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EstaPastaDeTrabalho" hidePivotFieldList="1"/>
  <mc:AlternateContent xmlns:mc="http://schemas.openxmlformats.org/markup-compatibility/2006">
    <mc:Choice Requires="x15">
      <x15ac:absPath xmlns:x15ac="http://schemas.microsoft.com/office/spreadsheetml/2010/11/ac" url="Z:\CPL\COMISSÃO 017-S - JULHO.2021\5 - LICITAÇÕES 2023\CONCORRÊNCIA\CP 002.2023 - CONTINUIDADE GALERIAS COBILÂNDIA\"/>
    </mc:Choice>
  </mc:AlternateContent>
  <xr:revisionPtr revIDLastSave="0" documentId="8_{1E07DF6D-8327-4937-AC4D-B1E672029434}" xr6:coauthVersionLast="47" xr6:coauthVersionMax="47" xr10:uidLastSave="{00000000-0000-0000-0000-000000000000}"/>
  <bookViews>
    <workbookView xWindow="-120" yWindow="-120" windowWidth="29040" windowHeight="15840" firstSheet="1" activeTab="12" xr2:uid="{18823D10-7DD0-43F1-B27B-3C6DA92DF72E}"/>
  </bookViews>
  <sheets>
    <sheet name="Cronograma_Fisico_Finan" sheetId="15" state="hidden" r:id="rId1"/>
    <sheet name="Resumo" sheetId="57" r:id="rId2"/>
    <sheet name="BDI_SEM_DESON" sheetId="31" r:id="rId3"/>
    <sheet name="ADM LOCAL" sheetId="10" r:id="rId4"/>
    <sheet name="CRONOGRAMA" sheetId="45" r:id="rId5"/>
    <sheet name="ORCAMENTO" sheetId="1" r:id="rId6"/>
    <sheet name="CURVA ABC" sheetId="44" r:id="rId7"/>
    <sheet name="MEMORIA" sheetId="4" r:id="rId8"/>
    <sheet name="DMT" sheetId="54" r:id="rId9"/>
    <sheet name="CPU-SEDURB" sheetId="46" r:id="rId10"/>
    <sheet name="CPU-TRANSMAR" sheetId="38" r:id="rId11"/>
    <sheet name="CPU-TRANSMAR-AUX" sheetId="56" r:id="rId12"/>
    <sheet name="ATA_RESÍDUOS" sheetId="43" r:id="rId13"/>
    <sheet name="SINAPI" sheetId="47" r:id="rId14"/>
    <sheet name="DER-EDIF" sheetId="50" r:id="rId15"/>
    <sheet name="DER-ROD" sheetId="49" r:id="rId16"/>
    <sheet name="SICRO" sheetId="51" r:id="rId17"/>
    <sheet name="CESAN" sheetId="53"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0" localSheetId="9">#REF!</definedName>
    <definedName name="\0" localSheetId="15">#REF!</definedName>
    <definedName name="\0" localSheetId="7">#REF!</definedName>
    <definedName name="\0" localSheetId="13">#REF!</definedName>
    <definedName name="\0">#REF!</definedName>
    <definedName name="\a">#REF!</definedName>
    <definedName name="\c" localSheetId="9">'[1]Bm 8'!#REF!</definedName>
    <definedName name="\c" localSheetId="7">'[1]Bm 8'!#REF!</definedName>
    <definedName name="\c">'[1]Bm 8'!#REF!</definedName>
    <definedName name="\d" localSheetId="9">'[1]Bm 8'!#REF!</definedName>
    <definedName name="\d" localSheetId="7">'[1]Bm 8'!#REF!</definedName>
    <definedName name="\d">'[1]Bm 8'!#REF!</definedName>
    <definedName name="\f">#N/A</definedName>
    <definedName name="\p">#N/A</definedName>
    <definedName name="\q" localSheetId="9">'[1]Bm 8'!#REF!</definedName>
    <definedName name="\q" localSheetId="7">'[1]Bm 8'!#REF!</definedName>
    <definedName name="\q">'[1]Bm 8'!#REF!</definedName>
    <definedName name="\s" localSheetId="9">'[1]Bm 8'!#REF!</definedName>
    <definedName name="\s" localSheetId="7">'[1]Bm 8'!#REF!</definedName>
    <definedName name="\s">'[1]Bm 8'!#REF!</definedName>
    <definedName name="\x" localSheetId="9">'[1]Bm 8'!#REF!</definedName>
    <definedName name="\x" localSheetId="7">'[1]Bm 8'!#REF!</definedName>
    <definedName name="\x">'[1]Bm 8'!#REF!</definedName>
    <definedName name="__________________BOR1" localSheetId="10">#REF!</definedName>
    <definedName name="__________________BOR1" localSheetId="11">#REF!</definedName>
    <definedName name="__________________BOR1" localSheetId="15">#REF!</definedName>
    <definedName name="__________________BOR1" localSheetId="13">#REF!</definedName>
    <definedName name="__________________BOR1">#REF!</definedName>
    <definedName name="______________BOR1" localSheetId="10">#REF!</definedName>
    <definedName name="______________BOR1" localSheetId="11">#REF!</definedName>
    <definedName name="______________BOR1" localSheetId="15">#REF!</definedName>
    <definedName name="______________BOR1" localSheetId="13">#REF!</definedName>
    <definedName name="______________BOR1">#REF!</definedName>
    <definedName name="_____________BOR1" localSheetId="10">#REF!</definedName>
    <definedName name="_____________BOR1" localSheetId="11">#REF!</definedName>
    <definedName name="_____________BOR1" localSheetId="15">#REF!</definedName>
    <definedName name="_____________BOR1" localSheetId="13">#REF!</definedName>
    <definedName name="_____________BOR1">#REF!</definedName>
    <definedName name="____________BOR1">#REF!</definedName>
    <definedName name="___________BOR1" localSheetId="2">#REF!</definedName>
    <definedName name="___________BOR1" localSheetId="9">'[1]Bm 8'!#REF!</definedName>
    <definedName name="___________BOR1" localSheetId="10">#REF!</definedName>
    <definedName name="___________BOR1" localSheetId="11">#REF!</definedName>
    <definedName name="___________BOR1" localSheetId="14">#REF!</definedName>
    <definedName name="___________BOR1" localSheetId="7">'[1]Bm 8'!#REF!</definedName>
    <definedName name="___________BOR1">'[1]Bm 8'!#REF!</definedName>
    <definedName name="__________BOR1" localSheetId="2">#REF!</definedName>
    <definedName name="__________BOR1" localSheetId="9">'[1]Bm 8'!#REF!</definedName>
    <definedName name="__________BOR1" localSheetId="10">#REF!</definedName>
    <definedName name="__________BOR1" localSheetId="11">#REF!</definedName>
    <definedName name="__________BOR1" localSheetId="14">#REF!</definedName>
    <definedName name="__________BOR1" localSheetId="7">'[1]Bm 8'!#REF!</definedName>
    <definedName name="__________BOR1">'[1]Bm 8'!#REF!</definedName>
    <definedName name="_________BOR1" localSheetId="10">#REF!</definedName>
    <definedName name="_________BOR1" localSheetId="11">#REF!</definedName>
    <definedName name="_________BOR1" localSheetId="15">#REF!</definedName>
    <definedName name="_________BOR1" localSheetId="13">#REF!</definedName>
    <definedName name="_________BOR1">#REF!</definedName>
    <definedName name="________BOR1" localSheetId="2">#REF!</definedName>
    <definedName name="________BOR1" localSheetId="9">'[1]Bm 8'!#REF!</definedName>
    <definedName name="________BOR1" localSheetId="10">#REF!</definedName>
    <definedName name="________BOR1" localSheetId="11">#REF!</definedName>
    <definedName name="________BOR1" localSheetId="14">#REF!</definedName>
    <definedName name="________BOR1" localSheetId="7">'[1]Bm 8'!#REF!</definedName>
    <definedName name="________BOR1">'[1]Bm 8'!#REF!</definedName>
    <definedName name="________NIL1" localSheetId="10">#REF!</definedName>
    <definedName name="________NIL1" localSheetId="11">#REF!</definedName>
    <definedName name="________NIL1" localSheetId="15">#REF!</definedName>
    <definedName name="________NIL1" localSheetId="13">#REF!</definedName>
    <definedName name="________NIL1">#REF!</definedName>
    <definedName name="_______BOR1" localSheetId="2">#REF!</definedName>
    <definedName name="_______BOR1" localSheetId="9">'[1]Bm 8'!#REF!</definedName>
    <definedName name="_______BOR1" localSheetId="10">#REF!</definedName>
    <definedName name="_______BOR1" localSheetId="11">#REF!</definedName>
    <definedName name="_______BOR1" localSheetId="14">#REF!</definedName>
    <definedName name="_______BOR1" localSheetId="7">'[1]Bm 8'!#REF!</definedName>
    <definedName name="_______BOR1">'[1]Bm 8'!#REF!</definedName>
    <definedName name="_______NIL1" localSheetId="9">#REF!</definedName>
    <definedName name="_______NIL1" localSheetId="15">#REF!</definedName>
    <definedName name="_______NIL1" localSheetId="7">#REF!</definedName>
    <definedName name="_______NIL1" localSheetId="13">#REF!</definedName>
    <definedName name="_______NIL1">#REF!</definedName>
    <definedName name="______BOR1" localSheetId="2">#REF!</definedName>
    <definedName name="______BOR1" localSheetId="9">'[1]Bm 8'!#REF!</definedName>
    <definedName name="______BOR1" localSheetId="10">#REF!</definedName>
    <definedName name="______BOR1" localSheetId="11">#REF!</definedName>
    <definedName name="______BOR1" localSheetId="14">#REF!</definedName>
    <definedName name="______BOR1" localSheetId="7">'[1]Bm 8'!#REF!</definedName>
    <definedName name="______BOR1">'[1]Bm 8'!#REF!</definedName>
    <definedName name="______NIL1" localSheetId="9">#REF!</definedName>
    <definedName name="______NIL1" localSheetId="15">#REF!</definedName>
    <definedName name="______NIL1" localSheetId="7">#REF!</definedName>
    <definedName name="______NIL1" localSheetId="13">#REF!</definedName>
    <definedName name="______NIL1">#REF!</definedName>
    <definedName name="_____BOR1" localSheetId="15">#REF!</definedName>
    <definedName name="_____BOR1" localSheetId="13">#REF!</definedName>
    <definedName name="_____BOR1">#REF!</definedName>
    <definedName name="____BOR1" localSheetId="15">#REF!</definedName>
    <definedName name="____BOR1" localSheetId="13">#REF!</definedName>
    <definedName name="____BOR1">#REF!</definedName>
    <definedName name="____NIL1" localSheetId="9">#REF!</definedName>
    <definedName name="____NIL1" localSheetId="7">#REF!</definedName>
    <definedName name="____NIL1">#REF!</definedName>
    <definedName name="___BOR1" localSheetId="2">#REF!</definedName>
    <definedName name="___BOR1" localSheetId="9">'[1]Bm 8'!#REF!</definedName>
    <definedName name="___BOR1" localSheetId="10">#REF!</definedName>
    <definedName name="___BOR1" localSheetId="11">#REF!</definedName>
    <definedName name="___BOR1" localSheetId="14">#REF!</definedName>
    <definedName name="___BOR1" localSheetId="7">'[1]Bm 8'!#REF!</definedName>
    <definedName name="___BOR1">'[1]Bm 8'!#REF!</definedName>
    <definedName name="___NIL1" localSheetId="9">#REF!</definedName>
    <definedName name="___NIL1" localSheetId="15">#REF!</definedName>
    <definedName name="___NIL1" localSheetId="7">#REF!</definedName>
    <definedName name="___NIL1" localSheetId="13">#REF!</definedName>
    <definedName name="___NIL1">#REF!</definedName>
    <definedName name="__123Graph_A" hidden="1">[2]A!$AF$59:$AF$65</definedName>
    <definedName name="__123Graph_B" hidden="1">[2]A!$AG$58:$AG$64</definedName>
    <definedName name="__123Graph_D" hidden="1">'[3]Etapa Única'!$C$125:$C$134</definedName>
    <definedName name="__123Graph_E" hidden="1">'[3]Etapa Única'!$E$125:$E$134</definedName>
    <definedName name="__123Graph_X" hidden="1">[2]A!$AE$59:$AE$65</definedName>
    <definedName name="__BOR1" localSheetId="2">#REF!</definedName>
    <definedName name="__BOR1" localSheetId="9">'[1]Bm 8'!#REF!</definedName>
    <definedName name="__BOR1" localSheetId="10">#REF!</definedName>
    <definedName name="__BOR1" localSheetId="11">#REF!</definedName>
    <definedName name="__BOR1" localSheetId="4">'[1]Bm 8'!#REF!</definedName>
    <definedName name="__BOR1" localSheetId="0">'[1]Bm 8'!#REF!</definedName>
    <definedName name="__BOR1" localSheetId="14">#REF!</definedName>
    <definedName name="__BOR1" localSheetId="7">'[1]Bm 8'!#REF!</definedName>
    <definedName name="__BOR1">'[1]Bm 8'!#REF!</definedName>
    <definedName name="__NIL1" localSheetId="9">#REF!</definedName>
    <definedName name="__NIL1" localSheetId="15">#REF!</definedName>
    <definedName name="__NIL1" localSheetId="7">#REF!</definedName>
    <definedName name="__NIL1" localSheetId="13">#REF!</definedName>
    <definedName name="__NIL1">#REF!</definedName>
    <definedName name="_16.3___VEÍCULOS" localSheetId="15">#REF!</definedName>
    <definedName name="_16.3___VEÍCULOS" localSheetId="13">#REF!</definedName>
    <definedName name="_16.3___VEÍCULOS">#REF!</definedName>
    <definedName name="_16.4___COMBÚSTIVEL" localSheetId="15">#REF!</definedName>
    <definedName name="_16.4___COMBÚSTIVEL" localSheetId="13">#REF!</definedName>
    <definedName name="_16.4___COMBÚSTIVEL">#REF!</definedName>
    <definedName name="_16.5___EQUIPAMENTOS_DE_ESCRITÓRIO">#REF!</definedName>
    <definedName name="_17.1_MENSALISTA">#REF!</definedName>
    <definedName name="_17.2___HORISTA">#REF!</definedName>
    <definedName name="_18___CANTEIRO___INSTALAÇÃO___MANUTENÇÃO">#REF!</definedName>
    <definedName name="_2Excel_BuiltIn_Print_Titles_1_1">#REF!</definedName>
    <definedName name="_3Excel_BuiltIn_Print_Titles_1_1">#REF!</definedName>
    <definedName name="_BOR1" localSheetId="2">#REF!</definedName>
    <definedName name="_BOR1" localSheetId="9">'[1]Bm 8'!#REF!</definedName>
    <definedName name="_BOR1" localSheetId="10">#REF!</definedName>
    <definedName name="_BOR1" localSheetId="11">#REF!</definedName>
    <definedName name="_BOR1" localSheetId="14">#REF!</definedName>
    <definedName name="_BOR1" localSheetId="7">'[1]Bm 8'!#REF!</definedName>
    <definedName name="_BOR1">'[1]Bm 8'!#REF!</definedName>
    <definedName name="_Fill" localSheetId="12" hidden="1">'[4]A.2- RESUMO'!#REF!</definedName>
    <definedName name="_Fill" localSheetId="2">#REF!</definedName>
    <definedName name="_Fill" localSheetId="10">#REF!</definedName>
    <definedName name="_Fill" localSheetId="11">#REF!</definedName>
    <definedName name="_Fill" localSheetId="14">#REF!</definedName>
    <definedName name="_Fill" localSheetId="15" hidden="1">'[4]A.2- RESUMO'!#REF!</definedName>
    <definedName name="_Fill" localSheetId="13" hidden="1">'[4]A.2- RESUMO'!#REF!</definedName>
    <definedName name="_Fill" hidden="1">'[4]A.2- RESUMO'!#REF!</definedName>
    <definedName name="_xlnm._FilterDatabase" localSheetId="9" hidden="1">'CPU-SEDURB'!$A$5:$H$111</definedName>
    <definedName name="_xlnm._FilterDatabase" localSheetId="10" hidden="1">'CPU-TRANSMAR'!$A$5:$H$136</definedName>
    <definedName name="_xlnm._FilterDatabase" localSheetId="11" hidden="1">'CPU-TRANSMAR-AUX'!$A$5:$H$36</definedName>
    <definedName name="_xlnm._FilterDatabase" localSheetId="6" hidden="1">'CURVA ABC'!$A$8:$U$102</definedName>
    <definedName name="_xlnm._FilterDatabase" localSheetId="14" hidden="1">'DER-EDIF'!$A$1:$D$1</definedName>
    <definedName name="_xlnm._FilterDatabase" localSheetId="7" hidden="1">MEMORIA!$A$5:$O$556</definedName>
    <definedName name="_xlnm._FilterDatabase" localSheetId="5" hidden="1">ORCAMENTO!$A$9:$N$103</definedName>
    <definedName name="_MM" localSheetId="12" hidden="1">#REF!</definedName>
    <definedName name="_MM" localSheetId="9" hidden="1">#REF!</definedName>
    <definedName name="_MM" localSheetId="14">#REF!</definedName>
    <definedName name="_MM" localSheetId="15" hidden="1">#REF!</definedName>
    <definedName name="_MM" localSheetId="7" hidden="1">#REF!</definedName>
    <definedName name="_MM" localSheetId="13" hidden="1">#REF!</definedName>
    <definedName name="_MM" hidden="1">#REF!</definedName>
    <definedName name="_NIL1" localSheetId="14">#REF!</definedName>
    <definedName name="_NIL1" localSheetId="15">#REF!</definedName>
    <definedName name="_NIL1" localSheetId="13">#REF!</definedName>
    <definedName name="_NIL1">#REF!</definedName>
    <definedName name="a" localSheetId="2">#REF!</definedName>
    <definedName name="a" localSheetId="9">'[1]Bm 8'!#REF!</definedName>
    <definedName name="a" localSheetId="10">#REF!</definedName>
    <definedName name="a" localSheetId="11">#REF!</definedName>
    <definedName name="a" localSheetId="14">#REF!</definedName>
    <definedName name="a" localSheetId="15">'[1]Bm 8'!#REF!</definedName>
    <definedName name="a" localSheetId="7">'[1]Bm 8'!#REF!</definedName>
    <definedName name="a" localSheetId="13">'[1]Bm 8'!#REF!</definedName>
    <definedName name="a">'[1]Bm 8'!#REF!</definedName>
    <definedName name="aa" localSheetId="12" hidden="1">{"'EI 060 02'!$A$1:$K$59"}</definedName>
    <definedName name="aa" localSheetId="15" hidden="1">{"'EI 060 02'!$A$1:$K$59"}</definedName>
    <definedName name="aa" localSheetId="13" hidden="1">{"'EI 060 02'!$A$1:$K$59"}</definedName>
    <definedName name="aa" hidden="1">{"'EI 060 02'!$A$1:$K$59"}</definedName>
    <definedName name="AAA">#REF!</definedName>
    <definedName name="aaaaaa2">#REF!</definedName>
    <definedName name="AAAAAAAA">#REF!</definedName>
    <definedName name="aaaaaaaaaaa">#REF!</definedName>
    <definedName name="AADÇE">#REF!</definedName>
    <definedName name="acha.coluna" localSheetId="9">#REF!</definedName>
    <definedName name="acha.coluna" localSheetId="7">#REF!</definedName>
    <definedName name="acha.coluna">#REF!</definedName>
    <definedName name="acha.dados" localSheetId="9">#REF!</definedName>
    <definedName name="acha.dados" localSheetId="7">#REF!</definedName>
    <definedName name="acha.dados">#REF!</definedName>
    <definedName name="acha.linha" localSheetId="9">#REF!</definedName>
    <definedName name="acha.linha" localSheetId="7">#REF!</definedName>
    <definedName name="acha.linha">#REF!</definedName>
    <definedName name="Adut" localSheetId="12" hidden="1">#REF!</definedName>
    <definedName name="Adut" localSheetId="9" hidden="1">#REF!</definedName>
    <definedName name="Adut" localSheetId="7" hidden="1">#REF!</definedName>
    <definedName name="Adut" hidden="1">#REF!</definedName>
    <definedName name="AJUDA">#REF!</definedName>
    <definedName name="Ala">#REF!</definedName>
    <definedName name="ANEXO_10_MATRIZ_DE_RESPONSABILIDADE">#REF!</definedName>
    <definedName name="_xlnm.Print_Area" localSheetId="3">'ADM LOCAL'!$A$1:$I$27</definedName>
    <definedName name="_xlnm.Print_Area" localSheetId="12">ATA_RESÍDUOS!$A$1:$D$22</definedName>
    <definedName name="_xlnm.Print_Area" localSheetId="2">BDI_SEM_DESON!$A$1:$G$65</definedName>
    <definedName name="_xlnm.Print_Area" localSheetId="9">'CPU-SEDURB'!$A$1:$H$155</definedName>
    <definedName name="_xlnm.Print_Area" localSheetId="10">'CPU-TRANSMAR'!$A$1:$H$148</definedName>
    <definedName name="_xlnm.Print_Area" localSheetId="11">'CPU-TRANSMAR-AUX'!$A$1:$H$146</definedName>
    <definedName name="_xlnm.Print_Area" localSheetId="4">CRONOGRAMA!$A$1:$M$37</definedName>
    <definedName name="_xlnm.Print_Area" localSheetId="0">Cronograma_Fisico_Finan!$A:$P</definedName>
    <definedName name="_xlnm.Print_Area" localSheetId="6">'CURVA ABC'!$A$1:$U$103</definedName>
    <definedName name="_xlnm.Print_Area" localSheetId="8">DMT!$A$1:$AI$91</definedName>
    <definedName name="_xlnm.Print_Area" localSheetId="7">MEMORIA!$A$1:$O$556</definedName>
    <definedName name="_xlnm.Print_Area" localSheetId="5">ORCAMENTO!$A$1:$H$107</definedName>
    <definedName name="Área_impressão_IM" localSheetId="9">#REF!</definedName>
    <definedName name="Área_impressão_IM" localSheetId="14">#REF!</definedName>
    <definedName name="Área_impressão_IM" localSheetId="15">#REF!</definedName>
    <definedName name="Área_impressão_IM" localSheetId="7">#REF!</definedName>
    <definedName name="Área_impressão_IM" localSheetId="13">#REF!</definedName>
    <definedName name="Área_impressão_IM">#REF!</definedName>
    <definedName name="ASDF" localSheetId="9">#REF!</definedName>
    <definedName name="ASDF" localSheetId="4">#REF!</definedName>
    <definedName name="ASDF" localSheetId="0">#REF!</definedName>
    <definedName name="ASDF" localSheetId="14">#REF!</definedName>
    <definedName name="ASDF" localSheetId="7">#REF!</definedName>
    <definedName name="ASDF">#REF!</definedName>
    <definedName name="ATA_DE_REUNIÃO" localSheetId="14">#REF!</definedName>
    <definedName name="ATA_DE_REUNIÃO">#REF!</definedName>
    <definedName name="AUXILIARES" localSheetId="9">#REF!</definedName>
    <definedName name="AUXILIARES" localSheetId="7">#REF!</definedName>
    <definedName name="AUXILIARES">#REF!</definedName>
    <definedName name="b">#REF!</definedName>
    <definedName name="B_MEC">#REF!</definedName>
    <definedName name="_xlnm.Database">#REF!</definedName>
    <definedName name="BBB">#REF!</definedName>
    <definedName name="BBBB">#REF!</definedName>
    <definedName name="BDD_01">#REF!</definedName>
    <definedName name="BDI" comment="BDI">[5]BDI!$C$37</definedName>
    <definedName name="BDI_SERVIÇO_DRENAGEM">'[6]BDI-DRENAGEM'!$F$9</definedName>
    <definedName name="BLOCO" localSheetId="10">#REF!</definedName>
    <definedName name="BLOCO" localSheetId="11">#REF!</definedName>
    <definedName name="BLOCO" localSheetId="15">#REF!</definedName>
    <definedName name="BLOCO" localSheetId="13">#REF!</definedName>
    <definedName name="BLOCO">#REF!</definedName>
    <definedName name="cadm" localSheetId="15">#REF!</definedName>
    <definedName name="cadm" localSheetId="13">#REF!</definedName>
    <definedName name="cadm">#REF!</definedName>
    <definedName name="CASH_FLOW">#REF!</definedName>
    <definedName name="CBUQ">#REF!</definedName>
    <definedName name="cbuq2">#REF!</definedName>
    <definedName name="ccc">#REF!</definedName>
    <definedName name="Cliente">#REF!</definedName>
    <definedName name="Código" localSheetId="9">#REF!</definedName>
    <definedName name="Código" localSheetId="7">#REF!</definedName>
    <definedName name="Código">#REF!</definedName>
    <definedName name="Comprimento_Equivalente" localSheetId="9">#REF!</definedName>
    <definedName name="Comprimento_Equivalente" localSheetId="7">#REF!</definedName>
    <definedName name="Comprimento_Equivalente">#REF!</definedName>
    <definedName name="contratada" localSheetId="9">#REF!</definedName>
    <definedName name="contratada" localSheetId="7">#REF!</definedName>
    <definedName name="contratada">#REF!</definedName>
    <definedName name="CPU">#REF!</definedName>
    <definedName name="critério">#REF!</definedName>
    <definedName name="critério1">#REF!</definedName>
    <definedName name="CUSTO_DE_COMBUSTÍVEL_E_LUFRIFICANTES">#REF!</definedName>
    <definedName name="DADOS" localSheetId="14">[7]DADOS!$A$6:$A$13</definedName>
    <definedName name="DADOS" comment="Lista Suspensa" localSheetId="15">[5]DADOS!$A$6:$A$13</definedName>
    <definedName name="DADOS" comment="Lista Suspensa" localSheetId="13">[5]DADOS!$A$6:$A$13</definedName>
    <definedName name="DADOS">#REF!</definedName>
    <definedName name="Decréscimos" localSheetId="14">#REF!</definedName>
    <definedName name="Decréscimos" localSheetId="15">#REF!</definedName>
    <definedName name="Decréscimos" localSheetId="13">#REF!</definedName>
    <definedName name="Decréscimos">#REF!</definedName>
    <definedName name="DIAMETRO" localSheetId="9">#REF!</definedName>
    <definedName name="DIAMETRO" localSheetId="14">#REF!</definedName>
    <definedName name="DIAMETRO" localSheetId="15">#REF!</definedName>
    <definedName name="DIAMETRO" localSheetId="7">#REF!</definedName>
    <definedName name="DIAMETRO" localSheetId="13">#REF!</definedName>
    <definedName name="DIAMETRO">#REF!</definedName>
    <definedName name="EE" localSheetId="12" hidden="1">#REF!</definedName>
    <definedName name="EE" localSheetId="9" hidden="1">#REF!</definedName>
    <definedName name="EE" localSheetId="14">#REF!</definedName>
    <definedName name="EE" localSheetId="15" hidden="1">#REF!</definedName>
    <definedName name="EE" localSheetId="7" hidden="1">#REF!</definedName>
    <definedName name="EE" localSheetId="13" hidden="1">#REF!</definedName>
    <definedName name="EE" hidden="1">#REF!</definedName>
    <definedName name="EFETIVO">#REF!</definedName>
    <definedName name="EMPRE">#REF!</definedName>
    <definedName name="EQUIPAMENTO">#REF!</definedName>
    <definedName name="ETAPA" localSheetId="14">[7]DADOS!$A$2:$A$3</definedName>
    <definedName name="ETAPA">[5]DADOS!$A$2:$A$3</definedName>
    <definedName name="eu" localSheetId="14">#REF!</definedName>
    <definedName name="eu" localSheetId="15">#REF!</definedName>
    <definedName name="eu" localSheetId="13">#REF!</definedName>
    <definedName name="eu">#REF!</definedName>
    <definedName name="Excel_BuiltIn_Database" localSheetId="14">#REF!</definedName>
    <definedName name="Excel_BuiltIn_Database" localSheetId="15">#REF!</definedName>
    <definedName name="Excel_BuiltIn_Database" localSheetId="13">#REF!</definedName>
    <definedName name="Excel_BuiltIn_Database">#REF!</definedName>
    <definedName name="Excel_BuiltIn_Print_Area" localSheetId="14">#REF!</definedName>
    <definedName name="Excel_BuiltIn_Print_Area" localSheetId="15">#REF!</definedName>
    <definedName name="Excel_BuiltIn_Print_Area" localSheetId="13">#REF!</definedName>
    <definedName name="Excel_BuiltIn_Print_Area">#REF!</definedName>
    <definedName name="Excel_BuiltIn_Print_Area_1">#REF!</definedName>
    <definedName name="Excel_BuiltIn_Print_Titles_1">#REF!</definedName>
    <definedName name="Exist" localSheetId="9">#REF!</definedName>
    <definedName name="Exist" localSheetId="7">#REF!</definedName>
    <definedName name="Exist">#REF!</definedName>
    <definedName name="F" localSheetId="12" hidden="1">#REF!</definedName>
    <definedName name="F" localSheetId="9" hidden="1">#REF!</definedName>
    <definedName name="F" localSheetId="7" hidden="1">#REF!</definedName>
    <definedName name="F" hidden="1">#REF!</definedName>
    <definedName name="Faixa" localSheetId="15">[8]BDI!$C$18:$F$18</definedName>
    <definedName name="Faixa" localSheetId="13">[8]BDI!$C$18:$F$18</definedName>
    <definedName name="Faixa">#REF!</definedName>
    <definedName name="fffff" localSheetId="12" hidden="1">{"'EI 060 02'!$A$1:$K$59"}</definedName>
    <definedName name="fffff" localSheetId="15" hidden="1">{"'EI 060 02'!$A$1:$K$59"}</definedName>
    <definedName name="fffff" localSheetId="13" hidden="1">{"'EI 060 02'!$A$1:$K$59"}</definedName>
    <definedName name="fffff" hidden="1">{"'EI 060 02'!$A$1:$K$59"}</definedName>
    <definedName name="Fot" localSheetId="12" hidden="1">{"'EI 060 02'!$A$1:$K$59"}</definedName>
    <definedName name="Fot" localSheetId="15" hidden="1">{"'EI 060 02'!$A$1:$K$59"}</definedName>
    <definedName name="Fot" localSheetId="13" hidden="1">{"'EI 060 02'!$A$1:$K$59"}</definedName>
    <definedName name="Fot" hidden="1">{"'EI 060 02'!$A$1:$K$59"}</definedName>
    <definedName name="GERAL">#REF!</definedName>
    <definedName name="_xlnm.Recorder" localSheetId="9">#REF!</definedName>
    <definedName name="_xlnm.Recorder" localSheetId="4">#REF!</definedName>
    <definedName name="_xlnm.Recorder" localSheetId="0">#REF!</definedName>
    <definedName name="_xlnm.Recorder" localSheetId="7">#REF!</definedName>
    <definedName name="_xlnm.Recorder">#REF!</definedName>
    <definedName name="HTML_CodePage" hidden="1">1252</definedName>
    <definedName name="HTML_Control" localSheetId="12" hidden="1">{"'EI 060 02'!$A$1:$K$59"}</definedName>
    <definedName name="HTML_Control" localSheetId="15" hidden="1">{"'EI 060 02'!$A$1:$K$59"}</definedName>
    <definedName name="HTML_Control" localSheetId="13" hidden="1">{"'EI 060 02'!$A$1:$K$59"}</definedName>
    <definedName name="HTML_Control" hidden="1">{"'EI 060 02'!$A$1:$K$59"}</definedName>
    <definedName name="HTML_Description" hidden="1">""</definedName>
    <definedName name="HTML_Email" hidden="1">""</definedName>
    <definedName name="HTML_Header" hidden="1">"EI 060 02"</definedName>
    <definedName name="HTML_LastUpdate" hidden="1">"05/05/03"</definedName>
    <definedName name="HTML_LineAfter" hidden="1">FALSE</definedName>
    <definedName name="HTML_LineBefore" hidden="1">FALSE</definedName>
    <definedName name="HTML_Name" hidden="1">"Keyloir"</definedName>
    <definedName name="HTML_OBDlg2" hidden="1">TRUE</definedName>
    <definedName name="HTML_OBDlg4" hidden="1">TRUE</definedName>
    <definedName name="HTML_OS" hidden="1">0</definedName>
    <definedName name="HTML_PathFile" hidden="1">"C:\Meus documentos\EI 060-02.htm"</definedName>
    <definedName name="HTML_Title" hidden="1">"EI 060-02 Relatório"</definedName>
    <definedName name="I" localSheetId="12" hidden="1">[9]Poço!#REF!</definedName>
    <definedName name="I" localSheetId="2">#REF!</definedName>
    <definedName name="I" localSheetId="9" hidden="1">[9]Poço!#REF!</definedName>
    <definedName name="I" localSheetId="10">#REF!</definedName>
    <definedName name="I" localSheetId="11">#REF!</definedName>
    <definedName name="I" localSheetId="14">#REF!</definedName>
    <definedName name="I" localSheetId="15" hidden="1">[9]Poço!#REF!</definedName>
    <definedName name="I" localSheetId="7" hidden="1">[9]Poço!#REF!</definedName>
    <definedName name="I" localSheetId="13" hidden="1">[9]Poço!#REF!</definedName>
    <definedName name="I" hidden="1">[9]Poço!#REF!</definedName>
    <definedName name="impress" localSheetId="10">#REF!</definedName>
    <definedName name="impress" localSheetId="11">#REF!</definedName>
    <definedName name="impress" localSheetId="15">#REF!</definedName>
    <definedName name="impress" localSheetId="13">#REF!</definedName>
    <definedName name="impress">#REF!</definedName>
    <definedName name="IMPRESSÃO" localSheetId="15">#REF!</definedName>
    <definedName name="IMPRESSÃO" localSheetId="13">#REF!</definedName>
    <definedName name="IMPRESSÃO">#REF!</definedName>
    <definedName name="imprimação" localSheetId="15">#REF!</definedName>
    <definedName name="imprimação" localSheetId="13">#REF!</definedName>
    <definedName name="imprimação">#REF!</definedName>
    <definedName name="InhaltsvezSUMMEN">#REF!</definedName>
    <definedName name="INSS">#REF!</definedName>
    <definedName name="INSUMOS" localSheetId="15">[10]MAT!$A$3:$E$249</definedName>
    <definedName name="INSUMOS" localSheetId="13">[10]MAT!$A$3:$E$249</definedName>
    <definedName name="INSUMOS">[11]MAT!$A$3:$E$249</definedName>
    <definedName name="JR_PAGE_ANCHOR_0_1" localSheetId="10">'CPU-TRANSMAR'!#REF!</definedName>
    <definedName name="JR_PAGE_ANCHOR_0_1" localSheetId="11">'CPU-TRANSMAR-AUX'!#REF!</definedName>
    <definedName name="JR_PAGE_ANCHOR_0_1" localSheetId="15">#REF!</definedName>
    <definedName name="JR_PAGE_ANCHOR_0_1" localSheetId="13">#REF!</definedName>
    <definedName name="JR_PAGE_ANCHOR_0_1">#REF!</definedName>
    <definedName name="k" localSheetId="2">#REF!</definedName>
    <definedName name="k" localSheetId="9">'[1]Bm 8'!#REF!</definedName>
    <definedName name="k" localSheetId="10">#REF!</definedName>
    <definedName name="k" localSheetId="11">#REF!</definedName>
    <definedName name="k" localSheetId="14">#REF!</definedName>
    <definedName name="k" localSheetId="15">'[1]Bm 8'!#REF!</definedName>
    <definedName name="k" localSheetId="7">'[1]Bm 8'!#REF!</definedName>
    <definedName name="k" localSheetId="13">'[1]Bm 8'!#REF!</definedName>
    <definedName name="k">'[1]Bm 8'!#REF!</definedName>
    <definedName name="KKKK" localSheetId="10">#REF!</definedName>
    <definedName name="KKKK" localSheetId="11">#REF!</definedName>
    <definedName name="KKKK" localSheetId="15">#REF!</definedName>
    <definedName name="KKKK" localSheetId="13">#REF!</definedName>
    <definedName name="KKKK">#REF!</definedName>
    <definedName name="kkkk2" localSheetId="10">#REF!</definedName>
    <definedName name="kkkk2" localSheetId="11">#REF!</definedName>
    <definedName name="kkkk2" localSheetId="15">#REF!</definedName>
    <definedName name="kkkk2" localSheetId="13">#REF!</definedName>
    <definedName name="kkkk2">#REF!</definedName>
    <definedName name="kkkkkkk" localSheetId="10">#REF!</definedName>
    <definedName name="kkkkkkk" localSheetId="11">#REF!</definedName>
    <definedName name="kkkkkkk" localSheetId="15">#REF!</definedName>
    <definedName name="kkkkkkk" localSheetId="13">#REF!</definedName>
    <definedName name="kkkkkkk">#REF!</definedName>
    <definedName name="kkkkkkkk3">#REF!</definedName>
    <definedName name="kl">#REF!</definedName>
    <definedName name="klkl">#REF!</definedName>
    <definedName name="Laranjeiras">#REF!</definedName>
    <definedName name="lista" localSheetId="9">#REF!</definedName>
    <definedName name="lista" localSheetId="7">#REF!</definedName>
    <definedName name="lista">#REF!</definedName>
    <definedName name="lista.coluna" localSheetId="9">#REF!</definedName>
    <definedName name="lista.coluna" localSheetId="7">#REF!</definedName>
    <definedName name="lista.coluna">#REF!</definedName>
    <definedName name="lista.linha" localSheetId="9">#REF!</definedName>
    <definedName name="lista.linha" localSheetId="7">#REF!</definedName>
    <definedName name="lista.linha">#REF!</definedName>
    <definedName name="LLLLL">#REF!</definedName>
    <definedName name="MATRIZ_DE_RESPONSABILIDADE">#REF!</definedName>
    <definedName name="memoria">#REF!</definedName>
    <definedName name="MmExcelLinker_CBF3F7D5_5F0E_4EA5_B59F_34028F0F12D2" localSheetId="2">#REF!</definedName>
    <definedName name="MmExcelLinker_CBF3F7D5_5F0E_4EA5_B59F_34028F0F12D2" localSheetId="9">[12]PLAN_FORN!#REF!</definedName>
    <definedName name="MmExcelLinker_CBF3F7D5_5F0E_4EA5_B59F_34028F0F12D2" localSheetId="10">#REF!</definedName>
    <definedName name="MmExcelLinker_CBF3F7D5_5F0E_4EA5_B59F_34028F0F12D2" localSheetId="11">#REF!</definedName>
    <definedName name="MmExcelLinker_CBF3F7D5_5F0E_4EA5_B59F_34028F0F12D2" localSheetId="4">[12]PLAN_FORN!#REF!</definedName>
    <definedName name="MmExcelLinker_CBF3F7D5_5F0E_4EA5_B59F_34028F0F12D2" localSheetId="0">[12]PLAN_FORN!#REF!</definedName>
    <definedName name="MmExcelLinker_CBF3F7D5_5F0E_4EA5_B59F_34028F0F12D2" localSheetId="14">#REF!</definedName>
    <definedName name="MmExcelLinker_CBF3F7D5_5F0E_4EA5_B59F_34028F0F12D2" localSheetId="15">[13]PLAN_FORN!#REF!</definedName>
    <definedName name="MmExcelLinker_CBF3F7D5_5F0E_4EA5_B59F_34028F0F12D2" localSheetId="7">[12]PLAN_FORN!#REF!</definedName>
    <definedName name="MmExcelLinker_CBF3F7D5_5F0E_4EA5_B59F_34028F0F12D2" localSheetId="13">[13]PLAN_FORN!#REF!</definedName>
    <definedName name="MmExcelLinker_CBF3F7D5_5F0E_4EA5_B59F_34028F0F12D2">[12]PLAN_FORN!#REF!</definedName>
    <definedName name="N__EPC" localSheetId="10">#REF!</definedName>
    <definedName name="N__EPC" localSheetId="11">#REF!</definedName>
    <definedName name="N__EPC" localSheetId="15">#REF!</definedName>
    <definedName name="N__EPC" localSheetId="13">#REF!</definedName>
    <definedName name="N__EPC">#REF!</definedName>
    <definedName name="nil" localSheetId="9">#REF!</definedName>
    <definedName name="nil" localSheetId="15">#REF!</definedName>
    <definedName name="nil" localSheetId="7">#REF!</definedName>
    <definedName name="nil" localSheetId="13">#REF!</definedName>
    <definedName name="nil">#REF!</definedName>
    <definedName name="NOME">#REF!</definedName>
    <definedName name="p">#REF!</definedName>
    <definedName name="PASSARELAS" localSheetId="2">#REF!</definedName>
    <definedName name="PASSARELAS" localSheetId="9">'[1]Bm 8'!#REF!</definedName>
    <definedName name="PASSARELAS" localSheetId="10">#REF!</definedName>
    <definedName name="PASSARELAS" localSheetId="11">#REF!</definedName>
    <definedName name="PASSARELAS" localSheetId="14">#REF!</definedName>
    <definedName name="PASSARELAS" localSheetId="7">'[1]Bm 8'!#REF!</definedName>
    <definedName name="PASSARELAS">'[1]Bm 8'!#REF!</definedName>
    <definedName name="pelicano" localSheetId="10">#REF!</definedName>
    <definedName name="pelicano" localSheetId="11">#REF!</definedName>
    <definedName name="pelicano" localSheetId="15">#REF!</definedName>
    <definedName name="pelicano" localSheetId="13">#REF!</definedName>
    <definedName name="pelicano">#REF!</definedName>
    <definedName name="pinheiros" localSheetId="10">#REF!</definedName>
    <definedName name="pinheiros" localSheetId="11">#REF!</definedName>
    <definedName name="pinheiros" localSheetId="15">#REF!</definedName>
    <definedName name="pinheiros" localSheetId="13">#REF!</definedName>
    <definedName name="pinheiros">#REF!</definedName>
    <definedName name="pl" localSheetId="10">#REF!</definedName>
    <definedName name="pl" localSheetId="11">#REF!</definedName>
    <definedName name="pl" localSheetId="15">#REF!</definedName>
    <definedName name="pl" localSheetId="13">#REF!</definedName>
    <definedName name="pl">#REF!</definedName>
    <definedName name="Print_Area_MI">#REF!</definedName>
    <definedName name="PRINT_TITLES_MI">#REF!</definedName>
    <definedName name="PROJETO">#REF!</definedName>
    <definedName name="qq">#REF!</definedName>
    <definedName name="REATERRO_DE_VALAS_COMPACTADO_MECANICAMENTE" localSheetId="9">#REF!</definedName>
    <definedName name="REATERRO_DE_VALAS_COMPACTADO_MECANICAMENTE" localSheetId="7">#REF!</definedName>
    <definedName name="REATERRO_DE_VALAS_COMPACTADO_MECANICAMENTE">#REF!</definedName>
    <definedName name="rec">#REF!</definedName>
    <definedName name="recuper">#REF!</definedName>
    <definedName name="rere" localSheetId="9">#REF!</definedName>
    <definedName name="rere" localSheetId="7">#REF!</definedName>
    <definedName name="rere">#REF!</definedName>
    <definedName name="S" localSheetId="12" hidden="1">'[4]A.2- RESUMO'!#REF!</definedName>
    <definedName name="S" localSheetId="2">#REF!</definedName>
    <definedName name="S" localSheetId="10">#REF!</definedName>
    <definedName name="S" localSheetId="11">#REF!</definedName>
    <definedName name="S" localSheetId="14">#REF!</definedName>
    <definedName name="S" hidden="1">'[4]A.2- RESUMO'!#REF!</definedName>
    <definedName name="SCO" localSheetId="9">#REF!</definedName>
    <definedName name="SCO" localSheetId="4">#REF!</definedName>
    <definedName name="SCO" localSheetId="0">#REF!</definedName>
    <definedName name="SCO" localSheetId="7">#REF!</definedName>
    <definedName name="SCO">#REF!</definedName>
    <definedName name="SEMANAS">#REF!</definedName>
    <definedName name="SS" localSheetId="12" hidden="1">'[4]A.2- RESUMO'!#REF!</definedName>
    <definedName name="SS" localSheetId="2">#REF!</definedName>
    <definedName name="SS" localSheetId="10">#REF!</definedName>
    <definedName name="SS" localSheetId="11">#REF!</definedName>
    <definedName name="SS" localSheetId="14">#REF!</definedName>
    <definedName name="SS" hidden="1">'[4]A.2- RESUMO'!#REF!</definedName>
    <definedName name="sssss" localSheetId="10">#REF!</definedName>
    <definedName name="sssss" localSheetId="11">#REF!</definedName>
    <definedName name="sssss" localSheetId="15">#REF!</definedName>
    <definedName name="sssss" localSheetId="13">#REF!</definedName>
    <definedName name="sssss">#REF!</definedName>
    <definedName name="tabela" localSheetId="10">#REF!</definedName>
    <definedName name="tabela" localSheetId="11">#REF!</definedName>
    <definedName name="tabela" localSheetId="15">#REF!</definedName>
    <definedName name="tabela" localSheetId="13">#REF!</definedName>
    <definedName name="tabela">#REF!</definedName>
    <definedName name="tabela1" localSheetId="10">#REF!</definedName>
    <definedName name="tabela1" localSheetId="11">#REF!</definedName>
    <definedName name="tabela1" localSheetId="15">#REF!</definedName>
    <definedName name="tabela1" localSheetId="13">#REF!</definedName>
    <definedName name="tabela1">#REF!</definedName>
    <definedName name="TABREC">'[14]TABELA RECURSOS'!$A$1:$G$142</definedName>
    <definedName name="teca1" localSheetId="10">#REF!</definedName>
    <definedName name="teca1" localSheetId="11">#REF!</definedName>
    <definedName name="teca1" localSheetId="15">#REF!</definedName>
    <definedName name="teca1" localSheetId="13">#REF!</definedName>
    <definedName name="teca1">#REF!</definedName>
    <definedName name="tera" localSheetId="15">#REF!</definedName>
    <definedName name="tera" localSheetId="13">#REF!</definedName>
    <definedName name="tera">#REF!</definedName>
    <definedName name="TEST">#REF!</definedName>
    <definedName name="THIAGO">[12]PLAN_FORN!#REF!</definedName>
    <definedName name="_xlnm.Print_Titles" localSheetId="9">'CPU-SEDURB'!$1:$6</definedName>
    <definedName name="_xlnm.Print_Titles" localSheetId="10">'CPU-TRANSMAR'!$5:$5</definedName>
    <definedName name="_xlnm.Print_Titles" localSheetId="11">'CPU-TRANSMAR-AUX'!$1:$5</definedName>
    <definedName name="_xlnm.Print_Titles" localSheetId="4">CRONOGRAMA!$A:$D,CRONOGRAMA!$5:$6</definedName>
    <definedName name="_xlnm.Print_Titles" localSheetId="0">Cronograma_Fisico_Finan!$A:$D,Cronograma_Fisico_Finan!$1:$6</definedName>
    <definedName name="_xlnm.Print_Titles" localSheetId="6">'CURVA ABC'!$1:$8</definedName>
    <definedName name="_xlnm.Print_Titles" localSheetId="7">MEMORIA!$1:$5</definedName>
    <definedName name="_xlnm.Print_Titles" localSheetId="5">ORCAMENTO!$1:$9</definedName>
    <definedName name="TOT" localSheetId="2">#REF!</definedName>
    <definedName name="TOT" localSheetId="9">'[1]Bm 8'!#REF!</definedName>
    <definedName name="TOT" localSheetId="10">#REF!</definedName>
    <definedName name="TOT" localSheetId="11">#REF!</definedName>
    <definedName name="TOT" localSheetId="14">#REF!</definedName>
    <definedName name="TOT" localSheetId="15">'[1]Bm 8'!#REF!</definedName>
    <definedName name="TOT" localSheetId="7">'[1]Bm 8'!#REF!</definedName>
    <definedName name="TOT" localSheetId="13">'[1]Bm 8'!#REF!</definedName>
    <definedName name="TOT">'[1]Bm 8'!#REF!</definedName>
    <definedName name="total" localSheetId="10">#REF!</definedName>
    <definedName name="total" localSheetId="11">#REF!</definedName>
    <definedName name="total" localSheetId="14">#REF!</definedName>
    <definedName name="total" localSheetId="15">#REF!</definedName>
    <definedName name="total" localSheetId="13">#REF!</definedName>
    <definedName name="total">#REF!</definedName>
    <definedName name="tudo" localSheetId="14">#REF!</definedName>
    <definedName name="tudo" localSheetId="15">#REF!</definedName>
    <definedName name="tudo" localSheetId="13">#REF!</definedName>
    <definedName name="tudo">#REF!</definedName>
    <definedName name="Valores" localSheetId="9">#REF!</definedName>
    <definedName name="Valores" localSheetId="15">#REF!</definedName>
    <definedName name="Valores" localSheetId="7">#REF!</definedName>
    <definedName name="Valores" localSheetId="13">#REF!</definedName>
    <definedName name="Valores">#REF!</definedName>
    <definedName name="VALORES_VALORES_Listar" localSheetId="9">#REF!</definedName>
    <definedName name="VALORES_VALORES_Listar" localSheetId="7">#REF!</definedName>
    <definedName name="VALORES_VALORES_Listar">#REF!</definedName>
    <definedName name="VB1.0">#REF!</definedName>
    <definedName name="VB1.1">#REF!</definedName>
    <definedName name="VB1.3">#REF!</definedName>
    <definedName name="VB2.0">#REF!</definedName>
    <definedName name="VB2.1">#REF!</definedName>
    <definedName name="VB2.10">#REF!</definedName>
    <definedName name="VB2.2">#REF!</definedName>
    <definedName name="VB2.3">#REF!</definedName>
    <definedName name="VB2.4">#REF!</definedName>
    <definedName name="VB2.5">#REF!</definedName>
    <definedName name="VB2.6">#REF!</definedName>
    <definedName name="VB2.7">#REF!</definedName>
    <definedName name="VB2.8">#REF!</definedName>
    <definedName name="VB2.9">#REF!</definedName>
    <definedName name="VB3.0" localSheetId="10">#REF!</definedName>
    <definedName name="VB3.0" localSheetId="11">#REF!</definedName>
    <definedName name="VB3.0">#REF!</definedName>
    <definedName name="VB3.1">#REF!</definedName>
    <definedName name="VB3.2">#REF!</definedName>
    <definedName name="VB3.3">#REF!</definedName>
    <definedName name="VB3.4">#REF!</definedName>
    <definedName name="VB3.5">#REF!</definedName>
    <definedName name="VB3.6">#REF!</definedName>
    <definedName name="VB3.7">#REF!</definedName>
    <definedName name="VB4.0">#REF!</definedName>
    <definedName name="VB4.1">#REF!</definedName>
    <definedName name="VB4.2">#REF!</definedName>
    <definedName name="VB4.3">#REF!</definedName>
    <definedName name="VB4.3.1">#REF!</definedName>
    <definedName name="VB4.3.2">#REF!</definedName>
    <definedName name="VB4.4">#REF!</definedName>
    <definedName name="VB4.5">#REF!</definedName>
    <definedName name="VB5.0">#REF!</definedName>
    <definedName name="VB5.1">#REF!</definedName>
    <definedName name="VB5.2">#REF!</definedName>
    <definedName name="VB6.0">#REF!</definedName>
    <definedName name="VB6.1">#REF!</definedName>
    <definedName name="VB6.2">#REF!</definedName>
    <definedName name="VB6.2.1">#REF!</definedName>
    <definedName name="VB6.2.2">#REF!</definedName>
    <definedName name="VB6.2.3">#REF!</definedName>
    <definedName name="VB6.3">#REF!</definedName>
    <definedName name="VB6.3.1">#REF!</definedName>
    <definedName name="VB6.3.2">#REF!</definedName>
    <definedName name="VB6.4">#REF!</definedName>
    <definedName name="VB6.4.1">#REF!</definedName>
    <definedName name="VB6.4.2">#REF!</definedName>
    <definedName name="VB6.4.3">#REF!</definedName>
    <definedName name="VB6.4.4">#REF!</definedName>
    <definedName name="VB6.4.5">#REF!</definedName>
    <definedName name="VB6.5">#REF!</definedName>
    <definedName name="VB6.6">#REF!</definedName>
    <definedName name="VB6.7">#REF!</definedName>
    <definedName name="VB6.8">#REF!</definedName>
    <definedName name="VB6.8.1">#REF!</definedName>
    <definedName name="VB6.8.2">#REF!</definedName>
    <definedName name="VB6.8.3">#REF!</definedName>
    <definedName name="VB6.8.4">#REF!</definedName>
    <definedName name="VB6.8.5">#REF!</definedName>
    <definedName name="VB6.8.6">#REF!</definedName>
    <definedName name="VB6.8.7">#REF!</definedName>
    <definedName name="VB6.8.8">#REF!</definedName>
    <definedName name="VB6.8.9">#REF!</definedName>
    <definedName name="Volume" localSheetId="9">#REF!</definedName>
    <definedName name="Volume" localSheetId="15">#REF!</definedName>
    <definedName name="Volume" localSheetId="7">#REF!</definedName>
    <definedName name="Volume" localSheetId="13">#REF!</definedName>
    <definedName name="Volume">#REF!</definedName>
    <definedName name="wrn.PENDENCIAS." localSheetId="12" hidden="1">{#N/A,#N/A,FALSE,"GERAL";#N/A,#N/A,FALSE,"012-96";#N/A,#N/A,FALSE,"018-96";#N/A,#N/A,FALSE,"027-96";#N/A,#N/A,FALSE,"059-96";#N/A,#N/A,FALSE,"076-96";#N/A,#N/A,FALSE,"019-97";#N/A,#N/A,FALSE,"021-97";#N/A,#N/A,FALSE,"022-97";#N/A,#N/A,FALSE,"028-97"}</definedName>
    <definedName name="wrn.PENDENCIAS." localSheetId="2">#REF!</definedName>
    <definedName name="wrn.PENDENCIAS." localSheetId="9" hidden="1">{#N/A,#N/A,FALSE,"GERAL";#N/A,#N/A,FALSE,"012-96";#N/A,#N/A,FALSE,"018-96";#N/A,#N/A,FALSE,"027-96";#N/A,#N/A,FALSE,"059-96";#N/A,#N/A,FALSE,"076-96";#N/A,#N/A,FALSE,"019-97";#N/A,#N/A,FALSE,"021-97";#N/A,#N/A,FALSE,"022-97";#N/A,#N/A,FALSE,"028-97"}</definedName>
    <definedName name="wrn.PENDENCIAS." localSheetId="10">#REF!</definedName>
    <definedName name="wrn.PENDENCIAS." localSheetId="11">#REF!</definedName>
    <definedName name="wrn.PENDENCIAS." localSheetId="14">#REF!</definedName>
    <definedName name="wrn.PENDENCIAS." localSheetId="15" hidden="1">{#N/A,#N/A,FALSE,"GERAL";#N/A,#N/A,FALSE,"012-96";#N/A,#N/A,FALSE,"018-96";#N/A,#N/A,FALSE,"027-96";#N/A,#N/A,FALSE,"059-96";#N/A,#N/A,FALSE,"076-96";#N/A,#N/A,FALSE,"019-97";#N/A,#N/A,FALSE,"021-97";#N/A,#N/A,FALSE,"022-97";#N/A,#N/A,FALSE,"028-97"}</definedName>
    <definedName name="wrn.PENDENCIAS." localSheetId="7" hidden="1">{#N/A,#N/A,FALSE,"GERAL";#N/A,#N/A,FALSE,"012-96";#N/A,#N/A,FALSE,"018-96";#N/A,#N/A,FALSE,"027-96";#N/A,#N/A,FALSE,"059-96";#N/A,#N/A,FALSE,"076-96";#N/A,#N/A,FALSE,"019-97";#N/A,#N/A,FALSE,"021-97";#N/A,#N/A,FALSE,"022-97";#N/A,#N/A,FALSE,"028-97"}</definedName>
    <definedName name="wrn.PENDENCIAS." localSheetId="13"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RELAT_EAP." localSheetId="12" hidden="1">{#N/A,#N/A,FALSE,"EAP";#N/A,#N/A,FALSE,"CURVA AV.FÍSICO";#N/A,#N/A,FALSE,"CURVA AV.FINANC."}</definedName>
    <definedName name="wrn.RELAT_EAP." localSheetId="2">#REF!</definedName>
    <definedName name="wrn.RELAT_EAP." localSheetId="10">#REF!</definedName>
    <definedName name="wrn.RELAT_EAP." localSheetId="11">#REF!</definedName>
    <definedName name="wrn.RELAT_EAP." localSheetId="14">#REF!</definedName>
    <definedName name="wrn.RELAT_EAP." localSheetId="15" hidden="1">{#N/A,#N/A,FALSE,"EAP";#N/A,#N/A,FALSE,"CURVA AV.FÍSICO";#N/A,#N/A,FALSE,"CURVA AV.FINANC."}</definedName>
    <definedName name="wrn.RELAT_EAP." localSheetId="13" hidden="1">{#N/A,#N/A,FALSE,"EAP";#N/A,#N/A,FALSE,"CURVA AV.FÍSICO";#N/A,#N/A,FALSE,"CURVA AV.FINANC."}</definedName>
    <definedName name="wrn.RELAT_EAP." hidden="1">{#N/A,#N/A,FALSE,"EAP";#N/A,#N/A,FALSE,"CURVA AV.FÍSICO";#N/A,#N/A,FALSE,"CURVA AV.FINANC."}</definedName>
    <definedName name="x" localSheetId="12" hidden="1">{"'EI 060 02'!$A$1:$K$59"}</definedName>
    <definedName name="x" localSheetId="2">#REF!</definedName>
    <definedName name="x" localSheetId="10">#REF!</definedName>
    <definedName name="x" localSheetId="11">#REF!</definedName>
    <definedName name="x" localSheetId="14">#REF!</definedName>
    <definedName name="x" localSheetId="15" hidden="1">{"'EI 060 02'!$A$1:$K$59"}</definedName>
    <definedName name="x" localSheetId="13" hidden="1">{"'EI 060 02'!$A$1:$K$59"}</definedName>
    <definedName name="x" hidden="1">{"'EI 060 02'!$A$1:$K$59"}</definedName>
    <definedName name="XX" localSheetId="12" hidden="1">{"'EI 060 02'!$A$1:$K$59"}</definedName>
    <definedName name="xx" localSheetId="2">#REF!</definedName>
    <definedName name="xx" localSheetId="10">#REF!</definedName>
    <definedName name="xx" localSheetId="11">#REF!</definedName>
    <definedName name="xx" localSheetId="14">#REF!</definedName>
    <definedName name="XX" localSheetId="15" hidden="1">{"'EI 060 02'!$A$1:$K$59"}</definedName>
    <definedName name="XX" localSheetId="13" hidden="1">{"'EI 060 02'!$A$1:$K$59"}</definedName>
    <definedName name="XX" hidden="1">{"'EI 060 02'!$A$1:$K$59"}</definedName>
    <definedName name="xxxxx">#REF!</definedName>
    <definedName name="xxxxxxx">#REF!</definedName>
    <definedName name="xxxxxxxxx">#REF!</definedName>
    <definedName name="ZZZZZB2">#REF!</definedName>
    <definedName name="zzzzzzz">#REF!</definedName>
    <definedName name="ZZZZZZZZZZ2">#REF!</definedName>
    <definedName name="ZZZZZZZZZZZ">#REF!</definedName>
    <definedName name="ZZZZZZZZZZZZZZZZZZZZZZZZ">#REF!</definedName>
  </definedNames>
  <calcPr calcId="181029"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50" i="4" l="1"/>
  <c r="C148" i="4"/>
  <c r="N136" i="4"/>
  <c r="I136" i="4"/>
  <c r="N519" i="4"/>
  <c r="B3" i="45"/>
  <c r="N34" i="45"/>
  <c r="O34" i="45"/>
  <c r="P34" i="45"/>
  <c r="Q18" i="45"/>
  <c r="B17" i="45"/>
  <c r="Q20" i="45"/>
  <c r="B19" i="45"/>
  <c r="Q22" i="45"/>
  <c r="B21" i="45"/>
  <c r="Q24" i="45"/>
  <c r="B23" i="45"/>
  <c r="Q26" i="45"/>
  <c r="B25" i="45"/>
  <c r="Q16" i="45"/>
  <c r="B15" i="45"/>
  <c r="C3" i="10"/>
  <c r="B3" i="31"/>
  <c r="B3" i="4"/>
  <c r="B3" i="43"/>
  <c r="C3" i="38"/>
  <c r="C3" i="56"/>
  <c r="C3" i="46"/>
  <c r="D4" i="1"/>
  <c r="D3" i="44"/>
  <c r="B3" i="57"/>
  <c r="H1" i="44"/>
  <c r="L13" i="44"/>
  <c r="L14" i="44"/>
  <c r="L15" i="44"/>
  <c r="L16" i="44"/>
  <c r="L17" i="44"/>
  <c r="L19" i="44"/>
  <c r="L20" i="44"/>
  <c r="L21" i="44"/>
  <c r="L22" i="44"/>
  <c r="L23" i="44"/>
  <c r="L24" i="44"/>
  <c r="L27" i="44"/>
  <c r="L28" i="44"/>
  <c r="L29" i="44"/>
  <c r="L30" i="44"/>
  <c r="L31" i="44"/>
  <c r="L32" i="44"/>
  <c r="L33" i="44"/>
  <c r="L34" i="44"/>
  <c r="L35" i="44"/>
  <c r="L36" i="44"/>
  <c r="L37" i="44"/>
  <c r="L38" i="44"/>
  <c r="L39" i="44"/>
  <c r="L40" i="44"/>
  <c r="L42" i="44"/>
  <c r="L43" i="44"/>
  <c r="L44" i="44"/>
  <c r="L45" i="44"/>
  <c r="L46" i="44"/>
  <c r="L47" i="44"/>
  <c r="L48" i="44"/>
  <c r="L51" i="44"/>
  <c r="L52" i="44"/>
  <c r="L53" i="44"/>
  <c r="L55" i="44"/>
  <c r="L56" i="44"/>
  <c r="L57" i="44"/>
  <c r="L58" i="44"/>
  <c r="L59" i="44"/>
  <c r="L60" i="44"/>
  <c r="L61" i="44"/>
  <c r="L62" i="44"/>
  <c r="L63" i="44"/>
  <c r="L49" i="44"/>
  <c r="L65" i="44"/>
  <c r="L66" i="44"/>
  <c r="L67" i="44"/>
  <c r="L68" i="44"/>
  <c r="L69" i="44"/>
  <c r="L71" i="44"/>
  <c r="L72" i="44"/>
  <c r="L73" i="44"/>
  <c r="L75" i="44"/>
  <c r="L76" i="44"/>
  <c r="L77" i="44"/>
  <c r="L78" i="44"/>
  <c r="L79" i="44"/>
  <c r="L81" i="44"/>
  <c r="L82" i="44"/>
  <c r="L83" i="44"/>
  <c r="L84" i="44"/>
  <c r="L85" i="44"/>
  <c r="L86" i="44"/>
  <c r="L87" i="44"/>
  <c r="L88" i="44"/>
  <c r="L89" i="44"/>
  <c r="L90" i="44"/>
  <c r="L91" i="44"/>
  <c r="L92" i="44"/>
  <c r="L93" i="44"/>
  <c r="L94" i="44"/>
  <c r="L95" i="44"/>
  <c r="L96" i="44"/>
  <c r="L97" i="44"/>
  <c r="L99" i="44"/>
  <c r="L100" i="44"/>
  <c r="L102" i="44"/>
  <c r="L12" i="44"/>
  <c r="E243" i="4"/>
  <c r="M342" i="4"/>
  <c r="F351" i="4"/>
  <c r="F352" i="4"/>
  <c r="E351" i="4"/>
  <c r="E360" i="4"/>
  <c r="G360" i="4" s="1"/>
  <c r="M360" i="4" s="1"/>
  <c r="M400" i="4"/>
  <c r="E331" i="4"/>
  <c r="N329" i="4" s="1"/>
  <c r="N319" i="4"/>
  <c r="E326" i="4"/>
  <c r="I351" i="4" l="1"/>
  <c r="M351" i="4" s="1"/>
  <c r="F548" i="4"/>
  <c r="G548" i="4" s="1"/>
  <c r="F549" i="4"/>
  <c r="G549" i="4" s="1"/>
  <c r="F550" i="4"/>
  <c r="G550" i="4" s="1"/>
  <c r="F551" i="4"/>
  <c r="G551" i="4" s="1"/>
  <c r="F552" i="4"/>
  <c r="G552" i="4" s="1"/>
  <c r="M550" i="4"/>
  <c r="E128" i="46"/>
  <c r="E127" i="46"/>
  <c r="G387" i="4"/>
  <c r="I394" i="4"/>
  <c r="E533" i="4"/>
  <c r="M403" i="4"/>
  <c r="M402" i="4"/>
  <c r="P512" i="4"/>
  <c r="E523" i="4"/>
  <c r="E520" i="4"/>
  <c r="E516" i="4" l="1"/>
  <c r="E534" i="4" s="1"/>
  <c r="F54" i="4"/>
  <c r="E54" i="4"/>
  <c r="G534" i="4" s="1"/>
  <c r="H534" i="4" s="1"/>
  <c r="J534" i="4" l="1"/>
  <c r="H516" i="4"/>
  <c r="F448" i="4"/>
  <c r="H54" i="4"/>
  <c r="G428" i="4"/>
  <c r="F457" i="4"/>
  <c r="F480" i="4" s="1"/>
  <c r="H480" i="4" s="1"/>
  <c r="E512" i="4"/>
  <c r="G512" i="4" s="1"/>
  <c r="G54" i="4" l="1"/>
  <c r="E235" i="4" s="1"/>
  <c r="F419" i="4"/>
  <c r="F410" i="4"/>
  <c r="G235" i="4" l="1"/>
  <c r="E294" i="4" s="1"/>
  <c r="G294" i="4" s="1"/>
  <c r="E225" i="4"/>
  <c r="G225" i="4" s="1"/>
  <c r="E76" i="4"/>
  <c r="E448" i="4"/>
  <c r="E410" i="4" s="1"/>
  <c r="H410" i="4" s="1"/>
  <c r="F67" i="4"/>
  <c r="J54" i="4"/>
  <c r="L54" i="4" s="1"/>
  <c r="G151" i="4" s="1"/>
  <c r="I151" i="4" s="1"/>
  <c r="E428" i="4"/>
  <c r="J428" i="4" s="1"/>
  <c r="E457" i="4"/>
  <c r="L457" i="4" s="1"/>
  <c r="A407" i="4"/>
  <c r="P85" i="1"/>
  <c r="E85" i="1"/>
  <c r="D85" i="1"/>
  <c r="L85" i="1"/>
  <c r="E276" i="4" l="1"/>
  <c r="E285" i="4"/>
  <c r="G285" i="4" s="1"/>
  <c r="E401" i="4"/>
  <c r="H401" i="4" s="1"/>
  <c r="E419" i="4"/>
  <c r="H419" i="4" s="1"/>
  <c r="H448" i="4"/>
  <c r="E67" i="4"/>
  <c r="G67" i="4" s="1"/>
  <c r="F379" i="4"/>
  <c r="F373" i="4"/>
  <c r="G370" i="4"/>
  <c r="N370" i="4" s="1"/>
  <c r="E382" i="4"/>
  <c r="G382" i="4" s="1"/>
  <c r="N382" i="4" s="1"/>
  <c r="C380" i="4" s="1"/>
  <c r="E379" i="4"/>
  <c r="E376" i="4"/>
  <c r="G376" i="4" s="1"/>
  <c r="N376" i="4" s="1"/>
  <c r="E373" i="4"/>
  <c r="A380" i="4"/>
  <c r="A377" i="4"/>
  <c r="A374" i="4"/>
  <c r="A371" i="4"/>
  <c r="A368" i="4"/>
  <c r="A367" i="4"/>
  <c r="B367" i="4" s="1"/>
  <c r="P78" i="1"/>
  <c r="B146" i="46"/>
  <c r="E146" i="46"/>
  <c r="B139" i="46"/>
  <c r="G140" i="46"/>
  <c r="C146" i="46"/>
  <c r="F146" i="46"/>
  <c r="F145" i="46"/>
  <c r="F151" i="46"/>
  <c r="F139" i="46"/>
  <c r="D78" i="1"/>
  <c r="C144" i="46"/>
  <c r="F144" i="46"/>
  <c r="D146" i="46"/>
  <c r="C145" i="46"/>
  <c r="D145" i="46"/>
  <c r="D144" i="46"/>
  <c r="F150" i="46"/>
  <c r="L78" i="1"/>
  <c r="C138" i="46"/>
  <c r="E78" i="1"/>
  <c r="G276" i="4" l="1"/>
  <c r="E303" i="4"/>
  <c r="F303" i="4" s="1"/>
  <c r="E480" i="4"/>
  <c r="K480" i="4" s="1"/>
  <c r="G379" i="4"/>
  <c r="N379" i="4" s="1"/>
  <c r="C377" i="4" s="1"/>
  <c r="G373" i="4"/>
  <c r="N373" i="4" s="1"/>
  <c r="C371" i="4" s="1"/>
  <c r="C368" i="4"/>
  <c r="C374" i="4"/>
  <c r="G144" i="46"/>
  <c r="G145" i="46"/>
  <c r="G146" i="46"/>
  <c r="G139" i="46"/>
  <c r="G150" i="46"/>
  <c r="G151" i="46"/>
  <c r="C151" i="46"/>
  <c r="D150" i="46"/>
  <c r="D138" i="46"/>
  <c r="F138" i="46"/>
  <c r="D151" i="46"/>
  <c r="C150" i="46"/>
  <c r="D139" i="46"/>
  <c r="C139" i="46"/>
  <c r="H147" i="46" l="1"/>
  <c r="G138" i="46"/>
  <c r="H141" i="46" s="1"/>
  <c r="H152" i="46"/>
  <c r="H153" i="46" l="1"/>
  <c r="H135" i="46" l="1"/>
  <c r="P77" i="1" l="1"/>
  <c r="P80" i="1"/>
  <c r="P79" i="1"/>
  <c r="P76" i="1"/>
  <c r="A200" i="4"/>
  <c r="P50" i="1"/>
  <c r="A82" i="4"/>
  <c r="G90" i="4"/>
  <c r="P32" i="1"/>
  <c r="L80" i="1"/>
  <c r="E80" i="1"/>
  <c r="D50" i="1"/>
  <c r="E77" i="1"/>
  <c r="E79" i="1"/>
  <c r="D79" i="1"/>
  <c r="D80" i="1"/>
  <c r="L50" i="1"/>
  <c r="L77" i="1"/>
  <c r="E32" i="1"/>
  <c r="E50" i="1"/>
  <c r="E76" i="1"/>
  <c r="L79" i="1"/>
  <c r="D32" i="1"/>
  <c r="D77" i="1"/>
  <c r="D76" i="1"/>
  <c r="B368" i="4" l="1"/>
  <c r="D368" i="4"/>
  <c r="N368" i="4" s="1"/>
  <c r="B371" i="4"/>
  <c r="D371" i="4"/>
  <c r="N371" i="4" s="1"/>
  <c r="B374" i="4"/>
  <c r="D374" i="4"/>
  <c r="N374" i="4" s="1"/>
  <c r="B377" i="4"/>
  <c r="D377" i="4"/>
  <c r="N377" i="4" s="1"/>
  <c r="L32" i="1"/>
  <c r="G81" i="4" l="1"/>
  <c r="F103" i="4"/>
  <c r="A127" i="4"/>
  <c r="H130" i="4"/>
  <c r="H129" i="4"/>
  <c r="A119" i="4"/>
  <c r="H123" i="4"/>
  <c r="F123" i="4"/>
  <c r="F112" i="4" l="1"/>
  <c r="F94" i="4" s="1"/>
  <c r="E33" i="4"/>
  <c r="G221" i="4" l="1"/>
  <c r="H221" i="4" s="1"/>
  <c r="G220" i="4"/>
  <c r="H220" i="4" s="1"/>
  <c r="G219" i="4"/>
  <c r="H219" i="4" s="1"/>
  <c r="G218" i="4"/>
  <c r="H218" i="4" s="1"/>
  <c r="N212" i="4"/>
  <c r="A216" i="4"/>
  <c r="N218" i="4" l="1"/>
  <c r="E281" i="4" l="1"/>
  <c r="A300" i="4"/>
  <c r="E264" i="4"/>
  <c r="N259" i="4" s="1"/>
  <c r="C257" i="4" s="1"/>
  <c r="E251" i="4"/>
  <c r="E252" i="4"/>
  <c r="E255" i="4"/>
  <c r="E254" i="4"/>
  <c r="N267" i="4"/>
  <c r="C265" i="4" s="1"/>
  <c r="E248" i="4"/>
  <c r="A291" i="4"/>
  <c r="A282" i="4"/>
  <c r="A273" i="4"/>
  <c r="A265" i="4"/>
  <c r="A257" i="4"/>
  <c r="P64" i="1"/>
  <c r="P63" i="1"/>
  <c r="P62" i="1"/>
  <c r="P61" i="1"/>
  <c r="P60" i="1"/>
  <c r="P59" i="1"/>
  <c r="E61" i="1"/>
  <c r="L64" i="1"/>
  <c r="E60" i="1"/>
  <c r="D63" i="1"/>
  <c r="D62" i="1"/>
  <c r="L60" i="1"/>
  <c r="L59" i="1"/>
  <c r="L63" i="1"/>
  <c r="E64" i="1"/>
  <c r="D59" i="1"/>
  <c r="D61" i="1"/>
  <c r="L61" i="1"/>
  <c r="E62" i="1"/>
  <c r="L62" i="1"/>
  <c r="D60" i="1"/>
  <c r="D64" i="1"/>
  <c r="E63" i="1"/>
  <c r="E59" i="1"/>
  <c r="D300" i="4" l="1"/>
  <c r="N300" i="4" s="1"/>
  <c r="B300" i="4"/>
  <c r="B291" i="4"/>
  <c r="D291" i="4"/>
  <c r="N291" i="4" s="1"/>
  <c r="D282" i="4"/>
  <c r="N282" i="4" s="1"/>
  <c r="B282" i="4"/>
  <c r="F357" i="4"/>
  <c r="F356" i="4"/>
  <c r="F355" i="4"/>
  <c r="F354" i="4"/>
  <c r="F353" i="4"/>
  <c r="P73" i="1"/>
  <c r="P74" i="1"/>
  <c r="A358" i="4"/>
  <c r="A349" i="4"/>
  <c r="A340" i="4"/>
  <c r="A339" i="4"/>
  <c r="B339" i="4" s="1"/>
  <c r="P72" i="1"/>
  <c r="P101" i="1"/>
  <c r="B128" i="46"/>
  <c r="B127" i="46"/>
  <c r="E101" i="1"/>
  <c r="L74" i="1"/>
  <c r="F92" i="46"/>
  <c r="D74" i="1"/>
  <c r="D72" i="1"/>
  <c r="D128" i="46"/>
  <c r="E74" i="1"/>
  <c r="D101" i="1"/>
  <c r="F128" i="46"/>
  <c r="F33" i="46"/>
  <c r="F75" i="46"/>
  <c r="C127" i="46"/>
  <c r="F127" i="46"/>
  <c r="E73" i="1"/>
  <c r="L72" i="1"/>
  <c r="C128" i="46"/>
  <c r="E72" i="1"/>
  <c r="D73" i="1"/>
  <c r="L73" i="1"/>
  <c r="B380" i="4" l="1"/>
  <c r="D380" i="4"/>
  <c r="N380" i="4" s="1"/>
  <c r="D340" i="4"/>
  <c r="N340" i="4" s="1"/>
  <c r="B340" i="4"/>
  <c r="B349" i="4"/>
  <c r="D349" i="4"/>
  <c r="N349" i="4" s="1"/>
  <c r="G128" i="46"/>
  <c r="G127" i="46"/>
  <c r="G123" i="46"/>
  <c r="G122" i="46"/>
  <c r="B121" i="46"/>
  <c r="G117" i="46"/>
  <c r="B116" i="46"/>
  <c r="B115" i="46"/>
  <c r="D121" i="46"/>
  <c r="F115" i="46"/>
  <c r="C115" i="46"/>
  <c r="D116" i="46"/>
  <c r="D115" i="46"/>
  <c r="F116" i="46"/>
  <c r="D127" i="46"/>
  <c r="H129" i="46" l="1"/>
  <c r="G116" i="46"/>
  <c r="G115" i="46"/>
  <c r="C116" i="46"/>
  <c r="C121" i="46"/>
  <c r="F121" i="46"/>
  <c r="G121" i="46" l="1"/>
  <c r="H124" i="46" s="1"/>
  <c r="H118" i="46"/>
  <c r="H130" i="46" l="1"/>
  <c r="H112" i="46" s="1"/>
  <c r="I112" i="46" s="1"/>
  <c r="L76" i="1"/>
  <c r="L101" i="1"/>
  <c r="E528" i="4" l="1"/>
  <c r="E529" i="4"/>
  <c r="E174" i="4"/>
  <c r="E526" i="4"/>
  <c r="A12" i="4"/>
  <c r="E176" i="4" l="1"/>
  <c r="E522" i="4"/>
  <c r="E173" i="4"/>
  <c r="E519" i="4"/>
  <c r="E175" i="4"/>
  <c r="E521" i="4"/>
  <c r="A546" i="4"/>
  <c r="A539" i="4"/>
  <c r="B539" i="4" s="1"/>
  <c r="A49" i="4"/>
  <c r="A6" i="4"/>
  <c r="A383" i="4"/>
  <c r="A309" i="4"/>
  <c r="A231" i="4"/>
  <c r="A209" i="4"/>
  <c r="A164" i="4"/>
  <c r="A50" i="4"/>
  <c r="A30" i="4"/>
  <c r="A7" i="4"/>
  <c r="A553" i="4"/>
  <c r="A554" i="4"/>
  <c r="G390" i="4"/>
  <c r="G389" i="4"/>
  <c r="G388" i="4"/>
  <c r="G386" i="4"/>
  <c r="G545" i="4"/>
  <c r="G544" i="4"/>
  <c r="G543" i="4"/>
  <c r="G542" i="4"/>
  <c r="A384" i="4"/>
  <c r="A540" i="4"/>
  <c r="A131" i="4"/>
  <c r="P39" i="1"/>
  <c r="P100" i="1"/>
  <c r="P82" i="1"/>
  <c r="D100" i="1"/>
  <c r="D39" i="1"/>
  <c r="L39" i="1"/>
  <c r="E100" i="1"/>
  <c r="L82" i="1"/>
  <c r="E39" i="1"/>
  <c r="M386" i="4" l="1"/>
  <c r="M548" i="4" s="1"/>
  <c r="N548" i="4" s="1"/>
  <c r="C546" i="4" s="1"/>
  <c r="D546" i="4"/>
  <c r="N546" i="4" s="1"/>
  <c r="N542" i="4"/>
  <c r="C540" i="4" s="1"/>
  <c r="L100" i="1"/>
  <c r="D82" i="1"/>
  <c r="E82" i="1"/>
  <c r="N386" i="4" l="1"/>
  <c r="C384" i="4" s="1"/>
  <c r="C44" i="1"/>
  <c r="A477" i="4"/>
  <c r="A531" i="4"/>
  <c r="A391" i="4"/>
  <c r="A490" i="4"/>
  <c r="A486" i="4"/>
  <c r="A398" i="4"/>
  <c r="A416" i="4"/>
  <c r="A445" i="4"/>
  <c r="A425" i="4"/>
  <c r="A474" i="4"/>
  <c r="A454" i="4"/>
  <c r="A524" i="4"/>
  <c r="A517" i="4"/>
  <c r="A513" i="4"/>
  <c r="A509" i="4"/>
  <c r="A332" i="4"/>
  <c r="A327" i="4"/>
  <c r="A324" i="4"/>
  <c r="A317" i="4"/>
  <c r="A310" i="4"/>
  <c r="A249" i="4"/>
  <c r="A241" i="4"/>
  <c r="A232" i="4"/>
  <c r="A222" i="4"/>
  <c r="A210" i="4"/>
  <c r="A195" i="4"/>
  <c r="A192" i="4"/>
  <c r="A188" i="4"/>
  <c r="A185" i="4"/>
  <c r="A177" i="4"/>
  <c r="A170" i="4"/>
  <c r="A165" i="4"/>
  <c r="A61" i="4"/>
  <c r="A148" i="4"/>
  <c r="A91" i="4"/>
  <c r="A124" i="4"/>
  <c r="A134" i="4"/>
  <c r="A109" i="4"/>
  <c r="A100" i="4"/>
  <c r="A73" i="4"/>
  <c r="A64" i="4"/>
  <c r="A51" i="4"/>
  <c r="A43" i="4"/>
  <c r="A37" i="4"/>
  <c r="A34" i="4"/>
  <c r="A46" i="4"/>
  <c r="A40" i="4"/>
  <c r="A31" i="4"/>
  <c r="A27" i="4"/>
  <c r="A8" i="4"/>
  <c r="A24" i="4"/>
  <c r="A15" i="4"/>
  <c r="A21" i="4"/>
  <c r="A18" i="4"/>
  <c r="P91" i="1"/>
  <c r="J436" i="4"/>
  <c r="J435" i="4"/>
  <c r="L464" i="4"/>
  <c r="B553" i="4"/>
  <c r="I397" i="4"/>
  <c r="I396" i="4"/>
  <c r="M396" i="4" s="1"/>
  <c r="I395" i="4"/>
  <c r="M395" i="4" s="1"/>
  <c r="I393" i="4"/>
  <c r="E91" i="1"/>
  <c r="D91" i="1"/>
  <c r="M393" i="4" l="1"/>
  <c r="N393" i="4" s="1"/>
  <c r="F77" i="1"/>
  <c r="F78" i="1"/>
  <c r="F77" i="44" s="1"/>
  <c r="F59" i="1"/>
  <c r="F60" i="1"/>
  <c r="F100" i="1"/>
  <c r="F82" i="1"/>
  <c r="F101" i="1"/>
  <c r="F100" i="44" s="1"/>
  <c r="E172" i="4"/>
  <c r="H470" i="4"/>
  <c r="H462" i="4"/>
  <c r="H472" i="4"/>
  <c r="H466" i="4"/>
  <c r="H468" i="4"/>
  <c r="H515" i="4"/>
  <c r="N515" i="4" s="1"/>
  <c r="H527" i="4"/>
  <c r="H528" i="4"/>
  <c r="H529" i="4"/>
  <c r="H526" i="4"/>
  <c r="E537" i="4"/>
  <c r="E538" i="4"/>
  <c r="E536" i="4"/>
  <c r="E535" i="4"/>
  <c r="G519" i="4"/>
  <c r="M59" i="1" l="1"/>
  <c r="F58" i="44"/>
  <c r="M82" i="1"/>
  <c r="F81" i="44"/>
  <c r="M77" i="1"/>
  <c r="F76" i="44"/>
  <c r="M100" i="1"/>
  <c r="F99" i="44"/>
  <c r="M60" i="1"/>
  <c r="F59" i="44"/>
  <c r="N526" i="4"/>
  <c r="G55" i="4"/>
  <c r="G511" i="4"/>
  <c r="N511" i="4" s="1"/>
  <c r="M78" i="1"/>
  <c r="D34" i="1"/>
  <c r="G53" i="4" l="1"/>
  <c r="E236" i="4"/>
  <c r="E226" i="4" s="1"/>
  <c r="G522" i="4"/>
  <c r="G58" i="4" s="1"/>
  <c r="E312" i="4"/>
  <c r="I338" i="4"/>
  <c r="H338" i="4"/>
  <c r="I337" i="4"/>
  <c r="H337" i="4"/>
  <c r="E60" i="4"/>
  <c r="F60" i="4"/>
  <c r="I60" i="4" s="1"/>
  <c r="F55" i="4"/>
  <c r="I55" i="4" s="1"/>
  <c r="F56" i="4"/>
  <c r="I56" i="4" s="1"/>
  <c r="F57" i="4"/>
  <c r="I57" i="4" s="1"/>
  <c r="F58" i="4"/>
  <c r="I58" i="4" s="1"/>
  <c r="E58" i="4"/>
  <c r="E57" i="4"/>
  <c r="E56" i="4"/>
  <c r="E55" i="4"/>
  <c r="F53" i="4"/>
  <c r="E53" i="4"/>
  <c r="E434" i="4"/>
  <c r="F102" i="4"/>
  <c r="F104" i="4"/>
  <c r="F108" i="4"/>
  <c r="F107" i="4"/>
  <c r="E158" i="4"/>
  <c r="G158" i="4" s="1"/>
  <c r="I158" i="4" s="1"/>
  <c r="H53" i="4" l="1"/>
  <c r="M53" i="4" s="1"/>
  <c r="L150" i="4" s="1"/>
  <c r="M150" i="4" s="1"/>
  <c r="E75" i="4"/>
  <c r="E427" i="4"/>
  <c r="E234" i="4"/>
  <c r="G234" i="4" s="1"/>
  <c r="F117" i="4"/>
  <c r="F99" i="4" s="1"/>
  <c r="F113" i="4"/>
  <c r="F95" i="4" s="1"/>
  <c r="F111" i="4"/>
  <c r="F93" i="4" s="1"/>
  <c r="F116" i="4"/>
  <c r="F98" i="4" s="1"/>
  <c r="G236" i="4"/>
  <c r="M236" i="4" s="1"/>
  <c r="H55" i="4"/>
  <c r="M55" i="4" s="1"/>
  <c r="L152" i="4" s="1"/>
  <c r="M152" i="4" s="1"/>
  <c r="H56" i="4"/>
  <c r="M56" i="4" s="1"/>
  <c r="L153" i="4" s="1"/>
  <c r="M153" i="4" s="1"/>
  <c r="H60" i="4"/>
  <c r="H57" i="4"/>
  <c r="H58" i="4"/>
  <c r="E239" i="4"/>
  <c r="G239" i="4" s="1"/>
  <c r="E280" i="4" s="1"/>
  <c r="J462" i="4"/>
  <c r="K462" i="4" s="1"/>
  <c r="L462" i="4" s="1"/>
  <c r="J433" i="4" s="1"/>
  <c r="E85" i="4"/>
  <c r="E103" i="4"/>
  <c r="H76" i="4"/>
  <c r="G226" i="4"/>
  <c r="G536" i="4"/>
  <c r="H536" i="4" s="1"/>
  <c r="J536" i="4" s="1"/>
  <c r="J468" i="4"/>
  <c r="K468" i="4" s="1"/>
  <c r="L468" i="4" s="1"/>
  <c r="G537" i="4"/>
  <c r="H537" i="4" s="1"/>
  <c r="J537" i="4" s="1"/>
  <c r="J470" i="4"/>
  <c r="K470" i="4" s="1"/>
  <c r="L470" i="4" s="1"/>
  <c r="G535" i="4"/>
  <c r="H535" i="4" s="1"/>
  <c r="J535" i="4" s="1"/>
  <c r="J466" i="4"/>
  <c r="K466" i="4" s="1"/>
  <c r="L466" i="4" s="1"/>
  <c r="G538" i="4"/>
  <c r="H538" i="4" s="1"/>
  <c r="J538" i="4" s="1"/>
  <c r="J472" i="4"/>
  <c r="K472" i="4" s="1"/>
  <c r="L472" i="4" s="1"/>
  <c r="G533" i="4"/>
  <c r="G440" i="4"/>
  <c r="G438" i="4"/>
  <c r="M438" i="4" s="1"/>
  <c r="G523" i="4"/>
  <c r="G521" i="4"/>
  <c r="G520" i="4"/>
  <c r="F456" i="4"/>
  <c r="M456" i="4" s="1"/>
  <c r="F471" i="4"/>
  <c r="F484" i="4" s="1"/>
  <c r="H484" i="4" s="1"/>
  <c r="E456" i="4"/>
  <c r="F463" i="4"/>
  <c r="G427" i="4"/>
  <c r="M427" i="4" s="1"/>
  <c r="G442" i="4"/>
  <c r="F469" i="4"/>
  <c r="F483" i="4" s="1"/>
  <c r="H483" i="4" s="1"/>
  <c r="E77" i="4"/>
  <c r="E463" i="4"/>
  <c r="F467" i="4"/>
  <c r="M467" i="4" s="1"/>
  <c r="F473" i="4"/>
  <c r="F485" i="4" s="1"/>
  <c r="H485" i="4" s="1"/>
  <c r="G434" i="4"/>
  <c r="M434" i="4" s="1"/>
  <c r="G444" i="4"/>
  <c r="E449" i="4"/>
  <c r="F450" i="4"/>
  <c r="E447" i="4"/>
  <c r="F447" i="4"/>
  <c r="F452" i="4"/>
  <c r="F449" i="4"/>
  <c r="F453" i="4"/>
  <c r="F451" i="4"/>
  <c r="E277" i="4" l="1"/>
  <c r="E304" i="4" s="1"/>
  <c r="F304" i="4" s="1"/>
  <c r="E275" i="4"/>
  <c r="E302" i="4" s="1"/>
  <c r="F302" i="4" s="1"/>
  <c r="M234" i="4"/>
  <c r="G56" i="4"/>
  <c r="M463" i="4"/>
  <c r="E420" i="4"/>
  <c r="E411" i="4"/>
  <c r="E402" i="4"/>
  <c r="F422" i="4"/>
  <c r="F413" i="4"/>
  <c r="F415" i="4"/>
  <c r="F424" i="4"/>
  <c r="M449" i="4"/>
  <c r="F420" i="4"/>
  <c r="F411" i="4"/>
  <c r="M411" i="4" s="1"/>
  <c r="F423" i="4"/>
  <c r="F414" i="4"/>
  <c r="J53" i="4"/>
  <c r="L53" i="4" s="1"/>
  <c r="M447" i="4"/>
  <c r="F409" i="4"/>
  <c r="F418" i="4"/>
  <c r="M418" i="4" s="1"/>
  <c r="E400" i="4"/>
  <c r="E479" i="4" s="1"/>
  <c r="E418" i="4"/>
  <c r="E409" i="4"/>
  <c r="M450" i="4"/>
  <c r="F421" i="4"/>
  <c r="M421" i="4" s="1"/>
  <c r="F412" i="4"/>
  <c r="M412" i="4" s="1"/>
  <c r="F66" i="4"/>
  <c r="J434" i="4"/>
  <c r="F479" i="4"/>
  <c r="H479" i="4" s="1"/>
  <c r="M479" i="4" s="1"/>
  <c r="F482" i="4"/>
  <c r="H482" i="4" s="1"/>
  <c r="M482" i="4" s="1"/>
  <c r="F481" i="4"/>
  <c r="H481" i="4" s="1"/>
  <c r="M481" i="4" s="1"/>
  <c r="E224" i="4"/>
  <c r="G224" i="4" s="1"/>
  <c r="G277" i="4"/>
  <c r="E293" i="4"/>
  <c r="G293" i="4" s="1"/>
  <c r="E284" i="4"/>
  <c r="G284" i="4" s="1"/>
  <c r="G275" i="4"/>
  <c r="G57" i="4"/>
  <c r="F70" i="4" s="1"/>
  <c r="G60" i="4"/>
  <c r="E240" i="4" s="1"/>
  <c r="E230" i="4" s="1"/>
  <c r="G230" i="4" s="1"/>
  <c r="J427" i="4"/>
  <c r="E84" i="4"/>
  <c r="H84" i="4" s="1"/>
  <c r="E102" i="4"/>
  <c r="I102" i="4" s="1"/>
  <c r="J55" i="4"/>
  <c r="E68" i="4" s="1"/>
  <c r="F68" i="4"/>
  <c r="E286" i="4"/>
  <c r="G286" i="4" s="1"/>
  <c r="E295" i="4"/>
  <c r="G295" i="4" s="1"/>
  <c r="E229" i="4"/>
  <c r="G229" i="4" s="1"/>
  <c r="H85" i="4"/>
  <c r="E497" i="4"/>
  <c r="H77" i="4"/>
  <c r="E104" i="4"/>
  <c r="I104" i="4" s="1"/>
  <c r="E86" i="4"/>
  <c r="H86" i="4" s="1"/>
  <c r="I103" i="4"/>
  <c r="E112" i="4"/>
  <c r="E203" i="4" s="1"/>
  <c r="G203" i="4" s="1"/>
  <c r="E289" i="4"/>
  <c r="G289" i="4" s="1"/>
  <c r="E298" i="4"/>
  <c r="G298" i="4" s="1"/>
  <c r="G280" i="4"/>
  <c r="E307" i="4"/>
  <c r="F307" i="4" s="1"/>
  <c r="J441" i="4"/>
  <c r="E505" i="4"/>
  <c r="E501" i="4"/>
  <c r="J437" i="4"/>
  <c r="E503" i="4"/>
  <c r="J439" i="4"/>
  <c r="E507" i="4"/>
  <c r="J443" i="4"/>
  <c r="H533" i="4"/>
  <c r="J533" i="4" s="1"/>
  <c r="N533" i="4" s="1"/>
  <c r="H75" i="4"/>
  <c r="L463" i="4"/>
  <c r="E471" i="4"/>
  <c r="L471" i="4" s="1"/>
  <c r="E442" i="4"/>
  <c r="J442" i="4" s="1"/>
  <c r="L456" i="4"/>
  <c r="E452" i="4"/>
  <c r="H447" i="4"/>
  <c r="E337" i="4"/>
  <c r="K337" i="4" s="1"/>
  <c r="H449" i="4"/>
  <c r="J58" i="4"/>
  <c r="L58" i="4" s="1"/>
  <c r="F71" i="4"/>
  <c r="N492" i="4" l="1"/>
  <c r="G150" i="4"/>
  <c r="I150" i="4" s="1"/>
  <c r="K479" i="4"/>
  <c r="E66" i="4"/>
  <c r="G66" i="4" s="1"/>
  <c r="H409" i="4"/>
  <c r="M409" i="4"/>
  <c r="H420" i="4"/>
  <c r="M420" i="4"/>
  <c r="H418" i="4"/>
  <c r="H411" i="4"/>
  <c r="H452" i="4"/>
  <c r="E405" i="4"/>
  <c r="E484" i="4" s="1"/>
  <c r="K484" i="4" s="1"/>
  <c r="E423" i="4"/>
  <c r="H423" i="4" s="1"/>
  <c r="E414" i="4"/>
  <c r="H414" i="4" s="1"/>
  <c r="H402" i="4"/>
  <c r="E481" i="4"/>
  <c r="K481" i="4" s="1"/>
  <c r="J60" i="4"/>
  <c r="L60" i="4" s="1"/>
  <c r="G156" i="4" s="1"/>
  <c r="I156" i="4" s="1"/>
  <c r="E473" i="4"/>
  <c r="L473" i="4" s="1"/>
  <c r="E444" i="4"/>
  <c r="J444" i="4" s="1"/>
  <c r="E81" i="4"/>
  <c r="E108" i="4" s="1"/>
  <c r="E117" i="4" s="1"/>
  <c r="E99" i="4" s="1"/>
  <c r="E453" i="4"/>
  <c r="F72" i="4"/>
  <c r="E338" i="4"/>
  <c r="K338" i="4" s="1"/>
  <c r="N334" i="4" s="1"/>
  <c r="G161" i="4" s="1"/>
  <c r="I161" i="4" s="1"/>
  <c r="E111" i="4"/>
  <c r="E93" i="4" s="1"/>
  <c r="H93" i="4" s="1"/>
  <c r="E238" i="4"/>
  <c r="G238" i="4" s="1"/>
  <c r="E288" i="4" s="1"/>
  <c r="G288" i="4" s="1"/>
  <c r="E469" i="4"/>
  <c r="L469" i="4" s="1"/>
  <c r="E451" i="4"/>
  <c r="J57" i="4"/>
  <c r="L57" i="4" s="1"/>
  <c r="G154" i="4" s="1"/>
  <c r="I154" i="4" s="1"/>
  <c r="E440" i="4"/>
  <c r="J440" i="4" s="1"/>
  <c r="G155" i="4"/>
  <c r="I155" i="4" s="1"/>
  <c r="E467" i="4"/>
  <c r="L467" i="4" s="1"/>
  <c r="E450" i="4"/>
  <c r="E438" i="4"/>
  <c r="J438" i="4" s="1"/>
  <c r="F69" i="4"/>
  <c r="J56" i="4"/>
  <c r="L56" i="4" s="1"/>
  <c r="E237" i="4"/>
  <c r="E227" i="4" s="1"/>
  <c r="G227" i="4" s="1"/>
  <c r="G68" i="4"/>
  <c r="M68" i="4" s="1"/>
  <c r="H112" i="4"/>
  <c r="E94" i="4"/>
  <c r="E113" i="4"/>
  <c r="H94" i="4" l="1"/>
  <c r="E343" i="4"/>
  <c r="H343" i="4" s="1"/>
  <c r="M66" i="4"/>
  <c r="H451" i="4"/>
  <c r="E413" i="4"/>
  <c r="H413" i="4" s="1"/>
  <c r="E404" i="4"/>
  <c r="E483" i="4" s="1"/>
  <c r="K483" i="4" s="1"/>
  <c r="E422" i="4"/>
  <c r="H422" i="4" s="1"/>
  <c r="H450" i="4"/>
  <c r="E412" i="4"/>
  <c r="H412" i="4" s="1"/>
  <c r="E403" i="4"/>
  <c r="E482" i="4" s="1"/>
  <c r="K482" i="4" s="1"/>
  <c r="E421" i="4"/>
  <c r="H421" i="4" s="1"/>
  <c r="H405" i="4"/>
  <c r="H453" i="4"/>
  <c r="E424" i="4"/>
  <c r="H424" i="4" s="1"/>
  <c r="E406" i="4"/>
  <c r="E485" i="4" s="1"/>
  <c r="K485" i="4" s="1"/>
  <c r="E415" i="4"/>
  <c r="H415" i="4" s="1"/>
  <c r="N456" i="4"/>
  <c r="E476" i="4" s="1"/>
  <c r="N427" i="4"/>
  <c r="H111" i="4"/>
  <c r="E202" i="4"/>
  <c r="G202" i="4" s="1"/>
  <c r="H81" i="4"/>
  <c r="E90" i="4"/>
  <c r="H90" i="4" s="1"/>
  <c r="E228" i="4"/>
  <c r="G228" i="4" s="1"/>
  <c r="N224" i="4" s="1"/>
  <c r="G237" i="4"/>
  <c r="G153" i="4"/>
  <c r="E297" i="4"/>
  <c r="G297" i="4" s="1"/>
  <c r="E342" i="4"/>
  <c r="H113" i="4"/>
  <c r="E204" i="4"/>
  <c r="G204" i="4" s="1"/>
  <c r="I108" i="4"/>
  <c r="E348" i="4"/>
  <c r="H348" i="4" s="1"/>
  <c r="E366" i="4" s="1"/>
  <c r="G366" i="4" s="1"/>
  <c r="H99" i="4"/>
  <c r="H117" i="4"/>
  <c r="E279" i="4"/>
  <c r="G279" i="4" s="1"/>
  <c r="E95" i="4"/>
  <c r="E296" i="4" l="1"/>
  <c r="G296" i="4" s="1"/>
  <c r="N293" i="4" s="1"/>
  <c r="C291" i="4" s="1"/>
  <c r="F63" i="1" s="1"/>
  <c r="M237" i="4"/>
  <c r="N234" i="4" s="1"/>
  <c r="E361" i="4"/>
  <c r="G361" i="4" s="1"/>
  <c r="E352" i="4"/>
  <c r="I352" i="4" s="1"/>
  <c r="N479" i="4"/>
  <c r="C477" i="4" s="1"/>
  <c r="F91" i="1" s="1"/>
  <c r="F90" i="44" s="1"/>
  <c r="H404" i="4"/>
  <c r="N418" i="4"/>
  <c r="N447" i="4"/>
  <c r="N409" i="4"/>
  <c r="C407" i="4" s="1"/>
  <c r="H406" i="4"/>
  <c r="H403" i="4"/>
  <c r="E287" i="4"/>
  <c r="G287" i="4" s="1"/>
  <c r="N284" i="4" s="1"/>
  <c r="C282" i="4" s="1"/>
  <c r="F62" i="1" s="1"/>
  <c r="E278" i="4"/>
  <c r="G278" i="4" s="1"/>
  <c r="N275" i="4" s="1"/>
  <c r="C273" i="4" s="1"/>
  <c r="F61" i="1" s="1"/>
  <c r="I153" i="4"/>
  <c r="E357" i="4"/>
  <c r="I357" i="4" s="1"/>
  <c r="E306" i="4"/>
  <c r="F306" i="4" s="1"/>
  <c r="H95" i="4"/>
  <c r="E344" i="4"/>
  <c r="H344" i="4" s="1"/>
  <c r="E72" i="4"/>
  <c r="G72" i="4" s="1"/>
  <c r="F106" i="4"/>
  <c r="F105" i="4"/>
  <c r="H400" i="4"/>
  <c r="N197" i="4"/>
  <c r="C195" i="4" s="1"/>
  <c r="F49" i="1" s="1"/>
  <c r="F48" i="44" s="1"/>
  <c r="E140" i="38"/>
  <c r="C144" i="38"/>
  <c r="D140" i="38"/>
  <c r="E144" i="38"/>
  <c r="D145" i="38"/>
  <c r="D144" i="38"/>
  <c r="E141" i="38"/>
  <c r="C140" i="38"/>
  <c r="E145" i="38"/>
  <c r="G141" i="38"/>
  <c r="D141" i="38"/>
  <c r="G145" i="38"/>
  <c r="C141" i="38"/>
  <c r="G140" i="38"/>
  <c r="C145" i="38"/>
  <c r="G144" i="38"/>
  <c r="M61" i="1" l="1"/>
  <c r="F60" i="44"/>
  <c r="M62" i="1"/>
  <c r="F61" i="44"/>
  <c r="M63" i="1"/>
  <c r="F62" i="44"/>
  <c r="N400" i="4"/>
  <c r="E305" i="4"/>
  <c r="F305" i="4" s="1"/>
  <c r="N302" i="4" s="1"/>
  <c r="C300" i="4" s="1"/>
  <c r="F64" i="1" s="1"/>
  <c r="F115" i="4"/>
  <c r="F97" i="4" s="1"/>
  <c r="F114" i="4"/>
  <c r="F96" i="4" s="1"/>
  <c r="E353" i="4"/>
  <c r="I353" i="4" s="1"/>
  <c r="E362" i="4"/>
  <c r="G362" i="4" s="1"/>
  <c r="D358" i="4"/>
  <c r="N358" i="4" s="1"/>
  <c r="B358" i="4"/>
  <c r="H144" i="38"/>
  <c r="H140" i="38"/>
  <c r="H145" i="38"/>
  <c r="H141" i="38"/>
  <c r="M64" i="1" l="1"/>
  <c r="F63" i="44"/>
  <c r="H142" i="38"/>
  <c r="H146" i="38"/>
  <c r="H147" i="38" l="1"/>
  <c r="H138" i="38" s="1"/>
  <c r="E80" i="4" l="1"/>
  <c r="C12" i="1"/>
  <c r="C103" i="1"/>
  <c r="J120" i="56"/>
  <c r="J115" i="56"/>
  <c r="J114" i="56"/>
  <c r="J113" i="56"/>
  <c r="J112" i="56"/>
  <c r="F100" i="56"/>
  <c r="C114" i="56"/>
  <c r="C113" i="56"/>
  <c r="D113" i="56"/>
  <c r="F101" i="56"/>
  <c r="C100" i="56"/>
  <c r="C112" i="56"/>
  <c r="C115" i="56"/>
  <c r="D115" i="56"/>
  <c r="D120" i="56"/>
  <c r="C101" i="56"/>
  <c r="F99" i="56"/>
  <c r="F114" i="56"/>
  <c r="F115" i="56"/>
  <c r="D112" i="56"/>
  <c r="D114" i="56"/>
  <c r="C99" i="56"/>
  <c r="C120" i="56"/>
  <c r="C119" i="56"/>
  <c r="F105" i="56"/>
  <c r="F112" i="56"/>
  <c r="F120" i="56"/>
  <c r="F113" i="56"/>
  <c r="E89" i="4" l="1"/>
  <c r="H89" i="4" s="1"/>
  <c r="E107" i="4"/>
  <c r="E116" i="4" s="1"/>
  <c r="H80" i="4"/>
  <c r="G115" i="56"/>
  <c r="G114" i="56"/>
  <c r="G120" i="56"/>
  <c r="H121" i="56" s="1"/>
  <c r="G112" i="56"/>
  <c r="G99" i="56"/>
  <c r="G113" i="56"/>
  <c r="G105" i="56"/>
  <c r="H106" i="56" s="1"/>
  <c r="G100" i="56"/>
  <c r="G101" i="56"/>
  <c r="E98" i="4" l="1"/>
  <c r="H98" i="4" s="1"/>
  <c r="E207" i="4"/>
  <c r="G207" i="4" s="1"/>
  <c r="I107" i="4"/>
  <c r="H116" i="4"/>
  <c r="E71" i="4"/>
  <c r="G71" i="4" s="1"/>
  <c r="H102" i="56"/>
  <c r="H107" i="56" s="1"/>
  <c r="H109" i="56" s="1"/>
  <c r="H116" i="56"/>
  <c r="J90" i="56"/>
  <c r="J85" i="56"/>
  <c r="J84" i="56"/>
  <c r="J83" i="56"/>
  <c r="J82" i="56"/>
  <c r="J142" i="56"/>
  <c r="J60" i="56"/>
  <c r="J55" i="56"/>
  <c r="J54" i="56"/>
  <c r="J53" i="56"/>
  <c r="J52" i="56"/>
  <c r="J132" i="38"/>
  <c r="J109" i="38"/>
  <c r="J86" i="38"/>
  <c r="J30" i="56"/>
  <c r="J25" i="56"/>
  <c r="D54" i="56"/>
  <c r="C53" i="56"/>
  <c r="D109" i="38"/>
  <c r="C85" i="56"/>
  <c r="C130" i="56"/>
  <c r="C39" i="56"/>
  <c r="D132" i="38"/>
  <c r="F53" i="56"/>
  <c r="C90" i="56"/>
  <c r="C40" i="56"/>
  <c r="F25" i="56"/>
  <c r="D60" i="56"/>
  <c r="F71" i="56"/>
  <c r="C83" i="56"/>
  <c r="F52" i="56"/>
  <c r="F82" i="56"/>
  <c r="F85" i="56"/>
  <c r="F130" i="56"/>
  <c r="D84" i="56"/>
  <c r="D142" i="56"/>
  <c r="D53" i="56"/>
  <c r="F142" i="56"/>
  <c r="C29" i="56"/>
  <c r="F45" i="56"/>
  <c r="C84" i="56"/>
  <c r="C132" i="38"/>
  <c r="C41" i="56"/>
  <c r="F54" i="56"/>
  <c r="C131" i="56"/>
  <c r="D86" i="38"/>
  <c r="C25" i="56"/>
  <c r="C86" i="38"/>
  <c r="F69" i="56"/>
  <c r="F41" i="56"/>
  <c r="C109" i="38"/>
  <c r="C70" i="56"/>
  <c r="D30" i="56"/>
  <c r="C60" i="56"/>
  <c r="F131" i="56"/>
  <c r="C30" i="56"/>
  <c r="C59" i="56"/>
  <c r="C142" i="56"/>
  <c r="C89" i="56"/>
  <c r="D82" i="56"/>
  <c r="F75" i="56"/>
  <c r="C69" i="56"/>
  <c r="C55" i="56"/>
  <c r="D85" i="56"/>
  <c r="C82" i="56"/>
  <c r="D83" i="56"/>
  <c r="F70" i="56"/>
  <c r="F129" i="56"/>
  <c r="D25" i="56"/>
  <c r="F40" i="56"/>
  <c r="C71" i="56"/>
  <c r="F60" i="56"/>
  <c r="F84" i="56"/>
  <c r="F55" i="56"/>
  <c r="C52" i="56"/>
  <c r="D55" i="56"/>
  <c r="F135" i="56"/>
  <c r="C54" i="56"/>
  <c r="F39" i="56"/>
  <c r="F83" i="56"/>
  <c r="F30" i="56"/>
  <c r="D90" i="56"/>
  <c r="F90" i="56"/>
  <c r="C129" i="56"/>
  <c r="D52" i="56"/>
  <c r="E347" i="4" l="1"/>
  <c r="H347" i="4" s="1"/>
  <c r="E365" i="4" s="1"/>
  <c r="G365" i="4" s="1"/>
  <c r="H122" i="56"/>
  <c r="G85" i="56"/>
  <c r="G69" i="56"/>
  <c r="G82" i="56"/>
  <c r="G75" i="56"/>
  <c r="H76" i="56" s="1"/>
  <c r="G84" i="56"/>
  <c r="G83" i="56"/>
  <c r="G70" i="56"/>
  <c r="G71" i="56"/>
  <c r="G90" i="56"/>
  <c r="H91" i="56" s="1"/>
  <c r="G142" i="56"/>
  <c r="G135" i="56"/>
  <c r="G60" i="56"/>
  <c r="H61" i="56" s="1"/>
  <c r="G53" i="56"/>
  <c r="G52" i="56"/>
  <c r="G54" i="56"/>
  <c r="G55" i="56"/>
  <c r="G45" i="56"/>
  <c r="H46" i="56" s="1"/>
  <c r="G39" i="56"/>
  <c r="G40" i="56"/>
  <c r="G41" i="56"/>
  <c r="G30" i="56"/>
  <c r="H31" i="56" s="1"/>
  <c r="G25" i="56"/>
  <c r="J24" i="56"/>
  <c r="J23" i="56"/>
  <c r="J22" i="56"/>
  <c r="J63" i="38"/>
  <c r="C11" i="56"/>
  <c r="D24" i="56"/>
  <c r="D22" i="56"/>
  <c r="C63" i="38"/>
  <c r="C23" i="56"/>
  <c r="D23" i="56"/>
  <c r="F9" i="56"/>
  <c r="C22" i="56"/>
  <c r="F15" i="56"/>
  <c r="F22" i="56"/>
  <c r="F10" i="56"/>
  <c r="F23" i="56"/>
  <c r="F11" i="56"/>
  <c r="C9" i="56"/>
  <c r="C24" i="56"/>
  <c r="C10" i="56"/>
  <c r="E356" i="4" l="1"/>
  <c r="I356" i="4" s="1"/>
  <c r="H136" i="56"/>
  <c r="H96" i="56"/>
  <c r="H86" i="56"/>
  <c r="H143" i="56"/>
  <c r="H72" i="56"/>
  <c r="H77" i="56" s="1"/>
  <c r="H79" i="56" s="1"/>
  <c r="H132" i="56"/>
  <c r="H56" i="56"/>
  <c r="H42" i="56"/>
  <c r="H47" i="56" s="1"/>
  <c r="H49" i="56" s="1"/>
  <c r="G9" i="56"/>
  <c r="G10" i="56"/>
  <c r="G23" i="56"/>
  <c r="G22" i="56"/>
  <c r="G11" i="56"/>
  <c r="G15" i="56"/>
  <c r="H16" i="56" s="1"/>
  <c r="E79" i="4"/>
  <c r="E78" i="4"/>
  <c r="F63" i="4"/>
  <c r="G63" i="4" s="1"/>
  <c r="P29" i="1"/>
  <c r="L29" i="1"/>
  <c r="D29" i="1"/>
  <c r="E29" i="1"/>
  <c r="E87" i="4" l="1"/>
  <c r="H87" i="4" s="1"/>
  <c r="E105" i="4"/>
  <c r="E106" i="4"/>
  <c r="E115" i="4" s="1"/>
  <c r="E88" i="4"/>
  <c r="H88" i="4" s="1"/>
  <c r="D131" i="4"/>
  <c r="N131" i="4" s="1"/>
  <c r="B131" i="4"/>
  <c r="N63" i="4"/>
  <c r="K55" i="4"/>
  <c r="L55" i="4" s="1"/>
  <c r="N53" i="4" s="1"/>
  <c r="H78" i="4"/>
  <c r="H137" i="56"/>
  <c r="H139" i="56" s="1"/>
  <c r="H144" i="56" s="1"/>
  <c r="H126" i="56" s="1"/>
  <c r="H92" i="56"/>
  <c r="H66" i="56" s="1"/>
  <c r="H62" i="56"/>
  <c r="H12" i="56"/>
  <c r="H17" i="56" s="1"/>
  <c r="H19" i="56" s="1"/>
  <c r="H79" i="4"/>
  <c r="E70" i="4"/>
  <c r="C332" i="4"/>
  <c r="F70" i="1" s="1"/>
  <c r="F69" i="44" s="1"/>
  <c r="G65" i="46"/>
  <c r="B64" i="46"/>
  <c r="G60" i="46"/>
  <c r="G59" i="46"/>
  <c r="B58" i="46"/>
  <c r="G54" i="46"/>
  <c r="B53" i="46"/>
  <c r="B52" i="46"/>
  <c r="P69" i="1"/>
  <c r="P70" i="1"/>
  <c r="P49" i="1"/>
  <c r="E70" i="1"/>
  <c r="E49" i="1"/>
  <c r="F53" i="46"/>
  <c r="D69" i="1"/>
  <c r="F52" i="46"/>
  <c r="E69" i="1"/>
  <c r="D49" i="1"/>
  <c r="L70" i="1"/>
  <c r="D70" i="1"/>
  <c r="L69" i="1"/>
  <c r="D58" i="46"/>
  <c r="L49" i="1"/>
  <c r="N75" i="4" l="1"/>
  <c r="C73" i="4" s="1"/>
  <c r="F31" i="1" s="1"/>
  <c r="F30" i="44" s="1"/>
  <c r="C51" i="4"/>
  <c r="F28" i="1" s="1"/>
  <c r="F27" i="44" s="1"/>
  <c r="G152" i="4"/>
  <c r="N84" i="4"/>
  <c r="C82" i="4" s="1"/>
  <c r="F32" i="1" s="1"/>
  <c r="E97" i="4"/>
  <c r="E346" i="4" s="1"/>
  <c r="H346" i="4" s="1"/>
  <c r="E206" i="4"/>
  <c r="G206" i="4" s="1"/>
  <c r="I106" i="4"/>
  <c r="G162" i="4"/>
  <c r="I162" i="4" s="1"/>
  <c r="E126" i="4"/>
  <c r="G126" i="4" s="1"/>
  <c r="I126" i="4" s="1"/>
  <c r="C61" i="4"/>
  <c r="F29" i="1" s="1"/>
  <c r="F28" i="44" s="1"/>
  <c r="C327" i="4"/>
  <c r="F69" i="1" s="1"/>
  <c r="F68" i="44" s="1"/>
  <c r="E160" i="4"/>
  <c r="G160" i="4" s="1"/>
  <c r="E114" i="4"/>
  <c r="I105" i="4"/>
  <c r="H115" i="4"/>
  <c r="E69" i="4"/>
  <c r="G69" i="4" s="1"/>
  <c r="B200" i="4"/>
  <c r="D200" i="4"/>
  <c r="N200" i="4" s="1"/>
  <c r="D195" i="4"/>
  <c r="N195" i="4" s="1"/>
  <c r="B195" i="4"/>
  <c r="H36" i="56"/>
  <c r="G70" i="4"/>
  <c r="G53" i="46"/>
  <c r="G64" i="46"/>
  <c r="H66" i="46" s="1"/>
  <c r="G52" i="46"/>
  <c r="N556" i="4"/>
  <c r="C554" i="4" s="1"/>
  <c r="F103" i="1" s="1"/>
  <c r="F102" i="44" s="1"/>
  <c r="C391" i="4"/>
  <c r="F83" i="1" s="1"/>
  <c r="F82" i="44" s="1"/>
  <c r="C490" i="4"/>
  <c r="F93" i="1" s="1"/>
  <c r="F92" i="44" s="1"/>
  <c r="N488" i="4"/>
  <c r="C486" i="4" s="1"/>
  <c r="F92" i="1" s="1"/>
  <c r="F91" i="44" s="1"/>
  <c r="C398" i="4"/>
  <c r="F84" i="1" s="1"/>
  <c r="F83" i="44" s="1"/>
  <c r="C416" i="4"/>
  <c r="C445" i="4"/>
  <c r="F88" i="1" s="1"/>
  <c r="F87" i="44" s="1"/>
  <c r="C425" i="4"/>
  <c r="F87" i="1" s="1"/>
  <c r="F86" i="44" s="1"/>
  <c r="N476" i="4"/>
  <c r="C474" i="4" s="1"/>
  <c r="F90" i="1" s="1"/>
  <c r="F89" i="44" s="1"/>
  <c r="C454" i="4"/>
  <c r="F89" i="1" s="1"/>
  <c r="F88" i="44" s="1"/>
  <c r="C524" i="4"/>
  <c r="F97" i="1" s="1"/>
  <c r="F96" i="44" s="1"/>
  <c r="C517" i="4"/>
  <c r="F96" i="1" s="1"/>
  <c r="F95" i="44" s="1"/>
  <c r="C513" i="4"/>
  <c r="F95" i="1" s="1"/>
  <c r="F94" i="44" s="1"/>
  <c r="C509" i="4"/>
  <c r="F94" i="1" s="1"/>
  <c r="F93" i="44" s="1"/>
  <c r="N326" i="4"/>
  <c r="E159" i="4" s="1"/>
  <c r="G159" i="4" s="1"/>
  <c r="N251" i="4"/>
  <c r="C249" i="4" s="1"/>
  <c r="F58" i="1" s="1"/>
  <c r="F57" i="44" s="1"/>
  <c r="N243" i="4"/>
  <c r="N194" i="4"/>
  <c r="N190" i="4"/>
  <c r="C188" i="4" s="1"/>
  <c r="F47" i="1" s="1"/>
  <c r="F46" i="44" s="1"/>
  <c r="N179" i="4"/>
  <c r="N172" i="4"/>
  <c r="N167" i="4"/>
  <c r="B383" i="4"/>
  <c r="B309" i="4"/>
  <c r="B231" i="4"/>
  <c r="B209" i="4"/>
  <c r="B164" i="4"/>
  <c r="G12" i="10"/>
  <c r="G13" i="10"/>
  <c r="J60" i="38"/>
  <c r="J61" i="38"/>
  <c r="J107" i="38"/>
  <c r="J130" i="38"/>
  <c r="J106" i="38"/>
  <c r="J129" i="38"/>
  <c r="J131" i="38"/>
  <c r="J108" i="38"/>
  <c r="E53" i="38"/>
  <c r="E76" i="38"/>
  <c r="J62" i="38"/>
  <c r="J84" i="38"/>
  <c r="J83" i="38"/>
  <c r="J85" i="38"/>
  <c r="C106" i="38"/>
  <c r="C61" i="38"/>
  <c r="C107" i="38"/>
  <c r="C52" i="46"/>
  <c r="D83" i="38"/>
  <c r="F106" i="38"/>
  <c r="C129" i="38"/>
  <c r="D64" i="46"/>
  <c r="D52" i="46"/>
  <c r="C64" i="46"/>
  <c r="F129" i="38"/>
  <c r="F58" i="46"/>
  <c r="D108" i="38"/>
  <c r="C131" i="38"/>
  <c r="D130" i="38"/>
  <c r="D62" i="38"/>
  <c r="C108" i="38"/>
  <c r="C62" i="38"/>
  <c r="D84" i="38"/>
  <c r="C33" i="46"/>
  <c r="D129" i="38"/>
  <c r="F107" i="38"/>
  <c r="C58" i="46"/>
  <c r="C53" i="46"/>
  <c r="D107" i="38"/>
  <c r="F84" i="38"/>
  <c r="F60" i="38"/>
  <c r="D106" i="38"/>
  <c r="F83" i="38"/>
  <c r="F130" i="38"/>
  <c r="D53" i="46"/>
  <c r="D131" i="38"/>
  <c r="D85" i="38"/>
  <c r="D33" i="46"/>
  <c r="D60" i="38"/>
  <c r="M32" i="1" l="1"/>
  <c r="F31" i="44"/>
  <c r="E187" i="4"/>
  <c r="G187" i="4" s="1"/>
  <c r="N187" i="4" s="1"/>
  <c r="C185" i="4" s="1"/>
  <c r="F46" i="1" s="1"/>
  <c r="F45" i="44" s="1"/>
  <c r="N102" i="4"/>
  <c r="G129" i="4" s="1"/>
  <c r="I129" i="4" s="1"/>
  <c r="G58" i="46"/>
  <c r="H61" i="46" s="1"/>
  <c r="M69" i="4"/>
  <c r="N66" i="4" s="1"/>
  <c r="I152" i="4"/>
  <c r="P152" i="4"/>
  <c r="P153" i="4"/>
  <c r="F86" i="1"/>
  <c r="F85" i="44" s="1"/>
  <c r="F85" i="1"/>
  <c r="F84" i="44" s="1"/>
  <c r="H97" i="4"/>
  <c r="E96" i="4"/>
  <c r="H96" i="4" s="1"/>
  <c r="E205" i="4"/>
  <c r="G205" i="4" s="1"/>
  <c r="N202" i="4" s="1"/>
  <c r="C200" i="4" s="1"/>
  <c r="F50" i="1" s="1"/>
  <c r="C216" i="4"/>
  <c r="F53" i="1" s="1"/>
  <c r="F52" i="44" s="1"/>
  <c r="E355" i="4"/>
  <c r="I355" i="4" s="1"/>
  <c r="E364" i="4"/>
  <c r="G364" i="4" s="1"/>
  <c r="M101" i="1"/>
  <c r="I159" i="4"/>
  <c r="I160" i="4"/>
  <c r="H114" i="4"/>
  <c r="H55" i="46"/>
  <c r="C241" i="4"/>
  <c r="F57" i="1" s="1"/>
  <c r="F56" i="44" s="1"/>
  <c r="C317" i="4"/>
  <c r="F67" i="1" s="1"/>
  <c r="F66" i="44" s="1"/>
  <c r="C192" i="4"/>
  <c r="F48" i="1" s="1"/>
  <c r="F47" i="44" s="1"/>
  <c r="C324" i="4"/>
  <c r="F68" i="1" s="1"/>
  <c r="F67" i="44" s="1"/>
  <c r="C210" i="4"/>
  <c r="F52" i="1" s="1"/>
  <c r="F51" i="44" s="1"/>
  <c r="C165" i="4"/>
  <c r="F43" i="1" s="1"/>
  <c r="F42" i="44" s="1"/>
  <c r="C222" i="4"/>
  <c r="F54" i="1" s="1"/>
  <c r="F53" i="44" s="1"/>
  <c r="C170" i="4"/>
  <c r="F44" i="1" s="1"/>
  <c r="F43" i="44" s="1"/>
  <c r="C232" i="4"/>
  <c r="F56" i="1" s="1"/>
  <c r="F55" i="44" s="1"/>
  <c r="C531" i="4"/>
  <c r="F98" i="1" s="1"/>
  <c r="F97" i="44" s="1"/>
  <c r="C177" i="4"/>
  <c r="F45" i="1" s="1"/>
  <c r="F44" i="44" s="1"/>
  <c r="G33" i="46"/>
  <c r="G107" i="38"/>
  <c r="G106" i="38"/>
  <c r="G129" i="38"/>
  <c r="M50" i="1" l="1"/>
  <c r="F49" i="44"/>
  <c r="H67" i="46"/>
  <c r="H49" i="46" s="1"/>
  <c r="N93" i="4"/>
  <c r="E130" i="4" s="1"/>
  <c r="G130" i="4" s="1"/>
  <c r="I130" i="4" s="1"/>
  <c r="E133" i="4"/>
  <c r="N133" i="4" s="1"/>
  <c r="N111" i="4"/>
  <c r="C109" i="4" s="1"/>
  <c r="F35" i="1" s="1"/>
  <c r="F34" i="44" s="1"/>
  <c r="M85" i="1"/>
  <c r="C100" i="4"/>
  <c r="F34" i="1" s="1"/>
  <c r="F33" i="44" s="1"/>
  <c r="E345" i="4"/>
  <c r="H345" i="4" s="1"/>
  <c r="E123" i="4"/>
  <c r="G123" i="4" s="1"/>
  <c r="I123" i="4" s="1"/>
  <c r="C64" i="4"/>
  <c r="F30" i="1" s="1"/>
  <c r="F29" i="44" s="1"/>
  <c r="G42" i="46"/>
  <c r="G38" i="46"/>
  <c r="G34" i="46"/>
  <c r="E122" i="38"/>
  <c r="E99" i="38"/>
  <c r="F99" i="38"/>
  <c r="C130" i="38"/>
  <c r="F95" i="38"/>
  <c r="F118" i="38"/>
  <c r="C118" i="38"/>
  <c r="C60" i="38"/>
  <c r="F24" i="56"/>
  <c r="C72" i="38"/>
  <c r="F76" i="38"/>
  <c r="F122" i="38"/>
  <c r="F72" i="38"/>
  <c r="C84" i="38"/>
  <c r="C85" i="38"/>
  <c r="C83" i="38"/>
  <c r="C95" i="38"/>
  <c r="N342" i="4" l="1"/>
  <c r="C340" i="4" s="1"/>
  <c r="F72" i="1" s="1"/>
  <c r="E363" i="4"/>
  <c r="G363" i="4" s="1"/>
  <c r="E354" i="4"/>
  <c r="C91" i="4"/>
  <c r="F33" i="1" s="1"/>
  <c r="F32" i="44" s="1"/>
  <c r="F76" i="1"/>
  <c r="F75" i="44" s="1"/>
  <c r="F80" i="1"/>
  <c r="F79" i="44" s="1"/>
  <c r="G24" i="56"/>
  <c r="H26" i="56" s="1"/>
  <c r="M29" i="1"/>
  <c r="M49" i="1"/>
  <c r="H43" i="46"/>
  <c r="G60" i="38"/>
  <c r="G83" i="38"/>
  <c r="G118" i="38"/>
  <c r="H119" i="38" s="1"/>
  <c r="G130" i="38"/>
  <c r="G122" i="38"/>
  <c r="H123" i="38" s="1"/>
  <c r="G95" i="38"/>
  <c r="H96" i="38" s="1"/>
  <c r="G99" i="38"/>
  <c r="H100" i="38" s="1"/>
  <c r="G72" i="38"/>
  <c r="H73" i="38" s="1"/>
  <c r="G84" i="38"/>
  <c r="G76" i="38"/>
  <c r="H77" i="38" s="1"/>
  <c r="D63" i="38"/>
  <c r="M72" i="1" l="1"/>
  <c r="F71" i="44"/>
  <c r="N360" i="4"/>
  <c r="C358" i="4" s="1"/>
  <c r="F74" i="1" s="1"/>
  <c r="I354" i="4"/>
  <c r="M76" i="1"/>
  <c r="F79" i="1"/>
  <c r="F78" i="44" s="1"/>
  <c r="M80" i="1"/>
  <c r="H32" i="56"/>
  <c r="H35" i="46"/>
  <c r="H39" i="46"/>
  <c r="H124" i="38"/>
  <c r="H126" i="38" s="1"/>
  <c r="H101" i="38"/>
  <c r="H103" i="38" s="1"/>
  <c r="H78" i="38"/>
  <c r="H80" i="38" s="1"/>
  <c r="P96" i="1"/>
  <c r="P97" i="1"/>
  <c r="P93" i="1"/>
  <c r="P83" i="1"/>
  <c r="P88" i="1"/>
  <c r="P87" i="1"/>
  <c r="P90" i="1"/>
  <c r="P89" i="1"/>
  <c r="P95" i="1"/>
  <c r="D88" i="1"/>
  <c r="D89" i="1"/>
  <c r="D87" i="1"/>
  <c r="E83" i="1"/>
  <c r="G34" i="38"/>
  <c r="F49" i="38"/>
  <c r="C49" i="38"/>
  <c r="C33" i="38"/>
  <c r="G41" i="38"/>
  <c r="E97" i="1"/>
  <c r="D33" i="38"/>
  <c r="D96" i="1"/>
  <c r="L90" i="1"/>
  <c r="D41" i="38"/>
  <c r="D83" i="1"/>
  <c r="E90" i="1"/>
  <c r="D95" i="1"/>
  <c r="L87" i="1"/>
  <c r="E33" i="38"/>
  <c r="C37" i="38"/>
  <c r="E87" i="1"/>
  <c r="C41" i="38"/>
  <c r="C34" i="38"/>
  <c r="L88" i="1"/>
  <c r="G38" i="38"/>
  <c r="E41" i="38"/>
  <c r="E37" i="38"/>
  <c r="D93" i="1"/>
  <c r="C42" i="38"/>
  <c r="E38" i="38"/>
  <c r="C38" i="38"/>
  <c r="D34" i="38"/>
  <c r="E93" i="1"/>
  <c r="E88" i="1"/>
  <c r="E96" i="1"/>
  <c r="D37" i="38"/>
  <c r="G37" i="38"/>
  <c r="G42" i="38"/>
  <c r="F53" i="38"/>
  <c r="D38" i="38"/>
  <c r="G33" i="38"/>
  <c r="E42" i="38"/>
  <c r="D97" i="1"/>
  <c r="D42" i="38"/>
  <c r="E89" i="1"/>
  <c r="L89" i="1"/>
  <c r="E34" i="38"/>
  <c r="E95" i="1"/>
  <c r="L93" i="1"/>
  <c r="D90" i="1"/>
  <c r="M74" i="1" l="1"/>
  <c r="F73" i="44"/>
  <c r="N351" i="4"/>
  <c r="C349" i="4" s="1"/>
  <c r="F73" i="1" s="1"/>
  <c r="M79" i="1"/>
  <c r="H6" i="56"/>
  <c r="H44" i="46"/>
  <c r="H30" i="46" s="1"/>
  <c r="G49" i="38"/>
  <c r="H50" i="38" s="1"/>
  <c r="G53" i="38"/>
  <c r="H54" i="38" s="1"/>
  <c r="H41" i="38"/>
  <c r="H33" i="38"/>
  <c r="H37" i="38"/>
  <c r="H38" i="38"/>
  <c r="H34" i="38"/>
  <c r="M93" i="1"/>
  <c r="M88" i="1"/>
  <c r="M90" i="1"/>
  <c r="M87" i="1"/>
  <c r="M89" i="1"/>
  <c r="F63" i="38"/>
  <c r="F131" i="38"/>
  <c r="F86" i="38"/>
  <c r="F109" i="38"/>
  <c r="L83" i="1"/>
  <c r="F62" i="38"/>
  <c r="F85" i="38"/>
  <c r="F132" i="38"/>
  <c r="F108" i="38"/>
  <c r="M73" i="1" l="1"/>
  <c r="F72" i="44"/>
  <c r="E316" i="4"/>
  <c r="G163" i="4" s="1"/>
  <c r="I163" i="4" s="1"/>
  <c r="M83" i="1"/>
  <c r="G63" i="38"/>
  <c r="G86" i="38"/>
  <c r="G109" i="38"/>
  <c r="G132" i="38"/>
  <c r="G131" i="38"/>
  <c r="G108" i="38"/>
  <c r="G62" i="38"/>
  <c r="G85" i="38"/>
  <c r="H55" i="38"/>
  <c r="H57" i="38" s="1"/>
  <c r="H43" i="38"/>
  <c r="H35" i="38"/>
  <c r="H39" i="38"/>
  <c r="P98" i="1"/>
  <c r="P92" i="1"/>
  <c r="P84" i="1"/>
  <c r="P86" i="1"/>
  <c r="P94" i="1"/>
  <c r="B16" i="46"/>
  <c r="B11" i="46"/>
  <c r="E84" i="1"/>
  <c r="D86" i="1"/>
  <c r="E86" i="1"/>
  <c r="E98" i="1"/>
  <c r="D92" i="1"/>
  <c r="D94" i="1"/>
  <c r="F16" i="46"/>
  <c r="F11" i="46"/>
  <c r="E92" i="1"/>
  <c r="E94" i="1"/>
  <c r="D98" i="1"/>
  <c r="N312" i="4" l="1"/>
  <c r="C310" i="4" s="1"/>
  <c r="F66" i="1" s="1"/>
  <c r="F65" i="44" s="1"/>
  <c r="H44" i="38"/>
  <c r="H31" i="38" s="1"/>
  <c r="D407" i="4"/>
  <c r="N407" i="4" s="1"/>
  <c r="B407" i="4"/>
  <c r="N129" i="4"/>
  <c r="C127" i="4" s="1"/>
  <c r="F38" i="1" s="1"/>
  <c r="F37" i="44" s="1"/>
  <c r="C131" i="4"/>
  <c r="F39" i="1" s="1"/>
  <c r="D391" i="4"/>
  <c r="N391" i="4" s="1"/>
  <c r="B391" i="4"/>
  <c r="D477" i="4"/>
  <c r="N477" i="4" s="1"/>
  <c r="B477" i="4"/>
  <c r="H87" i="38"/>
  <c r="H88" i="38" s="1"/>
  <c r="H69" i="38" s="1"/>
  <c r="H110" i="38"/>
  <c r="H111" i="38" s="1"/>
  <c r="H92" i="38" s="1"/>
  <c r="H133" i="38"/>
  <c r="H134" i="38" s="1"/>
  <c r="H115" i="38" s="1"/>
  <c r="G16" i="46"/>
  <c r="G11" i="46"/>
  <c r="P67" i="1"/>
  <c r="P68" i="1"/>
  <c r="P66" i="1"/>
  <c r="E103" i="1"/>
  <c r="P58" i="1"/>
  <c r="P57" i="1"/>
  <c r="P56" i="1"/>
  <c r="P54" i="1"/>
  <c r="P53" i="1"/>
  <c r="P52" i="1"/>
  <c r="P103" i="1"/>
  <c r="P48" i="1"/>
  <c r="P47" i="1"/>
  <c r="P46" i="1"/>
  <c r="P36" i="1"/>
  <c r="P45" i="1"/>
  <c r="P44" i="1"/>
  <c r="P43" i="1"/>
  <c r="P38" i="1"/>
  <c r="P41" i="1"/>
  <c r="P33" i="1"/>
  <c r="P37" i="1"/>
  <c r="P40" i="1"/>
  <c r="P35" i="1"/>
  <c r="P34" i="1"/>
  <c r="P31" i="1"/>
  <c r="P30" i="1"/>
  <c r="P28" i="1"/>
  <c r="P24" i="1"/>
  <c r="P22" i="1"/>
  <c r="P21" i="1"/>
  <c r="P25" i="1"/>
  <c r="P23" i="1"/>
  <c r="P20" i="1"/>
  <c r="P18" i="1"/>
  <c r="P12" i="1"/>
  <c r="P13" i="1"/>
  <c r="P17" i="1"/>
  <c r="P14" i="1"/>
  <c r="P16" i="1"/>
  <c r="P15" i="1"/>
  <c r="D2159" i="49"/>
  <c r="D2158" i="49"/>
  <c r="D2157" i="49"/>
  <c r="D2156" i="49"/>
  <c r="D2155" i="49"/>
  <c r="D2154" i="49"/>
  <c r="D2153" i="49"/>
  <c r="D2152" i="49"/>
  <c r="D2151" i="49"/>
  <c r="D2150" i="49"/>
  <c r="D2149" i="49"/>
  <c r="D2148" i="49"/>
  <c r="D2147" i="49"/>
  <c r="D2146" i="49"/>
  <c r="D2145" i="49"/>
  <c r="D2144" i="49"/>
  <c r="N45" i="4"/>
  <c r="C43" i="4" s="1"/>
  <c r="F24" i="1" s="1"/>
  <c r="F23" i="44" s="1"/>
  <c r="N39" i="4"/>
  <c r="C37" i="4" s="1"/>
  <c r="F22" i="1" s="1"/>
  <c r="F21" i="44" s="1"/>
  <c r="N36" i="4"/>
  <c r="C34" i="4" s="1"/>
  <c r="F21" i="1" s="1"/>
  <c r="F20" i="44" s="1"/>
  <c r="N48" i="4"/>
  <c r="C46" i="4" s="1"/>
  <c r="F25" i="1" s="1"/>
  <c r="F24" i="44" s="1"/>
  <c r="N42" i="4"/>
  <c r="C40" i="4" s="1"/>
  <c r="F23" i="1" s="1"/>
  <c r="F22" i="44" s="1"/>
  <c r="N33" i="4"/>
  <c r="C31" i="4" s="1"/>
  <c r="F20" i="1" s="1"/>
  <c r="F19" i="44" s="1"/>
  <c r="B30" i="4"/>
  <c r="B50" i="4"/>
  <c r="H10" i="4"/>
  <c r="H11" i="4"/>
  <c r="B49" i="4"/>
  <c r="B6" i="4"/>
  <c r="B7" i="4"/>
  <c r="N29" i="4"/>
  <c r="C27" i="4" s="1"/>
  <c r="F18" i="1" s="1"/>
  <c r="F17" i="44" s="1"/>
  <c r="N26" i="4"/>
  <c r="C24" i="4" s="1"/>
  <c r="F17" i="1" s="1"/>
  <c r="F16" i="44" s="1"/>
  <c r="N14" i="4"/>
  <c r="N17" i="4"/>
  <c r="C15" i="4" s="1"/>
  <c r="F14" i="1" s="1"/>
  <c r="F13" i="44" s="1"/>
  <c r="C23" i="38"/>
  <c r="L96" i="1"/>
  <c r="E47" i="1"/>
  <c r="L43" i="1"/>
  <c r="E66" i="1"/>
  <c r="L92" i="1"/>
  <c r="D36" i="1"/>
  <c r="L16" i="1"/>
  <c r="G22" i="38"/>
  <c r="E17" i="1"/>
  <c r="E22" i="1"/>
  <c r="D48" i="1"/>
  <c r="C8" i="38"/>
  <c r="E34" i="1"/>
  <c r="L18" i="1"/>
  <c r="E44" i="1"/>
  <c r="D22" i="38"/>
  <c r="D57" i="1"/>
  <c r="L37" i="1"/>
  <c r="L30" i="1"/>
  <c r="D45" i="1"/>
  <c r="D15" i="38"/>
  <c r="L68" i="1"/>
  <c r="L31" i="1"/>
  <c r="E13" i="1"/>
  <c r="E12" i="38"/>
  <c r="E15" i="38"/>
  <c r="E8" i="38"/>
  <c r="E45" i="1"/>
  <c r="E57" i="1"/>
  <c r="E23" i="38"/>
  <c r="L35" i="1"/>
  <c r="D8" i="38"/>
  <c r="D67" i="1"/>
  <c r="D43" i="1"/>
  <c r="L28" i="1"/>
  <c r="G12" i="38"/>
  <c r="E58" i="1"/>
  <c r="E40" i="1"/>
  <c r="L53" i="1"/>
  <c r="E31" i="1"/>
  <c r="D66" i="1"/>
  <c r="E15" i="1"/>
  <c r="E67" i="1"/>
  <c r="D26" i="38"/>
  <c r="L20" i="1"/>
  <c r="C11" i="46"/>
  <c r="L23" i="1"/>
  <c r="C9" i="38"/>
  <c r="E46" i="1"/>
  <c r="L36" i="1"/>
  <c r="E25" i="1"/>
  <c r="L46" i="1"/>
  <c r="L91" i="1"/>
  <c r="E26" i="38"/>
  <c r="D23" i="38"/>
  <c r="C27" i="38"/>
  <c r="L41" i="1"/>
  <c r="E18" i="1"/>
  <c r="C12" i="38"/>
  <c r="L38" i="1"/>
  <c r="D44" i="1"/>
  <c r="L22" i="1"/>
  <c r="E54" i="1"/>
  <c r="E28" i="1"/>
  <c r="E38" i="1"/>
  <c r="L12" i="1"/>
  <c r="D16" i="46"/>
  <c r="L15" i="1"/>
  <c r="C15" i="38"/>
  <c r="E12" i="1"/>
  <c r="D46" i="1"/>
  <c r="L54" i="1"/>
  <c r="C26" i="38"/>
  <c r="L52" i="1"/>
  <c r="L67" i="1"/>
  <c r="L13" i="1"/>
  <c r="L25" i="1"/>
  <c r="L66" i="1"/>
  <c r="E21" i="1"/>
  <c r="L24" i="1"/>
  <c r="E23" i="1"/>
  <c r="L95" i="1"/>
  <c r="L58" i="1"/>
  <c r="D84" i="1"/>
  <c r="L17" i="1"/>
  <c r="L34" i="1"/>
  <c r="L45" i="1"/>
  <c r="L48" i="1"/>
  <c r="L97" i="1"/>
  <c r="E16" i="1"/>
  <c r="E48" i="1"/>
  <c r="L47" i="1"/>
  <c r="C22" i="38"/>
  <c r="D47" i="1"/>
  <c r="G27" i="38"/>
  <c r="D12" i="38"/>
  <c r="D33" i="1"/>
  <c r="D54" i="1"/>
  <c r="E24" i="1"/>
  <c r="E37" i="1"/>
  <c r="E14" i="1"/>
  <c r="E36" i="1"/>
  <c r="E20" i="1"/>
  <c r="E43" i="1"/>
  <c r="E52" i="1"/>
  <c r="E56" i="1"/>
  <c r="E68" i="1"/>
  <c r="L57" i="1"/>
  <c r="D58" i="1"/>
  <c r="C16" i="46"/>
  <c r="E35" i="1"/>
  <c r="L98" i="1"/>
  <c r="L33" i="1"/>
  <c r="L86" i="1"/>
  <c r="E53" i="1"/>
  <c r="D27" i="38"/>
  <c r="E41" i="1"/>
  <c r="E27" i="38"/>
  <c r="E22" i="38"/>
  <c r="D53" i="1"/>
  <c r="L14" i="1"/>
  <c r="D52" i="1"/>
  <c r="G23" i="38"/>
  <c r="D11" i="46"/>
  <c r="L56" i="1"/>
  <c r="L84" i="1"/>
  <c r="E9" i="38"/>
  <c r="D9" i="38"/>
  <c r="G26" i="38"/>
  <c r="E30" i="1"/>
  <c r="D68" i="1"/>
  <c r="D56" i="1"/>
  <c r="E33" i="1"/>
  <c r="L21" i="1"/>
  <c r="L40" i="1"/>
  <c r="M39" i="1" l="1"/>
  <c r="F38" i="44"/>
  <c r="G157" i="4"/>
  <c r="I157" i="4" s="1"/>
  <c r="M92" i="1"/>
  <c r="M84" i="1"/>
  <c r="M86" i="1"/>
  <c r="D82" i="4"/>
  <c r="N82" i="4" s="1"/>
  <c r="N126" i="4"/>
  <c r="C124" i="4" s="1"/>
  <c r="F37" i="1" s="1"/>
  <c r="F36" i="44" s="1"/>
  <c r="D127" i="4"/>
  <c r="N127" i="4" s="1"/>
  <c r="D119" i="4"/>
  <c r="N119" i="4" s="1"/>
  <c r="D216" i="4"/>
  <c r="N216" i="4" s="1"/>
  <c r="B216" i="4"/>
  <c r="D273" i="4"/>
  <c r="N273" i="4" s="1"/>
  <c r="B265" i="4"/>
  <c r="D265" i="4"/>
  <c r="N265" i="4" s="1"/>
  <c r="B273" i="4"/>
  <c r="D257" i="4"/>
  <c r="N257" i="4" s="1"/>
  <c r="B257" i="4"/>
  <c r="C12" i="4"/>
  <c r="F13" i="1" s="1"/>
  <c r="F12" i="44" s="1"/>
  <c r="D12" i="4"/>
  <c r="N12" i="4" s="1"/>
  <c r="D540" i="4"/>
  <c r="N540" i="4" s="1"/>
  <c r="D384" i="4"/>
  <c r="N384" i="4" s="1"/>
  <c r="M91" i="1"/>
  <c r="D124" i="4"/>
  <c r="N124" i="4" s="1"/>
  <c r="D61" i="4"/>
  <c r="N61" i="4" s="1"/>
  <c r="B327" i="4"/>
  <c r="B332" i="4"/>
  <c r="M69" i="1"/>
  <c r="M70" i="1"/>
  <c r="D249" i="4"/>
  <c r="N249" i="4" s="1"/>
  <c r="D210" i="4"/>
  <c r="N210" i="4" s="1"/>
  <c r="D148" i="4"/>
  <c r="N148" i="4" s="1"/>
  <c r="D100" i="4"/>
  <c r="N100" i="4" s="1"/>
  <c r="D222" i="4"/>
  <c r="N222" i="4" s="1"/>
  <c r="D165" i="4"/>
  <c r="N165" i="4" s="1"/>
  <c r="D134" i="4"/>
  <c r="N134" i="4" s="1"/>
  <c r="D241" i="4"/>
  <c r="N241" i="4" s="1"/>
  <c r="D177" i="4"/>
  <c r="N177" i="4" s="1"/>
  <c r="D192" i="4"/>
  <c r="N192" i="4" s="1"/>
  <c r="D91" i="4"/>
  <c r="N91" i="4" s="1"/>
  <c r="D310" i="4"/>
  <c r="N310" i="4" s="1"/>
  <c r="D185" i="4"/>
  <c r="N185" i="4" s="1"/>
  <c r="D73" i="4"/>
  <c r="N73" i="4" s="1"/>
  <c r="D109" i="4"/>
  <c r="N109" i="4" s="1"/>
  <c r="D232" i="4"/>
  <c r="N232" i="4" s="1"/>
  <c r="D170" i="4"/>
  <c r="N170" i="4" s="1"/>
  <c r="D64" i="4"/>
  <c r="N64" i="4" s="1"/>
  <c r="D188" i="4"/>
  <c r="N188" i="4" s="1"/>
  <c r="D317" i="4"/>
  <c r="N317" i="4" s="1"/>
  <c r="D324" i="4"/>
  <c r="N324" i="4" s="1"/>
  <c r="D509" i="4"/>
  <c r="N509" i="4" s="1"/>
  <c r="D513" i="4"/>
  <c r="N513" i="4" s="1"/>
  <c r="D517" i="4"/>
  <c r="N517" i="4" s="1"/>
  <c r="D524" i="4"/>
  <c r="N524" i="4" s="1"/>
  <c r="D454" i="4"/>
  <c r="N454" i="4" s="1"/>
  <c r="D474" i="4"/>
  <c r="N474" i="4" s="1"/>
  <c r="D425" i="4"/>
  <c r="N425" i="4" s="1"/>
  <c r="D445" i="4"/>
  <c r="N445" i="4" s="1"/>
  <c r="D416" i="4"/>
  <c r="D398" i="4"/>
  <c r="N398" i="4" s="1"/>
  <c r="D486" i="4"/>
  <c r="N486" i="4" s="1"/>
  <c r="D490" i="4"/>
  <c r="N490" i="4" s="1"/>
  <c r="D531" i="4"/>
  <c r="N531" i="4" s="1"/>
  <c r="D554" i="4"/>
  <c r="N554" i="4" s="1"/>
  <c r="D51" i="4"/>
  <c r="N51" i="4" s="1"/>
  <c r="M95" i="1"/>
  <c r="M97" i="1"/>
  <c r="M96" i="1"/>
  <c r="M67" i="1"/>
  <c r="M68" i="1"/>
  <c r="M66" i="1"/>
  <c r="M58" i="1"/>
  <c r="M56" i="1"/>
  <c r="M57" i="1"/>
  <c r="M54" i="1"/>
  <c r="M53" i="1"/>
  <c r="M52" i="1"/>
  <c r="H26" i="38"/>
  <c r="H27" i="38"/>
  <c r="H23" i="38"/>
  <c r="H22" i="38"/>
  <c r="M46" i="1"/>
  <c r="M47" i="1"/>
  <c r="M43" i="1"/>
  <c r="M48" i="1"/>
  <c r="M45" i="1"/>
  <c r="M33" i="1"/>
  <c r="N10" i="4"/>
  <c r="C8" i="4" s="1"/>
  <c r="F12" i="1" s="1"/>
  <c r="F11" i="44" s="1"/>
  <c r="N23" i="4"/>
  <c r="C21" i="4" s="1"/>
  <c r="F16" i="1" s="1"/>
  <c r="F15" i="44" s="1"/>
  <c r="N20" i="4"/>
  <c r="C18" i="4" s="1"/>
  <c r="F15" i="1" s="1"/>
  <c r="F14" i="44" s="1"/>
  <c r="D22" i="1"/>
  <c r="D23" i="1"/>
  <c r="N416" i="4" l="1"/>
  <c r="H28" i="38"/>
  <c r="B37" i="4"/>
  <c r="D37" i="4"/>
  <c r="N37" i="4" s="1"/>
  <c r="M23" i="1"/>
  <c r="M25" i="1"/>
  <c r="M21" i="1"/>
  <c r="M22" i="1"/>
  <c r="D25" i="1"/>
  <c r="D21" i="1"/>
  <c r="F53" i="31" l="1"/>
  <c r="F59" i="31"/>
  <c r="G8" i="10" l="1"/>
  <c r="G7" i="10"/>
  <c r="G10" i="10"/>
  <c r="G9" i="10"/>
  <c r="G19" i="10"/>
  <c r="G18" i="10"/>
  <c r="G11" i="10"/>
  <c r="G14" i="10"/>
  <c r="F13" i="10"/>
  <c r="E16" i="10"/>
  <c r="D20" i="1"/>
  <c r="E15" i="10"/>
  <c r="D16" i="1"/>
  <c r="D28" i="1"/>
  <c r="H14" i="10"/>
  <c r="E7" i="10"/>
  <c r="H10" i="10"/>
  <c r="F8" i="10"/>
  <c r="E10" i="10"/>
  <c r="H16" i="10"/>
  <c r="D13" i="1"/>
  <c r="H13" i="10"/>
  <c r="E12" i="10"/>
  <c r="F7" i="10"/>
  <c r="D37" i="1"/>
  <c r="D30" i="1"/>
  <c r="F11" i="10"/>
  <c r="D35" i="1"/>
  <c r="H11" i="10"/>
  <c r="H12" i="10"/>
  <c r="H8" i="10"/>
  <c r="F14" i="10"/>
  <c r="D41" i="1"/>
  <c r="F9" i="10"/>
  <c r="E8" i="10"/>
  <c r="D18" i="1"/>
  <c r="E18" i="10"/>
  <c r="F15" i="10"/>
  <c r="F16" i="10"/>
  <c r="E14" i="10"/>
  <c r="E11" i="10"/>
  <c r="F10" i="10"/>
  <c r="H9" i="10"/>
  <c r="H15" i="10"/>
  <c r="F12" i="10"/>
  <c r="D40" i="1"/>
  <c r="E13" i="10"/>
  <c r="E9" i="10"/>
  <c r="D14" i="1"/>
  <c r="D31" i="1"/>
  <c r="H7" i="10"/>
  <c r="D24" i="1"/>
  <c r="D17" i="1"/>
  <c r="D38" i="1"/>
  <c r="B82" i="4" l="1"/>
  <c r="B127" i="4"/>
  <c r="B119" i="4"/>
  <c r="B12" i="4"/>
  <c r="B540" i="4"/>
  <c r="B384" i="4"/>
  <c r="B124" i="4"/>
  <c r="B61" i="4"/>
  <c r="B232" i="4"/>
  <c r="B170" i="4"/>
  <c r="B64" i="4"/>
  <c r="B188" i="4"/>
  <c r="B249" i="4"/>
  <c r="B109" i="4"/>
  <c r="B210" i="4"/>
  <c r="B148" i="4"/>
  <c r="B100" i="4"/>
  <c r="B222" i="4"/>
  <c r="B165" i="4"/>
  <c r="B134" i="4"/>
  <c r="B241" i="4"/>
  <c r="B177" i="4"/>
  <c r="B192" i="4"/>
  <c r="B91" i="4"/>
  <c r="B310" i="4"/>
  <c r="B185" i="4"/>
  <c r="B73" i="4"/>
  <c r="B317" i="4"/>
  <c r="B324" i="4"/>
  <c r="B509" i="4"/>
  <c r="B513" i="4"/>
  <c r="B517" i="4"/>
  <c r="B524" i="4"/>
  <c r="B454" i="4"/>
  <c r="B474" i="4"/>
  <c r="B425" i="4"/>
  <c r="B445" i="4"/>
  <c r="B416" i="4"/>
  <c r="B398" i="4"/>
  <c r="B486" i="4"/>
  <c r="B490" i="4"/>
  <c r="B531" i="4"/>
  <c r="B51" i="4"/>
  <c r="B31" i="4"/>
  <c r="D31" i="4"/>
  <c r="N31" i="4" s="1"/>
  <c r="B40" i="4"/>
  <c r="D40" i="4"/>
  <c r="N40" i="4" s="1"/>
  <c r="B46" i="4"/>
  <c r="D46" i="4"/>
  <c r="N46" i="4" s="1"/>
  <c r="B34" i="4"/>
  <c r="D34" i="4"/>
  <c r="N34" i="4" s="1"/>
  <c r="B43" i="4"/>
  <c r="D43" i="4"/>
  <c r="N43" i="4" s="1"/>
  <c r="B24" i="4"/>
  <c r="D24" i="4"/>
  <c r="N24" i="4" s="1"/>
  <c r="D8" i="4"/>
  <c r="N8" i="4" s="1"/>
  <c r="B27" i="4"/>
  <c r="D27" i="4"/>
  <c r="N27" i="4" s="1"/>
  <c r="B15" i="4"/>
  <c r="D15" i="4"/>
  <c r="N15" i="4" s="1"/>
  <c r="D21" i="4"/>
  <c r="N21" i="4" s="1"/>
  <c r="D18" i="4"/>
  <c r="N18" i="4" s="1"/>
  <c r="M14" i="1"/>
  <c r="M17" i="1"/>
  <c r="M28" i="1"/>
  <c r="M18" i="1"/>
  <c r="M35" i="1"/>
  <c r="M37" i="1"/>
  <c r="M31" i="1"/>
  <c r="M13" i="1"/>
  <c r="M20" i="1"/>
  <c r="M12" i="1"/>
  <c r="M30" i="1"/>
  <c r="M38" i="1"/>
  <c r="M34" i="1"/>
  <c r="M24" i="1"/>
  <c r="M16" i="1"/>
  <c r="I8" i="10"/>
  <c r="D12" i="1"/>
  <c r="B8" i="4" l="1"/>
  <c r="I19" i="10"/>
  <c r="G16" i="10"/>
  <c r="I16" i="10" s="1"/>
  <c r="G15" i="10"/>
  <c r="I15" i="10" s="1"/>
  <c r="G15" i="38"/>
  <c r="G9" i="38"/>
  <c r="D103" i="1"/>
  <c r="B546" i="4" l="1"/>
  <c r="B554" i="4"/>
  <c r="B7" i="45" l="1"/>
  <c r="B9" i="45"/>
  <c r="B11" i="45"/>
  <c r="B13" i="45"/>
  <c r="B27" i="45"/>
  <c r="B29" i="45"/>
  <c r="G76" i="46" l="1"/>
  <c r="G23" i="46"/>
  <c r="G18" i="46"/>
  <c r="G17" i="46"/>
  <c r="G12" i="46"/>
  <c r="H19" i="46" l="1"/>
  <c r="B81" i="46"/>
  <c r="B22" i="46"/>
  <c r="B10" i="46"/>
  <c r="L103" i="44"/>
  <c r="L11" i="44"/>
  <c r="Q12" i="45"/>
  <c r="Q10" i="45"/>
  <c r="F22" i="46"/>
  <c r="F10" i="46"/>
  <c r="M48" i="44" l="1"/>
  <c r="M14" i="44"/>
  <c r="M22" i="44"/>
  <c r="M30" i="44"/>
  <c r="M34" i="44"/>
  <c r="M15" i="44"/>
  <c r="M19" i="44"/>
  <c r="M23" i="44"/>
  <c r="M27" i="44"/>
  <c r="M31" i="44"/>
  <c r="M35" i="44"/>
  <c r="M52" i="44"/>
  <c r="M51" i="44"/>
  <c r="M33" i="44"/>
  <c r="M88" i="44"/>
  <c r="M21" i="44"/>
  <c r="M37" i="44"/>
  <c r="M29" i="44"/>
  <c r="M17" i="44"/>
  <c r="M28" i="44"/>
  <c r="M91" i="44"/>
  <c r="N99" i="44"/>
  <c r="M16" i="44"/>
  <c r="M43" i="44"/>
  <c r="M20" i="44"/>
  <c r="M36" i="44"/>
  <c r="M42" i="44"/>
  <c r="M100" i="44"/>
  <c r="N94" i="44"/>
  <c r="M85" i="44"/>
  <c r="M95" i="44"/>
  <c r="M24" i="44"/>
  <c r="N95" i="44"/>
  <c r="N71" i="44"/>
  <c r="N61" i="44"/>
  <c r="N102" i="44"/>
  <c r="N51" i="44"/>
  <c r="N24" i="44"/>
  <c r="M39" i="44"/>
  <c r="M53" i="44"/>
  <c r="N30" i="44"/>
  <c r="N62" i="44"/>
  <c r="N81" i="44"/>
  <c r="N53" i="44"/>
  <c r="N55" i="44"/>
  <c r="M49" i="44"/>
  <c r="M66" i="44"/>
  <c r="N22" i="44"/>
  <c r="N16" i="44"/>
  <c r="N68" i="44"/>
  <c r="M62" i="44"/>
  <c r="N63" i="44"/>
  <c r="N88" i="44"/>
  <c r="M82" i="44"/>
  <c r="N21" i="44"/>
  <c r="N84" i="44"/>
  <c r="M38" i="44"/>
  <c r="N75" i="44"/>
  <c r="M90" i="44"/>
  <c r="M32" i="44"/>
  <c r="N77" i="44"/>
  <c r="N43" i="44"/>
  <c r="M79" i="44"/>
  <c r="N37" i="44"/>
  <c r="M81" i="44"/>
  <c r="M89" i="44"/>
  <c r="N72" i="44"/>
  <c r="N47" i="44"/>
  <c r="M44" i="44"/>
  <c r="N35" i="44"/>
  <c r="M76" i="44"/>
  <c r="M84" i="44"/>
  <c r="N20" i="44"/>
  <c r="N40" i="44"/>
  <c r="N73" i="44"/>
  <c r="N48" i="44"/>
  <c r="N96" i="44"/>
  <c r="M13" i="44"/>
  <c r="M102" i="44"/>
  <c r="O102" i="44" s="1"/>
  <c r="N90" i="44"/>
  <c r="M77" i="44"/>
  <c r="N38" i="44"/>
  <c r="N76" i="44"/>
  <c r="N69" i="44"/>
  <c r="M46" i="44"/>
  <c r="M60" i="44"/>
  <c r="M40" i="44"/>
  <c r="N46" i="44"/>
  <c r="M87" i="44"/>
  <c r="N13" i="44"/>
  <c r="N82" i="44"/>
  <c r="N34" i="44"/>
  <c r="N66" i="44"/>
  <c r="N15" i="44"/>
  <c r="N27" i="44"/>
  <c r="M97" i="44"/>
  <c r="N100" i="44"/>
  <c r="N89" i="44"/>
  <c r="N42" i="44"/>
  <c r="M57" i="44"/>
  <c r="N17" i="44"/>
  <c r="N31" i="44"/>
  <c r="M75" i="44"/>
  <c r="N33" i="44"/>
  <c r="N45" i="44"/>
  <c r="M69" i="44"/>
  <c r="N58" i="44"/>
  <c r="N19" i="44"/>
  <c r="M96" i="44"/>
  <c r="M45" i="44"/>
  <c r="M59" i="44"/>
  <c r="M99" i="44"/>
  <c r="N79" i="44"/>
  <c r="N92" i="44"/>
  <c r="N57" i="44"/>
  <c r="N93" i="44"/>
  <c r="N36" i="44"/>
  <c r="M83" i="44"/>
  <c r="M72" i="44"/>
  <c r="N91" i="44"/>
  <c r="N59" i="44"/>
  <c r="N67" i="44"/>
  <c r="N97" i="44"/>
  <c r="M73" i="44"/>
  <c r="N52" i="44"/>
  <c r="M86" i="44"/>
  <c r="M61" i="44"/>
  <c r="N14" i="44"/>
  <c r="N28" i="44"/>
  <c r="N49" i="44"/>
  <c r="N83" i="44"/>
  <c r="N56" i="44"/>
  <c r="M68" i="44"/>
  <c r="N86" i="44"/>
  <c r="M92" i="44"/>
  <c r="N44" i="44"/>
  <c r="M71" i="44"/>
  <c r="M67" i="44"/>
  <c r="N87" i="44"/>
  <c r="N29" i="44"/>
  <c r="M56" i="44"/>
  <c r="M63" i="44"/>
  <c r="M93" i="44"/>
  <c r="N32" i="44"/>
  <c r="M47" i="44"/>
  <c r="M58" i="44"/>
  <c r="M78" i="44"/>
  <c r="N85" i="44"/>
  <c r="M55" i="44"/>
  <c r="N65" i="44"/>
  <c r="N78" i="44"/>
  <c r="M94" i="44"/>
  <c r="M65" i="44"/>
  <c r="N39" i="44"/>
  <c r="N23" i="44"/>
  <c r="N60" i="44"/>
  <c r="M12" i="44"/>
  <c r="N12" i="44"/>
  <c r="M11" i="44"/>
  <c r="O100" i="44" l="1"/>
  <c r="O65" i="44"/>
  <c r="O97" i="44"/>
  <c r="O67" i="44"/>
  <c r="O68" i="44"/>
  <c r="O69" i="44"/>
  <c r="O60" i="44"/>
  <c r="O13" i="44"/>
  <c r="O76" i="44"/>
  <c r="O24" i="44"/>
  <c r="O37" i="44"/>
  <c r="O30" i="44"/>
  <c r="O78" i="44"/>
  <c r="O47" i="44"/>
  <c r="O71" i="44"/>
  <c r="O96" i="44"/>
  <c r="O75" i="44"/>
  <c r="O81" i="44"/>
  <c r="O90" i="44"/>
  <c r="O82" i="44"/>
  <c r="O66" i="44"/>
  <c r="O95" i="44"/>
  <c r="O42" i="44"/>
  <c r="O58" i="44"/>
  <c r="O49" i="44"/>
  <c r="O29" i="44"/>
  <c r="O52" i="44"/>
  <c r="O22" i="44"/>
  <c r="O34" i="44"/>
  <c r="O89" i="44"/>
  <c r="O32" i="44"/>
  <c r="O99" i="44"/>
  <c r="O77" i="44"/>
  <c r="O79" i="44"/>
  <c r="O85" i="44"/>
  <c r="O36" i="44"/>
  <c r="O43" i="44"/>
  <c r="O91" i="44"/>
  <c r="O94" i="44"/>
  <c r="O72" i="44"/>
  <c r="O87" i="44"/>
  <c r="O62" i="44"/>
  <c r="O21" i="44"/>
  <c r="O31" i="44"/>
  <c r="O14" i="44"/>
  <c r="O63" i="44"/>
  <c r="O59" i="44"/>
  <c r="O16" i="44"/>
  <c r="O17" i="44"/>
  <c r="O27" i="44"/>
  <c r="O73" i="44"/>
  <c r="O93" i="44"/>
  <c r="O92" i="44"/>
  <c r="O61" i="44"/>
  <c r="O20" i="44"/>
  <c r="O23" i="44"/>
  <c r="O56" i="44"/>
  <c r="O45" i="44"/>
  <c r="O38" i="44"/>
  <c r="O28" i="44"/>
  <c r="O88" i="44"/>
  <c r="O33" i="44"/>
  <c r="O19" i="44"/>
  <c r="O86" i="44"/>
  <c r="O83" i="44"/>
  <c r="O57" i="44"/>
  <c r="O44" i="44"/>
  <c r="O51" i="44"/>
  <c r="O15" i="44"/>
  <c r="O46" i="44"/>
  <c r="O55" i="44"/>
  <c r="O84" i="44"/>
  <c r="O53" i="44"/>
  <c r="O48" i="44"/>
  <c r="O12" i="44"/>
  <c r="H83" i="46" l="1"/>
  <c r="I10" i="10" l="1"/>
  <c r="I9" i="10"/>
  <c r="I13" i="10"/>
  <c r="I12" i="10"/>
  <c r="Q39" i="15" l="1"/>
  <c r="G8" i="38"/>
  <c r="D15" i="1"/>
  <c r="C10" i="46"/>
  <c r="D10" i="46"/>
  <c r="D22" i="46"/>
  <c r="C22" i="46"/>
  <c r="H18" i="10"/>
  <c r="C75" i="46"/>
  <c r="D75" i="46"/>
  <c r="B21" i="4" l="1"/>
  <c r="B18" i="4"/>
  <c r="G22" i="46"/>
  <c r="G75" i="46"/>
  <c r="H77" i="46" s="1"/>
  <c r="F86" i="46" s="1"/>
  <c r="G86" i="46" s="1"/>
  <c r="H89" i="46" s="1"/>
  <c r="G92" i="46"/>
  <c r="H95" i="46" s="1"/>
  <c r="G10" i="46"/>
  <c r="H24" i="46" l="1"/>
  <c r="H13" i="46"/>
  <c r="F98" i="46"/>
  <c r="G98" i="46" s="1"/>
  <c r="H101" i="46" s="1"/>
  <c r="F104" i="46" s="1"/>
  <c r="G104" i="46" s="1"/>
  <c r="H108" i="46"/>
  <c r="G72" i="46" s="1"/>
  <c r="Q91" i="15"/>
  <c r="Q89" i="15"/>
  <c r="Q87" i="15"/>
  <c r="Q85" i="15"/>
  <c r="Q83" i="15"/>
  <c r="Q81" i="15"/>
  <c r="Q79" i="15"/>
  <c r="Q77" i="15"/>
  <c r="Q75" i="15"/>
  <c r="S73" i="15"/>
  <c r="L103" i="1" l="1"/>
  <c r="H25" i="46"/>
  <c r="F105" i="46"/>
  <c r="G105" i="46" s="1"/>
  <c r="H107" i="46" s="1"/>
  <c r="H109" i="46" s="1"/>
  <c r="H72" i="46" s="1"/>
  <c r="G103" i="1" s="1"/>
  <c r="G102" i="44" s="1"/>
  <c r="H102" i="44" s="1"/>
  <c r="H101" i="44" l="1"/>
  <c r="P102" i="44"/>
  <c r="H7" i="46"/>
  <c r="H15" i="38"/>
  <c r="H16" i="38" s="1"/>
  <c r="H12" i="38"/>
  <c r="H9" i="38"/>
  <c r="H8" i="38"/>
  <c r="Q65" i="15"/>
  <c r="D327" i="4" l="1"/>
  <c r="N327" i="4" s="1"/>
  <c r="D332" i="4"/>
  <c r="N332" i="4" s="1"/>
  <c r="M98" i="1"/>
  <c r="H24" i="38"/>
  <c r="H29" i="38" s="1"/>
  <c r="H13" i="38"/>
  <c r="H10" i="38"/>
  <c r="H20" i="38" l="1"/>
  <c r="H17" i="38"/>
  <c r="H6" i="38" s="1"/>
  <c r="L44" i="1"/>
  <c r="M44" i="1" l="1"/>
  <c r="Q95" i="15"/>
  <c r="S93" i="15"/>
  <c r="S92" i="15"/>
  <c r="Q63" i="15" l="1"/>
  <c r="Q61" i="15"/>
  <c r="Q59" i="15"/>
  <c r="Q57" i="15"/>
  <c r="Q55" i="15"/>
  <c r="Q37" i="15" l="1"/>
  <c r="Q35" i="15"/>
  <c r="P18" i="15" l="1"/>
  <c r="I14" i="10" l="1"/>
  <c r="I11" i="10" l="1"/>
  <c r="F57" i="31" l="1"/>
  <c r="F49" i="31"/>
  <c r="F64" i="31" s="1"/>
  <c r="F19" i="31"/>
  <c r="H4" i="44" l="1"/>
  <c r="H5" i="1"/>
  <c r="Q29" i="15" l="1"/>
  <c r="Q71" i="15" l="1"/>
  <c r="Q69" i="15"/>
  <c r="B68" i="15"/>
  <c r="S67" i="15"/>
  <c r="S66" i="15"/>
  <c r="Q53" i="15"/>
  <c r="Q51" i="15"/>
  <c r="Q49" i="15"/>
  <c r="Q47" i="15"/>
  <c r="S45" i="15"/>
  <c r="Q43" i="15"/>
  <c r="R43" i="15" s="1"/>
  <c r="Q33" i="15"/>
  <c r="B28" i="15"/>
  <c r="Q25" i="15"/>
  <c r="B24" i="15"/>
  <c r="Q21" i="15"/>
  <c r="Q17" i="15"/>
  <c r="B12" i="15"/>
  <c r="Q10" i="15"/>
  <c r="B9" i="15"/>
  <c r="O11" i="44" l="1"/>
  <c r="M15" i="1"/>
  <c r="I7" i="10"/>
  <c r="I6" i="10" s="1"/>
  <c r="Q13" i="15"/>
  <c r="I18" i="10"/>
  <c r="I17" i="10" s="1"/>
  <c r="I20" i="10" l="1"/>
  <c r="E24" i="10" s="1"/>
  <c r="C43" i="45" s="1"/>
  <c r="C46" i="45" s="1"/>
  <c r="C109" i="15" l="1"/>
  <c r="C112" i="15" s="1"/>
  <c r="N11" i="44" l="1"/>
  <c r="M103" i="1" l="1"/>
  <c r="K34" i="1" l="1"/>
  <c r="G34" i="1" s="1"/>
  <c r="K40" i="1"/>
  <c r="G40" i="1" s="1"/>
  <c r="G39" i="44" s="1"/>
  <c r="K41" i="1"/>
  <c r="G41" i="1" s="1"/>
  <c r="G40" i="44" s="1"/>
  <c r="H34" i="1" l="1"/>
  <c r="N34" i="1" s="1"/>
  <c r="G33" i="44"/>
  <c r="H33" i="44" s="1"/>
  <c r="P33" i="44" s="1"/>
  <c r="Q28" i="45"/>
  <c r="Q30" i="45" l="1"/>
  <c r="H103" i="1" l="1"/>
  <c r="H102" i="1" l="1"/>
  <c r="C94" i="15"/>
  <c r="N103" i="1"/>
  <c r="C92" i="15" l="1"/>
  <c r="I94" i="15"/>
  <c r="I92" i="15" s="1"/>
  <c r="P94" i="15"/>
  <c r="P92" i="15" s="1"/>
  <c r="H94" i="15"/>
  <c r="H92" i="15" s="1"/>
  <c r="E94" i="15"/>
  <c r="F94" i="15"/>
  <c r="F92" i="15" s="1"/>
  <c r="L94" i="15"/>
  <c r="L92" i="15" s="1"/>
  <c r="G94" i="15"/>
  <c r="G92" i="15" s="1"/>
  <c r="J94" i="15"/>
  <c r="J92" i="15" s="1"/>
  <c r="K94" i="15"/>
  <c r="K92" i="15" s="1"/>
  <c r="N94" i="15"/>
  <c r="N92" i="15" s="1"/>
  <c r="M94" i="15"/>
  <c r="M92" i="15" s="1"/>
  <c r="O94" i="15"/>
  <c r="O92" i="15" s="1"/>
  <c r="P93" i="15" l="1"/>
  <c r="O93" i="15"/>
  <c r="E92" i="15"/>
  <c r="Q94" i="15"/>
  <c r="R94" i="15" s="1"/>
  <c r="Q92" i="15" l="1"/>
  <c r="R92" i="15" s="1"/>
  <c r="F61" i="38"/>
  <c r="G61" i="38" l="1"/>
  <c r="H64" i="38" s="1"/>
  <c r="H65" i="38" s="1"/>
  <c r="H46" i="38" s="1"/>
  <c r="L94" i="1"/>
  <c r="D61" i="38"/>
  <c r="M94" i="1" l="1"/>
  <c r="K33" i="44" l="1"/>
  <c r="K39" i="44"/>
  <c r="K40" i="44"/>
  <c r="C42" i="15" l="1"/>
  <c r="C28" i="15"/>
  <c r="C76" i="15"/>
  <c r="C90" i="15"/>
  <c r="C74" i="15"/>
  <c r="C64" i="15"/>
  <c r="C80" i="15"/>
  <c r="C38" i="15"/>
  <c r="C34" i="15"/>
  <c r="C86" i="15"/>
  <c r="C78" i="15"/>
  <c r="C46" i="15"/>
  <c r="C24" i="15"/>
  <c r="C29" i="45"/>
  <c r="C32" i="15"/>
  <c r="C88" i="15"/>
  <c r="C54" i="15"/>
  <c r="C20" i="15"/>
  <c r="C48" i="15"/>
  <c r="C50" i="15"/>
  <c r="C52" i="15"/>
  <c r="C36" i="15"/>
  <c r="C58" i="15"/>
  <c r="C56" i="15"/>
  <c r="C60" i="15"/>
  <c r="K29" i="45" l="1"/>
  <c r="L29" i="45"/>
  <c r="M29" i="45"/>
  <c r="F29" i="45"/>
  <c r="E29" i="45"/>
  <c r="J29" i="45"/>
  <c r="I29" i="45"/>
  <c r="H29" i="45"/>
  <c r="G29" i="45"/>
  <c r="E60" i="15"/>
  <c r="Q60" i="15" s="1"/>
  <c r="I60" i="15"/>
  <c r="N60" i="15"/>
  <c r="F60" i="15"/>
  <c r="P60" i="15"/>
  <c r="O60" i="15"/>
  <c r="G60" i="15"/>
  <c r="M60" i="15"/>
  <c r="L60" i="15"/>
  <c r="J60" i="15"/>
  <c r="K60" i="15"/>
  <c r="H60" i="15"/>
  <c r="H52" i="15"/>
  <c r="F52" i="15"/>
  <c r="J52" i="15"/>
  <c r="P52" i="15"/>
  <c r="M52" i="15"/>
  <c r="L52" i="15"/>
  <c r="G52" i="15"/>
  <c r="N52" i="15"/>
  <c r="E52" i="15"/>
  <c r="Q52" i="15" s="1"/>
  <c r="K52" i="15"/>
  <c r="I52" i="15"/>
  <c r="O52" i="15"/>
  <c r="M80" i="15"/>
  <c r="K80" i="15"/>
  <c r="J80" i="15"/>
  <c r="N80" i="15"/>
  <c r="I80" i="15"/>
  <c r="P80" i="15"/>
  <c r="H80" i="15"/>
  <c r="E80" i="15"/>
  <c r="Q80" i="15" s="1"/>
  <c r="F80" i="15"/>
  <c r="L80" i="15"/>
  <c r="G80" i="15"/>
  <c r="O80" i="15"/>
  <c r="K74" i="15"/>
  <c r="P74" i="15"/>
  <c r="G74" i="15"/>
  <c r="O74" i="15"/>
  <c r="C72" i="15"/>
  <c r="H74" i="15"/>
  <c r="J74" i="15"/>
  <c r="I74" i="15"/>
  <c r="E74" i="15"/>
  <c r="N74" i="15"/>
  <c r="M74" i="15"/>
  <c r="F74" i="15"/>
  <c r="L74" i="15"/>
  <c r="C82" i="15"/>
  <c r="K78" i="15"/>
  <c r="I78" i="15"/>
  <c r="M78" i="15"/>
  <c r="J78" i="15"/>
  <c r="H78" i="15"/>
  <c r="L78" i="15"/>
  <c r="O78" i="15"/>
  <c r="P78" i="15"/>
  <c r="E78" i="15"/>
  <c r="Q78" i="15" s="1"/>
  <c r="R78" i="15" s="1"/>
  <c r="F78" i="15"/>
  <c r="N78" i="15"/>
  <c r="G78" i="15"/>
  <c r="K54" i="15"/>
  <c r="L54" i="15"/>
  <c r="I54" i="15"/>
  <c r="J54" i="15"/>
  <c r="P54" i="15"/>
  <c r="O54" i="15"/>
  <c r="E54" i="15"/>
  <c r="Q54" i="15" s="1"/>
  <c r="H54" i="15"/>
  <c r="M54" i="15"/>
  <c r="N54" i="15"/>
  <c r="F54" i="15"/>
  <c r="G54" i="15"/>
  <c r="I28" i="15"/>
  <c r="I26" i="15" s="1"/>
  <c r="K28" i="15"/>
  <c r="K26" i="15" s="1"/>
  <c r="G28" i="15"/>
  <c r="G26" i="15" s="1"/>
  <c r="P28" i="15"/>
  <c r="P26" i="15" s="1"/>
  <c r="J28" i="15"/>
  <c r="J26" i="15" s="1"/>
  <c r="O28" i="15"/>
  <c r="O26" i="15" s="1"/>
  <c r="M28" i="15"/>
  <c r="M26" i="15" s="1"/>
  <c r="N28" i="15"/>
  <c r="N26" i="15" s="1"/>
  <c r="C26" i="15"/>
  <c r="H28" i="15"/>
  <c r="H26" i="15" s="1"/>
  <c r="F28" i="15"/>
  <c r="F26" i="15" s="1"/>
  <c r="L28" i="15"/>
  <c r="L26" i="15" s="1"/>
  <c r="E28" i="15"/>
  <c r="Q28" i="15" s="1"/>
  <c r="R28" i="15" s="1"/>
  <c r="K56" i="15"/>
  <c r="J56" i="15"/>
  <c r="O56" i="15"/>
  <c r="F56" i="15"/>
  <c r="H56" i="15"/>
  <c r="G56" i="15"/>
  <c r="L56" i="15"/>
  <c r="P56" i="15"/>
  <c r="M56" i="15"/>
  <c r="I56" i="15"/>
  <c r="E56" i="15"/>
  <c r="Q56" i="15" s="1"/>
  <c r="N56" i="15"/>
  <c r="C84" i="15"/>
  <c r="J86" i="15"/>
  <c r="N86" i="15"/>
  <c r="O86" i="15"/>
  <c r="P86" i="15"/>
  <c r="H86" i="15"/>
  <c r="K86" i="15"/>
  <c r="E86" i="15"/>
  <c r="Q86" i="15" s="1"/>
  <c r="L86" i="15"/>
  <c r="I86" i="15"/>
  <c r="M86" i="15"/>
  <c r="F86" i="15"/>
  <c r="G86" i="15"/>
  <c r="K90" i="15"/>
  <c r="H90" i="15"/>
  <c r="M90" i="15"/>
  <c r="G90" i="15"/>
  <c r="F90" i="15"/>
  <c r="L90" i="15"/>
  <c r="I90" i="15"/>
  <c r="E90" i="15"/>
  <c r="Q90" i="15" s="1"/>
  <c r="N90" i="15"/>
  <c r="O90" i="15"/>
  <c r="J90" i="15"/>
  <c r="P90" i="15"/>
  <c r="E50" i="15"/>
  <c r="Q50" i="15" s="1"/>
  <c r="R50" i="15" s="1"/>
  <c r="I50" i="15"/>
  <c r="M50" i="15"/>
  <c r="G50" i="15"/>
  <c r="N50" i="15"/>
  <c r="H50" i="15"/>
  <c r="K50" i="15"/>
  <c r="F50" i="15"/>
  <c r="L50" i="15"/>
  <c r="J50" i="15"/>
  <c r="O50" i="15"/>
  <c r="P50" i="15"/>
  <c r="K58" i="15"/>
  <c r="P58" i="15"/>
  <c r="L58" i="15"/>
  <c r="M58" i="15"/>
  <c r="H58" i="15"/>
  <c r="O58" i="15"/>
  <c r="E58" i="15"/>
  <c r="Q58" i="15" s="1"/>
  <c r="J58" i="15"/>
  <c r="F58" i="15"/>
  <c r="G58" i="15"/>
  <c r="N58" i="15"/>
  <c r="I58" i="15"/>
  <c r="C62" i="15"/>
  <c r="L24" i="15"/>
  <c r="L22" i="15" s="1"/>
  <c r="G24" i="15"/>
  <c r="G22" i="15" s="1"/>
  <c r="O24" i="15"/>
  <c r="O22" i="15" s="1"/>
  <c r="H24" i="15"/>
  <c r="H22" i="15" s="1"/>
  <c r="N24" i="15"/>
  <c r="N22" i="15" s="1"/>
  <c r="K24" i="15"/>
  <c r="K22" i="15" s="1"/>
  <c r="E24" i="15"/>
  <c r="C22" i="15"/>
  <c r="P24" i="15"/>
  <c r="P22" i="15" s="1"/>
  <c r="J24" i="15"/>
  <c r="J22" i="15" s="1"/>
  <c r="M24" i="15"/>
  <c r="M22" i="15" s="1"/>
  <c r="I24" i="15"/>
  <c r="I22" i="15" s="1"/>
  <c r="F24" i="15"/>
  <c r="F22" i="15" s="1"/>
  <c r="N34" i="15"/>
  <c r="O34" i="15"/>
  <c r="M34" i="15"/>
  <c r="F34" i="15"/>
  <c r="Q34" i="15" s="1"/>
  <c r="G34" i="15"/>
  <c r="H34" i="15"/>
  <c r="L34" i="15"/>
  <c r="K34" i="15"/>
  <c r="I34" i="15"/>
  <c r="J34" i="15"/>
  <c r="P34" i="15"/>
  <c r="C70" i="15"/>
  <c r="G20" i="15"/>
  <c r="G18" i="15" s="1"/>
  <c r="I20" i="15"/>
  <c r="I18" i="15" s="1"/>
  <c r="N20" i="15"/>
  <c r="N18" i="15" s="1"/>
  <c r="M20" i="15"/>
  <c r="M18" i="15" s="1"/>
  <c r="J20" i="15"/>
  <c r="J18" i="15" s="1"/>
  <c r="F20" i="15"/>
  <c r="F18" i="15" s="1"/>
  <c r="C18" i="15"/>
  <c r="L20" i="15"/>
  <c r="L18" i="15" s="1"/>
  <c r="O20" i="15"/>
  <c r="O18" i="15" s="1"/>
  <c r="H20" i="15"/>
  <c r="H18" i="15" s="1"/>
  <c r="E20" i="15"/>
  <c r="K20" i="15"/>
  <c r="K18" i="15" s="1"/>
  <c r="J48" i="15"/>
  <c r="M48" i="15"/>
  <c r="G48" i="15"/>
  <c r="F48" i="15"/>
  <c r="N48" i="15"/>
  <c r="K48" i="15"/>
  <c r="O48" i="15"/>
  <c r="E48" i="15"/>
  <c r="Q48" i="15" s="1"/>
  <c r="R48" i="15" s="1"/>
  <c r="I48" i="15"/>
  <c r="P48" i="15"/>
  <c r="H48" i="15"/>
  <c r="L48" i="15"/>
  <c r="I64" i="15"/>
  <c r="F64" i="15"/>
  <c r="L64" i="15"/>
  <c r="E64" i="15"/>
  <c r="Q64" i="15" s="1"/>
  <c r="N64" i="15"/>
  <c r="P64" i="15"/>
  <c r="G64" i="15"/>
  <c r="J64" i="15"/>
  <c r="O64" i="15"/>
  <c r="M64" i="15"/>
  <c r="K64" i="15"/>
  <c r="H64" i="15"/>
  <c r="J42" i="15"/>
  <c r="J40" i="15" s="1"/>
  <c r="G42" i="15"/>
  <c r="G40" i="15" s="1"/>
  <c r="L42" i="15"/>
  <c r="L40" i="15" s="1"/>
  <c r="F42" i="15"/>
  <c r="F40" i="15" s="1"/>
  <c r="H42" i="15"/>
  <c r="H40" i="15" s="1"/>
  <c r="N42" i="15"/>
  <c r="N40" i="15" s="1"/>
  <c r="K42" i="15"/>
  <c r="K40" i="15" s="1"/>
  <c r="E42" i="15"/>
  <c r="O42" i="15"/>
  <c r="O40" i="15" s="1"/>
  <c r="I42" i="15"/>
  <c r="I40" i="15" s="1"/>
  <c r="M42" i="15"/>
  <c r="M40" i="15" s="1"/>
  <c r="C40" i="15"/>
  <c r="P42" i="15"/>
  <c r="P40" i="15" s="1"/>
  <c r="E88" i="15"/>
  <c r="Q88" i="15" s="1"/>
  <c r="J88" i="15"/>
  <c r="M88" i="15"/>
  <c r="I88" i="15"/>
  <c r="H88" i="15"/>
  <c r="N88" i="15"/>
  <c r="K88" i="15"/>
  <c r="G88" i="15"/>
  <c r="O88" i="15"/>
  <c r="L88" i="15"/>
  <c r="F88" i="15"/>
  <c r="P88" i="15"/>
  <c r="F36" i="15"/>
  <c r="Q36" i="15" s="1"/>
  <c r="J36" i="15"/>
  <c r="I36" i="15"/>
  <c r="G36" i="15"/>
  <c r="K36" i="15"/>
  <c r="H36" i="15"/>
  <c r="K32" i="15"/>
  <c r="L32" i="15"/>
  <c r="P32" i="15"/>
  <c r="O32" i="15"/>
  <c r="J32" i="15"/>
  <c r="M32" i="15"/>
  <c r="F32" i="15"/>
  <c r="C30" i="15"/>
  <c r="G32" i="15"/>
  <c r="H32" i="15"/>
  <c r="I32" i="15"/>
  <c r="N32" i="15"/>
  <c r="I46" i="15"/>
  <c r="M46" i="15"/>
  <c r="L46" i="15"/>
  <c r="C44" i="15"/>
  <c r="J46" i="15"/>
  <c r="H46" i="15"/>
  <c r="F46" i="15"/>
  <c r="E46" i="15"/>
  <c r="G46" i="15"/>
  <c r="O46" i="15"/>
  <c r="P46" i="15"/>
  <c r="N46" i="15"/>
  <c r="K46" i="15"/>
  <c r="F38" i="15"/>
  <c r="Q38" i="15" s="1"/>
  <c r="J38" i="15"/>
  <c r="I38" i="15"/>
  <c r="H38" i="15"/>
  <c r="G38" i="15"/>
  <c r="K38" i="15"/>
  <c r="H76" i="15"/>
  <c r="O76" i="15"/>
  <c r="K76" i="15"/>
  <c r="L76" i="15"/>
  <c r="P76" i="15"/>
  <c r="J76" i="15"/>
  <c r="I76" i="15"/>
  <c r="M76" i="15"/>
  <c r="N76" i="15"/>
  <c r="F76" i="15"/>
  <c r="E76" i="15"/>
  <c r="Q76" i="15" s="1"/>
  <c r="R76" i="15" s="1"/>
  <c r="G76" i="15"/>
  <c r="C68" i="15"/>
  <c r="Q29" i="45" l="1"/>
  <c r="R29" i="45" s="1"/>
  <c r="G44" i="15"/>
  <c r="G23" i="15"/>
  <c r="M23" i="15"/>
  <c r="I23" i="15"/>
  <c r="P23" i="15"/>
  <c r="N30" i="15"/>
  <c r="N31" i="15" s="1"/>
  <c r="F23" i="15"/>
  <c r="P30" i="15"/>
  <c r="P31" i="15" s="1"/>
  <c r="L23" i="15"/>
  <c r="F19" i="15"/>
  <c r="M19" i="15"/>
  <c r="H19" i="15"/>
  <c r="O30" i="15"/>
  <c r="O31" i="15" s="1"/>
  <c r="J23" i="15"/>
  <c r="I30" i="15"/>
  <c r="I31" i="15" s="1"/>
  <c r="I41" i="15"/>
  <c r="G30" i="15"/>
  <c r="G31" i="15" s="1"/>
  <c r="Q31" i="15" s="1"/>
  <c r="K41" i="15"/>
  <c r="P27" i="15"/>
  <c r="N41" i="15"/>
  <c r="G27" i="15"/>
  <c r="F44" i="15"/>
  <c r="H41" i="15"/>
  <c r="K27" i="15"/>
  <c r="H44" i="15"/>
  <c r="M30" i="15"/>
  <c r="M31" i="15" s="1"/>
  <c r="I27" i="15"/>
  <c r="L27" i="15"/>
  <c r="P41" i="15"/>
  <c r="H27" i="15"/>
  <c r="P19" i="15"/>
  <c r="N82" i="15"/>
  <c r="G82" i="15"/>
  <c r="K82" i="15"/>
  <c r="F82" i="15"/>
  <c r="M82" i="15"/>
  <c r="J82" i="15"/>
  <c r="E82" i="15"/>
  <c r="Q82" i="15" s="1"/>
  <c r="I82" i="15"/>
  <c r="L82" i="15"/>
  <c r="H82" i="15"/>
  <c r="O82" i="15"/>
  <c r="P82" i="15"/>
  <c r="G72" i="15"/>
  <c r="H30" i="15"/>
  <c r="H31" i="15" s="1"/>
  <c r="J19" i="15"/>
  <c r="N19" i="15"/>
  <c r="N62" i="15"/>
  <c r="N44" i="15" s="1"/>
  <c r="N45" i="15" s="1"/>
  <c r="M62" i="15"/>
  <c r="M44" i="15" s="1"/>
  <c r="M45" i="15" s="1"/>
  <c r="L62" i="15"/>
  <c r="L44" i="15" s="1"/>
  <c r="L45" i="15" s="1"/>
  <c r="G62" i="15"/>
  <c r="H62" i="15"/>
  <c r="J62" i="15"/>
  <c r="J44" i="15" s="1"/>
  <c r="J45" i="15" s="1"/>
  <c r="F62" i="15"/>
  <c r="I62" i="15"/>
  <c r="K62" i="15"/>
  <c r="K44" i="15" s="1"/>
  <c r="K45" i="15" s="1"/>
  <c r="O62" i="15"/>
  <c r="O44" i="15" s="1"/>
  <c r="O45" i="15" s="1"/>
  <c r="E62" i="15"/>
  <c r="Q62" i="15" s="1"/>
  <c r="P62" i="15"/>
  <c r="P44" i="15" s="1"/>
  <c r="P45" i="15" s="1"/>
  <c r="F72" i="15"/>
  <c r="Q32" i="15"/>
  <c r="F30" i="15"/>
  <c r="Q30" i="15" s="1"/>
  <c r="R30" i="15" s="1"/>
  <c r="L41" i="15"/>
  <c r="I19" i="15"/>
  <c r="Q26" i="15"/>
  <c r="R26" i="15" s="1"/>
  <c r="G41" i="15"/>
  <c r="K19" i="15"/>
  <c r="G19" i="15"/>
  <c r="Q24" i="15"/>
  <c r="R24" i="15" s="1"/>
  <c r="E22" i="15"/>
  <c r="Q46" i="15"/>
  <c r="E44" i="15"/>
  <c r="J30" i="15"/>
  <c r="J31" i="15" s="1"/>
  <c r="J41" i="15"/>
  <c r="Q20" i="15"/>
  <c r="R20" i="15" s="1"/>
  <c r="E18" i="15"/>
  <c r="E72" i="15"/>
  <c r="Q74" i="15"/>
  <c r="M41" i="15"/>
  <c r="L70" i="15"/>
  <c r="E70" i="15"/>
  <c r="Q70" i="15" s="1"/>
  <c r="I70" i="15"/>
  <c r="H70" i="15"/>
  <c r="K70" i="15"/>
  <c r="N70" i="15"/>
  <c r="M70" i="15"/>
  <c r="P70" i="15"/>
  <c r="J70" i="15"/>
  <c r="F70" i="15"/>
  <c r="O70" i="15"/>
  <c r="G70" i="15"/>
  <c r="K23" i="15"/>
  <c r="N27" i="15"/>
  <c r="N23" i="15"/>
  <c r="M27" i="15"/>
  <c r="J68" i="15"/>
  <c r="O68" i="15"/>
  <c r="I68" i="15"/>
  <c r="H68" i="15"/>
  <c r="C66" i="15"/>
  <c r="E68" i="15"/>
  <c r="M68" i="15"/>
  <c r="P68" i="15"/>
  <c r="L68" i="15"/>
  <c r="K68" i="15"/>
  <c r="F68" i="15"/>
  <c r="G68" i="15"/>
  <c r="N68" i="15"/>
  <c r="I44" i="15"/>
  <c r="I45" i="15" s="1"/>
  <c r="L30" i="15"/>
  <c r="L31" i="15" s="1"/>
  <c r="O41" i="15"/>
  <c r="O19" i="15"/>
  <c r="H23" i="15"/>
  <c r="O27" i="15"/>
  <c r="H72" i="15"/>
  <c r="K30" i="15"/>
  <c r="K31" i="15" s="1"/>
  <c r="E40" i="15"/>
  <c r="Q42" i="15"/>
  <c r="R42" i="15" s="1"/>
  <c r="L19" i="15"/>
  <c r="O23" i="15"/>
  <c r="J84" i="15"/>
  <c r="E84" i="15"/>
  <c r="Q84" i="15" s="1"/>
  <c r="M84" i="15"/>
  <c r="F84" i="15"/>
  <c r="L84" i="15"/>
  <c r="P84" i="15"/>
  <c r="O84" i="15"/>
  <c r="G84" i="15"/>
  <c r="N84" i="15"/>
  <c r="K84" i="15"/>
  <c r="I84" i="15"/>
  <c r="H84" i="15"/>
  <c r="J27" i="15"/>
  <c r="P72" i="15" l="1"/>
  <c r="P73" i="15" s="1"/>
  <c r="O72" i="15"/>
  <c r="O73" i="15" s="1"/>
  <c r="N72" i="15"/>
  <c r="N73" i="15" s="1"/>
  <c r="M72" i="15"/>
  <c r="M73" i="15" s="1"/>
  <c r="I72" i="15"/>
  <c r="I73" i="15" s="1"/>
  <c r="L72" i="15"/>
  <c r="L73" i="15" s="1"/>
  <c r="F66" i="15"/>
  <c r="K66" i="15"/>
  <c r="K67" i="15" s="1"/>
  <c r="H66" i="15"/>
  <c r="H67" i="15" s="1"/>
  <c r="K72" i="15"/>
  <c r="K73" i="15" s="1"/>
  <c r="N66" i="15"/>
  <c r="O66" i="15"/>
  <c r="O67" i="15" s="1"/>
  <c r="M66" i="15"/>
  <c r="M67" i="15" s="1"/>
  <c r="J72" i="15"/>
  <c r="J73" i="15" s="1"/>
  <c r="Q72" i="15"/>
  <c r="R72" i="15" s="1"/>
  <c r="Q44" i="15"/>
  <c r="R44" i="15" s="1"/>
  <c r="I93" i="15"/>
  <c r="G93" i="15"/>
  <c r="K93" i="15"/>
  <c r="M93" i="15"/>
  <c r="E93" i="15"/>
  <c r="Q93" i="15" s="1"/>
  <c r="J93" i="15"/>
  <c r="H93" i="15"/>
  <c r="N93" i="15"/>
  <c r="L93" i="15"/>
  <c r="F93" i="15"/>
  <c r="I66" i="15"/>
  <c r="G66" i="15"/>
  <c r="J66" i="15"/>
  <c r="Q18" i="15"/>
  <c r="R18" i="15" s="1"/>
  <c r="E19" i="15"/>
  <c r="Q19" i="15" s="1"/>
  <c r="Q68" i="15"/>
  <c r="R68" i="15" s="1"/>
  <c r="E66" i="15"/>
  <c r="Q40" i="15"/>
  <c r="R40" i="15" s="1"/>
  <c r="Q22" i="15"/>
  <c r="R22" i="15" s="1"/>
  <c r="L66" i="15"/>
  <c r="P66" i="15"/>
  <c r="F67" i="15" l="1"/>
  <c r="N67" i="15"/>
  <c r="E67" i="15"/>
  <c r="Q67" i="15" s="1"/>
  <c r="Q66" i="15"/>
  <c r="R66" i="15" s="1"/>
  <c r="L67" i="15"/>
  <c r="J67" i="15"/>
  <c r="G67" i="15"/>
  <c r="I67" i="15"/>
  <c r="P67" i="15"/>
  <c r="F41" i="1" l="1"/>
  <c r="M41" i="1" s="1"/>
  <c r="G121" i="4"/>
  <c r="I121" i="4" s="1"/>
  <c r="G122" i="4"/>
  <c r="I122" i="4" s="1"/>
  <c r="H41" i="1" l="1"/>
  <c r="F40" i="44"/>
  <c r="N121" i="4"/>
  <c r="C119" i="4" s="1"/>
  <c r="F36" i="1" s="1"/>
  <c r="C134" i="4"/>
  <c r="F40" i="1" s="1"/>
  <c r="N41" i="1"/>
  <c r="F39" i="44" l="1"/>
  <c r="M40" i="1"/>
  <c r="O39" i="44"/>
  <c r="H39" i="44"/>
  <c r="P39" i="44" s="1"/>
  <c r="M36" i="1"/>
  <c r="M104" i="1" s="1"/>
  <c r="E23" i="10" s="1"/>
  <c r="E25" i="10" s="1"/>
  <c r="F17" i="31" s="1"/>
  <c r="F30" i="31" s="1"/>
  <c r="F35" i="44"/>
  <c r="O35" i="44" s="1"/>
  <c r="O40" i="44"/>
  <c r="H40" i="44"/>
  <c r="P40" i="44" s="1"/>
  <c r="H40" i="1"/>
  <c r="O107" i="44" l="1"/>
  <c r="N40" i="1"/>
  <c r="H145" i="56"/>
  <c r="H146" i="56" s="1"/>
  <c r="H63" i="56"/>
  <c r="H64" i="56" s="1"/>
  <c r="H89" i="38"/>
  <c r="H90" i="38" s="1"/>
  <c r="H33" i="56"/>
  <c r="H34" i="56" s="1"/>
  <c r="H45" i="46"/>
  <c r="H46" i="46" s="1"/>
  <c r="H26" i="46"/>
  <c r="H27" i="46" s="1"/>
  <c r="H68" i="46"/>
  <c r="H69" i="46" s="1"/>
  <c r="H66" i="38"/>
  <c r="H67" i="38" s="1"/>
  <c r="H123" i="56"/>
  <c r="H124" i="56" s="1"/>
  <c r="H112" i="38"/>
  <c r="H113" i="38" s="1"/>
  <c r="H154" i="46"/>
  <c r="H155" i="46" s="1"/>
  <c r="H135" i="38"/>
  <c r="H136" i="38" s="1"/>
  <c r="H93" i="56"/>
  <c r="H94" i="56" s="1"/>
  <c r="H4" i="1"/>
  <c r="H3" i="44"/>
  <c r="H131" i="46"/>
  <c r="H132" i="46" s="1"/>
  <c r="K11" i="44" l="1"/>
  <c r="K91" i="44"/>
  <c r="K62" i="44"/>
  <c r="K48" i="44"/>
  <c r="K27" i="44"/>
  <c r="K87" i="44"/>
  <c r="K84" i="44"/>
  <c r="K66" i="44"/>
  <c r="K38" i="44"/>
  <c r="K20" i="44"/>
  <c r="K79" i="44"/>
  <c r="K72" i="44"/>
  <c r="K90" i="44"/>
  <c r="K37" i="44"/>
  <c r="K14" i="44"/>
  <c r="K100" i="44"/>
  <c r="K77" i="44"/>
  <c r="K51" i="44"/>
  <c r="K28" i="44"/>
  <c r="K13" i="44"/>
  <c r="K88" i="44"/>
  <c r="K99" i="44"/>
  <c r="K58" i="44"/>
  <c r="K44" i="44"/>
  <c r="K21" i="44"/>
  <c r="K69" i="44"/>
  <c r="K89" i="44"/>
  <c r="K53" i="44"/>
  <c r="K34" i="44"/>
  <c r="K15" i="44"/>
  <c r="K75" i="44"/>
  <c r="K82" i="44"/>
  <c r="K52" i="44"/>
  <c r="K29" i="44"/>
  <c r="K93" i="44"/>
  <c r="K63" i="44"/>
  <c r="K60" i="44"/>
  <c r="K45" i="44"/>
  <c r="K22" i="44"/>
  <c r="K61" i="44"/>
  <c r="K96" i="44"/>
  <c r="K73" i="44"/>
  <c r="K35" i="44"/>
  <c r="K16" i="44"/>
  <c r="K76" i="44"/>
  <c r="K56" i="44"/>
  <c r="K47" i="44"/>
  <c r="K30" i="44"/>
  <c r="K12" i="44"/>
  <c r="K71" i="44"/>
  <c r="K68" i="44"/>
  <c r="K46" i="44"/>
  <c r="K23" i="44"/>
  <c r="K95" i="44"/>
  <c r="K57" i="44"/>
  <c r="K85" i="44"/>
  <c r="K36" i="44"/>
  <c r="K17" i="44"/>
  <c r="K81" i="44"/>
  <c r="K94" i="44"/>
  <c r="K55" i="44"/>
  <c r="K31" i="44"/>
  <c r="K83" i="44"/>
  <c r="K67" i="44"/>
  <c r="K97" i="44"/>
  <c r="K43" i="44"/>
  <c r="K24" i="44"/>
  <c r="K86" i="44"/>
  <c r="K59" i="44"/>
  <c r="K92" i="44"/>
  <c r="K42" i="44"/>
  <c r="K19" i="44"/>
  <c r="K49" i="44"/>
  <c r="K65" i="44"/>
  <c r="K78" i="44"/>
  <c r="K32" i="44"/>
  <c r="K100" i="1"/>
  <c r="G100" i="1" s="1"/>
  <c r="K66" i="1"/>
  <c r="G66" i="1" s="1"/>
  <c r="K52" i="1"/>
  <c r="G52" i="1" s="1"/>
  <c r="K28" i="1"/>
  <c r="G28" i="1" s="1"/>
  <c r="K18" i="1"/>
  <c r="G18" i="1" s="1"/>
  <c r="K15" i="1"/>
  <c r="G15" i="1" s="1"/>
  <c r="K72" i="1"/>
  <c r="G72" i="1" s="1"/>
  <c r="K23" i="1"/>
  <c r="G23" i="1" s="1"/>
  <c r="K17" i="1"/>
  <c r="G17" i="1" s="1"/>
  <c r="K14" i="1"/>
  <c r="G14" i="1" s="1"/>
  <c r="K76" i="1"/>
  <c r="G76" i="1" s="1"/>
  <c r="K22" i="1"/>
  <c r="G22" i="1" s="1"/>
  <c r="K20" i="1"/>
  <c r="G20" i="1" s="1"/>
  <c r="K12" i="1"/>
  <c r="G12" i="1" s="1"/>
  <c r="K82" i="1"/>
  <c r="G82" i="1" s="1"/>
  <c r="K56" i="1"/>
  <c r="G56" i="1" s="1"/>
  <c r="K43" i="1"/>
  <c r="G43" i="1" s="1"/>
  <c r="K59" i="1"/>
  <c r="G59" i="1" s="1"/>
  <c r="K50" i="1"/>
  <c r="G50" i="1" s="1"/>
  <c r="K78" i="1"/>
  <c r="G78" i="1" s="1"/>
  <c r="K89" i="1"/>
  <c r="G89" i="1" s="1"/>
  <c r="K35" i="1"/>
  <c r="G35" i="1" s="1"/>
  <c r="K37" i="1"/>
  <c r="G37" i="1" s="1"/>
  <c r="K92" i="1"/>
  <c r="G92" i="1" s="1"/>
  <c r="K98" i="1"/>
  <c r="G98" i="1" s="1"/>
  <c r="K54" i="1"/>
  <c r="G54" i="1" s="1"/>
  <c r="K67" i="1"/>
  <c r="G67" i="1" s="1"/>
  <c r="K90" i="1"/>
  <c r="G90" i="1" s="1"/>
  <c r="K46" i="1"/>
  <c r="G46" i="1" s="1"/>
  <c r="K16" i="1"/>
  <c r="G16" i="1" s="1"/>
  <c r="K101" i="1"/>
  <c r="G101" i="1" s="1"/>
  <c r="K24" i="1"/>
  <c r="G24" i="1" s="1"/>
  <c r="K25" i="1"/>
  <c r="G25" i="1" s="1"/>
  <c r="K30" i="1"/>
  <c r="G30" i="1" s="1"/>
  <c r="K13" i="1"/>
  <c r="G13" i="1" s="1"/>
  <c r="K94" i="1"/>
  <c r="G94" i="1" s="1"/>
  <c r="K21" i="1"/>
  <c r="G21" i="1" s="1"/>
  <c r="G20" i="44" s="1"/>
  <c r="H20" i="44" s="1"/>
  <c r="P20" i="44" s="1"/>
  <c r="K74" i="1"/>
  <c r="G74" i="1" s="1"/>
  <c r="K64" i="1"/>
  <c r="G64" i="1" s="1"/>
  <c r="K32" i="1"/>
  <c r="G32" i="1" s="1"/>
  <c r="K79" i="1"/>
  <c r="G79" i="1" s="1"/>
  <c r="K85" i="1"/>
  <c r="G85" i="1" s="1"/>
  <c r="K39" i="1"/>
  <c r="G39" i="1" s="1"/>
  <c r="K49" i="1"/>
  <c r="G49" i="1" s="1"/>
  <c r="K38" i="1"/>
  <c r="G38" i="1" s="1"/>
  <c r="K44" i="1"/>
  <c r="G44" i="1" s="1"/>
  <c r="K69" i="1"/>
  <c r="G69" i="1" s="1"/>
  <c r="K58" i="1"/>
  <c r="G58" i="1" s="1"/>
  <c r="K88" i="1"/>
  <c r="G88" i="1" s="1"/>
  <c r="K29" i="1"/>
  <c r="G29" i="1" s="1"/>
  <c r="K62" i="1"/>
  <c r="G62" i="1" s="1"/>
  <c r="K63" i="1"/>
  <c r="G63" i="1" s="1"/>
  <c r="K68" i="1"/>
  <c r="G68" i="1" s="1"/>
  <c r="K87" i="1"/>
  <c r="G87" i="1" s="1"/>
  <c r="K83" i="1"/>
  <c r="G83" i="1" s="1"/>
  <c r="K48" i="1"/>
  <c r="G48" i="1" s="1"/>
  <c r="K57" i="1"/>
  <c r="G57" i="1" s="1"/>
  <c r="K84" i="1"/>
  <c r="G84" i="1" s="1"/>
  <c r="K70" i="1"/>
  <c r="G70" i="1" s="1"/>
  <c r="K91" i="1"/>
  <c r="G91" i="1" s="1"/>
  <c r="K73" i="1"/>
  <c r="G73" i="1" s="1"/>
  <c r="K97" i="1"/>
  <c r="G97" i="1" s="1"/>
  <c r="K77" i="1"/>
  <c r="G77" i="1" s="1"/>
  <c r="K36" i="1"/>
  <c r="G36" i="1" s="1"/>
  <c r="K95" i="1"/>
  <c r="G95" i="1" s="1"/>
  <c r="K96" i="1"/>
  <c r="G96" i="1" s="1"/>
  <c r="K47" i="1"/>
  <c r="G47" i="1" s="1"/>
  <c r="K31" i="1"/>
  <c r="G31" i="1" s="1"/>
  <c r="K53" i="1"/>
  <c r="G53" i="1" s="1"/>
  <c r="K93" i="1"/>
  <c r="G93" i="1" s="1"/>
  <c r="K33" i="1"/>
  <c r="G33" i="1" s="1"/>
  <c r="K45" i="1"/>
  <c r="G45" i="1" s="1"/>
  <c r="K86" i="1"/>
  <c r="G86" i="1" s="1"/>
  <c r="K60" i="1"/>
  <c r="G60" i="1" s="1"/>
  <c r="K61" i="1"/>
  <c r="G61" i="1" s="1"/>
  <c r="K80" i="1"/>
  <c r="G80" i="1" s="1"/>
  <c r="H36" i="1" l="1"/>
  <c r="N36" i="1" s="1"/>
  <c r="G35" i="44"/>
  <c r="H35" i="44" s="1"/>
  <c r="P35" i="44" s="1"/>
  <c r="H63" i="1"/>
  <c r="N63" i="1" s="1"/>
  <c r="G62" i="44"/>
  <c r="H62" i="44" s="1"/>
  <c r="P62" i="44" s="1"/>
  <c r="H58" i="1"/>
  <c r="N58" i="1" s="1"/>
  <c r="G57" i="44"/>
  <c r="H57" i="44" s="1"/>
  <c r="P57" i="44" s="1"/>
  <c r="H49" i="1"/>
  <c r="N49" i="1" s="1"/>
  <c r="G48" i="44"/>
  <c r="H48" i="44" s="1"/>
  <c r="P48" i="44" s="1"/>
  <c r="H32" i="1"/>
  <c r="N32" i="1" s="1"/>
  <c r="G31" i="44"/>
  <c r="H31" i="44" s="1"/>
  <c r="P31" i="44" s="1"/>
  <c r="H94" i="1"/>
  <c r="N94" i="1" s="1"/>
  <c r="G93" i="44"/>
  <c r="H93" i="44" s="1"/>
  <c r="P93" i="44" s="1"/>
  <c r="H24" i="1"/>
  <c r="N24" i="1" s="1"/>
  <c r="G23" i="44"/>
  <c r="H23" i="44" s="1"/>
  <c r="P23" i="44" s="1"/>
  <c r="H90" i="1"/>
  <c r="N90" i="1" s="1"/>
  <c r="G89" i="44"/>
  <c r="H89" i="44" s="1"/>
  <c r="P89" i="44" s="1"/>
  <c r="H92" i="1"/>
  <c r="N92" i="1" s="1"/>
  <c r="G91" i="44"/>
  <c r="H91" i="44" s="1"/>
  <c r="P91" i="44" s="1"/>
  <c r="H78" i="1"/>
  <c r="G77" i="44"/>
  <c r="H77" i="44" s="1"/>
  <c r="P77" i="44" s="1"/>
  <c r="H56" i="1"/>
  <c r="G55" i="44"/>
  <c r="H55" i="44" s="1"/>
  <c r="H22" i="1"/>
  <c r="N22" i="1" s="1"/>
  <c r="G21" i="44"/>
  <c r="H21" i="44" s="1"/>
  <c r="P21" i="44" s="1"/>
  <c r="H23" i="1"/>
  <c r="N23" i="1" s="1"/>
  <c r="G22" i="44"/>
  <c r="H22" i="44" s="1"/>
  <c r="P22" i="44" s="1"/>
  <c r="H28" i="1"/>
  <c r="G27" i="44"/>
  <c r="H27" i="44" s="1"/>
  <c r="H80" i="1"/>
  <c r="G79" i="44"/>
  <c r="H79" i="44" s="1"/>
  <c r="P79" i="44" s="1"/>
  <c r="H91" i="1"/>
  <c r="N91" i="1" s="1"/>
  <c r="G90" i="44"/>
  <c r="H90" i="44" s="1"/>
  <c r="P90" i="44" s="1"/>
  <c r="H61" i="1"/>
  <c r="N61" i="1" s="1"/>
  <c r="G60" i="44"/>
  <c r="H60" i="44" s="1"/>
  <c r="P60" i="44" s="1"/>
  <c r="H47" i="1"/>
  <c r="N47" i="1" s="1"/>
  <c r="G46" i="44"/>
  <c r="H46" i="44" s="1"/>
  <c r="P46" i="44" s="1"/>
  <c r="H70" i="1"/>
  <c r="N70" i="1" s="1"/>
  <c r="G69" i="44"/>
  <c r="H69" i="44" s="1"/>
  <c r="P69" i="44" s="1"/>
  <c r="H62" i="1"/>
  <c r="N62" i="1" s="1"/>
  <c r="G61" i="44"/>
  <c r="H61" i="44" s="1"/>
  <c r="P61" i="44" s="1"/>
  <c r="H39" i="1"/>
  <c r="N39" i="1" s="1"/>
  <c r="G38" i="44"/>
  <c r="H38" i="44" s="1"/>
  <c r="P38" i="44" s="1"/>
  <c r="H64" i="1"/>
  <c r="N64" i="1" s="1"/>
  <c r="G63" i="44"/>
  <c r="H63" i="44" s="1"/>
  <c r="P63" i="44" s="1"/>
  <c r="H13" i="1"/>
  <c r="N13" i="1" s="1"/>
  <c r="G12" i="44"/>
  <c r="H12" i="44" s="1"/>
  <c r="P12" i="44" s="1"/>
  <c r="H101" i="1"/>
  <c r="N101" i="1" s="1"/>
  <c r="G100" i="44"/>
  <c r="H100" i="44" s="1"/>
  <c r="P100" i="44" s="1"/>
  <c r="H67" i="1"/>
  <c r="N67" i="1" s="1"/>
  <c r="G66" i="44"/>
  <c r="H66" i="44" s="1"/>
  <c r="P66" i="44" s="1"/>
  <c r="H37" i="1"/>
  <c r="N37" i="1" s="1"/>
  <c r="G36" i="44"/>
  <c r="H36" i="44" s="1"/>
  <c r="P36" i="44" s="1"/>
  <c r="H50" i="1"/>
  <c r="N50" i="1" s="1"/>
  <c r="G49" i="44"/>
  <c r="H49" i="44" s="1"/>
  <c r="P49" i="44" s="1"/>
  <c r="H82" i="1"/>
  <c r="G81" i="44"/>
  <c r="H81" i="44" s="1"/>
  <c r="H76" i="1"/>
  <c r="G75" i="44"/>
  <c r="H75" i="44" s="1"/>
  <c r="H72" i="1"/>
  <c r="G71" i="44"/>
  <c r="H71" i="44" s="1"/>
  <c r="H52" i="1"/>
  <c r="G51" i="44"/>
  <c r="H51" i="44" s="1"/>
  <c r="H31" i="1"/>
  <c r="N31" i="1" s="1"/>
  <c r="G30" i="44"/>
  <c r="H30" i="44" s="1"/>
  <c r="P30" i="44" s="1"/>
  <c r="H48" i="1"/>
  <c r="N48" i="1" s="1"/>
  <c r="G47" i="44"/>
  <c r="H47" i="44" s="1"/>
  <c r="P47" i="44" s="1"/>
  <c r="H33" i="1"/>
  <c r="N33" i="1" s="1"/>
  <c r="G32" i="44"/>
  <c r="H32" i="44" s="1"/>
  <c r="P32" i="44" s="1"/>
  <c r="H77" i="1"/>
  <c r="G76" i="44"/>
  <c r="H76" i="44" s="1"/>
  <c r="P76" i="44" s="1"/>
  <c r="H83" i="1"/>
  <c r="N83" i="1" s="1"/>
  <c r="G82" i="44"/>
  <c r="H82" i="44" s="1"/>
  <c r="P82" i="44" s="1"/>
  <c r="H69" i="1"/>
  <c r="N69" i="1" s="1"/>
  <c r="G68" i="44"/>
  <c r="H68" i="44" s="1"/>
  <c r="P68" i="44" s="1"/>
  <c r="H60" i="1"/>
  <c r="N60" i="1" s="1"/>
  <c r="G59" i="44"/>
  <c r="H59" i="44" s="1"/>
  <c r="P59" i="44" s="1"/>
  <c r="H93" i="1"/>
  <c r="N93" i="1" s="1"/>
  <c r="G92" i="44"/>
  <c r="H92" i="44" s="1"/>
  <c r="P92" i="44" s="1"/>
  <c r="H96" i="1"/>
  <c r="N96" i="1" s="1"/>
  <c r="G95" i="44"/>
  <c r="H95" i="44" s="1"/>
  <c r="P95" i="44" s="1"/>
  <c r="H97" i="1"/>
  <c r="N97" i="1" s="1"/>
  <c r="G96" i="44"/>
  <c r="H96" i="44" s="1"/>
  <c r="P96" i="44" s="1"/>
  <c r="H84" i="1"/>
  <c r="N84" i="1" s="1"/>
  <c r="G83" i="44"/>
  <c r="H83" i="44" s="1"/>
  <c r="P83" i="44" s="1"/>
  <c r="H87" i="1"/>
  <c r="N87" i="1" s="1"/>
  <c r="G86" i="44"/>
  <c r="H86" i="44" s="1"/>
  <c r="P86" i="44" s="1"/>
  <c r="H29" i="1"/>
  <c r="N29" i="1" s="1"/>
  <c r="G28" i="44"/>
  <c r="H28" i="44" s="1"/>
  <c r="P28" i="44" s="1"/>
  <c r="H44" i="1"/>
  <c r="N44" i="1" s="1"/>
  <c r="G43" i="44"/>
  <c r="H43" i="44" s="1"/>
  <c r="P43" i="44" s="1"/>
  <c r="H85" i="1"/>
  <c r="N85" i="1" s="1"/>
  <c r="G84" i="44"/>
  <c r="H84" i="44" s="1"/>
  <c r="P84" i="44" s="1"/>
  <c r="H74" i="1"/>
  <c r="G73" i="44"/>
  <c r="H73" i="44" s="1"/>
  <c r="P73" i="44" s="1"/>
  <c r="H30" i="1"/>
  <c r="N30" i="1" s="1"/>
  <c r="G29" i="44"/>
  <c r="H29" i="44" s="1"/>
  <c r="P29" i="44" s="1"/>
  <c r="H16" i="1"/>
  <c r="N16" i="1" s="1"/>
  <c r="G15" i="44"/>
  <c r="H15" i="44" s="1"/>
  <c r="P15" i="44" s="1"/>
  <c r="H54" i="1"/>
  <c r="N54" i="1" s="1"/>
  <c r="G53" i="44"/>
  <c r="H53" i="44" s="1"/>
  <c r="P53" i="44" s="1"/>
  <c r="H35" i="1"/>
  <c r="N35" i="1" s="1"/>
  <c r="G34" i="44"/>
  <c r="H34" i="44" s="1"/>
  <c r="P34" i="44" s="1"/>
  <c r="H59" i="1"/>
  <c r="N59" i="1" s="1"/>
  <c r="G58" i="44"/>
  <c r="H58" i="44" s="1"/>
  <c r="P58" i="44" s="1"/>
  <c r="H14" i="1"/>
  <c r="N14" i="1" s="1"/>
  <c r="G13" i="44"/>
  <c r="H13" i="44" s="1"/>
  <c r="P13" i="44" s="1"/>
  <c r="H15" i="1"/>
  <c r="N15" i="1" s="1"/>
  <c r="G14" i="44"/>
  <c r="H14" i="44" s="1"/>
  <c r="P14" i="44" s="1"/>
  <c r="H66" i="1"/>
  <c r="G65" i="44"/>
  <c r="H65" i="44" s="1"/>
  <c r="H45" i="1"/>
  <c r="N45" i="1" s="1"/>
  <c r="G44" i="44"/>
  <c r="H44" i="44" s="1"/>
  <c r="P44" i="44" s="1"/>
  <c r="H86" i="1"/>
  <c r="N86" i="1" s="1"/>
  <c r="G85" i="44"/>
  <c r="H85" i="44" s="1"/>
  <c r="P85" i="44" s="1"/>
  <c r="H53" i="1"/>
  <c r="N53" i="1" s="1"/>
  <c r="G52" i="44"/>
  <c r="H52" i="44" s="1"/>
  <c r="P52" i="44" s="1"/>
  <c r="H95" i="1"/>
  <c r="N95" i="1" s="1"/>
  <c r="G94" i="44"/>
  <c r="H94" i="44" s="1"/>
  <c r="P94" i="44" s="1"/>
  <c r="H73" i="1"/>
  <c r="G72" i="44"/>
  <c r="H72" i="44" s="1"/>
  <c r="P72" i="44" s="1"/>
  <c r="H57" i="1"/>
  <c r="N57" i="1" s="1"/>
  <c r="G56" i="44"/>
  <c r="H56" i="44" s="1"/>
  <c r="P56" i="44" s="1"/>
  <c r="H68" i="1"/>
  <c r="N68" i="1" s="1"/>
  <c r="G67" i="44"/>
  <c r="H67" i="44" s="1"/>
  <c r="P67" i="44" s="1"/>
  <c r="H88" i="1"/>
  <c r="N88" i="1" s="1"/>
  <c r="G87" i="44"/>
  <c r="H87" i="44" s="1"/>
  <c r="P87" i="44" s="1"/>
  <c r="H38" i="1"/>
  <c r="N38" i="1" s="1"/>
  <c r="G37" i="44"/>
  <c r="H37" i="44" s="1"/>
  <c r="P37" i="44" s="1"/>
  <c r="H79" i="1"/>
  <c r="G78" i="44"/>
  <c r="H78" i="44" s="1"/>
  <c r="P78" i="44" s="1"/>
  <c r="H25" i="1"/>
  <c r="N25" i="1" s="1"/>
  <c r="G24" i="44"/>
  <c r="H24" i="44" s="1"/>
  <c r="P24" i="44" s="1"/>
  <c r="H46" i="1"/>
  <c r="N46" i="1" s="1"/>
  <c r="G45" i="44"/>
  <c r="H45" i="44" s="1"/>
  <c r="P45" i="44" s="1"/>
  <c r="H98" i="1"/>
  <c r="N98" i="1" s="1"/>
  <c r="G97" i="44"/>
  <c r="H97" i="44" s="1"/>
  <c r="P97" i="44" s="1"/>
  <c r="H89" i="1"/>
  <c r="N89" i="1" s="1"/>
  <c r="G88" i="44"/>
  <c r="H88" i="44" s="1"/>
  <c r="P88" i="44" s="1"/>
  <c r="H43" i="1"/>
  <c r="G42" i="44"/>
  <c r="H42" i="44" s="1"/>
  <c r="H20" i="1"/>
  <c r="G19" i="44"/>
  <c r="H19" i="44" s="1"/>
  <c r="H17" i="1"/>
  <c r="N17" i="1" s="1"/>
  <c r="G16" i="44"/>
  <c r="H16" i="44" s="1"/>
  <c r="P16" i="44" s="1"/>
  <c r="H18" i="1"/>
  <c r="N18" i="1" s="1"/>
  <c r="G17" i="44"/>
  <c r="H17" i="44" s="1"/>
  <c r="P17" i="44" s="1"/>
  <c r="H100" i="1"/>
  <c r="N100" i="1" s="1"/>
  <c r="G99" i="44"/>
  <c r="H99" i="44" s="1"/>
  <c r="H12" i="1"/>
  <c r="G11" i="44"/>
  <c r="H11" i="44" s="1"/>
  <c r="N56" i="1"/>
  <c r="N28" i="1"/>
  <c r="N82" i="1"/>
  <c r="H71" i="1"/>
  <c r="N52" i="1"/>
  <c r="N12" i="1"/>
  <c r="N66" i="1"/>
  <c r="O21" i="1"/>
  <c r="H21" i="1"/>
  <c r="N21" i="1" s="1"/>
  <c r="N43" i="1"/>
  <c r="N20" i="1"/>
  <c r="O20" i="1"/>
  <c r="H99" i="1"/>
  <c r="C27" i="45" s="1"/>
  <c r="H11" i="1" l="1"/>
  <c r="H81" i="1"/>
  <c r="C25" i="45" s="1"/>
  <c r="I25" i="45" s="1"/>
  <c r="H55" i="1"/>
  <c r="C21" i="45" s="1"/>
  <c r="H42" i="1"/>
  <c r="C17" i="45" s="1"/>
  <c r="E17" i="45" s="1"/>
  <c r="H51" i="1"/>
  <c r="C19" i="45" s="1"/>
  <c r="E19" i="45" s="1"/>
  <c r="H27" i="1"/>
  <c r="C15" i="45" s="1"/>
  <c r="H75" i="1"/>
  <c r="H65" i="1" s="1"/>
  <c r="H98" i="44"/>
  <c r="P99" i="44"/>
  <c r="H41" i="44"/>
  <c r="P42" i="44"/>
  <c r="H70" i="44"/>
  <c r="P71" i="44"/>
  <c r="H80" i="44"/>
  <c r="P81" i="44"/>
  <c r="H26" i="44"/>
  <c r="P27" i="44"/>
  <c r="H19" i="1"/>
  <c r="H10" i="1" s="1"/>
  <c r="P65" i="44"/>
  <c r="H54" i="44"/>
  <c r="P55" i="44"/>
  <c r="H18" i="44"/>
  <c r="P19" i="44"/>
  <c r="H50" i="44"/>
  <c r="P51" i="44"/>
  <c r="H74" i="44"/>
  <c r="P75" i="44"/>
  <c r="H10" i="44"/>
  <c r="P11" i="44"/>
  <c r="F19" i="45"/>
  <c r="L19" i="45"/>
  <c r="G19" i="45"/>
  <c r="K19" i="45"/>
  <c r="C9" i="15"/>
  <c r="C9" i="45"/>
  <c r="K27" i="45"/>
  <c r="L27" i="45"/>
  <c r="F27" i="45"/>
  <c r="M27" i="45"/>
  <c r="G27" i="45"/>
  <c r="J27" i="45"/>
  <c r="H27" i="45"/>
  <c r="E27" i="45"/>
  <c r="I27" i="45"/>
  <c r="C11" i="45"/>
  <c r="C12" i="15"/>
  <c r="L17" i="45"/>
  <c r="J17" i="45"/>
  <c r="I17" i="45"/>
  <c r="M17" i="45"/>
  <c r="G21" i="45"/>
  <c r="I21" i="45"/>
  <c r="F21" i="45"/>
  <c r="M21" i="45"/>
  <c r="K21" i="45"/>
  <c r="J21" i="45"/>
  <c r="E21" i="45"/>
  <c r="L21" i="45"/>
  <c r="H21" i="45"/>
  <c r="F17" i="45" l="1"/>
  <c r="G17" i="45"/>
  <c r="H17" i="45"/>
  <c r="K17" i="45"/>
  <c r="F25" i="45"/>
  <c r="H25" i="45"/>
  <c r="E25" i="45"/>
  <c r="G25" i="45"/>
  <c r="K25" i="45"/>
  <c r="M25" i="45"/>
  <c r="L25" i="45"/>
  <c r="J25" i="45"/>
  <c r="M19" i="45"/>
  <c r="H19" i="45"/>
  <c r="J19" i="45"/>
  <c r="I19" i="45"/>
  <c r="C23" i="45"/>
  <c r="H26" i="1"/>
  <c r="H64" i="44"/>
  <c r="H25" i="44" s="1"/>
  <c r="H9" i="44"/>
  <c r="P103" i="44"/>
  <c r="R102" i="44"/>
  <c r="R45" i="44"/>
  <c r="R77" i="44"/>
  <c r="R34" i="44"/>
  <c r="R65" i="44"/>
  <c r="R86" i="44"/>
  <c r="R28" i="44"/>
  <c r="R76" i="44"/>
  <c r="R43" i="44"/>
  <c r="R23" i="44"/>
  <c r="R37" i="44"/>
  <c r="R88" i="44"/>
  <c r="R71" i="44"/>
  <c r="R79" i="44"/>
  <c r="R85" i="44"/>
  <c r="R19" i="44"/>
  <c r="R68" i="44"/>
  <c r="R15" i="44"/>
  <c r="R84" i="44"/>
  <c r="R13" i="44"/>
  <c r="R75" i="44"/>
  <c r="R20" i="44"/>
  <c r="R24" i="44"/>
  <c r="R30" i="44"/>
  <c r="R78" i="44"/>
  <c r="R97" i="44"/>
  <c r="R32" i="44"/>
  <c r="R99" i="44"/>
  <c r="R49" i="44"/>
  <c r="R31" i="44"/>
  <c r="R14" i="44"/>
  <c r="R55" i="44"/>
  <c r="R59" i="44"/>
  <c r="R87" i="44"/>
  <c r="R47" i="44"/>
  <c r="R72" i="44"/>
  <c r="R91" i="44"/>
  <c r="R73" i="44"/>
  <c r="R57" i="44"/>
  <c r="R58" i="44"/>
  <c r="R12" i="44"/>
  <c r="R62" i="44"/>
  <c r="R42" i="44"/>
  <c r="R16" i="44"/>
  <c r="R92" i="44"/>
  <c r="R66" i="44"/>
  <c r="R35" i="44"/>
  <c r="R82" i="44"/>
  <c r="R94" i="44"/>
  <c r="R27" i="44"/>
  <c r="R52" i="44"/>
  <c r="R36" i="44"/>
  <c r="R89" i="44"/>
  <c r="R33" i="44"/>
  <c r="R40" i="44"/>
  <c r="R83" i="44"/>
  <c r="R61" i="44"/>
  <c r="R48" i="44"/>
  <c r="R93" i="44"/>
  <c r="R81" i="44"/>
  <c r="R11" i="44"/>
  <c r="R39" i="44"/>
  <c r="R22" i="44"/>
  <c r="R21" i="44"/>
  <c r="R96" i="44"/>
  <c r="R60" i="44"/>
  <c r="R51" i="44"/>
  <c r="R95" i="44"/>
  <c r="R63" i="44"/>
  <c r="R67" i="44"/>
  <c r="R46" i="44"/>
  <c r="R17" i="44"/>
  <c r="R100" i="44"/>
  <c r="R69" i="44"/>
  <c r="R38" i="44"/>
  <c r="R53" i="44"/>
  <c r="R56" i="44"/>
  <c r="R29" i="44"/>
  <c r="R90" i="44"/>
  <c r="R44" i="44"/>
  <c r="Q11" i="44"/>
  <c r="H104" i="1"/>
  <c r="Q27" i="45"/>
  <c r="R27" i="45" s="1"/>
  <c r="Q21" i="45"/>
  <c r="R21" i="45" s="1"/>
  <c r="N12" i="15"/>
  <c r="N7" i="15" s="1"/>
  <c r="L12" i="15"/>
  <c r="L7" i="15" s="1"/>
  <c r="H12" i="15"/>
  <c r="G12" i="15"/>
  <c r="E12" i="15"/>
  <c r="P12" i="15"/>
  <c r="P7" i="15" s="1"/>
  <c r="O12" i="15"/>
  <c r="O7" i="15" s="1"/>
  <c r="M12" i="15"/>
  <c r="M7" i="15" s="1"/>
  <c r="F12" i="15"/>
  <c r="J12" i="15"/>
  <c r="J7" i="15" s="1"/>
  <c r="I12" i="15"/>
  <c r="I7" i="15" s="1"/>
  <c r="K12" i="15"/>
  <c r="K7" i="15" s="1"/>
  <c r="F9" i="15"/>
  <c r="F7" i="15" s="1"/>
  <c r="H9" i="15"/>
  <c r="E9" i="15"/>
  <c r="G9" i="15"/>
  <c r="G7" i="15" s="1"/>
  <c r="C7" i="15"/>
  <c r="E11" i="45"/>
  <c r="M11" i="45"/>
  <c r="M7" i="45" s="1"/>
  <c r="L11" i="45"/>
  <c r="L7" i="45" s="1"/>
  <c r="I11" i="45"/>
  <c r="K11" i="45"/>
  <c r="K7" i="45" s="1"/>
  <c r="K34" i="45" s="1"/>
  <c r="F11" i="45"/>
  <c r="J11" i="45"/>
  <c r="G11" i="45"/>
  <c r="H11" i="45"/>
  <c r="Q25" i="45"/>
  <c r="R25" i="45" s="1"/>
  <c r="Q17" i="45"/>
  <c r="R17" i="45" s="1"/>
  <c r="I15" i="45"/>
  <c r="J15" i="45"/>
  <c r="H15" i="45"/>
  <c r="F15" i="45"/>
  <c r="E15" i="45"/>
  <c r="G15" i="45"/>
  <c r="I9" i="45"/>
  <c r="C7" i="45"/>
  <c r="H9" i="45"/>
  <c r="F9" i="45"/>
  <c r="J9" i="45"/>
  <c r="E9" i="45"/>
  <c r="G9" i="45"/>
  <c r="C13" i="45"/>
  <c r="C16" i="15"/>
  <c r="Q19" i="45"/>
  <c r="R19" i="45" s="1"/>
  <c r="H7" i="45" l="1"/>
  <c r="H7" i="15"/>
  <c r="S29" i="44"/>
  <c r="T29" i="44" s="1"/>
  <c r="U29" i="44" s="1"/>
  <c r="J23" i="45"/>
  <c r="J13" i="45" s="1"/>
  <c r="M23" i="45"/>
  <c r="F23" i="45"/>
  <c r="F13" i="45" s="1"/>
  <c r="G23" i="45"/>
  <c r="G13" i="45" s="1"/>
  <c r="G14" i="45" s="1"/>
  <c r="E23" i="45"/>
  <c r="I23" i="45"/>
  <c r="I13" i="45" s="1"/>
  <c r="I14" i="45" s="1"/>
  <c r="H23" i="45"/>
  <c r="H13" i="45" s="1"/>
  <c r="L23" i="45"/>
  <c r="K23" i="45"/>
  <c r="H103" i="44"/>
  <c r="P107" i="44" s="1"/>
  <c r="S56" i="44"/>
  <c r="T56" i="44" s="1"/>
  <c r="U56" i="44" s="1"/>
  <c r="J7" i="45"/>
  <c r="F7" i="45"/>
  <c r="S44" i="44"/>
  <c r="T44" i="44" s="1"/>
  <c r="U44" i="44" s="1"/>
  <c r="S90" i="44"/>
  <c r="T90" i="44" s="1"/>
  <c r="U90" i="44" s="1"/>
  <c r="S38" i="44"/>
  <c r="T38" i="44" s="1"/>
  <c r="U38" i="44" s="1"/>
  <c r="S46" i="44"/>
  <c r="T46" i="44" s="1"/>
  <c r="U46" i="44" s="1"/>
  <c r="S51" i="44"/>
  <c r="T51" i="44" s="1"/>
  <c r="U51" i="44" s="1"/>
  <c r="S22" i="44"/>
  <c r="T22" i="44" s="1"/>
  <c r="U22" i="44" s="1"/>
  <c r="S93" i="44"/>
  <c r="T93" i="44" s="1"/>
  <c r="U93" i="44" s="1"/>
  <c r="S40" i="44"/>
  <c r="T40" i="44" s="1"/>
  <c r="U40" i="44" s="1"/>
  <c r="S52" i="44"/>
  <c r="T52" i="44" s="1"/>
  <c r="U52" i="44" s="1"/>
  <c r="S35" i="44"/>
  <c r="T35" i="44" s="1"/>
  <c r="U35" i="44" s="1"/>
  <c r="S42" i="44"/>
  <c r="T42" i="44" s="1"/>
  <c r="U42" i="44" s="1"/>
  <c r="S57" i="44"/>
  <c r="T57" i="44" s="1"/>
  <c r="U57" i="44" s="1"/>
  <c r="S47" i="44"/>
  <c r="T47" i="44" s="1"/>
  <c r="U47" i="44" s="1"/>
  <c r="S14" i="44"/>
  <c r="T14" i="44" s="1"/>
  <c r="U14" i="44" s="1"/>
  <c r="S32" i="44"/>
  <c r="T32" i="44" s="1"/>
  <c r="U32" i="44" s="1"/>
  <c r="S24" i="44"/>
  <c r="T24" i="44" s="1"/>
  <c r="U24" i="44" s="1"/>
  <c r="S84" i="44"/>
  <c r="T84" i="44" s="1"/>
  <c r="U84" i="44" s="1"/>
  <c r="S85" i="44"/>
  <c r="T85" i="44" s="1"/>
  <c r="U85" i="44" s="1"/>
  <c r="S37" i="44"/>
  <c r="T37" i="44" s="1"/>
  <c r="U37" i="44" s="1"/>
  <c r="S28" i="44"/>
  <c r="T28" i="44" s="1"/>
  <c r="U28" i="44" s="1"/>
  <c r="S77" i="44"/>
  <c r="T77" i="44" s="1"/>
  <c r="U77" i="44" s="1"/>
  <c r="S69" i="44"/>
  <c r="T69" i="44" s="1"/>
  <c r="U69" i="44" s="1"/>
  <c r="S67" i="44"/>
  <c r="T67" i="44" s="1"/>
  <c r="U67" i="44" s="1"/>
  <c r="S60" i="44"/>
  <c r="T60" i="44" s="1"/>
  <c r="U60" i="44" s="1"/>
  <c r="S39" i="44"/>
  <c r="T39" i="44" s="1"/>
  <c r="U39" i="44" s="1"/>
  <c r="S48" i="44"/>
  <c r="T48" i="44" s="1"/>
  <c r="U48" i="44" s="1"/>
  <c r="S33" i="44"/>
  <c r="T33" i="44" s="1"/>
  <c r="U33" i="44" s="1"/>
  <c r="S27" i="44"/>
  <c r="T27" i="44" s="1"/>
  <c r="U27" i="44" s="1"/>
  <c r="S66" i="44"/>
  <c r="T66" i="44" s="1"/>
  <c r="U66" i="44" s="1"/>
  <c r="S62" i="44"/>
  <c r="T62" i="44" s="1"/>
  <c r="U62" i="44" s="1"/>
  <c r="S73" i="44"/>
  <c r="T73" i="44" s="1"/>
  <c r="U73" i="44" s="1"/>
  <c r="S87" i="44"/>
  <c r="T87" i="44" s="1"/>
  <c r="U87" i="44" s="1"/>
  <c r="S31" i="44"/>
  <c r="T31" i="44" s="1"/>
  <c r="U31" i="44" s="1"/>
  <c r="S97" i="44"/>
  <c r="T97" i="44" s="1"/>
  <c r="U97" i="44" s="1"/>
  <c r="S20" i="44"/>
  <c r="T20" i="44" s="1"/>
  <c r="U20" i="44" s="1"/>
  <c r="S15" i="44"/>
  <c r="T15" i="44" s="1"/>
  <c r="U15" i="44" s="1"/>
  <c r="S79" i="44"/>
  <c r="T79" i="44" s="1"/>
  <c r="U79" i="44" s="1"/>
  <c r="S23" i="44"/>
  <c r="T23" i="44" s="1"/>
  <c r="U23" i="44" s="1"/>
  <c r="S86" i="44"/>
  <c r="T86" i="44" s="1"/>
  <c r="U86" i="44" s="1"/>
  <c r="S45" i="44"/>
  <c r="T45" i="44" s="1"/>
  <c r="U45" i="44" s="1"/>
  <c r="S100" i="44"/>
  <c r="T100" i="44" s="1"/>
  <c r="U100" i="44" s="1"/>
  <c r="S63" i="44"/>
  <c r="T63" i="44" s="1"/>
  <c r="U63" i="44" s="1"/>
  <c r="S96" i="44"/>
  <c r="T96" i="44" s="1"/>
  <c r="U96" i="44" s="1"/>
  <c r="S11" i="44"/>
  <c r="S61" i="44"/>
  <c r="T61" i="44" s="1"/>
  <c r="U61" i="44" s="1"/>
  <c r="S89" i="44"/>
  <c r="T89" i="44" s="1"/>
  <c r="U89" i="44" s="1"/>
  <c r="S94" i="44"/>
  <c r="T94" i="44" s="1"/>
  <c r="U94" i="44" s="1"/>
  <c r="S92" i="44"/>
  <c r="T92" i="44" s="1"/>
  <c r="U92" i="44" s="1"/>
  <c r="S12" i="44"/>
  <c r="T12" i="44" s="1"/>
  <c r="U12" i="44" s="1"/>
  <c r="S91" i="44"/>
  <c r="T91" i="44" s="1"/>
  <c r="U91" i="44" s="1"/>
  <c r="S59" i="44"/>
  <c r="T59" i="44" s="1"/>
  <c r="U59" i="44" s="1"/>
  <c r="S49" i="44"/>
  <c r="T49" i="44" s="1"/>
  <c r="U49" i="44" s="1"/>
  <c r="S78" i="44"/>
  <c r="T78" i="44" s="1"/>
  <c r="U78" i="44" s="1"/>
  <c r="S75" i="44"/>
  <c r="T75" i="44" s="1"/>
  <c r="U75" i="44" s="1"/>
  <c r="S68" i="44"/>
  <c r="T68" i="44" s="1"/>
  <c r="U68" i="44" s="1"/>
  <c r="S71" i="44"/>
  <c r="T71" i="44" s="1"/>
  <c r="U71" i="44" s="1"/>
  <c r="S43" i="44"/>
  <c r="T43" i="44" s="1"/>
  <c r="U43" i="44" s="1"/>
  <c r="S65" i="44"/>
  <c r="T65" i="44" s="1"/>
  <c r="U65" i="44" s="1"/>
  <c r="S102" i="44"/>
  <c r="T102" i="44" s="1"/>
  <c r="U102" i="44" s="1"/>
  <c r="S53" i="44"/>
  <c r="T53" i="44" s="1"/>
  <c r="U53" i="44" s="1"/>
  <c r="S17" i="44"/>
  <c r="T17" i="44" s="1"/>
  <c r="U17" i="44" s="1"/>
  <c r="S95" i="44"/>
  <c r="T95" i="44" s="1"/>
  <c r="U95" i="44" s="1"/>
  <c r="S21" i="44"/>
  <c r="T21" i="44" s="1"/>
  <c r="U21" i="44" s="1"/>
  <c r="S81" i="44"/>
  <c r="T81" i="44" s="1"/>
  <c r="U81" i="44" s="1"/>
  <c r="S83" i="44"/>
  <c r="T83" i="44" s="1"/>
  <c r="U83" i="44" s="1"/>
  <c r="S36" i="44"/>
  <c r="T36" i="44" s="1"/>
  <c r="U36" i="44" s="1"/>
  <c r="S82" i="44"/>
  <c r="T82" i="44" s="1"/>
  <c r="U82" i="44" s="1"/>
  <c r="S16" i="44"/>
  <c r="T16" i="44" s="1"/>
  <c r="U16" i="44" s="1"/>
  <c r="S58" i="44"/>
  <c r="T58" i="44" s="1"/>
  <c r="U58" i="44" s="1"/>
  <c r="S72" i="44"/>
  <c r="T72" i="44" s="1"/>
  <c r="U72" i="44" s="1"/>
  <c r="S55" i="44"/>
  <c r="T55" i="44" s="1"/>
  <c r="U55" i="44" s="1"/>
  <c r="S99" i="44"/>
  <c r="T99" i="44" s="1"/>
  <c r="U99" i="44" s="1"/>
  <c r="S30" i="44"/>
  <c r="T30" i="44" s="1"/>
  <c r="U30" i="44" s="1"/>
  <c r="S13" i="44"/>
  <c r="T13" i="44" s="1"/>
  <c r="U13" i="44" s="1"/>
  <c r="S19" i="44"/>
  <c r="T19" i="44" s="1"/>
  <c r="U19" i="44" s="1"/>
  <c r="S88" i="44"/>
  <c r="T88" i="44" s="1"/>
  <c r="U88" i="44" s="1"/>
  <c r="S76" i="44"/>
  <c r="T76" i="44" s="1"/>
  <c r="U76" i="44" s="1"/>
  <c r="S34" i="44"/>
  <c r="T34" i="44" s="1"/>
  <c r="U34" i="44" s="1"/>
  <c r="Q22" i="44"/>
  <c r="Q79" i="44"/>
  <c r="Q42" i="44"/>
  <c r="Q91" i="44"/>
  <c r="Q46" i="44"/>
  <c r="Q14" i="44"/>
  <c r="Q47" i="44"/>
  <c r="Q82" i="44"/>
  <c r="Q96" i="44"/>
  <c r="Q37" i="44"/>
  <c r="Q66" i="44"/>
  <c r="Q83" i="44"/>
  <c r="Q76" i="44"/>
  <c r="Q24" i="44"/>
  <c r="Q68" i="44"/>
  <c r="Q72" i="44"/>
  <c r="Q20" i="44"/>
  <c r="Q86" i="44"/>
  <c r="Q63" i="44"/>
  <c r="Q73" i="44"/>
  <c r="Q71" i="44"/>
  <c r="Q87" i="44"/>
  <c r="Q85" i="44"/>
  <c r="Q75" i="44"/>
  <c r="Q94" i="44"/>
  <c r="Q27" i="44"/>
  <c r="Q100" i="44"/>
  <c r="Q48" i="44"/>
  <c r="Q53" i="44"/>
  <c r="Q28" i="44"/>
  <c r="Q35" i="44"/>
  <c r="Q57" i="44"/>
  <c r="Q44" i="44"/>
  <c r="Q69" i="44"/>
  <c r="Q97" i="44"/>
  <c r="Q84" i="44"/>
  <c r="Q13" i="44"/>
  <c r="Q12" i="44"/>
  <c r="Q62" i="44"/>
  <c r="Q49" i="44"/>
  <c r="Q23" i="44"/>
  <c r="Q29" i="44"/>
  <c r="Q88" i="44"/>
  <c r="Q40" i="44"/>
  <c r="Q30" i="44"/>
  <c r="Q38" i="44"/>
  <c r="Q16" i="44"/>
  <c r="Q99" i="44"/>
  <c r="Q36" i="44"/>
  <c r="Q77" i="44"/>
  <c r="Q58" i="44"/>
  <c r="Q34" i="44"/>
  <c r="Q93" i="44"/>
  <c r="Q92" i="44"/>
  <c r="Q60" i="44"/>
  <c r="Q15" i="44"/>
  <c r="Q39" i="44"/>
  <c r="Q89" i="44"/>
  <c r="Q95" i="44"/>
  <c r="Q51" i="44"/>
  <c r="Q31" i="44"/>
  <c r="Q59" i="44"/>
  <c r="Q61" i="44"/>
  <c r="Q21" i="44"/>
  <c r="Q45" i="44"/>
  <c r="Q32" i="44"/>
  <c r="Q56" i="44"/>
  <c r="Q43" i="44"/>
  <c r="Q17" i="44"/>
  <c r="Q55" i="44"/>
  <c r="Q52" i="44"/>
  <c r="Q102" i="44"/>
  <c r="Q90" i="44"/>
  <c r="Q78" i="44"/>
  <c r="Q33" i="44"/>
  <c r="Q19" i="44"/>
  <c r="Q67" i="44"/>
  <c r="Q81" i="44"/>
  <c r="Q65" i="44"/>
  <c r="I7" i="45"/>
  <c r="I8" i="45" s="1"/>
  <c r="G7" i="45"/>
  <c r="G8" i="45" s="1"/>
  <c r="J8" i="45"/>
  <c r="L8" i="45"/>
  <c r="H8" i="15"/>
  <c r="K8" i="15"/>
  <c r="M8" i="15"/>
  <c r="H107" i="44"/>
  <c r="B2" i="57"/>
  <c r="F8" i="45"/>
  <c r="M8" i="45"/>
  <c r="F8" i="15"/>
  <c r="I8" i="15"/>
  <c r="O8" i="15"/>
  <c r="N8" i="15"/>
  <c r="L16" i="15"/>
  <c r="L14" i="15" s="1"/>
  <c r="J16" i="15"/>
  <c r="J14" i="15" s="1"/>
  <c r="F16" i="15"/>
  <c r="F14" i="15" s="1"/>
  <c r="K16" i="15"/>
  <c r="K14" i="15" s="1"/>
  <c r="I16" i="15"/>
  <c r="I14" i="15" s="1"/>
  <c r="E16" i="15"/>
  <c r="N16" i="15"/>
  <c r="N14" i="15" s="1"/>
  <c r="G16" i="15"/>
  <c r="G14" i="15" s="1"/>
  <c r="P16" i="15"/>
  <c r="P14" i="15" s="1"/>
  <c r="O16" i="15"/>
  <c r="O14" i="15" s="1"/>
  <c r="M16" i="15"/>
  <c r="M14" i="15" s="1"/>
  <c r="C14" i="15"/>
  <c r="C98" i="15" s="1"/>
  <c r="H16" i="15"/>
  <c r="H14" i="15" s="1"/>
  <c r="H8" i="45"/>
  <c r="K8" i="45"/>
  <c r="G8" i="15"/>
  <c r="J8" i="15"/>
  <c r="P8" i="15"/>
  <c r="S13" i="45"/>
  <c r="L13" i="45"/>
  <c r="L34" i="45" s="1"/>
  <c r="M13" i="45"/>
  <c r="M34" i="45" s="1"/>
  <c r="C32" i="45"/>
  <c r="D7" i="45" s="1"/>
  <c r="E7" i="45"/>
  <c r="Q9" i="45"/>
  <c r="R9" i="45" s="1"/>
  <c r="E13" i="45"/>
  <c r="Q15" i="45"/>
  <c r="R15" i="45" s="1"/>
  <c r="Q11" i="45"/>
  <c r="R11" i="45" s="1"/>
  <c r="E7" i="15"/>
  <c r="Q9" i="15"/>
  <c r="R9" i="15" s="1"/>
  <c r="Q12" i="15"/>
  <c r="R12" i="15" s="1"/>
  <c r="L8" i="15"/>
  <c r="H14" i="45" l="1"/>
  <c r="H34" i="45"/>
  <c r="H35" i="45" s="1"/>
  <c r="H44" i="45" s="1"/>
  <c r="H43" i="45" s="1"/>
  <c r="H41" i="45" s="1"/>
  <c r="F14" i="45"/>
  <c r="F34" i="45"/>
  <c r="F35" i="45" s="1"/>
  <c r="F44" i="45" s="1"/>
  <c r="F43" i="45" s="1"/>
  <c r="F41" i="45" s="1"/>
  <c r="J34" i="45"/>
  <c r="J14" i="45"/>
  <c r="I34" i="45"/>
  <c r="I35" i="45" s="1"/>
  <c r="I44" i="45" s="1"/>
  <c r="I43" i="45" s="1"/>
  <c r="I41" i="45" s="1"/>
  <c r="Q23" i="45"/>
  <c r="R23" i="45" s="1"/>
  <c r="G34" i="45"/>
  <c r="Q107" i="44"/>
  <c r="S107" i="44"/>
  <c r="T11" i="44"/>
  <c r="K35" i="45"/>
  <c r="K44" i="45" s="1"/>
  <c r="K43" i="45" s="1"/>
  <c r="K41" i="45" s="1"/>
  <c r="M35" i="45"/>
  <c r="M44" i="45" s="1"/>
  <c r="M43" i="45" s="1"/>
  <c r="M41" i="45" s="1"/>
  <c r="L35" i="45"/>
  <c r="L44" i="45" s="1"/>
  <c r="L43" i="45" s="1"/>
  <c r="L41" i="45" s="1"/>
  <c r="M15" i="15"/>
  <c r="M100" i="15"/>
  <c r="M101" i="15" s="1"/>
  <c r="M110" i="15" s="1"/>
  <c r="M109" i="15" s="1"/>
  <c r="M107" i="15" s="1"/>
  <c r="G15" i="15"/>
  <c r="G100" i="15"/>
  <c r="G101" i="15" s="1"/>
  <c r="G110" i="15" s="1"/>
  <c r="G109" i="15" s="1"/>
  <c r="G107" i="15" s="1"/>
  <c r="K100" i="15"/>
  <c r="K101" i="15" s="1"/>
  <c r="K110" i="15" s="1"/>
  <c r="K109" i="15" s="1"/>
  <c r="K107" i="15" s="1"/>
  <c r="K15" i="15"/>
  <c r="H100" i="15"/>
  <c r="H101" i="15" s="1"/>
  <c r="H110" i="15" s="1"/>
  <c r="H109" i="15" s="1"/>
  <c r="H107" i="15" s="1"/>
  <c r="H15" i="15"/>
  <c r="F100" i="15"/>
  <c r="F101" i="15" s="1"/>
  <c r="F110" i="15" s="1"/>
  <c r="F109" i="15" s="1"/>
  <c r="F107" i="15" s="1"/>
  <c r="F15" i="15"/>
  <c r="D80" i="15"/>
  <c r="D82" i="15"/>
  <c r="D62" i="15"/>
  <c r="D54" i="15"/>
  <c r="D34" i="15"/>
  <c r="D40" i="15"/>
  <c r="D48" i="15"/>
  <c r="D18" i="15"/>
  <c r="D32" i="15"/>
  <c r="D76" i="15"/>
  <c r="D44" i="15"/>
  <c r="D90" i="15"/>
  <c r="D42" i="15"/>
  <c r="D64" i="15"/>
  <c r="D22" i="15"/>
  <c r="D74" i="15"/>
  <c r="D52" i="15"/>
  <c r="D36" i="15"/>
  <c r="D60" i="15"/>
  <c r="D26" i="15"/>
  <c r="D58" i="15"/>
  <c r="D24" i="15"/>
  <c r="C117" i="15"/>
  <c r="D70" i="15"/>
  <c r="D92" i="15"/>
  <c r="D84" i="15"/>
  <c r="D66" i="15"/>
  <c r="D86" i="15"/>
  <c r="D38" i="15"/>
  <c r="D88" i="15"/>
  <c r="D46" i="15"/>
  <c r="D94" i="15"/>
  <c r="D78" i="15"/>
  <c r="Q98" i="15"/>
  <c r="D50" i="15"/>
  <c r="D30" i="15"/>
  <c r="D68" i="15"/>
  <c r="D28" i="15"/>
  <c r="D56" i="15"/>
  <c r="D72" i="15"/>
  <c r="D20" i="15"/>
  <c r="Q102" i="15"/>
  <c r="D12" i="15"/>
  <c r="D9" i="15"/>
  <c r="O100" i="15"/>
  <c r="O101" i="15" s="1"/>
  <c r="O110" i="15" s="1"/>
  <c r="O109" i="15" s="1"/>
  <c r="O107" i="15" s="1"/>
  <c r="O15" i="15"/>
  <c r="Q13" i="45"/>
  <c r="R13" i="45" s="1"/>
  <c r="E14" i="45"/>
  <c r="Q7" i="45"/>
  <c r="R7" i="45" s="1"/>
  <c r="E34" i="45"/>
  <c r="E8" i="45"/>
  <c r="Q8" i="45" s="1"/>
  <c r="D16" i="15"/>
  <c r="P15" i="15"/>
  <c r="P100" i="15"/>
  <c r="P101" i="15" s="1"/>
  <c r="P110" i="15" s="1"/>
  <c r="P109" i="15" s="1"/>
  <c r="P107" i="15" s="1"/>
  <c r="Q16" i="15"/>
  <c r="R16" i="15" s="1"/>
  <c r="E14" i="15"/>
  <c r="J100" i="15"/>
  <c r="J101" i="15" s="1"/>
  <c r="J110" i="15" s="1"/>
  <c r="J109" i="15" s="1"/>
  <c r="J107" i="15" s="1"/>
  <c r="J15" i="15"/>
  <c r="D7" i="15"/>
  <c r="G35" i="45"/>
  <c r="G44" i="45" s="1"/>
  <c r="G43" i="45" s="1"/>
  <c r="G41" i="45" s="1"/>
  <c r="E8" i="15"/>
  <c r="Q8" i="15" s="1"/>
  <c r="Q7" i="15"/>
  <c r="R7" i="15" s="1"/>
  <c r="N15" i="15"/>
  <c r="N100" i="15"/>
  <c r="N101" i="15" s="1"/>
  <c r="N110" i="15" s="1"/>
  <c r="N109" i="15" s="1"/>
  <c r="N107" i="15" s="1"/>
  <c r="D29" i="45"/>
  <c r="P35" i="45"/>
  <c r="P44" i="45" s="1"/>
  <c r="P43" i="45" s="1"/>
  <c r="P41" i="45" s="1"/>
  <c r="O35" i="45"/>
  <c r="O44" i="45" s="1"/>
  <c r="O43" i="45" s="1"/>
  <c r="O41" i="45" s="1"/>
  <c r="C51" i="45"/>
  <c r="N35" i="45"/>
  <c r="N44" i="45" s="1"/>
  <c r="N43" i="45" s="1"/>
  <c r="N41" i="45" s="1"/>
  <c r="Q32" i="45"/>
  <c r="D27" i="45"/>
  <c r="D25" i="45"/>
  <c r="D23" i="45"/>
  <c r="D19" i="45"/>
  <c r="D21" i="45"/>
  <c r="D17" i="45"/>
  <c r="D11" i="45"/>
  <c r="D9" i="45"/>
  <c r="D15" i="45"/>
  <c r="D13" i="45"/>
  <c r="H45" i="15"/>
  <c r="H73" i="15"/>
  <c r="E73" i="15"/>
  <c r="Q73" i="15" s="1"/>
  <c r="D14" i="15"/>
  <c r="E45" i="15"/>
  <c r="Q45" i="15" s="1"/>
  <c r="F45" i="15"/>
  <c r="F73" i="15"/>
  <c r="G73" i="15"/>
  <c r="S14" i="15"/>
  <c r="G45" i="15"/>
  <c r="F27" i="15"/>
  <c r="Q27" i="15" s="1"/>
  <c r="E23" i="15"/>
  <c r="Q23" i="15" s="1"/>
  <c r="E41" i="15"/>
  <c r="Q41" i="15" s="1"/>
  <c r="F41" i="15"/>
  <c r="I100" i="15"/>
  <c r="I101" i="15" s="1"/>
  <c r="I110" i="15" s="1"/>
  <c r="I109" i="15" s="1"/>
  <c r="I107" i="15" s="1"/>
  <c r="I15" i="15"/>
  <c r="L100" i="15"/>
  <c r="L101" i="15" s="1"/>
  <c r="L110" i="15" s="1"/>
  <c r="L109" i="15" s="1"/>
  <c r="L107" i="15" s="1"/>
  <c r="L15" i="15"/>
  <c r="J35" i="45"/>
  <c r="J44" i="45" s="1"/>
  <c r="J43" i="45" s="1"/>
  <c r="J41" i="45" s="1"/>
  <c r="Q14" i="45" l="1"/>
  <c r="U11" i="44"/>
  <c r="T107" i="44"/>
  <c r="E100" i="15"/>
  <c r="E15" i="15"/>
  <c r="Q15" i="15" s="1"/>
  <c r="Q14" i="15"/>
  <c r="R14" i="15" s="1"/>
  <c r="D98" i="15"/>
  <c r="E36" i="45"/>
  <c r="Q34" i="45"/>
  <c r="R34" i="45" s="1"/>
  <c r="E35" i="45"/>
  <c r="D32" i="45"/>
  <c r="R4" i="44" l="1"/>
  <c r="T3" i="44"/>
  <c r="T4" i="44"/>
  <c r="R3" i="44"/>
  <c r="R5" i="44"/>
  <c r="T5" i="44"/>
  <c r="Q35" i="45"/>
  <c r="E44" i="45"/>
  <c r="F36" i="45"/>
  <c r="G36" i="45" s="1"/>
  <c r="H36" i="45" s="1"/>
  <c r="I36" i="45" s="1"/>
  <c r="E37" i="45"/>
  <c r="F37" i="45" s="1"/>
  <c r="G37" i="45" s="1"/>
  <c r="H37" i="45" s="1"/>
  <c r="I37" i="45" s="1"/>
  <c r="J37" i="45" s="1"/>
  <c r="K37" i="45" s="1"/>
  <c r="L37" i="45" s="1"/>
  <c r="M37" i="45" s="1"/>
  <c r="N37" i="45" s="1"/>
  <c r="O37" i="45" s="1"/>
  <c r="P37" i="45" s="1"/>
  <c r="Q100" i="15"/>
  <c r="E101" i="15"/>
  <c r="E102" i="15"/>
  <c r="J36" i="45" l="1"/>
  <c r="K36" i="45" s="1"/>
  <c r="L36" i="45" s="1"/>
  <c r="M36" i="45" s="1"/>
  <c r="N36" i="45" s="1"/>
  <c r="O36" i="45" s="1"/>
  <c r="P36" i="45" s="1"/>
  <c r="U5" i="44"/>
  <c r="S5" i="44"/>
  <c r="S3" i="44"/>
  <c r="R6" i="44"/>
  <c r="R107" i="44" s="1"/>
  <c r="G107" i="44" s="1"/>
  <c r="U4" i="44"/>
  <c r="T6" i="44"/>
  <c r="U6" i="44" s="1"/>
  <c r="U3" i="44"/>
  <c r="S4" i="44"/>
  <c r="E103" i="15"/>
  <c r="F103" i="15" s="1"/>
  <c r="G103" i="15" s="1"/>
  <c r="H103" i="15" s="1"/>
  <c r="I103" i="15" s="1"/>
  <c r="J103" i="15" s="1"/>
  <c r="K103" i="15" s="1"/>
  <c r="L103" i="15" s="1"/>
  <c r="M103" i="15" s="1"/>
  <c r="N103" i="15" s="1"/>
  <c r="O103" i="15" s="1"/>
  <c r="P103" i="15" s="1"/>
  <c r="F102" i="15"/>
  <c r="G102" i="15" s="1"/>
  <c r="H102" i="15" s="1"/>
  <c r="I102" i="15" s="1"/>
  <c r="J102" i="15" s="1"/>
  <c r="K102" i="15" s="1"/>
  <c r="L102" i="15" s="1"/>
  <c r="M102" i="15" s="1"/>
  <c r="N102" i="15" s="1"/>
  <c r="O102" i="15" s="1"/>
  <c r="P102" i="15" s="1"/>
  <c r="E43" i="45"/>
  <c r="E42" i="45"/>
  <c r="F42" i="45" s="1"/>
  <c r="G42" i="45" s="1"/>
  <c r="H42" i="45" s="1"/>
  <c r="I42" i="45" s="1"/>
  <c r="J42" i="45" s="1"/>
  <c r="K42" i="45" s="1"/>
  <c r="L42" i="45" s="1"/>
  <c r="M42" i="45" s="1"/>
  <c r="N42" i="45" s="1"/>
  <c r="O42" i="45" s="1"/>
  <c r="P42" i="45" s="1"/>
  <c r="Q101" i="15"/>
  <c r="E110" i="15"/>
  <c r="Q103" i="15"/>
  <c r="R100" i="15"/>
  <c r="S6" i="44" l="1"/>
  <c r="Q43" i="45"/>
  <c r="E41" i="45"/>
  <c r="Q41" i="45" s="1"/>
  <c r="E108" i="15"/>
  <c r="F108" i="15" s="1"/>
  <c r="G108" i="15" s="1"/>
  <c r="H108" i="15" s="1"/>
  <c r="I108" i="15" s="1"/>
  <c r="J108" i="15" s="1"/>
  <c r="K108" i="15" s="1"/>
  <c r="L108" i="15" s="1"/>
  <c r="M108" i="15" s="1"/>
  <c r="N108" i="15" s="1"/>
  <c r="O108" i="15" s="1"/>
  <c r="P108" i="15" s="1"/>
  <c r="E109" i="15"/>
  <c r="E107" i="15" l="1"/>
  <c r="Q107" i="15" s="1"/>
  <c r="Q109" i="15"/>
</calcChain>
</file>

<file path=xl/sharedStrings.xml><?xml version="1.0" encoding="utf-8"?>
<sst xmlns="http://schemas.openxmlformats.org/spreadsheetml/2006/main" count="87946" uniqueCount="31202">
  <si>
    <t xml:space="preserve">MANEJO DE ÁGUAS PLUVIAIS E DRENAGEM URBANA DA BACIA HIDROGRÁFICA DO GUARANHUS </t>
  </si>
  <si>
    <t xml:space="preserve">  SERVIÇOS TÉCNICOS PARA EXECUÇÃO MACRODRENAGEM CANAÇ GUARANHUS</t>
  </si>
  <si>
    <t>CRONOGRAMA FÍSICO-FINANCEIRO</t>
  </si>
  <si>
    <t>ITENS</t>
  </si>
  <si>
    <t>DESCRIÇÃO DOS SERVIÇOS</t>
  </si>
  <si>
    <t>SUBTOTAIS</t>
  </si>
  <si>
    <t>%</t>
  </si>
  <si>
    <t>MÊS 1</t>
  </si>
  <si>
    <t>MÊS 2</t>
  </si>
  <si>
    <t>MÊS 3</t>
  </si>
  <si>
    <t>MÊS 4</t>
  </si>
  <si>
    <t>MÊS 5</t>
  </si>
  <si>
    <t>MÊS 6</t>
  </si>
  <si>
    <t>MÊS 7</t>
  </si>
  <si>
    <t>MÊS 8</t>
  </si>
  <si>
    <t>MÊS 9</t>
  </si>
  <si>
    <t>MÊS 10</t>
  </si>
  <si>
    <t>MÊS 11</t>
  </si>
  <si>
    <t>MÊS 12</t>
  </si>
  <si>
    <t>CANTEIRO DE OBRAS, MOBILIZAÇÃO E DESMOBILIZAÇÃO E SINALIZAÇÃO E SEGURANÇA</t>
  </si>
  <si>
    <t>1.1</t>
  </si>
  <si>
    <t>1.2</t>
  </si>
  <si>
    <t>DEMOLIÇÕES E RETIRADAS</t>
  </si>
  <si>
    <t>2.1</t>
  </si>
  <si>
    <t>MOVIMENTO DE TERRA PARA CANAL EM PAREDES DE CONCRETO</t>
  </si>
  <si>
    <t>3.1</t>
  </si>
  <si>
    <t xml:space="preserve">ESTABILIZAÇÃO DE CANAL </t>
  </si>
  <si>
    <t>4.1</t>
  </si>
  <si>
    <t xml:space="preserve">REVESTIMNETO EM CONCRETO ARMADO MOLDADO IN LOCO </t>
  </si>
  <si>
    <t>5.1</t>
  </si>
  <si>
    <t>DRENAGEM</t>
  </si>
  <si>
    <t>6.1</t>
  </si>
  <si>
    <t>CAIXAS E DEMAIS ELEMENTOS</t>
  </si>
  <si>
    <t>6.2</t>
  </si>
  <si>
    <t>GALERIA E TUBOS DE CONCRETO</t>
  </si>
  <si>
    <t>6.3</t>
  </si>
  <si>
    <t>REDES DE DRENAGEM EM TUBOS DE PVC</t>
  </si>
  <si>
    <t>6.4</t>
  </si>
  <si>
    <t>INTERFERÊNCIA DE REDE DE ÁGUA</t>
  </si>
  <si>
    <t>REDE DE ESGOTO</t>
  </si>
  <si>
    <t>REDE DE ESGOTO EM TUBOS DE PVC</t>
  </si>
  <si>
    <t>URBANIZAÇÃO</t>
  </si>
  <si>
    <t>8.1</t>
  </si>
  <si>
    <t>ACADEMIA POPULAR</t>
  </si>
  <si>
    <t>8.2</t>
  </si>
  <si>
    <t>PISOS E SINALIZAÇÃO</t>
  </si>
  <si>
    <t>8.3</t>
  </si>
  <si>
    <t>ATI (ATIVIDADE TERCEIRA IDADE)</t>
  </si>
  <si>
    <t>8.4</t>
  </si>
  <si>
    <t>PLAYGROUND</t>
  </si>
  <si>
    <t>8.5</t>
  </si>
  <si>
    <t>QUADRA POLIESPORTIVA</t>
  </si>
  <si>
    <t>8.6</t>
  </si>
  <si>
    <t>QUADRA FUTSAL</t>
  </si>
  <si>
    <t>8.7</t>
  </si>
  <si>
    <t>CAMPO DE BOCHA</t>
  </si>
  <si>
    <t>8.8</t>
  </si>
  <si>
    <t>PAISAGISMO</t>
  </si>
  <si>
    <t>8.9</t>
  </si>
  <si>
    <t>GUARDA-CORPO</t>
  </si>
  <si>
    <t>8.10</t>
  </si>
  <si>
    <t>ARQUIBANCADA</t>
  </si>
  <si>
    <t xml:space="preserve">INSTALAÇÕES ELÉTRICAS </t>
  </si>
  <si>
    <t>9.1</t>
  </si>
  <si>
    <t>9.2</t>
  </si>
  <si>
    <t>ILUMINAÇÃO DE ÁREAS ESPORTIVAS DO PARQUE LINEAR</t>
  </si>
  <si>
    <t>COMPORTAS REGULADORAS DE VAZÃO</t>
  </si>
  <si>
    <t>10.1</t>
  </si>
  <si>
    <t>ESTRUTURA</t>
  </si>
  <si>
    <t>10.2</t>
  </si>
  <si>
    <t>CASA DE COMANDO</t>
  </si>
  <si>
    <t>10.3</t>
  </si>
  <si>
    <t>ARQUITETURA</t>
  </si>
  <si>
    <t>10.4</t>
  </si>
  <si>
    <t>URBANIZAÇÃO E PAISAGISMO</t>
  </si>
  <si>
    <t>10.5</t>
  </si>
  <si>
    <t>INSTALAÇÕES DE AUTOMAÇÃO E INSTRUMENTAÇÃO</t>
  </si>
  <si>
    <t>10.6</t>
  </si>
  <si>
    <t>INSTALAÇÕES ELÉTRICAS</t>
  </si>
  <si>
    <t>10.7</t>
  </si>
  <si>
    <t>SISTEMA DE PROTEÇÃO CONTRA DESCARGAS ATMOSFÉRICAS – SPDA</t>
  </si>
  <si>
    <t>10.8</t>
  </si>
  <si>
    <t>CABEAMENTO ESTRUTURADO E CFTV</t>
  </si>
  <si>
    <t>10.9</t>
  </si>
  <si>
    <t>HIDROMECÂNICO</t>
  </si>
  <si>
    <t>SERVIÇOS DIVERSOS</t>
  </si>
  <si>
    <t>11.1</t>
  </si>
  <si>
    <t>RELATÓRIOS</t>
  </si>
  <si>
    <t>VALOR TOTAL (R$)</t>
  </si>
  <si>
    <t>TOTAL DO PERÍODO (R$)</t>
  </si>
  <si>
    <t>PORCENTAGEM DO PERÍODO (%)</t>
  </si>
  <si>
    <t>TOTAL ACUMULADO (R$)</t>
  </si>
  <si>
    <t>PORCENTAGEM ACUMULADO (%)</t>
  </si>
  <si>
    <t>ADMINISTRAÇÃO LOCAL DA OBRA</t>
  </si>
  <si>
    <t>COMPOSIÇÃO DO BDI GERAL</t>
  </si>
  <si>
    <t>BDI=</t>
  </si>
  <si>
    <t>(1 + A + B + D + E + F)</t>
  </si>
  <si>
    <t>(1-C)</t>
  </si>
  <si>
    <t>Itens Componentes do BDI:</t>
  </si>
  <si>
    <t>A</t>
  </si>
  <si>
    <t>Administração Central da Contratada (AC%) ......................................................</t>
  </si>
  <si>
    <t>B</t>
  </si>
  <si>
    <t>Administração LOCAL (AL%) ......................................................</t>
  </si>
  <si>
    <t>C</t>
  </si>
  <si>
    <t>Impostos e Tributos (IT%) ............................................................................................</t>
  </si>
  <si>
    <t>PIS ...................................................................................................................</t>
  </si>
  <si>
    <t>Seguridade Social (COFINS) .............................................................................................</t>
  </si>
  <si>
    <t>ISS...........................................................................................................</t>
  </si>
  <si>
    <t>D</t>
  </si>
  <si>
    <t>Encargos Financeiros (EF%) .....................................................................................</t>
  </si>
  <si>
    <t>E</t>
  </si>
  <si>
    <t>Taxa de Risco, Seguros e Garantia (RG%) ...........................................................................</t>
  </si>
  <si>
    <t>F</t>
  </si>
  <si>
    <t>Lucro (L%) ..........................................................................................................</t>
  </si>
  <si>
    <r>
      <t xml:space="preserve">BDI sobre o </t>
    </r>
    <r>
      <rPr>
        <b/>
        <u/>
        <sz val="10"/>
        <rFont val="Calibri"/>
        <family val="2"/>
        <scheme val="minor"/>
      </rPr>
      <t>Custo Total Direto da Obra</t>
    </r>
    <r>
      <rPr>
        <b/>
        <sz val="10"/>
        <rFont val="Calibri"/>
        <family val="2"/>
        <scheme val="minor"/>
      </rPr>
      <t xml:space="preserve"> ............................................................................................</t>
    </r>
  </si>
  <si>
    <t xml:space="preserve">Nota: </t>
  </si>
  <si>
    <t>1 - BDI conforme orientação da portaria 329/2019 TCE</t>
  </si>
  <si>
    <t>COMPOSIÇÃO DO BDI REDUZIDO - MATERIAIS E EQUIPAMENTOS</t>
  </si>
  <si>
    <t>(1 + A + D + E + F)</t>
  </si>
  <si>
    <t>6.</t>
  </si>
  <si>
    <t>CRONOGRAMA &gt;</t>
  </si>
  <si>
    <t>1.3.1</t>
  </si>
  <si>
    <t>1.3.1.1</t>
  </si>
  <si>
    <t>SERVIÇO</t>
  </si>
  <si>
    <t>SINAPI</t>
  </si>
  <si>
    <t>1.3.1.2</t>
  </si>
  <si>
    <t>1.3.1.3</t>
  </si>
  <si>
    <t>1.3.1.4</t>
  </si>
  <si>
    <t>1.3.1.5</t>
  </si>
  <si>
    <t>1.3.1.6</t>
  </si>
  <si>
    <t>1.3.1.7</t>
  </si>
  <si>
    <t>1.3.1.8</t>
  </si>
  <si>
    <t>1.3.1.9</t>
  </si>
  <si>
    <t>1.3.1.10</t>
  </si>
  <si>
    <t>1.3.2</t>
  </si>
  <si>
    <t>VEÍCULOS E EQUIPAMENTOS</t>
  </si>
  <si>
    <t>1.3.2.1</t>
  </si>
  <si>
    <t>DER-EDIF</t>
  </si>
  <si>
    <t>mês</t>
  </si>
  <si>
    <t>1.3.2.2</t>
  </si>
  <si>
    <t>EQUIPAMENTO TOPOGRAFICO</t>
  </si>
  <si>
    <t>Mês</t>
  </si>
  <si>
    <t>TOTAL</t>
  </si>
  <si>
    <t>Cálculo do percentual de ADM para inserção no BDI - obras com recursos do Estado</t>
  </si>
  <si>
    <t xml:space="preserve">Custo da obra sem BDI e sem ADM: </t>
  </si>
  <si>
    <t>Valor total da ADM LOCAL SEM BDI</t>
  </si>
  <si>
    <t>% de administração local:</t>
  </si>
  <si>
    <t>OBSERVAR O PERCENTUAL MAXIMO DA RESOLUCAO TCEES SE FICAR MAIOR, ADOTAR O LIMITE MAXIMO DA RESOLUÇÃO</t>
  </si>
  <si>
    <t>GOVERNO DO ESTADO DO ESPÍRITO SANTO</t>
  </si>
  <si>
    <t>DATA BASE</t>
  </si>
  <si>
    <t>CURVA ABC</t>
  </si>
  <si>
    <t>CLASSIF</t>
  </si>
  <si>
    <t>QUANTITATIVO</t>
  </si>
  <si>
    <t>PREÇO</t>
  </si>
  <si>
    <t>Secretaria de Saneamento, Habitação e Desenvolvimento Urbano</t>
  </si>
  <si>
    <t>ITEM</t>
  </si>
  <si>
    <t>PESO %</t>
  </si>
  <si>
    <t>BDI SERVIÇO</t>
  </si>
  <si>
    <t>BDI DIFER.</t>
  </si>
  <si>
    <t>SEM DESONERAÇÃO</t>
  </si>
  <si>
    <t>PLANILHA ORÇAMENTÁRIA - CURVA ABC</t>
  </si>
  <si>
    <t>PLANILHA ORÇAMENTÁRIA</t>
  </si>
  <si>
    <t>CÓDIGO</t>
  </si>
  <si>
    <t>FONTE</t>
  </si>
  <si>
    <t>DESCRIÇÃO</t>
  </si>
  <si>
    <t>UNID.</t>
  </si>
  <si>
    <t>QUANT.</t>
  </si>
  <si>
    <t>PREÇO UNIT (R$)</t>
  </si>
  <si>
    <t>PREÇO TOTAL (R$)</t>
  </si>
  <si>
    <t>TIPO</t>
  </si>
  <si>
    <t>BDI</t>
  </si>
  <si>
    <t>CÓD AGRUPAMENTO</t>
  </si>
  <si>
    <t>CONT</t>
  </si>
  <si>
    <t>VERIFICA PREÇO</t>
  </si>
  <si>
    <t>QTD</t>
  </si>
  <si>
    <t>PREÇO TOTAL</t>
  </si>
  <si>
    <t>PESO</t>
  </si>
  <si>
    <t>POSIÇÃO</t>
  </si>
  <si>
    <t>TOTAL ACUM</t>
  </si>
  <si>
    <t>% ACUM</t>
  </si>
  <si>
    <t>CANTEIRO DE OBRAS</t>
  </si>
  <si>
    <t>1.1.1</t>
  </si>
  <si>
    <t>m2</t>
  </si>
  <si>
    <t>1.1.2</t>
  </si>
  <si>
    <t>M2</t>
  </si>
  <si>
    <t>1.1.3</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</si>
  <si>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</si>
  <si>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</si>
  <si>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1.1.4</t>
  </si>
  <si>
    <t>Aluguel Mensal Container Para Almoxarifado, Incl. Porta, 2 Janelas, 1 Pt Iluminação, Isolamento Térmico (Teto), Piso Em Comp. Naval Pintado, Cert. Nr18, Incl. Laudo Descontaminação.</t>
  </si>
  <si>
    <t>1.1.5</t>
  </si>
  <si>
    <t>Aluguel Mensal Container Sanitário, Incl Porta, Básc, 2 Ptos Luz, 1 Pto Aterram., 3Vasos, 3Lavatórios, Calha Mictório, 6 Chuveiros (1 Eletrico), Torn.,Registros, Piso Comp. Naval Pintado, Cert Nr18 E Laudo Descontaminação</t>
  </si>
  <si>
    <t>1.1.6</t>
  </si>
  <si>
    <t>1.1.7</t>
  </si>
  <si>
    <t>Aluguel Mensal Container Para Vestiário, Incl. Porta, Venezianas De Circulação, 1 Pt Iluminação, Isolamento Térmico (Teto), Piso Em Comp. Naval Pintado, Cert. Nr18, Incl. Laudo Descontaminação.</t>
  </si>
  <si>
    <t>Mobilização E Desmobilização De Conteiner Locado Para Barracão De Obra</t>
  </si>
  <si>
    <t>und</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</si>
  <si>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</si>
  <si>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</si>
  <si>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m</t>
  </si>
  <si>
    <t>Rede De Esgoto, Contendo Fossa E Filtro, Inclusive Tubos E Conexões De Ligação Entre Caixas, Considerando Distância De 25M, Conforme Projeto (1 Utilização)</t>
  </si>
  <si>
    <t>Rede De Luz, Incl. Padrão Entrada De Energia Trifás., Cabo De Ligação Até Barracões, Quadro De Distrib., Disj. E Chave De Força (Quando Necessário), Cons. 20M Entre Padrão Entrada E Qdg, Conf. Projeto (1 Utilização)</t>
  </si>
  <si>
    <t>Aluguel Mensal Container Para Refeitorio, Incl. Porta, 2 Janelas, Abert P/ Ar Cond., 2 Pt Iluminação, 2 Tomadas Elét. E 1 Tomada Telef. Isolamento Térmico (Paredes E Teto), Piso Em Comp. Naval Pintado, Cert. Nr18, Incl. Laudo Descontaminação.</t>
  </si>
  <si>
    <t>CESAN</t>
  </si>
  <si>
    <t>1.2.1</t>
  </si>
  <si>
    <t>DER-ROD</t>
  </si>
  <si>
    <t>M</t>
  </si>
  <si>
    <t>1.2.2</t>
  </si>
  <si>
    <t>1.2.3</t>
  </si>
  <si>
    <t>Elementos De Madeira Para Sinalização - Cavaletes</t>
  </si>
  <si>
    <t>1.2.4</t>
  </si>
  <si>
    <t>SICRO</t>
  </si>
  <si>
    <t>un.dia</t>
  </si>
  <si>
    <t>CPU-SEDURB</t>
  </si>
  <si>
    <t>S02</t>
  </si>
  <si>
    <t>2.2</t>
  </si>
  <si>
    <t>2.3</t>
  </si>
  <si>
    <t>2.4</t>
  </si>
  <si>
    <t>S04</t>
  </si>
  <si>
    <t>2.5</t>
  </si>
  <si>
    <t>S05</t>
  </si>
  <si>
    <t>m3</t>
  </si>
  <si>
    <t>2.6</t>
  </si>
  <si>
    <t>S06</t>
  </si>
  <si>
    <t>Demolição E Remoção De Pavimento Asfáltico</t>
  </si>
  <si>
    <t>UN</t>
  </si>
  <si>
    <t>3.2</t>
  </si>
  <si>
    <t>t</t>
  </si>
  <si>
    <t>tkm</t>
  </si>
  <si>
    <t>M3</t>
  </si>
  <si>
    <t>Transporte Com Caminhão Basculante De 14 M³ - Rodovia Pavimentada</t>
  </si>
  <si>
    <t>GRUPO GERADOR DE 81 A 125 KVA</t>
  </si>
  <si>
    <t>MES</t>
  </si>
  <si>
    <t>Armação Em Aço Ca-50 - Fornecimento, Preparo E Colocação</t>
  </si>
  <si>
    <t>kg</t>
  </si>
  <si>
    <t>Armação Em Aço Ca-60 - Fornecimento, Preparo E Colocação</t>
  </si>
  <si>
    <t>MATERIAL</t>
  </si>
  <si>
    <t>UND</t>
  </si>
  <si>
    <t>Imprimação Com Emulsão Asfáltica</t>
  </si>
  <si>
    <t>S01</t>
  </si>
  <si>
    <t>Emulsão Asfáltica Para Imprimação (Eai), Fornecimento</t>
  </si>
  <si>
    <t>REDE AGUA PVC PBA 15 DN 50 ASFALTO</t>
  </si>
  <si>
    <t>REDE AGUA PVC PBA 15 DN 100 ASFALTO</t>
  </si>
  <si>
    <t>REDE AGUA PVC DEFOFO DN 150 ASFALTO</t>
  </si>
  <si>
    <t>INTERLIGACAO DE REDE ATE DN 100</t>
  </si>
  <si>
    <t>un</t>
  </si>
  <si>
    <t>INTERLIGACAO DE REDE DN 150</t>
  </si>
  <si>
    <t>CAIXA LIGACAO PREDIAL EM ANEL CONCRETO</t>
  </si>
  <si>
    <t>Fornecimento E Assentamento De Ladrilho Hidráulico Pastilhado, Vermelho, Dim. 20X20 Cm, Esp. 1.5Cm, Assentado Com Pasta De Cimento Colante, Exclusive Regularização E Lastro</t>
  </si>
  <si>
    <t>Assentamento De Guia (Meio-Fio) Em Trecho Reto, Confeccionada Em Concreto Pré-Fabricado, Dimensões 100X15X13X30 Cm (Comprimento X Base Inferior X Base Superior X Altura), Para Vias Urbanas (Uso Viário). Af_06/2016</t>
  </si>
  <si>
    <t>Aplicação Manual De Pintura Com Tinta Látex Acrílica Em Paredes, Duas Demãos. Af_06/2014</t>
  </si>
  <si>
    <t>Sapatilha</t>
  </si>
  <si>
    <t>UNID</t>
  </si>
  <si>
    <t>CPU-TRANSMAR</t>
  </si>
  <si>
    <t>FIOS E CABOS</t>
  </si>
  <si>
    <t>CAIXAS DE PASSAGEM</t>
  </si>
  <si>
    <t>EQUIPAMENTOS</t>
  </si>
  <si>
    <t>TERMINAL A COMPRESSAO EM COBRE ESTANHADO PARA CABO 16 MM2, 1 FURO E 1 COMPRESSAO, PARA PARAFUSO DE FIXACAO M6</t>
  </si>
  <si>
    <t>TERMINAL METALICO A PRESSAO PARA 1 CABO DE 95 A 120 MM2, COM 2 FUROS PARA FIXACAO</t>
  </si>
  <si>
    <t>PADRÃO DE ENTRADA</t>
  </si>
  <si>
    <t>KG</t>
  </si>
  <si>
    <t>cj</t>
  </si>
  <si>
    <t>Elaboração Do Projeto As Built</t>
  </si>
  <si>
    <t>REF.</t>
  </si>
  <si>
    <t>CÓD.</t>
  </si>
  <si>
    <t>PREÇO UNITÁRIO (R$)</t>
  </si>
  <si>
    <t>PREÇO UNITÁRIO S/BDI (R$)</t>
  </si>
  <si>
    <t>ADMINISTRAÇÃO E CANTEIRO</t>
  </si>
  <si>
    <t>IMPLANTAÇÃO DO CANTEIRO DE OBRAS</t>
  </si>
  <si>
    <t>1.2.5</t>
  </si>
  <si>
    <t>1.2.6</t>
  </si>
  <si>
    <t>GALERIAS PRÉ-MOLDADAS</t>
  </si>
  <si>
    <t>TERRAPLANAGEM E PAVIMENTAÇÃO</t>
  </si>
  <si>
    <t>2.1.1</t>
  </si>
  <si>
    <t>2.1.2</t>
  </si>
  <si>
    <t>2.1.3</t>
  </si>
  <si>
    <t>2.1.4</t>
  </si>
  <si>
    <t>2.1.5</t>
  </si>
  <si>
    <t>60024/1</t>
  </si>
  <si>
    <t>2.1.6</t>
  </si>
  <si>
    <t>2.1.7</t>
  </si>
  <si>
    <t>2.1.8</t>
  </si>
  <si>
    <t>2.1.9</t>
  </si>
  <si>
    <t>2.1.11</t>
  </si>
  <si>
    <t>2.1.12</t>
  </si>
  <si>
    <t>2.1.13</t>
  </si>
  <si>
    <t>2.1.14</t>
  </si>
  <si>
    <t>2.1.10</t>
  </si>
  <si>
    <t>ATA_RESÍDUOS</t>
  </si>
  <si>
    <t>DRENAGEM PLUVIAL</t>
  </si>
  <si>
    <t>2.2.1</t>
  </si>
  <si>
    <t>2.2.2</t>
  </si>
  <si>
    <t>2.2.3</t>
  </si>
  <si>
    <t>2.2.5</t>
  </si>
  <si>
    <t>CP-0458-97121</t>
  </si>
  <si>
    <t>CP-4565-97124</t>
  </si>
  <si>
    <t>SINALIZAÇÃO DE OBRAS</t>
  </si>
  <si>
    <t>2.3.1</t>
  </si>
  <si>
    <t>2.3.2</t>
  </si>
  <si>
    <t>2.3.3</t>
  </si>
  <si>
    <t>INTERFERÊNCIAS</t>
  </si>
  <si>
    <t>2.4.1</t>
  </si>
  <si>
    <t>2.4.2</t>
  </si>
  <si>
    <t>2.4.3</t>
  </si>
  <si>
    <t>2.4.4</t>
  </si>
  <si>
    <t>2.4.5</t>
  </si>
  <si>
    <t>2.4.6</t>
  </si>
  <si>
    <t>2.4.7</t>
  </si>
  <si>
    <t>2.4.8</t>
  </si>
  <si>
    <t>2.4.9</t>
  </si>
  <si>
    <t>OBRAS COMPLEMENTARES</t>
  </si>
  <si>
    <t>2.5.1</t>
  </si>
  <si>
    <t>2.5.2</t>
  </si>
  <si>
    <t>2.5.3</t>
  </si>
  <si>
    <t>2.5.4</t>
  </si>
  <si>
    <t>2.5.5</t>
  </si>
  <si>
    <t>2.5.6</t>
  </si>
  <si>
    <t>2.5.7</t>
  </si>
  <si>
    <t>RECUPERAÇÃO DE CALÇADAS</t>
  </si>
  <si>
    <t>RECUPERAÇÃO DE RESIDÊNCIAS</t>
  </si>
  <si>
    <t>2.6.1</t>
  </si>
  <si>
    <t>CP-2420-G3X2F-6817851</t>
  </si>
  <si>
    <t>2.6.2</t>
  </si>
  <si>
    <t>CP-3019-G3X2A-6817851</t>
  </si>
  <si>
    <t>2.6.3</t>
  </si>
  <si>
    <t>ARIBIRIF-6817851</t>
  </si>
  <si>
    <t>2.6.4</t>
  </si>
  <si>
    <t>ARIBIRIA-6817851</t>
  </si>
  <si>
    <t>2.6.5</t>
  </si>
  <si>
    <t>2.6.6</t>
  </si>
  <si>
    <t>2.6.7</t>
  </si>
  <si>
    <t>2.6.8</t>
  </si>
  <si>
    <t>2.6.9</t>
  </si>
  <si>
    <t>2.6.10</t>
  </si>
  <si>
    <t>2.6.11</t>
  </si>
  <si>
    <t>2.6.12</t>
  </si>
  <si>
    <t>2.6.13</t>
  </si>
  <si>
    <t>2.6.14</t>
  </si>
  <si>
    <t>2.6.16</t>
  </si>
  <si>
    <t>CP-3762-S160326</t>
  </si>
  <si>
    <t>2.6.17</t>
  </si>
  <si>
    <t>SERVIÇOS COMPLEMENTARES</t>
  </si>
  <si>
    <t>CONSULTORIA</t>
  </si>
  <si>
    <t>projeto, composicao diferente</t>
  </si>
  <si>
    <t>Leis sociais conforme respectiva planilha referencial.</t>
  </si>
  <si>
    <t>MEMÓRIA DE CÁLCULO</t>
  </si>
  <si>
    <t>EXT
(m)</t>
  </si>
  <si>
    <t>Observação</t>
  </si>
  <si>
    <t>QUANT</t>
  </si>
  <si>
    <t>LARG
(m)</t>
  </si>
  <si>
    <t>ALT
(m)</t>
  </si>
  <si>
    <t>ÁREA
(m²)</t>
  </si>
  <si>
    <t>Placa de obra</t>
  </si>
  <si>
    <t>Placa licença ambiental</t>
  </si>
  <si>
    <t>QUANT POR FRENTE</t>
  </si>
  <si>
    <t>MESES EXECUÇÃO</t>
  </si>
  <si>
    <t>Av. Primeira e Av. João Francisco Gonçalves</t>
  </si>
  <si>
    <t>Av. Pedro Gonçalves Laranja</t>
  </si>
  <si>
    <t>Rua Fluviópolis e Rua Papa João XXIII</t>
  </si>
  <si>
    <t>Rua Ana Meroto Stefanon</t>
  </si>
  <si>
    <t>CRONOG</t>
  </si>
  <si>
    <t>GALERIA</t>
  </si>
  <si>
    <t>PROF
COTA FUNDO
(m)</t>
  </si>
  <si>
    <t>VOLUME ESCAVADO
(m³)</t>
  </si>
  <si>
    <t>VOLUME DESCONTAR
(m³)</t>
  </si>
  <si>
    <t>VOLUME
(m³)</t>
  </si>
  <si>
    <t>X (m)</t>
  </si>
  <si>
    <t>Y (m)</t>
  </si>
  <si>
    <t>Av. Primeira</t>
  </si>
  <si>
    <t>Galeria 2,5x1,5 - Simples</t>
  </si>
  <si>
    <t>Av. João Francisco Gonçalves + Bypass Pça Deus Pai</t>
  </si>
  <si>
    <t>Galeria 3x2 - Simples</t>
  </si>
  <si>
    <t>Rua Fluviópolis</t>
  </si>
  <si>
    <t>Rua Papa João XXIII - R Fluviópolis até R Jardim Mirim</t>
  </si>
  <si>
    <t>Rua Papa João XXIII - R Jardim Mirim até Canal Cobilândia</t>
  </si>
  <si>
    <t>Galeria 3x2 - Dupla</t>
  </si>
  <si>
    <t>VOLUME
(M³)</t>
  </si>
  <si>
    <t>VOL ESCAVADO
(m³)</t>
  </si>
  <si>
    <t>VOL DESC.
(m³)</t>
  </si>
  <si>
    <t>VOL ATERRO
(m³)</t>
  </si>
  <si>
    <t>MASSA
(t)</t>
  </si>
  <si>
    <t>EXTENSÃO
(m)</t>
  </si>
  <si>
    <t>LARGURA
(m)</t>
  </si>
  <si>
    <t>CONSUMO
(t/m²)</t>
  </si>
  <si>
    <t>CAMADA
(und)</t>
  </si>
  <si>
    <t>EXECUTADO</t>
  </si>
  <si>
    <t>Av. João Francisco Gonçalves</t>
  </si>
  <si>
    <t>ESPESSURA
(m)</t>
  </si>
  <si>
    <t>LARGURA CAIXA DE RUA INTEIRA
(m)</t>
  </si>
  <si>
    <t>Macadame = 5 cm</t>
  </si>
  <si>
    <t>BASE</t>
  </si>
  <si>
    <t>Brita graduada = 20 cm</t>
  </si>
  <si>
    <t>CAMADA
(m)</t>
  </si>
  <si>
    <t>Concreto CBUQ = 5 cm</t>
  </si>
  <si>
    <t>VOLUME ESCAVADO (m³)</t>
  </si>
  <si>
    <t>VOLUME CLASSE IIA
(m³)</t>
  </si>
  <si>
    <t>DENSIDADE
(t/m³)</t>
  </si>
  <si>
    <t>ESPESSURA</t>
  </si>
  <si>
    <t>VOLUME</t>
  </si>
  <si>
    <t>Demolição de concreto simples</t>
  </si>
  <si>
    <t>Demolição de pavimento asfáltico</t>
  </si>
  <si>
    <t>Remoção de paralelepípedos</t>
  </si>
  <si>
    <t>Remoção de blockrets</t>
  </si>
  <si>
    <t>Demolição de concreto armado</t>
  </si>
  <si>
    <t>Escavação de rocha maciço ou aflorada</t>
  </si>
  <si>
    <t>Demolição de calçadas</t>
  </si>
  <si>
    <t>DMT
(km)</t>
  </si>
  <si>
    <t>TRANSP
(tkm)</t>
  </si>
  <si>
    <t>Destinação de resíduos - CLASSE IIA</t>
  </si>
  <si>
    <t>Destinação de resíduos - CLASSE IIB</t>
  </si>
  <si>
    <t>Aquisição de areia</t>
  </si>
  <si>
    <t>Aquisição de emulsão asfáltica</t>
  </si>
  <si>
    <t>Aquisição de concreto asfáltico</t>
  </si>
  <si>
    <t>Rua Papa João XXIII</t>
  </si>
  <si>
    <t>PERFIL
(m²)</t>
  </si>
  <si>
    <t>Estimativo, Cadastro de Interferências Subterrâneas</t>
  </si>
  <si>
    <t>Levantamento Transmar</t>
  </si>
  <si>
    <t>Estimado 1 cx por esquina + 1 no ponto médio de cada passeio</t>
  </si>
  <si>
    <t>EXTENSÃO TOTAL</t>
  </si>
  <si>
    <t>Caixas ralos</t>
  </si>
  <si>
    <t>Para ligar caixa ralo à galeria</t>
  </si>
  <si>
    <t>ALTURA
(m)</t>
  </si>
  <si>
    <t>ÁREA DE PLACA (m²)</t>
  </si>
  <si>
    <t>LADOS</t>
  </si>
  <si>
    <t>Considerado ao longo de todo encaminhamento</t>
  </si>
  <si>
    <t>da galeria, para os dois lados, utilização 1x</t>
  </si>
  <si>
    <t>EXTENSÃO DE GALERIA
(m)</t>
  </si>
  <si>
    <t>EXTENSÃO DE ESGOTO
(m)</t>
  </si>
  <si>
    <t>QTD DE LIGAÇÃO DE ÁGUA</t>
  </si>
  <si>
    <t>EXTENSÃO TOTAL
(m)</t>
  </si>
  <si>
    <t>EXTENSÃO DA REDE
(m)</t>
  </si>
  <si>
    <t>% PREVISTO</t>
  </si>
  <si>
    <t>EXTENSÃO PREVISTA
(m)</t>
  </si>
  <si>
    <t>QUANT PV</t>
  </si>
  <si>
    <t>PROF
(m)</t>
  </si>
  <si>
    <t>SEÇÃO EXT
(m²)</t>
  </si>
  <si>
    <t>SEÇÃO INT
(m²)</t>
  </si>
  <si>
    <t>Galeria 2,5 x 1,0 existente R Papa João XXIII</t>
  </si>
  <si>
    <t>Galeria Tubular Tripla 80cm</t>
  </si>
  <si>
    <t>RECUP. ESTIMADA</t>
  </si>
  <si>
    <t>EXTENSÃO RECUP.
(m)</t>
  </si>
  <si>
    <t>QUANT IMÓVEIS</t>
  </si>
  <si>
    <t>EXT TRINCA
(m)</t>
  </si>
  <si>
    <t>Toda obra</t>
  </si>
  <si>
    <t>ÁREA PINTURA
(m²)</t>
  </si>
  <si>
    <t>ÁREA REBOCO
(m²)</t>
  </si>
  <si>
    <t>ÁREA AZULEJO
(m²)</t>
  </si>
  <si>
    <t>ÁREA PISO
(m²)</t>
  </si>
  <si>
    <t>LINHAS DE GALERIA</t>
  </si>
  <si>
    <t>NÚM DE ACESSOS</t>
  </si>
  <si>
    <t>EXTENSÃO ACESSO
(m)</t>
  </si>
  <si>
    <t>LINHA DE GALERIA</t>
  </si>
  <si>
    <t>LARGURA GALERIA
(m)</t>
  </si>
  <si>
    <t>PERÍMETRO
(m)</t>
  </si>
  <si>
    <t>Laje de fundo das galerias = 12 cm</t>
  </si>
  <si>
    <r>
      <t xml:space="preserve">Caixa moldada </t>
    </r>
    <r>
      <rPr>
        <i/>
        <sz val="9"/>
        <rFont val="Arial"/>
        <family val="2"/>
      </rPr>
      <t xml:space="preserve">in loco </t>
    </r>
    <r>
      <rPr>
        <sz val="9"/>
        <rFont val="Arial"/>
        <family val="2"/>
      </rPr>
      <t>1</t>
    </r>
  </si>
  <si>
    <t>TM-SEDURB-MD-008-GLCOBI-EST-001</t>
  </si>
  <si>
    <r>
      <t xml:space="preserve">Caixa moldada </t>
    </r>
    <r>
      <rPr>
        <i/>
        <sz val="9"/>
        <rFont val="Arial"/>
        <family val="2"/>
      </rPr>
      <t xml:space="preserve">in loco </t>
    </r>
    <r>
      <rPr>
        <sz val="9"/>
        <rFont val="Arial"/>
        <family val="2"/>
      </rPr>
      <t>2</t>
    </r>
    <r>
      <rPr>
        <sz val="11"/>
        <color theme="1"/>
        <rFont val="Calibri"/>
        <family val="2"/>
        <scheme val="minor"/>
      </rPr>
      <t/>
    </r>
  </si>
  <si>
    <r>
      <t xml:space="preserve">Caixa moldada </t>
    </r>
    <r>
      <rPr>
        <i/>
        <sz val="9"/>
        <rFont val="Arial"/>
        <family val="2"/>
      </rPr>
      <t xml:space="preserve">in loco </t>
    </r>
    <r>
      <rPr>
        <sz val="9"/>
        <rFont val="Arial"/>
        <family val="2"/>
      </rPr>
      <t>3</t>
    </r>
    <r>
      <rPr>
        <sz val="11"/>
        <color theme="1"/>
        <rFont val="Calibri"/>
        <family val="2"/>
        <scheme val="minor"/>
      </rPr>
      <t/>
    </r>
  </si>
  <si>
    <r>
      <t xml:space="preserve">Caixa moldada </t>
    </r>
    <r>
      <rPr>
        <i/>
        <sz val="9"/>
        <rFont val="Arial"/>
        <family val="2"/>
      </rPr>
      <t xml:space="preserve">in loco </t>
    </r>
    <r>
      <rPr>
        <sz val="9"/>
        <rFont val="Arial"/>
        <family val="2"/>
      </rPr>
      <t>4</t>
    </r>
    <r>
      <rPr>
        <sz val="11"/>
        <color theme="1"/>
        <rFont val="Calibri"/>
        <family val="2"/>
        <scheme val="minor"/>
      </rPr>
      <t/>
    </r>
  </si>
  <si>
    <t>Viga para ajuste de greide - tampas abertas</t>
  </si>
  <si>
    <t>Estimativo para ajuste de greide</t>
  </si>
  <si>
    <t>Caixa moldada in loco (largura 2 m)</t>
  </si>
  <si>
    <t>TM-SEDURB-MD-007-GLPL-EST-002</t>
  </si>
  <si>
    <t>Caixa moldada in loco (largura 4 m)</t>
  </si>
  <si>
    <t>Volume total de concreto</t>
  </si>
  <si>
    <t>PANO
(m)</t>
  </si>
  <si>
    <t>MAGRO</t>
  </si>
  <si>
    <t>Concreto magro e laje de fundo = 17 cm</t>
  </si>
  <si>
    <t>Caixa moldada in loco 1</t>
  </si>
  <si>
    <t>Caixa moldada in loco 2</t>
  </si>
  <si>
    <t>Caixa moldada in loco 3</t>
  </si>
  <si>
    <t>Caixa moldada in loco 4</t>
  </si>
  <si>
    <t>Estimativo ajuste de greide - 8 m²/m³ de concreto</t>
  </si>
  <si>
    <t>Concreto magro = 5 cm</t>
  </si>
  <si>
    <t>Lastro de brita = 10 cm</t>
  </si>
  <si>
    <t>Base em rachão = 40 cm</t>
  </si>
  <si>
    <t>COMP. PRANCHA
(m)</t>
  </si>
  <si>
    <t>SEÇÃO
(m²)</t>
  </si>
  <si>
    <t>ESPESSURA LAJE
(m)</t>
  </si>
  <si>
    <t>AÇO DOBRADO
(m)</t>
  </si>
  <si>
    <t>M NOMINAL TELA Q-196 (kg/m²)</t>
  </si>
  <si>
    <t>MASSA
(kg)</t>
  </si>
  <si>
    <t>TM-SEDURB-MD-008-GLCOBI-EST-002</t>
  </si>
  <si>
    <t>Estimativo ajuste de greide - 60 kg/m³ de concreto</t>
  </si>
  <si>
    <t>DIÁRIA</t>
  </si>
  <si>
    <t>DIAS TRABALHO</t>
  </si>
  <si>
    <t>QTD BOMBAS</t>
  </si>
  <si>
    <t>HORAS</t>
  </si>
  <si>
    <t>MÊS</t>
  </si>
  <si>
    <t>TAMPA DE AÇO</t>
  </si>
  <si>
    <t>LARGURA</t>
  </si>
  <si>
    <t>COMPRIMEN</t>
  </si>
  <si>
    <t>SEÇÃO</t>
  </si>
  <si>
    <t>MASSA ESPECÍFICA</t>
  </si>
  <si>
    <t>M NOMINAL TELA Q-196
(kg/m²)</t>
  </si>
  <si>
    <t>TRANSPASSE
(%)</t>
  </si>
  <si>
    <t>Laje da galeria</t>
  </si>
  <si>
    <t>Resumo DMT</t>
  </si>
  <si>
    <t>Aquisição de emulsão</t>
  </si>
  <si>
    <t>Destinação final</t>
  </si>
  <si>
    <t>Aquisição de argila</t>
  </si>
  <si>
    <t>COMPOSIÇÃO DE CUSTO UNITÁRIO</t>
  </si>
  <si>
    <t>CPU</t>
  </si>
  <si>
    <t>UNIDADE</t>
  </si>
  <si>
    <t>CUSTO S/ BDI</t>
  </si>
  <si>
    <t>REASSENTAMENTO DE PARALELEPIPEDO SOBRE COLCHAO DE PO DE PEDRA ESPESSURA 10CM, REJUNTADO COM ARGAMASSA TRACO 1:3 (CIMENTO E AREIA), CONSIDERANDO APROVEITAMENTO DO PARALELEPIPEDO</t>
  </si>
  <si>
    <t>ÓRGÃO</t>
  </si>
  <si>
    <t>A - MÃO DE OBRA</t>
  </si>
  <si>
    <t>COEFIC.</t>
  </si>
  <si>
    <t>PREÇOS</t>
  </si>
  <si>
    <t>TOTAL A</t>
  </si>
  <si>
    <t>UNITÁRIO</t>
  </si>
  <si>
    <t>PARCIAL</t>
  </si>
  <si>
    <t>B - MATERIAIS</t>
  </si>
  <si>
    <t>TOTAL B</t>
  </si>
  <si>
    <t>C - EQUIPAMENTOS/SERVIÇOS</t>
  </si>
  <si>
    <t>TOTAL C</t>
  </si>
  <si>
    <t>PREÇO TOTAL SEM BDI</t>
  </si>
  <si>
    <t>BDI (%)</t>
  </si>
  <si>
    <t>PREÇO TOTAL COM BDI</t>
  </si>
  <si>
    <t>Obs:</t>
  </si>
  <si>
    <t>Placa de obra, padrões SEDURB</t>
  </si>
  <si>
    <t>Obs: Para confecção de placa de obra, inclusive para atendimento de condicionantes ambientais</t>
  </si>
  <si>
    <t>S03</t>
  </si>
  <si>
    <t>RECOMPOSICAO DE PAVIMENTACAO TIPO BLOKRET SOBRE COLCHAO DE AREIA COM REAPROVEITAMENTO DE MATERIAL</t>
  </si>
  <si>
    <t>Obs: Composição 83694 SINAPI</t>
  </si>
  <si>
    <t>ELABORAÇÃO DO PROJETO AS BUILT</t>
  </si>
  <si>
    <t>B - ENCARGOS SOCIAIS</t>
  </si>
  <si>
    <t>INCLUSO EM A (72,36% - MENSALISTA)</t>
  </si>
  <si>
    <t>C - CUSTOS ADMINISTRATIVOS - DESPESAS LEGAIS
K4 = 1 + despesas legais = 1 + 0,0974</t>
  </si>
  <si>
    <t>SEDURB</t>
  </si>
  <si>
    <t>TX DE 0,0974</t>
  </si>
  <si>
    <t>D - SERVIÇOS DIRETOS</t>
  </si>
  <si>
    <t>TOTAL D</t>
  </si>
  <si>
    <t>Serviços gráficos e materiais de consumo</t>
  </si>
  <si>
    <t>Total D</t>
  </si>
  <si>
    <t>E - REMUNERAÇÃO DA EMPRESA</t>
  </si>
  <si>
    <t>TOTAL E</t>
  </si>
  <si>
    <t>TX DE 10% DE CUSTOS DIRETOS (somados A+B+C+D)</t>
  </si>
  <si>
    <t>F - DESPESAS FISCAIS</t>
  </si>
  <si>
    <t>ISS</t>
  </si>
  <si>
    <t>PIS/CONFINS</t>
  </si>
  <si>
    <t>TOTAL F</t>
  </si>
  <si>
    <t>PREÇO TOTAL CUSTO</t>
  </si>
  <si>
    <t>PREÇO TOTAL VENDA</t>
  </si>
  <si>
    <t>Locação de caminhão pipa com capacidade mínima 6.000 litros</t>
  </si>
  <si>
    <t>H</t>
  </si>
  <si>
    <t>&lt; locacao mês</t>
  </si>
  <si>
    <t>Execução de tratamento de trincas em paredes de alevnaria de vedação</t>
  </si>
  <si>
    <t>B - MATERIAIS E SERVIÇOS</t>
  </si>
  <si>
    <t>CP-5199-83627</t>
  </si>
  <si>
    <t>TAMPAO FOFO ARTICULADO, CLASSE D400 CARGA MAX 40 T, REDONDO TAMPA 600 MM, REDE PLUVIAL/ESGOTO, P = CHAMINE CX AREIA / POCO VISITA ASSENTADO COM ARG CIM/AREIA 1:4, FORNECIMENTO E ASSENTAMENTO (UN)</t>
  </si>
  <si>
    <r>
      <rPr>
        <b/>
        <sz val="9"/>
        <rFont val="Arial"/>
        <family val="2"/>
      </rPr>
      <t>MAO DE OBRA</t>
    </r>
  </si>
  <si>
    <r>
      <rPr>
        <b/>
        <sz val="9"/>
        <rFont val="Arial"/>
        <family val="2"/>
      </rPr>
      <t>UNID</t>
    </r>
  </si>
  <si>
    <r>
      <rPr>
        <b/>
        <sz val="9"/>
        <rFont val="Arial"/>
        <family val="2"/>
      </rPr>
      <t>COEFICIENTE</t>
    </r>
  </si>
  <si>
    <r>
      <rPr>
        <b/>
        <sz val="9"/>
        <rFont val="Arial"/>
        <family val="2"/>
      </rPr>
      <t>PREÇO UNITÁRIO</t>
    </r>
  </si>
  <si>
    <r>
      <rPr>
        <b/>
        <sz val="9"/>
        <rFont val="Arial"/>
        <family val="2"/>
      </rPr>
      <t>TOTAL</t>
    </r>
  </si>
  <si>
    <r>
      <rPr>
        <sz val="9"/>
        <rFont val="Arial"/>
        <family val="2"/>
      </rPr>
      <t>SINAPI</t>
    </r>
  </si>
  <si>
    <r>
      <rPr>
        <b/>
        <sz val="9"/>
        <rFont val="Arial"/>
        <family val="2"/>
      </rPr>
      <t>TOTAL MAO DE OBRA:</t>
    </r>
  </si>
  <si>
    <r>
      <rPr>
        <b/>
        <sz val="9"/>
        <rFont val="Arial"/>
        <family val="2"/>
      </rPr>
      <t>MATERIAL</t>
    </r>
  </si>
  <si>
    <r>
      <rPr>
        <b/>
        <sz val="9"/>
        <rFont val="Arial"/>
        <family val="2"/>
      </rPr>
      <t>TOTAL MATERIAL:</t>
    </r>
  </si>
  <si>
    <r>
      <rPr>
        <b/>
        <sz val="9"/>
        <rFont val="Arial"/>
        <family val="2"/>
      </rPr>
      <t>SERVICO</t>
    </r>
  </si>
  <si>
    <r>
      <rPr>
        <b/>
        <sz val="9"/>
        <rFont val="Arial"/>
        <family val="2"/>
      </rPr>
      <t>TOTAL SERVICO:</t>
    </r>
  </si>
  <si>
    <r>
      <rPr>
        <b/>
        <sz val="9"/>
        <rFont val="Arial"/>
        <family val="2"/>
      </rPr>
      <t>VALOR:</t>
    </r>
  </si>
  <si>
    <t>FORNECIMENTO E ASSENTAMENTO DE TUBO DE PVC PBA PARA REDE DE ÁGUA, DN 50 MM, inclusive conexões</t>
  </si>
  <si>
    <t>Barra chata em qualquer dimensão</t>
  </si>
  <si>
    <t>Fornecimento, assentamento e rejuntamento de galeria de concreto pré-moldado 2,5 X 1,5 metros fechada (tampa fixa)</t>
  </si>
  <si>
    <t>1 - Equipamentos</t>
  </si>
  <si>
    <t>TOTAL 1</t>
  </si>
  <si>
    <t>E9660</t>
  </si>
  <si>
    <t>CHP</t>
  </si>
  <si>
    <t>Total 1</t>
  </si>
  <si>
    <t>2 - Mão de obra</t>
  </si>
  <si>
    <t>TOTAL 2</t>
  </si>
  <si>
    <t>P9824</t>
  </si>
  <si>
    <t xml:space="preserve">Servente </t>
  </si>
  <si>
    <t>h</t>
  </si>
  <si>
    <t>Total 2</t>
  </si>
  <si>
    <t>Total 1+2 (Custo horário total de execução)</t>
  </si>
  <si>
    <t>Produção de equipe - m³</t>
  </si>
  <si>
    <t xml:space="preserve">Total 3 = Custo unitário de excução = Total 1+2 / Produção de equipe </t>
  </si>
  <si>
    <t>4 - Materiais e Serviços</t>
  </si>
  <si>
    <t>TOTAL 3</t>
  </si>
  <si>
    <t>COMP-880041</t>
  </si>
  <si>
    <t>CPU-TRANSMAR-AUX</t>
  </si>
  <si>
    <t>CP-7865-G3X2F-6817777</t>
  </si>
  <si>
    <t>Total 4</t>
  </si>
  <si>
    <t>Fornecimento, assentamento e rejuntamento de galeria de concreto pré-moldado 2,5 X 1,5 metros aberta (tampa removível)</t>
  </si>
  <si>
    <t>CP-5097-G3X2A-6817777</t>
  </si>
  <si>
    <t>Fornecimento, assentamento e rejuntamento de galeria de concreto pré-moldado 3 X 2 metros fechada (tampa fixa)</t>
  </si>
  <si>
    <t>ARIBIRIF-6817777</t>
  </si>
  <si>
    <t>Fornecimento, assentamento e rejuntamento de galeria de concreto pré-moldado 3 X 2 metros aberta (tampa removível)</t>
  </si>
  <si>
    <t>ARIBIRIA-6817777</t>
  </si>
  <si>
    <t>ASSENTAMENTO DE TUBO DE PVC PBA PARA REDE DE ÁGUA, DN 25 MM, inclusive conexões</t>
  </si>
  <si>
    <t>MATERIAIS E SERVIÇOS</t>
  </si>
  <si>
    <t>Confecção de galeria de concreto pré moldado 3 x 2 fechada (tampa fixa)</t>
  </si>
  <si>
    <t>E9052</t>
  </si>
  <si>
    <t>E9763</t>
  </si>
  <si>
    <t>E9022</t>
  </si>
  <si>
    <t>3 - Materiais e Serviços</t>
  </si>
  <si>
    <t>4 - Transporte - Tempo fixo</t>
  </si>
  <si>
    <t>Total 5</t>
  </si>
  <si>
    <t>CUSTO UNITÁRIO DIRETO</t>
  </si>
  <si>
    <t>Confecção de galeria de concreto pré moldado 3 x 2 aberta (tampa removível)</t>
  </si>
  <si>
    <t>5 - Transporte - Tempo fixo</t>
  </si>
  <si>
    <t>Confecção de galeria de concreto pré moldado 2,5 x 1,5 fechada (tampa fixa)</t>
  </si>
  <si>
    <t>Confecção de galeria de concreto pré moldado 2,5 x 1,5 aberta (tampa removível)</t>
  </si>
  <si>
    <t>Rejuntamento de galeria</t>
  </si>
  <si>
    <t>Produção de equipe - m</t>
  </si>
  <si>
    <t>Ata de Registro de Preços nº 001/2022, Pregão nº 016/2021</t>
  </si>
  <si>
    <t>UND.</t>
  </si>
  <si>
    <t>PREÇO ADOTADO</t>
  </si>
  <si>
    <t>Destinação Final de Resíduos Classe II A em aterro sanitário controlado</t>
  </si>
  <si>
    <t>Destinação Final de Resíduos Classe II B em aterro sanitário controlado</t>
  </si>
  <si>
    <t>OBSERVAÇÕES:</t>
  </si>
  <si>
    <t>Ata de Registro de Preços nº 001/2022, celebrada entre a SECRETARIA DE ESTADO DE SANEAMENTO, HABITAÇÃO E DESENVOLVIMENTO URBANO - SEDURB e a empresa MARCA – CONSTRUTORA E 
SERVIÇOS LTDA, cujos preços estão a seguir registrados por lote/item, em face à 
realização do Pregão Nº 016/2021</t>
  </si>
  <si>
    <t>DATA BASE: NOV/22</t>
  </si>
  <si>
    <t>ASSENTAMENTO DE TUBO DE FERRO FUNDIDO PARA REDE DE ÁGUA, DN 80 MM, JUNTA ELÁSTICA, INSTALADO EM LOCAL COM NÍVEL ALTO DE INTERFERÊNCIAS (NÃO INCLUI FORNECIMENTO). AF_11/2017</t>
  </si>
  <si>
    <t>composição</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</si>
  <si>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</si>
  <si>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</si>
  <si>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</si>
  <si>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</si>
  <si>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</si>
  <si>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</si>
  <si>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</si>
  <si>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</si>
  <si>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</si>
  <si>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</si>
  <si>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</si>
  <si>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</si>
  <si>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</si>
  <si>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</si>
  <si>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</si>
  <si>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</si>
  <si>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</si>
  <si>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</si>
  <si>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</si>
  <si>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</si>
  <si>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</si>
  <si>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</si>
  <si>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</si>
  <si>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</si>
  <si>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</si>
  <si>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</si>
  <si>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</si>
  <si>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</si>
  <si>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</si>
  <si>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</si>
  <si>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</si>
  <si>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</si>
  <si>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</si>
  <si>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</si>
  <si>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</si>
  <si>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</si>
  <si>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</si>
  <si>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</si>
  <si>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</si>
  <si>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</si>
  <si>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</si>
  <si>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</si>
  <si>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</si>
  <si>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</si>
  <si>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</si>
  <si>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</si>
  <si>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</si>
  <si>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</si>
  <si>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</si>
  <si>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</si>
  <si>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</si>
  <si>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</si>
  <si>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</si>
  <si>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</si>
  <si>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</si>
  <si>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</si>
  <si>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</si>
  <si>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</si>
  <si>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</si>
  <si>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</si>
  <si>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</si>
  <si>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</si>
  <si>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</si>
  <si>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</si>
  <si>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</si>
  <si>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</si>
  <si>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</si>
  <si>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</si>
  <si>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</si>
  <si>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</si>
  <si>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</si>
  <si>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</si>
  <si>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</si>
  <si>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</si>
  <si>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</si>
  <si>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</si>
  <si>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</si>
  <si>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</si>
  <si>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</si>
  <si>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</si>
  <si>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</si>
  <si>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</si>
  <si>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</si>
  <si>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</si>
  <si>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</si>
  <si>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</si>
  <si>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</si>
  <si>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</si>
  <si>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</si>
  <si>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</si>
  <si>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</si>
  <si>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</si>
  <si>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</si>
  <si>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</si>
  <si>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</si>
  <si>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</si>
  <si>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</si>
  <si>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</si>
  <si>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</si>
  <si>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</si>
  <si>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</si>
  <si>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</si>
  <si>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</si>
  <si>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</si>
  <si>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</si>
  <si>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</si>
  <si>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</si>
  <si>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</si>
  <si>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</si>
  <si>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</si>
  <si>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</si>
  <si>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</si>
  <si>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</si>
  <si>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</si>
  <si>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</si>
  <si>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</si>
  <si>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</si>
  <si>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</si>
  <si>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</si>
  <si>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</si>
  <si>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</si>
  <si>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</si>
  <si>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</si>
  <si>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</si>
  <si>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</si>
  <si>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</si>
  <si>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</si>
  <si>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</si>
  <si>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</si>
  <si>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</si>
  <si>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</si>
  <si>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</si>
  <si>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</si>
  <si>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</si>
  <si>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</si>
  <si>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</si>
  <si>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</si>
  <si>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</si>
  <si>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</si>
  <si>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</si>
  <si>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</si>
  <si>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</si>
  <si>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</si>
  <si>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</si>
  <si>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</si>
  <si>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</si>
  <si>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</si>
  <si>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</si>
  <si>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</si>
  <si>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</si>
  <si>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</si>
  <si>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</si>
  <si>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</si>
  <si>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</si>
  <si>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</si>
  <si>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</si>
  <si>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</si>
  <si>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</si>
  <si>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</si>
  <si>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</si>
  <si>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</si>
  <si>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</si>
  <si>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</si>
  <si>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</si>
  <si>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</si>
  <si>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</si>
  <si>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</si>
  <si>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</si>
  <si>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</si>
  <si>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</si>
  <si>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</si>
  <si>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</si>
  <si>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</si>
  <si>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</si>
  <si>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</si>
  <si>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</si>
  <si>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</si>
  <si>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</si>
  <si>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</si>
  <si>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</si>
  <si>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</si>
  <si>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</si>
  <si>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</si>
  <si>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</si>
  <si>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</si>
  <si>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</si>
  <si>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</si>
  <si>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</si>
  <si>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</si>
  <si>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</si>
  <si>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</si>
  <si>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</si>
  <si>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</si>
  <si>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</si>
  <si>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</si>
  <si>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</si>
  <si>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</si>
  <si>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</si>
  <si>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</si>
  <si>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</si>
  <si>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</si>
  <si>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</si>
  <si>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</si>
  <si>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</si>
  <si>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</si>
  <si>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</si>
  <si>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</si>
  <si>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</si>
  <si>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</si>
  <si>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</si>
  <si>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</si>
  <si>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</si>
  <si>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</si>
  <si>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</si>
  <si>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</si>
  <si>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</si>
  <si>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</si>
  <si>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</si>
  <si>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</si>
  <si>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</si>
  <si>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</si>
  <si>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</si>
  <si>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</si>
  <si>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</si>
  <si>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</si>
  <si>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</si>
  <si>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</si>
  <si>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</si>
  <si>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</si>
  <si>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</si>
  <si>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</si>
  <si>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</si>
  <si>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</si>
  <si>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</si>
  <si>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</si>
  <si>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</si>
  <si>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</si>
  <si>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</si>
  <si>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</si>
  <si>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</si>
  <si>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</si>
  <si>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</si>
  <si>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</si>
  <si>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</si>
  <si>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</si>
  <si>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</si>
  <si>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</si>
  <si>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</si>
  <si>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</si>
  <si>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</si>
  <si>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</si>
  <si>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</si>
  <si>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</si>
  <si>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</si>
  <si>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</si>
  <si>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</si>
  <si>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</si>
  <si>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</si>
  <si>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</si>
  <si>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</si>
  <si>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</si>
  <si>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</si>
  <si>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</si>
  <si>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</si>
  <si>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</si>
  <si>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</si>
  <si>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</si>
  <si>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</si>
  <si>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</si>
  <si>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</si>
  <si>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</si>
  <si>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</si>
  <si>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</si>
  <si>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</si>
  <si>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</si>
  <si>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</si>
  <si>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</si>
  <si>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</si>
  <si>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</si>
  <si>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</si>
  <si>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</si>
  <si>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</si>
  <si>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</si>
  <si>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</si>
  <si>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</si>
  <si>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</si>
  <si>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</si>
  <si>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</si>
  <si>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</si>
  <si>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</si>
  <si>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</si>
  <si>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</si>
  <si>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</si>
  <si>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</si>
  <si>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</si>
  <si>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</si>
  <si>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</si>
  <si>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</si>
  <si>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</si>
  <si>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</si>
  <si>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</si>
  <si>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</si>
  <si>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</si>
  <si>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</si>
  <si>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</si>
  <si>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</si>
  <si>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</si>
  <si>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</si>
  <si>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</si>
  <si>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</si>
  <si>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</si>
  <si>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</si>
  <si>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</si>
  <si>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</si>
  <si>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</si>
  <si>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</si>
  <si>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</si>
  <si>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</si>
  <si>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</si>
  <si>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</si>
  <si>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</si>
  <si>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</si>
  <si>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</si>
  <si>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</si>
  <si>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</si>
  <si>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</si>
  <si>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</si>
  <si>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</si>
  <si>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</si>
  <si>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</si>
  <si>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</si>
  <si>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</si>
  <si>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</si>
  <si>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</si>
  <si>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</si>
  <si>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</si>
  <si>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</si>
  <si>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</si>
  <si>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</si>
  <si>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</si>
  <si>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</si>
  <si>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</si>
  <si>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</si>
  <si>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</si>
  <si>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</si>
  <si>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</si>
  <si>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</si>
  <si>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</si>
  <si>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</si>
  <si>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</si>
  <si>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</si>
  <si>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</si>
  <si>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</si>
  <si>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</si>
  <si>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</si>
  <si>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</si>
  <si>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</si>
  <si>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</si>
  <si>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</si>
  <si>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</si>
  <si>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</si>
  <si>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</si>
  <si>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</si>
  <si>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</si>
  <si>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</si>
  <si>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</si>
  <si>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</si>
  <si>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</si>
  <si>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</si>
  <si>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</si>
  <si>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</si>
  <si>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</si>
  <si>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</si>
  <si>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</si>
  <si>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</si>
  <si>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</si>
  <si>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</si>
  <si>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</si>
  <si>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</si>
  <si>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</si>
  <si>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</si>
  <si>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</si>
  <si>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</si>
  <si>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</si>
  <si>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</si>
  <si>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</si>
  <si>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</si>
  <si>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</si>
  <si>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</si>
  <si>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</si>
  <si>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</si>
  <si>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</si>
  <si>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</si>
  <si>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</si>
  <si>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</si>
  <si>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</si>
  <si>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</si>
  <si>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</si>
  <si>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</si>
  <si>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</si>
  <si>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</si>
  <si>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</si>
  <si>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</si>
  <si>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</si>
  <si>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</si>
  <si>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</si>
  <si>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</si>
  <si>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</si>
  <si>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</si>
  <si>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</si>
  <si>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</si>
  <si>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</si>
  <si>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</si>
  <si>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</si>
  <si>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</si>
  <si>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</si>
  <si>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</si>
  <si>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</si>
  <si>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</si>
  <si>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</si>
  <si>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</si>
  <si>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</si>
  <si>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</si>
  <si>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</si>
  <si>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</si>
  <si>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</si>
  <si>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</si>
  <si>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</si>
  <si>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</si>
  <si>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</si>
  <si>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</si>
  <si>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</si>
  <si>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</si>
  <si>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</si>
  <si>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</si>
  <si>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</si>
  <si>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</si>
  <si>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</si>
  <si>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</si>
  <si>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</si>
  <si>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</si>
  <si>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</si>
  <si>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</si>
  <si>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</si>
  <si>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</si>
  <si>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</si>
  <si>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</si>
  <si>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</si>
  <si>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</si>
  <si>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</si>
  <si>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</si>
  <si>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</si>
  <si>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</si>
  <si>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</si>
  <si>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</si>
  <si>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</si>
  <si>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</si>
  <si>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</si>
  <si>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</si>
  <si>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</si>
  <si>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</si>
  <si>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</si>
  <si>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</si>
  <si>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</si>
  <si>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</si>
  <si>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</si>
  <si>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</si>
  <si>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</si>
  <si>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</si>
  <si>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</si>
  <si>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</si>
  <si>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</si>
  <si>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</si>
  <si>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</si>
  <si>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</si>
  <si>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</si>
  <si>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</si>
  <si>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</si>
  <si>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</si>
  <si>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</si>
  <si>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</si>
  <si>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</si>
  <si>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</si>
  <si>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</si>
  <si>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</si>
  <si>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</si>
  <si>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</si>
  <si>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78 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</si>
  <si>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</si>
  <si>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</si>
  <si>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</si>
  <si>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</si>
  <si>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</si>
  <si>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</si>
  <si>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</si>
  <si>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</si>
  <si>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</si>
  <si>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</si>
  <si>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</si>
  <si>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</si>
  <si>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</si>
  <si>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</si>
  <si>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</si>
  <si>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</si>
  <si>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</si>
  <si>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</si>
  <si>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</si>
  <si>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</si>
  <si>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</si>
  <si>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</si>
  <si>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</si>
  <si>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</si>
  <si>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</si>
  <si>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</si>
  <si>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</si>
  <si>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</si>
  <si>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</si>
  <si>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</si>
  <si>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</si>
  <si>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</si>
  <si>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</si>
  <si>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</si>
  <si>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</si>
  <si>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</si>
  <si>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</si>
  <si>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</si>
  <si>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</si>
  <si>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</si>
  <si>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</si>
  <si>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</si>
  <si>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</si>
  <si>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</si>
  <si>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</si>
  <si>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</si>
  <si>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</si>
  <si>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</si>
  <si>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</si>
  <si>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</si>
  <si>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</si>
  <si>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</si>
  <si>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</si>
  <si>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</si>
  <si>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</si>
  <si>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</si>
  <si>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</si>
  <si>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</si>
  <si>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</si>
  <si>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</si>
  <si>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</si>
  <si>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</si>
  <si>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</si>
  <si>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</si>
  <si>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</si>
  <si>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</si>
  <si>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</si>
  <si>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</si>
  <si>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</si>
  <si>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</si>
  <si>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</si>
  <si>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</si>
  <si>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</si>
  <si>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</si>
  <si>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</si>
  <si>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</si>
  <si>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</si>
  <si>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</si>
  <si>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</si>
  <si>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</si>
  <si>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</si>
  <si>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</si>
  <si>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</si>
  <si>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</si>
  <si>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</si>
  <si>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</si>
  <si>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</si>
  <si>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</si>
  <si>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</si>
  <si>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</si>
  <si>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</si>
  <si>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</si>
  <si>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</si>
  <si>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</si>
  <si>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</si>
  <si>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</si>
  <si>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</si>
  <si>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</si>
  <si>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</si>
  <si>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</si>
  <si>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</si>
  <si>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</si>
  <si>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</si>
  <si>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</si>
  <si>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</si>
  <si>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</si>
  <si>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</si>
  <si>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</si>
  <si>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</si>
  <si>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</si>
  <si>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</si>
  <si>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</si>
  <si>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</si>
  <si>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</si>
  <si>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</si>
  <si>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</si>
  <si>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</si>
  <si>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</si>
  <si>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</si>
  <si>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</si>
  <si>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</si>
  <si>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</si>
  <si>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</si>
  <si>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</si>
  <si>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</si>
  <si>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</si>
  <si>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</si>
  <si>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</si>
  <si>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</si>
  <si>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</si>
  <si>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</si>
  <si>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</si>
  <si>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</si>
  <si>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</si>
  <si>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</si>
  <si>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</si>
  <si>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</si>
  <si>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</si>
  <si>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</si>
  <si>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</si>
  <si>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</si>
  <si>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</si>
  <si>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</si>
  <si>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</si>
  <si>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78 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</si>
  <si>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</si>
  <si>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</si>
  <si>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</si>
  <si>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</si>
  <si>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</si>
  <si>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</si>
  <si>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</si>
  <si>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</si>
  <si>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</si>
  <si>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</si>
  <si>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</si>
  <si>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</si>
  <si>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</si>
  <si>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</si>
  <si>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</si>
  <si>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</si>
  <si>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</si>
  <si>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</si>
  <si>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</si>
  <si>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</si>
  <si>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</si>
  <si>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</si>
  <si>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</si>
  <si>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</si>
  <si>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</si>
  <si>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</si>
  <si>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</si>
  <si>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</si>
  <si>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</si>
  <si>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</si>
  <si>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</si>
  <si>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</si>
  <si>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</si>
  <si>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</si>
  <si>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</si>
  <si>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</si>
  <si>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</si>
  <si>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</si>
  <si>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</si>
  <si>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</si>
  <si>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</si>
  <si>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</si>
  <si>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</si>
  <si>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</si>
  <si>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</si>
  <si>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</si>
  <si>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</si>
  <si>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</si>
  <si>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</si>
  <si>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</si>
  <si>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</si>
  <si>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</si>
  <si>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</si>
  <si>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</si>
  <si>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</si>
  <si>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</si>
  <si>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</si>
  <si>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</si>
  <si>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</si>
  <si>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</si>
  <si>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</si>
  <si>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</si>
  <si>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</si>
  <si>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</si>
  <si>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</si>
  <si>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</si>
  <si>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</si>
  <si>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</si>
  <si>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</si>
  <si>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</si>
  <si>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</si>
  <si>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</si>
  <si>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</si>
  <si>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</si>
  <si>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</si>
  <si>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</si>
  <si>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</si>
  <si>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</si>
  <si>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</si>
  <si>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</si>
  <si>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</si>
  <si>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</si>
  <si>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</si>
  <si>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</si>
  <si>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</si>
  <si>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</si>
  <si>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</si>
  <si>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</si>
  <si>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</si>
  <si>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</si>
  <si>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</si>
  <si>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</si>
  <si>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</si>
  <si>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</si>
  <si>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</si>
  <si>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</si>
  <si>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</si>
  <si>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</si>
  <si>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</si>
  <si>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</si>
  <si>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</si>
  <si>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</si>
  <si>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</si>
  <si>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</si>
  <si>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</si>
  <si>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</si>
  <si>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</si>
  <si>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</si>
  <si>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</si>
  <si>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</si>
  <si>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</si>
  <si>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</si>
  <si>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</si>
  <si>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</si>
  <si>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</si>
  <si>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</si>
  <si>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</si>
  <si>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</si>
  <si>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</si>
  <si>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</si>
  <si>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</si>
  <si>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</si>
  <si>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</si>
  <si>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</si>
  <si>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</si>
  <si>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</si>
  <si>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</si>
  <si>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</si>
  <si>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</si>
  <si>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</si>
  <si>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</si>
  <si>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</si>
  <si>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</si>
  <si>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</si>
  <si>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</si>
  <si>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</si>
  <si>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</si>
  <si>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</si>
  <si>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</si>
  <si>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</si>
  <si>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</si>
  <si>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</si>
  <si>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</si>
  <si>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</si>
  <si>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</si>
  <si>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</si>
  <si>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</si>
  <si>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</si>
  <si>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</si>
  <si>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</si>
  <si>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</si>
  <si>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</si>
  <si>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</si>
  <si>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</si>
  <si>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</si>
  <si>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</si>
  <si>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</si>
  <si>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</si>
  <si>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</si>
  <si>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</si>
  <si>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</si>
  <si>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</si>
  <si>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</si>
  <si>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</si>
  <si>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</si>
  <si>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</si>
  <si>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</si>
  <si>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</si>
  <si>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</si>
  <si>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</si>
  <si>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</si>
  <si>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</si>
  <si>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</si>
  <si>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</si>
  <si>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</si>
  <si>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</si>
  <si>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</si>
  <si>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</si>
  <si>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</si>
  <si>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</si>
  <si>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</si>
  <si>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</si>
  <si>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</si>
  <si>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</si>
  <si>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</si>
  <si>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</si>
  <si>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</si>
  <si>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</si>
  <si>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</si>
  <si>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</si>
  <si>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</si>
  <si>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</si>
  <si>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</si>
  <si>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</si>
  <si>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</si>
  <si>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</si>
  <si>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</si>
  <si>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</si>
  <si>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</si>
  <si>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</si>
  <si>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</si>
  <si>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</si>
  <si>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</si>
  <si>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</si>
  <si>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</si>
  <si>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</si>
  <si>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</si>
  <si>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</si>
  <si>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</si>
  <si>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</si>
  <si>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</si>
  <si>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</si>
  <si>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</si>
  <si>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</si>
  <si>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</si>
  <si>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</si>
  <si>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</si>
  <si>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</si>
  <si>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</si>
  <si>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</si>
  <si>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</si>
  <si>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</si>
  <si>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</si>
  <si>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</si>
  <si>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</si>
  <si>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</si>
  <si>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</si>
  <si>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</si>
  <si>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</si>
  <si>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</si>
  <si>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</si>
  <si>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</si>
  <si>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</si>
  <si>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</si>
  <si>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</si>
  <si>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</si>
  <si>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</si>
  <si>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</si>
  <si>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</si>
  <si>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</si>
  <si>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</si>
  <si>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</si>
  <si>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</si>
  <si>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</si>
  <si>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</si>
  <si>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</si>
  <si>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</si>
  <si>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</si>
  <si>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</si>
  <si>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</si>
  <si>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</si>
  <si>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</si>
  <si>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</si>
  <si>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</si>
  <si>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</si>
  <si>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</si>
  <si>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</si>
  <si>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</si>
  <si>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</si>
  <si>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</si>
  <si>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</si>
  <si>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</si>
  <si>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</si>
  <si>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</si>
  <si>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</si>
  <si>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</si>
  <si>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</si>
  <si>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</si>
  <si>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</si>
  <si>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</si>
  <si>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</si>
  <si>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</si>
  <si>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</si>
  <si>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</si>
  <si>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</si>
  <si>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</si>
  <si>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</si>
  <si>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</si>
  <si>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</si>
  <si>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</si>
  <si>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</si>
  <si>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</si>
  <si>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</si>
  <si>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</si>
  <si>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</si>
  <si>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</si>
  <si>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</si>
  <si>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</si>
  <si>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</si>
  <si>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</si>
  <si>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</si>
  <si>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</si>
  <si>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</si>
  <si>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</si>
  <si>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</si>
  <si>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</si>
  <si>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</si>
  <si>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</si>
  <si>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</si>
  <si>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</si>
  <si>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</si>
  <si>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</si>
  <si>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</si>
  <si>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</si>
  <si>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</si>
  <si>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</si>
  <si>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</si>
  <si>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</si>
  <si>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</si>
  <si>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</si>
  <si>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</si>
  <si>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</si>
  <si>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</si>
  <si>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</si>
  <si>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</si>
  <si>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</si>
  <si>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</si>
  <si>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</si>
  <si>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</si>
  <si>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</si>
  <si>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</si>
  <si>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</si>
  <si>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</si>
  <si>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</si>
  <si>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</si>
  <si>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</si>
  <si>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</si>
  <si>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</si>
  <si>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</si>
  <si>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</si>
  <si>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</si>
  <si>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</si>
  <si>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</si>
  <si>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</si>
  <si>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</si>
  <si>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</si>
  <si>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</si>
  <si>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</si>
  <si>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</si>
  <si>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</si>
  <si>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</si>
  <si>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</si>
  <si>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</si>
  <si>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</si>
  <si>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</si>
  <si>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</si>
  <si>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</si>
  <si>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</si>
  <si>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</si>
  <si>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</si>
  <si>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</si>
  <si>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</si>
  <si>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</si>
  <si>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</si>
  <si>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</si>
  <si>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</si>
  <si>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</si>
  <si>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</si>
  <si>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</si>
  <si>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</si>
  <si>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</si>
  <si>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</si>
  <si>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</si>
  <si>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</si>
  <si>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</si>
  <si>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</si>
  <si>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</si>
  <si>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</si>
  <si>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</si>
  <si>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</si>
  <si>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</si>
  <si>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</si>
  <si>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</si>
  <si>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</si>
  <si>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</si>
  <si>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</si>
  <si>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</si>
  <si>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</si>
  <si>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</si>
  <si>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</si>
  <si>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</si>
  <si>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</si>
  <si>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</si>
  <si>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</si>
  <si>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</si>
  <si>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</si>
  <si>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</si>
  <si>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</si>
  <si>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</si>
  <si>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</si>
  <si>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</si>
  <si>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</si>
  <si>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</si>
  <si>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</si>
  <si>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</si>
  <si>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</si>
  <si>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</si>
  <si>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</si>
  <si>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</si>
  <si>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</si>
  <si>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</si>
  <si>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</si>
  <si>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</si>
  <si>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</si>
  <si>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</si>
  <si>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</si>
  <si>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</si>
  <si>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</si>
  <si>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</si>
  <si>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</si>
  <si>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</si>
  <si>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</si>
  <si>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</si>
  <si>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</si>
  <si>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</si>
  <si>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</si>
  <si>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</si>
  <si>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</si>
  <si>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</si>
  <si>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</si>
  <si>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</si>
  <si>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</si>
  <si>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</si>
  <si>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</si>
  <si>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</si>
  <si>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</si>
  <si>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</si>
  <si>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</si>
  <si>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</si>
  <si>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</si>
  <si>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</si>
  <si>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</si>
  <si>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</si>
  <si>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</si>
  <si>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</si>
  <si>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</si>
  <si>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</si>
  <si>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</si>
  <si>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</si>
  <si>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</si>
  <si>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</si>
  <si>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</si>
  <si>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</si>
  <si>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</si>
  <si>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</si>
  <si>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</si>
  <si>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</si>
  <si>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</si>
  <si>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</si>
  <si>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</si>
  <si>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</si>
  <si>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</si>
  <si>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</si>
  <si>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</si>
  <si>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</si>
  <si>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</si>
  <si>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</si>
  <si>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</si>
  <si>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</si>
  <si>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</si>
  <si>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</si>
  <si>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</si>
  <si>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</si>
  <si>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</si>
  <si>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</si>
  <si>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</si>
  <si>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</si>
  <si>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</si>
  <si>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</si>
  <si>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</si>
  <si>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</si>
  <si>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</si>
  <si>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</si>
  <si>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</si>
  <si>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</si>
  <si>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</si>
  <si>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</si>
  <si>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</si>
  <si>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</si>
  <si>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</si>
  <si>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</si>
  <si>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</si>
  <si>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</si>
  <si>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</si>
  <si>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</si>
  <si>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</si>
  <si>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</si>
  <si>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</si>
  <si>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</si>
  <si>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</si>
  <si>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</si>
  <si>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</si>
  <si>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</si>
  <si>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</si>
  <si>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</si>
  <si>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</si>
  <si>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</si>
  <si>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</si>
  <si>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</si>
  <si>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</si>
  <si>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</si>
  <si>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</si>
  <si>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</si>
  <si>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</si>
  <si>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</si>
  <si>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</si>
  <si>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</si>
  <si>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</si>
  <si>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</si>
  <si>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</si>
  <si>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</si>
  <si>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</si>
  <si>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</si>
  <si>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</si>
  <si>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</si>
  <si>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</si>
  <si>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</si>
  <si>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</si>
  <si>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</si>
  <si>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</si>
  <si>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</si>
  <si>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</si>
  <si>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</si>
  <si>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</si>
  <si>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</si>
  <si>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</si>
  <si>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</si>
  <si>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</si>
  <si>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</si>
  <si>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</si>
  <si>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</si>
  <si>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</si>
  <si>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</si>
  <si>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</si>
  <si>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</si>
  <si>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</si>
  <si>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</si>
  <si>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</si>
  <si>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</si>
  <si>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</si>
  <si>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</si>
  <si>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</si>
  <si>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</si>
  <si>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</si>
  <si>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</si>
  <si>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</si>
  <si>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</si>
  <si>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</si>
  <si>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</si>
  <si>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</si>
  <si>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</si>
  <si>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</si>
  <si>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</si>
  <si>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</si>
  <si>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</si>
  <si>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</si>
  <si>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</si>
  <si>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</si>
  <si>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</si>
  <si>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</si>
  <si>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</si>
  <si>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</si>
  <si>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</si>
  <si>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</si>
  <si>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</si>
  <si>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</si>
  <si>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</si>
  <si>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</si>
  <si>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</si>
  <si>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</si>
  <si>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</si>
  <si>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</si>
  <si>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</si>
  <si>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</si>
  <si>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</si>
  <si>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</si>
  <si>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</si>
  <si>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</si>
  <si>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</si>
  <si>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</si>
  <si>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</si>
  <si>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</si>
  <si>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</si>
  <si>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</si>
  <si>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</si>
  <si>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</si>
  <si>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</si>
  <si>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</si>
  <si>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</si>
  <si>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</si>
  <si>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</si>
  <si>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</si>
  <si>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</si>
  <si>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</si>
  <si>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</si>
  <si>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</si>
  <si>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</si>
  <si>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</si>
  <si>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</si>
  <si>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</si>
  <si>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</si>
  <si>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</si>
  <si>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</si>
  <si>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</si>
  <si>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</si>
  <si>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</si>
  <si>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</si>
  <si>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</si>
  <si>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</si>
  <si>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</si>
  <si>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</si>
  <si>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</si>
  <si>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</si>
  <si>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</si>
  <si>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</si>
  <si>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</si>
  <si>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</si>
  <si>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</si>
  <si>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</si>
  <si>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</si>
  <si>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</si>
  <si>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</si>
  <si>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</si>
  <si>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</si>
  <si>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</si>
  <si>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</si>
  <si>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</si>
  <si>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</si>
  <si>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</si>
  <si>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</si>
  <si>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</si>
  <si>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</si>
  <si>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</si>
  <si>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</si>
  <si>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</si>
  <si>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</si>
  <si>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</si>
  <si>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</si>
  <si>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</si>
  <si>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</si>
  <si>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</si>
  <si>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</si>
  <si>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</si>
  <si>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</si>
  <si>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</si>
  <si>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</si>
  <si>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</si>
  <si>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</si>
  <si>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</si>
  <si>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</si>
  <si>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</si>
  <si>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</si>
  <si>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</si>
  <si>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</si>
  <si>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</si>
  <si>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</si>
  <si>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</si>
  <si>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</si>
  <si>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</si>
  <si>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</si>
  <si>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</si>
  <si>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</si>
  <si>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</si>
  <si>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</si>
  <si>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</si>
  <si>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</si>
  <si>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</si>
  <si>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</si>
  <si>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</si>
  <si>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</si>
  <si>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</si>
  <si>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</si>
  <si>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</si>
  <si>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</si>
  <si>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</si>
  <si>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</si>
  <si>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</si>
  <si>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</si>
  <si>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</si>
  <si>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</si>
  <si>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</si>
  <si>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</si>
  <si>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</si>
  <si>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</si>
  <si>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</si>
  <si>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</si>
  <si>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</si>
  <si>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</si>
  <si>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</si>
  <si>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</si>
  <si>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</si>
  <si>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</si>
  <si>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</si>
  <si>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</si>
  <si>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</si>
  <si>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</si>
  <si>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</si>
  <si>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</si>
  <si>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</si>
  <si>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</si>
  <si>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</si>
  <si>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</si>
  <si>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</si>
  <si>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</si>
  <si>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</si>
  <si>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</si>
  <si>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</si>
  <si>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</si>
  <si>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</si>
  <si>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</si>
  <si>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</si>
  <si>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</si>
  <si>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</si>
  <si>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</si>
  <si>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</si>
  <si>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</si>
  <si>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</si>
  <si>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</si>
  <si>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</si>
  <si>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</si>
  <si>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</si>
  <si>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</si>
  <si>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</si>
  <si>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</si>
  <si>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</si>
  <si>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</si>
  <si>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</si>
  <si>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</si>
  <si>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</si>
  <si>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</si>
  <si>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</si>
  <si>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</si>
  <si>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</si>
  <si>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</si>
  <si>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</si>
  <si>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</si>
  <si>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</si>
  <si>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</si>
  <si>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</si>
  <si>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</si>
  <si>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</si>
  <si>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</si>
  <si>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</si>
  <si>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</si>
  <si>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</si>
  <si>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</si>
  <si>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</si>
  <si>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</si>
  <si>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</si>
  <si>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</si>
  <si>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</si>
  <si>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</si>
  <si>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</si>
  <si>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</si>
  <si>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</si>
  <si>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</si>
  <si>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</si>
  <si>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</si>
  <si>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</si>
  <si>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</si>
  <si>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</si>
  <si>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</si>
  <si>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</si>
  <si>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</si>
  <si>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</si>
  <si>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</si>
  <si>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</si>
  <si>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</si>
  <si>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</si>
  <si>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</si>
  <si>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</si>
  <si>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</si>
  <si>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</si>
  <si>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</si>
  <si>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</si>
  <si>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</si>
  <si>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</si>
  <si>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</si>
  <si>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</si>
  <si>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</si>
  <si>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</si>
  <si>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</si>
  <si>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</si>
  <si>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</si>
  <si>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</si>
  <si>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</si>
  <si>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</si>
  <si>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</si>
  <si>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</si>
  <si>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</si>
  <si>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</si>
  <si>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</si>
  <si>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</si>
  <si>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</si>
  <si>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</si>
  <si>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</si>
  <si>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</si>
  <si>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</si>
  <si>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</si>
  <si>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</si>
  <si>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</si>
  <si>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</si>
  <si>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</si>
  <si>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</si>
  <si>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</si>
  <si>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</si>
  <si>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</si>
  <si>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</si>
  <si>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</si>
  <si>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</si>
  <si>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</si>
  <si>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</si>
  <si>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</si>
  <si>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</si>
  <si>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</si>
  <si>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</si>
  <si>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</si>
  <si>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</si>
  <si>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</si>
  <si>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</si>
  <si>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</si>
  <si>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</si>
  <si>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</si>
  <si>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</si>
  <si>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</si>
  <si>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</si>
  <si>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</si>
  <si>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</si>
  <si>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</si>
  <si>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</si>
  <si>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</si>
  <si>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</si>
  <si>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</si>
  <si>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</si>
  <si>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</si>
  <si>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</si>
  <si>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</si>
  <si>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</si>
  <si>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</si>
  <si>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</si>
  <si>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</si>
  <si>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</si>
  <si>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</si>
  <si>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</si>
  <si>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</si>
  <si>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</si>
  <si>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</si>
  <si>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</si>
  <si>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</si>
  <si>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</si>
  <si>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</si>
  <si>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</si>
  <si>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</si>
  <si>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</si>
  <si>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</si>
  <si>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</si>
  <si>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</si>
  <si>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</si>
  <si>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</si>
  <si>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</si>
  <si>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</si>
  <si>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</si>
  <si>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</si>
  <si>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</si>
  <si>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</si>
  <si>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</si>
  <si>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</si>
  <si>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</si>
  <si>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</si>
  <si>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</si>
  <si>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</si>
  <si>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</si>
  <si>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</si>
  <si>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</si>
  <si>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</si>
  <si>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</si>
  <si>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</si>
  <si>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</si>
  <si>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</si>
  <si>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</si>
  <si>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</si>
  <si>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</si>
  <si>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</si>
  <si>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</si>
  <si>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</si>
  <si>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</si>
  <si>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</si>
  <si>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</si>
  <si>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</si>
  <si>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</si>
  <si>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</si>
  <si>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</si>
  <si>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</si>
  <si>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</si>
  <si>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</si>
  <si>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</si>
  <si>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</si>
  <si>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</si>
  <si>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</si>
  <si>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</si>
  <si>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</si>
  <si>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</si>
  <si>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</si>
  <si>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</si>
  <si>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</si>
  <si>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</si>
  <si>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</si>
  <si>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</si>
  <si>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</si>
  <si>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</si>
  <si>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</si>
  <si>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</si>
  <si>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</si>
  <si>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</si>
  <si>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</si>
  <si>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</si>
  <si>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</si>
  <si>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</si>
  <si>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</si>
  <si>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</si>
  <si>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</si>
  <si>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</si>
  <si>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</si>
  <si>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</si>
  <si>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</si>
  <si>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</si>
  <si>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</si>
  <si>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</si>
  <si>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</si>
  <si>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</si>
  <si>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</si>
  <si>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</si>
  <si>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</si>
  <si>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</si>
  <si>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</si>
  <si>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</si>
  <si>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</si>
  <si>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</si>
  <si>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</si>
  <si>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</si>
  <si>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</si>
  <si>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</si>
  <si>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</si>
  <si>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</si>
  <si>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</si>
  <si>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</si>
  <si>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</si>
  <si>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</si>
  <si>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</si>
  <si>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</si>
  <si>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</si>
  <si>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</si>
  <si>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</si>
  <si>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</si>
  <si>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</si>
  <si>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</si>
  <si>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</si>
  <si>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</si>
  <si>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</si>
  <si>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</si>
  <si>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</si>
  <si>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</si>
  <si>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</si>
  <si>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</si>
  <si>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</si>
  <si>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</si>
  <si>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</si>
  <si>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</si>
  <si>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</si>
  <si>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</si>
  <si>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</si>
  <si>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</si>
  <si>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</si>
  <si>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</si>
  <si>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</si>
  <si>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</si>
  <si>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</si>
  <si>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</si>
  <si>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</si>
  <si>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</si>
  <si>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</si>
  <si>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</si>
  <si>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</si>
  <si>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</si>
  <si>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</si>
  <si>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</si>
  <si>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</si>
  <si>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</si>
  <si>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</si>
  <si>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</si>
  <si>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</si>
  <si>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</si>
  <si>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</si>
  <si>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</si>
  <si>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</si>
  <si>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</si>
  <si>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</si>
  <si>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</si>
  <si>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</si>
  <si>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</si>
  <si>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</si>
  <si>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</si>
  <si>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</si>
  <si>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</si>
  <si>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</si>
  <si>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</si>
  <si>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</si>
  <si>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</si>
  <si>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</si>
  <si>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</si>
  <si>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</si>
  <si>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</si>
  <si>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</si>
  <si>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</si>
  <si>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</si>
  <si>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</si>
  <si>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</si>
  <si>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</si>
  <si>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</si>
  <si>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</si>
  <si>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</si>
  <si>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</si>
  <si>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</si>
  <si>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</si>
  <si>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</si>
  <si>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</si>
  <si>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</si>
  <si>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</si>
  <si>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</si>
  <si>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</si>
  <si>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</si>
  <si>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</si>
  <si>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</si>
  <si>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</si>
  <si>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</si>
  <si>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</si>
  <si>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</si>
  <si>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</si>
  <si>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</si>
  <si>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</si>
  <si>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</si>
  <si>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</si>
  <si>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</si>
  <si>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</si>
  <si>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</si>
  <si>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</si>
  <si>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</si>
  <si>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</si>
  <si>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</si>
  <si>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</si>
  <si>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</si>
  <si>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</si>
  <si>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</si>
  <si>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</si>
  <si>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</si>
  <si>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</si>
  <si>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</si>
  <si>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</si>
  <si>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</si>
  <si>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</si>
  <si>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</si>
  <si>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</si>
  <si>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</si>
  <si>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</si>
  <si>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</si>
  <si>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</si>
  <si>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</si>
  <si>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</si>
  <si>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</si>
  <si>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</si>
  <si>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</si>
  <si>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</si>
  <si>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</si>
  <si>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</si>
  <si>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</si>
  <si>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</si>
  <si>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</si>
  <si>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</si>
  <si>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</si>
  <si>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</si>
  <si>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</si>
  <si>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</si>
  <si>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</si>
  <si>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</si>
  <si>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</si>
  <si>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</si>
  <si>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</si>
  <si>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</si>
  <si>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</si>
  <si>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</si>
  <si>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</si>
  <si>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</si>
  <si>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</si>
  <si>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</si>
  <si>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</si>
  <si>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</si>
  <si>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</si>
  <si>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</si>
  <si>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</si>
  <si>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</si>
  <si>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</si>
  <si>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</si>
  <si>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</si>
  <si>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</si>
  <si>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</si>
  <si>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</si>
  <si>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</si>
  <si>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</si>
  <si>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</si>
  <si>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</si>
  <si>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</si>
  <si>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</si>
  <si>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</si>
  <si>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</si>
  <si>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</si>
  <si>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</si>
  <si>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</si>
  <si>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</si>
  <si>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</si>
  <si>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</si>
  <si>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</si>
  <si>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</si>
  <si>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</si>
  <si>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</si>
  <si>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</si>
  <si>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</si>
  <si>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</si>
  <si>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</si>
  <si>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</si>
  <si>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</si>
  <si>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</si>
  <si>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</si>
  <si>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</si>
  <si>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</si>
  <si>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</si>
  <si>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</si>
  <si>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</si>
  <si>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</si>
  <si>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</si>
  <si>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</si>
  <si>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</si>
  <si>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</si>
  <si>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</si>
  <si>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</si>
  <si>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</si>
  <si>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</si>
  <si>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</si>
  <si>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</si>
  <si>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</si>
  <si>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</si>
  <si>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</si>
  <si>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</si>
  <si>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</si>
  <si>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</si>
  <si>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</si>
  <si>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</si>
  <si>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</si>
  <si>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</si>
  <si>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</si>
  <si>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</si>
  <si>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</si>
  <si>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</si>
  <si>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</si>
  <si>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</si>
  <si>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</si>
  <si>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</si>
  <si>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</si>
  <si>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</si>
  <si>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</si>
  <si>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</si>
  <si>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</si>
  <si>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</si>
  <si>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</si>
  <si>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</si>
  <si>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</si>
  <si>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</si>
  <si>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</si>
  <si>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</si>
  <si>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</si>
  <si>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</si>
  <si>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</si>
  <si>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</si>
  <si>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</si>
  <si>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</si>
  <si>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</si>
  <si>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</si>
  <si>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</si>
  <si>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</si>
  <si>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</si>
  <si>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</si>
  <si>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</si>
  <si>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</si>
  <si>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</si>
  <si>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</si>
  <si>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</si>
  <si>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</si>
  <si>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</si>
  <si>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</si>
  <si>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</si>
  <si>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</si>
  <si>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</si>
  <si>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</si>
  <si>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</si>
  <si>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</si>
  <si>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</si>
  <si>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</si>
  <si>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</si>
  <si>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</si>
  <si>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</si>
  <si>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</si>
  <si>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</si>
  <si>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</si>
  <si>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</si>
  <si>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</si>
  <si>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</si>
  <si>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</si>
  <si>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</si>
  <si>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</si>
  <si>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</si>
  <si>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</si>
  <si>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</si>
  <si>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</si>
  <si>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</si>
  <si>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</si>
  <si>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</si>
  <si>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</si>
  <si>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</si>
  <si>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</si>
  <si>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</si>
  <si>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</si>
  <si>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</si>
  <si>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</si>
  <si>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</si>
  <si>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</si>
  <si>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</si>
  <si>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</si>
  <si>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</si>
  <si>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</si>
  <si>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</si>
  <si>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</si>
  <si>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</si>
  <si>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</si>
  <si>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</si>
  <si>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</si>
  <si>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</si>
  <si>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</si>
  <si>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</si>
  <si>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</si>
  <si>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</si>
  <si>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</si>
  <si>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</si>
  <si>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</si>
  <si>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</si>
  <si>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</si>
  <si>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</si>
  <si>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</si>
  <si>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</si>
  <si>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</si>
  <si>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</si>
  <si>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</si>
  <si>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</si>
  <si>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</si>
  <si>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</si>
  <si>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</si>
  <si>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</si>
  <si>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</si>
  <si>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</si>
  <si>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</si>
  <si>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</si>
  <si>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</si>
  <si>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</si>
  <si>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</si>
  <si>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</si>
  <si>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</si>
  <si>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</si>
  <si>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</si>
  <si>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</si>
  <si>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</si>
  <si>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</si>
  <si>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</si>
  <si>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</si>
  <si>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</si>
  <si>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</si>
  <si>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</si>
  <si>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</si>
  <si>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</si>
  <si>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</si>
  <si>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</si>
  <si>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</si>
  <si>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</si>
  <si>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</si>
  <si>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</si>
  <si>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</si>
  <si>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</si>
  <si>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</si>
  <si>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</si>
  <si>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</si>
  <si>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</si>
  <si>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</si>
  <si>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</si>
  <si>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</si>
  <si>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</si>
  <si>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</si>
  <si>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</si>
  <si>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</si>
  <si>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</si>
  <si>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</si>
  <si>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</si>
  <si>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</si>
  <si>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</si>
  <si>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</si>
  <si>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</si>
  <si>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</si>
  <si>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</si>
  <si>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</si>
  <si>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</si>
  <si>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</si>
  <si>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</si>
  <si>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</si>
  <si>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</si>
  <si>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</si>
  <si>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</si>
  <si>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</si>
  <si>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</si>
  <si>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</si>
  <si>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</si>
  <si>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</si>
  <si>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</si>
  <si>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</si>
  <si>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</si>
  <si>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</si>
  <si>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</si>
  <si>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</si>
  <si>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</si>
  <si>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</si>
  <si>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</si>
  <si>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</si>
  <si>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</si>
  <si>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</si>
  <si>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</si>
  <si>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</si>
  <si>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</si>
  <si>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</si>
  <si>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</si>
  <si>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</si>
  <si>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</si>
  <si>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</si>
  <si>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</si>
  <si>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</si>
  <si>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</si>
  <si>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</si>
  <si>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</si>
  <si>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</si>
  <si>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</si>
  <si>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</si>
  <si>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</si>
  <si>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</si>
  <si>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</si>
  <si>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</si>
  <si>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</si>
  <si>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</si>
  <si>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</si>
  <si>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</si>
  <si>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</si>
  <si>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</si>
  <si>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</si>
  <si>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</si>
  <si>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</si>
  <si>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</si>
  <si>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</si>
  <si>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</si>
  <si>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</si>
  <si>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</si>
  <si>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</si>
  <si>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</si>
  <si>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</si>
  <si>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</si>
  <si>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</si>
  <si>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</si>
  <si>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</si>
  <si>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</si>
  <si>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</si>
  <si>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</si>
  <si>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</si>
  <si>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</si>
  <si>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</si>
  <si>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</si>
  <si>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</si>
  <si>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</si>
  <si>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</si>
  <si>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</si>
  <si>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</si>
  <si>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</si>
  <si>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</si>
  <si>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</si>
  <si>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</si>
  <si>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</si>
  <si>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</si>
  <si>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</si>
  <si>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</si>
  <si>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</si>
  <si>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</si>
  <si>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</si>
  <si>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</si>
  <si>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</si>
  <si>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</si>
  <si>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</si>
  <si>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</si>
  <si>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</si>
  <si>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</si>
  <si>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</si>
  <si>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</si>
  <si>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</si>
  <si>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</si>
  <si>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</si>
  <si>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</si>
  <si>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</si>
  <si>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</si>
  <si>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</si>
  <si>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</si>
  <si>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</si>
  <si>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</si>
  <si>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</si>
  <si>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</si>
  <si>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</si>
  <si>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</si>
  <si>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</si>
  <si>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</si>
  <si>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</si>
  <si>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</si>
  <si>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</si>
  <si>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</si>
  <si>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</si>
  <si>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</si>
  <si>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</si>
  <si>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</si>
  <si>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</si>
  <si>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</si>
  <si>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</si>
  <si>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</si>
  <si>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</si>
  <si>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</si>
  <si>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</si>
  <si>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</si>
  <si>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</si>
  <si>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</si>
  <si>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</si>
  <si>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</si>
  <si>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</si>
  <si>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</si>
  <si>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</si>
  <si>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</si>
  <si>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</si>
  <si>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</si>
  <si>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</si>
  <si>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</si>
  <si>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</si>
  <si>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</si>
  <si>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</si>
  <si>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</si>
  <si>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</si>
  <si>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</si>
  <si>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</si>
  <si>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</si>
  <si>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</si>
  <si>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</si>
  <si>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</si>
  <si>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</si>
  <si>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</si>
  <si>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</si>
  <si>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</si>
  <si>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</si>
  <si>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</si>
  <si>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</si>
  <si>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</si>
  <si>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</si>
  <si>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</si>
  <si>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</si>
  <si>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</si>
  <si>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</si>
  <si>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</si>
  <si>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</si>
  <si>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</si>
  <si>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</si>
  <si>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</si>
  <si>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</si>
  <si>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</si>
  <si>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</si>
  <si>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</si>
  <si>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</si>
  <si>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</si>
  <si>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</si>
  <si>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</si>
  <si>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</si>
  <si>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</si>
  <si>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</si>
  <si>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</si>
  <si>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</si>
  <si>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</si>
  <si>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</si>
  <si>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</si>
  <si>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</si>
  <si>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</si>
  <si>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</si>
  <si>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</si>
  <si>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</si>
  <si>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</si>
  <si>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</si>
  <si>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</si>
  <si>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</si>
  <si>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</si>
  <si>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</si>
  <si>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</si>
  <si>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</si>
  <si>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</si>
  <si>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</si>
  <si>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</si>
  <si>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</si>
  <si>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</si>
  <si>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</si>
  <si>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</si>
  <si>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</si>
  <si>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</si>
  <si>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</si>
  <si>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</si>
  <si>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</si>
  <si>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</si>
  <si>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</si>
  <si>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</si>
  <si>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</si>
  <si>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</si>
  <si>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</si>
  <si>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</si>
  <si>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</si>
  <si>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</si>
  <si>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</si>
  <si>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</si>
  <si>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</si>
  <si>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</si>
  <si>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</si>
  <si>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</si>
  <si>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</si>
  <si>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</si>
  <si>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</si>
  <si>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</si>
  <si>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</si>
  <si>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</si>
  <si>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</si>
  <si>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</si>
  <si>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</si>
  <si>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</si>
  <si>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</si>
  <si>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</si>
  <si>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</si>
  <si>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</si>
  <si>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</si>
  <si>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</si>
  <si>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</si>
  <si>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</si>
  <si>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</si>
  <si>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</si>
  <si>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</si>
  <si>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</si>
  <si>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</si>
  <si>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</si>
  <si>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</si>
  <si>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</si>
  <si>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</si>
  <si>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</si>
  <si>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</si>
  <si>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</si>
  <si>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</si>
  <si>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</si>
  <si>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</si>
  <si>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</si>
  <si>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</si>
  <si>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</si>
  <si>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</si>
  <si>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</si>
  <si>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</si>
  <si>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</si>
  <si>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</si>
  <si>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</si>
  <si>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</si>
  <si>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</si>
  <si>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</si>
  <si>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</si>
  <si>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</si>
  <si>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</si>
  <si>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</si>
  <si>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</si>
  <si>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</si>
  <si>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</si>
  <si>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</si>
  <si>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</si>
  <si>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</si>
  <si>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</si>
  <si>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</si>
  <si>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</si>
  <si>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</si>
  <si>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</si>
  <si>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</si>
  <si>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</si>
  <si>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</si>
  <si>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</si>
  <si>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</si>
  <si>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</si>
  <si>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</si>
  <si>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</si>
  <si>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</si>
  <si>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</si>
  <si>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</si>
  <si>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</si>
  <si>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</si>
  <si>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</si>
  <si>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</si>
  <si>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</si>
  <si>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</si>
  <si>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</si>
  <si>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</si>
  <si>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</si>
  <si>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</si>
  <si>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</si>
  <si>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</si>
  <si>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</si>
  <si>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</si>
  <si>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</si>
  <si>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</si>
  <si>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</si>
  <si>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</si>
  <si>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</si>
  <si>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</si>
  <si>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</si>
  <si>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</si>
  <si>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</si>
  <si>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</si>
  <si>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</si>
  <si>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</si>
  <si>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</si>
  <si>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</si>
  <si>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</si>
  <si>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</si>
  <si>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</si>
  <si>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</si>
  <si>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</si>
  <si>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</si>
  <si>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</si>
  <si>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</si>
  <si>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</si>
  <si>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</si>
  <si>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</si>
  <si>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</si>
  <si>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</si>
  <si>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</si>
  <si>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</si>
  <si>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</si>
  <si>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</si>
  <si>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</si>
  <si>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</si>
  <si>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</si>
  <si>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</si>
  <si>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</si>
  <si>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</si>
  <si>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</si>
  <si>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</si>
  <si>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</si>
  <si>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</si>
  <si>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</si>
  <si>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</si>
  <si>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</si>
  <si>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</si>
  <si>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</si>
  <si>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</si>
  <si>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</si>
  <si>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</si>
  <si>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</si>
  <si>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</si>
  <si>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</si>
  <si>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</si>
  <si>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</si>
  <si>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</si>
  <si>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</si>
  <si>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</si>
  <si>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</si>
  <si>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</si>
  <si>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</si>
  <si>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</si>
  <si>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</si>
  <si>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</si>
  <si>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</si>
  <si>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</si>
  <si>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</si>
  <si>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</si>
  <si>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</si>
  <si>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</si>
  <si>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</si>
  <si>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</si>
  <si>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</si>
  <si>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</si>
  <si>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</si>
  <si>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</si>
  <si>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</si>
  <si>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</si>
  <si>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</si>
  <si>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</si>
  <si>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</si>
  <si>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</si>
  <si>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</si>
  <si>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</si>
  <si>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</si>
  <si>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</si>
  <si>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</si>
  <si>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</si>
  <si>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</si>
  <si>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</si>
  <si>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</si>
  <si>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</si>
  <si>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</si>
  <si>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</si>
  <si>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</si>
  <si>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</si>
  <si>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</si>
  <si>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</si>
  <si>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</si>
  <si>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</si>
  <si>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</si>
  <si>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</si>
  <si>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</si>
  <si>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</si>
  <si>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</si>
  <si>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</si>
  <si>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</si>
  <si>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</si>
  <si>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</si>
  <si>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</si>
  <si>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</si>
  <si>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</si>
  <si>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</si>
  <si>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</si>
  <si>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</si>
  <si>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</si>
  <si>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</si>
  <si>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</si>
  <si>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</si>
  <si>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</si>
  <si>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</si>
  <si>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</si>
  <si>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</si>
  <si>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</si>
  <si>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</si>
  <si>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</si>
  <si>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</si>
  <si>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</si>
  <si>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</si>
  <si>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</si>
  <si>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</si>
  <si>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</si>
  <si>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</si>
  <si>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</si>
  <si>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</si>
  <si>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</si>
  <si>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</si>
  <si>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</si>
  <si>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</si>
  <si>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</si>
  <si>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</si>
  <si>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</si>
  <si>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</si>
  <si>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</si>
  <si>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</si>
  <si>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</si>
  <si>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</si>
  <si>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</si>
  <si>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</si>
  <si>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</si>
  <si>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</si>
  <si>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</si>
  <si>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</si>
  <si>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</si>
  <si>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</si>
  <si>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</si>
  <si>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</si>
  <si>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</si>
  <si>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</si>
  <si>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</si>
  <si>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</si>
  <si>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</si>
  <si>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</si>
  <si>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</si>
  <si>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</si>
  <si>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</si>
  <si>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</si>
  <si>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</si>
  <si>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</si>
  <si>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</si>
  <si>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</si>
  <si>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</si>
  <si>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</si>
  <si>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</si>
  <si>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</si>
  <si>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</si>
  <si>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</si>
  <si>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</si>
  <si>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</si>
  <si>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</si>
  <si>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</si>
  <si>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</si>
  <si>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</si>
  <si>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</si>
  <si>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</si>
  <si>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</si>
  <si>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</si>
  <si>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</si>
  <si>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</si>
  <si>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</si>
  <si>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</si>
  <si>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</si>
  <si>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</si>
  <si>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</si>
  <si>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</si>
  <si>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</si>
  <si>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</si>
  <si>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</si>
  <si>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</si>
  <si>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</si>
  <si>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</si>
  <si>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</si>
  <si>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</si>
  <si>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</si>
  <si>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</si>
  <si>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</si>
  <si>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</si>
  <si>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</si>
  <si>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</si>
  <si>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</si>
  <si>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</si>
  <si>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</si>
  <si>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</si>
  <si>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</si>
  <si>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</si>
  <si>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</si>
  <si>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</si>
  <si>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</si>
  <si>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</si>
  <si>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</si>
  <si>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</si>
  <si>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</si>
  <si>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</si>
  <si>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</si>
  <si>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</si>
  <si>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</si>
  <si>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</si>
  <si>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</si>
  <si>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</si>
  <si>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</si>
  <si>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</si>
  <si>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</si>
  <si>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</si>
  <si>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</si>
  <si>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</si>
  <si>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</si>
  <si>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</si>
  <si>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</si>
  <si>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</si>
  <si>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</si>
  <si>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</si>
  <si>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</si>
  <si>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</si>
  <si>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</si>
  <si>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</si>
  <si>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</si>
  <si>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</si>
  <si>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</si>
  <si>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</si>
  <si>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</si>
  <si>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</si>
  <si>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</si>
  <si>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</si>
  <si>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</si>
  <si>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</si>
  <si>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</si>
  <si>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</si>
  <si>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</si>
  <si>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</si>
  <si>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</si>
  <si>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</si>
  <si>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</si>
  <si>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</si>
  <si>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</si>
  <si>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</si>
  <si>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</si>
  <si>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</si>
  <si>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</si>
  <si>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</si>
  <si>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</si>
  <si>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</si>
  <si>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</si>
  <si>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</si>
  <si>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</si>
  <si>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</si>
  <si>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</si>
  <si>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</si>
  <si>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</si>
  <si>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</si>
  <si>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</si>
  <si>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</si>
  <si>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</si>
  <si>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</si>
  <si>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</si>
  <si>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</si>
  <si>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</si>
  <si>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</si>
  <si>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</si>
  <si>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</si>
  <si>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</si>
  <si>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</si>
  <si>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</si>
  <si>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</si>
  <si>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</si>
  <si>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</si>
  <si>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</si>
  <si>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</si>
  <si>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</si>
  <si>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</si>
  <si>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</si>
  <si>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</si>
  <si>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</si>
  <si>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</si>
  <si>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</si>
  <si>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</si>
  <si>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</si>
  <si>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</si>
  <si>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</si>
  <si>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</si>
  <si>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</si>
  <si>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</si>
  <si>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</si>
  <si>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</si>
  <si>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</si>
  <si>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</si>
  <si>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</si>
  <si>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</si>
  <si>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</si>
  <si>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</si>
  <si>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</si>
  <si>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</si>
  <si>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</si>
  <si>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</si>
  <si>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</si>
  <si>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</si>
  <si>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</si>
  <si>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</si>
  <si>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</si>
  <si>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</si>
  <si>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</si>
  <si>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</si>
  <si>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</si>
  <si>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</si>
  <si>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</si>
  <si>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</si>
  <si>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</si>
  <si>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</si>
  <si>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</si>
  <si>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</si>
  <si>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</si>
  <si>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</si>
  <si>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</si>
  <si>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</si>
  <si>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</si>
  <si>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</si>
  <si>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</si>
  <si>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</si>
  <si>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</si>
  <si>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</si>
  <si>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</si>
  <si>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</si>
  <si>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</si>
  <si>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</si>
  <si>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</si>
  <si>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</si>
  <si>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</si>
  <si>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</si>
  <si>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</si>
  <si>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</si>
  <si>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</si>
  <si>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</si>
  <si>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</si>
  <si>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</si>
  <si>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</si>
  <si>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</si>
  <si>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</si>
  <si>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</si>
  <si>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</si>
  <si>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</si>
  <si>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</si>
  <si>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</si>
  <si>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</si>
  <si>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</si>
  <si>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</si>
  <si>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</si>
  <si>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</si>
  <si>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</si>
  <si>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</si>
  <si>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</si>
  <si>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</si>
  <si>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</si>
  <si>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</si>
  <si>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</si>
  <si>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</si>
  <si>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</si>
  <si>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</si>
  <si>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</si>
  <si>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</si>
  <si>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</si>
  <si>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</si>
  <si>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</si>
  <si>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</si>
  <si>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</si>
  <si>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</si>
  <si>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</si>
  <si>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</si>
  <si>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</si>
  <si>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</si>
  <si>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</si>
  <si>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</si>
  <si>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</si>
  <si>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</si>
  <si>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</si>
  <si>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</si>
  <si>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</si>
  <si>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</si>
  <si>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</si>
  <si>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</si>
  <si>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</si>
  <si>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</si>
  <si>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</si>
  <si>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</si>
  <si>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</si>
  <si>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</si>
  <si>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</si>
  <si>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</si>
  <si>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</si>
  <si>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</si>
  <si>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</si>
  <si>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</si>
  <si>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</si>
  <si>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</si>
  <si>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</si>
  <si>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</si>
  <si>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</si>
  <si>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</si>
  <si>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</si>
  <si>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</si>
  <si>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</si>
  <si>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</si>
  <si>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</si>
  <si>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</si>
  <si>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</si>
  <si>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</si>
  <si>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</si>
  <si>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</si>
  <si>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</si>
  <si>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</si>
  <si>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</si>
  <si>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</si>
  <si>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</si>
  <si>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</si>
  <si>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</si>
  <si>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</si>
  <si>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</si>
  <si>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</si>
  <si>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</si>
  <si>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</si>
  <si>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</si>
  <si>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</si>
  <si>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</si>
  <si>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</si>
  <si>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</si>
  <si>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</si>
  <si>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</si>
  <si>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</si>
  <si>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</si>
  <si>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</si>
  <si>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</si>
  <si>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</si>
  <si>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</si>
  <si>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</si>
  <si>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</si>
  <si>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</si>
  <si>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</si>
  <si>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</si>
  <si>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</si>
  <si>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</si>
  <si>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</si>
  <si>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</si>
  <si>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</si>
  <si>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</si>
  <si>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</si>
  <si>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</si>
  <si>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</si>
  <si>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</si>
  <si>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</si>
  <si>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</si>
  <si>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</si>
  <si>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</si>
  <si>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</si>
  <si>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</si>
  <si>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</si>
  <si>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</si>
  <si>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</si>
  <si>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</si>
  <si>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</si>
  <si>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</si>
  <si>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</si>
  <si>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</si>
  <si>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</si>
  <si>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</si>
  <si>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</si>
  <si>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</si>
  <si>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</si>
  <si>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</si>
  <si>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</si>
  <si>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</si>
  <si>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</si>
  <si>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</si>
  <si>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</si>
  <si>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</si>
  <si>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</si>
  <si>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</si>
  <si>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</si>
  <si>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</si>
  <si>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</si>
  <si>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</si>
  <si>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</si>
  <si>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</si>
  <si>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</si>
  <si>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</si>
  <si>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</si>
  <si>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</si>
  <si>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</si>
  <si>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</si>
  <si>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</si>
  <si>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</si>
  <si>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</si>
  <si>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</si>
  <si>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</si>
  <si>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</si>
  <si>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</si>
  <si>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</si>
  <si>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</si>
  <si>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</si>
  <si>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</si>
  <si>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</si>
  <si>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</si>
  <si>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</si>
  <si>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</si>
  <si>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</si>
  <si>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</si>
  <si>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</si>
  <si>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</si>
  <si>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</si>
  <si>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</si>
  <si>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</si>
  <si>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</si>
  <si>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</si>
  <si>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</si>
  <si>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</si>
  <si>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</si>
  <si>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</si>
  <si>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</si>
  <si>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</si>
  <si>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</si>
  <si>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</si>
  <si>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</si>
  <si>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PVC, TIPO E, PARA ELETRODUTO DE PVC SOLDÁVEL DN 20 MM (1/2''), APARENTE - FORNECIMENTO E INSTALAÇÃO. AF_10/2022</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</si>
  <si>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</si>
  <si>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</si>
  <si>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</si>
  <si>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</si>
  <si>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</si>
  <si>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</si>
  <si>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</si>
  <si>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</si>
  <si>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</si>
  <si>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</si>
  <si>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</si>
  <si>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</si>
  <si>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</si>
  <si>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</si>
  <si>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</si>
  <si>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</si>
  <si>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</si>
  <si>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</si>
  <si>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</si>
  <si>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</si>
  <si>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</si>
  <si>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</si>
  <si>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</si>
  <si>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</si>
  <si>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</si>
  <si>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</si>
  <si>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</si>
  <si>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</si>
  <si>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</si>
  <si>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</si>
  <si>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</si>
  <si>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</si>
  <si>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</si>
  <si>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</si>
  <si>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</si>
  <si>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</si>
  <si>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</si>
  <si>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</si>
  <si>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</si>
  <si>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</si>
  <si>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</si>
  <si>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</si>
  <si>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</si>
  <si>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</si>
  <si>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</si>
  <si>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</si>
  <si>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</si>
  <si>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</si>
  <si>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</si>
  <si>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</si>
  <si>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</si>
  <si>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</si>
  <si>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</si>
  <si>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</si>
  <si>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</si>
  <si>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</si>
  <si>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</si>
  <si>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</si>
  <si>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</si>
  <si>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</si>
  <si>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</si>
  <si>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</si>
  <si>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</si>
  <si>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</si>
  <si>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</si>
  <si>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</si>
  <si>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</si>
  <si>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</si>
  <si>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</si>
  <si>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</si>
  <si>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</si>
  <si>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</si>
  <si>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</si>
  <si>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</si>
  <si>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</si>
  <si>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</si>
  <si>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</si>
  <si>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</si>
  <si>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</si>
  <si>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</si>
  <si>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</si>
  <si>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</si>
  <si>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</si>
  <si>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</si>
  <si>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</si>
  <si>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</si>
  <si>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</si>
  <si>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</si>
  <si>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</si>
  <si>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</si>
  <si>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</si>
  <si>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</si>
  <si>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</si>
  <si>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</si>
  <si>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</si>
  <si>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</si>
  <si>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</si>
  <si>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</si>
  <si>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</si>
  <si>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</si>
  <si>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</si>
  <si>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</si>
  <si>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</si>
  <si>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</si>
  <si>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</si>
  <si>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</si>
  <si>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</si>
  <si>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</si>
  <si>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</si>
  <si>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</si>
  <si>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</si>
  <si>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</si>
  <si>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</si>
  <si>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</si>
  <si>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</si>
  <si>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</si>
  <si>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</si>
  <si>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</si>
  <si>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</si>
  <si>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</si>
  <si>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</si>
  <si>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</si>
  <si>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</si>
  <si>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</si>
  <si>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</si>
  <si>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</si>
  <si>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</si>
  <si>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</si>
  <si>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</si>
  <si>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</si>
  <si>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</si>
  <si>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</si>
  <si>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</si>
  <si>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</si>
  <si>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</si>
  <si>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</si>
  <si>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</si>
  <si>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</si>
  <si>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</si>
  <si>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</si>
  <si>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</si>
  <si>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</si>
  <si>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</si>
  <si>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</si>
  <si>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</si>
  <si>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</si>
  <si>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</si>
  <si>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</si>
  <si>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</si>
  <si>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</si>
  <si>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</si>
  <si>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</si>
  <si>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</si>
  <si>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</si>
  <si>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</si>
  <si>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</si>
  <si>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</si>
  <si>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</si>
  <si>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</si>
  <si>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</si>
  <si>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</si>
  <si>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</si>
  <si>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</si>
  <si>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</si>
  <si>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</si>
  <si>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</si>
  <si>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</si>
  <si>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</si>
  <si>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</si>
  <si>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</si>
  <si>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</si>
  <si>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</si>
  <si>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</si>
  <si>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</si>
  <si>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</si>
  <si>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</si>
  <si>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</si>
  <si>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</si>
  <si>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</si>
  <si>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</si>
  <si>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</si>
  <si>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</si>
  <si>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</si>
  <si>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</si>
  <si>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</si>
  <si>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</si>
  <si>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</si>
  <si>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</si>
  <si>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</si>
  <si>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</si>
  <si>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</si>
  <si>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</si>
  <si>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</si>
  <si>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</si>
  <si>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</si>
  <si>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</si>
  <si>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</si>
  <si>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</si>
  <si>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</si>
  <si>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</si>
  <si>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</si>
  <si>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</si>
  <si>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</si>
  <si>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</si>
  <si>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</si>
  <si>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</si>
  <si>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</si>
  <si>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</si>
  <si>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</si>
  <si>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</si>
  <si>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</si>
  <si>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</si>
  <si>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</si>
  <si>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</si>
  <si>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</si>
  <si>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</si>
  <si>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</si>
  <si>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</si>
  <si>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</si>
  <si>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</si>
  <si>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</si>
  <si>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</si>
  <si>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</si>
  <si>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</si>
  <si>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</si>
  <si>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</si>
  <si>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</si>
  <si>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</si>
  <si>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</si>
  <si>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</si>
  <si>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</si>
  <si>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</si>
  <si>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</si>
  <si>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</si>
  <si>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</si>
  <si>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</si>
  <si>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</si>
  <si>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</si>
  <si>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</si>
  <si>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</si>
  <si>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</si>
  <si>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</si>
  <si>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</si>
  <si>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</si>
  <si>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</si>
  <si>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</si>
  <si>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</si>
  <si>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</si>
  <si>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</si>
  <si>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</si>
  <si>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</si>
  <si>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</si>
  <si>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</si>
  <si>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</si>
  <si>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</si>
  <si>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</si>
  <si>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</si>
  <si>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</si>
  <si>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</si>
  <si>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</si>
  <si>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</si>
  <si>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</si>
  <si>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</si>
  <si>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</si>
  <si>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</si>
  <si>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</si>
  <si>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</si>
  <si>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</si>
  <si>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</si>
  <si>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</si>
  <si>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</si>
  <si>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</si>
  <si>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</si>
  <si>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</si>
  <si>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</si>
  <si>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</si>
  <si>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</si>
  <si>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</si>
  <si>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</si>
  <si>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</si>
  <si>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</si>
  <si>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</si>
  <si>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</si>
  <si>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</si>
  <si>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</si>
  <si>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</si>
  <si>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</si>
  <si>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</si>
  <si>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</si>
  <si>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</si>
  <si>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</si>
  <si>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</si>
  <si>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</si>
  <si>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</si>
  <si>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</si>
  <si>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</si>
  <si>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</si>
  <si>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</si>
  <si>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</si>
  <si>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</si>
  <si>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</si>
  <si>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</si>
  <si>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</si>
  <si>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</si>
  <si>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</si>
  <si>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</si>
  <si>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</si>
  <si>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</si>
  <si>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</si>
  <si>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</si>
  <si>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</si>
  <si>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</si>
  <si>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</si>
  <si>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</si>
  <si>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</si>
  <si>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</si>
  <si>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</si>
  <si>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</si>
  <si>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</si>
  <si>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</si>
  <si>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</si>
  <si>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</si>
  <si>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</si>
  <si>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</si>
  <si>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</si>
  <si>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</si>
  <si>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</si>
  <si>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</si>
  <si>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</si>
  <si>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</si>
  <si>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</si>
  <si>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</si>
  <si>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</si>
  <si>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</si>
  <si>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</si>
  <si>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</si>
  <si>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</si>
  <si>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</si>
  <si>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</si>
  <si>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</si>
  <si>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</si>
  <si>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</si>
  <si>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</si>
  <si>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</si>
  <si>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</si>
  <si>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</si>
  <si>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</si>
  <si>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</si>
  <si>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</si>
  <si>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</si>
  <si>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</si>
  <si>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</si>
  <si>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</si>
  <si>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</si>
  <si>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</si>
  <si>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</si>
  <si>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</si>
  <si>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</si>
  <si>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</si>
  <si>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</si>
  <si>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</si>
  <si>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</si>
  <si>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</si>
  <si>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</si>
  <si>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</si>
  <si>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</si>
  <si>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</si>
  <si>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</si>
  <si>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</si>
  <si>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</si>
  <si>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</si>
  <si>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</si>
  <si>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</si>
  <si>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</si>
  <si>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</si>
  <si>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</si>
  <si>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</si>
  <si>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</si>
  <si>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</si>
  <si>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</si>
  <si>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</si>
  <si>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</si>
  <si>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</si>
  <si>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</si>
  <si>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</si>
  <si>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</si>
  <si>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</si>
  <si>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</si>
  <si>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</si>
  <si>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</si>
  <si>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</si>
  <si>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</si>
  <si>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</si>
  <si>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</si>
  <si>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</si>
  <si>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</si>
  <si>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</si>
  <si>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</si>
  <si>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</si>
  <si>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</si>
  <si>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</si>
  <si>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</si>
  <si>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</si>
  <si>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</si>
  <si>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</si>
  <si>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</si>
  <si>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</si>
  <si>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</si>
  <si>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</si>
  <si>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</si>
  <si>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</si>
  <si>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</si>
  <si>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</si>
  <si>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</si>
  <si>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</si>
  <si>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</si>
  <si>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</si>
  <si>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</si>
  <si>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</si>
  <si>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</si>
  <si>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</si>
  <si>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</si>
  <si>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</si>
  <si>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</si>
  <si>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</si>
  <si>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</si>
  <si>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</si>
  <si>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</si>
  <si>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</si>
  <si>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</si>
  <si>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</si>
  <si>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</si>
  <si>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</si>
  <si>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</si>
  <si>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</si>
  <si>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</si>
  <si>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</si>
  <si>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</si>
  <si>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</si>
  <si>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</si>
  <si>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</si>
  <si>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</si>
  <si>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</si>
  <si>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</si>
  <si>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</si>
  <si>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</si>
  <si>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</si>
  <si>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</si>
  <si>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</si>
  <si>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</si>
  <si>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</si>
  <si>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</si>
  <si>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</si>
  <si>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</si>
  <si>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</si>
  <si>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</si>
  <si>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</si>
  <si>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</si>
  <si>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</si>
  <si>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</si>
  <si>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</si>
  <si>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</si>
  <si>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</si>
  <si>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</si>
  <si>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</si>
  <si>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</si>
  <si>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</si>
  <si>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</si>
  <si>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</si>
  <si>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</si>
  <si>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</si>
  <si>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</si>
  <si>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</si>
  <si>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</si>
  <si>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</si>
  <si>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</si>
  <si>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</si>
  <si>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</si>
  <si>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</si>
  <si>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</si>
  <si>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</si>
  <si>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</si>
  <si>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</si>
  <si>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</si>
  <si>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</si>
  <si>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</si>
  <si>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</si>
  <si>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</si>
  <si>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</si>
  <si>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</si>
  <si>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</si>
  <si>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</si>
  <si>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</si>
  <si>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</si>
  <si>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</si>
  <si>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</si>
  <si>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</si>
  <si>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</si>
  <si>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</si>
  <si>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</si>
  <si>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</si>
  <si>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</si>
  <si>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</si>
  <si>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</si>
  <si>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</si>
  <si>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</si>
  <si>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</si>
  <si>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</si>
  <si>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</si>
  <si>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</si>
  <si>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</si>
  <si>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</si>
  <si>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</si>
  <si>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</si>
  <si>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</si>
  <si>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</si>
  <si>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</si>
  <si>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</si>
  <si>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</si>
  <si>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</si>
  <si>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</si>
  <si>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</si>
  <si>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</si>
  <si>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</si>
  <si>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</si>
  <si>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</si>
  <si>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</si>
  <si>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</si>
  <si>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</si>
  <si>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</si>
  <si>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</si>
  <si>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</si>
  <si>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</si>
  <si>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</si>
  <si>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</si>
  <si>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</si>
  <si>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</si>
  <si>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</si>
  <si>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</si>
  <si>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</si>
  <si>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</si>
  <si>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</si>
  <si>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</si>
  <si>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</si>
  <si>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</si>
  <si>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</si>
  <si>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</si>
  <si>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</si>
  <si>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</si>
  <si>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</si>
  <si>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</si>
  <si>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</si>
  <si>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</si>
  <si>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</si>
  <si>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</si>
  <si>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</si>
  <si>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</si>
  <si>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</si>
  <si>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</si>
  <si>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</si>
  <si>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</si>
  <si>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</si>
  <si>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</si>
  <si>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</si>
  <si>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</si>
  <si>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</si>
  <si>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</si>
  <si>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</si>
  <si>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</si>
  <si>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</si>
  <si>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</si>
  <si>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</si>
  <si>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</si>
  <si>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</si>
  <si>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</si>
  <si>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</si>
  <si>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</si>
  <si>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</si>
  <si>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</si>
  <si>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</si>
  <si>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</si>
  <si>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</si>
  <si>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</si>
  <si>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</si>
  <si>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</si>
  <si>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</si>
  <si>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</si>
  <si>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</si>
  <si>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</si>
  <si>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</si>
  <si>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</si>
  <si>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</si>
  <si>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</si>
  <si>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</si>
  <si>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</si>
  <si>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</si>
  <si>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</si>
  <si>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</si>
  <si>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</si>
  <si>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</si>
  <si>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</si>
  <si>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</si>
  <si>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</si>
  <si>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</si>
  <si>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</si>
  <si>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</si>
  <si>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</si>
  <si>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</si>
  <si>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</si>
  <si>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</si>
  <si>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</si>
  <si>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</si>
  <si>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</si>
  <si>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</si>
  <si>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</si>
  <si>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</si>
  <si>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</si>
  <si>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</si>
  <si>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</si>
  <si>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</si>
  <si>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</si>
  <si>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</si>
  <si>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</si>
  <si>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</si>
  <si>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</si>
  <si>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</si>
  <si>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</si>
  <si>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</si>
  <si>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</si>
  <si>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</si>
  <si>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</si>
  <si>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</si>
  <si>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</si>
  <si>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</si>
  <si>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</si>
  <si>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</si>
  <si>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</si>
  <si>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</si>
  <si>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</si>
  <si>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</si>
  <si>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</si>
  <si>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</si>
  <si>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INSTALAÇÃO DE TUBOS DE PVC, SOLDÁVEL, ÁGUA FRIA, DN 20 MM (INSTALADO EM RAMAL, SUB-RAMAL OU RAMAL DE DISTRIBUIÇÃO), INCLUSIVE CONEXÕES, CORTES E FIXAÇÕES, PARA PRÉDIOS. AF_10/2015</t>
  </si>
  <si>
    <t>INSTALAÇÃO DE TUBOS DE PVC, SOLDÁVEL, ÁGUA FRIA, DN 25 MM (INSTALADO EM RAMAL, SUB-RAMAL, RAMAL DE DISTRIBUIÇÃO OU PRUMADA), INCLUSIVE CONEXÕES, CORTES E FIXAÇÕES, PARA PRÉDIOS. AF_10/2015</t>
  </si>
  <si>
    <t>INSTALAÇÃO TUBOS DE PVC, SOLDÁVEL, ÁGUA FRIA, DN 32 MM (INSTALADO EM RAMAL, SUB-RAMAL, RAMAL DE DISTRIBUIÇÃO OU PRUMADA), INCLUSIVE CONEXÕES, CORTES E FIXAÇÕES, PARA PRÉDIOS. AF_10/2015</t>
  </si>
  <si>
    <t>INSTALAÇÃO DE TUBOS DE PVC, SOLDÁVEL, ÁGUA FRIA, DN 40 MM (INSTALADO EM PRUMADA), INCLUSIVE CONEXÕES, CORTES E FIXAÇÕES, PARA PRÉDIOS. AF_10/2015</t>
  </si>
  <si>
    <t>INSTALAÇÃO DE TUBOS DE PVC, SOLDÁVEL, ÁGUA FRIA, DN 50 MM (INSTALADO EM PRUMADA), INCLUSIVE CONEXÕES, CORTES E FIXAÇÕES, PARA PRÉDIOS. AF_10/2015</t>
  </si>
  <si>
    <t>INSTALAÇÃO DE TUBOS DE PVC, SÉRIE R, ÁGUA PLUVIAL, DN 75 MM (INSTALADO EM RAMAL DE ENCAMINHAMENTO, OU CONDUTORES VERTICAIS), INCLUSIVE CONEXÕES, CORTE E FIXAÇÕES, PARA PRÉDIOS. AF_10/2015</t>
  </si>
  <si>
    <t>INSTALAÇÃO DE TUBOS DE PVC, SÉRIE R, ÁGUA PLUVIAL, DN 100 MM (INSTALADO EM RAMAL DE ENCAMINHAMENTO, OU CONDUTORES VERTICAIS), INCLUSIVE CONEXÕES, CORTES E FIXAÇÕES, PARA PRÉDIOS. AF_10/2015</t>
  </si>
  <si>
    <t>INSTALAÇÃO DE TUBOS DE PVC, SÉRIE R, ÁGUA PLUVIAL, DN 150 MM (INSTALADO EM CONDUTORES VERTICAIS), INCLUSIVE CONEXÕES, CORTES E FIXAÇÕES, PARA PRÉDIOS. AF_10/2015</t>
  </si>
  <si>
    <t>INSTALAÇÃO DE TUBO DE PVC, SÉRIE NORMAL, ESGOTO PREDIAL, DN 40 MM (INSTALADO EM RAMAL DE DESCARGA OU RAMAL DE ESGOTO SANITÁRIO), INCLUSIVE CONEXÕES, CORTES E FIXAÇÕES, PARA PRÉDIOS. AF_10/2015</t>
  </si>
  <si>
    <t>INSTALAÇÃO DE TUBO DE PVC, SÉRIE NORMAL, ESGOTO PREDIAL, DN 50 MM (INSTALADO EM RAMAL DE DESCARGA OU RAMAL DE ESGOTO SANITÁRIO), INCLUSIVE CONEXÕES, CORTES E FIXAÇÕES PARA, PRÉDIOS. AF_10/2015</t>
  </si>
  <si>
    <t>INST. TUBO PVC, SÉRIE N, ESGOTO PREDIAL, DN 75 MM, (INST. EM RAMAL DE DESCARGA, RAMAL DE ESG. SANITÁRIO, PRUMADA DE ESG. SANITÁRIO OU VENTILAÇÃO), INCL. CONEXÕES, CORTES E FIXAÇÕES, P/ PRÉDIOS. AF_10/2015</t>
  </si>
  <si>
    <t>INST. TUBO PVC, SÉRIE N, ESGOTO PREDIAL, 100 MM (INST. RAMAL DESCARGA, RAMAL DE ESG. SANIT., PRUMADA ESG. SANIT., VENTILAÇÃO OU SUB-COLETOR AÉREO), INCL. CONEXÕES E CORTES, FIXAÇÕES, P/ PRÉDIOS. AF_10/2015</t>
  </si>
  <si>
    <t>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</si>
  <si>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</si>
  <si>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</si>
  <si>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</si>
  <si>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</si>
  <si>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</si>
  <si>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</si>
  <si>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</si>
  <si>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</si>
  <si>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</si>
  <si>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</si>
  <si>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</si>
  <si>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</si>
  <si>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</si>
  <si>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</si>
  <si>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</si>
  <si>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</si>
  <si>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</si>
  <si>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</si>
  <si>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</si>
  <si>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</si>
  <si>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</si>
  <si>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</si>
  <si>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</si>
  <si>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</si>
  <si>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</si>
  <si>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</si>
  <si>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</si>
  <si>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</si>
  <si>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</si>
  <si>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</si>
  <si>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</si>
  <si>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</si>
  <si>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</si>
  <si>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</si>
  <si>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</si>
  <si>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</si>
  <si>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</si>
  <si>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</si>
  <si>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</si>
  <si>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</si>
  <si>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</si>
  <si>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</si>
  <si>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</si>
  <si>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</si>
  <si>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</si>
  <si>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</si>
  <si>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</si>
  <si>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</si>
  <si>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</si>
  <si>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</si>
  <si>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</si>
  <si>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</si>
  <si>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</si>
  <si>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</si>
  <si>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</si>
  <si>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</si>
  <si>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</si>
  <si>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</si>
  <si>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</si>
  <si>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</si>
  <si>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</si>
  <si>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</si>
  <si>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</si>
  <si>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</si>
  <si>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</si>
  <si>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</si>
  <si>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</si>
  <si>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</si>
  <si>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</si>
  <si>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</si>
  <si>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</si>
  <si>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</si>
  <si>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</si>
  <si>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</si>
  <si>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</si>
  <si>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</si>
  <si>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</si>
  <si>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</si>
  <si>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</si>
  <si>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</si>
  <si>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</si>
  <si>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</si>
  <si>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</si>
  <si>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</si>
  <si>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</si>
  <si>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</si>
  <si>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</si>
  <si>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</si>
  <si>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</si>
  <si>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</si>
  <si>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</si>
  <si>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</si>
  <si>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</si>
  <si>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</si>
  <si>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</si>
  <si>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</si>
  <si>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</si>
  <si>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</si>
  <si>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</si>
  <si>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</si>
  <si>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</si>
  <si>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</si>
  <si>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</si>
  <si>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</si>
  <si>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</si>
  <si>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</si>
  <si>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</si>
  <si>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</si>
  <si>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</si>
  <si>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</si>
  <si>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</si>
  <si>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</si>
  <si>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</si>
  <si>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</si>
  <si>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</si>
  <si>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</si>
  <si>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</si>
  <si>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</si>
  <si>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</si>
  <si>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</si>
  <si>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</si>
  <si>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</si>
  <si>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</si>
  <si>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</si>
  <si>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</si>
  <si>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</si>
  <si>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</si>
  <si>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</si>
  <si>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</si>
  <si>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</si>
  <si>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</si>
  <si>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</si>
  <si>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</si>
  <si>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</si>
  <si>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</si>
  <si>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</si>
  <si>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</si>
  <si>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</si>
  <si>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</si>
  <si>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</si>
  <si>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</si>
  <si>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</si>
  <si>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</si>
  <si>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</si>
  <si>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</si>
  <si>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</si>
  <si>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</si>
  <si>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</si>
  <si>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</si>
  <si>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</si>
  <si>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</si>
  <si>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</si>
  <si>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</si>
  <si>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</si>
  <si>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</si>
  <si>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</si>
  <si>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</si>
  <si>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</si>
  <si>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</si>
  <si>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</si>
  <si>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</si>
  <si>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</si>
  <si>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</si>
  <si>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</si>
  <si>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</si>
  <si>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</si>
  <si>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</si>
  <si>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</si>
  <si>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</si>
  <si>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</si>
  <si>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</si>
  <si>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</si>
  <si>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</si>
  <si>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</si>
  <si>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</si>
  <si>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</si>
  <si>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</si>
  <si>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</si>
  <si>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</si>
  <si>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</si>
  <si>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</si>
  <si>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</si>
  <si>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</si>
  <si>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</si>
  <si>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</si>
  <si>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</si>
  <si>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</si>
  <si>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</si>
  <si>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</si>
  <si>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</si>
  <si>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</si>
  <si>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</si>
  <si>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</si>
  <si>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</si>
  <si>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</si>
  <si>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</si>
  <si>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</si>
  <si>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</si>
  <si>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</si>
  <si>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</si>
  <si>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</si>
  <si>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</si>
  <si>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</si>
  <si>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</si>
  <si>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</si>
  <si>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</si>
  <si>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</si>
  <si>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</si>
  <si>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</si>
  <si>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</si>
  <si>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</si>
  <si>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</si>
  <si>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</si>
  <si>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</si>
  <si>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</si>
  <si>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</si>
  <si>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</si>
  <si>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</si>
  <si>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</si>
  <si>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</si>
  <si>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</si>
  <si>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</si>
  <si>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</si>
  <si>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</si>
  <si>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</si>
  <si>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</si>
  <si>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</si>
  <si>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</si>
  <si>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</si>
  <si>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</si>
  <si>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</si>
  <si>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</si>
  <si>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</si>
  <si>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</si>
  <si>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</si>
  <si>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</si>
  <si>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</si>
  <si>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</si>
  <si>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</si>
  <si>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</si>
  <si>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</si>
  <si>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</si>
  <si>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</si>
  <si>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</si>
  <si>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</si>
  <si>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</si>
  <si>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</si>
  <si>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</si>
  <si>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</si>
  <si>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</si>
  <si>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</si>
  <si>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</si>
  <si>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</si>
  <si>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</si>
  <si>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</si>
  <si>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</si>
  <si>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</si>
  <si>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</si>
  <si>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</si>
  <si>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</si>
  <si>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</si>
  <si>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</si>
  <si>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</si>
  <si>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</si>
  <si>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</si>
  <si>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</si>
  <si>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</si>
  <si>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</si>
  <si>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</si>
  <si>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</si>
  <si>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</si>
  <si>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</si>
  <si>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</si>
  <si>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</si>
  <si>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</si>
  <si>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</si>
  <si>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</si>
  <si>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</si>
  <si>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</si>
  <si>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</si>
  <si>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</si>
  <si>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</si>
  <si>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</si>
  <si>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</si>
  <si>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</si>
  <si>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</si>
  <si>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</si>
  <si>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</si>
  <si>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</si>
  <si>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</si>
  <si>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</si>
  <si>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</si>
  <si>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</si>
  <si>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</si>
  <si>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</si>
  <si>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</si>
  <si>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</si>
  <si>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</si>
  <si>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</si>
  <si>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</si>
  <si>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</si>
  <si>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</si>
  <si>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</si>
  <si>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</si>
  <si>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</si>
  <si>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</si>
  <si>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</si>
  <si>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</si>
  <si>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</si>
  <si>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</si>
  <si>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</si>
  <si>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</si>
  <si>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</si>
  <si>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</si>
  <si>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</si>
  <si>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</si>
  <si>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</si>
  <si>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</si>
  <si>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</si>
  <si>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</si>
  <si>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</si>
  <si>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</si>
  <si>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</si>
  <si>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</si>
  <si>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</si>
  <si>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</si>
  <si>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</si>
  <si>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</si>
  <si>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</si>
  <si>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</si>
  <si>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</si>
  <si>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</si>
  <si>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</si>
  <si>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</si>
  <si>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</si>
  <si>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</si>
  <si>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</si>
  <si>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</si>
  <si>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</si>
  <si>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</si>
  <si>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</si>
  <si>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</si>
  <si>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</si>
  <si>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</si>
  <si>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</si>
  <si>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</si>
  <si>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</si>
  <si>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</si>
  <si>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</si>
  <si>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</si>
  <si>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</si>
  <si>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</si>
  <si>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</si>
  <si>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</si>
  <si>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</si>
  <si>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</si>
  <si>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</si>
  <si>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</si>
  <si>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</si>
  <si>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</si>
  <si>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</si>
  <si>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</si>
  <si>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</si>
  <si>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</si>
  <si>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</si>
  <si>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</si>
  <si>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</si>
  <si>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</si>
  <si>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</si>
  <si>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</si>
  <si>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</si>
  <si>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</si>
  <si>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</si>
  <si>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</si>
  <si>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</si>
  <si>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</si>
  <si>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</si>
  <si>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</si>
  <si>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</si>
  <si>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</si>
  <si>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</si>
  <si>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</si>
  <si>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</si>
  <si>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</si>
  <si>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</si>
  <si>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</si>
  <si>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</si>
  <si>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</si>
  <si>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</si>
  <si>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</si>
  <si>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</si>
  <si>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</si>
  <si>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</si>
  <si>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</si>
  <si>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</si>
  <si>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</si>
  <si>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</si>
  <si>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</si>
  <si>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</si>
  <si>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</si>
  <si>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</si>
  <si>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</si>
  <si>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</si>
  <si>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</si>
  <si>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</si>
  <si>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</si>
  <si>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</si>
  <si>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</si>
  <si>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</si>
  <si>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</si>
  <si>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</si>
  <si>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</si>
  <si>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</si>
  <si>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</si>
  <si>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</si>
  <si>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</si>
  <si>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</si>
  <si>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</si>
  <si>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</si>
  <si>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</si>
  <si>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</si>
  <si>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</si>
  <si>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</si>
  <si>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</si>
  <si>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</si>
  <si>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</si>
  <si>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</si>
  <si>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</si>
  <si>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</si>
  <si>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</si>
  <si>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</si>
  <si>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</si>
  <si>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</si>
  <si>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</si>
  <si>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</si>
  <si>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</si>
  <si>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</si>
  <si>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</si>
  <si>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</si>
  <si>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</si>
  <si>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</si>
  <si>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</si>
  <si>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</si>
  <si>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</si>
  <si>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</si>
  <si>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</si>
  <si>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</si>
  <si>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</si>
  <si>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</si>
  <si>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</si>
  <si>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</si>
  <si>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</si>
  <si>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</si>
  <si>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</si>
  <si>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</si>
  <si>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</si>
  <si>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</si>
  <si>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</si>
  <si>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</si>
  <si>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</si>
  <si>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</si>
  <si>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</si>
  <si>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</si>
  <si>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</si>
  <si>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</si>
  <si>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</si>
  <si>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</si>
  <si>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</si>
  <si>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</si>
  <si>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</si>
  <si>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</si>
  <si>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</si>
  <si>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</si>
  <si>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</si>
  <si>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</si>
  <si>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</si>
  <si>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</si>
  <si>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</si>
  <si>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</si>
  <si>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</si>
  <si>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</si>
  <si>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</si>
  <si>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</si>
  <si>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</si>
  <si>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</si>
  <si>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</si>
  <si>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</si>
  <si>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</si>
  <si>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</si>
  <si>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</si>
  <si>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</si>
  <si>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</si>
  <si>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</si>
  <si>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</si>
  <si>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</si>
  <si>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</si>
  <si>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</si>
  <si>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</si>
  <si>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</si>
  <si>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</si>
  <si>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</si>
  <si>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</si>
  <si>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</si>
  <si>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</si>
  <si>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</si>
  <si>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</si>
  <si>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</si>
  <si>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</si>
  <si>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</si>
  <si>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</si>
  <si>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</si>
  <si>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</si>
  <si>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</si>
  <si>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</si>
  <si>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</si>
  <si>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</si>
  <si>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</si>
  <si>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</si>
  <si>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</si>
  <si>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</si>
  <si>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</si>
  <si>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</si>
  <si>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</si>
  <si>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</si>
  <si>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</si>
  <si>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</si>
  <si>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</si>
  <si>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</si>
  <si>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</si>
  <si>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</si>
  <si>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</si>
  <si>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</si>
  <si>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</si>
  <si>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</si>
  <si>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</si>
  <si>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</si>
  <si>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</si>
  <si>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</si>
  <si>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</si>
  <si>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</si>
  <si>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</si>
  <si>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</si>
  <si>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</si>
  <si>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</si>
  <si>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</si>
  <si>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</si>
  <si>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</si>
  <si>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</si>
  <si>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</si>
  <si>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</si>
  <si>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</si>
  <si>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</si>
  <si>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</si>
  <si>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</si>
  <si>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</si>
  <si>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</si>
  <si>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</si>
  <si>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</si>
  <si>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</si>
  <si>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</si>
  <si>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</si>
  <si>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</si>
  <si>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</si>
  <si>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</si>
  <si>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</si>
  <si>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</si>
  <si>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</si>
  <si>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</si>
  <si>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</si>
  <si>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</si>
  <si>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</si>
  <si>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</si>
  <si>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</si>
  <si>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</si>
  <si>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</si>
  <si>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</si>
  <si>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</si>
  <si>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</si>
  <si>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</si>
  <si>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</si>
  <si>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</si>
  <si>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</si>
  <si>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</si>
  <si>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</si>
  <si>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</si>
  <si>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</si>
  <si>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</si>
  <si>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</si>
  <si>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</si>
  <si>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</si>
  <si>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</si>
  <si>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</si>
  <si>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</si>
  <si>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</si>
  <si>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</si>
  <si>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</si>
  <si>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</si>
  <si>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</si>
  <si>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</si>
  <si>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</si>
  <si>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</si>
  <si>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</si>
  <si>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</si>
  <si>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</si>
  <si>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</si>
  <si>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</si>
  <si>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</si>
  <si>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</si>
  <si>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</si>
  <si>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</si>
  <si>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</si>
  <si>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</si>
  <si>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</si>
  <si>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</si>
  <si>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</si>
  <si>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</si>
  <si>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</si>
  <si>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</si>
  <si>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</si>
  <si>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</si>
  <si>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</si>
  <si>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</si>
  <si>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</si>
  <si>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</si>
  <si>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</si>
  <si>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</si>
  <si>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</si>
  <si>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</si>
  <si>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</si>
  <si>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</si>
  <si>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</si>
  <si>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</si>
  <si>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</si>
  <si>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</si>
  <si>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</si>
  <si>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</si>
  <si>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</si>
  <si>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</si>
  <si>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</si>
  <si>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</si>
  <si>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</si>
  <si>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</si>
  <si>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</si>
  <si>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</si>
  <si>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</si>
  <si>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</si>
  <si>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</si>
  <si>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</si>
  <si>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</si>
  <si>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</si>
  <si>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</si>
  <si>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</si>
  <si>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</si>
  <si>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</si>
  <si>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</si>
  <si>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</si>
  <si>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</si>
  <si>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</si>
  <si>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</si>
  <si>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</si>
  <si>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</si>
  <si>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</si>
  <si>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</si>
  <si>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</si>
  <si>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</si>
  <si>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</si>
  <si>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</si>
  <si>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</si>
  <si>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</si>
  <si>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</si>
  <si>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</si>
  <si>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</si>
  <si>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</si>
  <si>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</si>
  <si>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</si>
  <si>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</si>
  <si>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</si>
  <si>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</si>
  <si>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</si>
  <si>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</si>
  <si>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</si>
  <si>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</si>
  <si>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</si>
  <si>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</si>
  <si>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</si>
  <si>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</si>
  <si>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</si>
  <si>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</si>
  <si>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</si>
  <si>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</si>
  <si>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</si>
  <si>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</si>
  <si>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</si>
  <si>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</si>
  <si>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</si>
  <si>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</si>
  <si>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</si>
  <si>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</si>
  <si>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</si>
  <si>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</si>
  <si>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</si>
  <si>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</si>
  <si>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</si>
  <si>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</si>
  <si>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</si>
  <si>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</si>
  <si>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</si>
  <si>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</si>
  <si>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</si>
  <si>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</si>
  <si>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</si>
  <si>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</si>
  <si>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</si>
  <si>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</si>
  <si>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</si>
  <si>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</si>
  <si>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</si>
  <si>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</si>
  <si>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</si>
  <si>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</si>
  <si>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</si>
  <si>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</si>
  <si>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</si>
  <si>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</si>
  <si>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</si>
  <si>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</si>
  <si>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</si>
  <si>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</si>
  <si>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</si>
  <si>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</si>
  <si>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</si>
  <si>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</si>
  <si>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</si>
  <si>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</si>
  <si>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</si>
  <si>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</si>
  <si>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</si>
  <si>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</si>
  <si>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</si>
  <si>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</si>
  <si>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</si>
  <si>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</si>
  <si>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</si>
  <si>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</si>
  <si>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</si>
  <si>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</si>
  <si>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</si>
  <si>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</si>
  <si>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</si>
  <si>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</si>
  <si>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</si>
  <si>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</si>
  <si>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</si>
  <si>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</si>
  <si>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</si>
  <si>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</si>
  <si>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</si>
  <si>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</si>
  <si>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</si>
  <si>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</si>
  <si>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</si>
  <si>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</si>
  <si>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</si>
  <si>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</si>
  <si>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</si>
  <si>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</si>
  <si>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</si>
  <si>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</si>
  <si>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</si>
  <si>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</si>
  <si>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</si>
  <si>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</si>
  <si>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</si>
  <si>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</si>
  <si>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</si>
  <si>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</si>
  <si>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</si>
  <si>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</si>
  <si>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</si>
  <si>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</si>
  <si>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</si>
  <si>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</si>
  <si>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</si>
  <si>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</si>
  <si>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</si>
  <si>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</si>
  <si>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</si>
  <si>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</si>
  <si>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</si>
  <si>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</si>
  <si>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</si>
  <si>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</si>
  <si>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</si>
  <si>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</si>
  <si>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</si>
  <si>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</si>
  <si>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</si>
  <si>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</si>
  <si>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</si>
  <si>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</si>
  <si>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</si>
  <si>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</si>
  <si>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</si>
  <si>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</si>
  <si>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</si>
  <si>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</si>
  <si>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</si>
  <si>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</si>
  <si>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</si>
  <si>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</si>
  <si>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</si>
  <si>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</si>
  <si>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</si>
  <si>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</si>
  <si>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</si>
  <si>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</si>
  <si>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</si>
  <si>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</si>
  <si>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</si>
  <si>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</si>
  <si>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</si>
  <si>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</si>
  <si>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</si>
  <si>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</si>
  <si>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</si>
  <si>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</si>
  <si>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</si>
  <si>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</si>
  <si>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</si>
  <si>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</si>
  <si>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</si>
  <si>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</si>
  <si>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</si>
  <si>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</si>
  <si>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</si>
  <si>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</si>
  <si>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</si>
  <si>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</si>
  <si>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</si>
  <si>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</si>
  <si>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</si>
  <si>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</si>
  <si>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</si>
  <si>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</si>
  <si>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</si>
  <si>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</si>
  <si>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</si>
  <si>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</si>
  <si>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</si>
  <si>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</si>
  <si>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</si>
  <si>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</si>
  <si>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</si>
  <si>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</si>
  <si>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</si>
  <si>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</si>
  <si>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</si>
  <si>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</si>
  <si>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</si>
  <si>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</si>
  <si>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</si>
  <si>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</si>
  <si>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</si>
  <si>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</si>
  <si>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</si>
  <si>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</si>
  <si>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</si>
  <si>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</si>
  <si>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</si>
  <si>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</si>
  <si>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</si>
  <si>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</si>
  <si>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</si>
  <si>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</si>
  <si>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</si>
  <si>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</si>
  <si>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</si>
  <si>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</si>
  <si>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</si>
  <si>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</si>
  <si>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</si>
  <si>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</si>
  <si>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</si>
  <si>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</si>
  <si>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</si>
  <si>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</si>
  <si>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</si>
  <si>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</si>
  <si>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</si>
  <si>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</si>
  <si>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</si>
  <si>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</si>
  <si>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</si>
  <si>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</si>
  <si>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</si>
  <si>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</si>
  <si>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</si>
  <si>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</si>
  <si>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</si>
  <si>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</si>
  <si>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</si>
  <si>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</si>
  <si>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</si>
  <si>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</si>
  <si>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</si>
  <si>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</si>
  <si>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</si>
  <si>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</si>
  <si>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</si>
  <si>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</si>
  <si>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</si>
  <si>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</si>
  <si>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</si>
  <si>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</si>
  <si>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</si>
  <si>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</si>
  <si>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</si>
  <si>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</si>
  <si>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</si>
  <si>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</si>
  <si>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</si>
  <si>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</si>
  <si>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</si>
  <si>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</si>
  <si>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</si>
  <si>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</si>
  <si>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</si>
  <si>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</si>
  <si>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</si>
  <si>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</si>
  <si>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</si>
  <si>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</si>
  <si>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</si>
  <si>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</si>
  <si>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</si>
  <si>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</si>
  <si>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</si>
  <si>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</si>
  <si>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</si>
  <si>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</si>
  <si>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</si>
  <si>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</si>
  <si>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</si>
  <si>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</si>
  <si>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</si>
  <si>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</si>
  <si>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</si>
  <si>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</si>
  <si>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</si>
  <si>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</si>
  <si>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</si>
  <si>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</si>
  <si>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</si>
  <si>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</si>
  <si>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</si>
  <si>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</si>
  <si>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</si>
  <si>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</si>
  <si>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</si>
  <si>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</si>
  <si>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</si>
  <si>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</si>
  <si>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</si>
  <si>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</si>
  <si>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</si>
  <si>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</si>
  <si>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</si>
  <si>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</si>
  <si>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</si>
  <si>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</si>
  <si>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</si>
  <si>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</si>
  <si>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</si>
  <si>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</si>
  <si>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</si>
  <si>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</si>
  <si>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</si>
  <si>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</si>
  <si>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</si>
  <si>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</si>
  <si>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</si>
  <si>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</si>
  <si>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</si>
  <si>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</si>
  <si>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</si>
  <si>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</si>
  <si>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</si>
  <si>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</si>
  <si>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</si>
  <si>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</si>
  <si>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</si>
  <si>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</si>
  <si>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</si>
  <si>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</si>
  <si>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</si>
  <si>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</si>
  <si>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</si>
  <si>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</si>
  <si>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</si>
  <si>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</si>
  <si>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</si>
  <si>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</si>
  <si>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</si>
  <si>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</si>
  <si>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</si>
  <si>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</si>
  <si>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</si>
  <si>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</si>
  <si>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</si>
  <si>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</si>
  <si>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</si>
  <si>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</si>
  <si>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</si>
  <si>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</si>
  <si>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</si>
  <si>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</si>
  <si>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</si>
  <si>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</si>
  <si>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</si>
  <si>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</si>
  <si>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</si>
  <si>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</si>
  <si>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</si>
  <si>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</si>
  <si>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</si>
  <si>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</si>
  <si>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</si>
  <si>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</si>
  <si>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</si>
  <si>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</si>
  <si>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</si>
  <si>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</si>
  <si>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</si>
  <si>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</si>
  <si>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</si>
  <si>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</si>
  <si>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</si>
  <si>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</si>
  <si>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</si>
  <si>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</si>
  <si>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</si>
  <si>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</si>
  <si>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</si>
  <si>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</si>
  <si>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</si>
  <si>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</si>
  <si>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</si>
  <si>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</si>
  <si>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</si>
  <si>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</si>
  <si>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</si>
  <si>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</si>
  <si>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</si>
  <si>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</si>
  <si>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</si>
  <si>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</si>
  <si>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</si>
  <si>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</si>
  <si>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</si>
  <si>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</si>
  <si>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</si>
  <si>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</si>
  <si>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</si>
  <si>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</si>
  <si>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</si>
  <si>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</si>
  <si>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</si>
  <si>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</si>
  <si>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</si>
  <si>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</si>
  <si>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</si>
  <si>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</si>
  <si>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</si>
  <si>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</si>
  <si>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</si>
  <si>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</si>
  <si>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</si>
  <si>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</si>
  <si>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</si>
  <si>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</si>
  <si>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</si>
  <si>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</si>
  <si>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</si>
  <si>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</si>
  <si>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</si>
  <si>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</si>
  <si>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</si>
  <si>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</si>
  <si>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</si>
  <si>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</si>
  <si>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</si>
  <si>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</si>
  <si>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</si>
  <si>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</si>
  <si>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</si>
  <si>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</si>
  <si>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</si>
  <si>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</si>
  <si>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</si>
  <si>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</si>
  <si>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</si>
  <si>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</si>
  <si>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</si>
  <si>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</si>
  <si>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</si>
  <si>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</si>
  <si>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</si>
  <si>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</si>
  <si>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</si>
  <si>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</si>
  <si>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</si>
  <si>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</si>
  <si>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</si>
  <si>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</si>
  <si>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</si>
  <si>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</si>
  <si>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</si>
  <si>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</si>
  <si>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</si>
  <si>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</si>
  <si>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</si>
  <si>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</si>
  <si>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</si>
  <si>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</si>
  <si>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</si>
  <si>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</si>
  <si>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</si>
  <si>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</si>
  <si>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</si>
  <si>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</si>
  <si>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</si>
  <si>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</si>
  <si>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</si>
  <si>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</si>
  <si>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</si>
  <si>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</si>
  <si>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</si>
  <si>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</si>
  <si>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</si>
  <si>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</si>
  <si>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</si>
  <si>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</si>
  <si>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</si>
  <si>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</si>
  <si>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</si>
  <si>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</si>
  <si>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</si>
  <si>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</si>
  <si>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</si>
  <si>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</si>
  <si>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</si>
  <si>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</si>
  <si>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</si>
  <si>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</si>
  <si>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</si>
  <si>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</si>
  <si>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</si>
  <si>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</si>
  <si>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</si>
  <si>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</si>
  <si>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</si>
  <si>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</si>
  <si>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</si>
  <si>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</si>
  <si>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</si>
  <si>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</si>
  <si>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</si>
  <si>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</si>
  <si>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</si>
  <si>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</si>
  <si>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</si>
  <si>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</si>
  <si>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</si>
  <si>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</si>
  <si>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</si>
  <si>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</si>
  <si>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</si>
  <si>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</si>
  <si>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</si>
  <si>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</si>
  <si>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</si>
  <si>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</si>
  <si>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</si>
  <si>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</si>
  <si>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</si>
  <si>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</si>
  <si>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</si>
  <si>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</si>
  <si>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</si>
  <si>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</si>
  <si>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</si>
  <si>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</si>
  <si>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</si>
  <si>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</si>
  <si>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</si>
  <si>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</si>
  <si>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</si>
  <si>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</si>
  <si>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</si>
  <si>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</si>
  <si>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</si>
  <si>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</si>
  <si>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</si>
  <si>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</si>
  <si>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</si>
  <si>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</si>
  <si>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</si>
  <si>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</si>
  <si>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</si>
  <si>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</si>
  <si>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</si>
  <si>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</si>
  <si>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</si>
  <si>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</si>
  <si>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</si>
  <si>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</si>
  <si>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</si>
  <si>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</si>
  <si>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</si>
  <si>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</si>
  <si>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</si>
  <si>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</si>
  <si>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</si>
  <si>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</si>
  <si>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</si>
  <si>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</si>
  <si>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</si>
  <si>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</si>
  <si>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</si>
  <si>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</si>
  <si>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</si>
  <si>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</si>
  <si>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</si>
  <si>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</si>
  <si>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</si>
  <si>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</si>
  <si>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</si>
  <si>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</si>
  <si>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</si>
  <si>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</si>
  <si>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</si>
  <si>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</si>
  <si>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</si>
  <si>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</si>
  <si>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</si>
  <si>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</si>
  <si>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</si>
  <si>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</si>
  <si>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</si>
  <si>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</si>
  <si>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</si>
  <si>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</si>
  <si>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</si>
  <si>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</si>
  <si>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</si>
  <si>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</si>
  <si>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</si>
  <si>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</si>
  <si>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</si>
  <si>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</si>
  <si>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</si>
  <si>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</si>
  <si>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</si>
  <si>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</si>
  <si>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</si>
  <si>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</si>
  <si>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</si>
  <si>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</si>
  <si>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</si>
  <si>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</si>
  <si>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</si>
  <si>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</si>
  <si>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</si>
  <si>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</si>
  <si>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</si>
  <si>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</si>
  <si>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</si>
  <si>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</si>
  <si>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</si>
  <si>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</si>
  <si>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</si>
  <si>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</si>
  <si>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</si>
  <si>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</si>
  <si>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</si>
  <si>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</si>
  <si>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</si>
  <si>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</si>
  <si>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</si>
  <si>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</si>
  <si>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</si>
  <si>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</si>
  <si>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</si>
  <si>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</si>
  <si>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</si>
  <si>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</si>
  <si>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</si>
  <si>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</si>
  <si>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</si>
  <si>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</si>
  <si>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</si>
  <si>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</si>
  <si>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</si>
  <si>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</si>
  <si>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</si>
  <si>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</si>
  <si>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</si>
  <si>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</si>
  <si>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</si>
  <si>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</si>
  <si>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</si>
  <si>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</si>
  <si>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</si>
  <si>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</si>
  <si>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</si>
  <si>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</si>
  <si>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</si>
  <si>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</si>
  <si>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</si>
  <si>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</si>
  <si>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</si>
  <si>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</si>
  <si>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</si>
  <si>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</si>
  <si>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</si>
  <si>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</si>
  <si>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</si>
  <si>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</si>
  <si>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</si>
  <si>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</si>
  <si>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</si>
  <si>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</si>
  <si>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</si>
  <si>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</si>
  <si>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</si>
  <si>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</si>
  <si>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</si>
  <si>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</si>
  <si>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</si>
  <si>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</si>
  <si>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</si>
  <si>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</si>
  <si>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</si>
  <si>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</si>
  <si>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</si>
  <si>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</si>
  <si>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</si>
  <si>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</si>
  <si>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</si>
  <si>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</si>
  <si>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</si>
  <si>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</si>
  <si>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</si>
  <si>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</si>
  <si>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</si>
  <si>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</si>
  <si>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</si>
  <si>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</si>
  <si>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</si>
  <si>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</si>
  <si>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</si>
  <si>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</si>
  <si>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</si>
  <si>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</si>
  <si>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</si>
  <si>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</si>
  <si>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</si>
  <si>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</si>
  <si>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</si>
  <si>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</si>
  <si>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</si>
  <si>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</si>
  <si>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</si>
  <si>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</si>
  <si>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</si>
  <si>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</si>
  <si>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</si>
  <si>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</si>
  <si>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</si>
  <si>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</si>
  <si>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</si>
  <si>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</si>
  <si>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</si>
  <si>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</si>
  <si>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</si>
  <si>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</si>
  <si>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</si>
  <si>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</si>
  <si>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</si>
  <si>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</si>
  <si>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</si>
  <si>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</si>
  <si>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</si>
  <si>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</si>
  <si>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</si>
  <si>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</si>
  <si>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</si>
  <si>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</si>
  <si>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</si>
  <si>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</si>
  <si>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</si>
  <si>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</si>
  <si>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</si>
  <si>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</si>
  <si>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</si>
  <si>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</si>
  <si>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</si>
  <si>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</si>
  <si>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</si>
  <si>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</si>
  <si>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</si>
  <si>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</si>
  <si>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</si>
  <si>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</si>
  <si>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</si>
  <si>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</si>
  <si>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</si>
  <si>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</si>
  <si>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</si>
  <si>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</si>
  <si>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</si>
  <si>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</si>
  <si>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</si>
  <si>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</si>
  <si>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</si>
  <si>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</si>
  <si>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</si>
  <si>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</si>
  <si>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</si>
  <si>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</si>
  <si>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</si>
  <si>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</si>
  <si>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</si>
  <si>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</si>
  <si>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</si>
  <si>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</si>
  <si>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</si>
  <si>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</si>
  <si>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</si>
  <si>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</si>
  <si>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</si>
  <si>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</si>
  <si>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</si>
  <si>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</si>
  <si>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</si>
  <si>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</si>
  <si>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</si>
  <si>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</si>
  <si>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</si>
  <si>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</si>
  <si>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</si>
  <si>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</si>
  <si>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</si>
  <si>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</si>
  <si>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</si>
  <si>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</si>
  <si>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</si>
  <si>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</si>
  <si>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</si>
  <si>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</si>
  <si>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</si>
  <si>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</si>
  <si>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</si>
  <si>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</si>
  <si>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</si>
  <si>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</si>
  <si>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</si>
  <si>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</si>
  <si>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</si>
  <si>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</si>
  <si>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</si>
  <si>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</si>
  <si>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</si>
  <si>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</si>
  <si>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</si>
  <si>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</si>
  <si>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</si>
  <si>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</si>
  <si>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</si>
  <si>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</si>
  <si>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</si>
  <si>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</si>
  <si>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</si>
  <si>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</si>
  <si>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</si>
  <si>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</si>
  <si>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</si>
  <si>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</si>
  <si>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</si>
  <si>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</si>
  <si>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</si>
  <si>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</si>
  <si>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</si>
  <si>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</si>
  <si>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</si>
  <si>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</si>
  <si>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</si>
  <si>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</si>
  <si>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</si>
  <si>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</si>
  <si>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</si>
  <si>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</si>
  <si>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</si>
  <si>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</si>
  <si>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</si>
  <si>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</si>
  <si>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</si>
  <si>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</si>
  <si>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</si>
  <si>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</si>
  <si>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</si>
  <si>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</si>
  <si>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</si>
  <si>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</si>
  <si>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</si>
  <si>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</si>
  <si>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</si>
  <si>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</si>
  <si>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</si>
  <si>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</si>
  <si>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</si>
  <si>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</si>
  <si>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</si>
  <si>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</si>
  <si>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</si>
  <si>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</si>
  <si>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</si>
  <si>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</si>
  <si>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</si>
  <si>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</si>
  <si>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</si>
  <si>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</si>
  <si>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</si>
  <si>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</si>
  <si>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</si>
  <si>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</si>
  <si>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</si>
  <si>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</si>
  <si>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</si>
  <si>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</si>
  <si>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</si>
  <si>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</si>
  <si>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</si>
  <si>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</si>
  <si>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</si>
  <si>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</si>
  <si>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</si>
  <si>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</si>
  <si>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</si>
  <si>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</si>
  <si>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</si>
  <si>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</si>
  <si>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</si>
  <si>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</si>
  <si>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</si>
  <si>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</si>
  <si>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</si>
  <si>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</si>
  <si>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</si>
  <si>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</si>
  <si>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</si>
  <si>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</si>
  <si>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</si>
  <si>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</si>
  <si>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</si>
  <si>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</si>
  <si>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</si>
  <si>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</si>
  <si>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</si>
  <si>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</si>
  <si>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</si>
  <si>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</si>
  <si>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</si>
  <si>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</si>
  <si>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</si>
  <si>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</si>
  <si>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</si>
  <si>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</si>
  <si>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</si>
  <si>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</si>
  <si>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</si>
  <si>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</si>
  <si>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</si>
  <si>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</si>
  <si>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</si>
  <si>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</si>
  <si>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</si>
  <si>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</si>
  <si>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</si>
  <si>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</si>
  <si>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</si>
  <si>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</si>
  <si>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</si>
  <si>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</si>
  <si>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</si>
  <si>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</si>
  <si>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</si>
  <si>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</si>
  <si>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</si>
  <si>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</si>
  <si>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</si>
  <si>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</si>
  <si>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</si>
  <si>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</si>
  <si>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</si>
  <si>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</si>
  <si>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</si>
  <si>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</si>
  <si>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</si>
  <si>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</si>
  <si>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</si>
  <si>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</si>
  <si>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</si>
  <si>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</si>
  <si>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</si>
  <si>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</si>
  <si>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</si>
  <si>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</si>
  <si>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</si>
  <si>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</si>
  <si>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</si>
  <si>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</si>
  <si>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</si>
  <si>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</si>
  <si>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</si>
  <si>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</si>
  <si>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</si>
  <si>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</si>
  <si>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</si>
  <si>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</si>
  <si>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</si>
  <si>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</si>
  <si>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</si>
  <si>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</si>
  <si>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</si>
  <si>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</si>
  <si>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</si>
  <si>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</si>
  <si>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</si>
  <si>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</si>
  <si>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</si>
  <si>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</si>
  <si>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</si>
  <si>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</si>
  <si>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</si>
  <si>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</si>
  <si>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</si>
  <si>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</si>
  <si>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</si>
  <si>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</si>
  <si>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</si>
  <si>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</si>
  <si>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</si>
  <si>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</si>
  <si>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</si>
  <si>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</si>
  <si>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</si>
  <si>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</si>
  <si>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</si>
  <si>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</si>
  <si>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</si>
  <si>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</si>
  <si>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</si>
  <si>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</si>
  <si>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</si>
  <si>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</si>
  <si>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</si>
  <si>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</si>
  <si>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</si>
  <si>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</si>
  <si>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</si>
  <si>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</si>
  <si>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</si>
  <si>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</si>
  <si>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</si>
  <si>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</si>
  <si>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</si>
  <si>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</si>
  <si>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</si>
  <si>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</si>
  <si>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</si>
  <si>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</si>
  <si>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</si>
  <si>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</si>
  <si>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</si>
  <si>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</si>
  <si>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</si>
  <si>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</si>
  <si>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</si>
  <si>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</si>
  <si>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</si>
  <si>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</si>
  <si>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</si>
  <si>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</si>
  <si>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</si>
  <si>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</si>
  <si>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</si>
  <si>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</si>
  <si>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</si>
  <si>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</si>
  <si>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</si>
  <si>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</si>
  <si>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</si>
  <si>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</si>
  <si>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</si>
  <si>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</si>
  <si>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</si>
  <si>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</si>
  <si>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</si>
  <si>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</si>
  <si>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</si>
  <si>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</si>
  <si>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</si>
  <si>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</si>
  <si>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</si>
  <si>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</si>
  <si>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</si>
  <si>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</si>
  <si>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</si>
  <si>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</si>
  <si>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</si>
  <si>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</si>
  <si>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</si>
  <si>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</si>
  <si>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</si>
  <si>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</si>
  <si>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</si>
  <si>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</si>
  <si>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</si>
  <si>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</si>
  <si>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</si>
  <si>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</si>
  <si>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</si>
  <si>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</si>
  <si>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</si>
  <si>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</si>
  <si>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</si>
  <si>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</si>
  <si>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</si>
  <si>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</si>
  <si>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</si>
  <si>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</si>
  <si>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</si>
  <si>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</si>
  <si>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</si>
  <si>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</si>
  <si>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</si>
  <si>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</si>
  <si>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</si>
  <si>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</si>
  <si>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</si>
  <si>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</si>
  <si>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</si>
  <si>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</si>
  <si>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</si>
  <si>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</si>
  <si>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</si>
  <si>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</si>
  <si>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</si>
  <si>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</si>
  <si>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</si>
  <si>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</si>
  <si>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</si>
  <si>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</si>
  <si>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</si>
  <si>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</si>
  <si>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</si>
  <si>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</si>
  <si>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</si>
  <si>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</si>
  <si>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</si>
  <si>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</si>
  <si>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</si>
  <si>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</si>
  <si>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</si>
  <si>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</si>
  <si>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</si>
  <si>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</si>
  <si>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</si>
  <si>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</si>
  <si>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</si>
  <si>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</si>
  <si>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</si>
  <si>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</si>
  <si>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</si>
  <si>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</si>
  <si>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</si>
  <si>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</si>
  <si>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</si>
  <si>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</si>
  <si>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</si>
  <si>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</si>
  <si>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</si>
  <si>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</si>
  <si>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</si>
  <si>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</si>
  <si>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</si>
  <si>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</si>
  <si>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</si>
  <si>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</si>
  <si>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</si>
  <si>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</si>
  <si>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</si>
  <si>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</si>
  <si>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</si>
  <si>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</si>
  <si>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</si>
  <si>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</si>
  <si>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</si>
  <si>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</si>
  <si>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</si>
  <si>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</si>
  <si>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</si>
  <si>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</si>
  <si>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</si>
  <si>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</si>
  <si>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</si>
  <si>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</si>
  <si>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</si>
  <si>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</si>
  <si>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</si>
  <si>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</si>
  <si>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</si>
  <si>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</si>
  <si>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</si>
  <si>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</si>
  <si>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</si>
  <si>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</si>
  <si>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</si>
  <si>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</si>
  <si>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</si>
  <si>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</si>
  <si>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</si>
  <si>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</si>
  <si>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</si>
  <si>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</si>
  <si>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</si>
  <si>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</si>
  <si>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</si>
  <si>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</si>
  <si>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</si>
  <si>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</si>
  <si>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</si>
  <si>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</si>
  <si>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</si>
  <si>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</si>
  <si>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</si>
  <si>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</si>
  <si>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</si>
  <si>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</si>
  <si>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</si>
  <si>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</si>
  <si>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</si>
  <si>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</si>
  <si>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</si>
  <si>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</si>
  <si>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</si>
  <si>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</si>
  <si>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</si>
  <si>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</si>
  <si>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</si>
  <si>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</si>
  <si>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</si>
  <si>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</si>
  <si>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</si>
  <si>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</si>
  <si>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</si>
  <si>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</si>
  <si>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</si>
  <si>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</si>
  <si>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</si>
  <si>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</si>
  <si>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</si>
  <si>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</si>
  <si>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</si>
  <si>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</si>
  <si>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</si>
  <si>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</si>
  <si>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</si>
  <si>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</si>
  <si>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</si>
  <si>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</si>
  <si>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</si>
  <si>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</si>
  <si>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</si>
  <si>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</si>
  <si>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</si>
  <si>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</si>
  <si>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</si>
  <si>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</si>
  <si>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</si>
  <si>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</si>
  <si>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</si>
  <si>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</si>
  <si>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</si>
  <si>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</si>
  <si>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</si>
  <si>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</si>
  <si>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</si>
  <si>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</si>
  <si>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</si>
  <si>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</si>
  <si>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</si>
  <si>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</si>
  <si>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</si>
  <si>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</si>
  <si>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</si>
  <si>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</si>
  <si>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</si>
  <si>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</si>
  <si>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</si>
  <si>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</si>
  <si>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</si>
  <si>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</si>
  <si>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</si>
  <si>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</si>
  <si>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</si>
  <si>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</si>
  <si>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</si>
  <si>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</si>
  <si>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</si>
  <si>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</si>
  <si>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</si>
  <si>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</si>
  <si>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</si>
  <si>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</si>
  <si>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</si>
  <si>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</si>
  <si>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</si>
  <si>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</si>
  <si>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</si>
  <si>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</si>
  <si>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</si>
  <si>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</si>
  <si>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</si>
  <si>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</si>
  <si>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</si>
  <si>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</si>
  <si>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</si>
  <si>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</si>
  <si>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</si>
  <si>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</si>
  <si>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</si>
  <si>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</si>
  <si>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</si>
  <si>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</si>
  <si>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</si>
  <si>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</si>
  <si>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</si>
  <si>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</si>
  <si>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</si>
  <si>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</si>
  <si>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</si>
  <si>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</si>
  <si>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</si>
  <si>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</si>
  <si>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</si>
  <si>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</si>
  <si>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</si>
  <si>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</si>
  <si>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</si>
  <si>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</si>
  <si>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</si>
  <si>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</si>
  <si>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</si>
  <si>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</si>
  <si>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</si>
  <si>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</si>
  <si>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</si>
  <si>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</si>
  <si>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</si>
  <si>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</si>
  <si>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</si>
  <si>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</si>
  <si>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</si>
  <si>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</si>
  <si>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</si>
  <si>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</si>
  <si>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</si>
  <si>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</si>
  <si>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</si>
  <si>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</si>
  <si>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</si>
  <si>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</si>
  <si>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</si>
  <si>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</si>
  <si>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</si>
  <si>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</si>
  <si>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</si>
  <si>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</si>
  <si>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</si>
  <si>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</si>
  <si>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</si>
  <si>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</si>
  <si>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</si>
  <si>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</si>
  <si>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</si>
  <si>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</si>
  <si>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</si>
  <si>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</si>
  <si>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</si>
  <si>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</si>
  <si>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</si>
  <si>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</si>
  <si>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</si>
  <si>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</si>
  <si>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</si>
  <si>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</si>
  <si>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</si>
  <si>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</si>
  <si>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</si>
  <si>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</si>
  <si>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</si>
  <si>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</si>
  <si>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</si>
  <si>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</si>
  <si>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</si>
  <si>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</si>
  <si>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</si>
  <si>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</si>
  <si>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</si>
  <si>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</si>
  <si>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</si>
  <si>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</si>
  <si>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</si>
  <si>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</si>
  <si>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</si>
  <si>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</si>
  <si>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</si>
  <si>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</si>
  <si>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</si>
  <si>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</si>
  <si>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</si>
  <si>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</si>
  <si>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</si>
  <si>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</si>
  <si>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</si>
  <si>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</si>
  <si>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</si>
  <si>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</si>
  <si>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</si>
  <si>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</si>
  <si>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</si>
  <si>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</si>
  <si>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</si>
  <si>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</si>
  <si>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</si>
  <si>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</si>
  <si>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</si>
  <si>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</si>
  <si>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</si>
  <si>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</si>
  <si>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</si>
  <si>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</si>
  <si>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</si>
  <si>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</si>
  <si>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</si>
  <si>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</si>
  <si>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</si>
  <si>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</si>
  <si>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</si>
  <si>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</si>
  <si>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</si>
  <si>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</si>
  <si>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</si>
  <si>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</si>
  <si>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</si>
  <si>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</si>
  <si>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</si>
  <si>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</si>
  <si>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</si>
  <si>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</si>
  <si>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</si>
  <si>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</si>
  <si>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</si>
  <si>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</si>
  <si>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</si>
  <si>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</si>
  <si>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</si>
  <si>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</si>
  <si>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</si>
  <si>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</si>
  <si>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</si>
  <si>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</si>
  <si>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</si>
  <si>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</si>
  <si>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</si>
  <si>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</si>
  <si>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</si>
  <si>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</si>
  <si>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</si>
  <si>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</si>
  <si>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</si>
  <si>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</si>
  <si>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</si>
  <si>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</si>
  <si>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</si>
  <si>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</si>
  <si>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</si>
  <si>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</si>
  <si>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</si>
  <si>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</si>
  <si>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</si>
  <si>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</si>
  <si>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</si>
  <si>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</si>
  <si>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</si>
  <si>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</si>
  <si>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</si>
  <si>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</si>
  <si>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</si>
  <si>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</si>
  <si>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</si>
  <si>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</si>
  <si>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</si>
  <si>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</si>
  <si>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</si>
  <si>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</si>
  <si>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</si>
  <si>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</si>
  <si>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</si>
  <si>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</si>
  <si>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</si>
  <si>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</si>
  <si>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</si>
  <si>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</si>
  <si>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</si>
  <si>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</si>
  <si>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</si>
  <si>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</si>
  <si>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</si>
  <si>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</si>
  <si>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</si>
  <si>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</si>
  <si>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</si>
  <si>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</si>
  <si>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</si>
  <si>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</si>
  <si>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</si>
  <si>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</si>
  <si>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</si>
  <si>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</si>
  <si>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</si>
  <si>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</si>
  <si>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</si>
  <si>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</si>
  <si>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</si>
  <si>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</si>
  <si>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</si>
  <si>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</si>
  <si>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</si>
  <si>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</si>
  <si>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</si>
  <si>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</si>
  <si>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</si>
  <si>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</si>
  <si>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</si>
  <si>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</si>
  <si>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</si>
  <si>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</si>
  <si>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</si>
  <si>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</si>
  <si>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</si>
  <si>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</si>
  <si>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</si>
  <si>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</si>
  <si>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</si>
  <si>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</si>
  <si>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</si>
  <si>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</si>
  <si>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</si>
  <si>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</si>
  <si>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</si>
  <si>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</si>
  <si>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</si>
  <si>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</si>
  <si>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</si>
  <si>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</si>
  <si>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</si>
  <si>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</si>
  <si>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</si>
  <si>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</si>
  <si>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</si>
  <si>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</si>
  <si>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</si>
  <si>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</si>
  <si>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</si>
  <si>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</si>
  <si>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</si>
  <si>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</si>
  <si>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</si>
  <si>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</si>
  <si>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</si>
  <si>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</si>
  <si>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</si>
  <si>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</si>
  <si>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</si>
  <si>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</si>
  <si>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</si>
  <si>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</si>
  <si>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</si>
  <si>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</si>
  <si>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</si>
  <si>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</si>
  <si>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</si>
  <si>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</si>
  <si>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</si>
  <si>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</si>
  <si>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</si>
  <si>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</si>
  <si>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</si>
  <si>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</si>
  <si>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</si>
  <si>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</si>
  <si>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</si>
  <si>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</si>
  <si>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</si>
  <si>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</si>
  <si>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</si>
  <si>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</si>
  <si>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</si>
  <si>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</si>
  <si>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</si>
  <si>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</si>
  <si>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</si>
  <si>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</si>
  <si>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</si>
  <si>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</si>
  <si>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</si>
  <si>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</si>
  <si>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</si>
  <si>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</si>
  <si>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</si>
  <si>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</si>
  <si>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</si>
  <si>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</si>
  <si>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</si>
  <si>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</si>
  <si>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</si>
  <si>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</si>
  <si>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</si>
  <si>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</si>
  <si>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</si>
  <si>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</si>
  <si>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</si>
  <si>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</si>
  <si>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</si>
  <si>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</si>
  <si>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</si>
  <si>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</si>
  <si>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</si>
  <si>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</si>
  <si>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</si>
  <si>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</si>
  <si>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</si>
  <si>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</si>
  <si>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</si>
  <si>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</si>
  <si>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</si>
  <si>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</si>
  <si>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</si>
  <si>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</si>
  <si>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</si>
  <si>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</si>
  <si>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</si>
  <si>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</si>
  <si>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</si>
  <si>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</si>
  <si>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</si>
  <si>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</si>
  <si>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</si>
  <si>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</si>
  <si>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</si>
  <si>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</si>
  <si>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</si>
  <si>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</si>
  <si>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</si>
  <si>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</si>
  <si>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</si>
  <si>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</si>
  <si>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</si>
  <si>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</si>
  <si>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</si>
  <si>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</si>
  <si>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</si>
  <si>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</si>
  <si>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</si>
  <si>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</si>
  <si>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</si>
  <si>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</si>
  <si>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</si>
  <si>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</si>
  <si>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</si>
  <si>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</si>
  <si>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</si>
  <si>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</si>
  <si>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</si>
  <si>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</si>
  <si>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</si>
  <si>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</si>
  <si>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</si>
  <si>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</si>
  <si>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</si>
  <si>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</si>
  <si>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</si>
  <si>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</si>
  <si>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</si>
  <si>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</si>
  <si>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</si>
  <si>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</si>
  <si>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</si>
  <si>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</si>
  <si>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</si>
  <si>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</si>
  <si>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</si>
  <si>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</si>
  <si>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</si>
  <si>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</si>
  <si>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</si>
  <si>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</si>
  <si>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</si>
  <si>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</si>
  <si>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</si>
  <si>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</si>
  <si>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</si>
  <si>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</si>
  <si>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</si>
  <si>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</si>
  <si>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</si>
  <si>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</si>
  <si>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</si>
  <si>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</si>
  <si>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</si>
  <si>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</si>
  <si>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</si>
  <si>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</si>
  <si>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</si>
  <si>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</si>
  <si>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</si>
  <si>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</si>
  <si>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</si>
  <si>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</si>
  <si>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</si>
  <si>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</si>
  <si>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</si>
  <si>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</si>
  <si>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</si>
  <si>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</si>
  <si>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</si>
  <si>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</si>
  <si>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</si>
  <si>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</si>
  <si>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</si>
  <si>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</si>
  <si>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</si>
  <si>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</si>
  <si>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</si>
  <si>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</si>
  <si>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</si>
  <si>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</si>
  <si>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</si>
  <si>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</si>
  <si>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</si>
  <si>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</si>
  <si>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</si>
  <si>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</si>
  <si>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</si>
  <si>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</si>
  <si>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</si>
  <si>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</si>
  <si>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</si>
  <si>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</si>
  <si>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</si>
  <si>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</si>
  <si>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</si>
  <si>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</si>
  <si>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</si>
  <si>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</si>
  <si>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</si>
  <si>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</si>
  <si>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</si>
  <si>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</si>
  <si>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</si>
  <si>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</si>
  <si>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</si>
  <si>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</si>
  <si>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</si>
  <si>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</si>
  <si>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</si>
  <si>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</si>
  <si>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</si>
  <si>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</si>
  <si>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</si>
  <si>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</si>
  <si>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</si>
  <si>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</si>
  <si>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</si>
  <si>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</si>
  <si>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</si>
  <si>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</si>
  <si>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</si>
  <si>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</si>
  <si>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</si>
  <si>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</si>
  <si>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</si>
  <si>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</si>
  <si>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</si>
  <si>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</si>
  <si>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</si>
  <si>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</si>
  <si>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</si>
  <si>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</si>
  <si>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</si>
  <si>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</si>
  <si>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</si>
  <si>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</si>
  <si>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</si>
  <si>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</si>
  <si>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</si>
  <si>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</si>
  <si>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</si>
  <si>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</si>
  <si>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</si>
  <si>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</si>
  <si>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</si>
  <si>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</si>
  <si>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</si>
  <si>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</si>
  <si>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</si>
  <si>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</si>
  <si>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</si>
  <si>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</si>
  <si>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</si>
  <si>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</si>
  <si>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</si>
  <si>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</si>
  <si>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</si>
  <si>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</si>
  <si>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</si>
  <si>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</si>
  <si>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</si>
  <si>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</si>
  <si>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</si>
  <si>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</si>
  <si>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</si>
  <si>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</si>
  <si>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</si>
  <si>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</si>
  <si>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</si>
  <si>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</si>
  <si>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</si>
  <si>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</si>
  <si>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</si>
  <si>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</si>
  <si>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</si>
  <si>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</si>
  <si>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</si>
  <si>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</si>
  <si>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</si>
  <si>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</si>
  <si>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</si>
  <si>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</si>
  <si>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</si>
  <si>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</si>
  <si>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</si>
  <si>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</si>
  <si>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</si>
  <si>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</si>
  <si>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</si>
  <si>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</si>
  <si>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</si>
  <si>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</si>
  <si>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</si>
  <si>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</si>
  <si>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</si>
  <si>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</si>
  <si>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</si>
  <si>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</si>
  <si>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</si>
  <si>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</si>
  <si>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</si>
  <si>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</si>
  <si>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</si>
  <si>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</si>
  <si>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</si>
  <si>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</si>
  <si>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</si>
  <si>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</si>
  <si>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</si>
  <si>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</si>
  <si>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</si>
  <si>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</si>
  <si>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</si>
  <si>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</si>
  <si>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</si>
  <si>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</si>
  <si>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</si>
  <si>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</si>
  <si>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</si>
  <si>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</si>
  <si>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</si>
  <si>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</si>
  <si>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</si>
  <si>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</si>
  <si>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</si>
  <si>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</si>
  <si>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</si>
  <si>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</si>
  <si>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</si>
  <si>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</si>
  <si>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</si>
  <si>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</si>
  <si>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</si>
  <si>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</si>
  <si>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</si>
  <si>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</si>
  <si>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</si>
  <si>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</si>
  <si>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</si>
  <si>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</si>
  <si>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</si>
  <si>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</si>
  <si>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</si>
  <si>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</si>
  <si>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</si>
  <si>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</si>
  <si>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</si>
  <si>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</si>
  <si>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</si>
  <si>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</si>
  <si>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</si>
  <si>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</si>
  <si>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</si>
  <si>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</si>
  <si>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</si>
  <si>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</si>
  <si>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</si>
  <si>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</si>
  <si>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</si>
  <si>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</si>
  <si>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</si>
  <si>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</si>
  <si>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</si>
  <si>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</si>
  <si>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</si>
  <si>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</si>
  <si>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</si>
  <si>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</si>
  <si>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</si>
  <si>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</si>
  <si>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</si>
  <si>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</si>
  <si>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</si>
  <si>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</si>
  <si>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</si>
  <si>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</si>
  <si>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</si>
  <si>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</si>
  <si>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</si>
  <si>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</si>
  <si>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</si>
  <si>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</si>
  <si>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</si>
  <si>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</si>
  <si>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</si>
  <si>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</si>
  <si>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</si>
  <si>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</si>
  <si>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</si>
  <si>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</si>
  <si>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</si>
  <si>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</si>
  <si>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</si>
  <si>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</si>
  <si>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</si>
  <si>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</si>
  <si>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</si>
  <si>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</si>
  <si>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</si>
  <si>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</si>
  <si>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</si>
  <si>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</si>
  <si>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</si>
  <si>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</si>
  <si>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</si>
  <si>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</si>
  <si>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</si>
  <si>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</si>
  <si>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</si>
  <si>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</si>
  <si>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</si>
  <si>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</si>
  <si>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</si>
  <si>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</si>
  <si>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</si>
  <si>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</si>
  <si>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</si>
  <si>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</si>
  <si>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</si>
  <si>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</si>
  <si>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</si>
  <si>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</si>
  <si>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</si>
  <si>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</si>
  <si>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</si>
  <si>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</si>
  <si>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</si>
  <si>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</si>
  <si>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</si>
  <si>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</si>
  <si>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</si>
  <si>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</si>
  <si>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</si>
  <si>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</si>
  <si>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</si>
  <si>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</si>
  <si>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</si>
  <si>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</si>
  <si>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</si>
  <si>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</si>
  <si>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</si>
  <si>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</si>
  <si>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</si>
  <si>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</si>
  <si>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</si>
  <si>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</si>
  <si>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</si>
  <si>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</si>
  <si>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</si>
  <si>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</si>
  <si>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</si>
  <si>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</si>
  <si>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</si>
  <si>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</si>
  <si>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</si>
  <si>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</si>
  <si>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</si>
  <si>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</si>
  <si>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</si>
  <si>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</si>
  <si>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</si>
  <si>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</si>
  <si>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</si>
  <si>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</si>
  <si>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</si>
  <si>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</si>
  <si>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</si>
  <si>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</si>
  <si>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</si>
  <si>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</si>
  <si>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</si>
  <si>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</si>
  <si>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</si>
  <si>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</si>
  <si>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EXTRA DE DIMENSÕES 35X35 CM, PARA EDIFICAÇÃO HABITACIONAL MULTIFAMILIAR (PRÉDIO). AF_11/2014</t>
  </si>
  <si>
    <t>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</si>
  <si>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</si>
  <si>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</si>
  <si>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</si>
  <si>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</si>
  <si>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</si>
  <si>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</si>
  <si>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</si>
  <si>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</si>
  <si>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</si>
  <si>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</si>
  <si>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</si>
  <si>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</si>
  <si>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</si>
  <si>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</si>
  <si>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</si>
  <si>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</si>
  <si>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</si>
  <si>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</si>
  <si>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</si>
  <si>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</si>
  <si>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</si>
  <si>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</si>
  <si>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</si>
  <si>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</si>
  <si>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</si>
  <si>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</si>
  <si>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</si>
  <si>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</si>
  <si>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</si>
  <si>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</si>
  <si>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</si>
  <si>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</si>
  <si>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</si>
  <si>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</si>
  <si>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</si>
  <si>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</si>
  <si>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</si>
  <si>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</si>
  <si>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</si>
  <si>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</si>
  <si>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</si>
  <si>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</si>
  <si>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</si>
  <si>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</si>
  <si>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</si>
  <si>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</si>
  <si>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</si>
  <si>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</si>
  <si>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</si>
  <si>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</si>
  <si>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</si>
  <si>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</si>
  <si>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</si>
  <si>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</si>
  <si>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</si>
  <si>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</si>
  <si>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</si>
  <si>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</si>
  <si>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</si>
  <si>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</si>
  <si>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</si>
  <si>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</si>
  <si>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</si>
  <si>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</si>
  <si>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</si>
  <si>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</si>
  <si>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</si>
  <si>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</si>
  <si>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</si>
  <si>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</si>
  <si>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</si>
  <si>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</si>
  <si>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</si>
  <si>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</si>
  <si>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</si>
  <si>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</si>
  <si>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</si>
  <si>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</si>
  <si>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</si>
  <si>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</si>
  <si>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</si>
  <si>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</si>
  <si>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</si>
  <si>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</si>
  <si>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</si>
  <si>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</si>
  <si>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</si>
  <si>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</si>
  <si>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</si>
  <si>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</si>
  <si>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</si>
  <si>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</si>
  <si>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</si>
  <si>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</si>
  <si>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</si>
  <si>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</si>
  <si>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</si>
  <si>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</si>
  <si>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</si>
  <si>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</si>
  <si>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</si>
  <si>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</si>
  <si>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</si>
  <si>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</si>
  <si>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</si>
  <si>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CONTRAPISO EM ARGAMASSA TRAÇO 1:4 (CIM E AREIA), EM BETONEIRA 400 L, ESPESSURA 3 CM ÁREAS SECAS E 3 CM ÁREAS MOLHADAS, PARA EDIFICAÇÃO HABITACIONAL UNIFAMILIAR (CASA) E EDIFICAÇÃO PÚBLICA PADRÃO. AF_11/2014</t>
  </si>
  <si>
    <t>CONTRAPISO EM ARGAMASSA TRAÇO 1:4 (CIM E AREIA), BETONEIRA 400 L, E = 4 CM ÁREAS SECAS E MOLHADAS SOBRE LAJE , E = 3 CM ÁREAS MOLHADAS SOBRE IMPERMEABILIZAÇÃO, CASA E EDIFICAÇÃO PÚBLICA PADRÃO. AF_11/2014</t>
  </si>
  <si>
    <t>CONTRAPISO EM ARGAMASSA TRAÇO 1:4 (CIM E AREIA), EM BETONEIRA 400 L, ESPESSURA 3 CM ÁREAS SECAS E 3 CM ÁREAS MOLHADAS, PARA EDIFICAÇÃO HABITACIONAL MULTIFAMILIAR (PRÉDIO). AF_11/2014</t>
  </si>
  <si>
    <t>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</si>
  <si>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</si>
  <si>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</si>
  <si>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</si>
  <si>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</si>
  <si>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</si>
  <si>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</si>
  <si>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</si>
  <si>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</si>
  <si>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</si>
  <si>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</si>
  <si>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</si>
  <si>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</si>
  <si>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</si>
  <si>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</si>
  <si>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</si>
  <si>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</si>
  <si>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</si>
  <si>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</si>
  <si>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</si>
  <si>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</si>
  <si>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</si>
  <si>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</si>
  <si>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</si>
  <si>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</si>
  <si>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</si>
  <si>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</si>
  <si>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</si>
  <si>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</si>
  <si>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</si>
  <si>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</si>
  <si>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</si>
  <si>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</si>
  <si>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</si>
  <si>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</si>
  <si>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</si>
  <si>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</si>
  <si>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</si>
  <si>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</si>
  <si>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</si>
  <si>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</si>
  <si>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</si>
  <si>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</si>
  <si>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</si>
  <si>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</si>
  <si>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</si>
  <si>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</si>
  <si>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</si>
  <si>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</si>
  <si>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</si>
  <si>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</si>
  <si>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</si>
  <si>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</si>
  <si>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</si>
  <si>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</si>
  <si>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</si>
  <si>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</si>
  <si>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</si>
  <si>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</si>
  <si>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</si>
  <si>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</si>
  <si>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</si>
  <si>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</si>
  <si>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</si>
  <si>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</si>
  <si>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</si>
  <si>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</si>
  <si>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</si>
  <si>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</si>
  <si>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</si>
  <si>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</si>
  <si>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</si>
  <si>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</si>
  <si>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</si>
  <si>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</si>
  <si>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</si>
  <si>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</si>
  <si>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</si>
  <si>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</si>
  <si>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</si>
  <si>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</si>
  <si>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</si>
  <si>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</si>
  <si>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</si>
  <si>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</si>
  <si>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</si>
  <si>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</si>
  <si>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</si>
  <si>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</si>
  <si>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</si>
  <si>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</si>
  <si>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</si>
  <si>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</si>
  <si>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</si>
  <si>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</si>
  <si>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</si>
  <si>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</si>
  <si>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</si>
  <si>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</si>
  <si>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</si>
  <si>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</si>
  <si>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</si>
  <si>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</si>
  <si>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</si>
  <si>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</si>
  <si>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</si>
  <si>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</si>
  <si>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</si>
  <si>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</si>
  <si>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</si>
  <si>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</si>
  <si>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</si>
  <si>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</si>
  <si>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</si>
  <si>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</si>
  <si>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</si>
  <si>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</si>
  <si>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</si>
  <si>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</si>
  <si>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</si>
  <si>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</si>
  <si>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</si>
  <si>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</si>
  <si>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</si>
  <si>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</si>
  <si>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</si>
  <si>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</si>
  <si>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</si>
  <si>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</si>
  <si>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</si>
  <si>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</si>
  <si>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</si>
  <si>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</si>
  <si>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</si>
  <si>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</si>
  <si>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</si>
  <si>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</si>
  <si>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</si>
  <si>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</si>
  <si>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</si>
  <si>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</si>
  <si>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</si>
  <si>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</si>
  <si>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</si>
  <si>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</si>
  <si>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</si>
  <si>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</si>
  <si>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</si>
  <si>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</si>
  <si>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</si>
  <si>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</si>
  <si>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</si>
  <si>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</si>
  <si>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</si>
  <si>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</si>
  <si>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EMBOÇO/MASSA ÚNICA, TRAÇO 1:2:8, PREPARO MECÂNICO, COM BETONEIRA DE 400L, EM PAREDES DE AMBIENTES INTERNOS, COM EXECUÇÃO DE TALISCAS, PARA EDIFICAÇÃO HABITACIONAL MULTIFAMILIAR (PRÉDIO). AF_11/2014</t>
  </si>
  <si>
    <t>APLICAÇÃO MANUAL DE GESSO DESEMPENADO (SEM TALISCAS) EM TETO, ESPESSURA 0,5 CM, PARA EDIFICAÇÃO HABITACIONAL MULTIFAMILIAR (PRÉDIO). AF_11/2014</t>
  </si>
  <si>
    <t>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</si>
  <si>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</si>
  <si>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</si>
  <si>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</si>
  <si>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</si>
  <si>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</si>
  <si>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</si>
  <si>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</si>
  <si>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</si>
  <si>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</si>
  <si>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</si>
  <si>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</si>
  <si>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</si>
  <si>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</si>
  <si>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</si>
  <si>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</si>
  <si>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</si>
  <si>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</si>
  <si>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</si>
  <si>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</si>
  <si>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</si>
  <si>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</si>
  <si>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</si>
  <si>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</si>
  <si>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</si>
  <si>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</si>
  <si>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</si>
  <si>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</si>
  <si>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</si>
  <si>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</si>
  <si>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</si>
  <si>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</si>
  <si>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</si>
  <si>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</si>
  <si>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</si>
  <si>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</si>
  <si>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</si>
  <si>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</si>
  <si>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</si>
  <si>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</si>
  <si>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</si>
  <si>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</si>
  <si>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</si>
  <si>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</si>
  <si>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</si>
  <si>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</si>
  <si>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</si>
  <si>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</si>
  <si>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</si>
  <si>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</si>
  <si>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</si>
  <si>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</si>
  <si>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</si>
  <si>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</si>
  <si>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</si>
  <si>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</si>
  <si>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</si>
  <si>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</si>
  <si>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</si>
  <si>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</si>
  <si>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</si>
  <si>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</si>
  <si>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</si>
  <si>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</si>
  <si>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</si>
  <si>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</si>
  <si>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</si>
  <si>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</si>
  <si>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</si>
  <si>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</si>
  <si>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</si>
  <si>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</si>
  <si>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</si>
  <si>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</si>
  <si>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</si>
  <si>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</si>
  <si>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</si>
  <si>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</si>
  <si>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</si>
  <si>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</si>
  <si>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</si>
  <si>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AMBIENTES DE ÁREAS MOLHADAS, MEIA PAREDE OU PAREDE INTEIRA, COM PLACAS TIPO ESMALTADA EXTRA, DIMENSÕES 20X20 CM, PARA EDIFICAÇÃO HABITACIONAL MULTIFAMILIAR (PRÉDIO). AF_11/2014</t>
  </si>
  <si>
    <t>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</si>
  <si>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</si>
  <si>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</si>
  <si>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</si>
  <si>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</si>
  <si>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</si>
  <si>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</si>
  <si>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</si>
  <si>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</si>
  <si>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</si>
  <si>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</si>
  <si>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</si>
  <si>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</si>
  <si>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</si>
  <si>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</si>
  <si>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</si>
  <si>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</si>
  <si>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</si>
  <si>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</si>
  <si>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</si>
  <si>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</si>
  <si>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</si>
  <si>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</si>
  <si>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</si>
  <si>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</si>
  <si>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DE GESSO). AF_05/2017</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</si>
  <si>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</si>
  <si>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</si>
  <si>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</si>
  <si>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</si>
  <si>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ACABAMENTOS PARA FORRO (RODA-FORRO EM PERFIL METÁLICO E PLÁSTICO). AF_05/2017</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</si>
  <si>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</si>
  <si>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</si>
  <si>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</si>
  <si>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</si>
  <si>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</si>
  <si>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</si>
  <si>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</si>
  <si>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</si>
  <si>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</si>
  <si>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</si>
  <si>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</si>
  <si>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</si>
  <si>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</si>
  <si>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</si>
  <si>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</si>
  <si>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</si>
  <si>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</si>
  <si>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</si>
  <si>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</si>
  <si>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</si>
  <si>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</si>
  <si>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</si>
  <si>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</si>
  <si>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</si>
  <si>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</si>
  <si>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</si>
  <si>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</si>
  <si>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</si>
  <si>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</si>
  <si>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</si>
  <si>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</si>
  <si>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</si>
  <si>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</si>
  <si>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</si>
  <si>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</si>
  <si>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</si>
  <si>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</si>
  <si>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</si>
  <si>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</si>
  <si>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</si>
  <si>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</si>
  <si>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</si>
  <si>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</si>
  <si>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</si>
  <si>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</si>
  <si>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</si>
  <si>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</si>
  <si>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</si>
  <si>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</si>
  <si>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</si>
  <si>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</si>
  <si>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</si>
  <si>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</si>
  <si>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</si>
  <si>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</si>
  <si>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</si>
  <si>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</si>
  <si>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</si>
  <si>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</si>
  <si>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</si>
  <si>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</si>
  <si>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</si>
  <si>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</si>
  <si>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</si>
  <si>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</si>
  <si>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</si>
  <si>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</si>
  <si>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</si>
  <si>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</si>
  <si>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</si>
  <si>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</si>
  <si>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</si>
  <si>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</si>
  <si>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</si>
  <si>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</si>
  <si>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</si>
  <si>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</si>
  <si>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</si>
  <si>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</si>
  <si>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</si>
  <si>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</si>
  <si>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</si>
  <si>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</si>
  <si>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</si>
  <si>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</si>
  <si>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</si>
  <si>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</si>
  <si>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</si>
  <si>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</si>
  <si>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</si>
  <si>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</si>
  <si>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</si>
  <si>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</si>
  <si>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</si>
  <si>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</si>
  <si>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</si>
  <si>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</si>
  <si>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</si>
  <si>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</si>
  <si>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</si>
  <si>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</si>
  <si>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</si>
  <si>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</si>
  <si>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</si>
  <si>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</si>
  <si>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</si>
  <si>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</si>
  <si>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</si>
  <si>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</si>
  <si>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</si>
  <si>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</si>
  <si>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</si>
  <si>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</si>
  <si>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</si>
  <si>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</si>
  <si>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</si>
  <si>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</si>
  <si>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</si>
  <si>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</si>
  <si>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</si>
  <si>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</si>
  <si>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</si>
  <si>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</si>
  <si>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</si>
  <si>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</si>
  <si>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</si>
  <si>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</si>
  <si>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</si>
  <si>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</si>
  <si>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</si>
  <si>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</si>
  <si>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</si>
  <si>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</si>
  <si>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</si>
  <si>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</si>
  <si>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</si>
  <si>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</si>
  <si>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</si>
  <si>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</si>
  <si>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</si>
  <si>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</si>
  <si>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</si>
  <si>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</si>
  <si>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</si>
  <si>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</si>
  <si>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</si>
  <si>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</si>
  <si>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</si>
  <si>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</si>
  <si>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</si>
  <si>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</si>
  <si>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</si>
  <si>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</si>
  <si>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</si>
  <si>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</si>
  <si>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</si>
  <si>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</si>
  <si>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</si>
  <si>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</si>
  <si>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</si>
  <si>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</si>
  <si>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</si>
  <si>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</si>
  <si>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</si>
  <si>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</si>
  <si>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</si>
  <si>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</si>
  <si>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</si>
  <si>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</si>
  <si>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</si>
  <si>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</si>
  <si>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</si>
  <si>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</si>
  <si>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</si>
  <si>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</si>
  <si>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</si>
  <si>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</si>
  <si>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</si>
  <si>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</si>
  <si>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</si>
  <si>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</si>
  <si>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</si>
  <si>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</si>
  <si>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</si>
  <si>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</si>
  <si>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</si>
  <si>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</si>
  <si>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</si>
  <si>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</si>
  <si>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</si>
  <si>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</si>
  <si>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</si>
  <si>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</si>
  <si>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</si>
  <si>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</si>
  <si>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</si>
  <si>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</si>
  <si>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</si>
  <si>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</si>
  <si>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</si>
  <si>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</si>
  <si>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</si>
  <si>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</si>
  <si>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</si>
  <si>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</si>
  <si>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</si>
  <si>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</si>
  <si>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</si>
  <si>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</si>
  <si>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</si>
  <si>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</si>
  <si>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</si>
  <si>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</si>
  <si>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</si>
  <si>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</si>
  <si>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</si>
  <si>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</si>
  <si>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</si>
  <si>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</si>
  <si>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</si>
  <si>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</si>
  <si>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</si>
  <si>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</si>
  <si>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</si>
  <si>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</si>
  <si>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</si>
  <si>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</si>
  <si>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</si>
  <si>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</si>
  <si>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</si>
  <si>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</si>
  <si>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</si>
  <si>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</si>
  <si>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</si>
  <si>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</si>
  <si>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</si>
  <si>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</si>
  <si>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</si>
  <si>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</si>
  <si>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</si>
  <si>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</si>
  <si>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</si>
  <si>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</si>
  <si>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</si>
  <si>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</si>
  <si>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</si>
  <si>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</si>
  <si>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</si>
  <si>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</si>
  <si>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</si>
  <si>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</si>
  <si>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</si>
  <si>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</si>
  <si>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</si>
  <si>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</si>
  <si>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</si>
  <si>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</si>
  <si>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</si>
  <si>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</si>
  <si>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</si>
  <si>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</si>
  <si>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</si>
  <si>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</si>
  <si>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</si>
  <si>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</si>
  <si>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</si>
  <si>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</si>
  <si>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</si>
  <si>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</si>
  <si>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</si>
  <si>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</si>
  <si>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</si>
  <si>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</si>
  <si>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</si>
  <si>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</si>
  <si>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</si>
  <si>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</si>
  <si>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</si>
  <si>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</si>
  <si>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</si>
  <si>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</si>
  <si>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</si>
  <si>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</si>
  <si>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</si>
  <si>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</si>
  <si>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</si>
  <si>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</si>
  <si>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</si>
  <si>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</si>
  <si>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</si>
  <si>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</si>
  <si>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</si>
  <si>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</si>
  <si>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</si>
  <si>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</si>
  <si>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</si>
  <si>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</si>
  <si>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</si>
  <si>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</si>
  <si>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</si>
  <si>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</si>
  <si>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</si>
  <si>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</si>
  <si>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</si>
  <si>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</si>
  <si>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</si>
  <si>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</si>
  <si>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</si>
  <si>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</si>
  <si>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</si>
  <si>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</si>
  <si>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</si>
  <si>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</si>
  <si>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</si>
  <si>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</si>
  <si>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</si>
  <si>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</si>
  <si>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</si>
  <si>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</si>
  <si>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</si>
  <si>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</si>
  <si>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</si>
  <si>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</si>
  <si>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</si>
  <si>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</si>
  <si>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</si>
  <si>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</si>
  <si>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</si>
  <si>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</si>
  <si>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</si>
  <si>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</si>
  <si>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</si>
  <si>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</si>
  <si>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</si>
  <si>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</si>
  <si>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</si>
  <si>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</si>
  <si>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</si>
  <si>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</si>
  <si>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</si>
  <si>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</si>
  <si>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</si>
  <si>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</si>
  <si>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</si>
  <si>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</si>
  <si>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</si>
  <si>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</si>
  <si>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</si>
  <si>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</si>
  <si>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</si>
  <si>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</si>
  <si>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</si>
  <si>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</si>
  <si>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</si>
  <si>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</si>
  <si>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</si>
  <si>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</si>
  <si>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</si>
  <si>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</si>
  <si>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</si>
  <si>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</si>
  <si>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</si>
  <si>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</si>
  <si>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</si>
  <si>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</si>
  <si>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</si>
  <si>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</si>
  <si>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</si>
  <si>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</si>
  <si>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</si>
  <si>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</si>
  <si>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</si>
  <si>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</si>
  <si>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</si>
  <si>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</si>
  <si>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</si>
  <si>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</si>
  <si>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</si>
  <si>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</si>
  <si>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</si>
  <si>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</si>
  <si>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</si>
  <si>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</si>
  <si>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</si>
  <si>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</si>
  <si>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</si>
  <si>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</si>
  <si>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</si>
  <si>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</si>
  <si>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</si>
  <si>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</si>
  <si>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</si>
  <si>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</si>
  <si>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</si>
  <si>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</si>
  <si>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</si>
  <si>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</si>
  <si>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</si>
  <si>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</si>
  <si>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</si>
  <si>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</si>
  <si>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</si>
  <si>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</si>
  <si>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</si>
  <si>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</si>
  <si>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</si>
  <si>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</si>
  <si>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</si>
  <si>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</si>
  <si>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</si>
  <si>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</si>
  <si>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</si>
  <si>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</si>
  <si>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</si>
  <si>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</si>
  <si>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</si>
  <si>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</si>
  <si>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</si>
  <si>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</si>
  <si>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</si>
  <si>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</si>
  <si>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</si>
  <si>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</si>
  <si>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</si>
  <si>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</si>
  <si>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</si>
  <si>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</si>
  <si>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</si>
  <si>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</si>
  <si>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</si>
  <si>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</si>
  <si>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</si>
  <si>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</si>
  <si>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</si>
  <si>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</si>
  <si>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</si>
  <si>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</si>
  <si>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</si>
  <si>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</si>
  <si>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</si>
  <si>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</si>
  <si>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</si>
  <si>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</si>
  <si>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</si>
  <si>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</si>
  <si>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</si>
  <si>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</si>
  <si>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</si>
  <si>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</si>
  <si>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</si>
  <si>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</si>
  <si>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</si>
  <si>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</si>
  <si>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</si>
  <si>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</si>
  <si>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</si>
  <si>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</si>
  <si>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</si>
  <si>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</si>
  <si>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</si>
  <si>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</si>
  <si>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</si>
  <si>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</si>
  <si>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</si>
  <si>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</si>
  <si>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</si>
  <si>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</si>
  <si>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</si>
  <si>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</si>
  <si>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</si>
  <si>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</si>
  <si>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</si>
  <si>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</si>
  <si>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</si>
  <si>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</si>
  <si>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</si>
  <si>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</si>
  <si>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</si>
  <si>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</si>
  <si>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</si>
  <si>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</si>
  <si>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</si>
  <si>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</si>
  <si>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</si>
  <si>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</si>
  <si>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</si>
  <si>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</si>
  <si>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</si>
  <si>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</si>
  <si>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</si>
  <si>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</si>
  <si>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</si>
  <si>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</si>
  <si>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</si>
  <si>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</si>
  <si>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</si>
  <si>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</si>
  <si>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</si>
  <si>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</si>
  <si>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</si>
  <si>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</si>
  <si>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</si>
  <si>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</si>
  <si>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</si>
  <si>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</si>
  <si>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</si>
  <si>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</si>
  <si>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</si>
  <si>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</si>
  <si>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</si>
  <si>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</si>
  <si>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</si>
  <si>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</si>
  <si>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</si>
  <si>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</si>
  <si>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</si>
  <si>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</si>
  <si>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</si>
  <si>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</si>
  <si>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</si>
  <si>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</si>
  <si>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</si>
  <si>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</si>
  <si>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</si>
  <si>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</si>
  <si>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</si>
  <si>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</si>
  <si>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</si>
  <si>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</si>
  <si>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</si>
  <si>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</si>
  <si>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</si>
  <si>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</si>
  <si>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</si>
  <si>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</si>
  <si>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</si>
  <si>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</si>
  <si>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</si>
  <si>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</si>
  <si>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</si>
  <si>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</si>
  <si>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</si>
  <si>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</si>
  <si>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</si>
  <si>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</si>
  <si>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</si>
  <si>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</si>
  <si>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</si>
  <si>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</si>
  <si>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</si>
  <si>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</si>
  <si>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</si>
  <si>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</si>
  <si>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</si>
  <si>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</si>
  <si>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</si>
  <si>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</si>
  <si>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</si>
  <si>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</si>
  <si>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</si>
  <si>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</si>
  <si>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</si>
  <si>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</si>
  <si>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</si>
  <si>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</si>
  <si>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</si>
  <si>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</si>
  <si>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</si>
  <si>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</si>
  <si>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</si>
  <si>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</si>
  <si>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</si>
  <si>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</si>
  <si>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</si>
  <si>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</si>
  <si>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</si>
  <si>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</si>
  <si>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</si>
  <si>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</si>
  <si>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</si>
  <si>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</si>
  <si>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</si>
  <si>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</si>
  <si>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</si>
  <si>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</si>
  <si>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</si>
  <si>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</si>
  <si>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</si>
  <si>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</si>
  <si>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</si>
  <si>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</si>
  <si>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</si>
  <si>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</si>
  <si>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</si>
  <si>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</si>
  <si>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</si>
  <si>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</si>
  <si>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</si>
  <si>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</si>
  <si>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</si>
  <si>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</si>
  <si>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</si>
  <si>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</si>
  <si>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</si>
  <si>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</si>
  <si>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</si>
  <si>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</si>
  <si>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</si>
  <si>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</si>
  <si>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</si>
  <si>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</si>
  <si>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</si>
  <si>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</si>
  <si>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</si>
  <si>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</si>
  <si>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</si>
  <si>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</si>
  <si>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</si>
  <si>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</si>
  <si>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</si>
  <si>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</si>
  <si>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</si>
  <si>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</si>
  <si>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</si>
  <si>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</si>
  <si>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</si>
  <si>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</si>
  <si>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</si>
  <si>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</si>
  <si>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</si>
  <si>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</si>
  <si>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</si>
  <si>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</si>
  <si>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</si>
  <si>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</si>
  <si>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</si>
  <si>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</si>
  <si>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</si>
  <si>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</si>
  <si>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</si>
  <si>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</si>
  <si>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</si>
  <si>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</si>
  <si>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</si>
  <si>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</si>
  <si>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</si>
  <si>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</si>
  <si>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</si>
  <si>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</si>
  <si>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</si>
  <si>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</si>
  <si>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</si>
  <si>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</si>
  <si>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</si>
  <si>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</si>
  <si>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</si>
  <si>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</si>
  <si>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</si>
  <si>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</si>
  <si>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</si>
  <si>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</si>
  <si>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</si>
  <si>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</si>
  <si>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</si>
  <si>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</si>
  <si>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</si>
  <si>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</si>
  <si>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</si>
  <si>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</si>
  <si>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</si>
  <si>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</si>
  <si>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</si>
  <si>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</si>
  <si>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</si>
  <si>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</si>
  <si>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</si>
  <si>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</si>
  <si>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</si>
  <si>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</si>
  <si>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</si>
  <si>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</si>
  <si>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</si>
  <si>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</si>
  <si>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</si>
  <si>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</si>
  <si>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</si>
  <si>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</si>
  <si>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</si>
  <si>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</si>
  <si>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</si>
  <si>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</si>
  <si>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</si>
  <si>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</si>
  <si>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</si>
  <si>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</si>
  <si>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</si>
  <si>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</si>
  <si>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</si>
  <si>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</si>
  <si>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</si>
  <si>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</si>
  <si>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</si>
  <si>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</si>
  <si>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</si>
  <si>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</si>
  <si>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</si>
  <si>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</si>
  <si>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</si>
  <si>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</si>
  <si>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</si>
  <si>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</si>
  <si>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</si>
  <si>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</si>
  <si>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</si>
  <si>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</si>
  <si>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</si>
  <si>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</si>
  <si>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</si>
  <si>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</si>
  <si>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</si>
  <si>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</si>
  <si>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</si>
  <si>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</si>
  <si>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</si>
  <si>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</si>
  <si>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</si>
  <si>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</si>
  <si>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</si>
  <si>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</si>
  <si>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</si>
  <si>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</si>
  <si>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</si>
  <si>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</si>
  <si>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</si>
  <si>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</si>
  <si>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</si>
  <si>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</si>
  <si>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</si>
  <si>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</si>
  <si>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</si>
  <si>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</si>
  <si>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</si>
  <si>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</si>
  <si>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</si>
  <si>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</si>
  <si>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</si>
  <si>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</si>
  <si>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</si>
  <si>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</si>
  <si>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</si>
  <si>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</si>
  <si>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</si>
  <si>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</si>
  <si>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</si>
  <si>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</si>
  <si>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</si>
  <si>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</si>
  <si>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</si>
  <si>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</si>
  <si>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</si>
  <si>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</si>
  <si>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</si>
  <si>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</si>
  <si>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</si>
  <si>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</si>
  <si>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</si>
  <si>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</si>
  <si>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</si>
  <si>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</si>
  <si>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</si>
  <si>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</si>
  <si>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</si>
  <si>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</si>
  <si>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</si>
  <si>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</si>
  <si>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</si>
  <si>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</si>
  <si>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</si>
  <si>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</si>
  <si>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</si>
  <si>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</si>
  <si>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</si>
  <si>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</si>
  <si>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</si>
  <si>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</si>
  <si>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</si>
  <si>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</si>
  <si>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</si>
  <si>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</si>
  <si>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</si>
  <si>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</si>
  <si>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</si>
  <si>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</si>
  <si>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</si>
  <si>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</si>
  <si>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</si>
  <si>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</si>
  <si>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</si>
  <si>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</si>
  <si>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</si>
  <si>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</si>
  <si>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</si>
  <si>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</si>
  <si>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</si>
  <si>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</si>
  <si>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</si>
  <si>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</si>
  <si>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</si>
  <si>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</si>
  <si>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</si>
  <si>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</si>
  <si>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</si>
  <si>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</si>
  <si>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</si>
  <si>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</si>
  <si>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</si>
  <si>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</si>
  <si>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</si>
  <si>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</si>
  <si>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</si>
  <si>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</si>
  <si>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</si>
  <si>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</si>
  <si>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</si>
  <si>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</si>
  <si>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</si>
  <si>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</si>
  <si>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</si>
  <si>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</si>
  <si>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</si>
  <si>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</si>
  <si>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</si>
  <si>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</si>
  <si>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</si>
  <si>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</si>
  <si>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</si>
  <si>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</si>
  <si>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</si>
  <si>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</si>
  <si>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</si>
  <si>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</si>
  <si>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</si>
  <si>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</si>
  <si>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</si>
  <si>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</si>
  <si>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</si>
  <si>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</si>
  <si>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</si>
  <si>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</si>
  <si>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</si>
  <si>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</si>
  <si>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</si>
  <si>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</si>
  <si>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</si>
  <si>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</si>
  <si>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</si>
  <si>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</si>
  <si>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</si>
  <si>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</si>
  <si>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</si>
  <si>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</si>
  <si>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</si>
  <si>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</si>
  <si>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</si>
  <si>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</si>
  <si>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</si>
  <si>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</si>
  <si>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</si>
  <si>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</si>
  <si>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</si>
  <si>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</si>
  <si>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</si>
  <si>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</si>
  <si>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</si>
  <si>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</si>
  <si>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</si>
  <si>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</si>
  <si>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</si>
  <si>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</si>
  <si>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</si>
  <si>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</si>
  <si>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</si>
  <si>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</si>
  <si>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</si>
  <si>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</si>
  <si>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</si>
  <si>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</si>
  <si>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</si>
  <si>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</si>
  <si>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</si>
  <si>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</si>
  <si>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</si>
  <si>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</si>
  <si>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</si>
  <si>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</si>
  <si>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</si>
  <si>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</si>
  <si>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</si>
  <si>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</si>
  <si>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</si>
  <si>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</si>
  <si>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</si>
  <si>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</si>
  <si>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</si>
  <si>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</si>
  <si>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</si>
  <si>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</si>
  <si>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</si>
  <si>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</si>
  <si>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</si>
  <si>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</si>
  <si>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</si>
  <si>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</si>
  <si>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</si>
  <si>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</si>
  <si>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</si>
  <si>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</si>
  <si>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</si>
  <si>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</si>
  <si>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</si>
  <si>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</si>
  <si>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</si>
  <si>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</si>
  <si>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</si>
  <si>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</si>
  <si>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</si>
  <si>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</si>
  <si>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</si>
  <si>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</si>
  <si>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</si>
  <si>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</si>
  <si>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</si>
  <si>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</si>
  <si>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</si>
  <si>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</si>
  <si>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</si>
  <si>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</si>
  <si>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</si>
  <si>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</si>
  <si>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</si>
  <si>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</si>
  <si>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</si>
  <si>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</si>
  <si>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</si>
  <si>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</si>
  <si>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</si>
  <si>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</si>
  <si>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</si>
  <si>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</si>
  <si>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</si>
  <si>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</si>
  <si>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</si>
  <si>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</si>
  <si>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</si>
  <si>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</si>
  <si>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</si>
  <si>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</si>
  <si>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</si>
  <si>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</si>
  <si>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</si>
  <si>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</si>
  <si>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</si>
  <si>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</si>
  <si>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</si>
  <si>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</si>
  <si>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</si>
  <si>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</si>
  <si>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</si>
  <si>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</si>
  <si>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</si>
  <si>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</si>
  <si>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</si>
  <si>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</si>
  <si>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</si>
  <si>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</si>
  <si>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</si>
  <si>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</si>
  <si>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</si>
  <si>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</si>
  <si>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</si>
  <si>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</si>
  <si>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</si>
  <si>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</si>
  <si>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</si>
  <si>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</si>
  <si>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</si>
  <si>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</si>
  <si>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</si>
  <si>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</si>
  <si>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</si>
  <si>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</si>
  <si>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</si>
  <si>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</si>
  <si>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</si>
  <si>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</si>
  <si>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</si>
  <si>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</si>
  <si>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</si>
  <si>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</si>
  <si>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</si>
  <si>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</si>
  <si>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</si>
  <si>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</si>
  <si>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</si>
  <si>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</si>
  <si>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</si>
  <si>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</si>
  <si>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</si>
  <si>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</si>
  <si>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</si>
  <si>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</si>
  <si>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</si>
  <si>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</si>
  <si>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</si>
  <si>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</si>
  <si>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</si>
  <si>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</si>
  <si>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</si>
  <si>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</si>
  <si>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</si>
  <si>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</si>
  <si>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</si>
  <si>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</si>
  <si>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</si>
  <si>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</si>
  <si>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</si>
  <si>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</si>
  <si>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</si>
  <si>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</si>
  <si>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</si>
  <si>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</si>
  <si>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</si>
  <si>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</si>
  <si>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</si>
  <si>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</si>
  <si>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</si>
  <si>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</si>
  <si>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</si>
  <si>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</si>
  <si>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</si>
  <si>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</si>
  <si>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</si>
  <si>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</si>
  <si>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</si>
  <si>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</si>
  <si>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</si>
  <si>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</si>
  <si>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</si>
  <si>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</si>
  <si>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</si>
  <si>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</si>
  <si>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</si>
  <si>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</si>
  <si>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</si>
  <si>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</si>
  <si>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</si>
  <si>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</si>
  <si>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</si>
  <si>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</si>
  <si>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</si>
  <si>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</si>
  <si>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</si>
  <si>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</si>
  <si>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</si>
  <si>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</si>
  <si>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</si>
  <si>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</si>
  <si>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</si>
  <si>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</si>
  <si>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</si>
  <si>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</si>
  <si>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</si>
  <si>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</si>
  <si>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</si>
  <si>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</si>
  <si>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</si>
  <si>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</si>
  <si>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</si>
  <si>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</si>
  <si>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</si>
  <si>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</si>
  <si>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</si>
  <si>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</si>
  <si>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</si>
  <si>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</si>
  <si>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</si>
  <si>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MIL</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</si>
  <si>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</si>
  <si>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</si>
  <si>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</si>
  <si>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</si>
  <si>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</si>
  <si>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</si>
  <si>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</si>
  <si>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</si>
  <si>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</si>
  <si>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</si>
  <si>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</si>
  <si>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</si>
  <si>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</si>
  <si>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</si>
  <si>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</si>
  <si>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</si>
  <si>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</si>
  <si>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</si>
  <si>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</si>
  <si>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</si>
  <si>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</si>
  <si>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</si>
  <si>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</si>
  <si>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</si>
  <si>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</si>
  <si>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</si>
  <si>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</si>
  <si>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</si>
  <si>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</si>
  <si>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</si>
  <si>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</si>
  <si>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</si>
  <si>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</si>
  <si>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</si>
  <si>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</si>
  <si>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</si>
  <si>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</si>
  <si>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</si>
  <si>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</si>
  <si>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</si>
  <si>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</si>
  <si>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</si>
  <si>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</si>
  <si>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</si>
  <si>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</si>
  <si>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</si>
  <si>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</si>
  <si>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</si>
  <si>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</si>
  <si>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</si>
  <si>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</si>
  <si>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</si>
  <si>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</si>
  <si>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</si>
  <si>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</si>
  <si>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</si>
  <si>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</si>
  <si>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</si>
  <si>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</si>
  <si>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</si>
  <si>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</si>
  <si>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</si>
  <si>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</si>
  <si>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</si>
  <si>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</si>
  <si>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</si>
  <si>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</si>
  <si>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</si>
  <si>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</si>
  <si>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</si>
  <si>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</si>
  <si>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</si>
  <si>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</si>
  <si>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</si>
  <si>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</si>
  <si>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</si>
  <si>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</si>
  <si>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</si>
  <si>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</si>
  <si>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</si>
  <si>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</si>
  <si>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</si>
  <si>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</si>
  <si>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</si>
  <si>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</si>
  <si>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</si>
  <si>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</si>
  <si>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</si>
  <si>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</si>
  <si>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</si>
  <si>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</si>
  <si>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</si>
  <si>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</si>
  <si>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</si>
  <si>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</si>
  <si>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</si>
  <si>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</si>
  <si>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</si>
  <si>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</si>
  <si>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</si>
  <si>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</si>
  <si>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</si>
  <si>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</si>
  <si>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</si>
  <si>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</si>
  <si>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</si>
  <si>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</si>
  <si>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</si>
  <si>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</si>
  <si>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</si>
  <si>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</si>
  <si>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</si>
  <si>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</si>
  <si>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</si>
  <si>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</si>
  <si>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</si>
  <si>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</si>
  <si>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</si>
  <si>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</si>
  <si>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</si>
  <si>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</si>
  <si>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</si>
  <si>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</si>
  <si>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</si>
  <si>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</si>
  <si>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</si>
  <si>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</si>
  <si>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</si>
  <si>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</si>
  <si>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</si>
  <si>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</si>
  <si>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</si>
  <si>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</si>
  <si>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</si>
  <si>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</si>
  <si>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</si>
  <si>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</si>
  <si>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</si>
  <si>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</si>
  <si>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</si>
  <si>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</si>
  <si>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</si>
  <si>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</si>
  <si>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</si>
  <si>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</si>
  <si>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</si>
  <si>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</si>
  <si>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</si>
  <si>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</si>
  <si>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</si>
  <si>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</si>
  <si>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</si>
  <si>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</si>
  <si>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</si>
  <si>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</si>
  <si>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</si>
  <si>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</si>
  <si>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</si>
  <si>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</si>
  <si>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</si>
  <si>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</si>
  <si>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</si>
  <si>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</si>
  <si>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</si>
  <si>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</si>
  <si>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</si>
  <si>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</si>
  <si>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</si>
  <si>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</si>
  <si>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</si>
  <si>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</si>
  <si>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</si>
  <si>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</si>
  <si>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</si>
  <si>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</si>
  <si>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</si>
  <si>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</si>
  <si>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</si>
  <si>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</si>
  <si>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</si>
  <si>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</si>
  <si>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</si>
  <si>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</si>
  <si>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</si>
  <si>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</si>
  <si>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</si>
  <si>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</si>
  <si>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</si>
  <si>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</si>
  <si>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</si>
  <si>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</si>
  <si>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</si>
  <si>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</si>
  <si>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</si>
  <si>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</si>
  <si>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</si>
  <si>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</si>
  <si>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</si>
  <si>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</si>
  <si>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</si>
  <si>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</si>
  <si>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</si>
  <si>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</si>
  <si>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</si>
  <si>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</si>
  <si>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</si>
  <si>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</si>
  <si>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</si>
  <si>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</si>
  <si>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</si>
  <si>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</si>
  <si>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</si>
  <si>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</si>
  <si>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</si>
  <si>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</si>
  <si>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</si>
  <si>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</si>
  <si>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</si>
  <si>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</si>
  <si>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</si>
  <si>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</si>
  <si>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</si>
  <si>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</si>
  <si>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</si>
  <si>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</si>
  <si>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</si>
  <si>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</si>
  <si>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</si>
  <si>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</si>
  <si>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</si>
  <si>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</si>
  <si>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</si>
  <si>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</si>
  <si>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</si>
  <si>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</si>
  <si>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</si>
  <si>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</si>
  <si>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</si>
  <si>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</si>
  <si>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</si>
  <si>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</si>
  <si>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</si>
  <si>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</si>
  <si>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</si>
  <si>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</si>
  <si>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</si>
  <si>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</si>
  <si>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</si>
  <si>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</si>
  <si>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</si>
  <si>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</si>
  <si>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</si>
  <si>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</si>
  <si>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</si>
  <si>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</si>
  <si>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</si>
  <si>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</si>
  <si>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</si>
  <si>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</si>
  <si>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</si>
  <si>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</si>
  <si>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</si>
  <si>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</si>
  <si>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</si>
  <si>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</si>
  <si>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</si>
  <si>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</si>
  <si>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</si>
  <si>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</si>
  <si>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</si>
  <si>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</si>
  <si>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</si>
  <si>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</si>
  <si>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</si>
  <si>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</si>
  <si>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</si>
  <si>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</si>
  <si>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</si>
  <si>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</si>
  <si>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</si>
  <si>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</si>
  <si>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</si>
  <si>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</si>
  <si>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</si>
  <si>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</si>
  <si>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</si>
  <si>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</si>
  <si>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</si>
  <si>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</si>
  <si>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</si>
  <si>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</si>
  <si>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</si>
  <si>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</si>
  <si>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</si>
  <si>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</si>
  <si>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</si>
  <si>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</si>
  <si>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</si>
  <si>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</si>
  <si>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</si>
  <si>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</si>
  <si>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</si>
  <si>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</si>
  <si>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</si>
  <si>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</si>
  <si>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</si>
  <si>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</si>
  <si>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</si>
  <si>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</si>
  <si>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</si>
  <si>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</si>
  <si>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</si>
  <si>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</si>
  <si>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</si>
  <si>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</si>
  <si>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</si>
  <si>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</si>
  <si>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</si>
  <si>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</si>
  <si>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</si>
  <si>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</si>
  <si>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</si>
  <si>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</si>
  <si>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</si>
  <si>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</si>
  <si>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</si>
  <si>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</si>
  <si>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</si>
  <si>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</si>
  <si>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</si>
  <si>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</si>
  <si>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</si>
  <si>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</si>
  <si>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</si>
  <si>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</si>
  <si>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</si>
  <si>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</si>
  <si>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</si>
  <si>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</si>
  <si>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</si>
  <si>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</si>
  <si>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</si>
  <si>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</si>
  <si>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</si>
  <si>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</si>
  <si>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</si>
  <si>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</si>
  <si>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</si>
  <si>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</si>
  <si>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</si>
  <si>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</si>
  <si>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</si>
  <si>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</si>
  <si>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</si>
  <si>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</si>
  <si>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</si>
  <si>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</si>
  <si>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</si>
  <si>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</si>
  <si>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</si>
  <si>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</si>
  <si>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</si>
  <si>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</si>
  <si>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</si>
  <si>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</si>
  <si>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</si>
  <si>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</si>
  <si>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</si>
  <si>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</si>
  <si>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</si>
  <si>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</si>
  <si>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</si>
  <si>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</si>
  <si>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</si>
  <si>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</si>
  <si>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</si>
  <si>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</si>
  <si>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</si>
  <si>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</si>
  <si>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</si>
  <si>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</si>
  <si>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</si>
  <si>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</si>
  <si>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</si>
  <si>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</si>
  <si>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</si>
  <si>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</si>
  <si>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</si>
  <si>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</si>
  <si>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</si>
  <si>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</si>
  <si>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</si>
  <si>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</si>
  <si>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</si>
  <si>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</si>
  <si>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</si>
  <si>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</si>
  <si>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</si>
  <si>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</si>
  <si>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</si>
  <si>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</si>
  <si>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</si>
  <si>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</si>
  <si>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</si>
  <si>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</si>
  <si>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</si>
  <si>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</si>
  <si>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</si>
  <si>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</si>
  <si>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</si>
  <si>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</si>
  <si>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</si>
  <si>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</si>
  <si>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</si>
  <si>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</si>
  <si>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</si>
  <si>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</si>
  <si>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</si>
  <si>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</si>
  <si>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</si>
  <si>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</si>
  <si>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</si>
  <si>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</si>
  <si>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</si>
  <si>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</si>
  <si>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</si>
  <si>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</si>
  <si>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</si>
  <si>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</si>
  <si>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</si>
  <si>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</si>
  <si>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</si>
  <si>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</si>
  <si>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</si>
  <si>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</si>
  <si>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</si>
  <si>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</si>
  <si>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</si>
  <si>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</si>
  <si>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</si>
  <si>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</si>
  <si>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</si>
  <si>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</si>
  <si>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</si>
  <si>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</si>
  <si>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</si>
  <si>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</si>
  <si>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</si>
  <si>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</si>
  <si>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</si>
  <si>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</si>
  <si>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</si>
  <si>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</si>
  <si>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</si>
  <si>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</si>
  <si>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</si>
  <si>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</si>
  <si>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</si>
  <si>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</si>
  <si>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</si>
  <si>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</si>
  <si>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</si>
  <si>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</si>
  <si>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</si>
  <si>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</si>
  <si>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</si>
  <si>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</si>
  <si>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</si>
  <si>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</si>
  <si>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</si>
  <si>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</si>
  <si>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</si>
  <si>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</si>
  <si>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</si>
  <si>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</si>
  <si>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</si>
  <si>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</si>
  <si>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</si>
  <si>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</si>
  <si>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</si>
  <si>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</si>
  <si>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</si>
  <si>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</si>
  <si>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</si>
  <si>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</si>
  <si>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</si>
  <si>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</si>
  <si>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</si>
  <si>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</si>
  <si>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</si>
  <si>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</si>
  <si>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</si>
  <si>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</si>
  <si>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</si>
  <si>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</si>
  <si>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</si>
  <si>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</si>
  <si>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</si>
  <si>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</si>
  <si>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</si>
  <si>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</si>
  <si>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</si>
  <si>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</si>
  <si>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</si>
  <si>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</si>
  <si>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</si>
  <si>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</si>
  <si>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</si>
  <si>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</si>
  <si>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</si>
  <si>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</si>
  <si>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</si>
  <si>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</si>
  <si>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</si>
  <si>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</si>
  <si>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</si>
  <si>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</si>
  <si>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</si>
  <si>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</si>
  <si>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</si>
  <si>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</si>
  <si>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</si>
  <si>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</si>
  <si>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</si>
  <si>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</si>
  <si>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</si>
  <si>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</si>
  <si>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</si>
  <si>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</si>
  <si>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</si>
  <si>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</si>
  <si>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</si>
  <si>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</si>
  <si>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</si>
  <si>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</si>
  <si>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</si>
  <si>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</si>
  <si>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</si>
  <si>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</si>
  <si>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</si>
  <si>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</si>
  <si>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</si>
  <si>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</si>
  <si>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</si>
  <si>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</si>
  <si>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</si>
  <si>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</si>
  <si>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</si>
  <si>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</si>
  <si>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</si>
  <si>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</si>
  <si>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</si>
  <si>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</si>
  <si>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</si>
  <si>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</si>
  <si>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</si>
  <si>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</si>
  <si>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</si>
  <si>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</si>
  <si>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</si>
  <si>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</si>
  <si>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</si>
  <si>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</si>
  <si>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</si>
  <si>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</si>
  <si>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</si>
  <si>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</si>
  <si>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</si>
  <si>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</si>
  <si>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</si>
  <si>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</si>
  <si>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</si>
  <si>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</si>
  <si>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</si>
  <si>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</si>
  <si>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</si>
  <si>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</si>
  <si>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</si>
  <si>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</si>
  <si>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</si>
  <si>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</si>
  <si>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</si>
  <si>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</si>
  <si>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</si>
  <si>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</si>
  <si>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</si>
  <si>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</si>
  <si>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</si>
  <si>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</si>
  <si>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</si>
  <si>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</si>
  <si>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</si>
  <si>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</si>
  <si>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</si>
  <si>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</si>
  <si>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</si>
  <si>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</si>
  <si>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</si>
  <si>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</si>
  <si>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</si>
  <si>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</si>
  <si>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</si>
  <si>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</si>
  <si>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</si>
  <si>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</si>
  <si>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</si>
  <si>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</si>
  <si>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</si>
  <si>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</si>
  <si>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</si>
  <si>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</si>
  <si>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</si>
  <si>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</si>
  <si>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</si>
  <si>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</si>
  <si>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</si>
  <si>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</si>
  <si>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</si>
  <si>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</si>
  <si>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</si>
  <si>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</si>
  <si>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</si>
  <si>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</si>
  <si>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</si>
  <si>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</si>
  <si>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</si>
  <si>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</si>
  <si>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</si>
  <si>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</si>
  <si>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</si>
  <si>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</si>
  <si>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</si>
  <si>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</si>
  <si>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</si>
  <si>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</si>
  <si>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</si>
  <si>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</si>
  <si>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</si>
  <si>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</si>
  <si>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</si>
  <si>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</si>
  <si>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</si>
  <si>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</si>
  <si>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</si>
  <si>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</si>
  <si>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</si>
  <si>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</si>
  <si>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</si>
  <si>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</si>
  <si>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</si>
  <si>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</si>
  <si>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</si>
  <si>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</si>
  <si>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</si>
  <si>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</si>
  <si>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</si>
  <si>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</si>
  <si>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</si>
  <si>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</si>
  <si>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</si>
  <si>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</si>
  <si>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</si>
  <si>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</si>
  <si>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</si>
  <si>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</si>
  <si>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</si>
  <si>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</si>
  <si>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</si>
  <si>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</si>
  <si>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</si>
  <si>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</si>
  <si>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</si>
  <si>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</si>
  <si>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</si>
  <si>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</si>
  <si>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</si>
  <si>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</si>
  <si>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</si>
  <si>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</si>
  <si>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</si>
  <si>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</si>
  <si>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</si>
  <si>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</si>
  <si>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</si>
  <si>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</si>
  <si>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</si>
  <si>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</si>
  <si>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</si>
  <si>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</si>
  <si>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</si>
  <si>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</si>
  <si>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</si>
  <si>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</si>
  <si>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</si>
  <si>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</si>
  <si>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</si>
  <si>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</si>
  <si>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</si>
  <si>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</si>
  <si>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</si>
  <si>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</si>
  <si>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</si>
  <si>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</si>
  <si>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</si>
  <si>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</si>
  <si>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</si>
  <si>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</si>
  <si>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</si>
  <si>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</si>
  <si>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</si>
  <si>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</si>
  <si>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</si>
  <si>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</si>
  <si>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</si>
  <si>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</si>
  <si>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</si>
  <si>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</si>
  <si>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</si>
  <si>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</si>
  <si>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</si>
  <si>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</si>
  <si>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</si>
  <si>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</si>
  <si>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</si>
  <si>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</si>
  <si>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</si>
  <si>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</si>
  <si>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</si>
  <si>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</si>
  <si>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</si>
  <si>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</si>
  <si>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</si>
  <si>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</si>
  <si>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</si>
  <si>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</si>
  <si>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</si>
  <si>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</si>
  <si>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</si>
  <si>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</si>
  <si>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</si>
  <si>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</si>
  <si>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</si>
  <si>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</si>
  <si>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</si>
  <si>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</si>
  <si>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</si>
  <si>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</si>
  <si>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</si>
  <si>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</si>
  <si>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</si>
  <si>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</si>
  <si>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</si>
  <si>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</si>
  <si>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</si>
  <si>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</si>
  <si>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</si>
  <si>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</si>
  <si>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</si>
  <si>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</si>
  <si>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</si>
  <si>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</si>
  <si>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</si>
  <si>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</si>
  <si>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</si>
  <si>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</si>
  <si>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</si>
  <si>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</si>
  <si>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</si>
  <si>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</si>
  <si>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</si>
  <si>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</si>
  <si>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</si>
  <si>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</si>
  <si>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</si>
  <si>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</si>
  <si>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</si>
  <si>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</si>
  <si>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</si>
  <si>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</si>
  <si>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</si>
  <si>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</si>
  <si>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</si>
  <si>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</si>
  <si>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</si>
  <si>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</si>
  <si>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</si>
  <si>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</si>
  <si>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</si>
  <si>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</si>
  <si>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</si>
  <si>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</si>
  <si>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</si>
  <si>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</si>
  <si>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</si>
  <si>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</si>
  <si>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</si>
  <si>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</si>
  <si>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</si>
  <si>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</si>
  <si>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</si>
  <si>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</si>
  <si>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</si>
  <si>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</si>
  <si>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</si>
  <si>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</si>
  <si>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</si>
  <si>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</si>
  <si>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</si>
  <si>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</si>
  <si>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</si>
  <si>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</si>
  <si>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</si>
  <si>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</si>
  <si>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</si>
  <si>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</si>
  <si>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</si>
  <si>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</si>
  <si>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</si>
  <si>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</si>
  <si>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</si>
  <si>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</si>
  <si>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</si>
  <si>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</si>
  <si>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</si>
  <si>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</si>
  <si>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</si>
  <si>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</si>
  <si>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</si>
  <si>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</si>
  <si>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</si>
  <si>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</si>
  <si>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</si>
  <si>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</si>
  <si>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</si>
  <si>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</si>
  <si>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</si>
  <si>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</si>
  <si>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</si>
  <si>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</si>
  <si>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</si>
  <si>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</si>
  <si>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</si>
  <si>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</si>
  <si>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</si>
  <si>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</si>
  <si>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</si>
  <si>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</si>
  <si>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</si>
  <si>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</si>
  <si>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</si>
  <si>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</si>
  <si>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</si>
  <si>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</si>
  <si>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</si>
  <si>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</si>
  <si>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</si>
  <si>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</si>
  <si>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</si>
  <si>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</si>
  <si>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</si>
  <si>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</si>
  <si>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</si>
  <si>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</si>
  <si>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</si>
  <si>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</si>
  <si>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</si>
  <si>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</si>
  <si>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</si>
  <si>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</si>
  <si>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</si>
  <si>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</si>
  <si>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</si>
  <si>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</si>
  <si>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</si>
  <si>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</si>
  <si>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</si>
  <si>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</si>
  <si>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</si>
  <si>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</si>
  <si>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</si>
  <si>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</si>
  <si>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</si>
  <si>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</si>
  <si>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</si>
  <si>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</si>
  <si>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</si>
  <si>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</si>
  <si>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</si>
  <si>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</si>
  <si>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</si>
  <si>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</si>
  <si>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</si>
  <si>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</si>
  <si>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</si>
  <si>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</si>
  <si>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</si>
  <si>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</si>
  <si>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</si>
  <si>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</si>
  <si>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</si>
  <si>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</si>
  <si>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</si>
  <si>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</si>
  <si>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</si>
  <si>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</si>
  <si>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</si>
  <si>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</si>
  <si>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</si>
  <si>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</si>
  <si>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</si>
  <si>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</si>
  <si>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</si>
  <si>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</si>
  <si>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</si>
  <si>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</si>
  <si>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</si>
  <si>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</si>
  <si>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</si>
  <si>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</si>
  <si>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</si>
  <si>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</si>
  <si>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</si>
  <si>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</si>
  <si>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</si>
  <si>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</si>
  <si>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</si>
  <si>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</si>
  <si>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</si>
  <si>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</si>
  <si>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</si>
  <si>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</si>
  <si>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</si>
  <si>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</si>
  <si>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</si>
  <si>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</si>
  <si>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</si>
  <si>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</si>
  <si>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</si>
  <si>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</si>
  <si>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</si>
  <si>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</si>
  <si>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</si>
  <si>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</si>
  <si>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</si>
  <si>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</si>
  <si>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</si>
  <si>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</si>
  <si>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</si>
  <si>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</si>
  <si>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</si>
  <si>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</si>
  <si>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</si>
  <si>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</si>
  <si>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</si>
  <si>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</si>
  <si>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</si>
  <si>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</si>
  <si>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</si>
  <si>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</si>
  <si>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</si>
  <si>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</si>
  <si>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</si>
  <si>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</si>
  <si>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</si>
  <si>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</si>
  <si>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</si>
  <si>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</si>
  <si>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</si>
  <si>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</si>
  <si>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</si>
  <si>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</si>
  <si>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</si>
  <si>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</si>
  <si>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</si>
  <si>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</si>
  <si>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</si>
  <si>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</si>
  <si>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</si>
  <si>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</si>
  <si>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</si>
  <si>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</si>
  <si>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</si>
  <si>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</si>
  <si>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</si>
  <si>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</si>
  <si>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</si>
  <si>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</si>
  <si>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</si>
  <si>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</si>
  <si>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</si>
  <si>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</si>
  <si>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</si>
  <si>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</si>
  <si>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</si>
  <si>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</si>
  <si>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</si>
  <si>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</si>
  <si>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</si>
  <si>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</si>
  <si>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</si>
  <si>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</si>
  <si>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</si>
  <si>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</si>
  <si>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</si>
  <si>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</si>
  <si>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</si>
  <si>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</si>
  <si>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</si>
  <si>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</si>
  <si>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</si>
  <si>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</si>
  <si>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</si>
  <si>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</si>
  <si>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</si>
  <si>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</si>
  <si>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</si>
  <si>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</si>
  <si>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</si>
  <si>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</si>
  <si>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</si>
  <si>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</si>
  <si>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</si>
  <si>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</si>
  <si>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</si>
  <si>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</si>
  <si>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</si>
  <si>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</si>
  <si>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</si>
  <si>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</si>
  <si>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</si>
  <si>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</si>
  <si>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</si>
  <si>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</si>
  <si>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</si>
  <si>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</si>
  <si>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</si>
  <si>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</si>
  <si>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</si>
  <si>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</si>
  <si>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</si>
  <si>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</si>
  <si>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</si>
  <si>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</si>
  <si>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</si>
  <si>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</si>
  <si>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</si>
  <si>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</si>
  <si>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</si>
  <si>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</si>
  <si>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</si>
  <si>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</si>
  <si>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</si>
  <si>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</si>
  <si>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</si>
  <si>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</si>
  <si>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</si>
  <si>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</si>
  <si>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</si>
  <si>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</si>
  <si>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</si>
  <si>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</si>
  <si>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</si>
  <si>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</si>
  <si>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</si>
  <si>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</si>
  <si>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</si>
  <si>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</si>
  <si>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</si>
  <si>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</si>
  <si>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</si>
  <si>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</si>
  <si>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</si>
  <si>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</si>
  <si>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</si>
  <si>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</si>
  <si>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</si>
  <si>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</si>
  <si>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</si>
  <si>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</si>
  <si>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</si>
  <si>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</si>
  <si>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</si>
  <si>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</si>
  <si>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</si>
  <si>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</si>
  <si>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</si>
  <si>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</si>
  <si>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</si>
  <si>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</si>
  <si>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</si>
  <si>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</si>
  <si>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</si>
  <si>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</si>
  <si>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</si>
  <si>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</si>
  <si>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</si>
  <si>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</si>
  <si>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</si>
  <si>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</si>
  <si>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</si>
  <si>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</si>
  <si>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</si>
  <si>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</si>
  <si>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</si>
  <si>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</si>
  <si>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</si>
  <si>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</si>
  <si>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</si>
  <si>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</si>
  <si>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</si>
  <si>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</si>
  <si>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</si>
  <si>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</si>
  <si>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</si>
  <si>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</si>
  <si>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</si>
  <si>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</si>
  <si>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</si>
  <si>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</si>
  <si>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</si>
  <si>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</si>
  <si>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</si>
  <si>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</si>
  <si>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</si>
  <si>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</si>
  <si>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</si>
  <si>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</si>
  <si>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</si>
  <si>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</si>
  <si>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</si>
  <si>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</si>
  <si>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</si>
  <si>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</si>
  <si>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</si>
  <si>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</si>
  <si>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</si>
  <si>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</si>
  <si>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</si>
  <si>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</si>
  <si>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</si>
  <si>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</si>
  <si>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</si>
  <si>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</si>
  <si>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</si>
  <si>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</si>
  <si>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</si>
  <si>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</si>
  <si>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</si>
  <si>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</si>
  <si>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</si>
  <si>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</si>
  <si>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</si>
  <si>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</si>
  <si>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</si>
  <si>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</si>
  <si>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</si>
  <si>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</si>
  <si>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</si>
  <si>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</si>
  <si>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</si>
  <si>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</si>
  <si>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</si>
  <si>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</si>
  <si>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</si>
  <si>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</si>
  <si>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</si>
  <si>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</si>
  <si>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</si>
  <si>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</si>
  <si>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</si>
  <si>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</si>
  <si>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</si>
  <si>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</si>
  <si>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</si>
  <si>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</si>
  <si>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</si>
  <si>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</si>
  <si>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</si>
  <si>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</si>
  <si>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</si>
  <si>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</si>
  <si>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</si>
  <si>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</si>
  <si>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</si>
  <si>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</si>
  <si>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</si>
  <si>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</si>
  <si>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</si>
  <si>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</si>
  <si>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</si>
  <si>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</si>
  <si>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</si>
  <si>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</si>
  <si>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</si>
  <si>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</si>
  <si>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</si>
  <si>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</si>
  <si>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</si>
  <si>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</si>
  <si>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</si>
  <si>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</si>
  <si>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</si>
  <si>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</si>
  <si>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</si>
  <si>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</si>
  <si>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</si>
  <si>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</si>
  <si>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</si>
  <si>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</si>
  <si>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</si>
  <si>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</si>
  <si>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</si>
  <si>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</si>
  <si>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</si>
  <si>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</si>
  <si>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</si>
  <si>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</si>
  <si>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</si>
  <si>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</si>
  <si>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</si>
  <si>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</si>
  <si>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</si>
  <si>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</si>
  <si>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</si>
  <si>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</si>
  <si>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</si>
  <si>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</si>
  <si>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</si>
  <si>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</si>
  <si>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</si>
  <si>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</si>
  <si>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</si>
  <si>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</si>
  <si>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</si>
  <si>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</si>
  <si>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</si>
  <si>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</si>
  <si>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</si>
  <si>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</si>
  <si>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</si>
  <si>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</si>
  <si>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</si>
  <si>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</si>
  <si>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</si>
  <si>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</si>
  <si>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</si>
  <si>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</si>
  <si>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</si>
  <si>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</si>
  <si>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</si>
  <si>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</si>
  <si>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</si>
  <si>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</si>
  <si>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</si>
  <si>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</si>
  <si>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</si>
  <si>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</si>
  <si>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</si>
  <si>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</si>
  <si>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</si>
  <si>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</si>
  <si>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</si>
  <si>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</si>
  <si>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</si>
  <si>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</si>
  <si>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</si>
  <si>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</si>
  <si>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</si>
  <si>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</si>
  <si>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</si>
  <si>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</si>
  <si>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</si>
  <si>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</si>
  <si>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</si>
  <si>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</si>
  <si>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</si>
  <si>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</si>
  <si>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</si>
  <si>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</si>
  <si>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</si>
  <si>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</si>
  <si>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</si>
  <si>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</si>
  <si>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</si>
  <si>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</si>
  <si>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</si>
  <si>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</si>
  <si>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</si>
  <si>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</si>
  <si>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</si>
  <si>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</si>
  <si>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</si>
  <si>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</si>
  <si>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</si>
  <si>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</si>
  <si>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</si>
  <si>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</si>
  <si>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</si>
  <si>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</si>
  <si>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</si>
  <si>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</si>
  <si>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</si>
  <si>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</si>
  <si>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</si>
  <si>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</si>
  <si>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</si>
  <si>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</si>
  <si>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</si>
  <si>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</si>
  <si>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</si>
  <si>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</si>
  <si>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</si>
  <si>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</si>
  <si>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</si>
  <si>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</si>
  <si>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</si>
  <si>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</si>
  <si>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</si>
  <si>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</si>
  <si>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</si>
  <si>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</si>
  <si>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</si>
  <si>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</si>
  <si>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</si>
  <si>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</si>
  <si>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</si>
  <si>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</si>
  <si>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</si>
  <si>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</si>
  <si>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</si>
  <si>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</si>
  <si>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</si>
  <si>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</si>
  <si>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</si>
  <si>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</si>
  <si>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</si>
  <si>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</si>
  <si>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</si>
  <si>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</si>
  <si>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</si>
  <si>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</si>
  <si>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</si>
  <si>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</si>
  <si>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</si>
  <si>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</si>
  <si>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</si>
  <si>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</si>
  <si>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</si>
  <si>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</si>
  <si>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</si>
  <si>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</si>
  <si>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</si>
  <si>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</si>
  <si>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</si>
  <si>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</si>
  <si>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</si>
  <si>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</si>
  <si>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</si>
  <si>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</si>
  <si>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</si>
  <si>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</si>
  <si>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</si>
  <si>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</si>
  <si>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</si>
  <si>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</si>
  <si>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</si>
  <si>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</si>
  <si>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</si>
  <si>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</si>
  <si>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</si>
  <si>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</si>
  <si>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</si>
  <si>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</si>
  <si>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</si>
  <si>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</si>
  <si>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</si>
  <si>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</si>
  <si>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</si>
  <si>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</si>
  <si>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</si>
  <si>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</si>
  <si>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</si>
  <si>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</si>
  <si>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</si>
  <si>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</si>
  <si>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</si>
  <si>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</si>
  <si>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</si>
  <si>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</si>
  <si>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</si>
  <si>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</si>
  <si>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</si>
  <si>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</si>
  <si>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</si>
  <si>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</si>
  <si>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</si>
  <si>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</si>
  <si>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</si>
  <si>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</si>
  <si>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</si>
  <si>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</si>
  <si>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</si>
  <si>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</si>
  <si>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</si>
  <si>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</si>
  <si>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</si>
  <si>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</si>
  <si>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</si>
  <si>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</si>
  <si>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</si>
  <si>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</si>
  <si>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</si>
  <si>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</si>
  <si>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</si>
  <si>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</si>
  <si>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</si>
  <si>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</si>
  <si>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</si>
  <si>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</si>
  <si>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</si>
  <si>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</si>
  <si>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</si>
  <si>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</si>
  <si>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</si>
  <si>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</si>
  <si>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</si>
  <si>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</si>
  <si>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</si>
  <si>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</si>
  <si>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</si>
  <si>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</si>
  <si>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</si>
  <si>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</si>
  <si>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</si>
  <si>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</si>
  <si>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</si>
  <si>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</si>
  <si>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</si>
  <si>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</si>
  <si>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</si>
  <si>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</si>
  <si>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</si>
  <si>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</si>
  <si>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</si>
  <si>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</si>
  <si>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</si>
  <si>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</si>
  <si>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</si>
  <si>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</si>
  <si>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</si>
  <si>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</si>
  <si>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</si>
  <si>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</si>
  <si>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</si>
  <si>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</si>
  <si>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</si>
  <si>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</si>
  <si>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</si>
  <si>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</si>
  <si>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</si>
  <si>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</si>
  <si>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</si>
  <si>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</si>
  <si>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</si>
  <si>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</si>
  <si>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</si>
  <si>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</si>
  <si>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</si>
  <si>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</si>
  <si>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</si>
  <si>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</si>
  <si>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</si>
  <si>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</si>
  <si>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</si>
  <si>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</si>
  <si>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</si>
  <si>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</si>
  <si>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</si>
  <si>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</si>
  <si>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</si>
  <si>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</si>
  <si>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</si>
  <si>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</si>
  <si>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</si>
  <si>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</si>
  <si>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</si>
  <si>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</si>
  <si>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</si>
  <si>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</si>
  <si>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</si>
  <si>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</si>
  <si>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</si>
  <si>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</si>
  <si>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</si>
  <si>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</si>
  <si>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</si>
  <si>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</si>
  <si>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</si>
  <si>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</si>
  <si>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</si>
  <si>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</si>
  <si>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</si>
  <si>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</si>
  <si>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</si>
  <si>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</si>
  <si>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</si>
  <si>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</si>
  <si>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</si>
  <si>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</si>
  <si>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</si>
  <si>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</si>
  <si>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</si>
  <si>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</si>
  <si>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</si>
  <si>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</si>
  <si>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</si>
  <si>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</si>
  <si>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</si>
  <si>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</si>
  <si>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</si>
  <si>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</si>
  <si>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</si>
  <si>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</si>
  <si>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</si>
  <si>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</si>
  <si>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</si>
  <si>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</si>
  <si>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</si>
  <si>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</si>
  <si>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</si>
  <si>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</si>
  <si>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</si>
  <si>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</si>
  <si>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</si>
  <si>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</si>
  <si>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</si>
  <si>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</si>
  <si>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</si>
  <si>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</si>
  <si>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</si>
  <si>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</si>
  <si>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</si>
  <si>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</si>
  <si>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</si>
  <si>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</si>
  <si>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</si>
  <si>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</si>
  <si>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</si>
  <si>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</si>
  <si>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</si>
  <si>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</si>
  <si>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</si>
  <si>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</si>
  <si>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</si>
  <si>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</si>
  <si>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</si>
  <si>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</si>
  <si>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</si>
  <si>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</si>
  <si>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</si>
  <si>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</si>
  <si>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</si>
  <si>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</si>
  <si>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</si>
  <si>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</si>
  <si>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</si>
  <si>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</si>
  <si>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</si>
  <si>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</si>
  <si>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</si>
  <si>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</si>
  <si>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</si>
  <si>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</si>
  <si>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</si>
  <si>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</si>
  <si>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</si>
  <si>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</si>
  <si>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</si>
  <si>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</si>
  <si>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</si>
  <si>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</si>
  <si>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</si>
  <si>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</si>
  <si>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</si>
  <si>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</si>
  <si>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</si>
  <si>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</si>
  <si>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</si>
  <si>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</si>
  <si>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</si>
  <si>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</si>
  <si>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</si>
  <si>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</si>
  <si>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</si>
  <si>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</si>
  <si>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</si>
  <si>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</si>
  <si>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</si>
  <si>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</si>
  <si>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</si>
  <si>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</si>
  <si>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</si>
  <si>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</si>
  <si>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</si>
  <si>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</si>
  <si>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</si>
  <si>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</si>
  <si>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</si>
  <si>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</si>
  <si>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</si>
  <si>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</si>
  <si>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</si>
  <si>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</si>
  <si>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</si>
  <si>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</si>
  <si>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</si>
  <si>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</si>
  <si>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</si>
  <si>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</si>
  <si>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</si>
  <si>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</si>
  <si>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</si>
  <si>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</si>
  <si>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</si>
  <si>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</si>
  <si>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</si>
  <si>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</si>
  <si>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</si>
  <si>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</si>
  <si>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</si>
  <si>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</si>
  <si>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</si>
  <si>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</si>
  <si>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</si>
  <si>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</si>
  <si>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</si>
  <si>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</si>
  <si>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</si>
  <si>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</si>
  <si>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</si>
  <si>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</si>
  <si>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</si>
  <si>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</si>
  <si>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</si>
  <si>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</si>
  <si>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</si>
  <si>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</si>
  <si>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</si>
  <si>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</si>
  <si>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</si>
  <si>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</si>
  <si>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</si>
  <si>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</si>
  <si>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</si>
  <si>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</si>
  <si>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</si>
  <si>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</si>
  <si>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</si>
  <si>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</si>
  <si>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</si>
  <si>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</si>
  <si>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</si>
  <si>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</si>
  <si>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</si>
  <si>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</si>
  <si>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</si>
  <si>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</si>
  <si>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</si>
  <si>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</si>
  <si>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</si>
  <si>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</si>
  <si>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</si>
  <si>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</si>
  <si>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</si>
  <si>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</si>
  <si>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</si>
  <si>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</si>
  <si>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</si>
  <si>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</si>
  <si>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</si>
  <si>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</si>
  <si>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</si>
  <si>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</si>
  <si>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</si>
  <si>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</si>
  <si>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</si>
  <si>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</si>
  <si>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</si>
  <si>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</si>
  <si>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</si>
  <si>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</si>
  <si>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</si>
  <si>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</si>
  <si>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</si>
  <si>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</si>
  <si>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</si>
  <si>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</si>
  <si>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</si>
  <si>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</si>
  <si>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</si>
  <si>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</si>
  <si>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CENTO</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</si>
  <si>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</si>
  <si>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</si>
  <si>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</si>
  <si>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</si>
  <si>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</si>
  <si>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</si>
  <si>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</si>
  <si>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</si>
  <si>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</si>
  <si>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</si>
  <si>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</si>
  <si>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</si>
  <si>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</si>
  <si>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</si>
  <si>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</si>
  <si>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</si>
  <si>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</si>
  <si>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</si>
  <si>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</si>
  <si>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</si>
  <si>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</si>
  <si>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</si>
  <si>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</si>
  <si>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</si>
  <si>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</si>
  <si>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</si>
  <si>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</si>
  <si>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</si>
  <si>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</si>
  <si>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</si>
  <si>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</si>
  <si>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</si>
  <si>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</si>
  <si>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</si>
  <si>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</si>
  <si>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</si>
  <si>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</si>
  <si>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</si>
  <si>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</si>
  <si>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</si>
  <si>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</si>
  <si>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</si>
  <si>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</si>
  <si>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</si>
  <si>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</si>
  <si>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</si>
  <si>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</si>
  <si>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</si>
  <si>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</si>
  <si>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</si>
  <si>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</si>
  <si>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</si>
  <si>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</si>
  <si>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</si>
  <si>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</si>
  <si>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</si>
  <si>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</si>
  <si>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</si>
  <si>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</si>
  <si>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</si>
  <si>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</si>
  <si>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</si>
  <si>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</si>
  <si>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</si>
  <si>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</si>
  <si>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</si>
  <si>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</si>
  <si>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</si>
  <si>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</si>
  <si>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</si>
  <si>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</si>
  <si>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</si>
  <si>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</si>
  <si>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</si>
  <si>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</si>
  <si>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</si>
  <si>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</si>
  <si>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</si>
  <si>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</si>
  <si>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</si>
  <si>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</si>
  <si>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</si>
  <si>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</si>
  <si>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</si>
  <si>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</si>
  <si>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</si>
  <si>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</si>
  <si>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</si>
  <si>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</si>
  <si>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</si>
  <si>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</si>
  <si>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</si>
  <si>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</si>
  <si>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</si>
  <si>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</si>
  <si>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</si>
  <si>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</si>
  <si>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</si>
  <si>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</si>
  <si>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</si>
  <si>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</si>
  <si>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</si>
  <si>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</si>
  <si>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</si>
  <si>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</si>
  <si>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</si>
  <si>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</si>
  <si>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</si>
  <si>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</si>
  <si>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</si>
  <si>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</si>
  <si>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</si>
  <si>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</si>
  <si>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</si>
  <si>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</si>
  <si>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</si>
  <si>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</si>
  <si>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</si>
  <si>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</si>
  <si>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</si>
  <si>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</si>
  <si>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</si>
  <si>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</si>
  <si>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</si>
  <si>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</si>
  <si>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</si>
  <si>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</si>
  <si>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</si>
  <si>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</si>
  <si>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</si>
  <si>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</si>
  <si>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</si>
  <si>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</si>
  <si>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</si>
  <si>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</si>
  <si>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</si>
  <si>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</si>
  <si>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</si>
  <si>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</si>
  <si>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</si>
  <si>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</si>
  <si>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</si>
  <si>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</si>
  <si>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</si>
  <si>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</si>
  <si>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</si>
  <si>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</si>
  <si>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</si>
  <si>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</si>
  <si>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</si>
  <si>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</si>
  <si>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</si>
  <si>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</si>
  <si>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</si>
  <si>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</si>
  <si>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</si>
  <si>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</si>
  <si>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</si>
  <si>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</si>
  <si>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</si>
  <si>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</si>
  <si>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</si>
  <si>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</si>
  <si>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</si>
  <si>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</si>
  <si>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</si>
  <si>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</si>
  <si>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</si>
  <si>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</si>
  <si>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</si>
  <si>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</si>
  <si>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</si>
  <si>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</si>
  <si>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</si>
  <si>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</si>
  <si>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</si>
  <si>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</si>
  <si>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</si>
  <si>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</si>
  <si>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</si>
  <si>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</si>
  <si>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</si>
  <si>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</si>
  <si>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</si>
  <si>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</si>
  <si>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</si>
  <si>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</si>
  <si>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</si>
  <si>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</si>
  <si>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</si>
  <si>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</si>
  <si>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</si>
  <si>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</si>
  <si>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</si>
  <si>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</si>
  <si>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</si>
  <si>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</si>
  <si>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</si>
  <si>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</si>
  <si>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</si>
  <si>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</si>
  <si>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</si>
  <si>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</si>
  <si>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</si>
  <si>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</si>
  <si>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</si>
  <si>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</si>
  <si>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</si>
  <si>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</si>
  <si>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</si>
  <si>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</si>
  <si>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</si>
  <si>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</si>
  <si>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</si>
  <si>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</si>
  <si>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</si>
  <si>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</si>
  <si>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</si>
  <si>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</si>
  <si>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</si>
  <si>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</si>
  <si>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</si>
  <si>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</si>
  <si>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</si>
  <si>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</si>
  <si>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</si>
  <si>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</si>
  <si>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</si>
  <si>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</si>
  <si>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</si>
  <si>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</si>
  <si>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</si>
  <si>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</si>
  <si>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</si>
  <si>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</si>
  <si>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</si>
  <si>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</si>
  <si>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</si>
  <si>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</si>
  <si>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</si>
  <si>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</si>
  <si>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</si>
  <si>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</si>
  <si>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</si>
  <si>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</si>
  <si>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</si>
  <si>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</si>
  <si>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</si>
  <si>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</si>
  <si>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</si>
  <si>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</si>
  <si>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</si>
  <si>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</si>
  <si>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</si>
  <si>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</si>
  <si>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</si>
  <si>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</si>
  <si>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</si>
  <si>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</si>
  <si>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</si>
  <si>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</si>
  <si>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</si>
  <si>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</si>
  <si>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</si>
  <si>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</si>
  <si>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</si>
  <si>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</si>
  <si>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</si>
  <si>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</si>
  <si>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</si>
  <si>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</si>
  <si>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</si>
  <si>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</si>
  <si>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</si>
  <si>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</si>
  <si>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</si>
  <si>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</si>
  <si>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</si>
  <si>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</si>
  <si>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</si>
  <si>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</si>
  <si>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</si>
  <si>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</si>
  <si>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</si>
  <si>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</si>
  <si>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</si>
  <si>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</si>
  <si>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</si>
  <si>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</si>
  <si>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</si>
  <si>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</si>
  <si>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</si>
  <si>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</si>
  <si>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</si>
  <si>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</si>
  <si>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</si>
  <si>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</si>
  <si>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</si>
  <si>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</si>
  <si>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</si>
  <si>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</si>
  <si>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</si>
  <si>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</si>
  <si>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</si>
  <si>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</si>
  <si>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</si>
  <si>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</si>
  <si>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</si>
  <si>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</si>
  <si>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</si>
  <si>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</si>
  <si>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</si>
  <si>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</si>
  <si>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</si>
  <si>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</si>
  <si>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</si>
  <si>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</si>
  <si>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</si>
  <si>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</si>
  <si>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</si>
  <si>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</si>
  <si>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</si>
  <si>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</si>
  <si>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</si>
  <si>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</si>
  <si>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</si>
  <si>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</si>
  <si>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</si>
  <si>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</si>
  <si>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</si>
  <si>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</si>
  <si>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</si>
  <si>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</si>
  <si>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</si>
  <si>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</si>
  <si>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</si>
  <si>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</si>
  <si>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</si>
  <si>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</si>
  <si>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</si>
  <si>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</si>
  <si>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</si>
  <si>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</si>
  <si>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</si>
  <si>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</si>
  <si>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</si>
  <si>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</si>
  <si>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</si>
  <si>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</si>
  <si>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</si>
  <si>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</si>
  <si>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</si>
  <si>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</si>
  <si>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</si>
  <si>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</si>
  <si>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</si>
  <si>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</si>
  <si>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</si>
  <si>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</si>
  <si>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</si>
  <si>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</si>
  <si>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</si>
  <si>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</si>
  <si>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</si>
  <si>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</si>
  <si>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</si>
  <si>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</si>
  <si>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</si>
  <si>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</si>
  <si>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</si>
  <si>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</si>
  <si>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</si>
  <si>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</si>
  <si>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</si>
  <si>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</si>
  <si>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</si>
  <si>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</si>
  <si>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</si>
  <si>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</si>
  <si>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</si>
  <si>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</si>
  <si>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</si>
  <si>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</si>
  <si>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</si>
  <si>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</si>
  <si>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</si>
  <si>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</si>
  <si>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</si>
  <si>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</si>
  <si>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</si>
  <si>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</si>
  <si>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</si>
  <si>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</si>
  <si>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</si>
  <si>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</si>
  <si>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</si>
  <si>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</si>
  <si>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</si>
  <si>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</si>
  <si>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</si>
  <si>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</si>
  <si>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</si>
  <si>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</si>
  <si>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</si>
  <si>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</si>
  <si>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</si>
  <si>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</si>
  <si>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</si>
  <si>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</si>
  <si>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</si>
  <si>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</si>
  <si>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</si>
  <si>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</si>
  <si>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</si>
  <si>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</si>
  <si>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</si>
  <si>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</si>
  <si>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</si>
  <si>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</si>
  <si>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</si>
  <si>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</si>
  <si>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</si>
  <si>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</si>
  <si>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</si>
  <si>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</si>
  <si>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</si>
  <si>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</si>
  <si>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</si>
  <si>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</si>
  <si>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</si>
  <si>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</si>
  <si>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</si>
  <si>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</si>
  <si>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</si>
  <si>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</si>
  <si>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</si>
  <si>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</si>
  <si>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</si>
  <si>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</si>
  <si>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</si>
  <si>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</si>
  <si>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</si>
  <si>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</si>
  <si>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</si>
  <si>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</si>
  <si>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</si>
  <si>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</si>
  <si>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</si>
  <si>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</si>
  <si>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</si>
  <si>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</si>
  <si>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</si>
  <si>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</si>
  <si>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</si>
  <si>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</si>
  <si>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</si>
  <si>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</si>
  <si>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</si>
  <si>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</si>
  <si>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</si>
  <si>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</si>
  <si>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</si>
  <si>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</si>
  <si>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</si>
  <si>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</si>
  <si>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</si>
  <si>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</si>
  <si>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</si>
  <si>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</si>
  <si>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</si>
  <si>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</si>
  <si>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</si>
  <si>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</si>
  <si>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</si>
  <si>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</si>
  <si>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</si>
  <si>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</si>
  <si>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</si>
  <si>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</si>
  <si>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</si>
  <si>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</si>
  <si>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</si>
  <si>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</si>
  <si>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</si>
  <si>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</si>
  <si>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</si>
  <si>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</si>
  <si>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</si>
  <si>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</si>
  <si>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</si>
  <si>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</si>
  <si>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</si>
  <si>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</si>
  <si>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</si>
  <si>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</si>
  <si>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</si>
  <si>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</si>
  <si>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</si>
  <si>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</si>
  <si>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</si>
  <si>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</si>
  <si>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</si>
  <si>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</si>
  <si>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</si>
  <si>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</si>
  <si>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</si>
  <si>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</si>
  <si>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</si>
  <si>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</si>
  <si>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</si>
  <si>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</si>
  <si>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</si>
  <si>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</si>
  <si>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</si>
  <si>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</si>
  <si>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</si>
  <si>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</si>
  <si>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</si>
  <si>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</si>
  <si>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</si>
  <si>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</si>
  <si>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</si>
  <si>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</si>
  <si>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</si>
  <si>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</si>
  <si>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</si>
  <si>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</si>
  <si>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</si>
  <si>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</si>
  <si>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</si>
  <si>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</si>
  <si>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</si>
  <si>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</si>
  <si>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</si>
  <si>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</si>
  <si>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</si>
  <si>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</si>
  <si>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</si>
  <si>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</si>
  <si>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</si>
  <si>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</si>
  <si>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</si>
  <si>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</si>
  <si>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</si>
  <si>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</si>
  <si>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</si>
  <si>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</si>
  <si>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</si>
  <si>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</si>
  <si>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</si>
  <si>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</si>
  <si>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</si>
  <si>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</si>
  <si>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</si>
  <si>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</si>
  <si>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</si>
  <si>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</si>
  <si>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</si>
  <si>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</si>
  <si>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</si>
  <si>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</si>
  <si>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</si>
  <si>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</si>
  <si>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</si>
  <si>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</si>
  <si>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</si>
  <si>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</si>
  <si>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</si>
  <si>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</si>
  <si>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</si>
  <si>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</si>
  <si>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</si>
  <si>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</si>
  <si>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</si>
  <si>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</si>
  <si>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</si>
  <si>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</si>
  <si>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</si>
  <si>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</si>
  <si>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</si>
  <si>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</si>
  <si>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</si>
  <si>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</si>
  <si>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</si>
  <si>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</si>
  <si>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</si>
  <si>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</si>
  <si>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</si>
  <si>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</si>
  <si>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</si>
  <si>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</si>
  <si>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</si>
  <si>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</si>
  <si>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</si>
  <si>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</si>
  <si>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</si>
  <si>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</si>
  <si>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</si>
  <si>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</si>
  <si>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</si>
  <si>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</si>
  <si>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</si>
  <si>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</si>
  <si>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</si>
  <si>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</si>
  <si>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</si>
  <si>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</si>
  <si>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</si>
  <si>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</si>
  <si>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</si>
  <si>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</si>
  <si>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</si>
  <si>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</si>
  <si>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</si>
  <si>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</si>
  <si>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</si>
  <si>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</si>
  <si>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</si>
  <si>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</si>
  <si>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</si>
  <si>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</si>
  <si>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</si>
  <si>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</si>
  <si>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</si>
  <si>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</si>
  <si>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</si>
  <si>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</si>
  <si>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</si>
  <si>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</si>
  <si>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</si>
  <si>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</si>
  <si>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</si>
  <si>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</si>
  <si>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</si>
  <si>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</si>
  <si>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</si>
  <si>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</si>
  <si>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</si>
  <si>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</si>
  <si>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</si>
  <si>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</si>
  <si>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</si>
  <si>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</si>
  <si>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</si>
  <si>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</si>
  <si>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</si>
  <si>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</si>
  <si>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</si>
  <si>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</si>
  <si>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</si>
  <si>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</si>
  <si>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</si>
  <si>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</si>
  <si>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</si>
  <si>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</si>
  <si>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</si>
  <si>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</si>
  <si>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</si>
  <si>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</si>
  <si>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</si>
  <si>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</si>
  <si>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</si>
  <si>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</si>
  <si>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</si>
  <si>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</si>
  <si>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</si>
  <si>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</si>
  <si>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</si>
  <si>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</si>
  <si>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</si>
  <si>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</si>
  <si>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</si>
  <si>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</si>
  <si>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</si>
  <si>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</si>
  <si>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</si>
  <si>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</si>
  <si>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</si>
  <si>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</si>
  <si>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</si>
  <si>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</si>
  <si>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</si>
  <si>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</si>
  <si>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</si>
  <si>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</si>
  <si>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</si>
  <si>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</si>
  <si>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</si>
  <si>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</si>
  <si>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</si>
  <si>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</si>
  <si>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</si>
  <si>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</si>
  <si>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</si>
  <si>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</si>
  <si>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</si>
  <si>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</si>
  <si>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</si>
  <si>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</si>
  <si>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</si>
  <si>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</si>
  <si>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</si>
  <si>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</si>
  <si>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</si>
  <si>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</si>
  <si>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</si>
  <si>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</si>
  <si>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</si>
  <si>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</si>
  <si>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</si>
  <si>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</si>
  <si>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</si>
  <si>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</si>
  <si>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</si>
  <si>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</si>
  <si>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</si>
  <si>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</si>
  <si>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</si>
  <si>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</si>
  <si>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</si>
  <si>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</si>
  <si>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</si>
  <si>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</si>
  <si>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</si>
  <si>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</si>
  <si>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</si>
  <si>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</si>
  <si>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</si>
  <si>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</si>
  <si>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</si>
  <si>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</si>
  <si>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</si>
  <si>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</si>
  <si>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</si>
  <si>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</si>
  <si>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</si>
  <si>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</si>
  <si>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</si>
  <si>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</si>
  <si>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</si>
  <si>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</si>
  <si>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</si>
  <si>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</si>
  <si>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</si>
  <si>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</si>
  <si>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</si>
  <si>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</si>
  <si>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</si>
  <si>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</si>
  <si>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</si>
  <si>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</si>
  <si>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</si>
  <si>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</si>
  <si>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</si>
  <si>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</si>
  <si>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</si>
  <si>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</si>
  <si>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</si>
  <si>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</si>
  <si>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</si>
  <si>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</si>
  <si>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</si>
  <si>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</si>
  <si>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</si>
  <si>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</si>
  <si>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</si>
  <si>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</si>
  <si>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</si>
  <si>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</si>
  <si>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</si>
  <si>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</si>
  <si>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</si>
  <si>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</si>
  <si>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</si>
  <si>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</si>
  <si>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</si>
  <si>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</si>
  <si>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</si>
  <si>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</si>
  <si>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</si>
  <si>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</si>
  <si>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</si>
  <si>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</si>
  <si>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</si>
  <si>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</si>
  <si>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</si>
  <si>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</si>
  <si>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</si>
  <si>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</si>
  <si>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</si>
  <si>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</si>
  <si>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</si>
  <si>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</si>
  <si>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</si>
  <si>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</si>
  <si>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</si>
  <si>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</si>
  <si>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</si>
  <si>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</si>
  <si>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</si>
  <si>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</si>
  <si>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</si>
  <si>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</si>
  <si>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</si>
  <si>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</si>
  <si>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</si>
  <si>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</si>
  <si>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</si>
  <si>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</si>
  <si>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</si>
  <si>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</si>
  <si>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</si>
  <si>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</si>
  <si>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</si>
  <si>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</si>
  <si>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</si>
  <si>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</si>
  <si>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</si>
  <si>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</si>
  <si>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</si>
  <si>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</si>
  <si>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</si>
  <si>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</si>
  <si>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</si>
  <si>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</si>
  <si>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</si>
  <si>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</si>
  <si>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</si>
  <si>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</si>
  <si>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</si>
  <si>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</si>
  <si>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</si>
  <si>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</si>
  <si>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</si>
  <si>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</si>
  <si>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</si>
  <si>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</si>
  <si>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</si>
  <si>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</si>
  <si>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</si>
  <si>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</si>
  <si>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</si>
  <si>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</si>
  <si>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</si>
  <si>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</si>
  <si>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</si>
  <si>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</si>
  <si>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</si>
  <si>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</si>
  <si>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</si>
  <si>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</si>
  <si>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</si>
  <si>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</si>
  <si>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</si>
  <si>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</si>
  <si>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</si>
  <si>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</si>
  <si>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</si>
  <si>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</si>
  <si>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</si>
  <si>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</si>
  <si>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</si>
  <si>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</si>
  <si>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</si>
  <si>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</si>
  <si>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</si>
  <si>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</si>
  <si>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</si>
  <si>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</si>
  <si>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</si>
  <si>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</si>
  <si>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</si>
  <si>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</si>
  <si>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</si>
  <si>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</si>
  <si>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</si>
  <si>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</si>
  <si>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</si>
  <si>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</si>
  <si>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</si>
  <si>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</si>
  <si>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</si>
  <si>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</si>
  <si>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</si>
  <si>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</si>
  <si>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</si>
  <si>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</si>
  <si>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</si>
  <si>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</si>
  <si>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</si>
  <si>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</si>
  <si>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</si>
  <si>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</si>
  <si>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</si>
  <si>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</si>
  <si>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</si>
  <si>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</si>
  <si>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</si>
  <si>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</si>
  <si>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</si>
  <si>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</si>
  <si>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</si>
  <si>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</si>
  <si>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</si>
  <si>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</si>
  <si>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</si>
  <si>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</si>
  <si>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</si>
  <si>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</si>
  <si>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</si>
  <si>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</si>
  <si>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</si>
  <si>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</si>
  <si>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</si>
  <si>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</si>
  <si>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</si>
  <si>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</si>
  <si>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</si>
  <si>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</si>
  <si>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</si>
  <si>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</si>
  <si>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</si>
  <si>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</si>
  <si>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</si>
  <si>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</si>
  <si>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</si>
  <si>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</si>
  <si>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</si>
  <si>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</si>
  <si>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</si>
  <si>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</si>
  <si>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</si>
  <si>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</si>
  <si>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</si>
  <si>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</si>
  <si>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</si>
  <si>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</si>
  <si>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</si>
  <si>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</si>
  <si>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</si>
  <si>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</si>
  <si>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</si>
  <si>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</si>
  <si>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</si>
  <si>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</si>
  <si>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</si>
  <si>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</si>
  <si>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</si>
  <si>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</si>
  <si>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</si>
  <si>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</si>
  <si>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</si>
  <si>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</si>
  <si>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</si>
  <si>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</si>
  <si>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</si>
  <si>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</si>
  <si>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</si>
  <si>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</si>
  <si>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</si>
  <si>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</si>
  <si>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</si>
  <si>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</si>
  <si>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</si>
  <si>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</si>
  <si>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</si>
  <si>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</si>
  <si>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</si>
  <si>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</si>
  <si>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</si>
  <si>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</si>
  <si>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</si>
  <si>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</si>
  <si>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</si>
  <si>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</si>
  <si>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</si>
  <si>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</si>
  <si>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</si>
  <si>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</si>
  <si>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</si>
  <si>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</si>
  <si>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</si>
  <si>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</si>
  <si>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</si>
  <si>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</si>
  <si>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</si>
  <si>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</si>
  <si>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</si>
  <si>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</si>
  <si>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</si>
  <si>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</si>
  <si>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</si>
  <si>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</si>
  <si>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</si>
  <si>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</si>
  <si>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</si>
  <si>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</si>
  <si>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</si>
  <si>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</si>
  <si>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</si>
  <si>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</si>
  <si>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</si>
  <si>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</si>
  <si>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</si>
  <si>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</si>
  <si>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</si>
  <si>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</si>
  <si>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</si>
  <si>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</si>
  <si>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</si>
  <si>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</si>
  <si>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</si>
  <si>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</si>
  <si>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</si>
  <si>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</si>
  <si>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</si>
  <si>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</si>
  <si>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</si>
  <si>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</si>
  <si>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</si>
  <si>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</si>
  <si>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</si>
  <si>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</si>
  <si>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</si>
  <si>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</si>
  <si>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</si>
  <si>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</si>
  <si>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</si>
  <si>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</si>
  <si>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</si>
  <si>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</si>
  <si>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CROMADO DE MESA, BICA BAIXA, PARA LAVATORIO (REF 1875)</t>
  </si>
  <si>
    <t>MISTURADOR CROMADO DE PAREDE PARA LAVATORIO (REF 1878)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</si>
  <si>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</si>
  <si>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</si>
  <si>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</si>
  <si>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</si>
  <si>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</si>
  <si>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</si>
  <si>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ACABAMENTO CROMADO</t>
  </si>
  <si>
    <t>MISTURADOR, BASE PARA CHUVEIRO/BANHEIRA, 1/2 " OU 3/4 ", SOLDAVEL OU ROSCAVEL (NAO INCLUI ACABAMENTOS)</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</si>
  <si>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</si>
  <si>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</si>
  <si>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</si>
  <si>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</si>
  <si>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</si>
  <si>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</si>
  <si>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</si>
  <si>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</si>
  <si>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</si>
  <si>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</si>
  <si>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</si>
  <si>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</si>
  <si>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</si>
  <si>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</si>
  <si>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</si>
  <si>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</si>
  <si>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</si>
  <si>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</si>
  <si>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</si>
  <si>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</si>
  <si>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</si>
  <si>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</si>
  <si>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</si>
  <si>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</si>
  <si>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</si>
  <si>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</si>
  <si>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</si>
  <si>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</si>
  <si>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</si>
  <si>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</si>
  <si>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</si>
  <si>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</si>
  <si>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</si>
  <si>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</si>
  <si>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</si>
  <si>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</si>
  <si>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</si>
  <si>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</si>
  <si>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</si>
  <si>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</si>
  <si>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</si>
  <si>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</si>
  <si>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</si>
  <si>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</si>
  <si>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</si>
  <si>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</si>
  <si>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</si>
  <si>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</si>
  <si>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</si>
  <si>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</si>
  <si>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</si>
  <si>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</si>
  <si>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</si>
  <si>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</si>
  <si>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</si>
  <si>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</si>
  <si>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</si>
  <si>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</si>
  <si>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</si>
  <si>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</si>
  <si>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</si>
  <si>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</si>
  <si>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</si>
  <si>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</si>
  <si>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</si>
  <si>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</si>
  <si>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</si>
  <si>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</si>
  <si>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</si>
  <si>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</si>
  <si>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</si>
  <si>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</si>
  <si>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</si>
  <si>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</si>
  <si>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</si>
  <si>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</si>
  <si>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</si>
  <si>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</si>
  <si>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</si>
  <si>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</si>
  <si>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</si>
  <si>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</si>
  <si>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</si>
  <si>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</si>
  <si>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</si>
  <si>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</si>
  <si>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</si>
  <si>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</si>
  <si>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</si>
  <si>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</si>
  <si>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</si>
  <si>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</si>
  <si>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</si>
  <si>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</si>
  <si>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</si>
  <si>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</si>
  <si>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</si>
  <si>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</si>
  <si>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</si>
  <si>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</si>
  <si>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</si>
  <si>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</si>
  <si>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</si>
  <si>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</si>
  <si>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</si>
  <si>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</si>
  <si>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</si>
  <si>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</si>
  <si>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</si>
  <si>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</si>
  <si>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</si>
  <si>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</si>
  <si>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</si>
  <si>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</si>
  <si>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</si>
  <si>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</si>
  <si>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</si>
  <si>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</si>
  <si>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</si>
  <si>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</si>
  <si>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</si>
  <si>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</si>
  <si>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</si>
  <si>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</si>
  <si>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</si>
  <si>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</si>
  <si>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</si>
  <si>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</si>
  <si>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</si>
  <si>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</si>
  <si>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</si>
  <si>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</si>
  <si>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</si>
  <si>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</si>
  <si>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</si>
  <si>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</si>
  <si>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</si>
  <si>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</si>
  <si>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</si>
  <si>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</si>
  <si>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</si>
  <si>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</si>
  <si>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</si>
  <si>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</si>
  <si>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</si>
  <si>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</si>
  <si>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</si>
  <si>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</si>
  <si>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</si>
  <si>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</si>
  <si>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</si>
  <si>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</si>
  <si>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</si>
  <si>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</si>
  <si>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</si>
  <si>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</si>
  <si>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</si>
  <si>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</si>
  <si>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</si>
  <si>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</si>
  <si>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</si>
  <si>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</si>
  <si>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</si>
  <si>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</si>
  <si>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</si>
  <si>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</si>
  <si>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</si>
  <si>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</si>
  <si>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</si>
  <si>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</si>
  <si>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</si>
  <si>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</si>
  <si>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</si>
  <si>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</si>
  <si>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</si>
  <si>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</si>
  <si>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</si>
  <si>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</si>
  <si>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</si>
  <si>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</si>
  <si>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</si>
  <si>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</si>
  <si>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</si>
  <si>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</si>
  <si>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</si>
  <si>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</si>
  <si>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</si>
  <si>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</si>
  <si>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</si>
  <si>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</si>
  <si>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</si>
  <si>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</si>
  <si>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</si>
  <si>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</si>
  <si>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</si>
  <si>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</si>
  <si>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</si>
  <si>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</si>
  <si>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</si>
  <si>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</si>
  <si>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</si>
  <si>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</si>
  <si>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</si>
  <si>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</si>
  <si>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</si>
  <si>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</si>
  <si>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</si>
  <si>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</si>
  <si>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</si>
  <si>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</si>
  <si>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</si>
  <si>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</si>
  <si>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</si>
  <si>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</si>
  <si>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</si>
  <si>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</si>
  <si>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</si>
  <si>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</si>
  <si>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</si>
  <si>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</si>
  <si>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</si>
  <si>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</si>
  <si>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</si>
  <si>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</si>
  <si>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</si>
  <si>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</si>
  <si>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</si>
  <si>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</si>
  <si>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</si>
  <si>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</si>
  <si>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</si>
  <si>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</si>
  <si>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</si>
  <si>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</si>
  <si>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</si>
  <si>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</si>
  <si>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</si>
  <si>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</si>
  <si>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</si>
  <si>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</si>
  <si>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</si>
  <si>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</si>
  <si>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</si>
  <si>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</si>
  <si>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</si>
  <si>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</si>
  <si>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</si>
  <si>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</si>
  <si>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</si>
  <si>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</si>
  <si>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</si>
  <si>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</si>
  <si>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</si>
  <si>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</si>
  <si>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</si>
  <si>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</si>
  <si>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</si>
  <si>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</si>
  <si>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</si>
  <si>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</si>
  <si>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</si>
  <si>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</si>
  <si>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</si>
  <si>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</si>
  <si>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</si>
  <si>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</si>
  <si>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</si>
  <si>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</si>
  <si>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</si>
  <si>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</si>
  <si>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</si>
  <si>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</si>
  <si>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</si>
  <si>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</si>
  <si>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</si>
  <si>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</si>
  <si>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</si>
  <si>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</si>
  <si>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</si>
  <si>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</si>
  <si>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</si>
  <si>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</si>
  <si>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</si>
  <si>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</si>
  <si>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</si>
  <si>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</si>
  <si>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</si>
  <si>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</si>
  <si>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</si>
  <si>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</si>
  <si>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</si>
  <si>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</si>
  <si>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</si>
  <si>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</si>
  <si>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</si>
  <si>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</si>
  <si>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</si>
  <si>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</si>
  <si>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</si>
  <si>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</si>
  <si>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</si>
  <si>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</si>
  <si>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</si>
  <si>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</si>
  <si>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</si>
  <si>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</si>
  <si>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</si>
  <si>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</si>
  <si>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</si>
  <si>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</si>
  <si>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</si>
  <si>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</si>
  <si>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</si>
  <si>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</si>
  <si>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</si>
  <si>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</si>
  <si>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</si>
  <si>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</si>
  <si>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</si>
  <si>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</si>
  <si>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</si>
  <si>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</si>
  <si>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</si>
  <si>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</si>
  <si>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</si>
  <si>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</si>
  <si>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</si>
  <si>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</si>
  <si>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</si>
  <si>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</si>
  <si>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</si>
  <si>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</si>
  <si>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</si>
  <si>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</si>
  <si>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</si>
  <si>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</si>
  <si>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</si>
  <si>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</si>
  <si>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</si>
  <si>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</si>
  <si>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</si>
  <si>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</si>
  <si>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</si>
  <si>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</si>
  <si>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</si>
  <si>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</si>
  <si>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</si>
  <si>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</si>
  <si>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</si>
  <si>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</si>
  <si>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</si>
  <si>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</si>
  <si>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</si>
  <si>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</si>
  <si>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</si>
  <si>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</si>
  <si>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</si>
  <si>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</si>
  <si>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</si>
  <si>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</si>
  <si>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</si>
  <si>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</si>
  <si>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</si>
  <si>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</si>
  <si>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</si>
  <si>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</si>
  <si>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</si>
  <si>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</si>
  <si>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</si>
  <si>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</si>
  <si>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</si>
  <si>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</si>
  <si>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</si>
  <si>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</si>
  <si>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</si>
  <si>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</si>
  <si>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</si>
  <si>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</si>
  <si>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</si>
  <si>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</si>
  <si>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</si>
  <si>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</si>
  <si>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</si>
  <si>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</si>
  <si>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</si>
  <si>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</si>
  <si>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</si>
  <si>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</si>
  <si>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</si>
  <si>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</si>
  <si>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</si>
  <si>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</si>
  <si>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</si>
  <si>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</si>
  <si>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</si>
  <si>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</si>
  <si>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</si>
  <si>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</si>
  <si>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</si>
  <si>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</si>
  <si>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</si>
  <si>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</si>
  <si>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</si>
  <si>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</si>
  <si>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</si>
  <si>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</si>
  <si>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</si>
  <si>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</si>
  <si>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</si>
  <si>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</si>
  <si>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</si>
  <si>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</si>
  <si>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</si>
  <si>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</si>
  <si>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</si>
  <si>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</si>
  <si>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</si>
  <si>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</si>
  <si>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</si>
  <si>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</si>
  <si>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</si>
  <si>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</si>
  <si>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</si>
  <si>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</si>
  <si>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</si>
  <si>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</si>
  <si>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</si>
  <si>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</si>
  <si>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</si>
  <si>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</si>
  <si>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</si>
  <si>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</si>
  <si>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</si>
  <si>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</si>
  <si>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</si>
  <si>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</si>
  <si>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</si>
  <si>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</si>
  <si>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</si>
  <si>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</si>
  <si>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</si>
  <si>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</si>
  <si>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</si>
  <si>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</si>
  <si>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</si>
  <si>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</si>
  <si>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</si>
  <si>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</si>
  <si>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</si>
  <si>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</si>
  <si>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</si>
  <si>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</si>
  <si>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</si>
  <si>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</si>
  <si>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</si>
  <si>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</si>
  <si>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</si>
  <si>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</si>
  <si>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</si>
  <si>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</si>
  <si>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</si>
  <si>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</si>
  <si>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</si>
  <si>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</si>
  <si>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</si>
  <si>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</si>
  <si>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</si>
  <si>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</si>
  <si>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</si>
  <si>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</si>
  <si>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</si>
  <si>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</si>
  <si>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</si>
  <si>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</si>
  <si>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</si>
  <si>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</si>
  <si>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</si>
  <si>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</si>
  <si>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</si>
  <si>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</si>
  <si>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</si>
  <si>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</si>
  <si>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</si>
  <si>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</si>
  <si>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</si>
  <si>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</si>
  <si>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</si>
  <si>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</si>
  <si>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</si>
  <si>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</si>
  <si>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</si>
  <si>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</si>
  <si>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</si>
  <si>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</si>
  <si>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</si>
  <si>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</si>
  <si>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</si>
  <si>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</si>
  <si>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</si>
  <si>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</si>
  <si>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</si>
  <si>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</si>
  <si>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</si>
  <si>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</si>
  <si>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</si>
  <si>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</si>
  <si>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</si>
  <si>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</si>
  <si>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</si>
  <si>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</si>
  <si>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</si>
  <si>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</si>
  <si>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</si>
  <si>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</si>
  <si>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</si>
  <si>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</si>
  <si>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</si>
  <si>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</si>
  <si>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</si>
  <si>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</si>
  <si>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</si>
  <si>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</si>
  <si>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</si>
  <si>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</si>
  <si>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</si>
  <si>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</si>
  <si>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</si>
  <si>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</si>
  <si>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</si>
  <si>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</si>
  <si>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</si>
  <si>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</si>
  <si>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</si>
  <si>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</si>
  <si>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</si>
  <si>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</si>
  <si>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</si>
  <si>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</si>
  <si>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</si>
  <si>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</si>
  <si>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</si>
  <si>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</si>
  <si>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</si>
  <si>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</si>
  <si>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</si>
  <si>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</si>
  <si>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</si>
  <si>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</si>
  <si>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</si>
  <si>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</si>
  <si>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</si>
  <si>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</si>
  <si>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</si>
  <si>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</si>
  <si>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</si>
  <si>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</si>
  <si>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</si>
  <si>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</si>
  <si>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</si>
  <si>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</si>
  <si>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</si>
  <si>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</si>
  <si>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</si>
  <si>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</si>
  <si>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</si>
  <si>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</si>
  <si>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</si>
  <si>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</si>
  <si>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</si>
  <si>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</si>
  <si>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</si>
  <si>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</si>
  <si>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</si>
  <si>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</si>
  <si>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</si>
  <si>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</si>
  <si>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</si>
  <si>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</si>
  <si>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</si>
  <si>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</si>
  <si>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</si>
  <si>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</si>
  <si>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</si>
  <si>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</si>
  <si>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</si>
  <si>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</si>
  <si>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</si>
  <si>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</si>
  <si>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</si>
  <si>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</si>
  <si>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</si>
  <si>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</si>
  <si>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</si>
  <si>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</si>
  <si>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</si>
  <si>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</si>
  <si>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</si>
  <si>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</si>
  <si>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</si>
  <si>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</si>
  <si>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</si>
  <si>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</si>
  <si>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</si>
  <si>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</si>
  <si>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</si>
  <si>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</si>
  <si>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</si>
  <si>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</si>
  <si>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</si>
  <si>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</si>
  <si>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</si>
  <si>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</si>
  <si>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</si>
  <si>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</si>
  <si>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</si>
  <si>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</si>
  <si>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</si>
  <si>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</si>
  <si>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</si>
  <si>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</si>
  <si>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</si>
  <si>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</si>
  <si>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</si>
  <si>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</si>
  <si>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</si>
  <si>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</si>
  <si>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</si>
  <si>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</si>
  <si>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</si>
  <si>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</si>
  <si>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</si>
  <si>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</si>
  <si>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</si>
  <si>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</si>
  <si>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</si>
  <si>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</si>
  <si>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</si>
  <si>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</si>
  <si>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</si>
  <si>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</si>
  <si>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</si>
  <si>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</si>
  <si>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</si>
  <si>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</si>
  <si>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</si>
  <si>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</si>
  <si>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</si>
  <si>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</si>
  <si>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</si>
  <si>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</si>
  <si>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</si>
  <si>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</si>
  <si>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</si>
  <si>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</si>
  <si>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</si>
  <si>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</si>
  <si>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</si>
  <si>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</si>
  <si>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</si>
  <si>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</si>
  <si>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</si>
  <si>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</si>
  <si>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</si>
  <si>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</si>
  <si>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</si>
  <si>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</si>
  <si>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</si>
  <si>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</si>
  <si>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</si>
  <si>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</si>
  <si>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</si>
  <si>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</si>
  <si>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</si>
  <si>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</si>
  <si>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</si>
  <si>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</si>
  <si>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</si>
  <si>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</si>
  <si>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</si>
  <si>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</si>
  <si>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</si>
  <si>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</si>
  <si>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</si>
  <si>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</si>
  <si>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</si>
  <si>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</si>
  <si>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</si>
  <si>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</si>
  <si>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</si>
  <si>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</si>
  <si>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</si>
  <si>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</si>
  <si>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</si>
  <si>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</si>
  <si>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</si>
  <si>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</si>
  <si>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</si>
  <si>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</si>
  <si>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</si>
  <si>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</si>
  <si>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</si>
  <si>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</si>
  <si>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</si>
  <si>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</si>
  <si>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</si>
  <si>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</si>
  <si>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</si>
  <si>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</si>
  <si>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</si>
  <si>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</si>
  <si>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</si>
  <si>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</si>
  <si>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</si>
  <si>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</si>
  <si>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</si>
  <si>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</si>
  <si>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</si>
  <si>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</si>
  <si>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</si>
  <si>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</si>
  <si>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</si>
  <si>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</si>
  <si>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</si>
  <si>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</si>
  <si>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</si>
  <si>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</si>
  <si>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</si>
  <si>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</si>
  <si>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</si>
  <si>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</si>
  <si>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</si>
  <si>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</si>
  <si>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</si>
  <si>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</si>
  <si>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</si>
  <si>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</si>
  <si>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</si>
  <si>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</si>
  <si>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</si>
  <si>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</si>
  <si>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</si>
  <si>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</si>
  <si>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</si>
  <si>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</si>
  <si>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</si>
  <si>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</si>
  <si>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</si>
  <si>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</si>
  <si>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</si>
  <si>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</si>
  <si>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</si>
  <si>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</si>
  <si>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</si>
  <si>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</si>
  <si>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</si>
  <si>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</si>
  <si>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</si>
  <si>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</si>
  <si>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</si>
  <si>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</si>
  <si>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</si>
  <si>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</si>
  <si>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</si>
  <si>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</si>
  <si>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</si>
  <si>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</si>
  <si>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</si>
  <si>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</si>
  <si>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</si>
  <si>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</si>
  <si>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</si>
  <si>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</si>
  <si>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</si>
  <si>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</si>
  <si>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</si>
  <si>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</si>
  <si>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</si>
  <si>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</si>
  <si>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</si>
  <si>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</si>
  <si>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</si>
  <si>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</si>
  <si>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</si>
  <si>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</si>
  <si>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</si>
  <si>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</si>
  <si>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</si>
  <si>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</si>
  <si>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</si>
  <si>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</si>
  <si>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</si>
  <si>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</si>
  <si>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</si>
  <si>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</si>
  <si>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</si>
  <si>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</si>
  <si>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</si>
  <si>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</si>
  <si>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</si>
  <si>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</si>
  <si>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</si>
  <si>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</si>
  <si>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</si>
  <si>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</si>
  <si>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</si>
  <si>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</si>
  <si>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</si>
  <si>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</si>
  <si>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</si>
  <si>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</si>
  <si>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</si>
  <si>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</si>
  <si>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</si>
  <si>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</si>
  <si>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</si>
  <si>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</si>
  <si>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</si>
  <si>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</si>
  <si>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</si>
  <si>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</si>
  <si>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</si>
  <si>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</si>
  <si>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</si>
  <si>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</si>
  <si>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</si>
  <si>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</si>
  <si>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</si>
  <si>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</si>
  <si>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</si>
  <si>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</si>
  <si>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</si>
  <si>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</si>
  <si>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</si>
  <si>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</si>
  <si>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</si>
  <si>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</si>
  <si>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</si>
  <si>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</si>
  <si>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</si>
  <si>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</si>
  <si>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</si>
  <si>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</si>
  <si>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</si>
  <si>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</si>
  <si>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</si>
  <si>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</si>
  <si>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</si>
  <si>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</si>
  <si>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</si>
  <si>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</si>
  <si>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</si>
  <si>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</si>
  <si>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</si>
  <si>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</si>
  <si>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</si>
  <si>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</si>
  <si>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</si>
  <si>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</si>
  <si>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</si>
  <si>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</si>
  <si>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</si>
  <si>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</si>
  <si>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</si>
  <si>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</si>
  <si>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</si>
  <si>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</si>
  <si>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</si>
  <si>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</si>
  <si>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</si>
  <si>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</si>
  <si>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</si>
  <si>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</si>
  <si>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</si>
  <si>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</si>
  <si>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</si>
  <si>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</si>
  <si>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</si>
  <si>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</si>
  <si>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</si>
  <si>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</si>
  <si>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</si>
  <si>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</si>
  <si>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</si>
  <si>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</si>
  <si>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</si>
  <si>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</si>
  <si>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</si>
  <si>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</si>
  <si>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</si>
  <si>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</si>
  <si>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</si>
  <si>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</si>
  <si>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</si>
  <si>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</si>
  <si>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</si>
  <si>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</si>
  <si>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</si>
  <si>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</si>
  <si>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</si>
  <si>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</si>
  <si>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</si>
  <si>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</si>
  <si>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</si>
  <si>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</si>
  <si>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</si>
  <si>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</si>
  <si>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</si>
  <si>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</si>
  <si>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</si>
  <si>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</si>
  <si>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</si>
  <si>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</si>
  <si>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</si>
  <si>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</si>
  <si>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</si>
  <si>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</si>
  <si>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</si>
  <si>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</si>
  <si>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</si>
  <si>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</si>
  <si>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</si>
  <si>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</si>
  <si>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</si>
  <si>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</si>
  <si>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</si>
  <si>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</si>
  <si>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</si>
  <si>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</si>
  <si>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</si>
  <si>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</si>
  <si>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</si>
  <si>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</si>
  <si>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</si>
  <si>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</si>
  <si>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</si>
  <si>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</si>
  <si>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</si>
  <si>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</si>
  <si>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</si>
  <si>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</si>
  <si>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</si>
  <si>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</si>
  <si>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</si>
  <si>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</si>
  <si>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</si>
  <si>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</si>
  <si>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</si>
  <si>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</si>
  <si>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</si>
  <si>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</si>
  <si>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</si>
  <si>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</si>
  <si>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</si>
  <si>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</si>
  <si>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</si>
  <si>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</si>
  <si>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</si>
  <si>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</si>
  <si>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</si>
  <si>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</si>
  <si>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</si>
  <si>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</si>
  <si>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</si>
  <si>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</si>
  <si>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</si>
  <si>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</si>
  <si>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</si>
  <si>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</si>
  <si>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</si>
  <si>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</si>
  <si>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</si>
  <si>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</si>
  <si>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</si>
  <si>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</si>
  <si>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</si>
  <si>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</si>
  <si>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</si>
  <si>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</si>
  <si>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</si>
  <si>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</si>
  <si>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</si>
  <si>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</si>
  <si>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</si>
  <si>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</si>
  <si>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</si>
  <si>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</si>
  <si>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</si>
  <si>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</si>
  <si>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</si>
  <si>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</si>
  <si>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</si>
  <si>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</si>
  <si>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</si>
  <si>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</si>
  <si>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</si>
  <si>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</si>
  <si>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</si>
  <si>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</si>
  <si>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</si>
  <si>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</si>
  <si>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</si>
  <si>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</si>
  <si>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</si>
  <si>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</si>
  <si>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</si>
  <si>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</si>
  <si>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</si>
  <si>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</si>
  <si>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</si>
  <si>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</si>
  <si>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</si>
  <si>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</si>
  <si>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</si>
  <si>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</si>
  <si>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</si>
  <si>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</si>
  <si>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</si>
  <si>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</si>
  <si>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</si>
  <si>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</si>
  <si>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</si>
  <si>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</si>
  <si>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</si>
  <si>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</si>
  <si>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</si>
  <si>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</si>
  <si>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</si>
  <si>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</si>
  <si>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</si>
  <si>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</si>
  <si>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</si>
  <si>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</si>
  <si>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</si>
  <si>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</si>
  <si>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</si>
  <si>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</si>
  <si>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</si>
  <si>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</si>
  <si>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</si>
  <si>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</si>
  <si>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</si>
  <si>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</si>
  <si>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</si>
  <si>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</si>
  <si>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</si>
  <si>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</si>
  <si>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</si>
  <si>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</si>
  <si>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</si>
  <si>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</si>
  <si>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</si>
  <si>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</si>
  <si>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</si>
  <si>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</si>
  <si>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</si>
  <si>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</si>
  <si>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</si>
  <si>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</si>
  <si>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</si>
  <si>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</si>
  <si>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</si>
  <si>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</si>
  <si>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</si>
  <si>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</si>
  <si>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</si>
  <si>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</si>
  <si>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</si>
  <si>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</si>
  <si>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</si>
  <si>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</si>
  <si>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</si>
  <si>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</si>
  <si>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</si>
  <si>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</si>
  <si>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</si>
  <si>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</si>
  <si>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</si>
  <si>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</si>
  <si>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</si>
  <si>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</si>
  <si>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</si>
  <si>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</si>
  <si>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</si>
  <si>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</si>
  <si>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</si>
  <si>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</si>
  <si>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</si>
  <si>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</si>
  <si>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</si>
  <si>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</si>
  <si>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</si>
  <si>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</si>
  <si>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</si>
  <si>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</si>
  <si>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</si>
  <si>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</si>
  <si>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</si>
  <si>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</si>
  <si>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</si>
  <si>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</si>
  <si>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</si>
  <si>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</si>
  <si>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</si>
  <si>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</si>
  <si>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</si>
  <si>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</si>
  <si>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</si>
  <si>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</si>
  <si>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</si>
  <si>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</si>
  <si>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</si>
  <si>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</si>
  <si>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</si>
  <si>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</si>
  <si>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</si>
  <si>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</si>
  <si>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</si>
  <si>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</si>
  <si>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</si>
  <si>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</si>
  <si>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</si>
  <si>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</si>
  <si>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</si>
  <si>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</si>
  <si>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</si>
  <si>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</si>
  <si>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</si>
  <si>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</si>
  <si>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</si>
  <si>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</si>
  <si>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</si>
  <si>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</si>
  <si>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</si>
  <si>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</si>
  <si>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</si>
  <si>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</si>
  <si>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</si>
  <si>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</si>
  <si>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</si>
  <si>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</si>
  <si>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</si>
  <si>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</si>
  <si>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</si>
  <si>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</si>
  <si>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</si>
  <si>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</si>
  <si>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</si>
  <si>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</si>
  <si>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</si>
  <si>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</si>
  <si>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</si>
  <si>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</si>
  <si>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</si>
  <si>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</si>
  <si>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</si>
  <si>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</si>
  <si>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</si>
  <si>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</si>
  <si>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</si>
  <si>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</si>
  <si>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</si>
  <si>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</si>
  <si>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</si>
  <si>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</si>
  <si>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</si>
  <si>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</si>
  <si>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</si>
  <si>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</si>
  <si>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</si>
  <si>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</si>
  <si>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</si>
  <si>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</si>
  <si>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</si>
  <si>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</si>
  <si>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</si>
  <si>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</si>
  <si>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</si>
  <si>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</si>
  <si>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</si>
  <si>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</si>
  <si>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</si>
  <si>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</si>
  <si>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</si>
  <si>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</si>
  <si>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</si>
  <si>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</si>
  <si>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</si>
  <si>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</si>
  <si>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</si>
  <si>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</si>
  <si>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</si>
  <si>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</si>
  <si>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</si>
  <si>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</si>
  <si>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</si>
  <si>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</si>
  <si>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</si>
  <si>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</si>
  <si>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</si>
  <si>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</si>
  <si>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</si>
  <si>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</si>
  <si>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</si>
  <si>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</si>
  <si>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</si>
  <si>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</si>
  <si>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</si>
  <si>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</si>
  <si>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</si>
  <si>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</si>
  <si>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</si>
  <si>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</si>
  <si>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</si>
  <si>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</si>
  <si>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</si>
  <si>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</si>
  <si>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</si>
  <si>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</si>
  <si>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</si>
  <si>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</si>
  <si>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</si>
  <si>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</si>
  <si>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</si>
  <si>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</si>
  <si>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</si>
  <si>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</si>
  <si>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</si>
  <si>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</si>
  <si>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</si>
  <si>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</si>
  <si>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</si>
  <si>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</si>
  <si>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</si>
  <si>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</si>
  <si>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</si>
  <si>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</si>
  <si>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</si>
  <si>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</si>
  <si>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</si>
  <si>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</si>
  <si>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</si>
  <si>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</si>
  <si>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</si>
  <si>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</si>
  <si>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</si>
  <si>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</si>
  <si>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</si>
  <si>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</si>
  <si>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</si>
  <si>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</si>
  <si>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</si>
  <si>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</si>
  <si>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</si>
  <si>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</si>
  <si>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</si>
  <si>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</si>
  <si>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</si>
  <si>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</si>
  <si>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</si>
  <si>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</si>
  <si>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</si>
  <si>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</si>
  <si>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</si>
  <si>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</si>
  <si>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</si>
  <si>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</si>
  <si>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</si>
  <si>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</si>
  <si>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</si>
  <si>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</si>
  <si>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</si>
  <si>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</si>
  <si>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</si>
  <si>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</si>
  <si>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</si>
  <si>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</si>
  <si>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</si>
  <si>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</si>
  <si>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</si>
  <si>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</si>
  <si>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</si>
  <si>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</si>
  <si>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</si>
  <si>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</si>
  <si>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</si>
  <si>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</si>
  <si>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</si>
  <si>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</si>
  <si>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</si>
  <si>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</si>
  <si>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</si>
  <si>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</si>
  <si>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</si>
  <si>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</si>
  <si>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</si>
  <si>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</si>
  <si>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</si>
  <si>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</si>
  <si>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</si>
  <si>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</si>
  <si>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</si>
  <si>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</si>
  <si>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</si>
  <si>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</si>
  <si>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</si>
  <si>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</si>
  <si>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</si>
  <si>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</si>
  <si>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</si>
  <si>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</si>
  <si>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</si>
  <si>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</si>
  <si>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</si>
  <si>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</si>
  <si>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</si>
  <si>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</si>
  <si>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</si>
  <si>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</si>
  <si>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</si>
  <si>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</si>
  <si>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</si>
  <si>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</si>
  <si>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</si>
  <si>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</si>
  <si>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</si>
  <si>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</si>
  <si>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</si>
  <si>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</si>
  <si>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</si>
  <si>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</si>
  <si>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</si>
  <si>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</si>
  <si>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</si>
  <si>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</si>
  <si>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</si>
  <si>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</si>
  <si>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</si>
  <si>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</si>
  <si>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</si>
  <si>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</si>
  <si>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</si>
  <si>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</si>
  <si>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</si>
  <si>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</si>
  <si>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</si>
  <si>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</si>
  <si>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</si>
  <si>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</si>
  <si>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</si>
  <si>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</si>
  <si>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</si>
  <si>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</si>
  <si>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</si>
  <si>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</si>
  <si>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</si>
  <si>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</si>
  <si>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</si>
  <si>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</si>
  <si>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</si>
  <si>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</si>
  <si>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CANO CURTO, SEM BICO, SEM AREJADOR, DE PAREDE, PARA TANQUE E USO GERAL, 1/2 " OU 3/4 " (REF 1143)</t>
  </si>
  <si>
    <t>TORNEIRA CROMADA DE MESA PARA LAVATORIO, BICA ALTA, COM AREJADOR (REF 1195)</t>
  </si>
  <si>
    <t>TORNEIRA CROMADA DE MESA PARA LAVATORIO, COM SENSOR DE PRESENCA A PILHA, COM AREJADOR EMBUTIDO</t>
  </si>
  <si>
    <t>TORNEIRA CROMADA DE MESA PARA LAVATORIO, MISTURADOR MONOCOMANDO, BICA BAIXA (REF 2875)</t>
  </si>
  <si>
    <t>TORNEIRA CROMADA DE MESA, PARA COZINHA, BICA MOVEL, COM AREJADOR, 1/2 " OU 3/4 " (REF 1167 / 1168)</t>
  </si>
  <si>
    <t>TORNEIRA CROMADA DE MESA, PARA LAVATORIO, TEMPORIZADA PRESSAO FECHAMENTO AUTOMATICO, BICA BAIXA</t>
  </si>
  <si>
    <t>TORNEIRA CROMADA DE PAREDE LONGA PARA LAVATORIO, COM AREJADOR, ACIONAMENTO ALAVANCA, 1/4 DE VOLTA (REF 1178)</t>
  </si>
  <si>
    <t>TORNEIRA CROMADA DE PAREDE, PARA COZINHA, BICA MOVEL, COM AREJADOR, 1/2 " OU 3/4 " (REF 1167 / 1168)</t>
  </si>
  <si>
    <t>TORNEIRA CROMADA PARA JARDIM / TANQUE, COM BICO PLASTICO, CANO LONGO, DE PAREDE, PADRAO POPULAR / USO GERAL , 1/2 " OU 3/4 " (REF 1153 / 1130)</t>
  </si>
  <si>
    <t>TORNEIRA CROMADA PARA TANQUE / JARDIM, SEM BICO , CANO LONGO, DE PAREDE, PADRAO POPULAR / USO GERAL, 1/2 " OU 3/4 " (REF 1126)</t>
  </si>
  <si>
    <t>TORNEIRA CROMADA, CANO CURTO, COM AREJADOR, SEM BICO PLASTICO, DE PAREDE, PARA USO GERAL, 1/2 " OU 3/4 " (REF 1152 / 1154)</t>
  </si>
  <si>
    <t>TORNEIRA CROMADA, RETA, DE PAREDE, PARA COZINHA, COM AREJADOR, PADRAO POPULAR, 1/2 " OU 3/4 " (REF 1159 / 1160)</t>
  </si>
  <si>
    <t>TORNEIRA CROMADA, RETA, DE PAREDE, PARA COZINHA, SEM BICO, SEM AREJADOR, PADRAO POPULAR, 1/2 " OU 3/4 " (REF 1158)</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</si>
  <si>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</si>
  <si>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</si>
  <si>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</si>
  <si>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</si>
  <si>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</si>
  <si>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</si>
  <si>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</si>
  <si>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</si>
  <si>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</si>
  <si>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</si>
  <si>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</si>
  <si>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CROMADA PARA LAVATORIO COM SENSOR DE APROXIMACAO ELETRICO, BIVOLT</t>
  </si>
  <si>
    <t>TORNEIRA DE MESA PARA LAVATORIO, FIXA,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</si>
  <si>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</si>
  <si>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</si>
  <si>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</si>
  <si>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</si>
  <si>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</si>
  <si>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</si>
  <si>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</si>
  <si>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</si>
  <si>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</si>
  <si>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</si>
  <si>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</si>
  <si>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</si>
  <si>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</si>
  <si>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</si>
  <si>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</si>
  <si>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</si>
  <si>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</si>
  <si>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</si>
  <si>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</si>
  <si>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</si>
  <si>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</si>
  <si>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</si>
  <si>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</si>
  <si>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</si>
  <si>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</si>
  <si>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</si>
  <si>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</si>
  <si>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</si>
  <si>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</si>
  <si>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</si>
  <si>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</si>
  <si>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</si>
  <si>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</si>
  <si>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</si>
  <si>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</si>
  <si>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</si>
  <si>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</si>
  <si>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</si>
  <si>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</si>
  <si>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</si>
  <si>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</si>
  <si>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</si>
  <si>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</si>
  <si>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</si>
  <si>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</si>
  <si>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</si>
  <si>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</si>
  <si>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</si>
  <si>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</si>
  <si>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</si>
  <si>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</si>
  <si>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</si>
  <si>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</si>
  <si>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</si>
  <si>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</si>
  <si>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</si>
  <si>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</si>
  <si>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</si>
  <si>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</si>
  <si>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</si>
  <si>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</si>
  <si>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</si>
  <si>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</si>
  <si>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</si>
  <si>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</si>
  <si>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</si>
  <si>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</si>
  <si>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</si>
  <si>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</si>
  <si>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</si>
  <si>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</si>
  <si>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</si>
  <si>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</si>
  <si>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</si>
  <si>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</si>
  <si>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</si>
  <si>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</si>
  <si>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</si>
  <si>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</si>
  <si>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</si>
  <si>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</si>
  <si>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</si>
  <si>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</si>
  <si>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</si>
  <si>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</si>
  <si>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</si>
  <si>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</si>
  <si>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</si>
  <si>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</si>
  <si>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</si>
  <si>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</si>
  <si>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</si>
  <si>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</si>
  <si>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</si>
  <si>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</si>
  <si>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</si>
  <si>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</si>
  <si>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</si>
  <si>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</si>
  <si>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</si>
  <si>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</si>
  <si>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</si>
  <si>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</si>
  <si>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</si>
  <si>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</si>
  <si>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</si>
  <si>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</si>
  <si>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</si>
  <si>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</si>
  <si>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</si>
  <si>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</si>
  <si>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</si>
  <si>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</si>
  <si>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</si>
  <si>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</si>
  <si>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</si>
  <si>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</si>
  <si>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</si>
  <si>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</si>
  <si>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</si>
  <si>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</si>
  <si>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</si>
  <si>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</si>
  <si>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</si>
  <si>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</si>
  <si>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</si>
  <si>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</si>
  <si>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</si>
  <si>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</si>
  <si>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</si>
  <si>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</si>
  <si>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</si>
  <si>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</si>
  <si>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</si>
  <si>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</si>
  <si>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</si>
  <si>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</si>
  <si>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</si>
  <si>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</si>
  <si>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</si>
  <si>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</si>
  <si>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</si>
  <si>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</si>
  <si>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</si>
  <si>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</si>
  <si>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</si>
  <si>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</si>
  <si>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</si>
  <si>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</si>
  <si>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</si>
  <si>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</si>
  <si>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</si>
  <si>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</si>
  <si>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</si>
  <si>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</si>
  <si>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</si>
  <si>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</si>
  <si>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</si>
  <si>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</si>
  <si>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</si>
  <si>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</si>
  <si>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</si>
  <si>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</si>
  <si>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</si>
  <si>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</si>
  <si>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</si>
  <si>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</si>
  <si>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</si>
  <si>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</si>
  <si>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</si>
  <si>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</si>
  <si>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</si>
  <si>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</si>
  <si>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</si>
  <si>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</si>
  <si>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</si>
  <si>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</si>
  <si>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</si>
  <si>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</si>
  <si>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</si>
  <si>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</si>
  <si>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</si>
  <si>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</si>
  <si>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</si>
  <si>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</si>
  <si>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</si>
  <si>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</si>
  <si>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</si>
  <si>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</si>
  <si>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</si>
  <si>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</si>
  <si>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</si>
  <si>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</si>
  <si>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</si>
  <si>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</si>
  <si>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</si>
  <si>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</si>
  <si>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</si>
  <si>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</si>
  <si>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</si>
  <si>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</si>
  <si>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</si>
  <si>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</si>
  <si>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</si>
  <si>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</si>
  <si>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</si>
  <si>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</si>
  <si>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</si>
  <si>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</si>
  <si>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</si>
  <si>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</si>
  <si>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</si>
  <si>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</si>
  <si>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</si>
  <si>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</si>
  <si>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</si>
  <si>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</si>
  <si>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</si>
  <si>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</si>
  <si>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</si>
  <si>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</si>
  <si>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</si>
  <si>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</si>
  <si>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</si>
  <si>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</si>
  <si>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</si>
  <si>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</si>
  <si>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</si>
  <si>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</si>
  <si>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</si>
  <si>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</si>
  <si>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</si>
  <si>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</si>
  <si>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</si>
  <si>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</si>
  <si>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</si>
  <si>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</si>
  <si>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</si>
  <si>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</si>
  <si>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</si>
  <si>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</si>
  <si>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</si>
  <si>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</si>
  <si>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</si>
  <si>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</si>
  <si>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</si>
  <si>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</si>
  <si>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</si>
  <si>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</si>
  <si>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</si>
  <si>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</si>
  <si>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</si>
  <si>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</si>
  <si>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</si>
  <si>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</si>
  <si>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</si>
  <si>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</si>
  <si>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</si>
  <si>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</si>
  <si>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</si>
  <si>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</si>
  <si>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</si>
  <si>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</si>
  <si>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</si>
  <si>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</si>
  <si>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</si>
  <si>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</si>
  <si>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</si>
  <si>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</si>
  <si>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</si>
  <si>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</si>
  <si>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</si>
  <si>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</si>
  <si>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</si>
  <si>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</si>
  <si>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</si>
  <si>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</si>
  <si>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</si>
  <si>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</si>
  <si>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</si>
  <si>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</si>
  <si>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</si>
  <si>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</si>
  <si>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</si>
  <si>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</si>
  <si>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</si>
  <si>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</si>
  <si>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</si>
  <si>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</si>
  <si>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</si>
  <si>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</si>
  <si>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</si>
  <si>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</si>
  <si>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</si>
  <si>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</si>
  <si>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</si>
  <si>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</si>
  <si>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</si>
  <si>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</si>
  <si>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</si>
  <si>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</si>
  <si>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</si>
  <si>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</si>
  <si>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</si>
  <si>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</si>
  <si>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</si>
  <si>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</si>
  <si>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</si>
  <si>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</si>
  <si>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</si>
  <si>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</si>
  <si>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</si>
  <si>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</si>
  <si>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</si>
  <si>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</si>
  <si>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</si>
  <si>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</si>
  <si>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</si>
  <si>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</si>
  <si>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</si>
  <si>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</si>
  <si>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</si>
  <si>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</si>
  <si>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</si>
  <si>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</si>
  <si>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</si>
  <si>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</si>
  <si>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</si>
  <si>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</si>
  <si>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</si>
  <si>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</si>
  <si>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</si>
  <si>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</si>
  <si>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</si>
  <si>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</si>
  <si>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</si>
  <si>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</si>
  <si>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</si>
  <si>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</si>
  <si>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</si>
  <si>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</si>
  <si>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</si>
  <si>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</si>
  <si>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</si>
  <si>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</si>
  <si>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</si>
  <si>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</si>
  <si>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</si>
  <si>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</si>
  <si>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</si>
  <si>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</si>
  <si>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</si>
  <si>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</si>
  <si>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</si>
  <si>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</si>
  <si>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</si>
  <si>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</si>
  <si>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</si>
  <si>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</si>
  <si>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</si>
  <si>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</si>
  <si>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</si>
  <si>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</si>
  <si>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</si>
  <si>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</si>
  <si>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</si>
  <si>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</si>
  <si>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</si>
  <si>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</si>
  <si>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</si>
  <si>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</si>
  <si>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</si>
  <si>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</si>
  <si>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</si>
  <si>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</si>
  <si>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</si>
  <si>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</si>
  <si>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</si>
  <si>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</si>
  <si>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</si>
  <si>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</si>
  <si>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</si>
  <si>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</si>
  <si>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</si>
  <si>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</si>
  <si>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</si>
  <si>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</si>
  <si>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</si>
  <si>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</si>
  <si>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</si>
  <si>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</si>
  <si>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</si>
  <si>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</si>
  <si>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</si>
  <si>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</si>
  <si>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</si>
  <si>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</si>
  <si>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</si>
  <si>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</si>
  <si>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</si>
  <si>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</si>
  <si>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</si>
  <si>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</si>
  <si>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</si>
  <si>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</si>
  <si>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</si>
  <si>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</si>
  <si>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</si>
  <si>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</si>
  <si>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</si>
  <si>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</si>
  <si>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</si>
  <si>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</si>
  <si>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</si>
  <si>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</si>
  <si>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</si>
  <si>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</si>
  <si>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</si>
  <si>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</si>
  <si>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</si>
  <si>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</si>
  <si>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</si>
  <si>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</si>
  <si>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</si>
  <si>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</si>
  <si>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</si>
  <si>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</si>
  <si>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</si>
  <si>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</si>
  <si>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</si>
  <si>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</si>
  <si>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</si>
  <si>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</si>
  <si>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</si>
  <si>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</si>
  <si>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</si>
  <si>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</si>
  <si>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</si>
  <si>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</si>
  <si>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</si>
  <si>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</si>
  <si>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</si>
  <si>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</si>
  <si>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</si>
  <si>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</si>
  <si>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</si>
  <si>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</si>
  <si>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</si>
  <si>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</si>
  <si>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</si>
  <si>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</si>
  <si>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</si>
  <si>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</si>
  <si>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</si>
  <si>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</si>
  <si>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</si>
  <si>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</si>
  <si>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</si>
  <si>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</si>
  <si>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</si>
  <si>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</si>
  <si>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</si>
  <si>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</si>
  <si>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</si>
  <si>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</si>
  <si>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</si>
  <si>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</si>
  <si>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</si>
  <si>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</si>
  <si>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</si>
  <si>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</si>
  <si>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</si>
  <si>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</si>
  <si>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</si>
  <si>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</si>
  <si>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</si>
  <si>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</si>
  <si>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</si>
  <si>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</si>
  <si>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</si>
  <si>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</si>
  <si>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</si>
  <si>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</si>
  <si>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</si>
  <si>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</si>
  <si>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</si>
  <si>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</si>
  <si>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</si>
  <si>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</si>
  <si>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</si>
  <si>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</si>
  <si>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</si>
  <si>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</si>
  <si>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</si>
  <si>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</si>
  <si>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</si>
  <si>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</si>
  <si>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</si>
  <si>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</si>
  <si>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</si>
  <si>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</si>
  <si>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</si>
  <si>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</si>
  <si>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</si>
  <si>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</si>
  <si>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</si>
  <si>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</si>
  <si>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</si>
  <si>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</si>
  <si>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</si>
  <si>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</si>
  <si>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</si>
  <si>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</si>
  <si>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</si>
  <si>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</si>
  <si>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</si>
  <si>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</si>
  <si>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</si>
  <si>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</si>
  <si>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</si>
  <si>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</si>
  <si>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</si>
  <si>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</si>
  <si>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</si>
  <si>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</si>
  <si>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</si>
  <si>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</si>
  <si>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</si>
  <si>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</si>
  <si>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</si>
  <si>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</si>
  <si>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</si>
  <si>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</si>
  <si>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</si>
  <si>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</si>
  <si>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</si>
  <si>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</si>
  <si>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</si>
  <si>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</si>
  <si>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</si>
  <si>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</si>
  <si>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</si>
  <si>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</si>
  <si>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</si>
  <si>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</si>
  <si>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</si>
  <si>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</si>
  <si>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</si>
  <si>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</si>
  <si>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</si>
  <si>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</si>
  <si>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</si>
  <si>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</si>
  <si>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</si>
  <si>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</si>
  <si>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</si>
  <si>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ABERTURA PARA ENCAIXE DE CUBA OU LAVATORIO EM BANCADA DE MARMORE/ GRANITO OU OUTRO TIPO DE PEDRA NATURAL</t>
  </si>
  <si>
    <t>insumo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</si>
  <si>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</si>
  <si>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</si>
  <si>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</si>
  <si>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</si>
  <si>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</si>
  <si>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</si>
  <si>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</si>
  <si>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</si>
  <si>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</si>
  <si>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</si>
  <si>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</si>
  <si>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</si>
  <si>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</si>
  <si>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</si>
  <si>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</si>
  <si>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</si>
  <si>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</si>
  <si>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</si>
  <si>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</si>
  <si>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</si>
  <si>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</si>
  <si>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</si>
  <si>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</si>
  <si>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</si>
  <si>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</si>
  <si>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</si>
  <si>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</si>
  <si>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</si>
  <si>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</si>
  <si>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</si>
  <si>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</si>
  <si>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</si>
  <si>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</si>
  <si>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</si>
  <si>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</si>
  <si>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</si>
  <si>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</si>
  <si>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</si>
  <si>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</si>
  <si>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</si>
  <si>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</si>
  <si>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</si>
  <si>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</si>
  <si>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</si>
  <si>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</si>
  <si>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</si>
  <si>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</si>
  <si>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</si>
  <si>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</si>
  <si>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</si>
  <si>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</si>
  <si>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</si>
  <si>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</si>
  <si>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</si>
  <si>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</si>
  <si>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</si>
  <si>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</si>
  <si>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</si>
  <si>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</si>
  <si>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</si>
  <si>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</si>
  <si>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</si>
  <si>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</si>
  <si>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</si>
  <si>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</si>
  <si>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</si>
  <si>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</si>
  <si>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</si>
  <si>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</si>
  <si>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</si>
  <si>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</si>
  <si>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</si>
  <si>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</si>
  <si>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</si>
  <si>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</si>
  <si>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</si>
  <si>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</si>
  <si>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</si>
  <si>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</si>
  <si>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</si>
  <si>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</si>
  <si>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</si>
  <si>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</si>
  <si>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</si>
  <si>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</si>
  <si>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</si>
  <si>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</si>
  <si>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</si>
  <si>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</si>
  <si>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</si>
  <si>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</si>
  <si>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</si>
  <si>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</si>
  <si>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</si>
  <si>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</si>
  <si>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</si>
  <si>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</si>
  <si>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</si>
  <si>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</si>
  <si>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</si>
  <si>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</si>
  <si>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</si>
  <si>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</si>
  <si>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</si>
  <si>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</si>
  <si>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</si>
  <si>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</si>
  <si>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</si>
  <si>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</si>
  <si>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</si>
  <si>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</si>
  <si>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</si>
  <si>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</si>
  <si>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</si>
  <si>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50 / DE 60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</si>
  <si>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</si>
  <si>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</si>
  <si>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</si>
  <si>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</si>
  <si>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</si>
  <si>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</si>
  <si>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</si>
  <si>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</si>
  <si>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</si>
  <si>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</si>
  <si>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</si>
  <si>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</si>
  <si>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</si>
  <si>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</si>
  <si>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</si>
  <si>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</si>
  <si>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</si>
  <si>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</si>
  <si>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</si>
  <si>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</si>
  <si>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</si>
  <si>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</si>
  <si>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</si>
  <si>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</si>
  <si>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</si>
  <si>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</si>
  <si>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</si>
  <si>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</si>
  <si>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</si>
  <si>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</si>
  <si>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</si>
  <si>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</si>
  <si>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</si>
  <si>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</si>
  <si>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</si>
  <si>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</si>
  <si>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</si>
  <si>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</si>
  <si>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</si>
  <si>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</si>
  <si>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</si>
  <si>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</si>
  <si>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</si>
  <si>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</si>
  <si>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</si>
  <si>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</si>
  <si>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</si>
  <si>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</si>
  <si>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</si>
  <si>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</si>
  <si>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</si>
  <si>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</si>
  <si>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</si>
  <si>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</si>
  <si>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</si>
  <si>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</si>
  <si>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</si>
  <si>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</si>
  <si>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</si>
  <si>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</si>
  <si>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</si>
  <si>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</si>
  <si>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</si>
  <si>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</si>
  <si>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</si>
  <si>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</si>
  <si>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</si>
  <si>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</si>
  <si>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</si>
  <si>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</si>
  <si>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</si>
  <si>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</si>
  <si>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</si>
  <si>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</si>
  <si>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</si>
  <si>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</si>
  <si>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</si>
  <si>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</si>
  <si>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</si>
  <si>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</si>
  <si>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</si>
  <si>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</si>
  <si>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</si>
  <si>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</si>
  <si>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</si>
  <si>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</si>
  <si>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</si>
  <si>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</si>
  <si>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</si>
  <si>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</si>
  <si>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</si>
  <si>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</si>
  <si>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</si>
  <si>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</si>
  <si>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</si>
  <si>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</si>
  <si>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</si>
  <si>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</si>
  <si>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</si>
  <si>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</si>
  <si>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</si>
  <si>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</si>
  <si>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</si>
  <si>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</si>
  <si>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</si>
  <si>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</si>
  <si>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</si>
  <si>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</si>
  <si>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</si>
  <si>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</si>
  <si>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</si>
  <si>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</si>
  <si>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</si>
  <si>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</si>
  <si>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</si>
  <si>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</si>
  <si>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</si>
  <si>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</si>
  <si>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</si>
  <si>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</si>
  <si>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</si>
  <si>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</si>
  <si>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</si>
  <si>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</si>
  <si>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</si>
  <si>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</si>
  <si>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</si>
  <si>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</si>
  <si>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</si>
  <si>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</si>
  <si>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</si>
  <si>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</si>
  <si>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</si>
  <si>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</si>
  <si>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</si>
  <si>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</si>
  <si>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</si>
  <si>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</si>
  <si>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</si>
  <si>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</si>
  <si>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</si>
  <si>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</si>
  <si>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</si>
  <si>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</si>
  <si>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</si>
  <si>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</si>
  <si>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</si>
  <si>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</si>
  <si>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</si>
  <si>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</si>
  <si>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</si>
  <si>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</si>
  <si>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</si>
  <si>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</si>
  <si>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</si>
  <si>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</si>
  <si>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</si>
  <si>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</si>
  <si>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</si>
  <si>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</si>
  <si>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</si>
  <si>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</si>
  <si>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</si>
  <si>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</si>
  <si>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</si>
  <si>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</si>
  <si>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</si>
  <si>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</si>
  <si>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</si>
  <si>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</si>
  <si>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</si>
  <si>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</si>
  <si>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</si>
  <si>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</si>
  <si>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</si>
  <si>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</si>
  <si>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</si>
  <si>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</si>
  <si>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</si>
  <si>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</si>
  <si>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</si>
  <si>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</si>
  <si>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</si>
  <si>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</si>
  <si>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</si>
  <si>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</si>
  <si>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</si>
  <si>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</si>
  <si>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</si>
  <si>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</si>
  <si>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</si>
  <si>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</si>
  <si>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</si>
  <si>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</si>
  <si>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</si>
  <si>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</si>
  <si>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</si>
  <si>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</si>
  <si>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</si>
  <si>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</si>
  <si>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</si>
  <si>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</si>
  <si>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</si>
  <si>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</si>
  <si>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</si>
  <si>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</si>
  <si>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</si>
  <si>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</si>
  <si>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</si>
  <si>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</si>
  <si>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</si>
  <si>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</si>
  <si>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</si>
  <si>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</si>
  <si>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</si>
  <si>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</si>
  <si>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</si>
  <si>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</si>
  <si>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</si>
  <si>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</si>
  <si>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</si>
  <si>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</si>
  <si>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</si>
  <si>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</si>
  <si>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</si>
  <si>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</si>
  <si>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</si>
  <si>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</si>
  <si>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</si>
  <si>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</si>
  <si>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</si>
  <si>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AUXILIAR DE ALMOXARIFE (HORISTA)</t>
  </si>
  <si>
    <t>AUXILIAR DE AZULEJISTA (HORISTA)</t>
  </si>
  <si>
    <t>AUXILIAR DE ENCANADOR OU BOMBEIRO HIDRAULICO (HORISTA)</t>
  </si>
  <si>
    <t>AUXILIAR DE ESCRITORIO (HORISTA)</t>
  </si>
  <si>
    <t>AUXILIAR DE LABORATORISTA DE SOLOS E DE CONCRETO (HORISTA)</t>
  </si>
  <si>
    <t>AUXILIAR DE PEDREIRO (HORISTA)</t>
  </si>
  <si>
    <t>AUXILIAR DE TOPOGRAFO (HORISTA)</t>
  </si>
  <si>
    <t>AZULEJISTA OU LADRILHEIRO (HORISTA)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</si>
  <si>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</si>
  <si>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</si>
  <si>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</si>
  <si>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</si>
  <si>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</si>
  <si>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</si>
  <si>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</si>
  <si>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</si>
  <si>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</si>
  <si>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</si>
  <si>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</si>
  <si>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</si>
  <si>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</si>
  <si>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BENTONITA, ARGILA CONSTITUIDA POR MONTMORILONITA</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</si>
  <si>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</si>
  <si>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</si>
  <si>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</si>
  <si>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</si>
  <si>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</si>
  <si>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</si>
  <si>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</si>
  <si>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</si>
  <si>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</si>
  <si>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</si>
  <si>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</si>
  <si>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</si>
  <si>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</si>
  <si>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</si>
  <si>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</si>
  <si>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</si>
  <si>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</si>
  <si>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</si>
  <si>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</si>
  <si>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</si>
  <si>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</si>
  <si>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</si>
  <si>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</si>
  <si>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</si>
  <si>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</si>
  <si>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</si>
  <si>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</si>
  <si>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</si>
  <si>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</si>
  <si>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CALCETEIRO (HORISTA)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</si>
  <si>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</si>
  <si>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</si>
  <si>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</si>
  <si>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</si>
  <si>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</si>
  <si>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</si>
  <si>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</si>
  <si>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</si>
  <si>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</si>
  <si>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</si>
  <si>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</si>
  <si>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</si>
  <si>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</si>
  <si>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</si>
  <si>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</si>
  <si>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</si>
  <si>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</si>
  <si>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</si>
  <si>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</si>
  <si>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CARPINTEIRO AUXILIAR (HORISTA)</t>
  </si>
  <si>
    <t>CARPINTEIRO DE ESQUADRIAS (HORISTA)</t>
  </si>
  <si>
    <t>CARPINTEIRO DE FORMAS (HORISTA)</t>
  </si>
  <si>
    <t>CARVAO ANTRACITO PARA FILTRO, GRAO VARIANDO DE 0,8 ATE 1,1 MM, COEFICIENTE DE UNIFORMIDADE MENOR QUE 1,7 MM (POSTO JAZIDA/PRODUTOR)</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</si>
  <si>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</si>
  <si>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</si>
  <si>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</si>
  <si>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</si>
  <si>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</si>
  <si>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</si>
  <si>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</si>
  <si>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</si>
  <si>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</si>
  <si>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</si>
  <si>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</si>
  <si>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 CPVC, SOLDAVEL, 114 MM X 4"â,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</si>
  <si>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</si>
  <si>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</si>
  <si>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</si>
  <si>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</si>
  <si>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</si>
  <si>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</si>
  <si>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</si>
  <si>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</si>
  <si>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</si>
  <si>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</si>
  <si>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</si>
  <si>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</si>
  <si>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</si>
  <si>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</si>
  <si>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</si>
  <si>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</si>
  <si>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</si>
  <si>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</si>
  <si>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</si>
  <si>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</si>
  <si>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</si>
  <si>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</si>
  <si>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</si>
  <si>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</si>
  <si>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</si>
  <si>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</si>
  <si>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</si>
  <si>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</si>
  <si>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</si>
  <si>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</si>
  <si>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</si>
  <si>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</si>
  <si>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</si>
  <si>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</si>
  <si>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</si>
  <si>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</si>
  <si>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</si>
  <si>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</si>
  <si>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</si>
  <si>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</si>
  <si>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</si>
  <si>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</si>
  <si>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</si>
  <si>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</si>
  <si>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</si>
  <si>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</si>
  <si>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</si>
  <si>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</si>
  <si>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</si>
  <si>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</si>
  <si>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</si>
  <si>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</si>
  <si>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DISCO DE DESBASTE PARA METAL FERROSO EM GERAL, COM TRES TELAS, 9 X 1/4 X 7/8 " ( 228,6 X 6,4 X 22,2 MM)</t>
  </si>
  <si>
    <t>DOBRADICA EM ACO/FERRO, 3" X 2 1/2", E= 1,2 A 1,8 MM, SEM ANEL, CROMADO OU ZINCADO, TAMPA BOLA, COM PARAFUSOS</t>
  </si>
  <si>
    <t>ELETRICISTA (HORISTA)</t>
  </si>
  <si>
    <t>ELETRICISTA DE MANUTENCAO INDUSTRIAL (HORISTA)</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</si>
  <si>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</si>
  <si>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</si>
  <si>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</si>
  <si>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</si>
  <si>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</si>
  <si>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</si>
  <si>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</si>
  <si>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 (HORISTA)</t>
  </si>
  <si>
    <t>EMENDA PARA CALHA PLUVIAL, PVC, DIAMETRO ENTRE 119 E 170 MM, PARA DRENAGEM PLUVIAL PREDIAL</t>
  </si>
  <si>
    <t>ENCANADOR OU BOMBEIRO HIDRAULICO (HORISTA)</t>
  </si>
  <si>
    <t>ENCARREGADO GERAL DE OBRAS (HORISTA)</t>
  </si>
  <si>
    <t>KWH</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</si>
  <si>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</si>
  <si>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</si>
  <si>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</si>
  <si>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</si>
  <si>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</si>
  <si>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</si>
  <si>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FUNDO SINTETICO NIVELADOR BRANCO FOSCO PARA MADEIRA</t>
  </si>
  <si>
    <t>GESSEIRO (HORISTA)</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</si>
  <si>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</si>
  <si>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</si>
  <si>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</si>
  <si>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</si>
  <si>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</si>
  <si>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IMPERMEABILIZADOR (HORISTA)</t>
  </si>
  <si>
    <t>JANELA DE CORRER, ACO, BATENTE/REQUADRO DE 6 A 14 CM, COM DIVISAO HORIZ , PINT ANTICORROSIVA, SEM VIDRO, BANDEIRA COM BASCULA, 4 FLS, 120 X 150 CM (A X L)</t>
  </si>
  <si>
    <t>JARDINEIRO (HORISTA)</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</si>
  <si>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</si>
  <si>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</si>
  <si>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</si>
  <si>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</si>
  <si>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</si>
  <si>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</si>
  <si>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</si>
  <si>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</si>
  <si>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</si>
  <si>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</si>
  <si>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</si>
  <si>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</si>
  <si>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</si>
  <si>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</si>
  <si>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</si>
  <si>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</si>
  <si>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</si>
  <si>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</si>
  <si>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</si>
  <si>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</si>
  <si>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</si>
  <si>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</si>
  <si>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</si>
  <si>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</si>
  <si>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</si>
  <si>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</si>
  <si>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</si>
  <si>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</si>
  <si>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</si>
  <si>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</si>
  <si>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</si>
  <si>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</si>
  <si>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</si>
  <si>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</si>
  <si>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</si>
  <si>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</si>
  <si>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</si>
  <si>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</si>
  <si>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</si>
  <si>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</si>
  <si>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</si>
  <si>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</si>
  <si>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</si>
  <si>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</si>
  <si>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</si>
  <si>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</si>
  <si>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</si>
  <si>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</si>
  <si>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</si>
  <si>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</si>
  <si>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</si>
  <si>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</si>
  <si>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</si>
  <si>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</si>
  <si>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</si>
  <si>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</si>
  <si>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</si>
  <si>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</si>
  <si>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</si>
  <si>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</si>
  <si>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</si>
  <si>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</si>
  <si>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</si>
  <si>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</si>
  <si>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</si>
  <si>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</si>
  <si>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</si>
  <si>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</si>
  <si>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</si>
  <si>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</si>
  <si>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</si>
  <si>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</si>
  <si>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</si>
  <si>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</si>
  <si>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LEITURISTA OU CADASTRISTA DE REDES DE AGUA E ESGOTO (HORISTA)</t>
  </si>
  <si>
    <t>LIXA EM FOLHA PARA PAREDE OU MADEIRA, NUMERO 120, COR VERMELHA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</si>
  <si>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</si>
  <si>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</si>
  <si>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</si>
  <si>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</si>
  <si>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</si>
  <si>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</si>
  <si>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</si>
  <si>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</si>
  <si>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</si>
  <si>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</si>
  <si>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</si>
  <si>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</si>
  <si>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</si>
  <si>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LUMINARIA FECHADA P/ ILUMINACAO PUBLICA, TIPO ABL 50/F OU EQUIV, P/ LAMPADA A VAPOR DE MERCURIO 400W</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</si>
  <si>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</si>
  <si>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</si>
  <si>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</si>
  <si>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</si>
  <si>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</si>
  <si>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</si>
  <si>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</si>
  <si>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</si>
  <si>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</si>
  <si>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</si>
  <si>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</si>
  <si>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</si>
  <si>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</si>
  <si>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</si>
  <si>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</si>
  <si>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</si>
  <si>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</si>
  <si>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</si>
  <si>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</si>
  <si>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</si>
  <si>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</si>
  <si>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</si>
  <si>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</si>
  <si>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</si>
  <si>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MACARIQUEIRO (HORISTA)</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</si>
  <si>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</si>
  <si>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</si>
  <si>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</si>
  <si>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</si>
  <si>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</si>
  <si>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</si>
  <si>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</si>
  <si>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</si>
  <si>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</si>
  <si>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</si>
  <si>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</si>
  <si>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</si>
  <si>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</si>
  <si>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MARCENEIRO (HORISTA)</t>
  </si>
  <si>
    <t>MARMORISTA / GRANITEIRO (HORISTA)</t>
  </si>
  <si>
    <t>MASSA ACRILICA PARA SUPERFICIES INTERNAS E EXTERNAS</t>
  </si>
  <si>
    <t>MASSA CORRIDA PARA SUPERFICIES DE AMBIENTES INTERNOS</t>
  </si>
  <si>
    <t>MASSA PARA MADEIRA - INTERIOR E EXTERIOR</t>
  </si>
  <si>
    <t>MECANICO DE REFRIGERACAO (HORISTA)</t>
  </si>
  <si>
    <t>MESTRE DE OBRAS (HORISTA)</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</si>
  <si>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</si>
  <si>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</si>
  <si>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</si>
  <si>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</si>
  <si>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</si>
  <si>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ELETROELETRONICOS (HORISTA)</t>
  </si>
  <si>
    <t>MONTADOR DE ESTRUTURAS METALICAS HORISTA</t>
  </si>
  <si>
    <t>MONTADOR DE MAQUINAS (HORISTA)</t>
  </si>
  <si>
    <t>MUDA DE ARBUSTO, BUXINHO, H= *50* CM</t>
  </si>
  <si>
    <t>MUDA DE PALMEIRA ARECA, H= *1,50* M</t>
  </si>
  <si>
    <t>NIVELADOR (HORISTA)</t>
  </si>
  <si>
    <t>OPERADOR DE DEMARCADORA DE FAIXAS DE TRAFEGO HORISTA</t>
  </si>
  <si>
    <t>OPERADOR DE PAVIMENTADORA / MESA VIBROACABADORA HORISTA</t>
  </si>
  <si>
    <t>PASTILHEIRO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</si>
  <si>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</si>
  <si>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</si>
  <si>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</si>
  <si>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</si>
  <si>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</si>
  <si>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</si>
  <si>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</si>
  <si>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</si>
  <si>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PEDREIRO (HORISTA)</t>
  </si>
  <si>
    <t>PERFIL LONGARINA (PRINCIPAL), T CLICADO, EM ACO, BRANCO NAS FACES APARENTES, PARA FORRO REMOVIVEL, 24 X 32 X 3750 MM (L X H X C</t>
  </si>
  <si>
    <t>PINTOR (HORISTA)</t>
  </si>
  <si>
    <t>PINTOR DE LETREIROS (HORISTA)</t>
  </si>
  <si>
    <t>PINTOR PARA TINTA EPOXI (HORISTA)</t>
  </si>
  <si>
    <t>PISO EM GRANITO, POLIDO, TIPO MARFIM, DALLAS, CARAVELAS OU OUTROS EQUIVALENTES DA REGIAO, FORMATO MENOR OU IGUAL A 3025 CM2, E= *2*CM</t>
  </si>
  <si>
    <t>PISO/ REVESTIMENTO EM GRANITO, POLIDO, TIPO ANDORINHA/ QUARTZ/ CASTELO/ CORUMBA OU OUTROS EQUIVALENTES DA REGIAO, FORMATO MAIOR OU IGUAL A 3025 CM2, E = *2*CM</t>
  </si>
  <si>
    <t>PLACA DE OBRA (PARA CONSTRUCAO CIVIL) EM CHAPA GALVANIZADA *N. 22*, ADESIVADA, DE *2,4 X 1,2* M (SEM POSTES PARA FIXACAO)</t>
  </si>
  <si>
    <t>PLUG PVC, JE, DN 100 MM, PARA REDE COLETORA ESGOTO</t>
  </si>
  <si>
    <t>PLUG PVC, JE, DN 150 MM, PARA REDE COLETORA ESGOTO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</si>
  <si>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</si>
  <si>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</si>
  <si>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</si>
  <si>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</si>
  <si>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</si>
  <si>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</si>
  <si>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</si>
  <si>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</si>
  <si>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</si>
  <si>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</si>
  <si>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</si>
  <si>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</si>
  <si>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</si>
  <si>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</si>
  <si>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</si>
  <si>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</si>
  <si>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</si>
  <si>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</si>
  <si>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</si>
  <si>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</si>
  <si>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</si>
  <si>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</si>
  <si>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</si>
  <si>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</si>
  <si>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</si>
  <si>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</si>
  <si>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</si>
  <si>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</si>
  <si>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</si>
  <si>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</si>
  <si>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</si>
  <si>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</si>
  <si>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</si>
  <si>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</si>
  <si>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</si>
  <si>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</si>
  <si>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</si>
  <si>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</si>
  <si>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</si>
  <si>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</si>
  <si>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</si>
  <si>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</si>
  <si>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</si>
  <si>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</si>
  <si>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</si>
  <si>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</si>
  <si>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</si>
  <si>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</si>
  <si>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</si>
  <si>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</si>
  <si>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RACK DE PISO PARA SERVIDOR, ABERTO, EM COLUNA, 44U X *570* MM</t>
  </si>
  <si>
    <t>RACK DE PISO PARA SERVIDOR, FECHADO, 44U, COM PORTA, 44U X *570* MM</t>
  </si>
  <si>
    <t>RASTELEIRO HORISTA</t>
  </si>
  <si>
    <t>REBOLO ABRASIVO RETO DE USO GERAL GRAO 36, DE 6 X 1 " ( DIAMETRO X ALTURA)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</si>
  <si>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</si>
  <si>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</si>
  <si>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</si>
  <si>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</si>
  <si>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</si>
  <si>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</si>
  <si>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</si>
  <si>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</si>
  <si>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</si>
  <si>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SERRALHEIRO (HORISTA)</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</si>
  <si>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</si>
  <si>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</si>
  <si>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</si>
  <si>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</si>
  <si>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</si>
  <si>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</si>
  <si>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</si>
  <si>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</si>
  <si>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</si>
  <si>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</si>
  <si>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</si>
  <si>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</si>
  <si>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</si>
  <si>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</si>
  <si>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</si>
  <si>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</si>
  <si>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</si>
  <si>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</si>
  <si>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</si>
  <si>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</si>
  <si>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</si>
  <si>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</si>
  <si>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</si>
  <si>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</si>
  <si>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</si>
  <si>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</si>
  <si>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</si>
  <si>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</si>
  <si>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</si>
  <si>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</si>
  <si>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</si>
  <si>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</si>
  <si>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</si>
  <si>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</si>
  <si>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</si>
  <si>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</si>
  <si>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</si>
  <si>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</si>
  <si>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</si>
  <si>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SANITARIO DE REDUCAO, PVC, DN 100 X 50 MM, SERIE NORMAL, PARA ESGOTO PREDIAL</t>
  </si>
  <si>
    <t>TE SANITARIO DE REDUCAO, PVC, DN 100 X 75 MM, SERIE NORMAL PARA ESGOTO PREDIAL</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</si>
  <si>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</si>
  <si>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</si>
  <si>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</si>
  <si>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</si>
  <si>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</si>
  <si>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</si>
  <si>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</si>
  <si>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</si>
  <si>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</si>
  <si>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TELA DE ANIAGEM ( JUTA)</t>
  </si>
  <si>
    <t>TELHADOR (HORISTA)</t>
  </si>
  <si>
    <t>TIL CONDOMINIAL, PVC, DN 100 X 100 MM, PARA REDE COLETORA DE ESGOTO</t>
  </si>
  <si>
    <t>TIL PARA LIGACAO PREDIAL, EM PVC, JE, BBB, DN 100 X 100 MM, PARA REDE COLETORA ESGOTO</t>
  </si>
  <si>
    <t>TIL RADIAL, PVC, JE, BBB, DN 300 X 200 MM, PARA REDE COLETORA DE ESGOTO (NBR 10.569)</t>
  </si>
  <si>
    <t>TOPOGRAFO (HORISTA)</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</si>
  <si>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</si>
  <si>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</si>
  <si>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</si>
  <si>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</si>
  <si>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</si>
  <si>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</si>
  <si>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</si>
  <si>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</si>
  <si>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</si>
  <si>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</si>
  <si>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</si>
  <si>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</si>
  <si>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</si>
  <si>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</si>
  <si>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</si>
  <si>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</si>
  <si>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</si>
  <si>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</si>
  <si>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</si>
  <si>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</si>
  <si>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</si>
  <si>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</si>
  <si>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</si>
  <si>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</si>
  <si>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</si>
  <si>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</si>
  <si>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</si>
  <si>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</si>
  <si>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</si>
  <si>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</si>
  <si>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</si>
  <si>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</si>
  <si>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</si>
  <si>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</si>
  <si>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</si>
  <si>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</si>
  <si>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</si>
  <si>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</si>
  <si>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</si>
  <si>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</si>
  <si>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</si>
  <si>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</si>
  <si>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</si>
  <si>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</si>
  <si>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</si>
  <si>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</si>
  <si>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</si>
  <si>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</si>
  <si>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</si>
  <si>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</si>
  <si>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</si>
  <si>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</si>
  <si>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</si>
  <si>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</si>
  <si>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</si>
  <si>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</si>
  <si>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</si>
  <si>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DUPLA PPR, DN 20 MM, PARA AGUA QUENTE PREDIAL</t>
  </si>
  <si>
    <t>UNIAO DUPLA PPR, DN 25 MM, PARA AGUA QUENTE PREDIAL</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</si>
  <si>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</si>
  <si>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</si>
  <si>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</si>
  <si>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VIDRACEIRO (HORISTA)</t>
  </si>
  <si>
    <t>DATA BASE: OUT/22</t>
  </si>
  <si>
    <t>SERVIÇOS PRELIMINARES</t>
  </si>
  <si>
    <t>Demolição de piso cimentado inclusive lastro de concreto</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</si>
  <si>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</si>
  <si>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</si>
  <si>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</si>
  <si>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</si>
  <si>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</si>
  <si>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</si>
  <si>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</si>
  <si>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</si>
  <si>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</si>
  <si>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</si>
  <si>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</si>
  <si>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</si>
  <si>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</si>
  <si>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</si>
  <si>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</si>
  <si>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</si>
  <si>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</si>
  <si>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</si>
  <si>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</si>
  <si>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</si>
  <si>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</si>
  <si>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</si>
  <si>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</si>
  <si>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</si>
  <si>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</si>
  <si>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</si>
  <si>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</si>
  <si>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</si>
  <si>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</si>
  <si>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</si>
  <si>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</si>
  <si>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</si>
  <si>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</si>
  <si>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</si>
  <si>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</si>
  <si>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</si>
  <si>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</si>
  <si>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</si>
  <si>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</si>
  <si>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</si>
  <si>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</si>
  <si>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</si>
  <si>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</si>
  <si>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</si>
  <si>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</si>
  <si>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</si>
  <si>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</si>
  <si>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</si>
  <si>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</si>
  <si>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</si>
  <si>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</si>
  <si>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</si>
  <si>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</si>
  <si>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</si>
  <si>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</si>
  <si>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</si>
  <si>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</si>
  <si>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</si>
  <si>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</si>
  <si>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</si>
  <si>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</si>
  <si>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</si>
  <si>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</si>
  <si>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</si>
  <si>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</si>
  <si>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Locação de obra com gabarito de madeira</t>
  </si>
  <si>
    <t>Equipe topográfica para serviços simples de locação e nivelamento (incluindo equipamento, transporte e profissionais nivel médio)</t>
  </si>
  <si>
    <t>INSTALAÇÃO DO CANTEIRO DE OBRAS</t>
  </si>
  <si>
    <t>TAPUMES, BARRACÕES E COBERTURAS</t>
  </si>
  <si>
    <t>Placa de obra nas dimensões de 2.0 x 4.0 m, padrão DER</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</si>
  <si>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</si>
  <si>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</si>
  <si>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</si>
  <si>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</si>
  <si>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</si>
  <si>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</si>
  <si>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</si>
  <si>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</si>
  <si>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</si>
  <si>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</si>
  <si>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</si>
  <si>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</si>
  <si>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INSTALAÇÃO DO CANTEIRO DE OBRAS (UTILIZAÇÃO 1 VEZ), PROJETO PADRÃO LABOR - NR.18 (OBRAS COM PRAZO DE EXECUÇÃO SUPERIOR A 12 MESES)</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</si>
  <si>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</si>
  <si>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</si>
  <si>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</si>
  <si>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</si>
  <si>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</si>
  <si>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</si>
  <si>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</si>
  <si>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</si>
  <si>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</si>
  <si>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</si>
  <si>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</si>
  <si>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</si>
  <si>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</si>
  <si>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</si>
  <si>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INSTALAÇÃO DO CANTEIRO DE OBRAS (UTILIZAÇÃO 2 VEZES), PROJETO PADRÃO LABOR - NR.18 (OBRAS COM PRAZO DE EXECUÇÃO DE 6 A 12 MESES)</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</si>
  <si>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</si>
  <si>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</si>
  <si>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</si>
  <si>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</si>
  <si>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</si>
  <si>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</si>
  <si>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</si>
  <si>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</si>
  <si>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</si>
  <si>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</si>
  <si>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</si>
  <si>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</si>
  <si>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MOVIMENTO DE TERRA</t>
  </si>
  <si>
    <t>ESCAVAÇÕES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</si>
  <si>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</si>
  <si>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</si>
  <si>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</si>
  <si>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</si>
  <si>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</si>
  <si>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E COMPACTAÇÃO</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</si>
  <si>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</si>
  <si>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</si>
  <si>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</si>
  <si>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</si>
  <si>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</si>
  <si>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</si>
  <si>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</si>
  <si>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</si>
  <si>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</si>
  <si>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TRANSPORTES</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</si>
  <si>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</si>
  <si>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</si>
  <si>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</si>
  <si>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</si>
  <si>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INFRA-ESTRUTURA (FUNDAÇÃO)</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</si>
  <si>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</si>
  <si>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</si>
  <si>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</si>
  <si>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</si>
  <si>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</si>
  <si>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</si>
  <si>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</si>
  <si>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</si>
  <si>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</si>
  <si>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</si>
  <si>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</si>
  <si>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</si>
  <si>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</si>
  <si>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</si>
  <si>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</si>
  <si>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</si>
  <si>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</si>
  <si>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</si>
  <si>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</si>
  <si>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</si>
  <si>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</si>
  <si>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</si>
  <si>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</si>
  <si>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ESTRUTURAS DE CONCRETO APARENTE</t>
  </si>
  <si>
    <t>Fôrma com chapa compensada plastificada esp. 12mm, utização 5 vezes</t>
  </si>
  <si>
    <t>LAJES PRÉ-MOLDADAS</t>
  </si>
  <si>
    <t>Laje pré-fabricada treliçada para forro simples revestido, vão até 3.5m, capeamento 2cm, esp. 10cm, Fck = 150Kg/cm2</t>
  </si>
  <si>
    <t>Laje pré-fabricada treliçada, sobrecarga 300 Kg/m2, vão de 3.5m a 4.3m, capeamento 4cm, esp. 12cm, Fck = 150 Kg/cm2</t>
  </si>
  <si>
    <t>DIVERSOS</t>
  </si>
  <si>
    <t>Execução de junta de dilatação 2 x 2 cm considerando 1cm de aplicação de isopor e 1cm de aplicação de mastique elástico do tipo sikaflex 1a ou equivalente</t>
  </si>
  <si>
    <t>RECUPERAÇÃO DE ESTRUTURAS</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</si>
  <si>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</si>
  <si>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</si>
  <si>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</si>
  <si>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</si>
  <si>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</si>
  <si>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</si>
  <si>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</si>
  <si>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</si>
  <si>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</si>
  <si>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</si>
  <si>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</si>
  <si>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</si>
  <si>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</si>
  <si>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</si>
  <si>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</si>
  <si>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</si>
  <si>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</si>
  <si>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PAREDES E PAINÉIS</t>
  </si>
  <si>
    <t>ALVENARIA DE VEDAÇÃO</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</si>
  <si>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</si>
  <si>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</si>
  <si>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</si>
  <si>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PLACAS E PAINÉIS DIVISÓRIOS</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</si>
  <si>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</si>
  <si>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</si>
  <si>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</si>
  <si>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</si>
  <si>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</si>
  <si>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VERGAS/CONTRAVERGA</t>
  </si>
  <si>
    <t>Verga/contraverga reta de concreto armado 10 x 5 cm, Fck = 15 MPa, inclusive forma, armação e desforma</t>
  </si>
  <si>
    <t>Verga/contraverga curva de concreto armado 10 x 5 cm, Fck = 15 MPa, inclusive forma, armação e desforma</t>
  </si>
  <si>
    <t>ALVENARIA ESTRUTURAL</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</si>
  <si>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</si>
  <si>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</si>
  <si>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</si>
  <si>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VEDAÇÃO EMPREGANDO ARGAMASSA DE CIMENTO, CAL E AREIA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</si>
  <si>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</si>
  <si>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</si>
  <si>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</si>
  <si>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</si>
  <si>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</si>
  <si>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</si>
  <si>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</si>
  <si>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ESQUADRIAS DE MADEIRA</t>
  </si>
  <si>
    <t>MARCOS E ALIZARES</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</si>
  <si>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</si>
  <si>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</si>
  <si>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</si>
  <si>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</si>
  <si>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</si>
  <si>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</si>
  <si>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</si>
  <si>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</si>
  <si>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FERRAGENS</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</si>
  <si>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</si>
  <si>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</si>
  <si>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</si>
  <si>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</si>
  <si>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</si>
  <si>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</si>
  <si>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</si>
  <si>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</si>
  <si>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</si>
  <si>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</si>
  <si>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</si>
  <si>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</si>
  <si>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</si>
  <si>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</si>
  <si>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</si>
  <si>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</si>
  <si>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</si>
  <si>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</si>
  <si>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</si>
  <si>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</si>
  <si>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</si>
  <si>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</si>
  <si>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</si>
  <si>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</si>
  <si>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</si>
  <si>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</si>
  <si>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</si>
  <si>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</si>
  <si>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</si>
  <si>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</si>
  <si>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</si>
  <si>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</si>
  <si>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</si>
  <si>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</si>
  <si>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</si>
  <si>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</si>
  <si>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</si>
  <si>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</si>
  <si>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</si>
  <si>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</si>
  <si>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</si>
  <si>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</si>
  <si>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</si>
  <si>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</si>
  <si>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</si>
  <si>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</si>
  <si>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ESQUADRIAS METÁLICAS</t>
  </si>
  <si>
    <t>GRADES E PORTÕES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</si>
  <si>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</si>
  <si>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</si>
  <si>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</si>
  <si>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</si>
  <si>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</si>
  <si>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</si>
  <si>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</si>
  <si>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</si>
  <si>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</si>
  <si>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</si>
  <si>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</si>
  <si>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</si>
  <si>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</si>
  <si>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VIDROS E ESPELHOS</t>
  </si>
  <si>
    <t>VIDROS PARA ESQUADRIAS</t>
  </si>
  <si>
    <t>Vidro plano transparente liso, com 4 mm de espessura</t>
  </si>
  <si>
    <t>Vidro fantasia mini-boreal, com 4 mm de espessura</t>
  </si>
  <si>
    <t>Vidro aramado esp. 6mm, colocado</t>
  </si>
  <si>
    <t>ESPELHOS</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</si>
  <si>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</si>
  <si>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</si>
  <si>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</si>
  <si>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COBERTURA</t>
  </si>
  <si>
    <t>ESTRUTURA PARA TELHADO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</si>
  <si>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</si>
  <si>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</si>
  <si>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</si>
  <si>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</si>
  <si>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</si>
  <si>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TELHADO</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</si>
  <si>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</si>
  <si>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</si>
  <si>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</si>
  <si>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</si>
  <si>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</si>
  <si>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</si>
  <si>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</si>
  <si>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</si>
  <si>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galvalume trapezoidal 40, e=0.50mm, pintura cor branca nas duas faces, inclusive acessório de fixação Ref. Santo André, Eternit, Metform ou equivalente</t>
  </si>
  <si>
    <t>RUFOS E CALHAS</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</si>
  <si>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</si>
  <si>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</si>
  <si>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</si>
  <si>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</si>
  <si>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</si>
  <si>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</si>
  <si>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</si>
  <si>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</si>
  <si>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</si>
  <si>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</si>
  <si>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</si>
  <si>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</si>
  <si>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</si>
  <si>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</si>
  <si>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</si>
  <si>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</si>
  <si>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</si>
  <si>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CALHAS, LAJES DESCOBERTAS, BALDRAMES, PAREDES E JARDINEIRAS</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</si>
  <si>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</si>
  <si>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</si>
  <si>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</si>
  <si>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</si>
  <si>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</si>
  <si>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</si>
  <si>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</si>
  <si>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</si>
  <si>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Chapisco com argamassa de cimento e areia média ou grossa lavada no traço 1:3, espessura 5 mm</t>
  </si>
  <si>
    <t>REBAIXAMENTOS</t>
  </si>
  <si>
    <t>Forro de gesso acabamento tipo liso</t>
  </si>
  <si>
    <t>Forro PVC branco L = 20 cm, frisado, estruturado por perfis de aço galvanizado e tirantes rígidos fabricado de acordo com a NBR-14285, colocado</t>
  </si>
  <si>
    <t>REVESTIMENTO EMPREGANDO ARGAMASSA DE CIMENTO, CAL E AREIA</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</si>
  <si>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</si>
  <si>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</si>
  <si>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</si>
  <si>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REVESTIMENTO DE PAREDES</t>
  </si>
  <si>
    <t>Chapisco de argamassa de cimento e areia média ou grossa lavada, no traço 1:3, espessura 5 mm</t>
  </si>
  <si>
    <t>ACABAMENTOS</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</si>
  <si>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</si>
  <si>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</si>
  <si>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</si>
  <si>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</si>
  <si>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</si>
  <si>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</si>
  <si>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</si>
  <si>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</si>
  <si>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</si>
  <si>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</si>
  <si>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</si>
  <si>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</si>
  <si>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</si>
  <si>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</si>
  <si>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</si>
  <si>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PISOS INTERNOS E EXTERNOS</t>
  </si>
  <si>
    <t>LASTRO DE CONTRAPISO</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</si>
  <si>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</si>
  <si>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</si>
  <si>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</si>
  <si>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</si>
  <si>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</si>
  <si>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</si>
  <si>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</si>
  <si>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</si>
  <si>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</si>
  <si>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</si>
  <si>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</si>
  <si>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</si>
  <si>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</si>
  <si>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</si>
  <si>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</si>
  <si>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</si>
  <si>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</si>
  <si>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</si>
  <si>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</si>
  <si>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</si>
  <si>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</si>
  <si>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</si>
  <si>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</si>
  <si>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</si>
  <si>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DEGRAUS, RODAPÉS, SOLEIRAS E PEITORIS</t>
  </si>
  <si>
    <t>Rodapé de argamassa de cimento e areia no traço 1:3, altura de 7 cm e espessura de 2 cm</t>
  </si>
  <si>
    <t>Rodapé de cerâmica PEI-3, assentado com argamassa de cimento cola h = 7.0 cm, inclusive rejuntamento com cimento branco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</si>
  <si>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</si>
  <si>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</si>
  <si>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</si>
  <si>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</si>
  <si>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</si>
  <si>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</si>
  <si>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</si>
  <si>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</si>
  <si>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</si>
  <si>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</si>
  <si>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</si>
  <si>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INSTALAÇÕES HIDRO-SANITÁRIAS</t>
  </si>
  <si>
    <t>SUMIDOUROS, FOSSAS SÉPTICAS E FILTROS ANAERÓBIOS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</si>
  <si>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</si>
  <si>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</si>
  <si>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</si>
  <si>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</si>
  <si>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ENTRADA DE ÁGUA</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</si>
  <si>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</si>
  <si>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</si>
  <si>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</si>
  <si>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</si>
  <si>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PONTOS HIDRO-SANITÁRIOS</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</si>
  <si>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</si>
  <si>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</si>
  <si>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</si>
  <si>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</si>
  <si>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</si>
  <si>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</si>
  <si>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</si>
  <si>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</si>
  <si>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</si>
  <si>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</si>
  <si>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</si>
  <si>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</si>
  <si>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</si>
  <si>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</si>
  <si>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</si>
  <si>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</si>
  <si>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</si>
  <si>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</si>
  <si>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</si>
  <si>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</si>
  <si>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</si>
  <si>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</si>
  <si>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</si>
  <si>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</si>
  <si>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</si>
  <si>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</si>
  <si>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</si>
  <si>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</si>
  <si>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</si>
  <si>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</si>
  <si>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</si>
  <si>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</si>
  <si>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</si>
  <si>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</si>
  <si>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</si>
  <si>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</si>
  <si>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</si>
  <si>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REDE DE ÁGUA FRIA - TUBOS METÁLICOS</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</si>
  <si>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</si>
  <si>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</si>
  <si>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</si>
  <si>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</si>
  <si>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</si>
  <si>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</si>
  <si>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</si>
  <si>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</si>
  <si>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</si>
  <si>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REDE DE ÁGUA FRIA - TUBOS SOLDÁVEIS DE PVC</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</si>
  <si>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</si>
  <si>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</si>
  <si>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</si>
  <si>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</si>
  <si>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</si>
  <si>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</si>
  <si>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</si>
  <si>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</si>
  <si>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REDE DE ÁGUA FRIA - CONEXÕES SOLDÁVEIS DE PVC</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</si>
  <si>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</si>
  <si>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</si>
  <si>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</si>
  <si>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</si>
  <si>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</si>
  <si>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</si>
  <si>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REDE DE ESGOTO - TUBOS DE PVC</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</si>
  <si>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</si>
  <si>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</si>
  <si>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</si>
  <si>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</si>
  <si>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</si>
  <si>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CAIXAS DE PVC / EQUIPAMENTOS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</si>
  <si>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</si>
  <si>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</si>
  <si>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</si>
  <si>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</si>
  <si>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</si>
  <si>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</si>
  <si>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</si>
  <si>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</si>
  <si>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</si>
  <si>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</si>
  <si>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</si>
  <si>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</si>
  <si>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</si>
  <si>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</si>
  <si>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</si>
  <si>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</si>
  <si>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</si>
  <si>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</si>
  <si>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</si>
  <si>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</si>
  <si>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</si>
  <si>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</si>
  <si>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</si>
  <si>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</si>
  <si>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</si>
  <si>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</si>
  <si>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</si>
  <si>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</si>
  <si>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</si>
  <si>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</si>
  <si>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</si>
  <si>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</si>
  <si>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</si>
  <si>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em PVC para 06 circuitos, inclusive 4 disjuntores monopolares de 15A</t>
  </si>
  <si>
    <t>Quadro de distribuição de energia em PVC,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</si>
  <si>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</si>
  <si>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</si>
  <si>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</si>
  <si>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</si>
  <si>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</si>
  <si>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</si>
  <si>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com barramento trifásico 100A</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</si>
  <si>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</si>
  <si>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</si>
  <si>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</si>
  <si>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</si>
  <si>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</si>
  <si>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100x100x80mm, chapa 18,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</si>
  <si>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</si>
  <si>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</si>
  <si>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</si>
  <si>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</si>
  <si>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</si>
  <si>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</si>
  <si>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</si>
  <si>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</si>
  <si>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</si>
  <si>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</si>
  <si>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</si>
  <si>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</si>
  <si>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</si>
  <si>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</si>
  <si>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</si>
  <si>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</si>
  <si>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INSTALAÇÕES APARENTES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</si>
  <si>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</si>
  <si>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</si>
  <si>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</si>
  <si>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</si>
  <si>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</si>
  <si>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</si>
  <si>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</si>
  <si>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</si>
  <si>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</si>
  <si>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</si>
  <si>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</si>
  <si>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</si>
  <si>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</si>
  <si>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</si>
  <si>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</si>
  <si>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</si>
  <si>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</si>
  <si>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</si>
  <si>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</si>
  <si>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</si>
  <si>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</si>
  <si>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</si>
  <si>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</si>
  <si>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</si>
  <si>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</si>
  <si>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</si>
  <si>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</si>
  <si>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</si>
  <si>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</si>
  <si>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</si>
  <si>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</si>
  <si>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</si>
  <si>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</si>
  <si>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</si>
  <si>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</si>
  <si>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</si>
  <si>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</si>
  <si>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</si>
  <si>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</si>
  <si>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</si>
  <si>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</si>
  <si>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</si>
  <si>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</si>
  <si>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</si>
  <si>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</si>
  <si>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</si>
  <si>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</si>
  <si>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</si>
  <si>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</si>
  <si>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</si>
  <si>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</si>
  <si>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</si>
  <si>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</si>
  <si>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</si>
  <si>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</si>
  <si>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</si>
  <si>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</si>
  <si>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</si>
  <si>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</si>
  <si>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</si>
  <si>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</si>
  <si>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</si>
  <si>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</si>
  <si>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</si>
  <si>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</si>
  <si>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</si>
  <si>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</si>
  <si>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</si>
  <si>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</si>
  <si>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CHAVES, FUSIVEIS E DISJUNTORES</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</si>
  <si>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</si>
  <si>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</si>
  <si>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</si>
  <si>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</si>
  <si>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</si>
  <si>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</si>
  <si>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</si>
  <si>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</si>
  <si>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</si>
  <si>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</si>
  <si>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</si>
  <si>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</si>
  <si>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- 20KA 240VCA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</si>
  <si>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</si>
  <si>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</si>
  <si>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</si>
  <si>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</si>
  <si>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</si>
  <si>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</si>
  <si>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</si>
  <si>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</si>
  <si>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</si>
  <si>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</si>
  <si>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</si>
  <si>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</si>
  <si>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</si>
  <si>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</si>
  <si>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</si>
  <si>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</si>
  <si>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Mini-Disjuntor tripolar 125 A, curva C - 20KA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</si>
  <si>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</si>
  <si>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</si>
  <si>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</si>
  <si>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</si>
  <si>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</si>
  <si>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</si>
  <si>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</si>
  <si>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</si>
  <si>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</si>
  <si>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</si>
  <si>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</si>
  <si>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</si>
  <si>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Interruptor Diferencial DR 25A, 30mA, 2 módulos</t>
  </si>
  <si>
    <t>Interruptor Diferencial DR 40A, 30mA, 2 modulos</t>
  </si>
  <si>
    <t>Interruptor Diferencial DR 80A, 30mA, 2 modulos</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</si>
  <si>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</si>
  <si>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</si>
  <si>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</si>
  <si>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</si>
  <si>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</si>
  <si>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</si>
  <si>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</si>
  <si>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</si>
  <si>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</si>
  <si>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</si>
  <si>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</si>
  <si>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</si>
  <si>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</si>
  <si>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</si>
  <si>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</si>
  <si>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</si>
  <si>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</si>
  <si>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</si>
  <si>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</si>
  <si>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</si>
  <si>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</si>
  <si>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</si>
  <si>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</si>
  <si>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</si>
  <si>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</si>
  <si>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</si>
  <si>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Fio ou cabo paralelo de cobre, com isolamento para 1000V, seção de 2 x 2.5 mm2</t>
  </si>
  <si>
    <t>Cabo paralelo PP de cobre, com isolamento para 1000V, seção 3x2,5mm2</t>
  </si>
  <si>
    <t>Cabo paralelo PP de cobre, com isolamento para 1000V, seção 3x4,0mm2</t>
  </si>
  <si>
    <t>Cabeçote de alumínio de 1 1/4"</t>
  </si>
  <si>
    <t>Cabeçote de alumínio de 1 1/2"</t>
  </si>
  <si>
    <t>Haste de terra tipo COPPERWELD - 5/8" x 2.40m</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</si>
  <si>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</si>
  <si>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</si>
  <si>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</si>
  <si>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</si>
  <si>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</si>
  <si>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</si>
  <si>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</si>
  <si>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</si>
  <si>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</si>
  <si>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</si>
  <si>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</si>
  <si>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</si>
  <si>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</si>
  <si>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</si>
  <si>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</si>
  <si>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</si>
  <si>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</si>
  <si>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</si>
  <si>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</si>
  <si>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</si>
  <si>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</si>
  <si>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</si>
  <si>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</si>
  <si>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</si>
  <si>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</si>
  <si>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</si>
  <si>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</si>
  <si>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</si>
  <si>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</si>
  <si>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</si>
  <si>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</si>
  <si>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</si>
  <si>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</si>
  <si>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</si>
  <si>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</si>
  <si>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</si>
  <si>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</si>
  <si>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</si>
  <si>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</si>
  <si>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</si>
  <si>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</si>
  <si>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</si>
  <si>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</si>
  <si>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</si>
  <si>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QUADROS DE DISTRIBUIÇÃO COM BARRAMENTO, TRINCO E FECHADURA</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</si>
  <si>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</si>
  <si>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</si>
  <si>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</si>
  <si>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</si>
  <si>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</si>
  <si>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TERMINAIS, CONECTORES E ABRAÇADEIRAS</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</si>
  <si>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</si>
  <si>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</si>
  <si>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</si>
  <si>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</si>
  <si>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</si>
  <si>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</si>
  <si>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</si>
  <si>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</si>
  <si>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</si>
  <si>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</si>
  <si>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</si>
  <si>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</si>
  <si>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</si>
  <si>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</si>
  <si>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</si>
  <si>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</si>
  <si>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</si>
  <si>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</si>
  <si>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</si>
  <si>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</si>
  <si>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</si>
  <si>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</si>
  <si>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</si>
  <si>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</si>
  <si>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</si>
  <si>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</si>
  <si>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</si>
  <si>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</si>
  <si>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</si>
  <si>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</si>
  <si>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</si>
  <si>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</si>
  <si>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</si>
  <si>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</si>
  <si>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</si>
  <si>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</si>
  <si>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</si>
  <si>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</si>
  <si>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</si>
  <si>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</si>
  <si>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</si>
  <si>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</si>
  <si>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</si>
  <si>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</si>
  <si>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</si>
  <si>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</si>
  <si>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</si>
  <si>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</si>
  <si>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</si>
  <si>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</si>
  <si>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</si>
  <si>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</si>
  <si>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</si>
  <si>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</si>
  <si>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</si>
  <si>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</si>
  <si>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</si>
  <si>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</si>
  <si>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</si>
  <si>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</si>
  <si>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</si>
  <si>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</si>
  <si>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</si>
  <si>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OUTRAS INSTALAÇÕES</t>
  </si>
  <si>
    <t>INSTALAÇÃO DE TELEFONE</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</si>
  <si>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</si>
  <si>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</si>
  <si>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</si>
  <si>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</si>
  <si>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</si>
  <si>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</si>
  <si>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</si>
  <si>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</si>
  <si>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</si>
  <si>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</si>
  <si>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</si>
  <si>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</si>
  <si>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</si>
  <si>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INSTALAÇÃO DE GÁS</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</si>
  <si>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</si>
  <si>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</si>
  <si>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INSTALAÇÃO DE PÁRA-RAIO</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</si>
  <si>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</si>
  <si>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</si>
  <si>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</si>
  <si>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</si>
  <si>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Terminal aéreo em latão (minicaptor), com conector e fixação horizontal 250mm x 10mm, ref. TEL-2024, inclusive vedação dos furos com poliuretano ref. TEL 5905, marca de ref. Termotécnica ou equivalente</t>
  </si>
  <si>
    <t>Conector de medição em latão com 2 parafusos para cabos de 16 a 50 mm2,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</si>
  <si>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</si>
  <si>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</si>
  <si>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</si>
  <si>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</si>
  <si>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</si>
  <si>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</si>
  <si>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</si>
  <si>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</si>
  <si>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</si>
  <si>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</si>
  <si>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</si>
  <si>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</si>
  <si>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</si>
  <si>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</si>
  <si>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</si>
  <si>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</si>
  <si>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</si>
  <si>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</si>
  <si>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</si>
  <si>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</si>
  <si>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</si>
  <si>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</si>
  <si>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Chapa perfurada(tela casa da moeda) BELINOX, largura 245 mm, espessura 1.5mm, ref. TEL-754, marca de referência Termotécnica ou equivalente</t>
  </si>
  <si>
    <t>INSTALAÇÃO DE INCÊNDIO</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</si>
  <si>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</si>
  <si>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</si>
  <si>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</si>
  <si>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</si>
  <si>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</si>
  <si>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</si>
  <si>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</si>
  <si>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</si>
  <si>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</si>
  <si>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</si>
  <si>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</si>
  <si>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</si>
  <si>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</si>
  <si>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</si>
  <si>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</si>
  <si>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</si>
  <si>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</si>
  <si>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</si>
  <si>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</si>
  <si>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</si>
  <si>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</si>
  <si>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</si>
  <si>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</si>
  <si>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</si>
  <si>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</si>
  <si>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</si>
  <si>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</si>
  <si>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</si>
  <si>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</si>
  <si>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</si>
  <si>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</si>
  <si>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</si>
  <si>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</si>
  <si>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</si>
  <si>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</si>
  <si>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</si>
  <si>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</si>
  <si>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</si>
  <si>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</si>
  <si>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</si>
  <si>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</si>
  <si>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</si>
  <si>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</si>
  <si>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</si>
  <si>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</si>
  <si>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</si>
  <si>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</si>
  <si>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</si>
  <si>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</si>
  <si>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</si>
  <si>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</si>
  <si>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</si>
  <si>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</si>
  <si>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</si>
  <si>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</si>
  <si>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</si>
  <si>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</si>
  <si>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</si>
  <si>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</si>
  <si>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</si>
  <si>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</si>
  <si>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</si>
  <si>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</si>
  <si>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</si>
  <si>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</si>
  <si>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</si>
  <si>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</si>
  <si>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</si>
  <si>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INSTALAÇÕES DE REDE LOGICA</t>
  </si>
  <si>
    <t>Espelho 4" x 2" com conector RJ 45 fêmea CAT. 5e</t>
  </si>
  <si>
    <t>Conector RJ 45 macho</t>
  </si>
  <si>
    <t>Fornecimento e instalação de Cabo de rede par trançado 4 pares Categoria 5e</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</si>
  <si>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</si>
  <si>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</si>
  <si>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</si>
  <si>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</si>
  <si>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</si>
  <si>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</si>
  <si>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</si>
  <si>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</si>
  <si>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</si>
  <si>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</si>
  <si>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</si>
  <si>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</si>
  <si>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</si>
  <si>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</si>
  <si>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</si>
  <si>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</si>
  <si>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</si>
  <si>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</si>
  <si>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</si>
  <si>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</si>
  <si>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</si>
  <si>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</si>
  <si>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</si>
  <si>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</si>
  <si>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</si>
  <si>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</si>
  <si>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</si>
  <si>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</si>
  <si>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</si>
  <si>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</si>
  <si>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</si>
  <si>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</si>
  <si>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</si>
  <si>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</si>
  <si>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</si>
  <si>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</si>
  <si>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</si>
  <si>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</si>
  <si>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</si>
  <si>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</si>
  <si>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</si>
  <si>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</si>
  <si>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</si>
  <si>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</si>
  <si>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</si>
  <si>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</si>
  <si>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</si>
  <si>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</si>
  <si>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</si>
  <si>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</si>
  <si>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</si>
  <si>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</si>
  <si>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</si>
  <si>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</si>
  <si>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</si>
  <si>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</si>
  <si>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</si>
  <si>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</si>
  <si>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</si>
  <si>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</si>
  <si>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</si>
  <si>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</si>
  <si>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</si>
  <si>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APARELHOS HIDRO-SANITÁRIOS</t>
  </si>
  <si>
    <t>LOUÇAS</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</si>
  <si>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</si>
  <si>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</si>
  <si>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</si>
  <si>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</si>
  <si>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</si>
  <si>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</si>
  <si>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</si>
  <si>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</si>
  <si>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</si>
  <si>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</si>
  <si>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</si>
  <si>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</si>
  <si>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</si>
  <si>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</si>
  <si>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</si>
  <si>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</si>
  <si>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</si>
  <si>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</si>
  <si>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</si>
  <si>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</si>
  <si>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</si>
  <si>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</si>
  <si>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</si>
  <si>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</si>
  <si>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</si>
  <si>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</si>
  <si>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</si>
  <si>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</si>
  <si>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TORNEIRAS, REGISTROS, VÁLVULAS E METAIS</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</si>
  <si>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</si>
  <si>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</si>
  <si>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</si>
  <si>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</si>
  <si>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</si>
  <si>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</si>
  <si>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</si>
  <si>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</si>
  <si>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</si>
  <si>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com volante,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</si>
  <si>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</si>
  <si>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</si>
  <si>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</si>
  <si>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</si>
  <si>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</si>
  <si>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</si>
  <si>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</si>
  <si>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</si>
  <si>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</si>
  <si>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</si>
  <si>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</si>
  <si>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</si>
  <si>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</si>
  <si>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</si>
  <si>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</si>
  <si>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</si>
  <si>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</si>
  <si>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</si>
  <si>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</si>
  <si>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</si>
  <si>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</si>
  <si>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</si>
  <si>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</si>
  <si>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</si>
  <si>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</si>
  <si>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</si>
  <si>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</si>
  <si>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</si>
  <si>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</si>
  <si>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</si>
  <si>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</si>
  <si>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</si>
  <si>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OUTROS APARELHOS</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</si>
  <si>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</si>
  <si>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</si>
  <si>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</si>
  <si>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</si>
  <si>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</si>
  <si>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</si>
  <si>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</si>
  <si>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</si>
  <si>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</si>
  <si>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</si>
  <si>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</si>
  <si>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</si>
  <si>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</si>
  <si>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</si>
  <si>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</si>
  <si>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</si>
  <si>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</si>
  <si>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</si>
  <si>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</si>
  <si>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</si>
  <si>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</si>
  <si>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</si>
  <si>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</si>
  <si>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</si>
  <si>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</si>
  <si>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</si>
  <si>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</si>
  <si>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</si>
  <si>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</si>
  <si>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</si>
  <si>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</si>
  <si>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</si>
  <si>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</si>
  <si>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</si>
  <si>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</si>
  <si>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</si>
  <si>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</si>
  <si>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</si>
  <si>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</si>
  <si>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</si>
  <si>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</si>
  <si>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</si>
  <si>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</si>
  <si>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</si>
  <si>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</si>
  <si>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</si>
  <si>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</si>
  <si>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</si>
  <si>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APARELHOS ELÉTRICOS</t>
  </si>
  <si>
    <t>LUMINÁRIAS</t>
  </si>
  <si>
    <t>Luminária industrial a prova de tempo, 45 graus, wetzel ou equivalente, inclusive lampada mista 160W</t>
  </si>
  <si>
    <t>Arandela com lâmpada incandescente de 100W</t>
  </si>
  <si>
    <t>Luminária tipo globo de plástico 9x4", inclusive plafonier</t>
  </si>
  <si>
    <t>INTERRUPTORES E TOMADAS</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</si>
  <si>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</si>
  <si>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</si>
  <si>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</si>
  <si>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</si>
  <si>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</si>
  <si>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</si>
  <si>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</si>
  <si>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</si>
  <si>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</si>
  <si>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</si>
  <si>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</si>
  <si>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</si>
  <si>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</si>
  <si>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</si>
  <si>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BOMBAS</t>
  </si>
  <si>
    <t>Bomba centrífuga trifásica 5CV, modelo 620 Dancor, ou equivalente</t>
  </si>
  <si>
    <t>Bomba centrífuga monofásica 1/2 CV</t>
  </si>
  <si>
    <t>Bomba centrífuga monofásica 3/4 CV</t>
  </si>
  <si>
    <t>Bomba centrifuga trifásica 2CV</t>
  </si>
  <si>
    <t>Bomba elétrica centrífuga monofásica 1 CV</t>
  </si>
  <si>
    <t>POSTES</t>
  </si>
  <si>
    <t>Poste circular de concreto 11 m padrão ESCELSA, incl. luminária tipo 1 pétala mod. BETA II c/1 lâmpada VS 400W, reator alto fator de potência 400W/220V e relé fotoelétrico, Tecnowatt ou equivalente</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</si>
  <si>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</si>
  <si>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</si>
  <si>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</si>
  <si>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</si>
  <si>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</si>
  <si>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</si>
  <si>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</si>
  <si>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</si>
  <si>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</si>
  <si>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VENTILADORES</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</si>
  <si>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</si>
  <si>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</si>
  <si>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</si>
  <si>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</si>
  <si>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LUMINARIAS PARA LÂMPADAS LED</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</si>
  <si>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</si>
  <si>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</si>
  <si>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</si>
  <si>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</si>
  <si>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</si>
  <si>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Luminária embutir compl., corpo ch. aço pintada branca, refletor,aletas parabólicas alum.alta pureza e refletância nclusive 4 lâmpadas LED T8 9W temp. de cor 5000k - Ref.CE416AL-N - AMES, 6026 - LUMAVI OU EQUIVALENTE</t>
  </si>
  <si>
    <t>PINTURA</t>
  </si>
  <si>
    <t>SOBRE PAREDES E FORROS</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</si>
  <si>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</si>
  <si>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</si>
  <si>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</si>
  <si>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</si>
  <si>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</si>
  <si>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</si>
  <si>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</si>
  <si>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</si>
  <si>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</si>
  <si>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</si>
  <si>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</si>
  <si>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</si>
  <si>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</si>
  <si>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</si>
  <si>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SOBRE CONCRETO OU BLOCOS CERÂMICOS APARENTES</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</si>
  <si>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</si>
  <si>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</si>
  <si>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</si>
  <si>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</si>
  <si>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</si>
  <si>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</si>
  <si>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SOBRE MADEIRA</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</si>
  <si>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</si>
  <si>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</si>
  <si>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</si>
  <si>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</si>
  <si>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SOBRE METAL</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</si>
  <si>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</si>
  <si>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</si>
  <si>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SOBRE ELEMENTOS ESPECIAIS</t>
  </si>
  <si>
    <t>Pintura de letras em chapas de ferro, dimensões 20x30cm, com tinta óleo ou esmalte, a duas demãos, marcas de referência Suvinil, Coral ou Metalatex</t>
  </si>
  <si>
    <t>SOBRE PISOS</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</si>
  <si>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</si>
  <si>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</si>
  <si>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sobre pisos, marcas de referência Novacor, Coral ou Suvinil, a duas demãos, Linha Premium</t>
  </si>
  <si>
    <t>Pintura à base de epoxi, marcas de referência Suvinil, Coral ou Metalatex, em faixas com largura de 8 cm, para demarcação de quadra de esportes</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</si>
  <si>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</si>
  <si>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</si>
  <si>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</si>
  <si>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</si>
  <si>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</si>
  <si>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</si>
  <si>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</si>
  <si>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</si>
  <si>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</si>
  <si>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</si>
  <si>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</si>
  <si>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</si>
  <si>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</si>
  <si>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</si>
  <si>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PAVIMENTAÇÃO</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</si>
  <si>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</si>
  <si>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</si>
  <si>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</si>
  <si>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</si>
  <si>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</si>
  <si>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</si>
  <si>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</si>
  <si>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</si>
  <si>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</si>
  <si>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</si>
  <si>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</si>
  <si>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</si>
  <si>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</si>
  <si>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</si>
  <si>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</si>
  <si>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</si>
  <si>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TRATAMENTO, CONSERVAÇÃO E LIMPEZA</t>
  </si>
  <si>
    <t>Limpeza geral da obra (edificação)</t>
  </si>
  <si>
    <t>Limpeza geral de obras (quadras, praças e jardins)</t>
  </si>
  <si>
    <t>Limpeza de pisos e revestimentos cerâmicos</t>
  </si>
  <si>
    <t>DIVERSOS EXTERNOS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</si>
  <si>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</si>
  <si>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</si>
  <si>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</si>
  <si>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</si>
  <si>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</si>
  <si>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</si>
  <si>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</si>
  <si>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</si>
  <si>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</si>
  <si>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</si>
  <si>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</si>
  <si>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</si>
  <si>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</si>
  <si>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</si>
  <si>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</si>
  <si>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</si>
  <si>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</si>
  <si>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</si>
  <si>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</si>
  <si>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</si>
  <si>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</si>
  <si>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</si>
  <si>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</si>
  <si>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</si>
  <si>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</si>
  <si>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</si>
  <si>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</si>
  <si>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</si>
  <si>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</si>
  <si>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SERVIÇOS COMPLEMENTARES INTERNOS</t>
  </si>
  <si>
    <t>QUADROS DE GIZ / AVISO</t>
  </si>
  <si>
    <t>Quadro de avisos de fórmica lisa brilhante</t>
  </si>
  <si>
    <t>Quadro mural de azulejo extra 15 x 15 cm e moldura de madeira de lei de 7.0 x 2.5 cm nas dimensões de 2.09 x 1.04 m</t>
  </si>
  <si>
    <t>Quadro pincel novo, completo, de laminado melamínico alta pressão, "LOUSA" quadriculado, cor branco brilhante, linha Lousas, padrão F608 Brancoline, esp. 1mm, incl. requadro madeira 2.5 x 5.0 cm e porta pincel, dim. 3.95 x 1.29 m</t>
  </si>
  <si>
    <t>ARMÁRIOS E PRATELEIRAS</t>
  </si>
  <si>
    <t>Prateleiras em granito cinza andorinha, esp. 2cm</t>
  </si>
  <si>
    <t>DIVERSOS INTERNOS</t>
  </si>
  <si>
    <t>Guarda corpo de tubo de ferro galvanizado, diâm. 3" e 2", h=0.8 m inclusive pintura a óleo ou esmalte</t>
  </si>
  <si>
    <t>Corrimão de tubo de ferro galvanizado diâmetro 3" fixado na parede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</si>
  <si>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</si>
  <si>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</si>
  <si>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</si>
  <si>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</si>
  <si>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</si>
  <si>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</si>
  <si>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</si>
  <si>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SERVIÇOS GERAIS</t>
  </si>
  <si>
    <t>MÃO DE OBRA - (MENSALISTAS - LEIS SOCIAIS = 5%)</t>
  </si>
  <si>
    <t>Estagiário 4 horas - UFES (Leis Sociais = 5%)</t>
  </si>
  <si>
    <t>MS</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</si>
  <si>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</si>
  <si>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</si>
  <si>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</si>
  <si>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</si>
  <si>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</si>
  <si>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</si>
  <si>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</si>
  <si>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</si>
  <si>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</si>
  <si>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</si>
  <si>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</si>
  <si>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</si>
  <si>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</si>
  <si>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</si>
  <si>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</si>
  <si>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</si>
  <si>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</si>
  <si>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</si>
  <si>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</si>
  <si>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</si>
  <si>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</si>
  <si>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</si>
  <si>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</si>
  <si>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</si>
  <si>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</si>
  <si>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MÃO DE OBRA (MENSALISTAS - COM DESONERAÇÃO - LEIS SOCIAIS=48,84%)</t>
  </si>
  <si>
    <t>Tecnico Segundo Grau -A-(Leis Sociais = 48,84%)</t>
  </si>
  <si>
    <t>Engenheiro Senior(Leis Sociais = 48,84%)</t>
  </si>
  <si>
    <t>Programador (Leis Sociais = 48,84%)</t>
  </si>
  <si>
    <t>Digitador - 6 Horas(Leis Sociais = 48,84%)</t>
  </si>
  <si>
    <t>Engenheiro Junior (Leis Sociais = 48,84%)</t>
  </si>
  <si>
    <t>Tecnico Segundo Grau -B (Leis Sociais = 48,84%)</t>
  </si>
  <si>
    <t>Tecnico Segundo Grau-C - (Leis Sociais = 48,84%)</t>
  </si>
  <si>
    <t>Gerente de Projeto (Leis Sociais = 48,84%)</t>
  </si>
  <si>
    <t>Analista de Sistemas (Leis Sociais = 48,84%)</t>
  </si>
  <si>
    <t>Analista de Desenvolvimento (Leis Sociais = 48,84%)</t>
  </si>
  <si>
    <t>Gerente Bd/Servidores/Redes (Leis Sociais = 48,84%)</t>
  </si>
  <si>
    <t>Designer Gráfico (Leis Sociais = 48,84%)</t>
  </si>
  <si>
    <t>Analista Sistemas/Suporte(Leis Sociais = 48,84%)</t>
  </si>
  <si>
    <t>Coordenador Tecnico Especialista(Leis Sociais = 48,84%)</t>
  </si>
  <si>
    <t>Cotador(Leis Sociais = 48,84%)</t>
  </si>
  <si>
    <t>Tecnico Nivel Superior (Leis Sociais = 48,84%)</t>
  </si>
  <si>
    <t>Engenheiro Pleno(Leis Sociais = 48,84%)</t>
  </si>
  <si>
    <t>Almoxarife(Leis Sociais = 48,84%)</t>
  </si>
  <si>
    <t>Mestre Obras Senior (Leis Sociais = 48,84%)</t>
  </si>
  <si>
    <t>Vigia (Leis Sociais = 48,84%)</t>
  </si>
  <si>
    <t>Auxiliar de Almoxarife (Leis Sociais = 48,84%)</t>
  </si>
  <si>
    <t>Encarregado de Turma (Leis Sociais = 48,84%)</t>
  </si>
  <si>
    <t>MÃO DE OBRA (MENSALISTAS - NÃO DESONERADO - LEIS SOCIAIS=72,36%)</t>
  </si>
  <si>
    <t>Tecnico Segundo Grau -A-(Leis Sociais = 72,36%)</t>
  </si>
  <si>
    <t>Engenheiro Senior(Leis Sociais = 72,36%)</t>
  </si>
  <si>
    <t>Programador (Leis Sociais = 72,36%)</t>
  </si>
  <si>
    <t>Digitador - 6 Horas(Leis Sociais = 72,36%)</t>
  </si>
  <si>
    <t>Engenheiro Junior (Leis Sociais = 72,36%)</t>
  </si>
  <si>
    <t>Tecnico Segundo Grau -B (Leis Sociais = 72,36%)</t>
  </si>
  <si>
    <t>Tecnico Segundo Grau-C - (Leis Sociais = 72,36%)</t>
  </si>
  <si>
    <t>Gerente de Projeto (Leis Sociais = 72,36%)</t>
  </si>
  <si>
    <t>Analista de Sistemas (Leis Sociais = 72,36%)</t>
  </si>
  <si>
    <t>Analista de Desenvolvimento (Leis Sociais = 72,36%)</t>
  </si>
  <si>
    <t>Gerente Bd/Servidores/Redes (Leis Sociais = 72,36%)</t>
  </si>
  <si>
    <t>Designer Gráfico (Leis Sociais = 72,36%)</t>
  </si>
  <si>
    <t>Analista Sistemas/Suporte(Leis Sociais = 72,36%)</t>
  </si>
  <si>
    <t>Coordenador Tecnico Especialista(Leis Sociais = 72,36%)</t>
  </si>
  <si>
    <t>Cotador(Leis Sociais = 72,36%)</t>
  </si>
  <si>
    <t>Tecnico Nivel Superior (Leis Sociais = 72,36%)</t>
  </si>
  <si>
    <t>Engenheiro Pleno(Leis Sociais = 72,36%)</t>
  </si>
  <si>
    <t>Almoxarife(Leis Sociais = 72,36%)</t>
  </si>
  <si>
    <t>Mestre Obras Senior (Leis Sociais = 72,36%)</t>
  </si>
  <si>
    <t>Vigia (Leis Sociais = 72,36%)</t>
  </si>
  <si>
    <t>Auxiliar de Almoxarife (Leis Sociais = 72,36%)</t>
  </si>
  <si>
    <t>Encarregado de Turma (Leis Sociais = 72,36%)</t>
  </si>
  <si>
    <t>INSUMOS DE MAO DE OBRA</t>
  </si>
  <si>
    <t>MAO DE OBRA (SALARIOS)</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</si>
  <si>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</si>
  <si>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</si>
  <si>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</si>
  <si>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</si>
  <si>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</si>
  <si>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</si>
  <si>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</si>
  <si>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</si>
  <si>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</si>
  <si>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</si>
  <si>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</si>
  <si>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ENGENHEIRO JUNIOR</t>
  </si>
  <si>
    <t>PASTILHEIRO - (OFICIAL - SINDUSCON)</t>
  </si>
  <si>
    <t>PEDREIRO - (OFICIAL - SINDUSCON)</t>
  </si>
  <si>
    <t>PINTOR -(OFICIAL - SINDUSCON)</t>
  </si>
  <si>
    <t>SERVENTE (AUXILIAR DE OBRAS - SINDUSCON)</t>
  </si>
  <si>
    <t>SOLDADOR - (OFICIAL - SINDUSCON)</t>
  </si>
  <si>
    <t>TELHADISTA - (OFICIAL - SINDUSCON)</t>
  </si>
  <si>
    <t>MAO DE OBRA (SALARIOS) - CONTINUACAO</t>
  </si>
  <si>
    <t>TOPOGRAFO - (TECNICO 2O GRAU NIVEL C)</t>
  </si>
  <si>
    <t>NIVELADOR (SINTEC)</t>
  </si>
  <si>
    <t>AUXILIAR DE CAMPO (SINTEC)</t>
  </si>
  <si>
    <t>PINTOR (LETRISTA) - (SINTRACONST)</t>
  </si>
  <si>
    <t>AJUDANTE MONTADOR ELETROMECÂNICO - (AJUDANTE DE MONTAGEM SINTRACONST)</t>
  </si>
  <si>
    <t>MONTADOR DE ESTRUTURA - SINTRACONST</t>
  </si>
  <si>
    <t>MECANICO DE REFRIGERACAO - (SINDIFER)</t>
  </si>
  <si>
    <t>TECNICO DE REFRIGERACAO - (SINDIFER)</t>
  </si>
  <si>
    <t>Categoria: Material</t>
  </si>
  <si>
    <t>Código</t>
  </si>
  <si>
    <t>Descrição</t>
  </si>
  <si>
    <t>Und.</t>
  </si>
  <si>
    <t>Preço</t>
  </si>
  <si>
    <t>INSUMOS BASICOS - CIVIL</t>
  </si>
  <si>
    <t>ELEMENTOS ESTRUTURAIS PRE-MOLDADOS</t>
  </si>
  <si>
    <t>MOURAO RETO DE CONCRETO BASE 10X10CM H=2.50M</t>
  </si>
  <si>
    <t>AGREGADOS, AGLOMERANTES, MISTURADOS</t>
  </si>
  <si>
    <t>CONCRETO USINADO FCK 30 MPA BRITA 0+1 ABATIMENTO 100 +/- 20MM</t>
  </si>
  <si>
    <t>REJUNTE EPOXI COR BRANCA</t>
  </si>
  <si>
    <t>REJUNTE JUNTAPLUS FINA COR CINZA</t>
  </si>
  <si>
    <t>REJUNTE PORCELANATO QUARTZOLIT</t>
  </si>
  <si>
    <t>AGREGADOS, AGLOMERANTES E MISTURAS</t>
  </si>
  <si>
    <t>AREIA LAVADA MEDIA</t>
  </si>
  <si>
    <t>CAL HIDRATADO P/ ARGAMASSA CH III</t>
  </si>
  <si>
    <t>CIMENTO PORTLAND CP III - 40</t>
  </si>
  <si>
    <t>CIMENTO BRANCO NAO ESTRUTURAL</t>
  </si>
  <si>
    <t>CIMENTO COLANTE INDUSTRIALIZADO AC I</t>
  </si>
  <si>
    <t>CONCRETO USINADO FCK 20 MPA BRITA 0+1 ABATIMENTO 100 +/- 20MM</t>
  </si>
  <si>
    <t>BRITA 1</t>
  </si>
  <si>
    <t>BRITA 2</t>
  </si>
  <si>
    <t>BRITA 3</t>
  </si>
  <si>
    <t>BRITA 4</t>
  </si>
  <si>
    <t>PEDRA DE MAO (RACHAO)</t>
  </si>
  <si>
    <t>PEDRISCO</t>
  </si>
  <si>
    <t>PO DE PEDRA</t>
  </si>
  <si>
    <t>BRITA N.3 E 4</t>
  </si>
  <si>
    <t>BARRO PARA ATERRO</t>
  </si>
  <si>
    <t>CONCRETO USINADO FCK 25 MPA BRITA 0+1 ABATIMENTO 100 +/- 20MM</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</si>
  <si>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</si>
  <si>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</si>
  <si>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</si>
  <si>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</si>
  <si>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</si>
  <si>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</si>
  <si>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</si>
  <si>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</si>
  <si>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MADEIRAS</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</si>
  <si>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</si>
  <si>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</si>
  <si>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</si>
  <si>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</si>
  <si>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</si>
  <si>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</si>
  <si>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</si>
  <si>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MADEIRA DE LEI PARA TELHADO COLONIAL/TELHA FRANCESA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</si>
  <si>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</si>
  <si>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</si>
  <si>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</si>
  <si>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</si>
  <si>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</si>
  <si>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</si>
  <si>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</si>
  <si>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</si>
  <si>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</si>
  <si>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</si>
  <si>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</si>
  <si>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</si>
  <si>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</si>
  <si>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</si>
  <si>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</si>
  <si>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DE LEI PARA TELHADO</t>
  </si>
  <si>
    <t>RIPA MADEIRA DE LEI DE 7 X 2 CM</t>
  </si>
  <si>
    <t>FORMICA LISA BRILHANTE</t>
  </si>
  <si>
    <t>MADEIRAS - CONTINUACAO</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</si>
  <si>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</si>
  <si>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</si>
  <si>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</si>
  <si>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</si>
  <si>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</si>
  <si>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</si>
  <si>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</si>
  <si>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</si>
  <si>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</si>
  <si>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</si>
  <si>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</si>
  <si>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PECA EM MADEIRA DE LEI 7 X 5 CM (APARELHADA)</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</si>
  <si>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</si>
  <si>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</si>
  <si>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</si>
  <si>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</si>
  <si>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</si>
  <si>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</si>
  <si>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</si>
  <si>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</si>
  <si>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</si>
  <si>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</si>
  <si>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</si>
  <si>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</si>
  <si>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</si>
  <si>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</si>
  <si>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</si>
  <si>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</si>
  <si>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</si>
  <si>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</si>
  <si>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</si>
  <si>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VEDACAO (ELEMENTOS VAZADOS)</t>
  </si>
  <si>
    <t>COBOGO DE CONCRETO TIPO RETO 20 X 20 X 10 CM - 4 FUROS</t>
  </si>
  <si>
    <t>COBOGO DE CONCRETO TIPO RETO 10 X 40 X 40CM - 9 FUROS</t>
  </si>
  <si>
    <t>VEDACAO (DIVISORIAS)</t>
  </si>
  <si>
    <t>DIVISORIA ESP.35MM MIOLO COLMEIA MOD ALTA/PAINEL/PAINEL MODULARES NO TIPO MD-1</t>
  </si>
  <si>
    <t>PORTA P/ DIVISORIA 80X210 CM, MIOLO CELULAR 35MM INC DOBR/FECH TUBULAR</t>
  </si>
  <si>
    <t>GRANITO CINZA ANDORINHA E = 3 CM POLIDO NOS DOIS LADOS</t>
  </si>
  <si>
    <t>MATERIAIS PARA IMPERMEABILIZACAO</t>
  </si>
  <si>
    <t>ADITIVO IMPERMEABILIZANTE PEGA NORMAL P/ ARGAMASSA E CONCRETO - SIKA 1, VEDACIT PRO OU EQUIVALENTE</t>
  </si>
  <si>
    <t>SIKA TOP 107</t>
  </si>
  <si>
    <t>MANTA GEOTEXTIL DE POLIESTER BIDIM RT-16</t>
  </si>
  <si>
    <t>IMPERMEABILIZANTE PRETO FLEXIVEL IGOLFLEX OU EQUIVALENTE</t>
  </si>
  <si>
    <t>IMPERMEABILIZANTE ASFALTICO DISPERSO EM AGUA IGOL 2 - SIKA OU EQUIVALENTE</t>
  </si>
  <si>
    <t>SIKAFLEX 1A</t>
  </si>
  <si>
    <t>ML</t>
  </si>
  <si>
    <t>SIKA TOP 108 ARMATEC (INIBIDOR DE CORROSAO)</t>
  </si>
  <si>
    <t>MATERIAIS PARA IMPERMEABILIZACAO (CONT.)</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</si>
  <si>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</si>
  <si>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</si>
  <si>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</si>
  <si>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</si>
  <si>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</si>
  <si>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</si>
  <si>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</si>
  <si>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</si>
  <si>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</si>
  <si>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</si>
  <si>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</si>
  <si>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</si>
  <si>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</si>
  <si>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</si>
  <si>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METALICA ONDULADA ACO GALVALUME ESP 0.5MM PRE PINTADA 1 FACE COR RAL 9003 (BRANCA)</t>
  </si>
  <si>
    <t>TELHA METALICA EM ACO GALVALUME TRAPEZOIDAL 40 ESP. 0.50MM PRE-PINTADA NAS DUAS FACES</t>
  </si>
  <si>
    <t>TELHAS (ELEMENTOS DE ARREMATE)</t>
  </si>
  <si>
    <t>RUFO EM ALUMINIO ESP. 0.5 MM LARGURA 30 CM</t>
  </si>
  <si>
    <t>CUMEEIRA FIBROCIMENTO NORMAL (ONDULADA)</t>
  </si>
  <si>
    <t>FITAS ANTI-CORROSIVAS PRETA PARA ASSENT TELHAS</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</si>
  <si>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</si>
  <si>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</si>
  <si>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</si>
  <si>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</si>
  <si>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</si>
  <si>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</si>
  <si>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GALVANIZADO P/ TELHA (FIXAÇÃO EM MADEIRA), 5/16? X 110MM</t>
  </si>
  <si>
    <t>PARAFUSO S-8</t>
  </si>
  <si>
    <t>BUCHA PLASTICA COM PARAFUSO - 8MM</t>
  </si>
  <si>
    <t>BUCHA PLASTICA 8MM</t>
  </si>
  <si>
    <t>PARAFUSO CROMADO P/FIXACAO SANITARIOS</t>
  </si>
  <si>
    <t>PARAFUSO CROMADO D = 4 MM</t>
  </si>
  <si>
    <t>BUCHA PLASTICA S-7</t>
  </si>
  <si>
    <t>PORCA SEXTAVADA 1/4"</t>
  </si>
  <si>
    <t>PREGO - PRECO MEDIO DAS BITOLAS</t>
  </si>
  <si>
    <t>PREGO 12X12</t>
  </si>
  <si>
    <t>PREGO 15X15</t>
  </si>
  <si>
    <t>PREGO 18X27</t>
  </si>
  <si>
    <t>PREGO 18X30</t>
  </si>
  <si>
    <t>PREGO 18X27 GALVANIZADO</t>
  </si>
  <si>
    <t>GRAMPO P/ CERCA GALVANIZADO 1" X 9"</t>
  </si>
  <si>
    <t>PARAFUSO PARA BUCHA S-5</t>
  </si>
  <si>
    <t>PARAFUSO PARA BUCHA PLASTICA N.7</t>
  </si>
  <si>
    <t>BUCHA PLASTICA S-5</t>
  </si>
  <si>
    <t>BUCHA PLASTICA S-8</t>
  </si>
  <si>
    <t>ELEMENTOS DE FIXACAO - CONTINUACAO</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</si>
  <si>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</si>
  <si>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</si>
  <si>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</si>
  <si>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</si>
  <si>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</si>
  <si>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</si>
  <si>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BUCHA PLASTICA COM PARAFUSO - 6MM</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</si>
  <si>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</si>
  <si>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</si>
  <si>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</si>
  <si>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</si>
  <si>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</si>
  <si>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</si>
  <si>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CABEÇA QUADRADA MAQUINA GALVANIZADO A FOGO 16 X 100MM</t>
  </si>
  <si>
    <t>PARAFUSO AUTOATARRACHANTE DIM 4.2X32MM REF TEL5333</t>
  </si>
  <si>
    <t>ARRUELA LISA ACO INOX 1/4" - TEL-5303</t>
  </si>
  <si>
    <t>BUCHA DE NYLON N.º6 REF.: TEL-5306</t>
  </si>
  <si>
    <t>ELEMENTOS DE FIXAÇÃO - CONTINUAÇÃO</t>
  </si>
  <si>
    <t>KIT M5 100 PECAS PORCA-GAIOLA C/ PARAF PHILIPS</t>
  </si>
  <si>
    <t>CONJ PARAFUSO, PORCA E ARRUELA LATAO 1/2 X 2"</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</si>
  <si>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</si>
  <si>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</si>
  <si>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</si>
  <si>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</si>
  <si>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</si>
  <si>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</si>
  <si>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</si>
  <si>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</si>
  <si>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</si>
  <si>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</si>
  <si>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</si>
  <si>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</si>
  <si>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</si>
  <si>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</si>
  <si>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</si>
  <si>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</si>
  <si>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</si>
  <si>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</si>
  <si>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</si>
  <si>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</si>
  <si>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</si>
  <si>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</si>
  <si>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</si>
  <si>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</si>
  <si>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</si>
  <si>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</si>
  <si>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</si>
  <si>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</si>
  <si>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</si>
  <si>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</si>
  <si>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DIVERSOS (CONTINUACAO)</t>
  </si>
  <si>
    <t>BARRA CHATA DE FERRO ASTM A-36 1/4" X 1"</t>
  </si>
  <si>
    <t>BARRA APOIO RETA INOX 40CM ACCESS - JACKWAL OU EQUIVALENTE</t>
  </si>
  <si>
    <t>FILETE EM ISOPOR 2X1CM</t>
  </si>
  <si>
    <t>BARRA APOIO RETA INOX 90CM ACCESS - JACKWAL OU EQUIVALENTE</t>
  </si>
  <si>
    <t>CILINDRO DE GAS DE COZINHA 45 KG (VAZIO)</t>
  </si>
  <si>
    <t>DUREPOX (250G)</t>
  </si>
  <si>
    <t>PARAF. INOX SEXT. M6X45MM, BUCHA N.8, ARRUELA 1/4"</t>
  </si>
  <si>
    <t>FIXADOR UNIV SPDA ESTANH TEL-5024 P/CABO 16 A 70MM</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</si>
  <si>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</si>
  <si>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</si>
  <si>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</si>
  <si>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</si>
  <si>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</si>
  <si>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</si>
  <si>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</si>
  <si>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</si>
  <si>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</si>
  <si>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</si>
  <si>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</si>
  <si>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</si>
  <si>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</si>
  <si>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</si>
  <si>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</si>
  <si>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</si>
  <si>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</si>
  <si>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</si>
  <si>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</si>
  <si>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</si>
  <si>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</si>
  <si>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</si>
  <si>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</si>
  <si>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</si>
  <si>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</si>
  <si>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</si>
  <si>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</si>
  <si>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</si>
  <si>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</si>
  <si>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</si>
  <si>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</si>
  <si>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</si>
  <si>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</si>
  <si>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</si>
  <si>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</si>
  <si>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PORTA CORTA-FOGO P90 0,80 X 2,10M C/ MARCO</t>
  </si>
  <si>
    <t>PORTA CORTA FOGO P90 0.90X2.10X0,05M C/ MARCO</t>
  </si>
  <si>
    <t>PORTA CORTA FOGO P120 0.90X2.10X0,05M C/ MARCO</t>
  </si>
  <si>
    <t>JANELA DE CORRER ALUMINIO ANOD. NATURAL LINHA 25/SUPREMA</t>
  </si>
  <si>
    <t>FERRAGENS PARA ESQUADRIAS</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</si>
  <si>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</si>
  <si>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</si>
  <si>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</si>
  <si>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</si>
  <si>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</si>
  <si>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</si>
  <si>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</si>
  <si>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</si>
  <si>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</si>
  <si>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</si>
  <si>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</si>
  <si>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</si>
  <si>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</si>
  <si>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</si>
  <si>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</si>
  <si>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</si>
  <si>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</si>
  <si>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</si>
  <si>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</si>
  <si>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</si>
  <si>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</si>
  <si>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</si>
  <si>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</si>
  <si>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</si>
  <si>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</si>
  <si>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</si>
  <si>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</si>
  <si>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</si>
  <si>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</si>
  <si>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REVESTIMENTOS (ELEMENTOS DE ARREMATE)</t>
  </si>
  <si>
    <t>CANTONEIRA DE ALUMINIO SEXTAVADA P/ ACABAMENTO</t>
  </si>
  <si>
    <t>MOLDURA EM MADEIRA DE LEI DE 7.0 X 2.5 CM</t>
  </si>
  <si>
    <t>PEITORIL GRANITO CINZA ANDORINHA LARG.15CM,ESP.3CM</t>
  </si>
  <si>
    <t>PEITORIL MARMORE BRANCO, LARG. 40 CM</t>
  </si>
  <si>
    <t>PERFIL "U" EM ALUMINIO ANODIZADO NATURAL 1/2" X 1/2" ESP. 1/16"</t>
  </si>
  <si>
    <t>RODA PAREDE GRAN CINZA AND 7X2CM ACAB 2 LADOS</t>
  </si>
  <si>
    <t>FORROS</t>
  </si>
  <si>
    <t>FORRO DE GESSO COLOCADO, ACABAMENTO TIPO LISO</t>
  </si>
  <si>
    <t>FORROS (CONTINUAÇÃO)</t>
  </si>
  <si>
    <t>FORRO PVC FRISADO L= 20CM ESP.10MM, COLOCADO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</si>
  <si>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</si>
  <si>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</si>
  <si>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</si>
  <si>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</si>
  <si>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</si>
  <si>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</si>
  <si>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</si>
  <si>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</si>
  <si>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</si>
  <si>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</si>
  <si>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</si>
  <si>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</si>
  <si>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</si>
  <si>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PORCELANATO POL ACET 60X60CM CIMENTO CINZA BOLD</t>
  </si>
  <si>
    <t>PORCELANTO NATURAL ACETINADO 60X60CM PLATINA NA</t>
  </si>
  <si>
    <t>FERRAGENS PARA ESQUADRIAS (CONTINUAÇÃO)</t>
  </si>
  <si>
    <t>GONZO DIAM 1" (MACHO/FEMEA) PARA PORTÃO (DE SOBREPOR)</t>
  </si>
  <si>
    <t>PISOS (MADEIRA, PLÁSTICOS, ETC)</t>
  </si>
  <si>
    <t>AGREGADO DE ALTA RESISTENCIA PARA PISOS</t>
  </si>
  <si>
    <t>PISO VINILICO PAVIFLEX CHROMA CONCEPT 30X30CM - ESP.2MM - COLOCADO, INCLUSIVE ARGAMASSA DE REGULARIZAÇÃO</t>
  </si>
  <si>
    <t>TABUA MADEIRA DE LEI P/ PISO COM MACHO/FEMEA 15 CM X 2 CM (ASSOALHO)</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</si>
  <si>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</si>
  <si>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</si>
  <si>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</si>
  <si>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</si>
  <si>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</si>
  <si>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</si>
  <si>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</si>
  <si>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</si>
  <si>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</si>
  <si>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</si>
  <si>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PISOS (ELEMENTOS DE ARREMATE) - CONT.</t>
  </si>
  <si>
    <t>RODAPE MARMORE BRANCO H=7CM</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</si>
  <si>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</si>
  <si>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</si>
  <si>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</si>
  <si>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</si>
  <si>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</si>
  <si>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</si>
  <si>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VIDROS E ACESSORIOS</t>
  </si>
  <si>
    <t>VIDRO LISO INCOLOR ESP.4MM,COLOCADO</t>
  </si>
  <si>
    <t>VIDRO MINI-BOREAL ESP.4MM, COLOCADO</t>
  </si>
  <si>
    <t>ESPELHO PRATA ESPESSURA 4 MM</t>
  </si>
  <si>
    <t>BOTAO FRANCES P/FIXACAO DE ESPELHOS, CROMADO</t>
  </si>
  <si>
    <t>VIDROS E ACESSORIOS (CONTINUAÇÃO)</t>
  </si>
  <si>
    <t>VIDRO ARAMADO ESP. 6MM, COLOCADO</t>
  </si>
  <si>
    <t>TINTAS (CONT.)</t>
  </si>
  <si>
    <t>ESMALTE SINTETICO BRANCO FOSCO - LINHA PREMIUM</t>
  </si>
  <si>
    <t>TINTA EPOXI CATALISAVEL PARA ACABAMENTO</t>
  </si>
  <si>
    <t>TINTA LATEX PVA - LINHA PREMIUM</t>
  </si>
  <si>
    <t>TINTA LATEX ACRILICA FOSCA - LINHA PREMIUM</t>
  </si>
  <si>
    <t>TINTA A BASE DE EMULSAO ACRILICA (PARA PISOS)</t>
  </si>
  <si>
    <t>SELADOR ACRILICO</t>
  </si>
  <si>
    <t>SOLVENTE PARA TINTA A BASE DE EPOXI</t>
  </si>
  <si>
    <t>TINTA PARA PISOS</t>
  </si>
  <si>
    <t>TINTA ESMALTE SINT. BRILHANTE COR BRANCA - LINHA PREMIUM (GALÃO 3,6 LITROS)</t>
  </si>
  <si>
    <t>VERNIZES E OUTROS MATERIAIS PARA PINTURA</t>
  </si>
  <si>
    <t>AGUARRAZ MINERAL</t>
  </si>
  <si>
    <t>CAL EM PO PARA PINTURA</t>
  </si>
  <si>
    <t>FUNDO BRANCO FOSCO NIVELADOR P/ MADEIRAS</t>
  </si>
  <si>
    <t>LIQUIDO SELADOR PARA PINTURA LATEX PVA</t>
  </si>
  <si>
    <t>LIXA P/ FERRO Nº 100 K-246 225X275MM - NORTON OU EQUIVALENTE</t>
  </si>
  <si>
    <t>LIXA PARA MADEIRA/MASSA Nº 150</t>
  </si>
  <si>
    <t>MASSA ACRILICA A BASE D'AGUA SUVINIL/CORAL/EQUIVALENTE</t>
  </si>
  <si>
    <t>MASSA PARA MADEIRA A BASE D'AGUA SUVINIL/CORAL/EQUIVALENTE</t>
  </si>
  <si>
    <t>MASSA A BASE DE PVA</t>
  </si>
  <si>
    <t>OLEO DE LINHACA</t>
  </si>
  <si>
    <t>PRIMER A BASE DE EPOXI</t>
  </si>
  <si>
    <t>SILICONE - HIDROFUGANTE</t>
  </si>
  <si>
    <t>TRINCHA 2"</t>
  </si>
  <si>
    <t>VERNIZ ACRILICO PARA CONCRETO</t>
  </si>
  <si>
    <t>ZARCAO</t>
  </si>
  <si>
    <t>REMOVEDOR</t>
  </si>
  <si>
    <t>IMUNIZANTE PARA MADEIRA</t>
  </si>
  <si>
    <t>VERNIZ TRIPLA PROTECAO INCOLOR FOSCO PREMIUM, SUVINIL OU EQUIVALENTE</t>
  </si>
  <si>
    <t>VERNIZ COPAL INCOLOR BRILHANTE PREMIUM, SUVINIL, EUCATEX, MONTANA OU EQUIVALENTE</t>
  </si>
  <si>
    <t>GRAMA EM PLACAS TIPO ESMERALDA</t>
  </si>
  <si>
    <t>TERRA VEGETAL</t>
  </si>
  <si>
    <t>PLACA DE OBRA CHAPA DE AÇO Nº 22, REQUADRO EM METALON - IMPRESSÃO DIGITAL</t>
  </si>
  <si>
    <t>ACIDO MURIATICO</t>
  </si>
  <si>
    <t>MASSA PLASTICA</t>
  </si>
  <si>
    <t>ESTRADO DE MADEIRA PADRÃO CASA GAS CONF PROJETO</t>
  </si>
  <si>
    <t>TRAVE P/ FUT SALAO 3,00X2,00M C/ RECUO FG D=3"</t>
  </si>
  <si>
    <t>POSTE VOLEIBOL FG D=2 1/2" C/ CARRETILHA E TAMPAO</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</si>
  <si>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</si>
  <si>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</si>
  <si>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</si>
  <si>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</si>
  <si>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</si>
  <si>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</si>
  <si>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</si>
  <si>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</si>
  <si>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REVESTIMENTOS (PEDRAS NATURAIS) - CONTINUAÇÃO</t>
  </si>
  <si>
    <t>GRANITO CINZA ANDORINHA ESP 2CM POLIDO NAS DUAS FACES</t>
  </si>
  <si>
    <t>INSUMOS DE ELETRICA</t>
  </si>
  <si>
    <t>POSTE CIRC.CONCRETO ALT.MONT.11M/300KG,PAD ESCELSA</t>
  </si>
  <si>
    <t>POSTE CIRCULAR DE CONCRETO 11M/600KG</t>
  </si>
  <si>
    <t>POSTE (CONT)</t>
  </si>
  <si>
    <t>MAO FRANCESA PLANA GALVANIZADA 32 X 726 MM</t>
  </si>
  <si>
    <t>POSTE DE CONCRETO DUPLO "T" (DT) 7 METROS - 200 DAN</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</si>
  <si>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</si>
  <si>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</si>
  <si>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</si>
  <si>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</si>
  <si>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</si>
  <si>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</si>
  <si>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</si>
  <si>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</si>
  <si>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CONECTOR PORCELANA 3P P/FIO 10MM2</t>
  </si>
  <si>
    <t>CONECTOR PORCELANA 3P P/FIO 6MM2</t>
  </si>
  <si>
    <t>CONECTOR PORCELANA 3P P/ FIO 4MM2</t>
  </si>
  <si>
    <t>LAMPADAS (CONTINUAÇÃO)</t>
  </si>
  <si>
    <t>LAMPADA TUBULAR LED T8 9W 600MM BIVOLT CERTIFICADA INMETRO</t>
  </si>
  <si>
    <t>LUMINARIAS - CONT</t>
  </si>
  <si>
    <t>LUMINARIA BETA E40 250/400 IP66/44 CT SR TECNOWATT OU EQUIVALENTE</t>
  </si>
  <si>
    <t>ARMACAO SECUNDARIA 2 ESTRIBOS COM HASTE 16X150MM</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</si>
  <si>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</si>
  <si>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</si>
  <si>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</si>
  <si>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</si>
  <si>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</si>
  <si>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</si>
  <si>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</si>
  <si>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</si>
  <si>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</si>
  <si>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</si>
  <si>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</si>
  <si>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</si>
  <si>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</si>
  <si>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</si>
  <si>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</si>
  <si>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CONJ CX MEDIDOR POLIFASICO P-980-005+CX DISJ P-940-003</t>
  </si>
  <si>
    <t>CAIXA PARA TRANSFORMADOR DE CORRENTE (TC) 112,5 ATE 300KVA - 400:5A</t>
  </si>
  <si>
    <t>CAIXA PVC 4" X 4" - IP40 - TIGRE OU EQUIVALENTE</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</si>
  <si>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</si>
  <si>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</si>
  <si>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</si>
  <si>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</si>
  <si>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</si>
  <si>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</si>
  <si>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</si>
  <si>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</si>
  <si>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</si>
  <si>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DISTRIB EM PVC 12 CIRCUITOS - BARRAMENTO 100A</t>
  </si>
  <si>
    <t>QUADRO DIST EMBUTIR MET C/ BARRAMENTO TRIFASICO 34 CIRC - 100A C/ TRINCO</t>
  </si>
  <si>
    <t>ELETRODUTOS (AÇO ESMALTADO E CONEXÕES)</t>
  </si>
  <si>
    <t>ELETRODUTO GALVANIZADO ZINCADO 6"</t>
  </si>
  <si>
    <t>ELETRODUTO GALVANIZADO ZINCADO LEVE - 2.1/2"</t>
  </si>
  <si>
    <t>ELETRODUTO GALVANIZADO ZINCADO 4"</t>
  </si>
  <si>
    <t>CURVA 90º PARA ELETRODUTO GALVANIZADO ZINCADO 3"</t>
  </si>
  <si>
    <t>ELETRODUTO GALVANIZADO ZINCADO 3"</t>
  </si>
  <si>
    <t>REDUÇÃO DE FERRO GALVANIZADO Ø 50X32MM (2X1 1/4")</t>
  </si>
  <si>
    <t>CAIXAS DE PASSAGEM E ECONDULETES (CONTINUAÇÃO)</t>
  </si>
  <si>
    <t>CONDULETE ALUMINIO SEM ROSCA, TIPO 'B' DIAMETRO 3/4" C/ TAMPA C/ VEDACAO</t>
  </si>
  <si>
    <t>CONDULETE ALUMINIO SEM ROSCA TIPO 'LR' DIAM 3/4" C/ TAMPA C/ VEDACAO</t>
  </si>
  <si>
    <t>CONDULETE ALUMINIO SEM ROSCA TIPO 'X' DIAM 3/4" C/ TAMPA COM VEDACAO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</si>
  <si>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</si>
  <si>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</si>
  <si>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</si>
  <si>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</si>
  <si>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</si>
  <si>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</si>
  <si>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</si>
  <si>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</si>
  <si>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</si>
  <si>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</si>
  <si>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</si>
  <si>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</si>
  <si>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</si>
  <si>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</si>
  <si>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</si>
  <si>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</si>
  <si>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</si>
  <si>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DE DISTRIBUICAO 20X10CM COMPRIMENTO 2,00 M, COM TAMPA, SEM ADESIVO E COM DIVISORIAS, REF. 308 01X LEGRAND SISTEMA X OU EQUIVALENTE</t>
  </si>
  <si>
    <t>ELETRODUTO FLEXIVEL CORRUGADO 3/4" PVC TIGREFLEX</t>
  </si>
  <si>
    <t>ELETRODUTO FLEXIVEL CORRUGADO 1" PVC TIGREFLEX</t>
  </si>
  <si>
    <t>ELETRODUTOS (PVC RIGIDO E CONEXÕES) - CONTINUAÇÃO</t>
  </si>
  <si>
    <t>DUTO CORRUGADO DE PEAD COR PRETA 6"</t>
  </si>
  <si>
    <t>DUTO CORRUGADO DE PEAD COR PRETA 1 1/2"</t>
  </si>
  <si>
    <t>DUTO CORRUGADO DE PEAD COR PRETA 2"</t>
  </si>
  <si>
    <t>DUTO CORRUGADO DE PEAD COR PRETA 4"</t>
  </si>
  <si>
    <t>ELETRODUTOS (PVC RIG/FLEX E CONEXOES - CONT</t>
  </si>
  <si>
    <t>DUTO CORRUGADO DE PEAD COR PRETA 3"</t>
  </si>
  <si>
    <t>DUTO CORRUGADO DE PEAD COR PRETA 1 1/4"</t>
  </si>
  <si>
    <t>CAIXAS DE PASSAGEM E CONDULETES</t>
  </si>
  <si>
    <t>CAIXA PVC OCTOGONAL 4X4" COM FUNDO MÓVEL - TIGRE OU EQUIVALENTE</t>
  </si>
  <si>
    <t>CABO FLEX ISOL. TERMOPLAST. 750V - 1,5 MM2 - 70º</t>
  </si>
  <si>
    <t>CABO FLEX ISOL. TERMOPLAST. 750V - 2,50 MM2 - 70º</t>
  </si>
  <si>
    <t>CABO FLEX ISOL. TERMOPLAST. 750V - 4,00 MM2 - 70º</t>
  </si>
  <si>
    <t>CABO FLEX ISOL. TERMOPLAST. 750V - 6,00 MM2 - 70º</t>
  </si>
  <si>
    <t>CABO FLEX ISOL. TERMOPLAST. 0,6/1KV - 95MM2 - 90º HEPR</t>
  </si>
  <si>
    <t>CABO FLEX ISOL. TERMOPLAST. 750V - 16MM2 - 70º</t>
  </si>
  <si>
    <t>CABO FLEX ISOL. TERMOPLAST. 750V - 25MM2 - 70º</t>
  </si>
  <si>
    <t>CABO FLEX ISOL. TERMOPLAST. 0,6/1KV - 185MM2 - 90º HEPR</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</si>
  <si>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</si>
  <si>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</si>
  <si>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</si>
  <si>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</si>
  <si>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</si>
  <si>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</si>
  <si>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TELEFONICO CI C/ 30 PARES Ø 50 MM</t>
  </si>
  <si>
    <t>CABO FLEX ISOL. TERMOPLAST. 0,6/1KV - 16MM2 - 90º HEPR</t>
  </si>
  <si>
    <t>FIOS E CABOS (CONTINUAÇÃO)</t>
  </si>
  <si>
    <t>CABO COBRE UNIPOLAR 25 MM2 ISOLAMENTO 15KV</t>
  </si>
  <si>
    <t>CABO UTP 4 PARES CAT 5E</t>
  </si>
  <si>
    <t>CABO FLEX ISOL. TERMOPLAST. 0,6/1KV - 70MM2 - 90º HEPR</t>
  </si>
  <si>
    <t>CABO FLEXIVEL ISOLADO 0,6/1KV - 4 X 4.0MM2 - 90º HEPR</t>
  </si>
  <si>
    <t>CABO ISOLADO PVC PP 1 KV - 4 X 16.0MM2</t>
  </si>
  <si>
    <t>CABO FLEX ISOL. TERMOPLAST. 0,6/1KV - 25MM2 - 90º HEPR</t>
  </si>
  <si>
    <t>CABO FLEX ISOL. TERMOPLAST. 0,6/1KV - 35MM2 - 90º HEPR</t>
  </si>
  <si>
    <t>CABO FLEX ISOL. TERMOPLAST. 0,6/1KV - 6,0MM2 - 90º HEPR</t>
  </si>
  <si>
    <t>CABO FLEX ISOL. TERMOPLAST. 0,6/1KV - 10MM2 - 90º HEPR</t>
  </si>
  <si>
    <t>CABO PP ISOLAMENTO 1000V, 3 X 4.00 MM2 - PIRELLI OU EQUIVALENTE</t>
  </si>
  <si>
    <t>CABO FLEX ISOL. TERMOPLAST. 0,6/1KV - 50MM2 - 90º HEPR</t>
  </si>
  <si>
    <t>CABO FLEX ISOL. TERMOPLAST. 750V - 10MM2 - 70º</t>
  </si>
  <si>
    <t>CABO FLEX ISOL. TERMOPLAST. 0,6/1KV - 240MM2 - 90º HEPR</t>
  </si>
  <si>
    <t>CABO FLEX ISOL. TERMOPLAST. 0,6/1KV - 150MM2 - 90º HEPR</t>
  </si>
  <si>
    <t>CABO DE COBRE UNIPOLAR 35 MM2 COM ISOLAMENTO 15KV</t>
  </si>
  <si>
    <t>CABO FLEX ISOL. TERMOPLAST. 0,6/1KV - 2,5MM2 - 90º HEPR</t>
  </si>
  <si>
    <t>CABO FLEX ISOL. TERMOPLAST. 0,6/1KV - 4,0MM2 - 90º HEPR</t>
  </si>
  <si>
    <t>CABO FLEX ISOL. TERMOPLAST. 0,6/1KV - 120MM2 - 90º HEPR</t>
  </si>
  <si>
    <t>FIO DE COBRE RECOZIDO Nº 6 P/ AMARRAÇÃO</t>
  </si>
  <si>
    <t>CABO FLEX ISOL. TERMOPLAST. 0,6/1KV - 300MM2 - 90º HEPR</t>
  </si>
  <si>
    <t>CABO UTP 4P CAT.6</t>
  </si>
  <si>
    <t>FIOS E CABOS (CONTINUACAO)</t>
  </si>
  <si>
    <t>CABO TELEFONICO CI C/ 20 PARES Ø 50 MM</t>
  </si>
  <si>
    <t>FIOS E CABOS (CONT)</t>
  </si>
  <si>
    <t>CABO PP ISOLAMENTO 1000V, 2 X 2.5 MM2 - PIRELLI OU EQUIVALENTE</t>
  </si>
  <si>
    <t>CABO COAXIAL P/ TV, SERIE -RG6-67% - 75 OHMS</t>
  </si>
  <si>
    <t>CABO DE COBRE PP FLEX ISOL. PVC 1000V ANTI-CHAMA 90º - 3 X 2,5MM2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</si>
  <si>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</si>
  <si>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</si>
  <si>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</si>
  <si>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</si>
  <si>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</si>
  <si>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</si>
  <si>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</si>
  <si>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</si>
  <si>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</si>
  <si>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NH - 01 RETARDADO, IN=100A</t>
  </si>
  <si>
    <t>FUSIVEL NH - 01 RETARDADO, IN=160A</t>
  </si>
  <si>
    <t>FUSIVEL NH 01 RETARDADO IN 125 A</t>
  </si>
  <si>
    <t>FUSÍVEL NH-02 RETARDADO, IN=300A</t>
  </si>
  <si>
    <t>BASES E FUSIVEIS (CONTINUACAO)</t>
  </si>
  <si>
    <t>FUSÍVEL NH-02 RETARDADO, IN=250A</t>
  </si>
  <si>
    <t>FUSÍVEL NH-02 RETARDADO, IN=355A</t>
  </si>
  <si>
    <t>DISJUNTORES (CONTINUAÇÃO)</t>
  </si>
  <si>
    <t>DISJ TERMOMAG TRIP CX MOLD 400A 65KA 600VCA</t>
  </si>
  <si>
    <t>DISJUNTORES</t>
  </si>
  <si>
    <t>DISJUNTOR CX MOLDADA TRIPOLAR 100A - CURVA C - 20KA 220/127V</t>
  </si>
  <si>
    <t>MINI DISJUNTOR TRIPOLAR 90A CURVA C 5KA 220/127V</t>
  </si>
  <si>
    <t>DISJUNTOR CX MOLDADA TERMOMAGNETICO TRIPOLAR 125A 20KA</t>
  </si>
  <si>
    <t>DISPOSITIVO INTERRUPTOR DR BIPOLAR 40A - 30MA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</si>
  <si>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</si>
  <si>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</si>
  <si>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</si>
  <si>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</si>
  <si>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</si>
  <si>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</si>
  <si>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</si>
  <si>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</si>
  <si>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</si>
  <si>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</si>
  <si>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</si>
  <si>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</si>
  <si>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</si>
  <si>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</si>
  <si>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</si>
  <si>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</si>
  <si>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</si>
  <si>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</si>
  <si>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DISPOSITIVO INTERRUPTOR DR BIPOLAR 25A - 30MA</t>
  </si>
  <si>
    <t>MINI DISJUNTOR TRIPOLAR 80A CURVA C 5KA 220/127V</t>
  </si>
  <si>
    <t>MINI DISJUNTOR TRIPOLAR 63A CURVA C 5KA 220/127V</t>
  </si>
  <si>
    <t>DISJUNTOR CAIXA MOLDADA DIN TRIPOLAR 200A</t>
  </si>
  <si>
    <t>MINI DISJUNTOR MONOPOLAR 10A CURVA C 5KA 220/127V</t>
  </si>
  <si>
    <t>DISPOSITIVO INTERRUPTOR DR BIPOLAR 80A - 30 MA</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</si>
  <si>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</si>
  <si>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</si>
  <si>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</si>
  <si>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</si>
  <si>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</si>
  <si>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</si>
  <si>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</si>
  <si>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</si>
  <si>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</si>
  <si>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</si>
  <si>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</si>
  <si>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</si>
  <si>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DISJ TERMOMAG TRIP CX MOLDADA 250A 25KA 480/600VCA</t>
  </si>
  <si>
    <t>MINI DISJUNTOR MONOPOLAR 2A CURVA C 5KA 220/127V</t>
  </si>
  <si>
    <t>DISJ TERMOMAG TRIP CX MOLD 150A 25KA 480/600VCA</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</si>
  <si>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</si>
  <si>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</si>
  <si>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</si>
  <si>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</si>
  <si>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</si>
  <si>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</si>
  <si>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C/TAMPA DO TIPO CIE-5 80X80X12 CM (TELEFONE) (DE EMBUTIR)</t>
  </si>
  <si>
    <t>CAIXA C/TAMPA TIPO CIE-7 150X150X15 CM (TELEFONE) (DE EMBUTIR)</t>
  </si>
  <si>
    <t>CAIXA METALICA DA GOMES DIM. 20 X 20 X 15 CM</t>
  </si>
  <si>
    <t>CAIXA 4X4" EM ALUMINIO P/ PISO</t>
  </si>
  <si>
    <t>CAIXAS DE PASSAGEM E CONDULETES (CONTINUAÇÃO)</t>
  </si>
  <si>
    <t>CAIXA PVC 4 X 2" - IP40 - TIGRE OU EQUIVALENTE</t>
  </si>
  <si>
    <t>CONDULETE ALUMINIO SILICO, SAIDA T, ENTRADA ROSCA BSP 3/4" C/ VEDACAO E TAMPA</t>
  </si>
  <si>
    <t>BEBEDOURO P/ DEFIC. REF. BDF 300 - IBBL</t>
  </si>
  <si>
    <t>CONJ AR COND SPLIT INVERTER PISO TETO 48000 BTU'S - CICLO QUENTE/FRIO - CLASSIFICACAO A OU B - 220V TRIFASICO</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</si>
  <si>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</si>
  <si>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</si>
  <si>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</si>
  <si>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</si>
  <si>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</si>
  <si>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</si>
  <si>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</si>
  <si>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</si>
  <si>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</si>
  <si>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</si>
  <si>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</si>
  <si>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</si>
  <si>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INTERRUPTORES, TOMADAS E ESPELHOS (CONT.)</t>
  </si>
  <si>
    <t>PLACA CEGA FRONTAL 1U P/ RACK 19"</t>
  </si>
  <si>
    <t>PLACA CEGA FRONTAL 2U'S P/ RACK 19"</t>
  </si>
  <si>
    <t>LUMINÁRIAS (CALHAS, PROJETORES, CONJUNTOS)</t>
  </si>
  <si>
    <t>RELE FOTOELETRICO MAG. MOD. RM10A / 220V</t>
  </si>
  <si>
    <t>ARANDELA COM DIFUSOR EM VIDRO 25CM</t>
  </si>
  <si>
    <t>LÂMPADAS</t>
  </si>
  <si>
    <t>LAMPADA LED BIVOLT BULBO E27 9W - LUZ BRANCA - FORMATO TRADICIONAL</t>
  </si>
  <si>
    <t>LAMPADA MISTA DE 160 W</t>
  </si>
  <si>
    <t>LAMPADA LED BIVOLT BULBO E27 20W - LUZ BRANCA - FORMATO TRADICIONAL</t>
  </si>
  <si>
    <t>LAMPADA VS 400W/220V MOD. SON PHILLIPS/SIMILAR - OVOIDE</t>
  </si>
  <si>
    <t>LAMPADA FLUORESCENTE TUBULAR 20W</t>
  </si>
  <si>
    <t>LAMPADA FLUORESCENTE TUBULAR 40W</t>
  </si>
  <si>
    <t>LUMINÁRIAS (CONT.)</t>
  </si>
  <si>
    <t>BLOCO AUT. ILUM. EMERG. P/ ACLARAMENTO E/OU BALIZAMENTO 2X9W - AUT. 2 HORAS</t>
  </si>
  <si>
    <t>PLAFONIER COM GLOBO PLÁSTICO 9X4"</t>
  </si>
  <si>
    <t>SUPORTE PARA UMA LUMINARIA TIPO PETALA - SL1</t>
  </si>
  <si>
    <t>LUMINARIAS (CONT)</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</si>
  <si>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</si>
  <si>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</si>
  <si>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</si>
  <si>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LUMINARIAS (CONT )</t>
  </si>
  <si>
    <t>ARANDELA PROVA DE TEMPO 45º EM ALUM SILICIO, ACAB EPOXI CINZA (E-27) - VISOR POLICARB. C/ GRADE</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</si>
  <si>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</si>
  <si>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</si>
  <si>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</si>
  <si>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</si>
  <si>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</si>
  <si>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</si>
  <si>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</si>
  <si>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</si>
  <si>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</si>
  <si>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APARELHOS ELETRICOS - CONTINUAÇÃO</t>
  </si>
  <si>
    <t>BOMBA CENTR MONOFASICA 110/220V 1 CV REF: CAM W10</t>
  </si>
  <si>
    <t>BOMBA CENTR MONOFASICA 110/220V 3/4CV REF: CAM W10</t>
  </si>
  <si>
    <t>CONJ A/C SPLIT HIWALL (PAREDE) EVAP+COND INVERTER 24000BTU - CICLO FRIO - CLASSIFICACAO A (SELO PROCEL) 220V</t>
  </si>
  <si>
    <t>CONJ A/C SPLIT HIWALL (PAREDE) EVAP+COND INVERTER 30000BTU - CICLO QUENTE/FRIO - CLASSIFICACAO A (SELO PROCEL) 220V</t>
  </si>
  <si>
    <t>CHUVEIRO PRESSMATIC ANT VANDALISMO 17125006</t>
  </si>
  <si>
    <t>APARELHOS ELÉTRICOS - CONTINUAÇÃO</t>
  </si>
  <si>
    <t>CONJ A/C SPLIT HIWALL (PAREDE) EVAP+COND INVERTER 12000BTU - CICLO FRIO - CLASSIFICACAO A (SELO PROCEL) 220V</t>
  </si>
  <si>
    <t>DISP PROT CONTR SURTOS DPS BIPOLAR 275VCA COR 40KA</t>
  </si>
  <si>
    <t>CAIXA POLIPROPILENO EQUIP 180X150X90MM TEL 902</t>
  </si>
  <si>
    <t>CONJ AR COND SPLIT INVERTER PISO TETO 36000 BTU'S - CICLO QUENTE/FRIO - CLASSIFICACAO A OU B - 220V</t>
  </si>
  <si>
    <t>PARA-RAIOS E ACESSORIOS</t>
  </si>
  <si>
    <t>BASE EM ACO GALV P/ MASTROS 2" - 4 FUROS Ø8MM TEL-074</t>
  </si>
  <si>
    <t>CONJ ESTAIAMENTO TIPO RIGIDO 1,5M CADA ESTAIS X 1.1/2" - TEL 440</t>
  </si>
  <si>
    <t>CAIXA INSPECAO DO TERRA,PVC,DIÂM.30CM,TAMPA FERRO</t>
  </si>
  <si>
    <t>CONECTOR DE UMA DESCIDA PARA CABO 35MM2</t>
  </si>
  <si>
    <t>HASTE TIPO COPPERWELD - 5/8 "X 2.4M - ALTA CAMADA</t>
  </si>
  <si>
    <t>CAPTOR C/ ROSCA ACO INOX Ø 3/4" X 350MM, TEL-036</t>
  </si>
  <si>
    <t>ABRACADEIRA GUIA MASTRO REFORCADA P/ 1 DESCIDA 1.1/2" - TEL-340</t>
  </si>
  <si>
    <t>PARA-RAIOS POLIMERICO 12KV - 10KA COM SUPORTE</t>
  </si>
  <si>
    <t>ABRACADEIRA GUIA P/ MASTRO SIMPLES P/1 DESCIDA 2"</t>
  </si>
  <si>
    <t>ABRACADEIRA TIPO "D" COM CUNHA P/ ELETRODUTO 2" TEL 097</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</si>
  <si>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</si>
  <si>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</si>
  <si>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</si>
  <si>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</si>
  <si>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</si>
  <si>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</si>
  <si>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</si>
  <si>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PRESILHA DE LATAO FURO Ø5MM PARA CABOS 35-50MM² - TEL-744 - TERMOTECNICA OU EQUIVALENTE</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</si>
  <si>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</si>
  <si>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</si>
  <si>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</si>
  <si>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</si>
  <si>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</si>
  <si>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</si>
  <si>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</si>
  <si>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</si>
  <si>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</si>
  <si>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CABECOTE DE ALUMINIO FUNDIDO 2 1/2"</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</si>
  <si>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</si>
  <si>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</si>
  <si>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</si>
  <si>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</si>
  <si>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</si>
  <si>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</si>
  <si>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</si>
  <si>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PARAFUSO CABEÇA QUADRADA MAQUINA GALVANIZADO A FOGO 16 X 300MM</t>
  </si>
  <si>
    <t>ABRACADEIRA TIPO D COM CUNHA P/ ELETRODUTO Ø 1" - TEL-095</t>
  </si>
  <si>
    <t>TERMINAL CABO-BARRA EM LATÃO 2 X # 240 MM2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</si>
  <si>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</si>
  <si>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</si>
  <si>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</si>
  <si>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</si>
  <si>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</si>
  <si>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</si>
  <si>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</si>
  <si>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</si>
  <si>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</si>
  <si>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</si>
  <si>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</si>
  <si>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</si>
  <si>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</si>
  <si>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</si>
  <si>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</si>
  <si>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</si>
  <si>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</si>
  <si>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</si>
  <si>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</si>
  <si>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</si>
  <si>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</si>
  <si>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</si>
  <si>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</si>
  <si>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VELCRO 20 MM P/ FIXACAO DE CABOS DE REDE LOGICA</t>
  </si>
  <si>
    <t>TAMPA DE ENCAIXE P/ ELETROCALHA CH18, 200MM</t>
  </si>
  <si>
    <t>PARAFUSO SEXTAVADA ACO GALV 1020 1/4" X 1/2"</t>
  </si>
  <si>
    <t>PARA-RAIOS E ACESSORIOS (CONT.)</t>
  </si>
  <si>
    <t>BARRA CHATA EM ALUMINIO 7/8" X 1/8" X 3M (70MM2) TEL-771</t>
  </si>
  <si>
    <t>NIPLE DUPLO ACO GALVANIZADO BSP Ø 4" (100MM)</t>
  </si>
  <si>
    <t>CAPTOR C/ ROSCA LATAO CROM Ø 3/4" X 250MM, TEL-010</t>
  </si>
  <si>
    <t>PARAFUSO M6X45MM, TEL-5346</t>
  </si>
  <si>
    <t>CORDOALHA CHATA FLEX. 100X25MM 2 FUROS TEL 5701</t>
  </si>
  <si>
    <t>ALICATE Z-201</t>
  </si>
  <si>
    <t>TERMINAL AEREO EM LATAO (MINICAPTOR) H=250MM X 10MM - TEL 2024 - TERMOTECNICA OU EQUIVALENTE</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</si>
  <si>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</si>
  <si>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</si>
  <si>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</si>
  <si>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</si>
  <si>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</si>
  <si>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</si>
  <si>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</si>
  <si>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</si>
  <si>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DIVERSOS - CONTINUAÇÃO</t>
  </si>
  <si>
    <t>PARAFUSO CABEÇA QUADRADA MAQUINA GALVANIZADO A FOGO 16 X 200MM</t>
  </si>
  <si>
    <t>BANDEJA DESLIZANTE P/ RACK PADRAO 19" - 500MM</t>
  </si>
  <si>
    <t>SAIDA HORIZONTAL P/ ELETRODUTO 3/4" PRE ZZINCADA</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</si>
  <si>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</si>
  <si>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</si>
  <si>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</si>
  <si>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</si>
  <si>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</si>
  <si>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</si>
  <si>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</si>
  <si>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</si>
  <si>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</si>
  <si>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</si>
  <si>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</si>
  <si>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</si>
  <si>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</si>
  <si>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CONECTOR PARAFUSO FENDIDO SPLIT-BOLT (KS-17) P/CABO 4 - 10MM2 - BURNDY OU EQUIVALENTE</t>
  </si>
  <si>
    <t>SUSPENSAO VERTICAL PARA ELETROCALHA 200X100 MM</t>
  </si>
  <si>
    <t>TE HORIZONTAL 90º PERFURADA C/ TAMPA 200X100MM - CH16</t>
  </si>
  <si>
    <t>TE HORIZONTAL 90º PERFURADA C/ TAMPA 300X100MM - CH16</t>
  </si>
  <si>
    <t>GUIAS HORIZONTAIS FECHADO C/ TAMPA 1U P/ RACK</t>
  </si>
  <si>
    <t>GUIAS/ORGANIZADOR DE CABOS HORIZONTAIS FECHADO C/ TAMPA 2U P/ RACK</t>
  </si>
  <si>
    <t>SUPORTE ANGULAR P/ELETROCALHA DE 30X10CM</t>
  </si>
  <si>
    <t>ELETROFERRAGENS (DIVERSOS)</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</si>
  <si>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</si>
  <si>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</si>
  <si>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</si>
  <si>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</si>
  <si>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</si>
  <si>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</si>
  <si>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ALLEN CABEÇA ABAULADA M16 X 45MM</t>
  </si>
  <si>
    <t>PARAFUSO ALLEN CABEÇA ABAULADA M16 X 125MM</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</si>
  <si>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</si>
  <si>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</si>
  <si>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</si>
  <si>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</si>
  <si>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</si>
  <si>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</si>
  <si>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CONECTOR PARAFUSO FENDIDO SPLIT-BOLT (KS-26) P/CABO 35 - 70MM2 - BURNDY OU EQUIVALENTE</t>
  </si>
  <si>
    <t>CANTONEIRA ABAS IGUAIS DE FERRO ASTM A-36 - 3/16" X 1.1/2" X 1.1/2"</t>
  </si>
  <si>
    <t>PARAFUSO ALLEN CABEÇA ABAULADA M16 X 150MM</t>
  </si>
  <si>
    <t>CABECOTE DE ALUMINIO FUNDIDO 3"</t>
  </si>
  <si>
    <t>CABECOTE DE ALUMINIO FUNDIDO 3/4"</t>
  </si>
  <si>
    <t>CABECOTE DE ALUMINIO FUNDIDO 1 1/2"</t>
  </si>
  <si>
    <t>CABECOTE DE ALUMINIO FUNDIDO 1 1/4"</t>
  </si>
  <si>
    <t>CANTONEIRA ABAS IGUAIS DE FERRO ASTM A-36 - 3/16" X 1" X 1"</t>
  </si>
  <si>
    <t>SOQUETE ANTI-VIBRATORIO P/LAMP FLUOR/LED PANAM/SIMILAR</t>
  </si>
  <si>
    <t>ARRUELA QUADRADA 38 X 38 X 3MM, C/ FURO 18MM.</t>
  </si>
  <si>
    <t>CRUZETA DE MADEIRA P/ POSTE 90 X 112,5 X 2400 MM</t>
  </si>
  <si>
    <t>OLHAL DE FERRO GALVANIZADO C/ PARAFUSO 16X200MM</t>
  </si>
  <si>
    <t>CANTONEIRA ABAS IGUAIS DE FERRO ASTM A-36 - 3/16" X 1.1/4" X 1.1/4"</t>
  </si>
  <si>
    <t>CABECOTE DE ALUMINIO FUNDIDO 4"</t>
  </si>
  <si>
    <t>FITA ISOLANTE AUTO FUSAO, C/10M</t>
  </si>
  <si>
    <t>TERMINAL MECANICO P/CABO 16MM2</t>
  </si>
  <si>
    <t>NIPLE PVC DUPLO 4"</t>
  </si>
  <si>
    <t>ARMACAO SECUNDARIA 1 ESTRIBO C/HASTE 16X150MM</t>
  </si>
  <si>
    <t>CABECOTE DE ALUMINIO FUNDIDO 6"</t>
  </si>
  <si>
    <t>NIPLE PVC DUPLO 6"</t>
  </si>
  <si>
    <t>PARAFUSO ALLEN CABEÇA ABAULADA M10 X 150MM</t>
  </si>
  <si>
    <t>ELETROCALHA STANDARD PERFURADA S/ TAMPA 300X100MM - CH16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</si>
  <si>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</si>
  <si>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</si>
  <si>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</si>
  <si>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</si>
  <si>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</si>
  <si>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</si>
  <si>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</si>
  <si>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</si>
  <si>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</si>
  <si>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</si>
  <si>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</si>
  <si>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</si>
  <si>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 PRE ZZINCADA</t>
  </si>
  <si>
    <t>CINTA CIRCULAR ACO GALVANIZADO 200MM</t>
  </si>
  <si>
    <t>DIVERSOS (CONT.)</t>
  </si>
  <si>
    <t>SUPORTE P/ TRANSFORMADOR EM LIGA DE ALUMINIO P/ POSTE CONCRETO CIRCULAR - 225MM</t>
  </si>
  <si>
    <t>TERMINAL CABO-BARRA EM LATAO 2X # 300MM2</t>
  </si>
  <si>
    <t>INSUMOS DE REDE LOGICA / TELEFONIA/ CFTV/ SOM</t>
  </si>
  <si>
    <t>CABOS E CONEXOES</t>
  </si>
  <si>
    <t>PATCH CORD U/UTP GIGALAN RJ-45 CAT 6 - 1.50 M</t>
  </si>
  <si>
    <t>PATCH CORD U/UTP MULTILAN RJ-45 CAT 5E - 1.50 M</t>
  </si>
  <si>
    <t>CONECTOR RJ45 CAT 5E MACHO - PARA REDE DE DADOS</t>
  </si>
  <si>
    <t>CABO TELEFONICO CI C/ 100 PARES Ø 50 MM</t>
  </si>
  <si>
    <t>PRENSA CABOS PARA ELETRODUTO 1/2"</t>
  </si>
  <si>
    <t>PRENSA CABOS PARA ELETRODUTO 1"</t>
  </si>
  <si>
    <t>PATCH CORD U/UTP GIGALAN RJ-45 CAT 6 - 3.00 M</t>
  </si>
  <si>
    <t>CABO TELEFONICO CI C/ 50 PARES Ø 50 MM</t>
  </si>
  <si>
    <t>PATCH CORD U/UTP MULTILAN RJ-45 CAT 5E - 3.00 M</t>
  </si>
  <si>
    <t>TOMADAS</t>
  </si>
  <si>
    <t>ESPELHO 4X2" C/ 1 CONECTOR RJ-45 FEMEA CAT 5E</t>
  </si>
  <si>
    <t>TOMADA TELEFONE COM CONECTOR RJ11</t>
  </si>
  <si>
    <t>TOMADA COAXIAL 75 OHMS PARA TV C/ ESPELHO 4X2"</t>
  </si>
  <si>
    <t>ESPELHO 4" X 4" C/ 2 CONECTORES RJ-45 FEMEA CAT. 6</t>
  </si>
  <si>
    <t>ESPELHO 4" X 4" C/ 2 CONECTORES RJ45 FEMEA CAT. 5E</t>
  </si>
  <si>
    <t>ESPELHO 4" X 2" C/ 1 CONECTOR RJ-45 FEMEA CAT. 6</t>
  </si>
  <si>
    <t>CALHA PARA 6 TOMADAS FIXACAO PADRAO 19" - 20A</t>
  </si>
  <si>
    <t>CALHA PARA 8 TOMADAS FIXACAO PADRAO 19" - 20A</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</si>
  <si>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</si>
  <si>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</si>
  <si>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</si>
  <si>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</si>
  <si>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</si>
  <si>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</si>
  <si>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</si>
  <si>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BANDEJA FIXACAO SIMPLES 19" - 2 U'S X 390MM</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</si>
  <si>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</si>
  <si>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</si>
  <si>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</si>
  <si>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</si>
  <si>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</si>
  <si>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</si>
  <si>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</si>
  <si>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</si>
  <si>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</si>
  <si>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</si>
  <si>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</si>
  <si>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</si>
  <si>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TERMINAL COMPRESSÃO COBRE ESTANHADO 35MM TEL 5135</t>
  </si>
  <si>
    <t>CONECTOR DE MEDICAO EM LATAO C/ 2 PARAFUSOS TEL-562</t>
  </si>
  <si>
    <t>GUIA DE CABOS VERTICAL P/ RACK ABERTO 40 U'S</t>
  </si>
  <si>
    <t>GUIA DE CABOS VERTICAL P/ RACK ABERTO 44 U'S</t>
  </si>
  <si>
    <t>BANDEJA FIXACAO DUPLA 19" - 1U X 500MM</t>
  </si>
  <si>
    <t>KIT 2 VENTILADORES BIVOLT P/ RACK INDOOR</t>
  </si>
  <si>
    <t>NO BREAK 2,2KVA (1,98KW) 220V SENOIDAL P/ RACK 19"</t>
  </si>
  <si>
    <t>INSUMOS DE HIDRAULICA</t>
  </si>
  <si>
    <t>TUBOS (CONCRETO)</t>
  </si>
  <si>
    <t>TUBO DE CONCRETO SIMPLES DIAM. 30CM - PS1 PONTA E BOLSA</t>
  </si>
  <si>
    <t>TUBO DE CONCRETO SIMPLES DIAM. 20CM - PS1 - PONTA E BOLSA</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</si>
  <si>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</si>
  <si>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</si>
  <si>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</si>
  <si>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</si>
  <si>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</si>
  <si>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</si>
  <si>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</si>
  <si>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</si>
  <si>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</si>
  <si>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</si>
  <si>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</si>
  <si>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</si>
  <si>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</si>
  <si>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</si>
  <si>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</si>
  <si>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</si>
  <si>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</si>
  <si>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</si>
  <si>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</si>
  <si>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</si>
  <si>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</si>
  <si>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</si>
  <si>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</si>
  <si>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</si>
  <si>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</si>
  <si>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</si>
  <si>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</si>
  <si>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</si>
  <si>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</si>
  <si>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TUBOS (FERRO FUNDIDO E CONEXÕES)</t>
  </si>
  <si>
    <t>TUBO DE FERRO FUNDIDO DE 150MM PONTA E BOLSA (PB) - "TB SME"</t>
  </si>
  <si>
    <t>TUBOS (PVC RÍGIDO E CONEXÕES)</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</si>
  <si>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</si>
  <si>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</si>
  <si>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</si>
  <si>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</si>
  <si>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</si>
  <si>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</si>
  <si>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</si>
  <si>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</si>
  <si>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</si>
  <si>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</si>
  <si>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</si>
  <si>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</si>
  <si>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</si>
  <si>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</si>
  <si>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</si>
  <si>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</si>
  <si>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</si>
  <si>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DE ESGOTO DE PVC SERIE "R" CINZA (6") - 150MM - TIGRE, AMANCO OU EQUIVALENTE</t>
  </si>
  <si>
    <t>TUBOS (PVC RIGIDO TP ESGOTO)</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</si>
  <si>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</si>
  <si>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</si>
  <si>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</si>
  <si>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</si>
  <si>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</si>
  <si>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</si>
  <si>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</si>
  <si>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</si>
  <si>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</si>
  <si>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</si>
  <si>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</si>
  <si>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</si>
  <si>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</si>
  <si>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</si>
  <si>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</si>
  <si>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</si>
  <si>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JOELHO 90 DE PVC SOLDAVEL DE 25MM</t>
  </si>
  <si>
    <t>JOELHO 90 DE PVC SOLDAVEL DE 32MM</t>
  </si>
  <si>
    <t>JOELHO 90 DE PVC SOLDAVEL DE 50MM</t>
  </si>
  <si>
    <t>TE DE PVC SOLDAVEL DE 25MM</t>
  </si>
  <si>
    <t>TE DE PVC SOLDAVEL DE 32MM</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</si>
  <si>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</si>
  <si>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</si>
  <si>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</si>
  <si>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</si>
  <si>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</si>
  <si>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</si>
  <si>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</si>
  <si>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</si>
  <si>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</si>
  <si>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</si>
  <si>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</si>
  <si>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</si>
  <si>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</si>
  <si>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</si>
  <si>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</si>
  <si>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</si>
  <si>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</si>
  <si>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</si>
  <si>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</si>
  <si>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</si>
  <si>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3/4"</t>
  </si>
  <si>
    <t>TUBO PVC RIGIDO ROSCAVEL DE 1"</t>
  </si>
  <si>
    <t>LUVA PVC ROSCAVEL DE 3/4"</t>
  </si>
  <si>
    <t>LUVA PVC ROSCAVEL DE 1"</t>
  </si>
  <si>
    <t>JOELHO 90 PVC ROSCAVEL C/ BUCHA DE LATAO 3/4"</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</si>
  <si>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</si>
  <si>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</si>
  <si>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</si>
  <si>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</si>
  <si>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</si>
  <si>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</si>
  <si>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</si>
  <si>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</si>
  <si>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</si>
  <si>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</si>
  <si>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</si>
  <si>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TUBOS (PVC E CONEXOES - CONT.)</t>
  </si>
  <si>
    <t>BACIA SANITÁRIA CONVENCIONAL RAVENA P9, DECA</t>
  </si>
  <si>
    <t>REGISTROS</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</si>
  <si>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</si>
  <si>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</si>
  <si>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</si>
  <si>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</si>
  <si>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</si>
  <si>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</si>
  <si>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</si>
  <si>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</si>
  <si>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</si>
  <si>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</si>
  <si>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</si>
  <si>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</si>
  <si>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COM ACABAMENTO 1/2"</t>
  </si>
  <si>
    <t>REGISTRO DE PRESSAO CROMADO COM ACABAMENTO 3/4"</t>
  </si>
  <si>
    <t>REGISTRO DE GAVETA CROMADO 1 1/4" COM CANOPLA</t>
  </si>
  <si>
    <t>REGISTRO DE PRESSAO BRUTO COM VOLANTE 3/4"</t>
  </si>
  <si>
    <t>REGISTRO DE ESFERA C/ BORBOLETA 3/4" BR 33 TIGRE</t>
  </si>
  <si>
    <t>REGISTRO PRESSAO BRUTO COM VOLANTE 1/2"</t>
  </si>
  <si>
    <t>REGISTRO DE GAVETA BRUTO 100MM - 4"</t>
  </si>
  <si>
    <t>VÁLVULAS</t>
  </si>
  <si>
    <t>VALVULA DE ESCOAMENTO P/ PIA AMERICANA 1.1/2 X 3.3/4'</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</si>
  <si>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</si>
  <si>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</si>
  <si>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</si>
  <si>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</si>
  <si>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</si>
  <si>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</si>
  <si>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</si>
  <si>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</si>
  <si>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</si>
  <si>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</si>
  <si>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</si>
  <si>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</si>
  <si>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</si>
  <si>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</si>
  <si>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- 80MM (3")</t>
  </si>
  <si>
    <t>VALVULA RETENCAO HORIZONTAL BRONZE - 100MM (4')</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</si>
  <si>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</si>
  <si>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</si>
  <si>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</si>
  <si>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</si>
  <si>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</si>
  <si>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</si>
  <si>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</si>
  <si>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ESCOAMENTO P/ PIA AMERICANA 3.1/2' CROMADA</t>
  </si>
  <si>
    <t>VALVULA DE RETENCAO VERTICAL BRONZE - 25MM (1")</t>
  </si>
  <si>
    <t>VALVULA EM PVC P/ LAVAT PADRAO POPULAR 1" C/ UNHO</t>
  </si>
  <si>
    <t>VALVULA DE DESCARGA COM CANOPLA CROMADA 11/4"</t>
  </si>
  <si>
    <t>VALVULA DE DESCARGA P/ MICTORIO 1.1/2"</t>
  </si>
  <si>
    <t>VÁLVULAS (CONTINUAÇÃO)</t>
  </si>
  <si>
    <t>VALVULA RETENCAO VERTICAL BRONZE - 100MM (4")</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</si>
  <si>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</si>
  <si>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</si>
  <si>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</si>
  <si>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</si>
  <si>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</si>
  <si>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</si>
  <si>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</si>
  <si>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</si>
  <si>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</si>
  <si>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</si>
  <si>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</si>
  <si>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</si>
  <si>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</si>
  <si>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</si>
  <si>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</si>
  <si>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</si>
  <si>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VEDAÇÃO AZUL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</si>
  <si>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</si>
  <si>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</si>
  <si>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</si>
  <si>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</si>
  <si>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</si>
  <si>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</si>
  <si>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</si>
  <si>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</si>
  <si>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</si>
  <si>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</si>
  <si>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</si>
  <si>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</si>
  <si>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 BACIA LOUCA INCL. VALVULA COM DUPLO ACIONAMENTO - REF. CD.00F - DECA OU EQUIVALENTE</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</si>
  <si>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</si>
  <si>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</si>
  <si>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</si>
  <si>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</si>
  <si>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</si>
  <si>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</si>
  <si>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</si>
  <si>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</si>
  <si>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</si>
  <si>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</si>
  <si>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</si>
  <si>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</si>
  <si>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</si>
  <si>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</si>
  <si>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</si>
  <si>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</si>
  <si>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</si>
  <si>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</si>
  <si>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</si>
  <si>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</si>
  <si>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</si>
  <si>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</si>
  <si>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</si>
  <si>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</si>
  <si>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</si>
  <si>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</si>
  <si>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</si>
  <si>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</si>
  <si>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</si>
  <si>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</si>
  <si>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</si>
  <si>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</si>
  <si>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</si>
  <si>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</si>
  <si>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</si>
  <si>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</si>
  <si>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</si>
  <si>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</si>
  <si>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MICTORIO BRANCO GELO C/ SIFAO REF. M-715 DECA</t>
  </si>
  <si>
    <t>BACIA SIF. LOUCA BRANCA VOGUE PLUS CONFORT - P51</t>
  </si>
  <si>
    <t>METAIS SANITÁRIOS</t>
  </si>
  <si>
    <t>TORNEIRA PARA TANQUE</t>
  </si>
  <si>
    <t>TORNEIRA DE PRESSAO CROMADA DE USO GERAL 1/2'</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</si>
  <si>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</si>
  <si>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</si>
  <si>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</si>
  <si>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</si>
  <si>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</si>
  <si>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</si>
  <si>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</si>
  <si>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</si>
  <si>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</si>
  <si>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</si>
  <si>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</si>
  <si>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</si>
  <si>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DESCARGA ANTI-VANDALISMO P/ MICTORIO - PRESSMATIC - DOCOL OU EQUIVALENTE</t>
  </si>
  <si>
    <t>LAVATÓRIO COM COLUNA BRANCA CONFORT L51+CS1V</t>
  </si>
  <si>
    <t>TORNEIRA DE LAVATORIO PAREDE ANTI-VANDAL CROMADO BIOPRESS AV 140MM - 1182-AV-BIO-140 - FABRIMAR OU EQUIVALENTE</t>
  </si>
  <si>
    <t>TUBO LIGACAO MICTORIO ANTIVAND 00132606 DOCOL/EQU</t>
  </si>
  <si>
    <t>ACAB. VALV. DESC. PRESSMATIC BENEFIT 00184906 DOCOL</t>
  </si>
  <si>
    <t>BARRA DE APOIO INOX LATERAL ARTICULADA 80CM</t>
  </si>
  <si>
    <t>APARELHOS E EQUIPAMENTOS</t>
  </si>
  <si>
    <t>CHUVEIRO CROMADO COM DESVIADOR FLEXIVEL 1975C</t>
  </si>
  <si>
    <t>EQUIPAMENTOS DE PROTEÇÃO CONTRA INCÊNDIO</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</si>
  <si>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</si>
  <si>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</si>
  <si>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</si>
  <si>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</si>
  <si>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</si>
  <si>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</si>
  <si>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</si>
  <si>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</si>
  <si>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</si>
  <si>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</si>
  <si>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</si>
  <si>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</si>
  <si>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</si>
  <si>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</si>
  <si>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</si>
  <si>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</si>
  <si>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</si>
  <si>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</si>
  <si>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MANOMETRO 63 MM ESCALA DUPLA 0 A 4 KGF/CM2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</si>
  <si>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</si>
  <si>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</si>
  <si>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</si>
  <si>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</si>
  <si>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</si>
  <si>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</si>
  <si>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</si>
  <si>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</si>
  <si>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</si>
  <si>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</si>
  <si>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</si>
  <si>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</si>
  <si>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</si>
  <si>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</si>
  <si>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</si>
  <si>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SUPORTE PARA CALHA</t>
  </si>
  <si>
    <t>CHAPA DE ACO GALVANIZADO Nº 16 (ESP. 1,55MM)</t>
  </si>
  <si>
    <t>CALHA EM CHAPA DE ACO GALVANIZADO N. 20 40X25X25CM</t>
  </si>
  <si>
    <t>CHAPA DE ACO GALVANIZADA Nº 14 (ESP. 1,95MM)</t>
  </si>
  <si>
    <t>CAPTACAO AGUAS PLUVIAIS (CONTINUACAO)</t>
  </si>
  <si>
    <t>TAMPA FERRO FUNDIDO ARTICULADA (60X40) CM</t>
  </si>
  <si>
    <t>FITA PERFURADA WALSYWA 19MM X 30M</t>
  </si>
  <si>
    <t>MANGUEIRA DE SOLDA DUPLA Ø 5/16"- 300 PSI (OXIGENIO/ACETILENO)</t>
  </si>
  <si>
    <t>CAIXA TERMOPLASTICA P/ HIDROMETRO DN 3/4" P/PAREDE</t>
  </si>
  <si>
    <t>TANQUE DE PRESSURIZACAO/CILINDRO COM MEMBRANA 8,10 OU 12 KGF VAZIO</t>
  </si>
  <si>
    <t>DIVERSOS (CONT)</t>
  </si>
  <si>
    <t>MANOMETRO 100MM ESCALA DUPLA 0 A 10 KGF/CM2 - 0 A 150 PSI - SAIDA TRASEIRA DE 1/2" NPT</t>
  </si>
  <si>
    <t>CHAPA ACO GALVANIZADA N. 24 (0.65MM - 5,645KG/M2)</t>
  </si>
  <si>
    <t>ASSENTO POLIESTER P/ BACIA VOGUE PLUS AP51 - DECA OU EQUIVALENTE</t>
  </si>
  <si>
    <t>FILTRO ANAER.ANEL CONCR.DIAM 1M,H=2.0M,C/ VISITA</t>
  </si>
  <si>
    <t>CX SIF MONTADA C/ GRELHA E PORTA GRELHA QUADRADO INOX 150X150X50MM</t>
  </si>
  <si>
    <t>LAVATORIO C/ COLUNA RAVENA DECA L91/C9 BRANCO</t>
  </si>
  <si>
    <t>ASSENTO POLIESTER C/ ABERTURA FRONTAL P/ BACIA VOGUE PLUS AP52 - DECA OU EQUIVALENTE</t>
  </si>
  <si>
    <t>BOLSA DE BORRACHA Ø 1.1/2" P/ BACIA SANIT.</t>
  </si>
  <si>
    <t>ENGATES DE PVC</t>
  </si>
  <si>
    <t>ENGATES CROMADOS</t>
  </si>
  <si>
    <t>SOLDA (ESTANHO) 40 X 60 - 2,5MM - TRIFLUXO OU EQUIVALENTE</t>
  </si>
  <si>
    <t>ASSENTO DE PLASTICO PARA VASO SANITARIO</t>
  </si>
  <si>
    <t>FITA DE VEDACAO 18MM X 50M</t>
  </si>
  <si>
    <t>ADESIVO PARA TUBO DE PVC RIGIDO</t>
  </si>
  <si>
    <t>SOLUCAO LIMPADORA PARA PVC RIGIDO</t>
  </si>
  <si>
    <t>TORNEIRA DE BOIA EM LATAO(BOIA PLAST)DN 20MM (3/4)</t>
  </si>
  <si>
    <t>TORN.DE BOIA EM LATAO (BOIA PLAST) DN 25MM (1')</t>
  </si>
  <si>
    <t>TORNEIRA BOIA HASTE METALICA BALAO PLASTICO - 3/4"</t>
  </si>
  <si>
    <t>TORN.DE BOIA EM LATAO (BOIA PLAST)DN 32MM (1 1/4')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</si>
  <si>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</si>
  <si>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</si>
  <si>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</si>
  <si>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</si>
  <si>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</si>
  <si>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</si>
  <si>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</si>
  <si>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</si>
  <si>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</si>
  <si>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</si>
  <si>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PRESSOSTATO 80/120 PSI C/ VALVULA DE ALIVIO 1/4"</t>
  </si>
  <si>
    <t>PRESSOSTATO 100/150 PSI C/ VALVULA DE ALIVIO 1/4"</t>
  </si>
  <si>
    <t>MANOMETRO 100 MM ESCALA DUPLA 0 A 7 KGF/CM2</t>
  </si>
  <si>
    <t>ANEL PRE-MOLDADO DE CONCRETO Ø 1.50 M - H= 0,50M</t>
  </si>
  <si>
    <t>TAMPA PRE-MOLDADA DIAMETRO 1.5M</t>
  </si>
  <si>
    <t>TUBOS E CONEXÕES FºFº TK P/ INST. BOMBAS (EE)</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</si>
  <si>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</si>
  <si>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</si>
  <si>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</si>
  <si>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</si>
  <si>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</si>
  <si>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</si>
  <si>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</si>
  <si>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</si>
  <si>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</si>
  <si>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ART/CREA - OBRA OU SERVICO DE R$8.000,00 ATÉ 15.000,00</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</si>
  <si>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</si>
  <si>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</si>
  <si>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</si>
  <si>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</si>
  <si>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</si>
  <si>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</si>
  <si>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</si>
  <si>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LOGO DIGITAL CONFORME PROJETO</t>
  </si>
  <si>
    <t>ALUGUEL MENSAL CONTAINER VESTIARIO 6.0X2.40X2.40M</t>
  </si>
  <si>
    <t>ALUGUEL CONTAINER REFEITORIO 6X2.40X2.40M</t>
  </si>
  <si>
    <t>ALUGUEL CONTAINER SANITARIO COLET 6X2.40X2.40M</t>
  </si>
  <si>
    <t>FITA PERF NIQUELADA P/ EQUALIZ ROLO 3M 20X0.8MM 7F</t>
  </si>
  <si>
    <t>PO EXOTERMICO IGNICAO C/ PALITO CARTUCHO 115</t>
  </si>
  <si>
    <t>BORRACHA ELASTOMERICA DIM. 1.1/8" ESP 9MM</t>
  </si>
  <si>
    <t>ALUGUEL CONTAINER ESCR+BANH 6X2.40X2.40M P+2J+1PT AR</t>
  </si>
  <si>
    <t>PLACA P/ INAUGURACAO OBRA EM ALUM POLIDO 40X50CM</t>
  </si>
  <si>
    <t>SUPORTE "Y" WALSYWA P/ FIXACAO DE ELETRODUTOS TETO</t>
  </si>
  <si>
    <t>DIVERSOS CONTINUACAO</t>
  </si>
  <si>
    <t>ALUGUEL CONTAINER ESCRITORIO SEM WC (6X2.40X2.40)M</t>
  </si>
  <si>
    <t>BORRACHA ELASTOMERICA DIAM. 1/2" (12MM) ESP. 9MM</t>
  </si>
  <si>
    <t>BORRACHA ELASTOMERICA DIAM. 1/4" ESP. 9MM</t>
  </si>
  <si>
    <t>BORRACHA ELASTOMERICA DIAM. 5/8" ESP. 9MM</t>
  </si>
  <si>
    <t>BORRACHA ELASTOMERICA DIAM. 7/8" ESP. 9MM</t>
  </si>
  <si>
    <t>BORRACHA ELASTOMERICA DIAM. 3/8" ESP. 9MM</t>
  </si>
  <si>
    <t>DETECTOR OPTICO ENDERECAVEL 24V</t>
  </si>
  <si>
    <t>TIJOLO ESMERIL 76,2X76,2X50,8 MM</t>
  </si>
  <si>
    <t>SIRENE ELETRONICA MEDIA TP CORNETA</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</si>
  <si>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</si>
  <si>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</si>
  <si>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</si>
  <si>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</si>
  <si>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</si>
  <si>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</si>
  <si>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</si>
  <si>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</si>
  <si>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TUBO ACO GALV 101,60 X 4,25MM (3.1/2") DIN 2440 - MEDIO</t>
  </si>
  <si>
    <t>TRINCO REDONDO VERTICAL FERRO GALVANIZADO 15CM</t>
  </si>
  <si>
    <t>GALVANIZAÇÃO ELETROLITICA</t>
  </si>
  <si>
    <t>DIVERSOS CONT</t>
  </si>
  <si>
    <t>CHAPA DE ACO GALVANIZADA Nº 22 (ESP. 0,80MM)</t>
  </si>
  <si>
    <t>INSUMOS DE MANUTENCAO - SERRALHERIA</t>
  </si>
  <si>
    <t>RECARGA DE CILINDRO DE OXIGENIO INDUSTRIAL</t>
  </si>
  <si>
    <t>RECARGA DE GAS ACETILENO INDUSTRIAL (PPU)</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</si>
  <si>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</si>
  <si>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</si>
  <si>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</si>
  <si>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</si>
  <si>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</si>
  <si>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</si>
  <si>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</si>
  <si>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</si>
  <si>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</si>
  <si>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</si>
  <si>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</si>
  <si>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114,30 X 4,50MM (4") DIN 2440 - MEDIO</t>
  </si>
  <si>
    <t>TUBO ACO GALV 88,90 X 4,00MM (3") DIN 2440 - MEDIO</t>
  </si>
  <si>
    <t>PERFIL "U" ENRIJECIDO 200 X 75 X 25 X 2,65MM (7,92KG/M)</t>
  </si>
  <si>
    <t>INSUMOS DE ELETRICA (CONT.)</t>
  </si>
  <si>
    <t>PARA RAIOS E ACESSORIOS (CONT)</t>
  </si>
  <si>
    <t>MASTRO SIMPLES FG DE 1 1/2"X3M</t>
  </si>
  <si>
    <t>LUMINARIA EMB 4X09/10W (2X16W) CORPO CH ACO PINT ELETROST REFLETOR E ALETAS - REF. CE416AL-N - AMES, 6026 ? LUMAVI; SO003000 - CLARON/EQUIVALENTE</t>
  </si>
  <si>
    <t>QUADRO DISTRIB. PVC DE EMBUTIR P/ 6 CIRCUITOS C/ BARRAMENTO C/ TRINCO</t>
  </si>
  <si>
    <t>QUADRO DISTRIB. PVC DE EMBUTIR P/ 12 CIRCUITOS S/ BARRAMENTO C/ TRINCO</t>
  </si>
  <si>
    <t>LAMPADA TUBULAR LED T8 18W 1200MM BIVOLT CERTIFICADA INMETRO</t>
  </si>
  <si>
    <t>INSUMOS ACABAMENTOS - CIVIL</t>
  </si>
  <si>
    <t>REVESTIMENTOS CERAMICOS (PAREDES)</t>
  </si>
  <si>
    <t>CERAMICA LISA BRANCA REF POLAR 33X61 A - INCESA OU EQUIVALENE</t>
  </si>
  <si>
    <t>ESQUADRIAS METALICAS</t>
  </si>
  <si>
    <t>PORTA CORTA FOGO COM BARRA ANTIPANICO 1.00 X 2.10</t>
  </si>
  <si>
    <t>ROD. FEDERAL - CONSTRUCAO</t>
  </si>
  <si>
    <t>CONTINUACAO - CONSTRUCAO DE ESTRADAS</t>
  </si>
  <si>
    <t>SOLO BRITA</t>
  </si>
  <si>
    <t>OFICINA</t>
  </si>
  <si>
    <t>COMBUSTIVEL</t>
  </si>
  <si>
    <t>MATERIAL DE CONSUMO I</t>
  </si>
  <si>
    <t>ESTOPA BRANCA - KG</t>
  </si>
  <si>
    <t>EPI 'S</t>
  </si>
  <si>
    <t>EPI ' S DE SEGURANCA</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</si>
  <si>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</si>
  <si>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</si>
  <si>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</si>
  <si>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</si>
  <si>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</si>
  <si>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</si>
  <si>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</si>
  <si>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</si>
  <si>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</si>
  <si>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</si>
  <si>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</si>
  <si>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</si>
  <si>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</si>
  <si>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</si>
  <si>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</si>
  <si>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</si>
  <si>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</si>
  <si>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</si>
  <si>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</si>
  <si>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</si>
  <si>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</si>
  <si>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</si>
  <si>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</si>
  <si>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</si>
  <si>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</si>
  <si>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MÃO DE OBRA - MENSALISTA</t>
  </si>
  <si>
    <t>MÃO DE OBRA (SALÁRIOS-MENSAL)</t>
  </si>
  <si>
    <t>ESTAGIÁRIO 4 HORAS-UFES (INCL.L SOCIAIS DE 5%)</t>
  </si>
  <si>
    <t>MÃO DE OBRAS (SALARIO-MENSAL)</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</si>
  <si>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</si>
  <si>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</si>
  <si>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</si>
  <si>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</si>
  <si>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</si>
  <si>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</si>
  <si>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</si>
  <si>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</si>
  <si>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</si>
  <si>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</si>
  <si>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</si>
  <si>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</si>
  <si>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</si>
  <si>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</si>
  <si>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</si>
  <si>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</si>
  <si>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</si>
  <si>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</si>
  <si>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</si>
  <si>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</si>
  <si>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</si>
  <si>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</si>
  <si>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</si>
  <si>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</si>
  <si>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</si>
  <si>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</si>
  <si>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</si>
  <si>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</si>
  <si>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</si>
  <si>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</si>
  <si>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</si>
  <si>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</si>
  <si>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</si>
  <si>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</si>
  <si>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</si>
  <si>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</si>
  <si>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</si>
  <si>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</si>
  <si>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</si>
  <si>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</si>
  <si>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</si>
  <si>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</si>
  <si>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</si>
  <si>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</si>
  <si>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INSUMOS IOPES</t>
  </si>
  <si>
    <t>INSUMOS DIVERSOS SEDU</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</si>
  <si>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</si>
  <si>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</si>
  <si>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</si>
  <si>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</si>
  <si>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</si>
  <si>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QUADRO BRANCO QUADRICULADO PADRAO SEDU 3.95X1.29M</t>
  </si>
  <si>
    <t>KIT 2 BARRAS DE APOIO LATERAL "U" ACO INOX POLIDO 304 Ø 1 1/4" COMP. 30CM</t>
  </si>
  <si>
    <t>INSUMOS SINAPI</t>
  </si>
  <si>
    <t>INSUMOS PRECO SINAPI</t>
  </si>
  <si>
    <t>MAQUINA ELETRICA P/ POLIMENTO PISO - REF TAB SINAPI</t>
  </si>
  <si>
    <t>MAQ. CORTAR ASFALTO/CONCRETO - REF TABELA SINAPI</t>
  </si>
  <si>
    <t>Categoria: Equipamento</t>
  </si>
  <si>
    <t>Preço Prod.</t>
  </si>
  <si>
    <t>INSUMOS - EQUIPAMENTOS (EQUIPAMENTOS NOVOS)</t>
  </si>
  <si>
    <t>EQUIPAMENTOS - CUSTO HORARIO</t>
  </si>
  <si>
    <t>RETROESCAVADEIRA MASSEY FERGUSON MF-86HF (E011)</t>
  </si>
  <si>
    <t>80124/2</t>
  </si>
  <si>
    <t>BETONEIRA 320 L (E301)</t>
  </si>
  <si>
    <t>80125/2</t>
  </si>
  <si>
    <t>VIBRADOR DE IMERSAO ELETRICO 2HP (E306)</t>
  </si>
  <si>
    <t>80144/2</t>
  </si>
  <si>
    <t>CAMINHAO CARR MBENZ L1620/51 C/GUIND. 6T X M(E434)</t>
  </si>
  <si>
    <t>80170/2</t>
  </si>
  <si>
    <t>CAMINHAO TANQUE MB L1620/51 6.000 L (1.0) E406</t>
  </si>
  <si>
    <t>80178/2</t>
  </si>
  <si>
    <t>EQUIPAMENTOS (CUSTO HORARIO - CONT)</t>
  </si>
  <si>
    <t>TEODOLITO C/ PRECISAO +/- 6 SEGUNDOS (SINAPI 7247)</t>
  </si>
  <si>
    <t>NIVEL OTICO C/ PRECISAO +/- 0,7MM (SINAPI 7252)</t>
  </si>
  <si>
    <t>KOMBI STANDER A GASOLINA (PREÇO DE AQUISICAO)</t>
  </si>
  <si>
    <t>EQUIPAMENTOS CUSTO AQUISIÇÃO</t>
  </si>
  <si>
    <t>MACARICO DE CORTE E SOLDA ? WH 200 (ACETILENO E OXIGÊNIO) - FOX, WHITE MARTINS OU EQUIVALENTE</t>
  </si>
  <si>
    <t>EQUIPAMENTOS - CUSTO HORARIO (CONT)</t>
  </si>
  <si>
    <t>GOL 1.0 TOTAL FLEX 4 PORTAS BASICO GASOLINA (PRECO AQUIS)</t>
  </si>
  <si>
    <t>EQUIPAMENTOS ROD. FEDERAL CONSERVACAO</t>
  </si>
  <si>
    <t>CARREG. DE PNEUS CASE W-20 1,33M3 (1.0) (E016)</t>
  </si>
  <si>
    <t>86030/2</t>
  </si>
  <si>
    <t>CAMINHAO BASC M BENZ LK1620 6 M3 (10,5T) - (E403)</t>
  </si>
  <si>
    <t>86049/2</t>
  </si>
  <si>
    <t>COMPACTADOR MANUAL MOTOR DIESEL POT.5HP (E906)</t>
  </si>
  <si>
    <t>86096/2</t>
  </si>
  <si>
    <t>DATA BASE: JAN/22</t>
  </si>
  <si>
    <t>Abraçadeira para fixação de eletroduto diâm. 3/4"</t>
  </si>
  <si>
    <t>ud</t>
  </si>
  <si>
    <t>Abraçadeira para fixação de semáforo em braço/coluna de diâmetro 101 ou 114mm</t>
  </si>
  <si>
    <t>Acetileno</t>
  </si>
  <si>
    <t>Aço (barra) GEWI ou equivalente, ST 85/105, de 32mm</t>
  </si>
  <si>
    <t>Aço (barra) GEWI ou similar,ST 50/55 diâmetro de 32mm</t>
  </si>
  <si>
    <t>Aço CA-25 (granel) - (preço médio)</t>
  </si>
  <si>
    <t>Aço CA-25 (granel) D=1/2"</t>
  </si>
  <si>
    <t>Aço CA-25 (granel) D=3/8"</t>
  </si>
  <si>
    <t>Aço CA-50 (carreta 20 t) D=1/2" a 3/8"</t>
  </si>
  <si>
    <t>Aço CA-50 diam 12.5 a 25 mm</t>
  </si>
  <si>
    <t>Aço CA-50 diam. 6.3 a 10 mm</t>
  </si>
  <si>
    <t>Aço CA-50 (granel) - (preço médio)</t>
  </si>
  <si>
    <t>Aço CA-50 (granel) diam. 1/2"</t>
  </si>
  <si>
    <t>Aço CA-50 (granel) diam. 3/8"</t>
  </si>
  <si>
    <t>Aço CA-60 (granel) (preço médio)</t>
  </si>
  <si>
    <t>Aço (cordoalha de 7 fios) CP 190 RB-12,7 mm</t>
  </si>
  <si>
    <t>Aço diâmetro 29,3mm para tirante, referência Rocsolo ou equivalente</t>
  </si>
  <si>
    <t>Adesivo epoxi bicomponente para fissuras, em latas de 1kg, Sikadur 32 ou equivalente</t>
  </si>
  <si>
    <t>lat</t>
  </si>
  <si>
    <t>Adesivo estrutural tixotrópico a base de epoxi para colagem de pré-moldados em latas de 1kg -Sikadur 31</t>
  </si>
  <si>
    <t>Adesivo para PVC soldável</t>
  </si>
  <si>
    <t>Adubo NPK</t>
  </si>
  <si>
    <t>Agua potável tratada (CESAN)</t>
  </si>
  <si>
    <t>Aguarráz mineral</t>
  </si>
  <si>
    <t>l</t>
  </si>
  <si>
    <t>Alcool etílico hidratado</t>
  </si>
  <si>
    <t>Aluguel mensal de máquina fotográfica (20.1 MP)</t>
  </si>
  <si>
    <t>mes</t>
  </si>
  <si>
    <t>Aluguel computador com : Processador 2,80 GHz , Memória RAM 4,00 GB, Sistema Operacional 32 Bits, Windows com Pacote Office</t>
  </si>
  <si>
    <t>Aluguel de tubo equipado completo para andaime com h=10,0 m</t>
  </si>
  <si>
    <t>Aluguel mensal de escritório até 50m2</t>
  </si>
  <si>
    <t>m2xmês</t>
  </si>
  <si>
    <t>Aluguel mensal de GPS Geodésico dupla frequência (L1/L2)</t>
  </si>
  <si>
    <t>Aluguel mensal de instrumento de topografia ( Estação Total )</t>
  </si>
  <si>
    <t>Aluguel mensal de laboratório de betume</t>
  </si>
  <si>
    <t>Aluguel mensal de laboratório de concreto</t>
  </si>
  <si>
    <t>Aluguel mensal de laboratório de solos</t>
  </si>
  <si>
    <t>Aluguel mensal de mobiliário - escritório (nº ocupantes x mês)</t>
  </si>
  <si>
    <t>nxmês</t>
  </si>
  <si>
    <t>Aluguel mensal de residência - engenheiro, incluindo despesas gerais e mobiliário</t>
  </si>
  <si>
    <t>Aluguel mensal de utilitário exclusive motorista e combustível</t>
  </si>
  <si>
    <t>Aluguel mensal de veículos tipo Gol 1.6, exclusive motorista e combustível</t>
  </si>
  <si>
    <t>Aluguel multifuncional A4 monocromática</t>
  </si>
  <si>
    <t>Anéis de borracha para PVC PBA 75mm</t>
  </si>
  <si>
    <t>Anéis de borracha para PVC PBA 100mm</t>
  </si>
  <si>
    <t>Anel para compensação angular até 45°</t>
  </si>
  <si>
    <t>Anel pré moldado para bueiro celular 1,50 x 1,50 x 1,00m CL45</t>
  </si>
  <si>
    <t>Anel pré moldado para bueiro celular 2,00 x 2,00 x 1,00m CL 45</t>
  </si>
  <si>
    <t>Anel pré moldado para bueiro celular 2,50 x 2,50 x 1,00m CL 45</t>
  </si>
  <si>
    <t>Anel pré-moldado em concreto para sumidouro diam. 2,0m MF</t>
  </si>
  <si>
    <t>Anel pré-moldado para bueiro celular 3,00 x 3,00 x 1,00m CL 45</t>
  </si>
  <si>
    <t>Anteparo 3 x 300 mm</t>
  </si>
  <si>
    <t>Anti-óxido de base de resina alquídica modificada</t>
  </si>
  <si>
    <t>gl</t>
  </si>
  <si>
    <t>Aquisição de máquina fotográfica (12.1 MP)</t>
  </si>
  <si>
    <t>Arame farpado fio 16 rolo 500 m</t>
  </si>
  <si>
    <t>rl</t>
  </si>
  <si>
    <t>Arame nº 06 galvanizado</t>
  </si>
  <si>
    <t>Arame nº 10 galvanizado</t>
  </si>
  <si>
    <t>Arame nº 12 galvanizado</t>
  </si>
  <si>
    <t>Arame nº 16 galvanizado</t>
  </si>
  <si>
    <t>Arame ovalado liso (cerca) 45 kg - 1.000m</t>
  </si>
  <si>
    <t>Arame recozido 18</t>
  </si>
  <si>
    <t>Areia de rio (preço médio)</t>
  </si>
  <si>
    <t>Areia grossa jazida com carregamento mecânico</t>
  </si>
  <si>
    <t>Areia grossa rio com carregamento mecânico</t>
  </si>
  <si>
    <t>Areia média jazida com carregamento mecânico</t>
  </si>
  <si>
    <t>Areia suja jazida com carregamento mecânico</t>
  </si>
  <si>
    <t>Argamassa expansiva</t>
  </si>
  <si>
    <t>Argamassa polimérica de reparo estrutural, bicomponente</t>
  </si>
  <si>
    <t>Argila (barreiras comerciais - saibreiras)</t>
  </si>
  <si>
    <t>Armação secundária para isolador de porcelana 3 x 16</t>
  </si>
  <si>
    <t>ARMCO BDTM D=1,20 m - T.L. esp. 2,7 mm</t>
  </si>
  <si>
    <t>ARMCO BDTM D=1,40 m - T.L. esp. 2,7 mm</t>
  </si>
  <si>
    <t>ARMCO BDTM D=1,60 m - T.L. esp. 2,7 mm</t>
  </si>
  <si>
    <t>ARMCO BDTM D=2,00 m - T.L. esp. 2,7 mm</t>
  </si>
  <si>
    <t>ARMCO BDTM D=2,20 m - T.L. esp. 2,7 mm</t>
  </si>
  <si>
    <t>ARMCO BDTM D=2,40 m - T.L. esp. 2,7 mm</t>
  </si>
  <si>
    <t>ARMCO BDTM D=2,60 m - T.L. esp. 3,4 mm</t>
  </si>
  <si>
    <t>ARMCO BSTM D=1,20 m - T.L. esp. 2,7 mm</t>
  </si>
  <si>
    <t>ARMCO BSTM D=1,40 m - T.L. esp. 2,7 mm</t>
  </si>
  <si>
    <t>ARMCO BSTM D=1,60 m - T.L. esp. 2,7 mm</t>
  </si>
  <si>
    <t>ARMCO BSTM D=2,00 m - T.L. esp. 2,7 mm</t>
  </si>
  <si>
    <t>ARMCO BSTM D=2,20 m - T.L. esp. 2,7 mm</t>
  </si>
  <si>
    <t>ARMCO BSTM D=2,40 m - T.L. esp. 2,7 mm</t>
  </si>
  <si>
    <t>ARMCO BSTM D=2,60 m - T.L. esp. 3,4 mm</t>
  </si>
  <si>
    <t>ARMCO BSTM D=3,00 m - T.L. esp. 2,7 mm</t>
  </si>
  <si>
    <t>ARMCO STACO BDTM D=3,05 m - MPI52 esp.2,7mm</t>
  </si>
  <si>
    <t>ARMCO STACO BSTM D=3,05 m - MPI52 esp.2,7mm</t>
  </si>
  <si>
    <t>Arruela de alumínio fundido 3/4"</t>
  </si>
  <si>
    <t>Bainha de aço galvanizado diam. interno= 65 mm</t>
  </si>
  <si>
    <t>Bainha metálica preta, diâmetro de 75mm</t>
  </si>
  <si>
    <t>Bainha Plástica de PEAD (tubo de polietileno de alta densidade )</t>
  </si>
  <si>
    <t>Balde plástico para sinalização (vermelho)</t>
  </si>
  <si>
    <t>Bica corrida sem frete</t>
  </si>
  <si>
    <t>Bloco de concreto estrutural 14 x 19 x 39 cm, FBK 10Mpa (NBR 6136)</t>
  </si>
  <si>
    <t>Bloco de concreto para alvenaria 39 X 19 X 09 cm</t>
  </si>
  <si>
    <t>Bloco de concreto para alvenaria 39 X 19 X 14 cm</t>
  </si>
  <si>
    <t>Bloco de concreto para alvenaria 39 X 19 X 19 cm</t>
  </si>
  <si>
    <t>Bloco de concreto 19 x 19 x 39 cm ( estrutural )</t>
  </si>
  <si>
    <t>Bloco para pavimentaçao intertravado - esp= 06 cm, resistência 35 MPa</t>
  </si>
  <si>
    <t>Bloco para pavimentação intertravado - esp= 06cm, colorido, resistência 35 MPa</t>
  </si>
  <si>
    <t>Bloco para pavimentaçao intertravado - esp= 08 cm, resistência 35 MPa</t>
  </si>
  <si>
    <t>Bloco para pavimentaçao intertravado - esp= 10 cm, resistência 35 MPa</t>
  </si>
  <si>
    <t>Bocal com rabicho</t>
  </si>
  <si>
    <t>Bombeamento de concreto</t>
  </si>
  <si>
    <t>Bonificação de 15,28 % sobre material betuminoso</t>
  </si>
  <si>
    <t>Botoeira com sinal sonoro</t>
  </si>
  <si>
    <t>Braço galvanizado 101 mm - projeção 4,70 m, para sustentação de semáforos</t>
  </si>
  <si>
    <t>Brita graduada, especificada sem pó, sem frete</t>
  </si>
  <si>
    <t>Brita 0 (incl. 0% IUM) sem frete</t>
  </si>
  <si>
    <t>Brita 1 (incl. 0% IUM) sem frete</t>
  </si>
  <si>
    <t>Brita 2 (incl. 0% IUM) sem frete</t>
  </si>
  <si>
    <t>Brita 3 (incl. 0% IUM) sem frete</t>
  </si>
  <si>
    <t>Brita 4 (incl. 0% IUM) sem frete</t>
  </si>
  <si>
    <t>Broca para perfuratriz 714.0441 (S-12)</t>
  </si>
  <si>
    <t>Broca para perfuratriz 714.0840 (S-12)</t>
  </si>
  <si>
    <t>Broca para perfuratriz 714.1639 (S-12)</t>
  </si>
  <si>
    <t>Broca para perfuratriz 714.2438 (S-12)</t>
  </si>
  <si>
    <t>Broca para perfuratriz 714.3237 (S-12)</t>
  </si>
  <si>
    <t>Broca para perfuratriz 714.4036 (S-12)</t>
  </si>
  <si>
    <t>Broca para perfuratriz 714.4835 (S-12)</t>
  </si>
  <si>
    <t>Broca para perfuratriz 714.5634 (S-12)</t>
  </si>
  <si>
    <t>Broca para perfuratriz 714.6433 (S-12)</t>
  </si>
  <si>
    <t>Bucha de alumínio fundido 3/4"</t>
  </si>
  <si>
    <t>Bucha de nylon S16</t>
  </si>
  <si>
    <t>Bucha plástica com parafuso - 8 mm</t>
  </si>
  <si>
    <t>Cabo blindado 2 x 20 AWG (sincronismo)</t>
  </si>
  <si>
    <t>Cabo de aço polido com alma de fibra, 6 pernas 19 fios, diâm. 3/8"</t>
  </si>
  <si>
    <t>Cabo de cobre com isolamento para 1000V (1KV), seção 2,5 mm2</t>
  </si>
  <si>
    <t>Cabo de cobre com isolamento para 1000V (1KV), seção 4,0 mm2</t>
  </si>
  <si>
    <t>Cabo de cobre com isolamento para 1000V (1KV), seção 6,0 mm2</t>
  </si>
  <si>
    <t>Cabo de cobre com isolamento para 1000V (1KV), seção 10,0 mm2</t>
  </si>
  <si>
    <t>Cabo de cobre com isolamento para 1000V (1KV), seção 25,0 mm2</t>
  </si>
  <si>
    <t>Cabo de cobre com isolamento para 1000V (1KV), seção 35,0 mm2</t>
  </si>
  <si>
    <t>Cabo de cobre nú seção 35mm2</t>
  </si>
  <si>
    <t>Cabo flexivel 2 x 1,5mm²</t>
  </si>
  <si>
    <t>Cabo flexivel 2 x 2,5 mm²</t>
  </si>
  <si>
    <t>Cabo flexivel 3 x 1,5 mm2</t>
  </si>
  <si>
    <t>Cabo flexivel 4 x 1,5mm²</t>
  </si>
  <si>
    <t>Cabo isolado 750V - 4 x 4,00 mm²</t>
  </si>
  <si>
    <t>Cadeado de 40mm</t>
  </si>
  <si>
    <t>Caibros abrigo passag. 8pç 15x7x240 / 2pç 25x7x620 cm</t>
  </si>
  <si>
    <t>Caibros abrigo passag. 8pç 15x7x300 / 2pç 25x7x620cm</t>
  </si>
  <si>
    <t>Caibros 7 X 7 cm</t>
  </si>
  <si>
    <t>Caibros 7 X 7 cm (pontalete)</t>
  </si>
  <si>
    <t>Caixa ralo sup e inf p/ carga média</t>
  </si>
  <si>
    <t>Cal (saco de 7 kg)</t>
  </si>
  <si>
    <t>Cambotas de 1" (taipá de 1ª com 2,5cm)</t>
  </si>
  <si>
    <t>Cantoneira de aço seção - 2" X 2" x 1/8"</t>
  </si>
  <si>
    <t>Cantoneira de aço seçao - 3" X 3" X 3/8"</t>
  </si>
  <si>
    <t>Cantoneira de aço seção - 4" X 4" X 3/8"</t>
  </si>
  <si>
    <t>Cantoneira de aço seção 2 1/2"x 2 1/2" x 5/16"</t>
  </si>
  <si>
    <t>CAP AB 8</t>
  </si>
  <si>
    <t>CAP 50/70</t>
  </si>
  <si>
    <t>Chapa compensada resinada 06mm (dim. 2,20 x 1,10m)</t>
  </si>
  <si>
    <t>Chapa compensada resinada 10mm (dim. 2,20 x 1,10m)</t>
  </si>
  <si>
    <t>ch</t>
  </si>
  <si>
    <t>Chapa compensada resinada 12mm (dim. 2,20 x 1,10m)</t>
  </si>
  <si>
    <t>Chapa compensada resinada 14mm (dim. 2,20 x 1,10m)</t>
  </si>
  <si>
    <t>Chapa compensada resinada 17mm (dim. 2,20 x 1,10m)</t>
  </si>
  <si>
    <t>Chapa de aço ASTM A572, grau 50 esp.=12,50mm,</t>
  </si>
  <si>
    <t>Chapa de aço esp.= 25mm</t>
  </si>
  <si>
    <t>Chapa de aço esp.= 5mm</t>
  </si>
  <si>
    <t>Chapa de aço espessura 2mm</t>
  </si>
  <si>
    <t>Chapa de aço fina-frio nº 16, esp.1,5mm SAE 1008/1010</t>
  </si>
  <si>
    <t>Chapa de aço 1/2"</t>
  </si>
  <si>
    <t>Chapa de aço 1/8"</t>
  </si>
  <si>
    <t>Chapa de aço 3/8"</t>
  </si>
  <si>
    <t>Chapa de aço 6.3 mm</t>
  </si>
  <si>
    <t>Chapa de poliéster reforçado, com fibra de vidro de 2mm, para sinalização viária vertical</t>
  </si>
  <si>
    <t>Chapa xadrez espessura=1/4"</t>
  </si>
  <si>
    <t>Cimento CP III</t>
  </si>
  <si>
    <t>Clips (grampo) pesado para cabo de aço diam. 3/8"</t>
  </si>
  <si>
    <t>CM 30</t>
  </si>
  <si>
    <t>Cola a base de poliester</t>
  </si>
  <si>
    <t>Concreto pronto - 15 MPa - DT = 50 km</t>
  </si>
  <si>
    <t>Concreto pronto - 20 MPa - DT = 50 km</t>
  </si>
  <si>
    <t>Concreto pronto - 25 MPa - DT = 50 km</t>
  </si>
  <si>
    <t>Concreto pronto - 30 MPa - DT = 50 km</t>
  </si>
  <si>
    <t>Concreto pronto - 35 MPa - DT = 50 km</t>
  </si>
  <si>
    <t>Concreto pronto - 40 MPa - DT = 50 km</t>
  </si>
  <si>
    <t>Cone de ancoragem ativo 12 fios de 1/2"</t>
  </si>
  <si>
    <t>Cone para sinalizaçao ( NBR-15.071, h=75cm)</t>
  </si>
  <si>
    <t>Contra porca sextavada</t>
  </si>
  <si>
    <t>Controlador eletronico microprocessado 6/6 fases</t>
  </si>
  <si>
    <t>Controlador microprocessado 4 fases</t>
  </si>
  <si>
    <t>Cópia Xerox - formato A4</t>
  </si>
  <si>
    <t>Cordel detonante</t>
  </si>
  <si>
    <t>Coroa para diamante NX D=75 mm</t>
  </si>
  <si>
    <t>Curva de aço 90° para eletroduto 3/4"</t>
  </si>
  <si>
    <t>Curva de PVC rígido para eletroduto 3/4"</t>
  </si>
  <si>
    <t>Defensa (lâmina 4 m, espessura = 3 mm) - semi maleável</t>
  </si>
  <si>
    <t>Desengraxante alcalino (Solupan)</t>
  </si>
  <si>
    <t>Diária</t>
  </si>
  <si>
    <t>dia</t>
  </si>
  <si>
    <t>Dinamite a 60%</t>
  </si>
  <si>
    <t>Dope</t>
  </si>
  <si>
    <t>Dope AT</t>
  </si>
  <si>
    <t>Eletrodo para soldas - OK 4804</t>
  </si>
  <si>
    <t>Eletroduto de aço com costura galvanizada 3/4"</t>
  </si>
  <si>
    <t>Eletroduto de aço galvanizado d=1 1/4"</t>
  </si>
  <si>
    <t>Eletroduto de ferro galvanizado DN 4"</t>
  </si>
  <si>
    <t>Eletroduto de ferro galvanizado d=2"</t>
  </si>
  <si>
    <t>vr</t>
  </si>
  <si>
    <t>Eletroduto de PVC rígido d=3/4"</t>
  </si>
  <si>
    <t>Eletroduto de PVC rígido d=4"</t>
  </si>
  <si>
    <t>Eletroduto de PVC rígido roscável diâm.50mm</t>
  </si>
  <si>
    <t>Eletroduto de PVC rígido roscável diâm.75mm</t>
  </si>
  <si>
    <t>Eletroduto Kanaflex diâmetro 1 1/2</t>
  </si>
  <si>
    <t>Eletroduto Kanaflex diâmetro 1 1/4</t>
  </si>
  <si>
    <t>Eletroduto Kanaflex diâmetro 2</t>
  </si>
  <si>
    <t>Eletroduto Kanaflex diâmetro 4</t>
  </si>
  <si>
    <t>Emulsão Asfáltica para Imprimação (EAI)</t>
  </si>
  <si>
    <t>Emulsão RC 1C-E</t>
  </si>
  <si>
    <t>Emulsao RL 1C</t>
  </si>
  <si>
    <t>Emulsão RL 1C-E</t>
  </si>
  <si>
    <t>Emulsao RM 1C</t>
  </si>
  <si>
    <t>Emulsão RR 1C</t>
  </si>
  <si>
    <t>Emulsão RR 1C-E</t>
  </si>
  <si>
    <t>Emulsao RR 2C</t>
  </si>
  <si>
    <t>Emulsão RR 2C-E</t>
  </si>
  <si>
    <t>Endurecedor químico de superfícies de concreto aplicado, referência -Sikafloor Cure Hard 24 da Sika</t>
  </si>
  <si>
    <t>Escoras de eucalipto (4,00m - D=0,10m)</t>
  </si>
  <si>
    <t>dz</t>
  </si>
  <si>
    <t>Escória de aciaria, posto em Vitória</t>
  </si>
  <si>
    <t>Escova de Aço 18 x 6 cm</t>
  </si>
  <si>
    <t>Esmalte sintético brilhante secagem rápida</t>
  </si>
  <si>
    <t>Esmalte sintético fosco secagem rápida</t>
  </si>
  <si>
    <t>Espoleta elétrica nº 8 - 3 metros</t>
  </si>
  <si>
    <t>Espoleta simples</t>
  </si>
  <si>
    <t>Estaca de concreto pré-moldada, carga 40T</t>
  </si>
  <si>
    <t>Estaca de concreto pré-moldada, carga 60T</t>
  </si>
  <si>
    <t>Estaca de concreto pré-moldada, carga 90T</t>
  </si>
  <si>
    <t>Estaca prancha de aço até 400 mm</t>
  </si>
  <si>
    <t>Esticador com catraca</t>
  </si>
  <si>
    <t>Estopa branca de 2ª (pacote de 10kg)</t>
  </si>
  <si>
    <t>Estopim simples</t>
  </si>
  <si>
    <t>Filler</t>
  </si>
  <si>
    <t>Filmagem para Consulta / Audiência Publica</t>
  </si>
  <si>
    <t>Fio diamantado</t>
  </si>
  <si>
    <t>Fio isolado de PVC 705V -70°C - baixa tensão 6mm²</t>
  </si>
  <si>
    <t>Fio isolado em PVC 4,00 mm² - 750V</t>
  </si>
  <si>
    <t>Fio paralelo de cobre (2,50mm²)</t>
  </si>
  <si>
    <t>Fita isolante NR 33 19m x 20mm</t>
  </si>
  <si>
    <t>Formicida - referência:macro e microgranulado tipo Mirex</t>
  </si>
  <si>
    <t>Fundo preparador de superfície</t>
  </si>
  <si>
    <t>Gabião malha hex. 8X10mm PVC, e= 2,4mm, dimensões = 1,00 m</t>
  </si>
  <si>
    <t>Gabião malha hex. 8X10mm PVC, e-&gt; 2,7mm, h-&gt; 0,50m</t>
  </si>
  <si>
    <t>Gabião malha hex. 8X10mm ZN/AL, e-&gt; 2,7mm, h-&gt; 0,50m</t>
  </si>
  <si>
    <t>Gabião malha hex. 8X10mm ZN/AL, e= 2,7mm, h =1,00m</t>
  </si>
  <si>
    <t>Gabião manta hex. 6X8mm Zn-Al/PVC, e=2,8mm, h=0,23m, para revestimento de canal</t>
  </si>
  <si>
    <t>Gabião tipo saco malha hex. de dupla torção 8x10mm PVC e=2,7mm e diâmetro 0,65m</t>
  </si>
  <si>
    <t>Gasolina</t>
  </si>
  <si>
    <t>Gelatina a 75%</t>
  </si>
  <si>
    <t>Geodreno vertical, em forma de fita</t>
  </si>
  <si>
    <t>Geogrelha com resistência longit. a tração 300 kN, resist. transv. a tração 30 kN</t>
  </si>
  <si>
    <t>Geogrelha com resistência longit. tração 35 a 40 kN, resist. transv. a tração de 25 a 30 kN e deformação de 5%</t>
  </si>
  <si>
    <t>Geogrelha com resistência longit. tração 55 a 60 kN, resist. transv. a tração de 25 a 30 kN e deformação de 5%</t>
  </si>
  <si>
    <t>Geogrelha com resistência longit. tração 80 a 90 kN, resist. transv. a tração de 25 a 30 kN e deformação 5%</t>
  </si>
  <si>
    <t>Geogrelha com resistência longitudinal a tração de 35 a 40 KN e resistência transversal a tração de 25 a 30 KN com deformação de 10%</t>
  </si>
  <si>
    <t>Geogrelha com resistência longitudinal a tração de 55 a 60 KN e resistência transversal a tração de 25 a 30 KN com deformação de 10%</t>
  </si>
  <si>
    <t>Geogrelha com resistência longitudinal a tração de 80 a 90 KN e resistência transversal a tração de 25 a 30 KN com deformação de 10%</t>
  </si>
  <si>
    <t>Geogrelha de poliéster monodirecional com resistência de 200KN na longitudinal e 25kN na transversal</t>
  </si>
  <si>
    <t>Geogrelha em polipropileno (PP) módulo de rigidez nominal 400KN/m nas duas direções</t>
  </si>
  <si>
    <t>Grama esmeralda em placas</t>
  </si>
  <si>
    <t>Grampo para cerca (galvanizado)</t>
  </si>
  <si>
    <t>Graxa comum (chassis 2), tambores com 170kg</t>
  </si>
  <si>
    <t>Grelha articulada, inclusive caixilho em ferro fundido</t>
  </si>
  <si>
    <t>Grelha e caixilho de concreto (cx. ralo)</t>
  </si>
  <si>
    <t>Grupo focal gradativo veicular 200 x 200 x 200mm, com lâmpada tipo LED</t>
  </si>
  <si>
    <t>Grupo focal repetidor 2 x 200mm, com lâmpada LED, pedestre, inclusive abraçadeira para fixação</t>
  </si>
  <si>
    <t>Grupo focal repetidor 3x200mm, com lâmpada tipo LED, inclusive suporte de fixação</t>
  </si>
  <si>
    <t>Grupo focal repetidor 3x300mm, com lâmpada tipo LED, inclusive suporte para fixação</t>
  </si>
  <si>
    <t>Guia pré-moldada para caixa boca de lobo</t>
  </si>
  <si>
    <t>Haste cobreada para aterramento diam. 5/8" x 2,40m</t>
  </si>
  <si>
    <t>Imposto sobre serviços (ISS)</t>
  </si>
  <si>
    <t>vb</t>
  </si>
  <si>
    <t>Interruptor</t>
  </si>
  <si>
    <t>Isolador de porcelana tipo roldana</t>
  </si>
  <si>
    <t>Jogo de brocas p/ perfuratriz (S-12)</t>
  </si>
  <si>
    <t>jg</t>
  </si>
  <si>
    <t>Junta de dilatação elástica prémoldada tipo fungenband em perfil O-12, de PVC de alta densidade, Uniontech ou equivalente</t>
  </si>
  <si>
    <t>Ladrilho hidráulico podotátil</t>
  </si>
  <si>
    <t>Ladrilho hidráulico 2 cores p/ calçada</t>
  </si>
  <si>
    <t>Lajota de 20 X 20 X 10 cm</t>
  </si>
  <si>
    <t>mil</t>
  </si>
  <si>
    <t>Lâmpada de LED equivalente a incandescente (60Watts)</t>
  </si>
  <si>
    <t>Lanche (coffee break) p/ pessoa</t>
  </si>
  <si>
    <t>Lixa d'água</t>
  </si>
  <si>
    <t>Lixa d'água nº 80</t>
  </si>
  <si>
    <t>Lixa para madeira nº 100</t>
  </si>
  <si>
    <t>Lixa para superfície metálica</t>
  </si>
  <si>
    <t>Lona plástica preta para isolamento de concretagem sobre solo</t>
  </si>
  <si>
    <t>Luva de PVC rígido para eletroduto 3/4"</t>
  </si>
  <si>
    <t>Luva de PVC rígido, roscável de 3/4"</t>
  </si>
  <si>
    <t>Luva DN 4" ferro galvanizado</t>
  </si>
  <si>
    <t>Luva para tirante referência Rocsolo d=50mm</t>
  </si>
  <si>
    <t>Madeira roliça (aprox. 8,00m - D=0,15m)</t>
  </si>
  <si>
    <t>Madeira roliça (aprox. 8,00m - D=0,20m)</t>
  </si>
  <si>
    <t>Madeira serrada (passadeira 30 X 8 cm)</t>
  </si>
  <si>
    <t>Madeira serrada (pranchões 20 X 8 cm)</t>
  </si>
  <si>
    <t>Madeira tratada (aprox. 4,00m - D=0,15m)</t>
  </si>
  <si>
    <t>Mangueira para bomba injetora manual Putzmeister de 10, diam. 35mm</t>
  </si>
  <si>
    <t>Mangueira para bomba injetora manual Putzmeister de 10, diam. 50mm</t>
  </si>
  <si>
    <t>Manta de fibras vegetais, 0,5kg/m², fornecimento e aplicação, inclusive grampos</t>
  </si>
  <si>
    <t>Manta Geotêxtil não tecida RT- 07 (07 kN/m)</t>
  </si>
  <si>
    <t>Manta Geotêxtil não tecida RT-10 (10kN/m)</t>
  </si>
  <si>
    <t>Manta Geotêxtil não tecida RT-16 (16kN/m)</t>
  </si>
  <si>
    <t>Massa asfáltica CBUQ - usina comercial</t>
  </si>
  <si>
    <t>Material termoplástico (extrusão)</t>
  </si>
  <si>
    <t>sc</t>
  </si>
  <si>
    <t>Material termoplástico (SPRAY) (25 kg)</t>
  </si>
  <si>
    <t>Meio fio 12 X 30 X 15 cm X 1 m</t>
  </si>
  <si>
    <t>pç</t>
  </si>
  <si>
    <t>Micro esfera (DROP-ON) saco 25 kg</t>
  </si>
  <si>
    <t>Micro-esfera (preço médio)</t>
  </si>
  <si>
    <t>Micro-esfera (PRE-MIX) saco 25 kg</t>
  </si>
  <si>
    <t>Mourão de concreto 2,50m "T"</t>
  </si>
  <si>
    <t>Mourao p/ cerca (2,20m - D=0,10m) m. branca</t>
  </si>
  <si>
    <t>Mourão p/ cerca (2,50m - D=0,20m) madeira branca (estic.)</t>
  </si>
  <si>
    <t>Mourão para cerca (2,80 - D=0,20m) m. branca (esticador)</t>
  </si>
  <si>
    <t>Mourao quadrado (tipo DNIT) 10 X 10 cm X 2,20 m</t>
  </si>
  <si>
    <t>Mourao triangular (tipo DNIT) 10 cm X 2,00 m</t>
  </si>
  <si>
    <t>Muda de árvore (altura até 1,50m)</t>
  </si>
  <si>
    <t>Muda de árvore grande (altura maior que 150cm)</t>
  </si>
  <si>
    <t>Muda de árvore/arbusto espécies da Mata Atlântica (mudas em sacolas ou tubetes)</t>
  </si>
  <si>
    <t>Óleo combustível BPF - baixo pto. fusão</t>
  </si>
  <si>
    <t>Oleo de linhaça</t>
  </si>
  <si>
    <t>Óleo diesel</t>
  </si>
  <si>
    <t>Oxigênio</t>
  </si>
  <si>
    <t>Parafuso c/ porca e arruela (3/16x1 1/2")</t>
  </si>
  <si>
    <t>Parafuso de 1/2 X 230 mm (galvanizado)</t>
  </si>
  <si>
    <t>Parafuso em aço galvanizado comp. 250mm, diâmetro = 16mm</t>
  </si>
  <si>
    <t>Parafuso sextavado, soberba 5/8" x 6" com porca e arruela</t>
  </si>
  <si>
    <t>Parafusos completos 5/16 X 65 mm</t>
  </si>
  <si>
    <t>Paralelepípedo de pedra (milheiro)</t>
  </si>
  <si>
    <t>Peça em madeira de 1ª qualidade 10,0 x 2,5 cm</t>
  </si>
  <si>
    <t>Peça em madeira de 1ª qualidade 7,0 x 2,0 cm</t>
  </si>
  <si>
    <t>Peça em madeira de 1ª qualidade 8,0 x 8,0 cm</t>
  </si>
  <si>
    <t>Pedra britada p/ concreto, sem frete</t>
  </si>
  <si>
    <t>Pedra de mao (incl. 0% IUM) s/ frete</t>
  </si>
  <si>
    <t>Pedra p/ enrocamento</t>
  </si>
  <si>
    <t>Pedra portuguesa (só a pedra)</t>
  </si>
  <si>
    <t>Pedrisco</t>
  </si>
  <si>
    <t>Película preto legenda</t>
  </si>
  <si>
    <t>Película refletiva grau técnico todas as cores</t>
  </si>
  <si>
    <t>Película refletiva lentes inclusas</t>
  </si>
  <si>
    <t>Perfil elastomérico de vedação em juntas de pontes com abertura média de 25 mm ± 10 mm, inclusive lábios poliméricos e mão de obra para colocação (Ref. JEENE JJ2540 VV)</t>
  </si>
  <si>
    <t>Perfil elastomérico de vedação em juntas de pontes com abertura média de 50 mm ± 25 mm, inclusive lábios poliméricos e mão de obra para colocação</t>
  </si>
  <si>
    <t>Perfil laminado W 250 x 44.80, Perfil I</t>
  </si>
  <si>
    <t>Perfil metálico seção I</t>
  </si>
  <si>
    <t>Pescoço p/ PV H= 0,30 m diam= 0,60 m (anel de concreto pré-moldado)</t>
  </si>
  <si>
    <t>PIS/COFINS</t>
  </si>
  <si>
    <t>Placa de neoprene fretado esp = 5 cm (18% I.P.I. e embalagem)</t>
  </si>
  <si>
    <t>dm3</t>
  </si>
  <si>
    <t>Placa em alumínio espessura = 1,5mm</t>
  </si>
  <si>
    <t>Placa metálica para ancoragem, sextavada, de (160x160x19)mm</t>
  </si>
  <si>
    <t>Placa sinalizaçao pronta - chapa de ferro N. 20</t>
  </si>
  <si>
    <t>Placa 160 x 160 x 10mm</t>
  </si>
  <si>
    <t>Placa 20 x 20 x 3/4" para tirante Rocsolo</t>
  </si>
  <si>
    <t>Plastiment VZ (10% I.P.I. e 8% frete), marca de referência Sika</t>
  </si>
  <si>
    <t>Plotagem de desenho P/B em papel Sulfit</t>
  </si>
  <si>
    <t>Pó calcáreo dolomítico</t>
  </si>
  <si>
    <t>Pó de pedra (incl. 0% IUM) s/ frete</t>
  </si>
  <si>
    <t>Pontalete de Pinho de 1ª de 3" x 3", sem aparelhamento</t>
  </si>
  <si>
    <t>Pontalete de Pinho de 3ª ou similar de 3" x 3", sem aparelhamento</t>
  </si>
  <si>
    <t>Porca de ancoragem de aço, sextavada, para protensão, com altura de 50mm</t>
  </si>
  <si>
    <t>Porca sextavada esférica H=70mm, chave 55mm</t>
  </si>
  <si>
    <t>Poste galvanizado reto com 4,0m e base</t>
  </si>
  <si>
    <t>Poste galvanizado 101mm simples, h= 6,0 m para semáforo</t>
  </si>
  <si>
    <t>Poste galvanizado 114mm - 1 boca, h = 6,00 m para semáforo</t>
  </si>
  <si>
    <t>Poste galvanizado 114mm - 2 bocas, h = 6,00 m para semáforo</t>
  </si>
  <si>
    <t>Poste Intermediário 40x60 mm, para Gradil Nylofor</t>
  </si>
  <si>
    <t>Pranchoes 30 X 5 cm (p/ ensecadeira)</t>
  </si>
  <si>
    <t>Prego 18 X 24</t>
  </si>
  <si>
    <t>Prego 25 X 72 (para pontes de madeira)</t>
  </si>
  <si>
    <t>Primer base cromato de zinco</t>
  </si>
  <si>
    <t>Primer epoxi tipo Quinnducot 5800/14 na cor vermelha. Química União ou similar</t>
  </si>
  <si>
    <t>Primer epoxi tipo Quinnducot 5806 na cor branca, Química União ou similar</t>
  </si>
  <si>
    <t>Primer (PCF)</t>
  </si>
  <si>
    <t>Redutor tipo 2002 primeira qualidade</t>
  </si>
  <si>
    <t>Reservatório de polietileno 1000 litros tampa redonda</t>
  </si>
  <si>
    <t>Retardo</t>
  </si>
  <si>
    <t>Ripão de 2,5 X 7.0 cm</t>
  </si>
  <si>
    <t>Ripas de 2,5cm x 5,0cm</t>
  </si>
  <si>
    <t>Saco de propileno (RIP RAP)</t>
  </si>
  <si>
    <t>Sapata de widea NW</t>
  </si>
  <si>
    <t>Sarrafo 10 X 2,5 cm</t>
  </si>
  <si>
    <t>SBS 55 75 (CAP FLEX 55/75)</t>
  </si>
  <si>
    <t>SBS 60 85 (CAP FLEX 60/85)</t>
  </si>
  <si>
    <t>SBS 65 90 (CAP FLEX 65/90)</t>
  </si>
  <si>
    <t>Sementes</t>
  </si>
  <si>
    <t>Sigunit STM-35 AF, Aditivo de pega, Sika ou similar</t>
  </si>
  <si>
    <t>Sikacrete BR</t>
  </si>
  <si>
    <t>Sikadur 43 (argamassa epoxídica)</t>
  </si>
  <si>
    <t>Sikagrout</t>
  </si>
  <si>
    <t>Silica ativa (micro-silica) saco 15 kg</t>
  </si>
  <si>
    <t>Sistema de cercamento tipo Gradil Nylofor Pintura Simples (preto, verde ou branco), #50x200mm, fio 5mm, L=2,50m, H=2,03m</t>
  </si>
  <si>
    <t>Solo brita (incl. 0% IUM) sem frete</t>
  </si>
  <si>
    <t>Solvente epoxi</t>
  </si>
  <si>
    <t>Suporte em madeira de 1ª qualidade (8x8x320cm)</t>
  </si>
  <si>
    <t>Suporte para placa de sinalização vertical em madeira de 1ª qualidade, tratada e pintada (8x8) com 3,40m</t>
  </si>
  <si>
    <t>Tábua de pinho de 1ª de 1" x 12"</t>
  </si>
  <si>
    <t>Tábuas de 2,5 cm (Não Aparelhada)</t>
  </si>
  <si>
    <t>Tábuas de 30 X 2,5 cm (Aparelhada)</t>
  </si>
  <si>
    <t>Tacha bidirecional</t>
  </si>
  <si>
    <t>Tacha monodirecional</t>
  </si>
  <si>
    <t>Tachao bidirecional</t>
  </si>
  <si>
    <t>Tachao monodirecional</t>
  </si>
  <si>
    <t>Taipá de 1ª com 2,5 cm</t>
  </si>
  <si>
    <t>Tampa pré-moldada em concreto para sumidouro d=2,00m</t>
  </si>
  <si>
    <t>Tampão de aço galvanizado D=3"</t>
  </si>
  <si>
    <t>Tampao F.F. articulado pesado p / poço visita Classe D400 (carga 400kN)</t>
  </si>
  <si>
    <t>Tampão simples 1,07x0,62 Padrão R2 Telemar</t>
  </si>
  <si>
    <t>Tela de aço galvanizada 8 x 10 cm , d=2,70mm, dupla torção</t>
  </si>
  <si>
    <t>Tela de aço soldada Telcon Q-138 ou similar</t>
  </si>
  <si>
    <t>Tela de aço soldada Telcon Q-196 ou similar</t>
  </si>
  <si>
    <t>Tela de PVC na cor laranja, para proteção de segurança (tapume), rolo com 50,00 m</t>
  </si>
  <si>
    <t>Tela losangular fio 10 galvanizado, malha 3"</t>
  </si>
  <si>
    <t>Tela losangular fio 12 galvanizado, malha 3"</t>
  </si>
  <si>
    <t>Tela losangular fio 12, revestido em PVC, malha 3"</t>
  </si>
  <si>
    <t>Telha de fribrocimento ondulada de 6 mm</t>
  </si>
  <si>
    <t>Telha fibrocimento - Canalete normal 49 - Comp. = 2,50 m</t>
  </si>
  <si>
    <t>Telha fibrocimento - Canalete normal 49 - Comp. = 3,60 m</t>
  </si>
  <si>
    <t>Telha fibrocimento - Canalete terminal 49 - Comp. = 2,50 m</t>
  </si>
  <si>
    <t>Telha fibrocimento - Canalete terminal 49 - Comp. = 3,60 m</t>
  </si>
  <si>
    <t>Terra vegetal</t>
  </si>
  <si>
    <t>Terramesh System malha hexagonal 8x10mm, PVC, diâmetro 2,7 mm, 0,50x1,00x6,00m</t>
  </si>
  <si>
    <t>Terramesh System malha hexagonal 8x10mm, PVC, diâmetro 2,7mm, 0,50x1,00x4,00m</t>
  </si>
  <si>
    <t>Terramesh System malha hexagonal 8x10mm, PVC, diâmetro 2,7mm, 0,50x1,00x7,00m</t>
  </si>
  <si>
    <t>Terramesh System malha hexagonal, 8x10mm, PVC, diâmetro 2,7mm, 1,00x1,00x4,00m</t>
  </si>
  <si>
    <t>Terramesh System malha hexagonal 8x10mm, PVC, diâmetro 2,7mm, 1,00x1,00x5,00m</t>
  </si>
  <si>
    <t>Tijolinho a vista (placa de revestimento)</t>
  </si>
  <si>
    <t>Tijolo cerâmico maciço 5x10x20 cm</t>
  </si>
  <si>
    <t>Tinner comum</t>
  </si>
  <si>
    <t>Tinta a base de borracha clorada para acabamento a cores</t>
  </si>
  <si>
    <t>Tinta à base de epóxi, Coral (Wandepóxi), Suvinil (Esmalte Epóxi) ou equivalente</t>
  </si>
  <si>
    <t>Tinta a óleo</t>
  </si>
  <si>
    <t>Tinta acrílica</t>
  </si>
  <si>
    <t>bd</t>
  </si>
  <si>
    <t>Tinta base água (preço médio)</t>
  </si>
  <si>
    <t>Tinta epóxica isenta de solvente</t>
  </si>
  <si>
    <t>Tinta látex acrílica</t>
  </si>
  <si>
    <t>Tinta para demarc.viária à base de resina acrílica emuls. água (Preço médio)</t>
  </si>
  <si>
    <t>Trilho usado</t>
  </si>
  <si>
    <t>Tubo de aço galvanizado D=1 1/2"</t>
  </si>
  <si>
    <t>Tubo de aço galvanizado D=3"</t>
  </si>
  <si>
    <t>Tubo de aço galvanizado, semi-pesado d=2"</t>
  </si>
  <si>
    <t>Tubo de aço redondo preto DIN2440 diâm. 2"</t>
  </si>
  <si>
    <t>Tubo de concreto armado D=0,30m CA-1 MF</t>
  </si>
  <si>
    <t>Tubo de concreto armado D=0,40m CA-1 MF</t>
  </si>
  <si>
    <t>Tubo de concreto armado D=0,40m CA-2 MF</t>
  </si>
  <si>
    <t>Tubo de concreto armado D=0,60m CA-1 MF</t>
  </si>
  <si>
    <t>Tubo de concreto armado D=0,60m CA-1 PB</t>
  </si>
  <si>
    <t>Tubo de concreto armado D=0,60m CA-2 MF</t>
  </si>
  <si>
    <t>Tubo de concreto armado D=0,60m CA-2 PB</t>
  </si>
  <si>
    <t>Tubo de concreto armado D=0,80m CA-1 MF</t>
  </si>
  <si>
    <t>Tubo de concreto armado D=0,80m CA-1 PB</t>
  </si>
  <si>
    <t>Tubo de concreto armado D=0,80m CA-2 MF</t>
  </si>
  <si>
    <t>Tubo de concreto armado D=0,80m CA-2 PB</t>
  </si>
  <si>
    <t>Tubo de concreto armado D=1,00m CA-1 MF</t>
  </si>
  <si>
    <t>Tubo de concreto armado D=1,00m CA-1 PB</t>
  </si>
  <si>
    <t>Tubo de concreto armado D=1,00m CA-2 MF</t>
  </si>
  <si>
    <t>Tubo de concreto armado D=1,00m CA-2 PB</t>
  </si>
  <si>
    <t>Tubo de concreto armado D=1,00m CA-3 MF</t>
  </si>
  <si>
    <t>Tubo de concreto armado D=1,20m CA-1 MF</t>
  </si>
  <si>
    <t>Tubo de concreto armado D=1,20m CA-1 PB</t>
  </si>
  <si>
    <t>Tubo de concreto armado D=1,20m CA-2 MF</t>
  </si>
  <si>
    <t>Tubo de concreto armado D=1,20m CA-2 PB</t>
  </si>
  <si>
    <t>Tubo de concreto armado D=1,20m CA-3 MF</t>
  </si>
  <si>
    <t>Tubo de concreto armado D=1,50m CA-1 MF</t>
  </si>
  <si>
    <t>Tubo de concreto armado D=1,50m CA-1 PB</t>
  </si>
  <si>
    <t>Tubo de concreto armado D=1,50m CA-2 MF</t>
  </si>
  <si>
    <t>Tubo de concreto armado D=1,50m CA-2 PB</t>
  </si>
  <si>
    <t>Tubo de concreto armado D=1,50m CA-3 MF</t>
  </si>
  <si>
    <t>Tubo de concreto poroso D=0,20 m</t>
  </si>
  <si>
    <t>Tubo de concreto s/ armaçao D=0,20m MF</t>
  </si>
  <si>
    <t>Tubo de concreto s/ armaçao D=0,20m PB</t>
  </si>
  <si>
    <t>Tubo de concreto s/ armaçao D=0,30m MF</t>
  </si>
  <si>
    <t>Tubo de concreto s/ armaçao D=0,30m PB</t>
  </si>
  <si>
    <t>Tubo de concreto s/ armaçao D=0,40m MF</t>
  </si>
  <si>
    <t>Tubo de concreto s/ armaçao D=0,40m PB</t>
  </si>
  <si>
    <t>Tubo de concreto s/ armaçao D=0,60m MF</t>
  </si>
  <si>
    <t>Tubo de concreto s/ armaçao D=0,60m PB</t>
  </si>
  <si>
    <t>Tubo de PVC de 100mm para esgoto</t>
  </si>
  <si>
    <t>Tubo de PVC PBA CL 15 DN 75mm</t>
  </si>
  <si>
    <t>Tubo de PVC PBA CL 15 DN 100mm</t>
  </si>
  <si>
    <t>Tubo de PVC PBA, JEI (junta elástica) Classe 12 - NBR 5647, diam. 75mm</t>
  </si>
  <si>
    <t>Tubo de PVC PBA, JEI (junta elástica) Classe 12 - NBR 5647 diâm. 50mm</t>
  </si>
  <si>
    <t>Tubo de PVC rígido D= 50mm (dreno) - vara 6m</t>
  </si>
  <si>
    <t>Tubo de PVC rígido D= 75mm (dreno) - vara 6m</t>
  </si>
  <si>
    <t>Tubo de PVC rígido D= 100mm (dreno) - vara 6m</t>
  </si>
  <si>
    <t>Tubo de PVC rígido, PBV, Série R, vara com 3m, diâmetro nominal de 50mm</t>
  </si>
  <si>
    <t>Tubo de PVC rígido, roscável, vara com 6m de 3/4"</t>
  </si>
  <si>
    <t>Tubo de PVC rígido, série R NBR5688, diam.100mm</t>
  </si>
  <si>
    <t>Tubo de PVC soldável DN 20mm</t>
  </si>
  <si>
    <t>Tubo de PVC soldável DN 25mm</t>
  </si>
  <si>
    <t>Tubo de PVC soldável DN 32mm</t>
  </si>
  <si>
    <t>Tubo de PVC soldável DN 50 mm (água)</t>
  </si>
  <si>
    <t>Tubo IRRIFORT agropecuário diâmetro 32</t>
  </si>
  <si>
    <t>Tubo para irrigação linha fixa PN40, diâm. 50mm</t>
  </si>
  <si>
    <t>Tubo para irrigação linha fixa PN40, diam. 75mm</t>
  </si>
  <si>
    <t>Tubo plástico, corrugado, perfurado de PEAD (polietileno de alta densidade), padrão NBR, diâmetro 100mm</t>
  </si>
  <si>
    <t>Tubo plástico, corrugado, perfurado de PEAD (polietileno de alta densidade), padrão NBR, diâmetro 65mm</t>
  </si>
  <si>
    <t>TX 10,00% de custos diretos</t>
  </si>
  <si>
    <t>TX 2,00% de custos diretos + remuneraçao</t>
  </si>
  <si>
    <t>TX 25.00% s/ mao obra/equip. projeto</t>
  </si>
  <si>
    <t>TX 80,40 s/ mao obra/equip. projeto</t>
  </si>
  <si>
    <t>Vassoura tipo gari</t>
  </si>
  <si>
    <t>Verniz (para tijolinho a vista)</t>
  </si>
  <si>
    <t>Zarcão, Suvinil ou equivalente</t>
  </si>
  <si>
    <t>Capina manual, inclusive limpeza</t>
  </si>
  <si>
    <t>Carga de escoria de aciaria de vagão ferroviário supervisionado</t>
  </si>
  <si>
    <t>Carga de material de 1ª categoria</t>
  </si>
  <si>
    <t>Carga de material de 2ª categoria (solo, areia, brita, excl. rocha escavada)</t>
  </si>
  <si>
    <t>Carga de material de 3ª categoria (rocha)</t>
  </si>
  <si>
    <t>Compactação de aterros em rocha</t>
  </si>
  <si>
    <t>Compactação de aterros 100% P.I.</t>
  </si>
  <si>
    <t>Compactação de aterros 100% PN</t>
  </si>
  <si>
    <t>Decapagem de pedreira, 1ª categoria, com escavadeira</t>
  </si>
  <si>
    <t>Decapagem de pedreira, 1ª categoria, com trator de esteiras</t>
  </si>
  <si>
    <t>Demolição de material de 3ª categoria com fio diamantado</t>
  </si>
  <si>
    <t>Demolição de rocha a frio, até altura de 3,0m, com argamassa expansiva, inclusive remoção com escavadeira</t>
  </si>
  <si>
    <t>Demolição de rocha a frio até 3 metros com utilização de argamassa expansiva, inclusive remoção com trator de esteiras</t>
  </si>
  <si>
    <t>Desmonte de rocha</t>
  </si>
  <si>
    <t>Destocamento de árvores com diâmetro &gt; 30 cm, com trator de esteira</t>
  </si>
  <si>
    <t>Destocamento de árvores com diâmetro de 15 a 30 cm, com trator de esteira</t>
  </si>
  <si>
    <t>Escalonamento de taludes com escavadeira</t>
  </si>
  <si>
    <t>Escalonamento de taludes, com trator de esteiras</t>
  </si>
  <si>
    <t>Escavação, carga e transporte de material de 1ª cat. até 200 m com moto-escavo- transportador</t>
  </si>
  <si>
    <t>Escavação, carga e transporte de material de 1ª cat. 1000 a 1200 m com moto-escavo- transportador</t>
  </si>
  <si>
    <t>Escavação, carga e transporte de material de 1ª cat. 200 a 400 m com moto-escavo- transportador</t>
  </si>
  <si>
    <t>Escavação, carga e transporte de material de 1ª cat. 400 a 600 m com moto-escavo- transportador</t>
  </si>
  <si>
    <t>Escavação, carga e transporte de material de 1ª cat. 600 a 800 m com moto-escavo- transportador</t>
  </si>
  <si>
    <t>Escavação, carga e transporte de material de 1ª cat. 800 a 1000 m com moto-escavo- transportador</t>
  </si>
  <si>
    <t>Escavação, carga e transporte de material de 2ª cat. até 200 m com moto-escavo- transportador</t>
  </si>
  <si>
    <t>Escavação, carga e transporte de material de 2ª cat. 1000 a 1200 m com moto-escavo- transportador</t>
  </si>
  <si>
    <t>Escavação, carga e transporte de material de 2ª cat. 200 a 400 m com moto-escavo- transportador</t>
  </si>
  <si>
    <t>Escavação, carga e transporte de material de 2ª cat. 400 a 600 m com moto-escavo- transportador</t>
  </si>
  <si>
    <t>Escavação, carga e transporte de material de 2ª cat. 600 a 800 m com moto-escavo- transportador</t>
  </si>
  <si>
    <t>Escavação, carga e transporte de material de 2ª cat. 800 a 1000 m com moto-escavo- transportador</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</si>
  <si>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</si>
  <si>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</si>
  <si>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</si>
  <si>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</si>
  <si>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</si>
  <si>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(fogo controlado)</t>
  </si>
  <si>
    <t>Escavação e carga de material de 3ª categoria (H bancada &gt;1,0 m)</t>
  </si>
  <si>
    <t>Espalhamento / regularização / compactação de material em bota-fora</t>
  </si>
  <si>
    <t>Espalhamento de material de 1ª categoria com motoniveladora</t>
  </si>
  <si>
    <t>Espalhamento de material de 1ª categoria com trator de esteiras</t>
  </si>
  <si>
    <t>Forro de regularização sobre plataforma de enrocamento para tráfego de caminhões, inclusive fornecimento do pó de pedra e da pedra demão</t>
  </si>
  <si>
    <t>Fragmentação de rocha (fogacheamento)</t>
  </si>
  <si>
    <t>Limpeza de acostamento</t>
  </si>
  <si>
    <t>Limpeza, desmatamento e destocamento de árvores com diâmetro até 15 cm, com trator de esteira</t>
  </si>
  <si>
    <t>Limpeza, desmatamento e destocamento de jazida com remoçao 15 cm solo orgânico</t>
  </si>
  <si>
    <t>Limpeza e desmatamento em área alagada (pântano) com ferramentas manuais, inclusive moto serra</t>
  </si>
  <si>
    <t>Limpeza em superfície de concreto com jateamento d'água sob pressão</t>
  </si>
  <si>
    <t>Pré-fissuramento de taludes de rocha</t>
  </si>
  <si>
    <t>Remoção de solos moles, incluindo carregamento mecânico com escavadeira hidráulica</t>
  </si>
  <si>
    <t>Roçada manual com roçadeira costal, ferramentas manuais, inclusive limpeza e remoção com retroescavadeira</t>
  </si>
  <si>
    <t>Roçada manual com roçadeira costal, ferramentas manuais, inclusive limpeza manual</t>
  </si>
  <si>
    <t>Roçada mecânica</t>
  </si>
  <si>
    <t>Transporte horizontal com trator de lâmina de material de 1ª cat. DMTaté 50m</t>
  </si>
  <si>
    <t>Base com mistura de argila, areia e escória de aciaria, 30%,30%,40%, inclusive fornecim. transp.areia e escória, exclusive fornecim. transp. da argila</t>
  </si>
  <si>
    <t>A incluir</t>
  </si>
  <si>
    <t>Base com mistura de argila, areia e escória de aciaria, 50%,20%,30%, inclusive fornecim.e transp. areia e escória, exclusive fornecim. e transp.argila</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</si>
  <si>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</si>
  <si>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</si>
  <si>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</si>
  <si>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</si>
  <si>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</si>
  <si>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</si>
  <si>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</si>
  <si>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</si>
  <si>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escória/argila na proporção 80:20, inclusive aquisição e transporte da escória, exclusive argila</t>
  </si>
  <si>
    <t>Base de escória/solo na proporção 75:25, inclusive fornecimento da escória, exceto fornecimento do solo e transporte do solo e escória</t>
  </si>
  <si>
    <t>Base de solo brita, 20% em peso, inclusive fornecim. da brita, exclusive transporte da brita e do solo (100% P.IM)</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</si>
  <si>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</si>
  <si>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</si>
  <si>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</si>
  <si>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</si>
  <si>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estabilizada granulométricamente. com mistura de escória de aciaria 80% e argila exceto fornecimento da argila e transporte da argila e escória</t>
  </si>
  <si>
    <t>Base solo brita, 20% em peso, inclusive fornecimento e transporte da brita</t>
  </si>
  <si>
    <t>Base solo brita, 30%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</si>
  <si>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</si>
  <si>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</si>
  <si>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</si>
  <si>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exclusive fornecimento e transporte comercial da emulsão, inclusive transporte da areia</t>
  </si>
  <si>
    <t>Capa selante (emulsão e areia) inclusive fornecimento e transporte comercial da emulsão</t>
  </si>
  <si>
    <t>CBUQ (camada pronta - binder) exclusive fornecimento e transportes do CAP e massa, inclusive fornecimento e transporte da brita e pó de pedra</t>
  </si>
  <si>
    <t>CBUQ (camada pronta - binder) inclusive fornecimento e transporte comercial do CAP, exclusive transporte da massa</t>
  </si>
  <si>
    <t>CBUQ (camada pronta - capa) exclusive fornecimento e transportes do CAP e massa</t>
  </si>
  <si>
    <t>CBUQ (camada pronta - capa) inclusive fornecimento e transporte comercial do CAP, exclusive transporte da massa</t>
  </si>
  <si>
    <t>CBUQ (camada pronta Faixa "B" para revestimento) exclusive fornecimento do CAP e transp. de todos os materiais</t>
  </si>
  <si>
    <t>CBUQ (camada pronta-faixa "C") , exclusive fornecimento do CAP e transporte de todos os materiais (traço padrão areia e brita)</t>
  </si>
  <si>
    <t>CBUQ (camada pronta-faixa"C") exclusive fornecimento do CAP e transporte de todos os materiais</t>
  </si>
  <si>
    <t>CBUQ (massa asfáltica) exclusive fornecimento e transporte comercial do CAP, (Usinagem)</t>
  </si>
  <si>
    <t>CBUQ (massa asfáltica) inclusive fornecimento e transporte comercial do CAP (Usinagem)</t>
  </si>
  <si>
    <t>CBUQ (massa asfáltica-faixa"C") exclusive fornecimento CAP e transporte de todos os materiais</t>
  </si>
  <si>
    <t>CBUQ (massa fina - faixa"D") exclusive fornecimento do CAP e transp.de todos os materiais</t>
  </si>
  <si>
    <t>CBUQ (massa fina-faixa"D"), exclusive fornecimento do CAP e transporte de todos os materiais (traço padrão areia e brita)</t>
  </si>
  <si>
    <t>Demolição e remoção de pavimento asfáltico</t>
  </si>
  <si>
    <t>Escarificação de base H = 0,10m e capa asfáltica</t>
  </si>
  <si>
    <t>Escarificação e compactação de base (100% P.I.) H=0,20m</t>
  </si>
  <si>
    <t>Estabilização granulométrica de solo s/ mistura 100% P.I.</t>
  </si>
  <si>
    <t>Estabilização granulométrica de solo s/ mistura 100% P.M.</t>
  </si>
  <si>
    <t>Estabilização granulométrica de solos c/ mistura de areia na pista 100% P.M. (80%, 20%) exclusive transporte</t>
  </si>
  <si>
    <t>Estabilização granulométrica de solos c/ mistura na pista 100 % P.I.</t>
  </si>
  <si>
    <t>Estabilização granulométrica de solos c/ mistura na pista 100% P.M.</t>
  </si>
  <si>
    <t>Fresagem de pavimento asfáltico a frio, esp. até 15cm, exclusive transporte de materiais</t>
  </si>
  <si>
    <t>Fresagem de pavimento asfáltico a frio, esp=5cm, exclusive transporte de materiais</t>
  </si>
  <si>
    <t>Fresagem de pavimento asfáltico a frio, esp.=5cm inclusive transporte do material</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</si>
  <si>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</si>
  <si>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</si>
  <si>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</si>
  <si>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</si>
  <si>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</si>
  <si>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</si>
  <si>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</si>
  <si>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</si>
  <si>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</si>
  <si>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</si>
  <si>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Lavagem de brita para tratamento</t>
  </si>
  <si>
    <t>Meio fio (assentamento), inclusive caiação</t>
  </si>
  <si>
    <t>Meio fio (remoção e reassentamento), inclusive caiação</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</si>
  <si>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</si>
  <si>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</si>
  <si>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</si>
  <si>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 exclusive fornecimento e transporte comercial dos materiais betuminosos</t>
  </si>
  <si>
    <t>Obturação de buracos c/ CBUQ exclusive fornecimento e transporte dos materiais betuminosos</t>
  </si>
  <si>
    <t>Obturação de buracos c/ CBUQ inclusive fornecimento e transporte comercial dos materiais betuminosos</t>
  </si>
  <si>
    <t>Obturação de buracos c/ CBUQ inclusive fornecimento e transporte dos materiais betuminosos</t>
  </si>
  <si>
    <t>Obturação de buracos c/ CBUQ-faixa "C", exclusive forn.do CAP e transporte de todos os materiais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</si>
  <si>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</si>
  <si>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</si>
  <si>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</si>
  <si>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</si>
  <si>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Pavimentação com blocos de concreto (35 MPa), esp.= 06 cm, sobre colchão areia esp.= 5 cm, inclusive fornecimento e transporte dos blocos e areia</t>
  </si>
  <si>
    <t>Pavimentação com blocos de concreto (35 MPa), esp. = 10 cm, sobre colchão areia esp.= 5cm ,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</si>
  <si>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</si>
  <si>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</si>
  <si>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esp.=08 cm,colchão areia esp.=5cm, inclusive fornecim. do bloco e areia, exclusive transp. blocos e areia</t>
  </si>
  <si>
    <t>Pavimentação com blocos de concreto (35MPa), esp.=10 cm, sobre colchão de areia esp.= 5cm, inclusive fornecim. do bloco e areia , exclusive transportes</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</si>
  <si>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</si>
  <si>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</si>
  <si>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Pavimentação com paralelepípedo, sobre colchão pó de pedra esp.= 5cm, inclusive fornecimento e transporte do paralelepípedo e pó de pedra</t>
  </si>
  <si>
    <t>Pavimentação com pedra portuguesa, inclusive fornecimento e transporte da pedra portuguesa, cimento e areia</t>
  </si>
  <si>
    <t>Pintura de ligação exclusive fornecimento e transporte comercial do material betuminoso</t>
  </si>
  <si>
    <t>Pintura de ligação inclusive fornecimento e transporte comercial do material betuminoso</t>
  </si>
  <si>
    <t>PMF camada pronta exclusive fornecimento e transporte comercial da emulsão</t>
  </si>
  <si>
    <t>PMF (massa asfáltica) exclusive fornecimento e transporte comercial da emulsão</t>
  </si>
  <si>
    <t>PMF (massa asfáltica) inclusive fornecimento e transporte comercial da emulsão</t>
  </si>
  <si>
    <t>Pó de pedra, fornecimento</t>
  </si>
  <si>
    <t>Pó de pedra inclusive fornecimento, espalhamento e transporte</t>
  </si>
  <si>
    <t>Produção de brita no canteiro, exclusive o desmonte e fragmentação de rocha</t>
  </si>
  <si>
    <t>Produção de brita no canteiro, inclusive o desmonte e fragmentação de rocha</t>
  </si>
  <si>
    <t>Reciclagem de pavimento (base) c/ adição de 20% de brita1, 10% de brita 0 e 2% de cimento, inclusive fornecimento e transportes dos materiais</t>
  </si>
  <si>
    <t>Reciclagem de pavimento (Base existente + CBUQ) sem adição de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</si>
  <si>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</si>
  <si>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</si>
  <si>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</si>
  <si>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</si>
  <si>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</si>
  <si>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 + T.S.D.) sem adição de materiais</t>
  </si>
  <si>
    <t>Reciclagem de pavimento (Base existente+TSD) com adição de Ligante Betuminoso, inclusive fornecimento e transporte da emulsão</t>
  </si>
  <si>
    <t>Reciclagem de pavimento com adição de 2% de cimento, inclusive fornecimento e transporte do cimento</t>
  </si>
  <si>
    <t>Reciclagem de pavimento(Base existente + T.S.D.) com adição de 40% de brita, inclusive fornecimento, exclusive transporte da brita</t>
  </si>
  <si>
    <t>Recuperação de base de acostamento exclusive transporte do material (solo)</t>
  </si>
  <si>
    <t>Recuperação de base de acostamentos, inclusive fornecimento e transporte da brita</t>
  </si>
  <si>
    <t>Reestabilização da base com adição de 50% de brita, inclusive fonecimento, exclusive transporte da brita</t>
  </si>
  <si>
    <t>Reestabilização de base com adição de 50% de brita, inclusive fornecimento e transporte da brita</t>
  </si>
  <si>
    <t>Reforço do sub leito 100% P.I.</t>
  </si>
  <si>
    <t>Regularização e compactação do sub-leito (100% P.I.) H = 0,20 m</t>
  </si>
  <si>
    <t>Remoção de capa asfáltica em TSS, TSD, ou TST exclusive transporte</t>
  </si>
  <si>
    <t>Remoção de meio fio</t>
  </si>
  <si>
    <t>Remoção de pavimentação poliédrica</t>
  </si>
  <si>
    <t>Remoção e reassentamento de blocos de concreto, inclusive perdas</t>
  </si>
  <si>
    <t>Remoção e reassentamento de paralelepípedos, inclusive perdas, colchão de areia e transportes de areia e paralelepípedo</t>
  </si>
  <si>
    <t>Revestimento em estradas vicinais (saibro)</t>
  </si>
  <si>
    <t>Revestimento primário, espalhamento e compactação (espessura até 0,15m)</t>
  </si>
  <si>
    <t>Sub-base c/ mistura de argila 30%, pó de pedra 30% e brita 40%, inclusive fornecimento e transporte do pó de pedra e da brita</t>
  </si>
  <si>
    <t>Sub-base c/ mistura de solo 80% e areia 20%, inclusive transporte da areia</t>
  </si>
  <si>
    <t>Sub-base com mistura de argila 70% e escória de aciaria 30%, inclusive fornecim. e transporte da escória, exceto fornecimento e transporte da argila</t>
  </si>
  <si>
    <t>Sub-base com solo/escória na proporção 70:30, inclusive fornecimento da escória, exceto fornecimento do solo e transporte do solo e escória</t>
  </si>
  <si>
    <t>Sub-base de brita graduada, inclusive fornecimento e transporte da brita</t>
  </si>
  <si>
    <t>Sub-base de brita graduada, inclusive fornecimento, exclusive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</si>
  <si>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</si>
  <si>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</si>
  <si>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</si>
  <si>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</si>
  <si>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</si>
  <si>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</si>
  <si>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</si>
  <si>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T.S.B.D. com capa selante exclusive fornecimento e transporte comercial da emulsão, inclusive lavagem da brita e transporte da areia e brita</t>
  </si>
  <si>
    <t>T.S.B.D. com capa selante, executado c/ Multidistribuidor exclus. forn. e transp. com. da emulsão, inclus. lavagem brita e transp. comerc.areia, brita</t>
  </si>
  <si>
    <t>T.S.B.D. com capa selante executado c/ Multidistribuidor,inclus.fornec.areia/brita e lavagem brita, excl.fornec.da emulsão e trnasp.todos os materiais</t>
  </si>
  <si>
    <t>T.S.B.D. com capa selante, executado com Multidistribuidor inclusive fornecimento, transporte comercial dos materiais e lavagem da brita</t>
  </si>
  <si>
    <t>T.S.B.D. com capa selante inclusive fornecimento e transporte comercial dos materiais e lavagem da brita</t>
  </si>
  <si>
    <t>T.S.B.D. sem capa selante, inclusive fornecimento e transporte comercial dos materiais e lavagem de brita</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</si>
  <si>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</si>
  <si>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</si>
  <si>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executado com Multidistribuidor excl. forn. da emulsão e transp. comerciais da emulsão e da brita, inclus. lavagem 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</si>
  <si>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</si>
  <si>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</si>
  <si>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</si>
  <si>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</si>
  <si>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T.S.B.S. inclusive fornecimento e transporte comercial dos materiais e lavagem da brita</t>
  </si>
  <si>
    <t>Usinagem de concreto betuminoso usinado a quente (CBUQ), inclusive transporte comercial do oleo combustível</t>
  </si>
  <si>
    <t>Usinagem de mistura de solo brita</t>
  </si>
  <si>
    <t>Aço CA-25, fornecimento, dobragem e colocação nas formas</t>
  </si>
  <si>
    <t>Aço CA-50, fornecimento, dobragem e colocação nas formas (preço médio das bitolas)</t>
  </si>
  <si>
    <t>Aço CA-50 grossa, diâmetro de 12.5 a 25 mm, fornecimento, dobragem e colocação nas formas</t>
  </si>
  <si>
    <t>Aço CA-50 média, diâmetro de 6.3 a 10 mm, fornecimento, dobragem e colocação nas formas</t>
  </si>
  <si>
    <t>Aço CA-60 fina, diâmetro de 4.2 a 5.0 mm, fornecimento, dobragem e colocação nas formas</t>
  </si>
  <si>
    <t>Aluguel mensal de escoramento tubular com tubos metálicos com até 10 metros de altura</t>
  </si>
  <si>
    <t>Alvenaria de bloco (39 x 19 x 09) cm espessura 09 cm, inclusive transporte da areia, cimento e bloco</t>
  </si>
  <si>
    <t>Alvenaria de bloco (39 x 19 x 19) cm espessura 19 cm, inclusive fornecimento e transporte do bloco, areia e cimento</t>
  </si>
  <si>
    <t>Alvenaria de lajota (20 x 20 x 10) cm espessura 10 cm, inclusive transporte de areia, lajota e cimento</t>
  </si>
  <si>
    <t>Alvenaria de pedra de mão argamassada (argamassa cimento areia 1:4), inclusive transporte da pedra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</si>
  <si>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</si>
  <si>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</si>
  <si>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</si>
  <si>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</si>
  <si>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</si>
  <si>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cimento e areia traço 1:4, tudo incluído</t>
  </si>
  <si>
    <t>Argamassa cimento (nata), inclusive transporte de cimento</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</si>
  <si>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</si>
  <si>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</si>
  <si>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</si>
  <si>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</si>
  <si>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</si>
  <si>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</si>
  <si>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</si>
  <si>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</si>
  <si>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</si>
  <si>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</si>
  <si>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</si>
  <si>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</si>
  <si>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</si>
  <si>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</si>
  <si>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</si>
  <si>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</si>
  <si>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</si>
  <si>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</si>
  <si>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Berço em brita para BSTC diâm. = 1,00 m</t>
  </si>
  <si>
    <t>Berço em brita para BSTC diâm.=1,20 m</t>
  </si>
  <si>
    <t>Berço em concreto ciclópico para BSTC diâm. = 0,30m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</si>
  <si>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</si>
  <si>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</si>
  <si>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</si>
  <si>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</si>
  <si>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</si>
  <si>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</si>
  <si>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</si>
  <si>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</si>
  <si>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</si>
  <si>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</si>
  <si>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</si>
  <si>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</si>
  <si>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</si>
  <si>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</si>
  <si>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</si>
  <si>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</si>
  <si>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</si>
  <si>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</si>
  <si>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</si>
  <si>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</si>
  <si>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</si>
  <si>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</si>
  <si>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</si>
  <si>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</si>
  <si>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</si>
  <si>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</si>
  <si>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</si>
  <si>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</si>
  <si>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</si>
  <si>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</si>
  <si>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</si>
  <si>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</si>
  <si>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</si>
  <si>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</si>
  <si>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</si>
  <si>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</si>
  <si>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lobo simples</t>
  </si>
  <si>
    <t>Boca de saída de dreno profundo BSD-01</t>
  </si>
  <si>
    <t>BSCC (pré-moldado) 1,50 x 1,50 x 1,00m CL 45t, inclusive transporte do Anel de Bueiro Celular Pré-moldado</t>
  </si>
  <si>
    <t>BSCC (pré-moldado) 2,00 x 2,00 x 1,00m CL 45t, inclusive transporte de Anel de Bueiro Celular Pré-moldado</t>
  </si>
  <si>
    <t>BSCC (pré-moldado) 2,50 x 2,50 x 1,00m CL 45t, inclusive transporte de Anel de Bueiro Celular Pré-moldado</t>
  </si>
  <si>
    <t>BSCC (pré-moldado) 3,00 x 3,00 x 1,00m CL 45t, inclusive transporte de Anel de Bueiro Celular Pré-moldado</t>
  </si>
  <si>
    <t>Bueiro Metálico BSTM - D = 3,00 m - T.L. com tratamento epóxi e = 2,7 mm - método não destrutivo</t>
  </si>
  <si>
    <t>Bueiro Metálico BSTM - D=3,05m - MP-152 com tratamento epóxi e=2,7mm - método destrutivo, inclusive lastro de brita</t>
  </si>
  <si>
    <t>Caiação de meio fios, sarjetas, etc</t>
  </si>
  <si>
    <t>Caixa Boca de Lobo em bloco pré-moldado 1,20 x 1,20m</t>
  </si>
  <si>
    <t>Caixa coletora concreto armado H= 2,00 m, inclusive escavação</t>
  </si>
  <si>
    <t>Caixa coletora concreto armado H= 2,50 m, inclusive escavação</t>
  </si>
  <si>
    <t>Caixa coletora em bloco pré-moldado para d=0,60m (1,00 x 1,00m)</t>
  </si>
  <si>
    <t>Caixa de concreto para BSTC diâmetro 0,40 m H=1,60 m</t>
  </si>
  <si>
    <t>Caixa de concreto para BSTC diâmetro 0,60 m H=2,00 m</t>
  </si>
  <si>
    <t>Caixa de concreto para BSTC diâmetro 0,80 m H=2,50 m</t>
  </si>
  <si>
    <t>Caixa de concreto para BSTC diâmetro 1,00 m H=3,00 m</t>
  </si>
  <si>
    <t>Caixa de passagem para tubos de D=0,40 m H=1,10 m</t>
  </si>
  <si>
    <t>Caixa de passagem para tubos de D=0,60 m H=1,30 m</t>
  </si>
  <si>
    <t>Caixa de passagem para tubos de D=0,80 m H=1,50 m</t>
  </si>
  <si>
    <t>Caixa de passagem para tubos de D=1,00 m H=1,80 m</t>
  </si>
  <si>
    <t>Caixa de passagem (2,50 x 2,50m)</t>
  </si>
  <si>
    <t>Caixa para rede de dutos, dimensões 100 x 100 x 100 cm</t>
  </si>
  <si>
    <t>Caixa para rede de dutos, dimensões 60 x 60 x 60 cm</t>
  </si>
  <si>
    <t>Caixa ralo de elementos pré-moldados em concreto (tudo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</si>
  <si>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</si>
  <si>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</si>
  <si>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</si>
  <si>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</si>
  <si>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de arame galvanizado h = 1,20 m</t>
  </si>
  <si>
    <t>Cerca de tela galvanizada fio 12 malha 3"x3", com altura de 1,80 m</t>
  </si>
  <si>
    <t>Cerca em tela revestida em PVC com mourões de concreto, 10 x 10 x 2,40 m, fornecimento e execução</t>
  </si>
  <si>
    <t>Chapisco com argamassa de cimento e areia no traço 1:3</t>
  </si>
  <si>
    <t>Chapisco com argamassa de cimento e pedrisco no traço 1:4</t>
  </si>
  <si>
    <t>Colchão drenante de areia para fundação de aterros, exclusive o fornecimento de areia</t>
  </si>
  <si>
    <t>Colchão drenante de areia para fundação de aterros, inclusive fornecimento e transporte da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</si>
  <si>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</si>
  <si>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</si>
  <si>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</si>
  <si>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</si>
  <si>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Concreto armado, dosado para resist. 20 Mpa, incluindo 60kg aço CA-50A, mão de obra p/ corte, dobragem e montagem, exclusive forma</t>
  </si>
  <si>
    <t>Concreto ciclópico com 70% concreto 10,0 MPa e 30% de pedra de mão, tudo incluído</t>
  </si>
  <si>
    <t>Concreto ciclópico com 70% concreto 15,0 MPa e 30% de pedra de mão, tudo incluído</t>
  </si>
  <si>
    <t>Concreto ciclópico com 70% concreto 20,0 MPa e 30% de pedra de mão, tudo incluído</t>
  </si>
  <si>
    <t>Concreto de regularização, tudo incluído</t>
  </si>
  <si>
    <t>Concreto estrutural fck = 15,0 MPa, tudo incluído</t>
  </si>
  <si>
    <t>Concreto estrutural fck = 20,0 MPa com plastificante, tudo incluído</t>
  </si>
  <si>
    <t>Concreto estrutural fck = 20,0 MPa, tudo incluído</t>
  </si>
  <si>
    <t>Concreto estrutural fck = 25,0 MPa com plastificante, tudo incluído</t>
  </si>
  <si>
    <t>Concreto estrutural fck = 25,0 MPa, inclusive fornecimento e transporte do cimento, areia e pedra britada</t>
  </si>
  <si>
    <t>Concreto estrutural fck = 30,0 MPa com micro-silica e Sikacrete BR ou equivalente</t>
  </si>
  <si>
    <t>Concreto estrutural fck = 30,0 MPa com plastificante</t>
  </si>
  <si>
    <t>Concreto estrutural fck = 30,0 MPa, tudo incluído</t>
  </si>
  <si>
    <t>Concreto estrutural fck = 35,0 MPa com micro-silica e Sikacrete BR ou equivalente</t>
  </si>
  <si>
    <t>Concreto submerso fck = 20,0 MPa, tudo incluído</t>
  </si>
  <si>
    <t>Corpo BDTC (grota) diâmetro 0,60 m CA-1 MF exclusive escavação e reaterro, inclusive transporte do tubo</t>
  </si>
  <si>
    <t>Corpo BDTC (grota) diâmetro 0,60 m CA-1 PB exclusive escavação e reaterro, inclusive transporte do tubo</t>
  </si>
  <si>
    <t>Corpo BDTC (grota) diâmetro 0,60 m CA-2 MF exclusive escavação e reaterro, inclusive transporte do tubo</t>
  </si>
  <si>
    <t>Corpo BDTC (grota) diâmetro 0,60 m CA-2 PB exclusive escavação e reaterro, inclusive transporte do tubo</t>
  </si>
  <si>
    <t>Corpo BDTC (grota) diâmetro 0,80 m CA-1 MF exclusive escavação e reaterro, inclusive transporte do tubo</t>
  </si>
  <si>
    <t>Corpo BDTC (grota) diâmetro 0,80 m CA-1 PB exclusive escavação e reaterro, inclusive transporte do tubo</t>
  </si>
  <si>
    <t>Corpo BDTC (grota) diâmetro 0,80 m CA-2 MF exclusive escavação e reaterro, inclusive transporte do tubo</t>
  </si>
  <si>
    <t>Corpo BDTC (grota) diâmetro 0,80 m CA-2 PB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</si>
  <si>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</si>
  <si>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</si>
  <si>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1,00 m CA-2 MF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</si>
  <si>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</si>
  <si>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</si>
  <si>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</si>
  <si>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</si>
  <si>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1,20 m CA-2 MF exclusive escavação e reaterro, inclusive transporte do tubo</t>
  </si>
  <si>
    <t>Corpo BDTC (grota) diâmetro 1,20 m CA-2 PB exclusive escavação e reaterro, inclusive transporte do tubo</t>
  </si>
  <si>
    <t>Corpo BDTC (grota) diâmetro 1,20 m CA-3 MF exclusive escavação e reaterro, inclusive transporte do tubo</t>
  </si>
  <si>
    <t>Corpo BDTC (grota) diâmetro 1,50 m CA-1 MF exclusive escavação e reaterro, inclusive transporte do tubo</t>
  </si>
  <si>
    <t>Corpo BDTC (grota) diâmetro 1,50 m CA-1 PB exclusive escavação e reaterro, inclusive transporte do tubo</t>
  </si>
  <si>
    <t>Corpo BDTC (grota) diâmetro 1,50 m CA-2 MF exclusive escavação e reaterro, inclusive transporte do tubo</t>
  </si>
  <si>
    <t>Corpo BDTC (grota) diâmetro 1,50 m CA-2 PB exclusive escavação e reaterro, inclusive transporte do tubo</t>
  </si>
  <si>
    <t>Corpo BDTC (grota) diâmetro 1,50 m CA-3 MF exclusive escavação e reaterro, inclusive transporte do tubo</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</si>
  <si>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</si>
  <si>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</si>
  <si>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</si>
  <si>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</si>
  <si>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</si>
  <si>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</si>
  <si>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</si>
  <si>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</si>
  <si>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BSTC (greide) diâmetro 0,30 m CA-1 MF inclusive escavação, reaterro e transporte do tubo</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</si>
  <si>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</si>
  <si>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</si>
  <si>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</si>
  <si>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</si>
  <si>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</si>
  <si>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0,60 m CA-2 PB inclusive escavação, reaterro e transporte do tubo</t>
  </si>
  <si>
    <t>Corpo BSTC (greide) diâmetro 0,80 m CA-1 MF inclusive escavação, reaterro e transporte do tubo</t>
  </si>
  <si>
    <t>Corpo BSTC (greide) diâmetro 0,80 m CA-1 PB inclusive escavação, reaterro e transporte do tubo</t>
  </si>
  <si>
    <t>Corpo BSTC (greide) diâmetro 0,80 m CA-2 MF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</si>
  <si>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</si>
  <si>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</si>
  <si>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CA-1 PB inclusive escavação, reaterro e transporte do tubo</t>
  </si>
  <si>
    <t>Corpo BSTC (greide) diâmetro 1,00 m CA-2 MF inclusive escavação, reaterro e transporte do tubo</t>
  </si>
  <si>
    <t>Corpo BSTC (greide) diâmetro 1,00 m CA-2 PB inclusive escavação, reaterro e transporte do tubo</t>
  </si>
  <si>
    <t>Corpo BSTC (greide) diâmetro 1,20 m CA-1 MF inclusive escavação, reaterro e transporte do tubo</t>
  </si>
  <si>
    <t>Corpo BSTC (greide) diâmetro 1,20 m CA-1 PB inclusive escavação, reaterro e transporte do tubo</t>
  </si>
  <si>
    <t>Corpo BSTC (greide) diâmetro 1,20 m CA-2 MF inclusive escavação, reaterro e transporte do tubo</t>
  </si>
  <si>
    <t>Corpo BSTC (greide) diâmetro 1,20 m CA-2 PB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</si>
  <si>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</si>
  <si>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</si>
  <si>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</si>
  <si>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</si>
  <si>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CA-1 MF exclusive escavação e reaterro, inclusive transporte do tubo</t>
  </si>
  <si>
    <t>Corpo BSTC (grota) diâmetro 0,80 m CA-1 PB exclusive escavação e reaterro, inclusive transporte do tubo</t>
  </si>
  <si>
    <t>Corpo BSTC (grota) diâmetro 0,80 m CA-2 MF exclusive escavação e reaterro, inclusive transporte do tubo</t>
  </si>
  <si>
    <t>Corpo BSTC (grota) diâmetro 0,80 m CA-2 PB exclusive escavação e reaterro, inclusive transporte do tubo</t>
  </si>
  <si>
    <t>Corpo BSTC (grota) diâmetro 1,00 m CA-1 MF exclusive escavação e reaterro, inclusive transporte do tubo</t>
  </si>
  <si>
    <t>Corpo BSTC (grota) diâmetro 1,00 m CA-1 PB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</si>
  <si>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</si>
  <si>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</si>
  <si>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1,00 m CA-3 MF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</si>
  <si>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</si>
  <si>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</si>
  <si>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</si>
  <si>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</si>
  <si>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</si>
  <si>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</si>
  <si>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</si>
  <si>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</si>
  <si>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</si>
  <si>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BSTC (grota) diâmetro 1,50 m CA-3 MF exclusive escavação e reaterro, inclusive transporte do tubo</t>
  </si>
  <si>
    <t>Corpo BTTC (grota) diâmetro 0,60 m CA-1 MF exclusive escavação e reaterro, inclusive transporte do tubo</t>
  </si>
  <si>
    <t>Corpo BTTC (grota) diâmetro 0,60 m CA-1 PB exclusive escavação e reaterro, inclusive transporte do tubo</t>
  </si>
  <si>
    <t>Corpo BTTC (grota) diâmetro 0,60 m CA-2 MF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</si>
  <si>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</si>
  <si>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</si>
  <si>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CA-1 PB exclusive escavação e reaterro, inclusive transporte do tubo</t>
  </si>
  <si>
    <t>Corpo BTTC (grota) diâmetro 0,80 m CA-2 MF exclusive escavação e reaterro, inclusive transporte do tubo</t>
  </si>
  <si>
    <t>Corpo BTTC (grota) diâmetro 0,80 m CA-2 PB exclusive escavação e reaterro, inclusive transporte do tubo</t>
  </si>
  <si>
    <t>Corpo BTTC (grota) diâmetro 1,00 m CA-1 MF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</si>
  <si>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</si>
  <si>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</si>
  <si>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1,00 m CA-2 PB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</si>
  <si>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</si>
  <si>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</si>
  <si>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</si>
  <si>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</si>
  <si>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1,20 m CA-2 PB exclusive escavação e reaterro, inclusive transporte do tubo</t>
  </si>
  <si>
    <t>Corpo BTTC (grota) diâmetro 1,20 m CA-3 MF exclusive escavação e reaterro, inclusive transporte do tubo</t>
  </si>
  <si>
    <t>Corpo BTTC (grota) diâmetro 1,50 m CA-1 MF exclusive escavação e reaterro, inclusive transporte do tubo</t>
  </si>
  <si>
    <t>Corpo BTTC (grota) diâmetro 1,50 m CA-1 PB exclusive escavação e reaterro, inclusive transporte do tubo</t>
  </si>
  <si>
    <t>Corpo BTTC (grota) diâmetro 1,50 m CA-2 MF exclusive escavação e reaterro, inclusive transporte do tubo</t>
  </si>
  <si>
    <t>Corpo BTTC (grota) diâmetro 1,50 m CA-2 PB exclusive escavação e reaterro, inclusive transporte do tubo</t>
  </si>
  <si>
    <t>Corpo BTTC (grota) diâmetro 1,50 m CA-3 MF exclusive escavação e reaterro, inclusive transporte do tubo</t>
  </si>
  <si>
    <t>Corpo de BDCC 1,50 x 1,50 m projeto DNIT para H &lt; = 2,50 m</t>
  </si>
  <si>
    <t>Corpo de BDCC 1,50 x 1,50 m projeto DNIT para 2,50 &lt; H &lt; 5,00 m</t>
  </si>
  <si>
    <t>Corpo de BDCC 2,00 x 1,20 m - tudo incluido conforme projeto</t>
  </si>
  <si>
    <t>Corpo de BDCC 2,00 x 2,00 m projeto DNIT para H &lt; = 2,50 m</t>
  </si>
  <si>
    <t>Corpo de BDCC 2,00 x 2,00 m projeto DNIT para 2,50 &lt; H &lt;5,00 m</t>
  </si>
  <si>
    <t>Corpo de BDCC 2,00 x 3,00 m projeto DNIT para H &lt; = 2,50 m</t>
  </si>
  <si>
    <t>Corpo de BDCC 2,00 x 3,00 m projeto DNIT para 2,50 &lt; H &lt; 5,00 m</t>
  </si>
  <si>
    <t>Corpo de BDCC 2,50 x 2,00 m - tudo incluído conforme projeto</t>
  </si>
  <si>
    <t>Corpo de BDCC 2,50 x 2,50 m projeto DNIT para H &lt; = 2,50 m</t>
  </si>
  <si>
    <t>Corpo de BDCC 2,50 x 2,50 m projeto DNIT para 2,50 &lt; H &lt; 5,00 m</t>
  </si>
  <si>
    <t>Corpo de BDCC 2,50 x 3,00 m projeto DNIT para H &lt; = 2,50 m</t>
  </si>
  <si>
    <t>Corpo de BDCC 2,50 x 3,00 m projeto DNIT para 2,50 &lt; H &lt; 5,00 m</t>
  </si>
  <si>
    <t>Corpo de BDCC 3,00 x 3,00 m projeto DNIT para H &lt; = 2,50 m</t>
  </si>
  <si>
    <t>Corpo de BDCC 3,00 x 3,00 m projeto DNIT para 2,50 &lt; H &lt; 5,00 m</t>
  </si>
  <si>
    <t>Corpo de BSCC 1,50 x 1,50 m projeto DNIT para H &lt; = 2,50 m</t>
  </si>
  <si>
    <t>Corpo de BSCC 1,50 x 1,50 m projeto DNIT para 2,50 &lt; H &lt; 5,00 m</t>
  </si>
  <si>
    <t>Corpo de BSCC 2,00 x 2,00 m projeto DNIT para 5,00 &lt; H &lt; 7,50 m</t>
  </si>
  <si>
    <t>Corpo de BSCC 2,00 x 2,00 m projeto DNIT para H &lt; = 2,50 m</t>
  </si>
  <si>
    <t>Corpo de BSCC 2,00 x 2,00 m projeto DNIT para 2,50 &lt; H &lt; 5,00 m</t>
  </si>
  <si>
    <t>Corpo de BSCC 2,00 x 3,00 m projeto DNIT para H &lt; = 2,50 m</t>
  </si>
  <si>
    <t>Corpo de BSCC 2,00 x 3,00 m projeto DNIT para 2,50 &lt; H &lt; 5,00 m</t>
  </si>
  <si>
    <t>Corpo de BSCC 2,50 x 2,50 m projeto DNIT para H &lt; = 2,50 m</t>
  </si>
  <si>
    <t>Corpo de BSCC 2,50 x 2,50 m projeto DNIT para 2,50 &lt; H &lt; 5,00 m</t>
  </si>
  <si>
    <t>Corpo de BSCC 2,50 x 3,00 m projeto DNIT para H &lt; = 2,50 m</t>
  </si>
  <si>
    <t>Corpo de BSCC 2,50 x 3,00 m projeto DNIT para 2,50 &lt; H &lt; 5,00 m</t>
  </si>
  <si>
    <t>Corpo de BSCC 3,00 x 3,00 m projeto DNIT para H &lt; = 2,50 m</t>
  </si>
  <si>
    <t>Corpo de BSCC 3,00 x 3,00 m projeto DNIT para 2,50 &lt; H &lt; 5,00 m</t>
  </si>
  <si>
    <t>Corpo de BTCC 1,50 x 1,50 m projeto DNIT para H &lt; = 2,50 m</t>
  </si>
  <si>
    <t>Corpo de BTCC 1,50 x 1,50 m projeto DNIT para 2,50 &lt; H &lt; 5,00 m</t>
  </si>
  <si>
    <t>Corpo de BTCC 2,00 x 2,00 m projeto DNIT para H &lt; = 2,50 m</t>
  </si>
  <si>
    <t>Corpo de BTCC 2,00 x 2,00 m projeto DNIT para 2,50 &lt; H &lt; 5,00 m</t>
  </si>
  <si>
    <t>Corpo de BTCC 2,00 x 3,00 m projeto DNIT para H &lt; = 2,50 m</t>
  </si>
  <si>
    <t>Corpo de BTCC 2,00 x 3,00 m projeto DNIT para 2,50 &lt; H &lt; 5,00 m</t>
  </si>
  <si>
    <t>Corpo de BTCC 2,50 x 2,50 m projeto DNIT para H &lt; = 2,50 m</t>
  </si>
  <si>
    <t>Corpo de BTCC 2,50 x 2,50 m projeto DNIT para 2,50 &lt; H &lt; 5,00 m</t>
  </si>
  <si>
    <t>Corpo de BTCC 2,50 x 3,00 m projeto DNIT para H &lt; = 2,50 m</t>
  </si>
  <si>
    <t>Corpo de BTCC 2,50 x 3,00 m projeto DNIT para 2,50 &lt; H &lt; 5,00 m</t>
  </si>
  <si>
    <t>Corpo de BTCC 3,00 x 3,00 m projeto DNIT para H &lt; = 2,50 m</t>
  </si>
  <si>
    <t>Corpo de BTCC 3,00 x 3,00 m projeto DNIT para 2,50 &lt; H &lt; 5,00 m</t>
  </si>
  <si>
    <t>Corta-rio (escavação mecânica em material de 1ª cat.) H = 1,50 a 3,00 m</t>
  </si>
  <si>
    <t>Corta-rio (escavação mecânica em material de 2ª cat.) H = 1,50 a 3,00 m</t>
  </si>
  <si>
    <t>Corte e esmerilhamento de pontas de tubo de ferro fundido DN 500 a 200mm</t>
  </si>
  <si>
    <t>Demolição manual alvenaria tijolo furado assentado com argamassa</t>
  </si>
  <si>
    <t>Demolição manual de concreto armado</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</si>
  <si>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</si>
  <si>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</si>
  <si>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</si>
  <si>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</si>
  <si>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</si>
  <si>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</si>
  <si>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</si>
  <si>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</si>
  <si>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</si>
  <si>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</si>
  <si>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</si>
  <si>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</si>
  <si>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</si>
  <si>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</si>
  <si>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</si>
  <si>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</si>
  <si>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</si>
  <si>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</si>
  <si>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</si>
  <si>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</si>
  <si>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</si>
  <si>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</si>
  <si>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</si>
  <si>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</si>
  <si>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</si>
  <si>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</si>
  <si>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</si>
  <si>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Dissipador de energia aplicado a saída de sarjeta/valeta (DES-01)</t>
  </si>
  <si>
    <t>Dissipador de energia aplicado a saída de sarjeta/valeta (DES-02)</t>
  </si>
  <si>
    <t>Dissipador de energia aplicado a saída de sarjeta/valeta (DES-03)</t>
  </si>
  <si>
    <t>Dreno de alívio de pavimento (DP - DAP - 01), com utilização de geotêxtil não tecido RT 07 kn /m, inclusive transporte da brita</t>
  </si>
  <si>
    <t>Dreno de PVC D = 100 mm</t>
  </si>
  <si>
    <t>Dreno de PVC D = 50 mm</t>
  </si>
  <si>
    <t>Dreno Longitudinal tipo Trincheira Drenante, H = 0,90 m com tubo poroso tipo PEAD de diâm = 100 mm, incluindo esc. em mat. 1ª cat. e transporte do tubo</t>
  </si>
  <si>
    <t>Dreno Longitudinal tipo Trincheira Drenante, H = 0,90 m com tubo poroso tipo PEAD de diâm = 100 mm, incluindo esc. mat. 3ª cat. e transporte do tubo</t>
  </si>
  <si>
    <t>Dreno Longitudinal tipo Trincheira Drenante, H=0,40m c/ tubo poroso tipo PEAD d=65mm, inclus. esc. em mat. 1ª cat.e geotêxtil não tecido RT 07 kN/m</t>
  </si>
  <si>
    <t>Dreno ou Barbacã em tubo PVC, diâmetro de 2"</t>
  </si>
  <si>
    <t>Dreno profundo com enchimento de areia, escavação em material 1ª categoria, inclusive transporte da areia</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</si>
  <si>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</si>
  <si>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</si>
  <si>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com enchimento de brita, escavação em material 1ª categoria, inclusive transporte da brita</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</si>
  <si>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</si>
  <si>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</si>
  <si>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D = 0,10 m c/ enchim. brita, areia (1:1) escav. mat. 3º categ.incl. transp. areia, brita c/ geotêxtil não tecido res.long. mín 16kn/m</t>
  </si>
  <si>
    <t>Dreno profundo D = 0,10 m c/enchim. brita e areia (1:1) escav.mat. 1º categ., inclus.transp. areia, brita,c/ geotêxtil não tecido res.long. mín 16 kn/m</t>
  </si>
  <si>
    <t>Dreno profundo D = 0,20 m com enchimento de areia, escavação em material 1ª categoria ( DPS-01), inclusive transporte da areia e do tubo</t>
  </si>
  <si>
    <t>Dreno profundo D = 0,20 m com enchimento de brita e areia, escavação em material 1ª categoria, inclusive transporte da brita e da areia</t>
  </si>
  <si>
    <t>Dreno profundo em solo com tubo PEAD perfur. D=100 mm, envolto por geotêxtil não tecido RT16 kn/m, preenchim. c/ brita, incl. transporte</t>
  </si>
  <si>
    <t>Dreno profundo para corte em solo, com enchimento em brita revestido com geotextil não tecido RT 16 kn/m, inclusive transporte da brita</t>
  </si>
  <si>
    <t>Dreno sub-horizontal D = 50 mm em PVC, com geotêxtil não tecido RT 16 kn/m, exclusive transportes</t>
  </si>
  <si>
    <t>Dreno sub-horizontal D=50mm em PVC (escavação em alteração de rocha), inclusive geotêxtil não tecido RT 16 kn/m, exclusive transportes</t>
  </si>
  <si>
    <t>Dreno sub-horizontal D=50mm em PVC (escavação em rocha sã), inlusive geotêxtil não tecido RT 16 kn/m, exclusive transportes</t>
  </si>
  <si>
    <t>Dreno sub-superficial rocha (h=0,55m) c/ tubo PEAD perfur. d=100mm, env. por geotêxtil16kn/m, preenc.c/ brita, inclus.transp. tubo, exclusive transp.brita</t>
  </si>
  <si>
    <t>Dreno vertical D = 75 mm em PVC, com geotêxtil não tecido resistência longitudinal 16 kn/m</t>
  </si>
  <si>
    <t>Eletroduto de ferro galvanizado DN 4", inclusive conexões, exclusive escavação e reaterro, fornecimento e assentamento</t>
  </si>
  <si>
    <t>Eletroduto para rede de lógica, inclusive conexões</t>
  </si>
  <si>
    <t>Eletroduto PVC diâmetro 75mm, fornecimento e assentamento</t>
  </si>
  <si>
    <t>Eletroduto PVC rígido roscável diâm. 50mm, fornecimento e assentamento</t>
  </si>
  <si>
    <t>Eletroduto tipo Kanaflex diâmetro 1 1/4",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</si>
  <si>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</si>
  <si>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</si>
  <si>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</si>
  <si>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arrumada com pá carregadeira e escavadeira, inclusive fornecimento, exclusive transporte da pedra</t>
  </si>
  <si>
    <t>Enrocamento de pedra de mão arrumada exclusive transporte</t>
  </si>
  <si>
    <t>Enrocamento de pedra jogada exclusive fornecimento e transporte (utilização de material considerado em medição)</t>
  </si>
  <si>
    <t>Enrocamento de pedra jogada exclusive o fornecimento e transporte da pedra</t>
  </si>
  <si>
    <t>Enrocamento de pedra jogada inclusive fornecimento, exclusive transporte da pedra</t>
  </si>
  <si>
    <t>Ensecadeira dupla de madeira esp.= 5 cm com 1 reaproveitamento</t>
  </si>
  <si>
    <t>Ensecadeira dupla de madeira esp.= 5 cm sem reaproveitamento, tudo incluído</t>
  </si>
  <si>
    <t>Ensecadeira simples de madeira esp.= 5 cm com 1 reaproveitamento, inclusive transporte das madeiras</t>
  </si>
  <si>
    <t>Ensecadeira simples de madeira esp.= 5 cm sem reaproveitamento, inclusive transporte das madeiras</t>
  </si>
  <si>
    <t>Entrada para descida d'agua DP-1 (calha/degraus) inclusive caiação</t>
  </si>
  <si>
    <t>Entrada para descida d'água EDA-01</t>
  </si>
  <si>
    <t>Entrada para descida d'água EDA-02</t>
  </si>
  <si>
    <t>Escada de madeira executada sobre terreno inclinado, com 80 cm de largura mínima</t>
  </si>
  <si>
    <t>Escavação manual em mat. 1ª cat. H= 0,00 a 1,50 m</t>
  </si>
  <si>
    <t>Escavação manual em mat. 1ª cat. H= 0,00 a 1,50 m com esgotamento</t>
  </si>
  <si>
    <t>Escavação manual em mat. 1ª cat. H= 1,50 a 3,00 m</t>
  </si>
  <si>
    <t>Escavação manual em mat. 1ª cat. H= 1,50 a 3,00 m com esgotamento</t>
  </si>
  <si>
    <t>Escavação manual em mat. 1ª cat. H= 3,00 a 4,50 m</t>
  </si>
  <si>
    <t>Escavação manual em mat. 1ª cat. H= 3,00 a 4,50 m com esgotamento</t>
  </si>
  <si>
    <t>Escavação manual em mat. 2ª cat. H= 0,00 a 1,50 m com esgotamento</t>
  </si>
  <si>
    <t>Escavação manual em mat. 2ª cat. H= 0,00 a 1,50 m sem detonação</t>
  </si>
  <si>
    <t>Escavação manual em mat. 2ª cat. H= 1,50 a 3,00 m com esgotamento</t>
  </si>
  <si>
    <t>Escavação manual em mat. 2ª cat. H= 1,50 a 3,00 m sem detonação</t>
  </si>
  <si>
    <t>Escavação manual em mat. 2ª cat. H= 3,00 a 4,50 m com esgotamento</t>
  </si>
  <si>
    <t>Escavação manual em mat. 2ª cat. H= 3,00 a 4,50 m sem detonação</t>
  </si>
  <si>
    <t>Escavação manual em mat. 3ª cat. H= 0,00 a 1,50 m, a fogo</t>
  </si>
  <si>
    <t>Escavação manual furos, valetas mat. 1ª cat. H= 0,00 a 1,50 m (dim. reduz.)</t>
  </si>
  <si>
    <t>Escavação manual furos, valetas mat. 2ª cat. H= 0,00 a 1,50 m sem detonação (dim. reduz.)</t>
  </si>
  <si>
    <t>Escavação mecânica em material de 1ª cat. H= 0,00 a 1,50 m</t>
  </si>
  <si>
    <t>Escavação mecânica em material de 1ª cat. H= 0,00 a 1,50 m com esgotamento</t>
  </si>
  <si>
    <t>Escavação mecânica em material de 1ª cat. H= 1,50 a 3,00 m</t>
  </si>
  <si>
    <t>Escavação mecânica em material de 1ª cat. H= 1,50 a 3,00 m com esgotamento</t>
  </si>
  <si>
    <t>Escavação mecânica em material de 1ª cat. H= 3,00 a 4,50 m</t>
  </si>
  <si>
    <t>Escavação mecânica em material de 1º cat. H= 3,00 a 4,50 m com esgotamento</t>
  </si>
  <si>
    <t>Escavação mecânica em material de 2ª cat. H= 0,00 a 1,50 m</t>
  </si>
  <si>
    <t>Escavação mecânica em material de 2ª cat. H= 0,00 a 1,50 m com esgotamento</t>
  </si>
  <si>
    <t>Escavação mecânica em material de 2ª cat. H= 1,50 a 3,00 m</t>
  </si>
  <si>
    <t>Escavação mecânica em material de 2ª cat. H= 1,50 a 3,00 m com esgotamento</t>
  </si>
  <si>
    <t>Escavação mecânica em material de 2ª cat. H= 3,00 a 4,50 m</t>
  </si>
  <si>
    <t>Escavação mecânica em material de 2º cat. H= 3,00 a 4,50 m com esgotamento</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</si>
  <si>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</si>
  <si>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</si>
  <si>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</si>
  <si>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</si>
  <si>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</si>
  <si>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</si>
  <si>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Escoramento de cavas e valas, inclusive fornecimento e transportes das madeiras</t>
  </si>
  <si>
    <t>Escoramento e cimbramento (bueiro celular), inclusive fornecimento e transportes das madeiras</t>
  </si>
  <si>
    <t>Esgotamento de escavações para rebaixamento do nível dágua nos serviços de bueiros, galerias e outros, com conj. moto bomba</t>
  </si>
  <si>
    <t>Forma especial de madeira para meio fio, inclusive fornecimento e transporte das madeiras</t>
  </si>
  <si>
    <t>Forma especial de madeira para sarjeta (gabarito), inclusive fornecimento e transporte da madeira</t>
  </si>
  <si>
    <t>Forma metálica para meio fio</t>
  </si>
  <si>
    <t>Formas planas de madeira com 01 (um) reaproveitamento, inclusive fornecimento e transporte das madeiras</t>
  </si>
  <si>
    <t>Formas planas de madeira com 02 (dois) reaproveitamentos, inclusive fornecimento e transporte das madeiras</t>
  </si>
  <si>
    <t>Formas planas de madeira com 04 (quatro) reaproveitamentos, inclusive fornecimento e transporte das madeiras</t>
  </si>
  <si>
    <t>Formas planas de madeira sem reaproveitamento (forma perdida), inclusive fornecimento e transporte das madeiras</t>
  </si>
  <si>
    <t>Gabião manta/colchão, malha hex 6x8mm Zn-Al/PVC, e=2,8mm,h=0,23m, inclus.aquis./assentam. pedra mão, exclus. transp. p/ revestim. canal</t>
  </si>
  <si>
    <t>Gabiões com caixas galvanizadas com utilização de geotêxtil não tecido RT 07 kN/m, inclus. transp. madeira e pedra mão</t>
  </si>
  <si>
    <t>Gabiões com caixas galvanizadas, sem manta</t>
  </si>
  <si>
    <t>Geogrelha com resistência londitudinal a tração 35 a 40 kN, resist. transversal a tração 30 kN, fornecimento e aplicação - Deformação de 5%</t>
  </si>
  <si>
    <t>Geogrelha com resistência londitudinal a tração 55 a 60 kN, resist. transversal a tração 30 kN, fornecimento e aplicação - Deformação de 5%</t>
  </si>
  <si>
    <t>Geogrelha com resistência longitudinal a tração 300 kN, resist. transversal a tração 30 kN, fornecimento e aplicação</t>
  </si>
  <si>
    <t>Geogrelha com resistência longitudinal a tração 35 a 40 KN, resistência transversal a tração 30KN, fornecimento e aplicação - Deformação de 10%</t>
  </si>
  <si>
    <t>Geogrelha com resistência longitudinal a tração 55 a 60 KN, resistência transversal a tração 30KN, fornecimento e aplicação - Deformação de 10%</t>
  </si>
  <si>
    <t>Geogrelha com resistência longitudinal a tração 80 a 90 kN, resist. transversal a tração 30 kN, fornecimento e aplicação - Deformação de 5%</t>
  </si>
  <si>
    <t>Geogrelha com resistência longitudinal a tração 80 a 90 KN, resistência transversal a tração 30KN, fornecimento e aplicação - Deformação de 10%</t>
  </si>
  <si>
    <t>Geogrelha monodirecional 200KN, fornecimento e assentamento</t>
  </si>
  <si>
    <t>Geogrelha tecida bidirecional de polipropileno de alto módulo inicial c/ módulo de rigidez nominal = 400KN/m nas duas direções, fornecimento/aplicação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</si>
  <si>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</si>
  <si>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</si>
  <si>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</si>
  <si>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</si>
  <si>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</si>
  <si>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</si>
  <si>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</si>
  <si>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Lona plástica preta para isolamento de concretagem sobre solo, fornecimento e colocação</t>
  </si>
  <si>
    <t>Manta Geotêxtil não tecida com resistência longitudinal a tração 10kN/m, fornecimento e aplicação</t>
  </si>
  <si>
    <t>Manta Geotêxtil não tecida RT - 16 kn/m, fornecimento e aplicação</t>
  </si>
  <si>
    <t>Meio fio de concreto DP-1, inclusive caiação</t>
  </si>
  <si>
    <t>Meio fio de concreto MFC 01, inclusive caiação</t>
  </si>
  <si>
    <t>Meio fio de concreto MFC 05, inclusive caiação</t>
  </si>
  <si>
    <t>Meio fio de concreto pré-moldado (12 x 30 x 15) cm, inclusive caiação e transporte do meio fio</t>
  </si>
  <si>
    <t>Meio fio sarjeta de concreto tipo DP-1 (0,035 m³/m) inclusive caiação</t>
  </si>
  <si>
    <t>Montagem e desmontagem de escoramento tubular normal, em obras de arte na densidade de 5m de tubo por m³ de escoramento</t>
  </si>
  <si>
    <t>Mureta de corte em rocha</t>
  </si>
  <si>
    <t>Muro com Terramesh System ou similar, altura H&lt;= 4,00 metros (4 cx 1x1x4m), tudo incluído</t>
  </si>
  <si>
    <t>Muro com Terramesh System ou similar, altura 4,00 &lt; H &lt;= 5,00 metros (3 cx 1x1x4m e 4 cx 0, 5x1x4m) , execução, tudo incluído</t>
  </si>
  <si>
    <t>Muro com Terramesh System ou similar, altura 5,00 &lt; H &lt;= 6,00 metros (4 cx 1x1x4m e 4 cx 0, 5x1x4m) , tudo incluído</t>
  </si>
  <si>
    <t>Muro com Terramesh System ou similar, altura 6,00 &lt; H &lt;= 7,50 metros (3cx 1x1x4m, 2cx 1x1x5 e 5cx 0,5x1x6m), tudo incluído</t>
  </si>
  <si>
    <t>Muro com Terramesh System ou similar, altura 7,50 &lt; H &lt;= 9,00 metros (4 cx 1x1x4m, 2 cx 1x1x5, 3 cx 0,5x1x6m e 3cx 0,5x1x7), tudo incluído</t>
  </si>
  <si>
    <t>Muro de testa em concreto para saída de dreno profundo em rocha, inclusive transporte do tubo</t>
  </si>
  <si>
    <t>Muro de testa em concreto para saída de dreno profundo em solo, inclusive transporte do tubo</t>
  </si>
  <si>
    <t>Passagem d'água 1,10 x 1,00 - Canteiro</t>
  </si>
  <si>
    <t>Pedra de mão para (concreto ciclópico ou alvenaria) rocha paga em medição</t>
  </si>
  <si>
    <t>Perfuração rotativa inclinada, em rocha sã, com coroa de diamante, diâmetro N (75mm), inclusive deslocamento e posicionamento em cada furo.</t>
  </si>
  <si>
    <t>Pescoço de poço de visita H=0,30 m, diâm. = 0,60 m, fornecimento, assentamento e transporte</t>
  </si>
  <si>
    <t>Pintura com nata de cimento</t>
  </si>
  <si>
    <t>Pintura interna ou externa sobre ferro, com tinta a base de resina de borracha clorada</t>
  </si>
  <si>
    <t>Placas pré-moldadas para passeio</t>
  </si>
  <si>
    <t>Plataforma ou passarela de pinho de 1ª ou similar, 1" x 12"</t>
  </si>
  <si>
    <t>Poço de visita em bloco pré-moldado para d=0,30 e 0,40m (0,80x0,80m)</t>
  </si>
  <si>
    <t>Poço de visita em bloco pré-moldado para d=0,60m (1,00x1,00m)</t>
  </si>
  <si>
    <t>Poço de visita para BDTC diam. 1,00 m - tudo incluido</t>
  </si>
  <si>
    <t>Poço de Visita para BSTC diâm. 0,40m em blocos de concreto</t>
  </si>
  <si>
    <t>Poço de visita para BSTC diâm. 0,60m em blocos de concreto</t>
  </si>
  <si>
    <t>Poço de visita para BSTC diâm. 0,80m em blocos de concreto</t>
  </si>
  <si>
    <t>Poço de visita para BTTC diam. 1,20 m - tudo incluído</t>
  </si>
  <si>
    <t>Poço de visita (tubo D=0,40 m) H=1,50 m com tampão F.F.A.P., inclusive escavação e transporte do tampão</t>
  </si>
  <si>
    <t>Poço de visita (tubo D=0,60 m) H=1,70 m com tampão F.F.A.P., inclusive escavação e transporte do tampão</t>
  </si>
  <si>
    <t>Poço de visita (tubo D=0,80 m) H=1,90 m com tampão F.F.A.P., inclusive escavação e transporte do tampão</t>
  </si>
  <si>
    <t>Poço de visita (tubo D=1,00 m) H=2,10 m com tampão F.F.A.P., inclusive escavação e transporte do tampão</t>
  </si>
  <si>
    <t>Preparo manual de talude, compreendendo acerto, raspagem eventual de até 0,30m de prof. e afastamento lateral</t>
  </si>
  <si>
    <t>Preparo manual de terreno, compreendendo acerto raspagem até 25cm de profundidade e afastamento lateral do material excedente</t>
  </si>
  <si>
    <t>Reaterro com areia, tudo incluído</t>
  </si>
  <si>
    <t>Reaterro de cavas c/ compactação manual (apiloamento)</t>
  </si>
  <si>
    <t>Reaterro de cavas c/ compactação manual (apiloamento) (dim. reduz.)</t>
  </si>
  <si>
    <t>Reaterro de cavas c/ compactação mecânica (compactador manual)</t>
  </si>
  <si>
    <t>Recuperação de poço de visita inclusive fornecimento tampão F.F.A.P.</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</si>
  <si>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</si>
  <si>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</si>
  <si>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</si>
  <si>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</si>
  <si>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</si>
  <si>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</si>
  <si>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</si>
  <si>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</si>
  <si>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</si>
  <si>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</si>
  <si>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</si>
  <si>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</si>
  <si>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</si>
  <si>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</si>
  <si>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</si>
  <si>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</si>
  <si>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40/10</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</si>
  <si>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</si>
  <si>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</si>
  <si>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</si>
  <si>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</si>
  <si>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</si>
  <si>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</si>
  <si>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</si>
  <si>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Tapume de vedação e proteção, executado com chapas de compensado resinado com 6mm de espessura, exclusive pintura</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</si>
  <si>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</si>
  <si>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</si>
  <si>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</si>
  <si>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</si>
  <si>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tdam</t>
  </si>
  <si>
    <t>Transporte de materiais encosta acima, serviço manual, inclusive carga e descarga</t>
  </si>
  <si>
    <t>Transposição de segmento de sarjeta - TSS 01, inclusive transporte do tubo de concreto</t>
  </si>
  <si>
    <t>Trincheira drenante cega (0,50 x 1,70) m, inclusive transporte da brita c/ geotêxtil não tecido res.long. mín 16 kn/m</t>
  </si>
  <si>
    <t>Tubo de PVC NBR 5648 diâmetro 50 mm, fornecimento e assentamento</t>
  </si>
  <si>
    <t>Tubo de PVC NBR 5648 diâmetro 75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</si>
  <si>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</si>
  <si>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</si>
  <si>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</si>
  <si>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</si>
  <si>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</si>
  <si>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</si>
  <si>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</si>
  <si>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</si>
  <si>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</si>
  <si>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</si>
  <si>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</si>
  <si>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</si>
  <si>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</si>
  <si>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</si>
  <si>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</si>
  <si>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</si>
  <si>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Bonificação de 15,28% sobre Materiais Betuminosos</t>
  </si>
  <si>
    <t>CAP FLEX 60/85, fornecimento</t>
  </si>
  <si>
    <t>CAP-50/70, fornecimento</t>
  </si>
  <si>
    <t>CM-30, fornecimento</t>
  </si>
  <si>
    <t>Dope, fornecimento</t>
  </si>
  <si>
    <t>Emulsão Asfáltica para Imprimação (EAI), fornecimento</t>
  </si>
  <si>
    <t>Emulsão RL-1C- FLEX (Emulflex RL-1C-E), fornecimento</t>
  </si>
  <si>
    <t>Emulsão RM-1C, fornecimento</t>
  </si>
  <si>
    <t>Emulsão RR-1C FLEX (Emulflex RR-1C-E,) fornecimento</t>
  </si>
  <si>
    <t>Emulsão RR-1C, fornecimento</t>
  </si>
  <si>
    <t>Emulsão RR-2C, fornecimento</t>
  </si>
  <si>
    <t>Emulsão RR-2C-FLEX (Emulflex RR-2C-E), fornecimento</t>
  </si>
  <si>
    <t>Abrigo de Ônibus - Rodovia Rural - 3,40 m x 6,00 m</t>
  </si>
  <si>
    <t>Abrigo de Ônibus Urbano - Padrão reduzido - 2,40 x 6,00 m</t>
  </si>
  <si>
    <t>Alvenaria de tijolos cerâmicos maciços aparentes 5x10x20cm,assent.c/argam.de cimento,cal hidratada CH1 e areia no traço 1:0,5:8,juntas de 10mm e esp.</t>
  </si>
  <si>
    <t>Braço galvanizado 101mm - projeção 4,70m, fornecimento e instalação</t>
  </si>
  <si>
    <t>Cabo de cobre nú, seção 35 mm2,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</si>
  <si>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</si>
  <si>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</si>
  <si>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</si>
  <si>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</si>
  <si>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</si>
  <si>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</si>
  <si>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</si>
  <si>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Calçada de concreto fck=15 MP, camurçado c/ argam. cimento e areia 1:4, lastro de brita e 8 cm de concreto, incl. preparo da caixa e transp. da brita</t>
  </si>
  <si>
    <t>Cerca de arame farpado 4 fios com mourões a cada 2,0 m, esticadores de madeira, a cada 20 ,0 m, inclusive transporte de mourão e arame farpado)</t>
  </si>
  <si>
    <t>Cerca de arame farpado 4 fios com mourões a cada 1,0 m, esticadores de madeira, a cada 20, 0 m, inclusive transporte de mourão e arame farpado</t>
  </si>
  <si>
    <t>Cerca de arame farpado 4 fios com mourões, a cada 2,5 m, esticadores de madeira a cada 60, 0m, inclusive transporte de arame farpado e mourão</t>
  </si>
  <si>
    <t>Cerca de arame farpado 4 fios com mourões a cada 3,0 metros e sem esticadores, inclusive transporte de arame e mourão</t>
  </si>
  <si>
    <t>Cerca de arame farpado 4 fios com postes cada 2,5 m, esticadores de concreto a cada 25,0 m</t>
  </si>
  <si>
    <t>Cerca de arame farpado 8 fios com postes concreto 10 x 10 x 220 cm, a cada 1,5 m</t>
  </si>
  <si>
    <t>Cerca de arame farpado 8 fios com postes triangulares 10 x 200 cm, a cada 2,5 m, mourão de concreto 10 x 10 x 220 cm, a cada 50,0 m</t>
  </si>
  <si>
    <t>Cerca de arame farpado,4 fios ,mourões de madeira a cada 2,5 m e esticadores de concreto/ madeira a cada 40m</t>
  </si>
  <si>
    <t>Cerca de arame liso 4 fios com mourões cada 2,0 m, esticadores de madeira, a cada 20,0 m, inclusive transporte de mourão e arame liso</t>
  </si>
  <si>
    <t>Concreto estrutural fck = 10,0 MPa, inclusive transportes areia, cimento e pedra britada</t>
  </si>
  <si>
    <t>Corrimão em eucalipto tratado</t>
  </si>
  <si>
    <t>Demolição de cerca de madeira com 4 fios</t>
  </si>
  <si>
    <t>Demolição de edificações</t>
  </si>
  <si>
    <t>Descida d'água em madeira e pedra de mão, tudo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</si>
  <si>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</si>
  <si>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</si>
  <si>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</si>
  <si>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</si>
  <si>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</si>
  <si>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</si>
  <si>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</si>
  <si>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</si>
  <si>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</si>
  <si>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</si>
  <si>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</si>
  <si>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Passeio em concreto, largura 2,00m, acabamento em ladrilho hidráulico podotátil (L=0,40m)</t>
  </si>
  <si>
    <t>Passeio pavimentado em blocos de concreto esp.=6cm, colorido, resistência 35 MPa, colchão de areia 5cm, inclusive transporte dos blocos e da areia</t>
  </si>
  <si>
    <t>Pavimentação com pedra de mão (pé de moleque) argamassada</t>
  </si>
  <si>
    <t>Pintura com tinta a óleo em esquadria de ferros duas demãos</t>
  </si>
  <si>
    <t>Pintura em estrutura metálica com tinta epoxídica inclusive primer</t>
  </si>
  <si>
    <t>Pintura em látex acrílica em parede externa, sem massa corrida, três demãos</t>
  </si>
  <si>
    <t>Pintura logomarca DER-ES em mourões de concreto ( baixo relevo )</t>
  </si>
  <si>
    <t>Porteira, confecção e colocação, inclusive fornecimento e transporte da madeira e chapa de aço</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</si>
  <si>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</si>
  <si>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</si>
  <si>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</si>
  <si>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</si>
  <si>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</si>
  <si>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</si>
  <si>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</si>
  <si>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</si>
  <si>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Sistema cercamento tipo Gradil Nylofor 3DPintura Simples (preto, verde ou branco), # 50x200m, fio 5,0mm, L=2,50m, H=2,03m, incl. forn./chumb. postes</t>
  </si>
  <si>
    <t>Sumidouro cilíndrico pré-moldado diam. 2,00m com 5 anéis inclusive escavação</t>
  </si>
  <si>
    <t>Suporte de concreto armado ( 15x15x280 ) com logomarca pintada em baixo relevo</t>
  </si>
  <si>
    <t>Tela de aço galvanizado ,em malha hexagonal de dupla torção, tipo 8,0cm x 10,0cm, com fios de diâmetro 2,7mm, tudo incluído, fornecimento e execução</t>
  </si>
  <si>
    <t>Arborização para paisagismo ( mudas viveiro de espera) com altura maior que 150 cm</t>
  </si>
  <si>
    <t>Arborização para paisagismo (mudas viveiro de espera) com altura até 150 cm</t>
  </si>
  <si>
    <t>Barreira de Siltagem com escoras de eucalipto, diâm. 0,10m e a altura 1,60m, espaçadas a cada 2,0 m, 1 reaproveitamento</t>
  </si>
  <si>
    <t>Conformação manual de taludes</t>
  </si>
  <si>
    <t>Grama em placas em taludes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</si>
  <si>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</si>
  <si>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</si>
  <si>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</si>
  <si>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</si>
  <si>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taludes</t>
  </si>
  <si>
    <t>Hidrossemeadura simples em terrenos planos</t>
  </si>
  <si>
    <t>Recomposição de talude de corte com aterro de solo argiloso compactado, exclusive material de aterro</t>
  </si>
  <si>
    <t>Reflorestamento com espécies nativas da mata atlântica, mudas em sacolas ou tubetes</t>
  </si>
  <si>
    <t>Reunião de Comunicação Social inclusive material de consumo</t>
  </si>
  <si>
    <t>Revestimento vegetal com grama em placas, inclusive transporte de grama</t>
  </si>
  <si>
    <t>Revestimento vegetal por hidrossemeadura com manta de fibras vegetais</t>
  </si>
  <si>
    <t>Abraçadeira para fixação de semáforo em braço/coluna de diâmetro 101 ou 114 mm</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</si>
  <si>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</si>
  <si>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</si>
  <si>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</si>
  <si>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</si>
  <si>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</si>
  <si>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</si>
  <si>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</si>
  <si>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</si>
  <si>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Defensa metálica (1 lâmina com espessura = 3 mm), fornecimento e colocação</t>
  </si>
  <si>
    <t>Defensa metálica (2 lâminas com espessuras = 3mm) inclusive acessórios, fornecimento e colocação</t>
  </si>
  <si>
    <t>Elementos de madeira para sinalização - cavaletes</t>
  </si>
  <si>
    <t>Grupo focal gradativo (semáforo com informação de tempo) com lâmpada LED, fornecimento e instalação</t>
  </si>
  <si>
    <t>Grupo focal repetidor 2x200 mm com lâmpada LED, fornecimento e instalação</t>
  </si>
  <si>
    <t>Grupo focal repetidor 3x200 mm com lâmpada LED, fornecimento e instalação</t>
  </si>
  <si>
    <t>Grupo focal repetidor 3x300 mm com lâmpada LED, fornecimento e instalação</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</si>
  <si>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</si>
  <si>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</si>
  <si>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</si>
  <si>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</si>
  <si>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</si>
  <si>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</si>
  <si>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</si>
  <si>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</si>
  <si>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</si>
  <si>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Sinalização noturna ( fio com lâmpada e balde ), fornecimento e instalação</t>
  </si>
  <si>
    <t>Sinalização vertical com chapa em esmalte sintético</t>
  </si>
  <si>
    <t>Sinalização vertical com chapa em poliéster (e=2,3mm) reforçada com fibra de vidro, inclusive suporte de madeira</t>
  </si>
  <si>
    <t>Sinalização vertical com chapa revestida em película, inclusive suporte em madeira</t>
  </si>
  <si>
    <t>Sonorizador</t>
  </si>
  <si>
    <t>Suporte de placa de sinalização vertical em madeira de 1ª qualidade, pintada, fornecimento e instalação</t>
  </si>
  <si>
    <t>Tacha refletiva monodirecional, fornecimento e aplicação</t>
  </si>
  <si>
    <t>Tacha refletiva birrefletorizada, fornecimento e aplicação</t>
  </si>
  <si>
    <t>Tachão refletivo monodirecional, fornecimento e aplicação</t>
  </si>
  <si>
    <t>Tachão refletivo birrefletorizado, fornecimento e aplicação</t>
  </si>
  <si>
    <t>Tela de proteção de segurança de PVC cor laranja com suporte para sinalização de obras</t>
  </si>
  <si>
    <t>Aluguel de automóvel VW/ Gol (flex) 1,6 ou equivalente, exclusive motorista, inclusive combustível</t>
  </si>
  <si>
    <t>Aluguel mensal de automóvel utilitário inclusive combustível, exclusive motorista</t>
  </si>
  <si>
    <t>Aplicação de jato de ar comprimido para limpeza de trincas</t>
  </si>
  <si>
    <t>Arborização (mudas de árvores com altura até 1,50 m)</t>
  </si>
  <si>
    <t>Base de solo estabilizada granulométricamente sem mistura inclusive escavação e carga</t>
  </si>
  <si>
    <t>Boca de bueiro tubular em concreto ciclópico inclusive escavação, tudo incluído</t>
  </si>
  <si>
    <t>Caixa coletora em concreto fck=10,0 MPa inclusive escavação, tudo incluído</t>
  </si>
  <si>
    <t>Carga manual de material de limpeza de galerias urbanas</t>
  </si>
  <si>
    <t>CBUQ - Usinagem, aquisição e transporte dos materiais</t>
  </si>
  <si>
    <t>Cerca com mourões de madeira, inclusive escavação e transporte de mourão e arame farpado</t>
  </si>
  <si>
    <t>Colchão drenante de brita 1, inclusive fornecimento, espalhamento, compactação e transporte da brita</t>
  </si>
  <si>
    <t>Compactação de subleito</t>
  </si>
  <si>
    <t>Conformação de taludes de corte</t>
  </si>
  <si>
    <t>Corpo e berço de bueiro tubular, inclusive transporte do tubo</t>
  </si>
  <si>
    <t>Defensas metálicas (espessura lâminas = 3 mm), inclusive fornecimento de materiais, substituição</t>
  </si>
  <si>
    <t>Demolição e remoção de estrutura de pavimento inclusive capa asfáltica</t>
  </si>
  <si>
    <t>Desmatamento, destocamento e limpeza</t>
  </si>
  <si>
    <t>Desobstrução manual de valetas</t>
  </si>
  <si>
    <t>Dreno profundo D=0,20 m com enchimento brita e areia, tudo incluído</t>
  </si>
  <si>
    <t>Escavação, carga e transporte de material de 1º categoria</t>
  </si>
  <si>
    <t>Fresagem de pavimento asfáltico à frio, inclusive transporte do material</t>
  </si>
  <si>
    <t>Imprimação inclusive fornecimento e transporte do CM-30</t>
  </si>
  <si>
    <t>Lama asfáltica (faixa I - ISSA) (tudo incluído)</t>
  </si>
  <si>
    <t>Lama asfáltica (faixa II - ISSA) (tudo incluído)</t>
  </si>
  <si>
    <t>Lama asfáltica (faixa III - ISSA) (tudo incluído)</t>
  </si>
  <si>
    <t>Lama asfáltica (faixa IV - ISSA) (tudo incluído)</t>
  </si>
  <si>
    <t>Limpeza de sarjeta e meio-fio</t>
  </si>
  <si>
    <t>Limpeza e desobstrução de bueiros</t>
  </si>
  <si>
    <t>Limpeza e desobstrução de caixa coletora</t>
  </si>
  <si>
    <t>Limpeza e desobstrução de rede de drenagem, utilizando caminhão equipado com conjunto de alta pressão e sucção</t>
  </si>
  <si>
    <t>Limpeza e pintura de guarda-corpo</t>
  </si>
  <si>
    <t>Meio-fio pré-moldado em concreto, inclusive caiação e transporte do meio-fio</t>
  </si>
  <si>
    <t>Obturação de buracos com CBUQ (tudo incluído)</t>
  </si>
  <si>
    <t>Obturação de buracos com PMF (tudo incluído)</t>
  </si>
  <si>
    <t>Obturação de buracos com PMF usinado pelo DER-ES (tudo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</si>
  <si>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</si>
  <si>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</si>
  <si>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</si>
  <si>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</si>
  <si>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</si>
  <si>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</si>
  <si>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Reciclagem de pavimento (base) c/ adição de 20% de brita1, 10% de brita0 e 2% de cimento, inclusive fornecimento e transportes dos materiais</t>
  </si>
  <si>
    <t>Recomposição de revestimento c/ CBUQ - Inclusive fornecimento e transporte dos materiais</t>
  </si>
  <si>
    <t>Recomposição de revestimento c/ PMF - Inclusive fornecimento e transporte dos materiais</t>
  </si>
  <si>
    <t>Recomposição de revestimento primário (tudo incluído)</t>
  </si>
  <si>
    <t>Recomposição mecânica de aterros</t>
  </si>
  <si>
    <t>Reconformação mecânica de plataforma (patrolamento)</t>
  </si>
  <si>
    <t>Remendo com massa asfáltica fria (tudo incluído)</t>
  </si>
  <si>
    <t>Remendo com massa asfáltica fria usinada pelo DER-ES (tudo incluído)</t>
  </si>
  <si>
    <t>Remendo com massa asfáltica quente (tudo incluído)</t>
  </si>
  <si>
    <t>Remoção mecânica de barreiras</t>
  </si>
  <si>
    <t>Reparo de bueiros celulares (inclusive boca)</t>
  </si>
  <si>
    <t>Reparo de bueiros tubulares</t>
  </si>
  <si>
    <t>Reparo de caixa coletora</t>
  </si>
  <si>
    <t>Reparo de cerca ( substituição de mourões, grampo e arame farpado), inclusive transportes de todos os materiais</t>
  </si>
  <si>
    <t>Reparo de guarda-corpo</t>
  </si>
  <si>
    <t>Reparo de meio-fio, inclusive caiação</t>
  </si>
  <si>
    <t>Reparo de muros de arrimo</t>
  </si>
  <si>
    <t>Reparo de sarjeta, inclusive caiação</t>
  </si>
  <si>
    <t>Retirada de placas de sinalização</t>
  </si>
  <si>
    <t>Roçada manual com roçadeira costal, ferramentas manuais, inclusive limpeza e remoção com retroescavadeira (conservação)</t>
  </si>
  <si>
    <t>Roçada manual com roçadeira costal, ferramentas manuais, inclusive limpeza manual ( conservação)</t>
  </si>
  <si>
    <t>Roçada mecanizada</t>
  </si>
  <si>
    <t>Sarjeta em concreto fck=10,0 MPa inclusive caiação, tudo incluído</t>
  </si>
  <si>
    <t>Selagem de trincas, inclusive transporte de areia e emulsão</t>
  </si>
  <si>
    <t>Sinalização horizontal - taxa 0,6 l/m², tudo incluído</t>
  </si>
  <si>
    <t>Sinalização vertical, inclusive transporte de placa sinalização e madeira</t>
  </si>
  <si>
    <t>Sub-base de solo estabilizada granulométricamente sem mistura inclusive escavação e carga</t>
  </si>
  <si>
    <t>Tapa-panela, inclusive transporte de material de 1ª categoria</t>
  </si>
  <si>
    <t>TSD - Tratamento superficial duplo incl. transporte dos materiais</t>
  </si>
  <si>
    <t>Valeta em concreto fck=10,0 MPa, tudo incluído</t>
  </si>
  <si>
    <t>Valeta não revestida</t>
  </si>
  <si>
    <t>Aluguel mensal de barco de alumínio 4,20 m com motor 15 HP (equipamentos)</t>
  </si>
  <si>
    <t>Arrasamento estaca concreto D = 0,80 m com martelete pneumático</t>
  </si>
  <si>
    <t>Encamisamento metálico de estacas, diâmetro 380mm em chapa de 6.3mm, preenchido c/ concreto auto adensável (20MPa)</t>
  </si>
  <si>
    <t>Escoramento para blocos submersos, inclusive transporte da madeira</t>
  </si>
  <si>
    <t>Estaca de eucalipto D= 0,20 m, fornecimento, transporte, cravação e perda</t>
  </si>
  <si>
    <t>Estaca metálica dupla exclusive fornecimento de trilhos</t>
  </si>
  <si>
    <t>Estaca metálica, fornecimento, transporte, perdas, solda, emenda, corte e cravação de TR- 68</t>
  </si>
  <si>
    <t>Estaca metálica, fornecimento, transporte, perdas, solda, emenda, corte e cravação de trilho TR- 57</t>
  </si>
  <si>
    <t>Estaca metálica, fornecimento, transporte, perdas, solda, emenda, corte e cravação de 2 TR- 57</t>
  </si>
  <si>
    <t>Estaca metálica, fornecimento, transporte, perdas, solda, emenda, corte e cravação de 2 TR- 68</t>
  </si>
  <si>
    <t>Estaca metálica simples exclusive fornecimento de trilhos</t>
  </si>
  <si>
    <t>Estaca raiz perfurada em rocha, diâm. 310mm com injeção de arg. incl. fornecimento de todos materiais</t>
  </si>
  <si>
    <t>Estaca raiz perfurada em solo, diâm. 410mm com injeção de arg. incl. fornecimento de todos materiais</t>
  </si>
  <si>
    <t>Estaca tipo Franki D = 520 mm</t>
  </si>
  <si>
    <t>Formas planas de madeira sem reaproveitamento (fundações), inclusive fornecimento e transporte das madeiras</t>
  </si>
  <si>
    <t>Perfuração rotativa inclinada, em solo, com coroa de Widia, diâmetro 150mm</t>
  </si>
  <si>
    <t>Perfuração rotativa inclinada, em solo, com coroa de Widia, diâmetro 75mm</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</si>
  <si>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</si>
  <si>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</si>
  <si>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Passarela metálica p/ pontes rodoviárias com 1,0m de largura, piso em chapa xadrez esp 1/4", em perfis laminados, inclusive pintura</t>
  </si>
  <si>
    <t>Placas pré-moldadas para forma de tabuleiro de ponte</t>
  </si>
  <si>
    <t>Remoção de superestrutura de pontes com auxilio de guindaste para 40 toneladas</t>
  </si>
  <si>
    <t>Acabamento em concreto fresco (15,0 MPA), para pavimento, inclusive endurecedor químico de superfície</t>
  </si>
  <si>
    <t>Acessório para tirante protendido de aço Rocsolo ou similar diâmetro 29,3 mm</t>
  </si>
  <si>
    <t>Acessório para tirante protendido de aço ST 85/105</t>
  </si>
  <si>
    <t>Aparelho de apoio de neoprene fretado, fornecimento e assentamento, inclusive grauteamento e transporte do neoprene</t>
  </si>
  <si>
    <t>Cantoneiras (2 1/2" x 2 1/2" x 5/16") para extremidade de laje, fornecimento, montagem e pintura</t>
  </si>
  <si>
    <t>Chapas de aço SAC 41 de 1/4" para passarelas, fornecimento, soldagem e montagem</t>
  </si>
  <si>
    <t>Chumbador de aço de 25 mm, inclusive proteção anticorrosiva, exclusive a injeção e a perfuração</t>
  </si>
  <si>
    <t>Colagem das mantas de borracha nos berços de apoio das placas, com Sikadur 32 ou equivalente, fornecimento e aplicação</t>
  </si>
  <si>
    <t>Concreto projetado com cimento especial</t>
  </si>
  <si>
    <t>Concreto projetado com cimento especial, inclusive aditivo de pega Sigunit STM-35 AF</t>
  </si>
  <si>
    <t>Cone de ancoragem de cabo de aço com 12 cordoalhas de 1/2", inclusive protensão dos cabos</t>
  </si>
  <si>
    <t>Conectores diâmetro 16mm (h=10cm), fornecimento e soldagem</t>
  </si>
  <si>
    <t>Escoramento contínuo de cavas em estaca prancha de largura até 400 mm</t>
  </si>
  <si>
    <t>Escoramento de O.A.E. diretamente sobre o solo, inclusive fornecimento e transporte das madeiras</t>
  </si>
  <si>
    <t>Escoramento e cimbramento (pontes e pontilhões), inclusive fornecimento e transporte das madeiras</t>
  </si>
  <si>
    <t>Estrutura metálica provisória para macaqueamento de laje de ponte</t>
  </si>
  <si>
    <t>Formas curvas de madeira sem reutilização, inclusive fornecimento e transporte das madeiras</t>
  </si>
  <si>
    <t>Formas planas de madeira com 05 (cinco) utilizações (guarda-corpo de pontes), inclusive fornecimento e transportes das madeiras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</si>
  <si>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</si>
  <si>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</si>
  <si>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</si>
  <si>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Formas planas de madeirit meso e superestrutura com 4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</si>
  <si>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</si>
  <si>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</si>
  <si>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Formas planas de madeirit meso e superestrutura sem reaproveitamento esp. = 17 mm, inclusive fornecimento e transporte das madeiras</t>
  </si>
  <si>
    <t>Furação, fornecimento e fixação de grampos diam.16 mm com resina epoxi (prof. 50 cm)</t>
  </si>
  <si>
    <t>Furação, fornecimento e fixação de grampos 10 mm com resina epoxi</t>
  </si>
  <si>
    <t>Furação, fornecimento e fixação de grampos 12,5 mm com resina epoxi em vigas pré- moldadas</t>
  </si>
  <si>
    <t>Guarda corpo em toras de eucalipto conf. projeto</t>
  </si>
  <si>
    <t>Guarda corpo padrão (tipo DNIT)</t>
  </si>
  <si>
    <t>Hidrojateamento de superfícies metálicas</t>
  </si>
  <si>
    <t>Injeção de calda de cimento para chumbamento de tirantes</t>
  </si>
  <si>
    <t>Injeção de epoxi em fissuras, inclusive preparo e montagem de bicos de injeção</t>
  </si>
  <si>
    <t>Junta de cantoneira L de 4" x 4" x 3/8"</t>
  </si>
  <si>
    <t>Junta de dilatação elástica pré-moldada p/ concreto, tipo fungenband em perfil O-12 de PVC alta densidade, Uniontech ou equival. fornecim./colocação</t>
  </si>
  <si>
    <t>Junta perfil elastomérico de vedação p/pontes c/abertura média de 25mm ± 10 mm, inclus. lábios poliméricos-Marca Ref JEENE-JJ2540 VV (constr.)</t>
  </si>
  <si>
    <t>Junta perfil elastomérico de vedação p/pontes c/abertura média de 50 mm ± 25 mm, inclus. lábios poliméricos-Marca Ref.JEENE mod.JJ-5070 (constr.)</t>
  </si>
  <si>
    <t>Junta perfil elastomérico de vedação p/pontes c/abertura média de 50mm ± 25mm,inclus. lábios poliméricos-Marca Ref JEENE mod.JJ-5070 VV(substituição)</t>
  </si>
  <si>
    <t>Perfuração de concreto</t>
  </si>
  <si>
    <t>Perfuração de rocha para fixação de chumbadores</t>
  </si>
  <si>
    <t>Pintura a cal em pontes (2 demãos)</t>
  </si>
  <si>
    <t>Ponte provisoria para movimentação de equipamentos de execução de fundação composta de passadiço de madeira sobre estacas de madeira</t>
  </si>
  <si>
    <t>Preparo e colocação de 12 cordoalhas de 1/2" (Aço CP-190 RB) nas formas, inclusive injeção de nata de cimento</t>
  </si>
  <si>
    <t>Recuperação estrutural com uso de argamassa polimérica (espessura média=3,5cm)</t>
  </si>
  <si>
    <t>Tirante de Aço CA-50, diâmetro de 25mm (1"), para comprimentos até 6m</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</si>
  <si>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</si>
  <si>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</si>
  <si>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Tirante de aço ST 85/105, diâmetro de 32 mm, incluindo fornecimento da barra e da bainha proteção anticorrosiva, preparo e colocação no furo</t>
  </si>
  <si>
    <t>Tirante protendido em Aço GEWI 50/55 ou similar, diâmetro de 32mm</t>
  </si>
  <si>
    <t>Aquisição de solo de jazida comercial (saibreira)</t>
  </si>
  <si>
    <t>Bonificação de 15,28% sobre aquisição de materiais</t>
  </si>
  <si>
    <t>Carga de material de 1ª categoria em Vias Urbanas</t>
  </si>
  <si>
    <t>Carga de material de 2ª categoria (solo, areia, brita, excl. rocha escavada) em Vias Urbanas</t>
  </si>
  <si>
    <t>Carga de material de 3ª categoria (rocha) em Vias Urbanas</t>
  </si>
  <si>
    <t>Compactação de aterros 100% PI em Vias Urbanas</t>
  </si>
  <si>
    <t>Compactação de aterros 100% PN em Vias Urbanas</t>
  </si>
  <si>
    <t>Escalonamento de taludes com escavadeira em Vias Urbanas</t>
  </si>
  <si>
    <t>Escavação, carga de material de 3ª categoria (fogo controlado) em Vias Urbanas</t>
  </si>
  <si>
    <t>Escavação e carga de material de barreira (remoção) em Vias Urbanas</t>
  </si>
  <si>
    <t>Escavação e carga de material de 1ª categoria com escavadeira em Vias Urbanas</t>
  </si>
  <si>
    <t>Escavação e carga de material de 2ª categoria com escavadeira em Vias Urbanas</t>
  </si>
  <si>
    <t>Escavação e carga de material de 3ª categoria (H bancada &gt;1,0 m) em Vias Urbanas</t>
  </si>
  <si>
    <t>Fragmentação de rocha (fogacheamento) em Vias Urbanas</t>
  </si>
  <si>
    <t>Limpeza de acostamento em Vias Urbanas</t>
  </si>
  <si>
    <t>Limpeza e desmatamento em área alagada (pântano) com ferr. man., incl. moto serra em Vias Urbanas</t>
  </si>
  <si>
    <t>Pré-fissuramento de taludes de rocha em Vias Urbanas</t>
  </si>
  <si>
    <t>Recomposição vegetal de jazidas, empréstimos e bota-fora em Vias Urbanas</t>
  </si>
  <si>
    <t>Remoção de solos moles, incluindo carregamento mecânico com escavadeira hidráulica em Vias Urbanas</t>
  </si>
  <si>
    <t>Transporte horizontal com trator de lâmina de material de 1ª cat. DMTaté 50m em Vias Urbanas</t>
  </si>
  <si>
    <t>Base de brita graduada, inclusive fornecimento, exclusive transporte da brita em Vias Urbanas</t>
  </si>
  <si>
    <t>Base de brita 1, inclusive fornecimento, exclusive transporte da brita em Vias Urbanas</t>
  </si>
  <si>
    <t>Base de solo brita, 50% em peso, inclusive fornecimento, exclusive transporte da brita em Vias Urbanas</t>
  </si>
  <si>
    <t>Demolição e remoção de pavimento asfáltico em Vias Urbanas</t>
  </si>
  <si>
    <t>Fresagem de pavimento asfáltico a frio, esp. até 15cm, exclusive transporte de materiais, em Vias Urbanas</t>
  </si>
  <si>
    <t>Fresagem de pavimento asfáltico a frio, esp=5cm, exclusive transporte de materiais em Vias Urbanas</t>
  </si>
  <si>
    <t>Imprimação exclusive fornecimento e transporte comercial do material betuminoso em Vias Urbanas</t>
  </si>
  <si>
    <t>Imprimação inclusive fornecimento e transporte comercial do material betuminoso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</si>
  <si>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</si>
  <si>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</si>
  <si>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Obturação de buracos c/ CBUQ inclusive fornecimento e transporte dos materiais betuminosos em Vias Urbanas</t>
  </si>
  <si>
    <t>Pavimentação com blocos de concreto (35 MPa), esp.=06cm, sobre colchão areia esp.=5cm, inclusive fornecim. e transporte blocos e areia, Vias Urbanas</t>
  </si>
  <si>
    <t>Pavimentação com blocos de concreto (35 MPa), esp.=08cm, sobre colchão de areia 5cm, inclusive fornecim. e transporte blocos e areia, em Vias Urbanas</t>
  </si>
  <si>
    <t>Pavimentação com blocos de concreto (35 MPa), esp.=10cm, sobre colchão de areia esp.= 5cm, inclusive fornecim.e transporte blocos e areia,Vias Urbanas</t>
  </si>
  <si>
    <t>Pavimentação com paralelepípedo, colchão areia 5cm, inclusive fornecimento e transporte do paralelepípedo e areia, em Vias Urbanas</t>
  </si>
  <si>
    <t>Pavimentação com paralelepípedo sobre colchão pó de pedra esp.=5cm, inclusive fornecimento e transporte do paralelepípedo e pó de pedra, Vias Urbanas</t>
  </si>
  <si>
    <t>Pavimentação com pedra portuguesa, inclusive fornecimento e transporte do cimento, areia e pedra portuguesa em Vias Urbanas</t>
  </si>
  <si>
    <t>Pintura de ligação exclusive fornecimento e transporte comercial do material betuminoso em Vias Urbanas</t>
  </si>
  <si>
    <t>Pintura de ligação inclusive fornecimento e transporte comercial do material betuminoso em Vias Urbanas</t>
  </si>
  <si>
    <t>Remoção de capa asfáltica em TSS, TSD, ou TST exclusive transporte em Vias Urbanas</t>
  </si>
  <si>
    <t>Remoção de meio fio em Vias Urbanas</t>
  </si>
  <si>
    <t>Remoção de pavimentação poliédrica em Vias Urbanas</t>
  </si>
  <si>
    <t>Remoção e reassentamento de blocos de concreto, inclusive perdas em Vias Urbanas</t>
  </si>
  <si>
    <t>Remoção e reassentamento de paralelepípedos, inclusive perdas em Vias Urbanas</t>
  </si>
  <si>
    <t>Sub-base de brita graduada, inclusive fornecimento e transporte da brita em Vias Urbanas</t>
  </si>
  <si>
    <t>Sub-base de brita 1, inclusive fornecimento, exclusive transporte da brita em Vias Urbanas</t>
  </si>
  <si>
    <t>Sub-base solo brita, 50% em peso, inclusive fornecimento e transporte da brita em Vias Urbanas</t>
  </si>
  <si>
    <t>T.S.B.D. com capa selante, executado com Multidistribuidor inclusive fornecimento e transporte da emulsão, areia, brita e lavagem da brita -V. Urbanas</t>
  </si>
  <si>
    <t>T.S.B.D. com capa selante inclusive fornec. areia/brita/emulsão, transporte comerc. emulsão e lavagem brita, exclus. transp. areia e brita - V.Urbana</t>
  </si>
  <si>
    <t>T.S.B.D. sem capa selante, inclusive fornecimento e transporte comercial do material betuminoso e lavagem da brita em Vias Urbanas</t>
  </si>
  <si>
    <t>T.S.B.D. sem capa selante executado com Multidistribuidor excl. forn.e transp. com. da emulsão, inclus. fornecim., transp.e lavagem brita, V.Urbanas</t>
  </si>
  <si>
    <t>Alvenaria de bloco (39 x 19 x 09) cm espessura 09 cm em Vias Urbanas, inclusive transporte, areia, cimento e bloco</t>
  </si>
  <si>
    <t>Alvenaria de bloco (39 x 19 x 19) cm espessura 19 cm em Vias Urbanas</t>
  </si>
  <si>
    <t>Alvenaria de bloco (39 x 19 x 19) cm espessura 19 cm, inclusive transporte de areia, cimento e bloco em Vias Urbanas</t>
  </si>
  <si>
    <t>Alvenaria de lajota (20 x 20 x 10) cm espessura 10 cm , inclusive transporte de areia, lajota e cimento, em Vias Urbanas</t>
  </si>
  <si>
    <t>Alvenaria de pedra de mão (junta seca), inclusive transporte da pedra em Vias Urbanas</t>
  </si>
  <si>
    <t>Alvenaria de pedra de mão argamassada (argamassa cimento areia 1:4) inclusive transporte da pedra de mão, em Vias Urbanas</t>
  </si>
  <si>
    <t>Andaime de madeira para altura até 7 m, compreendendo montagem e desmontagem em Vias Urbanas</t>
  </si>
  <si>
    <t>Andaime suspenso em madeira, inclusive montagem e desmontagem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</si>
  <si>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</si>
  <si>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</si>
  <si>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</si>
  <si>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</si>
  <si>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</si>
  <si>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</si>
  <si>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Berço em brita para BSTC diâm. = 0,30 m em Vias Urbanas</t>
  </si>
  <si>
    <t>Berço em brita para BSTC diâm. = 0,40 m em Vias Urbanas</t>
  </si>
  <si>
    <t>Berço em brita para BSTC diâm. = 0,60 m em Vias Urbanas</t>
  </si>
  <si>
    <t>Berço em brita para BSTC diam. = 0,80 m em Vias Urbanas</t>
  </si>
  <si>
    <t>Boca de BDCC 2,00 x 1,20m conforme projeto em Vias Urbanas</t>
  </si>
  <si>
    <t>Boca de BDCC 2,00 x 2,50 m em Vias Urbanas</t>
  </si>
  <si>
    <t>Boca de BSCC 2,50 x 2,50 m, projeto DNIT em Vias Urbanas</t>
  </si>
  <si>
    <t>Boca de lobo simples em blocos pré-moldados CR(0,40 x 0,80 m) em Vias Urbanas</t>
  </si>
  <si>
    <t>Bueiro Metálico BSTM - D= 3,00 m - T.L. com tratamento epóxi e=2,7 mm - método não destrutivo em Vias Urbanas</t>
  </si>
  <si>
    <t>Bueiro Metálico BSTM - D=3,05m - MP-152 com tratamento epóxi e=2,7mm - método destrutivo, inclusive lastro de brita em Vias Urbanas</t>
  </si>
  <si>
    <t>Caiação de meio fios, sarjetas, etc. em Vias Urbanas</t>
  </si>
  <si>
    <t>Caixa Boca de Lobo em bloco pré-moldado de concreto para diâm.=1,00m (1,30 x 1,30m) em Vias Urbanas</t>
  </si>
  <si>
    <t>Caixa Boca de Lobo em bloco pré-moldado para diâm. = 0,60m (1,00 x 1,00m) CBL2 (Vias Urbanas)</t>
  </si>
  <si>
    <t>Caixa Boca de Lobo em bloco pré-moldado para diâm. = 0,80m (1,20 x 1,20m) (Vias Urbanas)</t>
  </si>
  <si>
    <t>Caixa Boca de Lobo em bloco pré-moldado para diâm. = 1,20m(1,50 x 1,50m) (Vias Urbanas)</t>
  </si>
  <si>
    <t>Caixa Boca de Lobo em bloco pré-moldado para diâm.= 0,30m e 0,40m (0,80 x 0,80m) (Vias Urbanas)</t>
  </si>
  <si>
    <t>Caixa Boca de Lobo em bloco pré-moldado 1,20 x 1,20m em Vias Urbanas</t>
  </si>
  <si>
    <t>Caixa coletora concreto armado H= 2,00m, inclusive escavação em Vias Urbanas</t>
  </si>
  <si>
    <t>Caixa coletora concreto armado H= 2,50m, inclusive escavação em Vias Urbanas</t>
  </si>
  <si>
    <t>Caixa coletora em bloco pré-moldado para d=0,60m (1,00 x 1,00m) em Vias Urbanas</t>
  </si>
  <si>
    <t>Caixa coletora em bloco pré-moldado para d=0,80m (1,20 x 1,20m) em Vias Urbanas</t>
  </si>
  <si>
    <t>Caixa de concreto para BSTC diâmetro 0,40 m H=1,60 m em Vias Urbanas</t>
  </si>
  <si>
    <t>Caixa de concreto para BSTC diâmetro 0,60m H=2,00m em Vias Urbanas</t>
  </si>
  <si>
    <t>Caixa de concreto para BSTC diâmetro 0,80m H=2,50m em Vias Urbanas</t>
  </si>
  <si>
    <t>Caixa de concreto para BSTC diâmetro 1,00m H=3,00m em Vias Urbanas</t>
  </si>
  <si>
    <t>Caixa de passagem em bloco pré-moldado para d=0,30 e 0,40m (0,80x0,80m)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</si>
  <si>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</si>
  <si>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</si>
  <si>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</si>
  <si>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</si>
  <si>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D=0,40m H=1,10m em Vias Urbanas</t>
  </si>
  <si>
    <t>Caixa de passagem para tubos de D=0,60m H=1,30m em Vias Urbanas</t>
  </si>
  <si>
    <t>Caixa de passagem para tubos de D=0,80m H=1,50m em Vias Urbanas</t>
  </si>
  <si>
    <t>Caixa de passagem para tubos de D=1,00m H=1,80m em Vias Urbanas</t>
  </si>
  <si>
    <t>Caixa de passagem (2,50 x 2,50m) em Vias Urbanas</t>
  </si>
  <si>
    <t>Caixa para rede de dutos dimensões 100 x100 x100 cm, em Vias Urbanas</t>
  </si>
  <si>
    <t>Caixa para rede de dutos dimensões 60 x 60 x 60 cm, em Vias Urbanas</t>
  </si>
  <si>
    <t>Caixa ralo com grelha de concreto em blocos pré-moldados - CRG - Vias Urbanas</t>
  </si>
  <si>
    <t>Caixa ralo de elementos pré-moldados em concreto (tudo incluído) em Vias Urbanas</t>
  </si>
  <si>
    <t>Caixa ralo em blocos pré-moldados e grelha articulada em FFA em Vias Urbanas</t>
  </si>
  <si>
    <t>Canaleta com grelha DP-1, inclusive transporte da grelha em Vias Urbanas</t>
  </si>
  <si>
    <t>Canaleta de concreto, com forma retangular inclusive caiação - parede 12 cm em Vias Urbanas</t>
  </si>
  <si>
    <t>Canaleta de concreto retangular (0,130m³/m) inclusive caiação em Vias Urbanas</t>
  </si>
  <si>
    <t>Canaleta de concreto (0,130m³/m) forma trapezoidal inclusive caiação em Vias Urbanas</t>
  </si>
  <si>
    <t>Cerca de tela de arame galvanizado h=1,20m em Vias Urbanas</t>
  </si>
  <si>
    <t>Cerca em tela revestida em PVC com mourões de concreto, fornecimento e execução em Vias Urbanas</t>
  </si>
  <si>
    <t>Chapisco com argamassa de cimento e areia 1:3 em Vias Urbanas</t>
  </si>
  <si>
    <t>Chapisco com argamassa de cimento e pedrisco 1:4 em Vias Urbanas</t>
  </si>
  <si>
    <t>Colchão drenante de areia para fundação de aterros, exclusive o fornecimento de areia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</si>
  <si>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</si>
  <si>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</si>
  <si>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</si>
  <si>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</si>
  <si>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</si>
  <si>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</si>
  <si>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de regularização em Vias Urbanas</t>
  </si>
  <si>
    <t>Concreto estrutural fck = 20,0 MPa com plastificante em Vias Urbanas</t>
  </si>
  <si>
    <t>Concreto estrutural fck = 20,0 MPa em Vias Urbanas</t>
  </si>
  <si>
    <t>Concreto estrutural fck = 25,0 MPa com plastificante em Vias Urbanas</t>
  </si>
  <si>
    <t>Concreto estrutural fck = 25,0 MPa em Vias Urbanas</t>
  </si>
  <si>
    <t>Concreto estrutural fck = 30,0 MPa com micro-silica e Sikacrete BR ou equivalente em Vias Urbanas</t>
  </si>
  <si>
    <t>Concreto estrutural fck = 30,0 MPa com plastificante em Vias Urbanas</t>
  </si>
  <si>
    <t>Concreto estrutural fck = 30,0 MPa em Vias Urbanas</t>
  </si>
  <si>
    <t>Concreto estrutural fck = 35,0 MPa com micro-silica e Sikacrete ou equivalente em Vias Urbanas</t>
  </si>
  <si>
    <t>Concreto submerso fck = 20,0 MPa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</si>
  <si>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</si>
  <si>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</si>
  <si>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 em Vias Urbanas</t>
  </si>
  <si>
    <t>Corpo BDTC (grota) diâmetro 0,60 m CA-2 PB exclusive escavação e reaterro, inclusive transporte do tubo em Vias Urbanas</t>
  </si>
  <si>
    <t>Corpo BDTC (grota) diâmetro 0,80 m CA-1 MF exclusive escavação e reaterro, inclusive transporte do tubo em Vias Urbanas</t>
  </si>
  <si>
    <t>Corpo BDTC (grota) diâmetro 0,80 m CA-1 PB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</si>
  <si>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</si>
  <si>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</si>
  <si>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</si>
  <si>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</si>
  <si>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</si>
  <si>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CA-2 PB exclusive escavação e reaterro, inclusive transporte do tubo em Vias Urbanas</t>
  </si>
  <si>
    <t>Corpo BDTC (grota) diâmetro 1,00 m CA-3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</si>
  <si>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</si>
  <si>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</si>
  <si>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CA-2 PB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</si>
  <si>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</si>
  <si>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</si>
  <si>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</si>
  <si>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MF exclusive escavação e reaterro, inclusive transporte do tubo em Vias Urbanas</t>
  </si>
  <si>
    <t>Corpo BDTC (grota) diâmetro 1,50 m CA-2 PB exclusive escavação e reaterro, inclusive transporte do tubo em Vias Urbanas</t>
  </si>
  <si>
    <t>Corpo BDTC (grota) diâmetro 1,50 m CA-3 MF exclusive escavação e reaterro, inclusive transporte do tubo em Vias Urbanas</t>
  </si>
  <si>
    <t>Corpo BSTC diâmetro 0,20 m C.S. MF inclusive escavação, reaterro e transporte do tubo em Vias Urbanas</t>
  </si>
  <si>
    <t>Corpo BSTC diâmetro 0,20 m C.S. PB inclusive escavação, reaterro e transporte do tubo em Vias Urbanas</t>
  </si>
  <si>
    <t>Corpo BSTC diâmetro 0,30 m C.S. MF inclusive escavação, reaterro e transporte do tubo em Vias Urbanas</t>
  </si>
  <si>
    <t>Corpo BSTC diâmetro 0,30 m C.S. PB inclusive escavação, reaterro e transporte do tubo em Vias Urbanas</t>
  </si>
  <si>
    <t>Corpo BSTC diâmetro 0,40 m C.S. MF inclusive escavação, reaterro e transporte do tubo em Vias Urbanas</t>
  </si>
  <si>
    <t>Corpo BSTC diâmetro 0,40 m C.S. PB inclusive escavação, reaterro e transporte do tubo em Vias Urbanas</t>
  </si>
  <si>
    <t>Corpo BSTC diâmetro 0,60 m C.S. MF inclusive escavação, reaterro e transporte do tubo em Vias Urbanas</t>
  </si>
  <si>
    <t>Corpo BSTC diâmetro 0,60 m C.S. PB inclusive escavação, reaterro e transporte do tubo em Vias Urbanas</t>
  </si>
  <si>
    <t>Corpo BSTC (greide) diâmetro 0,30 m CA-1 MF inclusive escavação, reaterro e transporte do tubo em Vias Urbanas</t>
  </si>
  <si>
    <t>Corpo BSTC (greide) diâmetro 0,40 m CA-1 MF inclusive escavação, reaterro e transporte do tubo em Vias Urbanas</t>
  </si>
  <si>
    <t>Corpo BSTC (greide) diâmetro 0,40 m CA-2 MF inclusive escavação, reaterro e transporte do tubo em Vias Urbanas</t>
  </si>
  <si>
    <t>Corpo BSTC (greide) diâmetro 0,60 m CA-1 MF inclusive escavação, reaterro e transporte do tubo em Vias Urbanas</t>
  </si>
  <si>
    <t>Corpo BSTC (greide) diâmetro 0,60 m CA-1 PB inclusive escavação, reaterro e transporte do tubo em Vias Urbanas</t>
  </si>
  <si>
    <t>Corpo BSTC (greide) diâmetro 0,60 m CA-2 MF inclusive escavação, reaterro e transporte do tubo em Vias Urbanas</t>
  </si>
  <si>
    <t>Corpo BSTC (greide) diâmetro 0,60 m CA-2 PB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</si>
  <si>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</si>
  <si>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</si>
  <si>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0,80 m CA-2 MF inclusive escavação, reaterro e transporte do tubo em Vias Urbanas</t>
  </si>
  <si>
    <t>Corpo BSTC (greide) diâmetro 0,80 m CA-2 PB inclusive escavação, reaterro e transporte do tubo em Vias Urbanas</t>
  </si>
  <si>
    <t>Corpo BSTC (greide) diâmetro 1,00 m CA-1 MF inclusive escavação, reaterro e transporte do tubo em Vias Urbanas</t>
  </si>
  <si>
    <t>Corpo BSTC (greide) diâmetro 1,00 m CA-1 PB inclusive escavação, reaterro e transporte do tubo em Vias Urbanas</t>
  </si>
  <si>
    <t>Corpo BSTC (greide) diâmetro 1,00 m CA-2 MF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</si>
  <si>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</si>
  <si>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</si>
  <si>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</si>
  <si>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</si>
  <si>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</si>
  <si>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</si>
  <si>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</si>
  <si>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</si>
  <si>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0,60 m CA-2 PB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</si>
  <si>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</si>
  <si>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</si>
  <si>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</si>
  <si>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Corpo BSTC (grota) diâmetro 0,80 m CA-2 PB exclusive escavação e reaterro, inclusive transporte do tubo em Vias Urbanas</t>
  </si>
  <si>
    <t>Corpo BSTC (grota) diâmetro 1,00 m CA-1 MF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</si>
  <si>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</si>
  <si>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 em Vias Urbanas</t>
  </si>
  <si>
    <t>Corpo BSTC (grota) diâmetro 1,00 m CA-2 PB exclusive escavação e reaterro, inclusive transporte do tubo em Vias Urbanas</t>
  </si>
  <si>
    <t>Corpo BSTC (grota) diâmetro 1,00 m CA-3 MF exclusive escavação e reaterro, inclusive transporte do tubo em Vias Urbanas</t>
  </si>
  <si>
    <t>Corpo BSTC (grota) diâmetro 1,20 m CA-1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</si>
  <si>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</si>
  <si>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</si>
  <si>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</si>
  <si>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1,20 m CA-3 MF exclusive escavação e reaterro, inclusive transporte do tubo em Vias Urbanas</t>
  </si>
  <si>
    <t>Corpo BSTC (grota) diâmetro 1,50 m CA-1 MF exclusive escavação e reaterro, inclusive transporte do tubo em Vias Urbanas</t>
  </si>
  <si>
    <t>Corpo BSTC (grota) diâmetro 1,50 m CA-1 PB exclusive escavação e reaterro, inclusive transporte do tubo em Vias Urbanas</t>
  </si>
  <si>
    <t>Corpo BSTC (grota) diâmetro 1,50 m CA-2 MF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</si>
  <si>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</si>
  <si>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</si>
  <si>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</si>
  <si>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</si>
  <si>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0,60 m CA-2 MF exclusive escavação e reaterro, inclusive transporte do tubo em Vias Urbanas</t>
  </si>
  <si>
    <t>Corpo BTTC (grota) diâmetro 0,60 m CA-2 PB exclusive escavação e reaterro, inclusive transporte do tubo em Vias Urbanas</t>
  </si>
  <si>
    <t>Corpo BTTC (grota) diâmetro 0,80 m CA-1 MF exclusive escavação e reaterro, inclusive transporte do tubo em Vias Urbanas</t>
  </si>
  <si>
    <t>Corpo BTTC (grota) diâmetro 0,80 m CA-1 PB exclusive escavação e reaterro, inclusive transporte do tubo em Vias Urbanas</t>
  </si>
  <si>
    <t>Corpo BTTC (grota) diâmetro 0,80 m CA-2 MF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</si>
  <si>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</si>
  <si>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</si>
  <si>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</si>
  <si>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</si>
  <si>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1,00 m CA-2 PB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</si>
  <si>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</si>
  <si>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</si>
  <si>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</si>
  <si>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</si>
  <si>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 em Vias Urbanas</t>
  </si>
  <si>
    <t>Corpo BTTC (grota) diâmetro 1,20 m CA-3 MF exclusive escavação e reaterro, inclusive transporte do tubo em Vias Urbanas</t>
  </si>
  <si>
    <t>Corpo BTTC (grota) diâmetro 1,50 m CA-1 MF exclusive escavação e reaterro, inclusive transporte do tubo em Vias Urbanas</t>
  </si>
  <si>
    <t>Corpo BTTC (grota) diâmetro 1,50 m CA-1 PB exclusive escavação e reaterro, inclusive transporte do tubo em Vias Urbanas</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</si>
  <si>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</si>
  <si>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</si>
  <si>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</si>
  <si>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Corpo de BDCC 1,00 x 1,00 m em Vias Urbanas</t>
  </si>
  <si>
    <t>Corpo de BDCC 1,50 x 1,50 m projeto DNIT para H &lt; = 2,50 m em Vias Urbanas</t>
  </si>
  <si>
    <t>Corpo de BDCC 1,50 x 1,50 m projeto DNIT para 2,50 &lt; H &lt; 5,00 m em Vias Urbanas</t>
  </si>
  <si>
    <t>Corpo de BDCC 2,00 x 1,20 m - tudo incluido conforme projeto em Vias Urbanas</t>
  </si>
  <si>
    <t>Corpo de BDCC 2,00 x 2,00 m projeto DNIT para H &lt; = 2,50 m em Vias Urbanas</t>
  </si>
  <si>
    <t>Corpo de BDCC 2,00 x 2,00 m projeto DNIT para 2,50 &lt; H &lt; 5,00 m em Vias Urbanas</t>
  </si>
  <si>
    <t>Corpo de BDCC 2,00 x 2,50 m em Vias Urbanas</t>
  </si>
  <si>
    <t>Corpo de BDCC 2,00 x 3,00 m projeto DNIT p/ 2,50 &lt; H &lt; 5,00 m em Vias Urbanas</t>
  </si>
  <si>
    <t>Corpo de BDCC 2,00 x 3,00 m projeto DNIT para H &lt; = 2,50 m em Vias Urbanas</t>
  </si>
  <si>
    <t>Corpo de BDCC 2,50 x 2,00m - tudo incluído conforme projeto em Vias Urbanas</t>
  </si>
  <si>
    <t>Corpo de BDCC 2,50 x 2,50 m projeto DNIT p/ 2,50&lt; H &lt;5,00 m em Vias Urbanas</t>
  </si>
  <si>
    <t>Corpo de BDCC 2,50 x 2,50 m projeto DNIT para H&lt;=2,50m em Vias Urbanas</t>
  </si>
  <si>
    <t>Corpo de BDCC 2,50 x 3,00 m projeto DNIT p/ H &lt;= 2,50 m em Vias Urbanas</t>
  </si>
  <si>
    <t>Corpo de BDCC 2,50 x 3,00 m projeto DNIT p/ 2,50 &lt; H &lt; 5,00 m em Vias Urbanas</t>
  </si>
  <si>
    <t>Corpo de BDCC 3,00 x 3,00 m projeto DNIT p/ 2,50 &lt; H &lt; 5,00 m em Vias Urbanas</t>
  </si>
  <si>
    <t>Corpo de BDCC 3,00 x 3,00 m projeto DNIT para H &lt;= 2,50 m em Vias Urbanas</t>
  </si>
  <si>
    <t>Corpo de BSCC 1,50 x 1,50 m projeto DNIT p/ H &lt;= 2,50 m em Vias Urbanas</t>
  </si>
  <si>
    <t>Corpo de BSCC 1,50x1,50m projeto DNIT p/ 2,50&lt; H &lt;5,00m em Vias Urbanas</t>
  </si>
  <si>
    <t>Corpo de BSCC 2,00 x 2,00m projeto DNIT para 5,00 &lt; H &lt; 7,50 m em Vias Urbanas</t>
  </si>
  <si>
    <t>Corpo de BSCC 2,00x2,00m projeto DNIT p/ H&lt;=2,50m em Vias Urbanas</t>
  </si>
  <si>
    <t>Corpo de BSCC 2,00x2,00m projeto DNIT p/ 2,50&lt; H &lt;5,00m em Vias Urbanas</t>
  </si>
  <si>
    <t>Corpo de BSCC 2,00x3,00m projeto DNIT p/ H&lt;=2,50m em Vias Urbanas</t>
  </si>
  <si>
    <t>Corpo de BSCC 2,00x3,00m projeto DNIT p/ 2,50&lt; H &lt;5,00m em Vias Urbanas</t>
  </si>
  <si>
    <t>Corpo de BSCC 2,50 x 2,50 m, para H &lt; = 2,50 m em Vias Urbanas</t>
  </si>
  <si>
    <t>Corpo de BSCC 2,50x2,50m projeto DNIT para 2,50&lt; H &lt;5,00m em Vias Urbanas</t>
  </si>
  <si>
    <t>Corpo de BSCC 2,50x3,00m projeto DNIT para H&lt;=2,50m em Vias Urbanas</t>
  </si>
  <si>
    <t>Corpo de BSCC 2,50x3,00m projeto DNIT para 2,50&lt; H &lt;5,00m em Vias Urbanas</t>
  </si>
  <si>
    <t>Corpo de BSCC 3,00x1,50 para 2,50m&lt; H &lt; 5,00m , em Vias Urbanas</t>
  </si>
  <si>
    <t>Corpo de BSCC 3,00x3,00m projeto DNIT para H&lt;=2,50m em Vias Urbanas</t>
  </si>
  <si>
    <t>Corpo de BSCC 3,00x3,00m projeto DNIT para 2,50&lt; H &lt;5,00m em Vias Urbanas</t>
  </si>
  <si>
    <t>Corpo de BTCC 1,50 x 1,50 m projeto DNIT para H &lt;= 2,50 m em Vias Urbanas</t>
  </si>
  <si>
    <t>Corpo de BTCC 1,50 x 1,50 m projeto DNIT para 2,50 &lt; H &lt; 5,00 m em Vias Urbanas</t>
  </si>
  <si>
    <t>Corpo de BTCC 2,00 x 2,00 m projeto DNIT para H &lt;= 2,50 m em Vias Urbanas</t>
  </si>
  <si>
    <t>Corpo de BTCC 2,00 x 2,00 m projeto DNIT para 2,50 &lt; H &lt; 5,00 m em Vias Urbanas</t>
  </si>
  <si>
    <t>Corpo de BTCC 2,00 x 3,00 m projeto DNIT para H &lt; = 2,50 m em Vias Urbanas</t>
  </si>
  <si>
    <t>Corpo de BTCC 2,00 x 3,00 m projeto DNIT para 2,50 &lt; H &lt; 5,00 m em Vias Urbanas</t>
  </si>
  <si>
    <t>Corpo de BTCC 2,50 x 2,50 m projeto DNIT para H &lt; = 2,50 m em Vias Urbanas</t>
  </si>
  <si>
    <t>Corpo de BTCC 2,50 x 2,50 m projeto DNIT para 2,50 &lt; H &lt; 5,00 m em Vias Urbanas</t>
  </si>
  <si>
    <t>Corpo de BTCC 2,50 x 3,00 m projeto DNIT para H &lt; = 2,50 m em Vias Urbanas</t>
  </si>
  <si>
    <t>Corpo de BTCC 2,50 x 3,00 m projeto DNIT para H &lt; = 2,50 m em vias Urbanas</t>
  </si>
  <si>
    <t>Corpo de BTCC 2,50 x 3,00 m projeto DNIT para 2,50 &lt; H &lt; 5,00 m em Vias Urbanas</t>
  </si>
  <si>
    <t>Corpo de BTCC 3,00 x 3,00 m projeto DNIT para H &lt; = 2,50 m em Vias Urbanas</t>
  </si>
  <si>
    <t>Corpo de BTCC 3,00 x 3,00 m projeto DNIT para 2,50 &lt; H &lt; 5,00 m em Vias Urbanas</t>
  </si>
  <si>
    <t>Corta-rio (escavação mecânica em material de 1ª cat.) H=1,50 a 3,00 m em Vias Urbanas</t>
  </si>
  <si>
    <t>Corta-rio (escavação mecânica em material de 2ª cat.) H=1,50 a 3,00m em Vias Urbanas</t>
  </si>
  <si>
    <t>Corta-rio (escavação mecânica em material de 3º cat.) H=0,00 a 1,50m em Vias Urbanas</t>
  </si>
  <si>
    <t>Corte e esmerilhamento de pontas de tubo de ferro fundido DN 500 a 200mm em Vias Urbanas</t>
  </si>
  <si>
    <t>Demolição manual alvenaria tijolo furado assentado com argamassa em Vias Urbanas</t>
  </si>
  <si>
    <t>Demolição manual de concreto armado em Vias Urbanas</t>
  </si>
  <si>
    <t>Demolição manual de concreto simples ou ciclópico em Vias Urbanas</t>
  </si>
  <si>
    <t>Demolição mecânica de concreto em Vias Urbanas</t>
  </si>
  <si>
    <t>Descida d'água concreto simples (degraus) c/ caiação (DSA-03) apoio em Vias Urbanas</t>
  </si>
  <si>
    <t>Deslocamento de cerca de tela galvanizada fio 12 malha 3" x 3", em Vias Urbanas</t>
  </si>
  <si>
    <t>Dreno de alívio de pavimento (DP - DAP - 01), com tubo PVC d=50mm, geotêxtil não tecido RT 07 kN/m inclusive transporte da brita em Vias Urbanas</t>
  </si>
  <si>
    <t>Dreno de PVC D = 100 mm em Vias Urbanas</t>
  </si>
  <si>
    <t>Dreno de PVC D = 50 mm em Vias Urbanas</t>
  </si>
  <si>
    <t>Dreno em PEAD perfurado diâm. = 100 mm, inclusive transporte do tubo, em Vias Urbanas</t>
  </si>
  <si>
    <t>Dreno Longitudinal tipo Trincheira Drenante, H = 0,90 m com tubo poroso tipo PEAD d =100 mm, incluindo esc. mat. 3ª cat. e transporte do tubo em Vias Urbanas</t>
  </si>
  <si>
    <t>Dreno Longitudinal tipo Trincheira Drenante, H = 0,90 m com tubo poroso tipo PEAD d=100 mm, inclusive esc. em mat. 1ª cat. e transporte do tubo em Vias Urbanas</t>
  </si>
  <si>
    <t>Dreno Longitudinal tipo Trincheira Drenante, H=0,40m c/tubo poroso PEAD d = 65 mm, incl. esc. mat. 1ª cat., geotêxtil não tecido RT 07kN/m, V. Urbanas</t>
  </si>
  <si>
    <t>Dreno ou Barbacã em tubo PVC, diâmetro de 2" em Vias Urbanas</t>
  </si>
  <si>
    <t>Dreno profundo com enchimento de areia, escavação em material 1ª categoria, inclusive transporte da areia, em vias Urbanas</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</si>
  <si>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</si>
  <si>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 em Vias Urbanas</t>
  </si>
  <si>
    <t>Dreno profundo com enchimento de brita, escavação em material 1ª categoria, inclusive transporte da brita em Vias Urbanas</t>
  </si>
  <si>
    <t>Dreno profundo com tubo poroso, D=0,20 m com enchim. de brita, escav. material 3ª categoria (DPR-01), inclus. transporte brita e tubo, Vias Urbanas</t>
  </si>
  <si>
    <t>Dreno profundo com tubo poroso, D=0,20m com enchim. de brita e areia, escav. material 2ª categoria, inclusi. transp. areia,brita e tubo Vias Urbanas</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</si>
  <si>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</si>
  <si>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</si>
  <si>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D=0,20m com enchimento de areia, escavação em material 1ª categoria (DPS -01), inclusive transporte da areia e do tubo em Vias Urbanas</t>
  </si>
  <si>
    <t>Dreno profundo D=0,20m com enchimento de brita e areia, escavação em material 1ª categoria, inclusive transporte da brita e da areia, em Vias Urbanas</t>
  </si>
  <si>
    <t>Dreno profundo para corte em solo, com enchimento em brita revestido com geotêxtil não tecido RT-16, inclusive transporte da brita em Vias Urbanas</t>
  </si>
  <si>
    <t>Dreno profundo solo c/tubo PEAD perfur. D=100mm envolto geotêxtil não tecido RT16kn, preench.c/brita, inclus.transp.tubo exclus transp.brita V Urbanas</t>
  </si>
  <si>
    <t>Dreno sub-horizontal D = 50 mm em PVC inclus. escavação em alteração de rocha, geotêxtil não tecido RT-16 exclusive transp. em Vias Urbanas</t>
  </si>
  <si>
    <t>Dreno sub-horizontal D = 50 mm em PVC inclus.escavação em rocha sã, geotêxtil não tecido RT-16, exclusive transportes em Vias Urbanas</t>
  </si>
  <si>
    <t>Dreno sub-horizontal D=50 mm inclusive geotêxtil não tecido RT 16 kn/m, em PVC, exclusive transportes em Vias Urbanas</t>
  </si>
  <si>
    <t>Dreno sub-superficial rocha (h=0,55m) c/tubo PEAD perfur.d=100mm, env. geotêxtil RT-16, preenc.c/ brita, incl. transp. tubo, excl. transp brita-Vias Urb</t>
  </si>
  <si>
    <t>Dreno vertical D = 75 mm em PVC, inclusive geotêxtil não tecido RT-16, exclusive transportes, em Vias Urbanas</t>
  </si>
  <si>
    <t>Eletroduto de ferro galvanizado DN 4" , inclusive conexões, exclusive escavação e reaterro, fornecimento e assentamento, em Vias Urbanas</t>
  </si>
  <si>
    <t>Eletroduto para rede de lógica, inclusive conexões, em Vias Urbanas</t>
  </si>
  <si>
    <t>Eletroduto PVC diâmetro 75mm, fornecimento e assentamento em Vias Urbanas</t>
  </si>
  <si>
    <t>Eletroduto PVC rígido roscável diâm. 50 mm, fornecimento e assentamento em Vias Urbanas</t>
  </si>
  <si>
    <t>Eletroduto tipo Kanaflex diâmetro 1 1/4",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</si>
  <si>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</si>
  <si>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</si>
  <si>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</si>
  <si>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Escada de madeira executada sobre terreno inclinado, com 80 cm de largura mínima em Vias Urbanas</t>
  </si>
  <si>
    <t>Escavação manual em mat. 1ª cat. H= 0,00 a 1,50 m c/ esgotamento em Vias Urbanas</t>
  </si>
  <si>
    <t>Escavação manual em mat. 1ª cat. H= 0,00 a 1,50 m em Vias Urbanas</t>
  </si>
  <si>
    <t>Escavação manual em mat. 1ª cat. H= 1,50 a 3,00 m c/ esgotamento em Vias Urbanas</t>
  </si>
  <si>
    <t>Escavação manual em mat. 1ª cat. H= 1,50 a 3,00 m em Vias Urbanas</t>
  </si>
  <si>
    <t>Escavação manual em mat. 1ª cat. H= 3,00 a 4,50 m c/ esgotamento, em Vias Urbanas</t>
  </si>
  <si>
    <t>Escavação manual em mat. 1ª cat. H= 3,00 a 4,50 m, em Vias Urbanas</t>
  </si>
  <si>
    <t>Escavação manual em mat. 2ª cat. H= 0,00 a 1,50 m c/ esgotamento, em Vias Urbanas</t>
  </si>
  <si>
    <t>Escavação manual em mat. 2ª cat. H= 0,00 a 1,50 m s/ detonação, em Vias Urbanas</t>
  </si>
  <si>
    <t>Escavação manual em mat. 2ª cat. H= 1,50 a 3,00 m c/ esgotamento, em Vias Urbanas</t>
  </si>
  <si>
    <t>Escavação manual em mat. 2ª cat. H= 1,50 a 3,00 m s/ detonação, em Vias Urbanas</t>
  </si>
  <si>
    <t>Escavação manual em mat. 2ª cat. H= 3,00 a 4,50 m c/ esgotamento, em Vias Urbanas</t>
  </si>
  <si>
    <t>Escavação manual em mat. 2ª cat. H= 3,00 a 4,50 m s/ detonação, em Vias Urbanas</t>
  </si>
  <si>
    <t>Escavação manual em mat. 3ª cat. H= 0,00 a 1,50 m, a fogo, em Vias Urbanas</t>
  </si>
  <si>
    <t>Escavação manual furos, valetas mat. 1ª cat. H= 0,00 a 1,50 m (dim. reduz.), em Vias Urbanas</t>
  </si>
  <si>
    <t>Escavação manual furos, valetas mat. 2ª cat. H= 0,00 a 1,50 m s/detonação (dim. reduz.), em Vias Urbanas</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</si>
  <si>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</si>
  <si>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</si>
  <si>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 c/ esgotamento, em Vias Urbanas</t>
  </si>
  <si>
    <t>Escavação mecânica em material de 1ª cat. H= 0,00 a 1,50 m, em Vias Urbanas</t>
  </si>
  <si>
    <t>Escavação mecânica em material de 1ª cat. H= 1,50 a 3,00 m c/ esgotamento, em Vias Urbanas</t>
  </si>
  <si>
    <t>Escavação mecânica em material de 1ª cat. H= 1,50 a 3,00 m, em Vias Urbanas</t>
  </si>
  <si>
    <t>Escavação mecânica em material de 1º cat. H= 3,00 a 4,50 m c/ esgotamento, em Vias Urbanas</t>
  </si>
  <si>
    <t>Escavação mecânica em material de 1ª cat. H= 3,00 a 4,50 m, em Vias Urbanas</t>
  </si>
  <si>
    <t>Escavação mecânica em material de 2ª cat. H= 0,00 a 1,50 m c/ esgotamento, em Vias Urbanas</t>
  </si>
  <si>
    <t>Escavação mecânica em material de 2ª cat. H= 0,00 a 1,50 m, em Vias Urbanas</t>
  </si>
  <si>
    <t>Escavação mecânica em material de 2ª cat. H= 1,50 a 3,00 m c/ esgotamento, em Vias Urbanas</t>
  </si>
  <si>
    <t>Escavação mecânica em material de 2ª cat. H= 1,50 a 3,00 m, em Vias Urbanas</t>
  </si>
  <si>
    <t>Escavação mecânica em material de 2ª cat. H= 3,00 a 4,50 m c/ esgotamento, em Vias Urbanas</t>
  </si>
  <si>
    <t>Escavação mecânica em material de 2º cat. H= 3,00 a 4,50 m c/ esgotamento em Vias Urbanas</t>
  </si>
  <si>
    <t>Escavação mecânica em material de 2ª cat. H= 3,00 a 4,50 m, em Vias Urbanas</t>
  </si>
  <si>
    <t>Escoramento de cavas e valas, inclusive fornecimento e transporte das madeiras, em Vias Urbanas</t>
  </si>
  <si>
    <t>Escoramento e cimbramento (bueiro celular), inclusive fornecimento e transporte das madeiras , em Vias Urbanas</t>
  </si>
  <si>
    <t>Forma especial de madeira para meio fio, inclusive fornecimento e transporte das madeiras em Vias Urbanas</t>
  </si>
  <si>
    <t>Forma especial de madeira para sarjeta (gabarito), inclusive fornecimento e transporte das madeiras, em Vias Urbanas</t>
  </si>
  <si>
    <t>Forma metálica para meio fio, em Vias Urbanas</t>
  </si>
  <si>
    <t>Formas planas de madeira com 01 (um) reaproveitamento, inclusive fornecimento e transporte das madeiras, em Vias Urbanas</t>
  </si>
  <si>
    <t>Formas planas de madeira com 02 (dois) reaproveitamentos, inclusive fornecimento e transporte das madeiras, em Vias Urbanas</t>
  </si>
  <si>
    <t>Formas planas de madeira com 04 (quatro) reaproveitamentos, inclusive fornecimento e transporte das madeiras, em Vias Urbanas</t>
  </si>
  <si>
    <t>Formas planas de madeira sem reaproveitamento (forma perdida), inclusive fornecimento e transporte das madeiras em Vias Urbanas</t>
  </si>
  <si>
    <t>Gabião manta/colchão, p/ revest. canal em malha hex 6x8mm Zn-Al/PVC, e=2,8mm,h=0,23m, inclus.aquis./assentam. pedra mão, exclus. transp., Vias Urbanas</t>
  </si>
  <si>
    <t>Gabiões com caixas galvanizadas, sem manta, em Vias Urbanas</t>
  </si>
  <si>
    <t>Geotêxtil não tecido RT-16 kn/m, fornecimento e aplicação em Vias Urbanas</t>
  </si>
  <si>
    <t>Geotêxtil não-tecido com resistência longitudinal a tração 10kN/m,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</si>
  <si>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</si>
  <si>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</si>
  <si>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</si>
  <si>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</si>
  <si>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</si>
  <si>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</si>
  <si>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</si>
  <si>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Meio fio de concreto pré-moldado (12 x 30 x 15) cm, inclusive caiação e transporte do meio fio em Vias Urbanas</t>
  </si>
  <si>
    <t>Montagem e desmontagem de escoramento tubular normal, em obras de arte na densidade de 5m de tubo por m³ de escoramento em Vias Urbanas</t>
  </si>
  <si>
    <t>Muro de testa em concreto para saída de dreno profundo em rocha, inclusive transporte do tubo em Vias Urbanas</t>
  </si>
  <si>
    <t>Pedra de mão p/ (concreto ciclópico ou alvenaria) rocha paga em medição em Vias Urbanas</t>
  </si>
  <si>
    <t>Pescoço de poço de visita H=0,30m, diâm. = 0,60 m, fornecimento, assentamento e transporte em Vias Urbanas</t>
  </si>
  <si>
    <t>Pintura com nata de cimento em Vias Urbanas</t>
  </si>
  <si>
    <t>Pintura interna ou externa sobre ferro, com tinta a base de resina de borracha clorada em Vias Urbanas</t>
  </si>
  <si>
    <t>Plataforma ou passarela de pinho de 1ª ou similar, 1" x 12", em Vias Urbanas</t>
  </si>
  <si>
    <t>Poço de visita em bloco pré-moldado para d=0,30 e 0,40 m (0,80 x 0,8 0m), em Vias Urbanas</t>
  </si>
  <si>
    <t>Poço de visita em bloco pré-moldado para d=0,60 m (1,00 x 1,00 m), em Vias Urbanas</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</si>
  <si>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</si>
  <si>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</si>
  <si>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</si>
  <si>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</si>
  <si>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0,60 m em blocos de concreto, em Vias Urbanas</t>
  </si>
  <si>
    <t>Poço de visita para BSTC diâm. 0,80 m em blocos de concreto, em Vias Urbanas</t>
  </si>
  <si>
    <t>Poço de visita (tubo D=0,40 m) H=1,50 m com tampão F.F.A.P., inclusive escavação e transporte do tampão, em Vias Urbanas</t>
  </si>
  <si>
    <t>Poço de visita (tubo D=0,60 m) H=1,70 m com tampão F.F.A.P., inclusive escavação e transporte do tampão, em Vias Urbanas</t>
  </si>
  <si>
    <t>Poço de visita (tubo D=0,80 m) H=1,90 m com tampão F.F.A.P., inclusive escavação e transporte do tampão, em Vias Urbanas</t>
  </si>
  <si>
    <t>Poço de visita (tubo D=1,00 m) H=2,10 m com tampão F.F.A.P., inclusive escavação e transporte do tampão, em Vias Urbanas</t>
  </si>
  <si>
    <t>Preparo manual de talude, compreendendo acerto, raspagem eventual de até 0,30 m de prof. e afastamento lateral, em Vias Urbanas</t>
  </si>
  <si>
    <t>Preparo manual de terreno, compreendendo acerto raspagem até 25 cm de profundidade e afastamento lateral do material excedente, em Vias Urbanas</t>
  </si>
  <si>
    <t>Reaterro com areia, tudo incluído, em Vias Urbanas</t>
  </si>
  <si>
    <t>Reaterro de cavas c/ compactação manual (apiloamento) (dim. reduz.), em Vias Urbanas</t>
  </si>
  <si>
    <t>Reaterro de cavas c/ compactação manual (apiloamento) em Vias Urbanas</t>
  </si>
  <si>
    <t>Reaterro de cavas c/ compactação mecânica (compactador manual), em Vias Urbanas</t>
  </si>
  <si>
    <t>Recuperação de poço de visita inclusive fornecimento tampão F.F.A.P., em Vias Urbanas</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</si>
  <si>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</si>
  <si>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</si>
  <si>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</si>
  <si>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</si>
  <si>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Religação de rede de água em PVC PBA CL 15 DN 100 mm, inclusive conexões, em Vias Urbanas</t>
  </si>
  <si>
    <t>Remanejamento de ligação e religação de redes de esgoto, em Vias Urbanas</t>
  </si>
  <si>
    <t>Remoção de bueiros existentes, em Vias Urbanas</t>
  </si>
  <si>
    <t>Rip-rap c/ argamassa cimento areia 1:6, inclusive aquisição e transporte dos materiais, em Vias Urbanas</t>
  </si>
  <si>
    <t>Sarjeta de concreto DP-1 (0,081 m³/m) calha triangular, inclusive caiação, em Vias Urbanas</t>
  </si>
  <si>
    <t>Sarjeta de concreto DP-2 (0,085 m³/m) calha triangular, inclusive caiação, em Vias Urbanas</t>
  </si>
  <si>
    <t>Sarjeta de concreto SCA 40/10 - em Vias Urbanas</t>
  </si>
  <si>
    <t>Sarjeta de concreto (SCA 70/15) calha triangular, inclusive caiação, em Vias Urbanas</t>
  </si>
  <si>
    <t>Sarjeta de concreto (SCA 90/10) calha triangular, inclusive caiação, em Vias Urbanas</t>
  </si>
  <si>
    <t>Sarjeta de concreto (STC - 02) calha triangular em corte/aterro, inclusive caiação, em Vias Urbanas</t>
  </si>
  <si>
    <t>Sarjeta de concreto (STC - 04) calha triangular de bancada em corte, inclusive caiação, em Vias Urbanas</t>
  </si>
  <si>
    <t>Tampa de concreto em grelha, fornecimento, assentamento e transporte, em Vias Urbanas</t>
  </si>
  <si>
    <t>Tampão F.F.A.P. com 100 kg, fornecimento, assentamento e transporte em Vias Urbanas</t>
  </si>
  <si>
    <t>Tapume de vedação e proteção, executado com chapas de compensado resinado com 6 mm de espessura, exclusive pintura, em Vias Urbanas</t>
  </si>
  <si>
    <t>Tela de aço soldada Telcon Q-138 ou similar, fornecimento e assentamento em Vias Urbanas</t>
  </si>
  <si>
    <t>Tela de proteção de segurança de PVC cor laranja com suporte para sinalização de obras em Vias Urbanas</t>
  </si>
  <si>
    <t>Terminal de dreno de alívio de pavimento (DP - TDA - 01) em Vias Urbanas</t>
  </si>
  <si>
    <t>Transporte de materiais encosta abaixo, serviço manual, inclusive carga e descarga em Vias Urbanas</t>
  </si>
  <si>
    <t>Transporte de materiais encosta acima, serviço manual, inclusive carga e descarga em Vias Urbanas</t>
  </si>
  <si>
    <t>Transposição de segmento de sarjeta - TSS 01, inclusive transporte do tubo de concreto em Vias Urbanas</t>
  </si>
  <si>
    <t>Trincheira drenante cega (0,50 x 1,70) m, com utilização de geotêxtil não tecido Rt-16 kn/m, inclusive transporte da brita em Vias Urbanas</t>
  </si>
  <si>
    <t>Trincheira drenante em madeira em Vias Urbanas</t>
  </si>
  <si>
    <t>Tubo de PVC NBR 5648 diâmetro 50 mm, fornecimento e assentamento em Vias Urbanas</t>
  </si>
  <si>
    <t>Tubo de PVC NBR 5648 diâmetro 75 mm, fornecimento e assentamento em Vias Urbanas</t>
  </si>
  <si>
    <t>Tubo de PVC rígido série R diâmetro 100 mm, fornecimento e assentamento em Vias Urbanas</t>
  </si>
  <si>
    <t>Tubo irrifort agropecuário diâmetro 32 mm, fornecimento e assentamento em Vias Urbanas</t>
  </si>
  <si>
    <t>Tubo para irrigação linha fixa PN40 50 mm, fornecimento e assentamento em Vias Urbanas</t>
  </si>
  <si>
    <t>Tubos de ferro fundido diâmetro 0,90 m, assentamento em Vias Urbanas</t>
  </si>
  <si>
    <t>Tubos para irrigação Linha fixa PN40, diâmetro 75 mm, fornecimento e assentamento em Vias Urbanas</t>
  </si>
  <si>
    <t>Valeta de pedra argamassada VPAR em Vias Urbanas</t>
  </si>
  <si>
    <t>Valeta de pedra jogada VPJ, inclusive transporte da pedra em Vias Urbanas</t>
  </si>
  <si>
    <t>Valeta de proteção de corte - desobstrução e limpeza em Vias Urbanas</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</si>
  <si>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</si>
  <si>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</si>
  <si>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para almoxarifado</t>
  </si>
  <si>
    <t>Aluguel de container tipo cozinha com isolamento térmico e acústico, 2 luminárias, piso especial e janela</t>
  </si>
  <si>
    <t>Aluguel de container tipo refeitório simples, c/ 1 aparelho de ar condicionado, 2 luminárias e 2 janelas de vidro</t>
  </si>
  <si>
    <t>Aluguel de container tipo refeitório (2 unidades acopladas), c/ 2 aparelhos de ar condicionado, 4 lumináriase 4 janelas de vidro</t>
  </si>
  <si>
    <t>Aluguel de container tipo refeitório (3 unidades acopladas), c/ 3 aparelhos de ar condiocionado , 6 luminárias e 6 janelas de vidro</t>
  </si>
  <si>
    <t>Aluguel de container tipo sanitário com 3 vasos sanitários, lavatório, mictório, 5 chuveiros, 2 venezianas e piso especial</t>
  </si>
  <si>
    <t>Aluguel de container tipo vestiário, 2 luminárias, piso especial e janela</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</si>
  <si>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</si>
  <si>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</si>
  <si>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Canaleta de concreto retangular com grelha em barra de aço</t>
  </si>
  <si>
    <t>Cobertura nova de telhas onduladas de fibrocimento 6,0mm, inclusive cumeeiras e acessórios de fixação</t>
  </si>
  <si>
    <t>Estrutura de madeira lei para telhado de telha ondulada de fibroc. esp. 6mm, c/ pontaletes e caibros, incl. com cupinicida, excl. telhas</t>
  </si>
  <si>
    <t>Galpão em peças de madeira 8x8cm e contravent. de 5x7cm, cobertura de telhas de fibroc. de 6mm, incl. ponto e cabo de alimentação da máquina</t>
  </si>
  <si>
    <t>Mobilização e desmobilização de caminhão basculante (máximo)</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</si>
  <si>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</si>
  <si>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</si>
  <si>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</si>
  <si>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</si>
  <si>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</si>
  <si>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Mobilização e desmobilização de equipamentos com carreta prancha (máximo)</t>
  </si>
  <si>
    <t>Placa de obra nas dimensões de 3,0 x 6,0 m, padrão DER-ES</t>
  </si>
  <si>
    <t>Rede de água c/ padrão de entrada d'água diâm. 3/4" conf. CESAN, incl. tubos e conexões p/ aliment., distrib., extravas. e limp., cons. o padrão a 25m</t>
  </si>
  <si>
    <t>Rede de esgoto, contendo fossa e filtro, incl. tubos e conexões de ligação entre caixas, considerando distância de 25m</t>
  </si>
  <si>
    <t>Rede de luz, incl. padrão entr. energia trifás. cabo ligação até barracões, quadro distrib., disj. e chave de força, cons. 20m entre padrão entr.e QDG</t>
  </si>
  <si>
    <t>Refeitório c/ paredes chapa de comp. 12mm e pont. 8x8cm, piso ciment. e cob. telhas fibroc. 6mm, incl. ponto de luz e cx. de insp. (1,21m²/func/turno)</t>
  </si>
  <si>
    <t>Reservatório de fibra de vidro de 1000 L, incl. suporte em madeira de 7x12cm, elevado de 4m</t>
  </si>
  <si>
    <t>Sanitário e vestiário de 40/60 func., c/ 33,90m², paredes chapa compens. 12mm e pont. 8x8cm , piso ciment., cobert. telha fibroc., incl. luz e cx. insp</t>
  </si>
  <si>
    <t>Sistema separador de água e óleo</t>
  </si>
  <si>
    <t>Tapume madeira compensada resinada e= 12mm h=2,20m, estr. c/ mad reflorest., incl montagem e pintura esmalte sintético</t>
  </si>
  <si>
    <t>Tapume Telha Metálica Ondulada 0,50mm Branca h=2,20m, incl. montagem estr. mad. 8"x8", incl. faixas pint. esmalte sintético c/ h=40cm (Reaproveitamento 2x)</t>
  </si>
  <si>
    <t>Administração Local (valor mensal a calcular de acordo com a obra)</t>
  </si>
  <si>
    <t>Ajudante de carpinteiro</t>
  </si>
  <si>
    <t>Ajudante de carpinteiro de O.A.C.</t>
  </si>
  <si>
    <t>Ajudante de eletricista</t>
  </si>
  <si>
    <t>Ajudante de máquina</t>
  </si>
  <si>
    <t>Ajudante de pedreiro O.A.C.</t>
  </si>
  <si>
    <t>Ajudante de pedreiro O.A.E.</t>
  </si>
  <si>
    <t>Almoxarife</t>
  </si>
  <si>
    <t>Apontador</t>
  </si>
  <si>
    <t>Armador</t>
  </si>
  <si>
    <t>Auxiliar de almoxarife</t>
  </si>
  <si>
    <t>Auxiliar de serviços gerais</t>
  </si>
  <si>
    <t>Blaster</t>
  </si>
  <si>
    <t>Cabo de fogo</t>
  </si>
  <si>
    <t>Calceteiro</t>
  </si>
  <si>
    <t>Capataz de ar comprimido</t>
  </si>
  <si>
    <t>Carpinteiro de O.A.C.</t>
  </si>
  <si>
    <t>Carpinteiro de O.A.E.</t>
  </si>
  <si>
    <t>Cavouqueiro</t>
  </si>
  <si>
    <t>Compressorista</t>
  </si>
  <si>
    <t>Eletricista</t>
  </si>
  <si>
    <t>Encarregado de britador</t>
  </si>
  <si>
    <t>Encarregado de escritório</t>
  </si>
  <si>
    <t>Encarregado de fundação</t>
  </si>
  <si>
    <t>Encarregado de O.A.C.</t>
  </si>
  <si>
    <t>Encarregado de pavimentação</t>
  </si>
  <si>
    <t>Encarregado de pesagem</t>
  </si>
  <si>
    <t>Encarregado de pista</t>
  </si>
  <si>
    <t>Encarregado de protensao</t>
  </si>
  <si>
    <t>Encarregado de terraplenagem</t>
  </si>
  <si>
    <t>Encarregado de usina</t>
  </si>
  <si>
    <t>Encarregado Geral</t>
  </si>
  <si>
    <t>Encarregado O.A.E.</t>
  </si>
  <si>
    <t>Escavadeirista</t>
  </si>
  <si>
    <t>Feitor</t>
  </si>
  <si>
    <t>Greidista</t>
  </si>
  <si>
    <t>Laboratorista de Usina</t>
  </si>
  <si>
    <t>Marroeiro</t>
  </si>
  <si>
    <t>Marteleteiro</t>
  </si>
  <si>
    <t>Meio Oficial</t>
  </si>
  <si>
    <t>Montador</t>
  </si>
  <si>
    <t>Motorista</t>
  </si>
  <si>
    <t>Oficial</t>
  </si>
  <si>
    <t>Operador de bate-estacas</t>
  </si>
  <si>
    <t>Operador de betoneira</t>
  </si>
  <si>
    <t>Operador de campânula p/ tubulaçao</t>
  </si>
  <si>
    <t>Operador de máquina</t>
  </si>
  <si>
    <t>Operador de protensão</t>
  </si>
  <si>
    <t>Operador de roçadeira</t>
  </si>
  <si>
    <t>Operador de usina</t>
  </si>
  <si>
    <t>Operário braçal</t>
  </si>
  <si>
    <t>Patrolista</t>
  </si>
  <si>
    <t>Pedreiro de O.A.C.</t>
  </si>
  <si>
    <t>Pedreiro de O.A.E.</t>
  </si>
  <si>
    <t>Pintor</t>
  </si>
  <si>
    <t>Poceiro</t>
  </si>
  <si>
    <t>Rasteleiro</t>
  </si>
  <si>
    <t>Serralheiro</t>
  </si>
  <si>
    <t>Servente</t>
  </si>
  <si>
    <t>Servente de usina</t>
  </si>
  <si>
    <t>Sinaleiro</t>
  </si>
  <si>
    <t>Soldador</t>
  </si>
  <si>
    <t>Sondador</t>
  </si>
  <si>
    <t>Supervisor Técnico de Montagem</t>
  </si>
  <si>
    <t>Trabalhador sob ar comprimido</t>
  </si>
  <si>
    <t>Tratorista</t>
  </si>
  <si>
    <t>Vigia</t>
  </si>
  <si>
    <t>004 - CONSULTORIA</t>
  </si>
  <si>
    <t>Advogado</t>
  </si>
  <si>
    <t>Mes</t>
  </si>
  <si>
    <t>Analista de sistemas (júnior)</t>
  </si>
  <si>
    <t>Analista de sistemas (sênior)</t>
  </si>
  <si>
    <t>Arqueólogo (Pleno)</t>
  </si>
  <si>
    <t>Assistente Social (Pleno)</t>
  </si>
  <si>
    <t>Auxiliar de administraçao</t>
  </si>
  <si>
    <t>Auxiliar de engenharia</t>
  </si>
  <si>
    <t>Auxiliar de escritório</t>
  </si>
  <si>
    <t>Auxiliar de laboratório</t>
  </si>
  <si>
    <t>Auxiliar de Serviços Gerais</t>
  </si>
  <si>
    <t>Auxiliar de topografia</t>
  </si>
  <si>
    <t>Auxiliar técnico</t>
  </si>
  <si>
    <t>Biólogo (Pleno)</t>
  </si>
  <si>
    <t>Contador de nível superior</t>
  </si>
  <si>
    <t>Desenhista</t>
  </si>
  <si>
    <t>Desenhista projetista</t>
  </si>
  <si>
    <t>Digitador</t>
  </si>
  <si>
    <t>Economista</t>
  </si>
  <si>
    <t>Engenheiro auxiliar</t>
  </si>
  <si>
    <t>Engenheiro coordenador</t>
  </si>
  <si>
    <t>Engenheiro junior</t>
  </si>
  <si>
    <t>Engenheiro pleno</t>
  </si>
  <si>
    <t>Engenheiro sênior</t>
  </si>
  <si>
    <t>Especialista Ambiental (Coordenador de Estudos)</t>
  </si>
  <si>
    <t>Especialista em meio ambiente</t>
  </si>
  <si>
    <t>Historiador (Pleno)</t>
  </si>
  <si>
    <t>Laboratorista</t>
  </si>
  <si>
    <t>Laboratorista auxiliar</t>
  </si>
  <si>
    <t>Laboratorista chefe</t>
  </si>
  <si>
    <t>Nivelador</t>
  </si>
  <si>
    <t>Pedagogo (Pleno)</t>
  </si>
  <si>
    <t>Secretária</t>
  </si>
  <si>
    <t>Servente consultoria</t>
  </si>
  <si>
    <t>Técnico de campo</t>
  </si>
  <si>
    <t>Técnico de estradas I</t>
  </si>
  <si>
    <t>Técnico de Estradas II</t>
  </si>
  <si>
    <t>Técnico de Estradas III</t>
  </si>
  <si>
    <t>Técnico de nível médio</t>
  </si>
  <si>
    <t>Técnico de Segurança</t>
  </si>
  <si>
    <t>Técnico em meio ambiente</t>
  </si>
  <si>
    <t>Técnico Especial</t>
  </si>
  <si>
    <t>Topógrafo</t>
  </si>
  <si>
    <t>Topógrafo auxiliar (nivelador)</t>
  </si>
  <si>
    <t>Topógrafo chefe</t>
  </si>
  <si>
    <t>Veterinário</t>
  </si>
  <si>
    <t>Acabadora de asfalto AF 5000, esteira, CIBER ou equivalente</t>
  </si>
  <si>
    <t>ÓLEO DIESEL</t>
  </si>
  <si>
    <t>Acabadora de superficie de concreto, rotativa PT 36" B c/ motor de 9 hp, Petrotec ou equivalente</t>
  </si>
  <si>
    <t>Aplicador de material termoplástico por extrusão, marca de referência Elgimaq ou equivalente</t>
  </si>
  <si>
    <t>Automóvel - VW Gol (flex), 1.6 Total Flex 4 P ou equivalente</t>
  </si>
  <si>
    <t>GASOLINA</t>
  </si>
  <si>
    <t>Automóvel Utilitário - GM/S 10 cabine dupla, ou equivalente</t>
  </si>
  <si>
    <t>Automóvel Utilitário - VW/ Kombi (flex)</t>
  </si>
  <si>
    <t>Barco de aluminio compr. 4,20 metros motor 15HP</t>
  </si>
  <si>
    <t>Bate-estaca (martelo 2.500 kg)</t>
  </si>
  <si>
    <t>Betoneira 600 l com carregador (elétrica)</t>
  </si>
  <si>
    <t>ENERGIA</t>
  </si>
  <si>
    <t>Bomba d'água 3,0 CV</t>
  </si>
  <si>
    <t>Bomba de concreto BSF 1406 D (diesel) 60m3/h</t>
  </si>
  <si>
    <t>Bomba hidraulica tipo MT 200</t>
  </si>
  <si>
    <t>Bomba triplex MT-100, motor diesel de 12CV, 122 l/min, 250rpm, Maquessonda ou equivalente</t>
  </si>
  <si>
    <t>Calandra para chapas de aço até 25mm - 22KW</t>
  </si>
  <si>
    <t>Caminhão basculante L 2324/41 PBT=22,0t (TRUCK 15,0t)</t>
  </si>
  <si>
    <t>Caminhão basculante L 2324/51 PBT - 22,0 t</t>
  </si>
  <si>
    <t>Caminhão basculante 1315C PBT=12,9t (TOCO 8,0t)</t>
  </si>
  <si>
    <t>Caminhão basculante 1518/48C PBT=19,0t (TRUCK 12,0t)</t>
  </si>
  <si>
    <t>Caminhão carroceria L 1319 PBT=13,9t (TOCO 8,0t)</t>
  </si>
  <si>
    <t>Caminhão carroceria 1518/48 PBT=19,0t (TRUCK 15,0t)</t>
  </si>
  <si>
    <t>Caminhão carroceria 815/37 PBT=8,3t (TOCO 4,0t)</t>
  </si>
  <si>
    <t>Caminhao para hidrossemeadura L 1319 - (6.000 L)</t>
  </si>
  <si>
    <t>Caminhão tanque L 1319/48 PBT=12,9t (6.000L)</t>
  </si>
  <si>
    <t>Carregadeira de rodas ref. Caterpillar modelo 924H (1,9 m3) ( cab + ar ) ou equivalente</t>
  </si>
  <si>
    <t>Carregadeira de rodas ref. Caterpillar modelo 950H (3,10 m3) ( cab + ar ) ou equivalente</t>
  </si>
  <si>
    <t>Carreta com prancha 2040 45,0 t</t>
  </si>
  <si>
    <t>Compactador manual LF-100 gasol marca de referência Honda asfal 500mm ou equivalente</t>
  </si>
  <si>
    <t>Compressor de ar XA 187/400 PCM, ATLAS ou equivalente</t>
  </si>
  <si>
    <t>Compressor de ar XA 360/763 pcm (ATLAS) ou equivalente</t>
  </si>
  <si>
    <t>Conjunto acoplado para manômetro para bomba injetora manual Putzmeister ou equivalente</t>
  </si>
  <si>
    <t>Conjunto de campânula para fundação a ar comprimido</t>
  </si>
  <si>
    <t>Conjunto de manômetro O-100 bar, para bomba injetora manual Putzmeister ou similar.</t>
  </si>
  <si>
    <t>Conjunto moto bomba diam. 4"</t>
  </si>
  <si>
    <t>Conjunto móvel de britagem (produção de 80 a 100m3/h)</t>
  </si>
  <si>
    <t>Demarcador de faixas a gasolina referência Elgimaq EGM CAF 800 L ou equivalente</t>
  </si>
  <si>
    <t>Distribuidor de agregado DA 3660 D, CMV ou equivalente</t>
  </si>
  <si>
    <t>Equipamento espargidor de asfalto 1315C DA-6C 6.500L (CONSMAQ) ou equivalente</t>
  </si>
  <si>
    <t>Equipamento lama asfáltica LA-6, CONSMAQ ou equivalente, montado em caminhão</t>
  </si>
  <si>
    <t>Equipamento Vácuo SEWER JET e combinado de jato d'água à alta pressão ou equivalente</t>
  </si>
  <si>
    <t>Escavadeira EC 240 VOLVO ou equivalente</t>
  </si>
  <si>
    <t>Escavadeira hidráulica sobre esteiras mod. C X 220 (22t), Case ou equivalente</t>
  </si>
  <si>
    <t>Esmerilhadeira Angular 7" marca de referência BOSCH - 1755 ou equivalente</t>
  </si>
  <si>
    <t>Fresadora de pav. asfalt. W 1000 ou equivalente</t>
  </si>
  <si>
    <t>Furadeira elétrica de bancada</t>
  </si>
  <si>
    <t>Furadeira elétrica de impacto BOSCH 1184 ou equivalente</t>
  </si>
  <si>
    <t>Grade de disco GA-24x24 (TATU) ou equivalente</t>
  </si>
  <si>
    <t>Grupo Gerador - 25,0 / 18,0 kVA (20kW) ou equivalente</t>
  </si>
  <si>
    <t>Grupo gerador GEHM 200/187 kva (HEIMER) ou equivalente</t>
  </si>
  <si>
    <t>Grupo Gerador Stemac ou equivalente, montado em contêiner , 500 KVa</t>
  </si>
  <si>
    <t>Grupo gerador 114/109 kva (STEMAC) ou equivalente</t>
  </si>
  <si>
    <t>Grupo gerador 2,5 a 3,0 kva a gasolina</t>
  </si>
  <si>
    <t>Grupo gerador 40/35 kva (STEMAC) ou equivalente</t>
  </si>
  <si>
    <t>Guilhotina para corte em chapa de aço até 2mm</t>
  </si>
  <si>
    <t>Guindaste de esteira para 40.0t (KOEHRING BANTAM) ou equivalente</t>
  </si>
  <si>
    <t>Guindaste 97 T (PBT) sobre esteira com lança de 15m</t>
  </si>
  <si>
    <t>Guindauto 6t, Madal-Palfinger ou equivalente</t>
  </si>
  <si>
    <t>Macaco Freyssinet modelo K101 ou similar, 7 cordoalhas de 1/2" ou equivalente</t>
  </si>
  <si>
    <t>Macaco hidraúlico p/ protensao (12 cordoalhas)</t>
  </si>
  <si>
    <t>Máquina de cortar ferro</t>
  </si>
  <si>
    <t>Máquina de hidrojateamento</t>
  </si>
  <si>
    <t>Máquina de jateamento de areia</t>
  </si>
  <si>
    <t>Máquina de solda 425 A, pot=33A</t>
  </si>
  <si>
    <t>Máquina injetora de nata de cimento</t>
  </si>
  <si>
    <t>Máquina para fio diamantado, Guidoni, modelo TSY, 15 cv/11kw, ou equivalente</t>
  </si>
  <si>
    <t>Martelete man. e mec. RH 658 110 pcm/24kg (ATLAS) ou equivalente</t>
  </si>
  <si>
    <t>Moto Escavo carregador ref. Caterpillar modelo 621G ou equivalente</t>
  </si>
  <si>
    <t>Moto serra 15" (gas.)</t>
  </si>
  <si>
    <t>Motoniveladora Caterpillar modelo 120K ( cab + ar + ríper) ou equivalente</t>
  </si>
  <si>
    <t>Multi distribuidor de agregados referência MDR 9 Romanelli ou equivalente</t>
  </si>
  <si>
    <t>Perfuratriz de 22,4 kg de peso para uso subterrâneo</t>
  </si>
  <si>
    <t>Perfuratriz Mach 16 montada em esteira auto propulsora, incl. conj. de haste ou equivalente</t>
  </si>
  <si>
    <t>Recicladora ref. Caterpillar modelo RM500 ou equivalente</t>
  </si>
  <si>
    <t>Retroescavadeira MF 86 TM (MASSEY FERGUSSON) ou equivalente</t>
  </si>
  <si>
    <t>Roçadeira deslocavel adaptavel ao trator agrícola</t>
  </si>
  <si>
    <t>Roçadeira mecânica costal, Stihl - F 220 ou equivalente</t>
  </si>
  <si>
    <t>Rolo AP de pneus AP-26 (8,9t) (MULLER) ou equivalente</t>
  </si>
  <si>
    <t>Rolo AP liso de aço CA 2505 STD Dynapac ou equivalente</t>
  </si>
  <si>
    <t>Rolo AP liso de aço RT-82H (6,5t) (MULLER) ou equivalente</t>
  </si>
  <si>
    <t>Rolo AP liso de aço TH-10 (6,3t) (TEMA TERRA) ou equivalente</t>
  </si>
  <si>
    <t>Rolo AP vib. liso de aço CA-15 STD (DYNAPAC) ou equivalente</t>
  </si>
  <si>
    <t>Rolo AP vib. liso de aço VAP-70 L (MULLER) ou equivalente</t>
  </si>
  <si>
    <t>Rolo AP vib. patas 100 mm CA-25P (DYNAPAC) ou equivalente</t>
  </si>
  <si>
    <t>Rolo AP vib. patas 128 mm CA-15P (DYNAPAC) ou equivalente</t>
  </si>
  <si>
    <t>Rolo compactador de pneus CP 224, Dynapac ou equivalente</t>
  </si>
  <si>
    <t>Serra circular manual</t>
  </si>
  <si>
    <t>Serra circular (WEG) ou equivalente</t>
  </si>
  <si>
    <t>Serra de juntas para concreto, Clipper, mod. C-844 ou equivalente</t>
  </si>
  <si>
    <t>Sonda rotativa Mach 850, com motor a diesel de 30HP, Maquesonda ou equivalente</t>
  </si>
  <si>
    <t>Sonda rotativa tipo Mach 700 ou equivalente</t>
  </si>
  <si>
    <t>Talha de 4 toneladas, elétrica ref. Tirfor ou equivalente,</t>
  </si>
  <si>
    <t>Tanque estacionário 20.000 L</t>
  </si>
  <si>
    <t>Tanque estacionário 30.000 L</t>
  </si>
  <si>
    <t>Tanque pre-aquecedor 30.000L (s/óleo)</t>
  </si>
  <si>
    <t>Trator agrícola MF 297/4 -4 X 4 (MASSEY FERGUSSON) ou equivalente</t>
  </si>
  <si>
    <t>Trator de esteiras c/ placa emp. D-8R (CAT) ou equivalente</t>
  </si>
  <si>
    <t>Trator de esteiras ref. Caterpillar cm lâmina modelo D5K ou equivalente</t>
  </si>
  <si>
    <t>Trator de esteiras ref. Caterpillar cm lâmina modelo D6N ou equivalente</t>
  </si>
  <si>
    <t>Trator de esteiras ref. Caterpillar cm lâmina modelo D6T ou equivalente</t>
  </si>
  <si>
    <t>Trator de esteiras ref. Caterpillar com lâmina modelo D8T, sem ríper ou equivalente</t>
  </si>
  <si>
    <t>Trator de esteiras ref. Caterpillar com lâmina e ripper modelo D8T ou equivalente</t>
  </si>
  <si>
    <t>Usina de asfalto UA-2 60/80 t/h - CBUQ (CIBER) ou equivalente</t>
  </si>
  <si>
    <t>Usina de asfalto 33-E 40/60 t/h - PMF (ALMEIDA) ou equivalente</t>
  </si>
  <si>
    <t>Usina de solos USC-2 dos. triplo 100/200t (CIBER) ou equivalente</t>
  </si>
  <si>
    <t>Vassoura mecânica VM-2440 (CMV) ou equivalente</t>
  </si>
  <si>
    <t>Vibrador de imersao AA67 c/ mangote, marca de referência ATLAS COPCO ou equivalente</t>
  </si>
  <si>
    <t>XP</t>
  </si>
  <si>
    <t>XR</t>
  </si>
  <si>
    <t>LOCAL COM DMT ATÉ 3,0 KM (Caminhão basculante)</t>
  </si>
  <si>
    <t>1,388XP + 1,534XR + 2,435</t>
  </si>
  <si>
    <t>LOCAL COM DMT DE 10,1 A 15,0 KM (Caminhão basculante)</t>
  </si>
  <si>
    <t>0,957XP + 1,013XR + 2,154</t>
  </si>
  <si>
    <t>LOCAL COM DMT DE 3,1 A 5,0 KM (Caminhão basculante)</t>
  </si>
  <si>
    <t>1,244XP + 1,400XR + 2,334</t>
  </si>
  <si>
    <t>LOCAL COM DMT DE 5,1 A 10,0 KM (Caminhão basculante)</t>
  </si>
  <si>
    <t>1,075XP + 1,195XR + 2,240</t>
  </si>
  <si>
    <t>Transporte de materiais para DMT acima de 15 KM (Caminhão basculante)</t>
  </si>
  <si>
    <t>0,363XP + 0,384XR + 13,901</t>
  </si>
  <si>
    <t>Transporte de materiais para DMT acima de 15 KM (Caminhão basculante) (saibreira)</t>
  </si>
  <si>
    <t>Transporte de Material Asfáltico (DNIT), inclusive BDI diferenciado</t>
  </si>
  <si>
    <t>0,602XP + 0,713XR + 64,306</t>
  </si>
  <si>
    <t>Transporte Local de Materiais (TR-101-01) (Vias urbanas - Caminhão basculante)</t>
  </si>
  <si>
    <t>1,679XP + 2,239XR + 2,799</t>
  </si>
  <si>
    <t>TR-201-00 (Comercial - Caminhão basculante)</t>
  </si>
  <si>
    <t>1,075XP + 1,120XR + 4,481</t>
  </si>
  <si>
    <t>TR-202-00 (Comercial - Caminhão basculante)</t>
  </si>
  <si>
    <t>1,075XP + 1,120XR</t>
  </si>
  <si>
    <t>TR-202-01 (Comercial - Caminhão basculante)</t>
  </si>
  <si>
    <t>TR-203-00 (Comercial - Caminhão carroceria)</t>
  </si>
  <si>
    <t>1,052XP + 1,094XR</t>
  </si>
  <si>
    <t>TR-203-01 (Comercial - Caminhão carroceria)</t>
  </si>
  <si>
    <t>TR-204-00 (Comercial - Carreta prancha)</t>
  </si>
  <si>
    <t>1,733XP + 1,805XR</t>
  </si>
  <si>
    <t>TR-204-01 (Comercial - Carreta com Prancha)</t>
  </si>
  <si>
    <t>TR-301-00 (Massa Asfáltica)</t>
  </si>
  <si>
    <t>1,618XP + 1,680XR + 12,448</t>
  </si>
  <si>
    <t>DATA BASE: JUL/22</t>
  </si>
  <si>
    <t>Aparelho de apoio de neoprene fretado para estruturas moldadas no local - fornecimento e instalação</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</si>
  <si>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</si>
  <si>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</si>
  <si>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</si>
  <si>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</si>
  <si>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</si>
  <si>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</si>
  <si>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</si>
  <si>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</si>
  <si>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</si>
  <si>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</si>
  <si>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</si>
  <si>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</si>
  <si>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</si>
  <si>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</si>
  <si>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</si>
  <si>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</si>
  <si>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</si>
  <si>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</si>
  <si>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</si>
  <si>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</si>
  <si>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</si>
  <si>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</si>
  <si>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</si>
  <si>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</si>
  <si>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</si>
  <si>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</si>
  <si>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</si>
  <si>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</si>
  <si>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</si>
  <si>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</si>
  <si>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</si>
  <si>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</si>
  <si>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</si>
  <si>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</si>
  <si>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</si>
  <si>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</si>
  <si>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</si>
  <si>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</si>
  <si>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</si>
  <si>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</si>
  <si>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</si>
  <si>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</si>
  <si>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</si>
  <si>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</si>
  <si>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</si>
  <si>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</si>
  <si>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</si>
  <si>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</si>
  <si>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</si>
  <si>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</si>
  <si>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</si>
  <si>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</si>
  <si>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</si>
  <si>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</si>
  <si>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</si>
  <si>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</si>
  <si>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</si>
  <si>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</si>
  <si>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</si>
  <si>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</si>
  <si>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</si>
  <si>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</si>
  <si>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</si>
  <si>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</si>
  <si>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</si>
  <si>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</si>
  <si>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</si>
  <si>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</si>
  <si>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</si>
  <si>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</si>
  <si>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</si>
  <si>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</si>
  <si>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</si>
  <si>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</si>
  <si>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</si>
  <si>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</si>
  <si>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</si>
  <si>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</si>
  <si>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</si>
  <si>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</si>
  <si>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</si>
  <si>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</si>
  <si>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</si>
  <si>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</si>
  <si>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</si>
  <si>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</si>
  <si>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</si>
  <si>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</si>
  <si>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</si>
  <si>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</si>
  <si>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</si>
  <si>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</si>
  <si>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</si>
  <si>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</si>
  <si>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</si>
  <si>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</si>
  <si>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</si>
  <si>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</si>
  <si>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</si>
  <si>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</si>
  <si>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</si>
  <si>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</si>
  <si>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</si>
  <si>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</si>
  <si>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</si>
  <si>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</si>
  <si>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</si>
  <si>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</si>
  <si>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</si>
  <si>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</si>
  <si>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</si>
  <si>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</si>
  <si>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</si>
  <si>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</si>
  <si>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</si>
  <si>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</si>
  <si>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</si>
  <si>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</si>
  <si>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</si>
  <si>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</si>
  <si>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</si>
  <si>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</si>
  <si>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</si>
  <si>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</si>
  <si>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</si>
  <si>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</si>
  <si>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</si>
  <si>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</si>
  <si>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</si>
  <si>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</si>
  <si>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</si>
  <si>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</si>
  <si>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</si>
  <si>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</si>
  <si>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</si>
  <si>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</si>
  <si>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</si>
  <si>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</si>
  <si>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</si>
  <si>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</si>
  <si>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</si>
  <si>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</si>
  <si>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</si>
  <si>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</si>
  <si>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</si>
  <si>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</si>
  <si>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</si>
  <si>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</si>
  <si>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</si>
  <si>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</si>
  <si>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</si>
  <si>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</si>
  <si>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</si>
  <si>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</si>
  <si>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</si>
  <si>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</si>
  <si>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</si>
  <si>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</si>
  <si>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</si>
  <si>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</si>
  <si>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</si>
  <si>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</si>
  <si>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</si>
  <si>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</si>
  <si>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</si>
  <si>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</si>
  <si>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</si>
  <si>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</si>
  <si>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</si>
  <si>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</si>
  <si>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</si>
  <si>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</si>
  <si>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</si>
  <si>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</si>
  <si>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</si>
  <si>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</si>
  <si>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</si>
  <si>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</si>
  <si>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</si>
  <si>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</si>
  <si>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</si>
  <si>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</si>
  <si>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</si>
  <si>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</si>
  <si>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</si>
  <si>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</si>
  <si>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</si>
  <si>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</si>
  <si>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</si>
  <si>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</si>
  <si>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</si>
  <si>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</si>
  <si>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</si>
  <si>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</si>
  <si>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</si>
  <si>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</si>
  <si>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</si>
  <si>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</si>
  <si>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</si>
  <si>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</si>
  <si>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</si>
  <si>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</si>
  <si>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</si>
  <si>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</si>
  <si>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</si>
  <si>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</si>
  <si>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</si>
  <si>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</si>
  <si>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</si>
  <si>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</si>
  <si>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</si>
  <si>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</si>
  <si>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</si>
  <si>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</si>
  <si>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</si>
  <si>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</si>
  <si>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</si>
  <si>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</si>
  <si>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</si>
  <si>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</si>
  <si>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</si>
  <si>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</si>
  <si>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</si>
  <si>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</si>
  <si>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</si>
  <si>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</si>
  <si>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</si>
  <si>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</si>
  <si>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</si>
  <si>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</si>
  <si>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</si>
  <si>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</si>
  <si>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</si>
  <si>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</si>
  <si>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</si>
  <si>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</si>
  <si>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</si>
  <si>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</si>
  <si>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</si>
  <si>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</si>
  <si>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</si>
  <si>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</si>
  <si>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</si>
  <si>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</si>
  <si>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</si>
  <si>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</si>
  <si>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</si>
  <si>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</si>
  <si>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</si>
  <si>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</si>
  <si>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</si>
  <si>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</si>
  <si>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</si>
  <si>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</si>
  <si>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</si>
  <si>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</si>
  <si>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</si>
  <si>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</si>
  <si>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</si>
  <si>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</si>
  <si>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</si>
  <si>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</si>
  <si>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</si>
  <si>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</si>
  <si>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</si>
  <si>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</si>
  <si>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</si>
  <si>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</si>
  <si>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</si>
  <si>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</si>
  <si>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</si>
  <si>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</si>
  <si>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</si>
  <si>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</si>
  <si>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</si>
  <si>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</si>
  <si>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</si>
  <si>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</si>
  <si>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</si>
  <si>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</si>
  <si>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</si>
  <si>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</si>
  <si>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</si>
  <si>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</si>
  <si>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</si>
  <si>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</si>
  <si>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</si>
  <si>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</si>
  <si>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</si>
  <si>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</si>
  <si>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</si>
  <si>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</si>
  <si>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</si>
  <si>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</si>
  <si>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</si>
  <si>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</si>
  <si>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</si>
  <si>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</si>
  <si>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</si>
  <si>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</si>
  <si>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</si>
  <si>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</si>
  <si>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</si>
  <si>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</si>
  <si>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</si>
  <si>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</si>
  <si>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</si>
  <si>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</si>
  <si>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</si>
  <si>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</si>
  <si>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</si>
  <si>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</si>
  <si>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</si>
  <si>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</si>
  <si>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</si>
  <si>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</si>
  <si>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</si>
  <si>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</si>
  <si>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</si>
  <si>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</si>
  <si>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</si>
  <si>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</si>
  <si>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</si>
  <si>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</si>
  <si>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</si>
  <si>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</si>
  <si>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</si>
  <si>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</si>
  <si>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</si>
  <si>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</si>
  <si>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</si>
  <si>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</si>
  <si>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</si>
  <si>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</si>
  <si>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</si>
  <si>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</si>
  <si>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</si>
  <si>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</si>
  <si>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</si>
  <si>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</si>
  <si>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</si>
  <si>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</si>
  <si>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</si>
  <si>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</si>
  <si>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</si>
  <si>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</si>
  <si>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</si>
  <si>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</si>
  <si>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</si>
  <si>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</si>
  <si>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</si>
  <si>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</si>
  <si>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</si>
  <si>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</si>
  <si>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</si>
  <si>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</si>
  <si>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</si>
  <si>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</si>
  <si>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</si>
  <si>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</si>
  <si>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</si>
  <si>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</si>
  <si>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</si>
  <si>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</si>
  <si>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</si>
  <si>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</si>
  <si>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</si>
  <si>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</si>
  <si>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</si>
  <si>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</si>
  <si>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</si>
  <si>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</si>
  <si>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</si>
  <si>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</si>
  <si>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</si>
  <si>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</si>
  <si>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</si>
  <si>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</si>
  <si>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</si>
  <si>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</si>
  <si>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</si>
  <si>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</si>
  <si>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</si>
  <si>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</si>
  <si>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</si>
  <si>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</si>
  <si>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</si>
  <si>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</si>
  <si>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</si>
  <si>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</si>
  <si>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</si>
  <si>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</si>
  <si>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</si>
  <si>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</si>
  <si>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</si>
  <si>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</si>
  <si>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</si>
  <si>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</si>
  <si>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</si>
  <si>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</si>
  <si>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</si>
  <si>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</si>
  <si>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</si>
  <si>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</si>
  <si>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</si>
  <si>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</si>
  <si>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</si>
  <si>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</si>
  <si>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</si>
  <si>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</si>
  <si>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</si>
  <si>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</si>
  <si>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</si>
  <si>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</si>
  <si>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</si>
  <si>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</si>
  <si>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</si>
  <si>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</si>
  <si>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</si>
  <si>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</si>
  <si>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</si>
  <si>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</si>
  <si>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</si>
  <si>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</si>
  <si>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</si>
  <si>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</si>
  <si>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</si>
  <si>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</si>
  <si>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</si>
  <si>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</si>
  <si>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</si>
  <si>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</si>
  <si>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</si>
  <si>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</si>
  <si>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</si>
  <si>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</si>
  <si>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</si>
  <si>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</si>
  <si>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</si>
  <si>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</si>
  <si>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</si>
  <si>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</si>
  <si>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</si>
  <si>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</si>
  <si>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</si>
  <si>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</si>
  <si>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</si>
  <si>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</si>
  <si>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</si>
  <si>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</si>
  <si>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</si>
  <si>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</si>
  <si>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</si>
  <si>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</si>
  <si>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</si>
  <si>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</si>
  <si>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</si>
  <si>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</si>
  <si>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</si>
  <si>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</si>
  <si>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</si>
  <si>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</si>
  <si>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</si>
  <si>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</si>
  <si>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</si>
  <si>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</si>
  <si>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</si>
  <si>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</si>
  <si>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</si>
  <si>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</si>
  <si>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</si>
  <si>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</si>
  <si>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</si>
  <si>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</si>
  <si>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</si>
  <si>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</si>
  <si>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</si>
  <si>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</si>
  <si>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</si>
  <si>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</si>
  <si>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</si>
  <si>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</si>
  <si>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</si>
  <si>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</si>
  <si>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</si>
  <si>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</si>
  <si>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</si>
  <si>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</si>
  <si>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</si>
  <si>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</si>
  <si>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</si>
  <si>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</si>
  <si>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</si>
  <si>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</si>
  <si>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</si>
  <si>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</si>
  <si>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</si>
  <si>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</si>
  <si>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</si>
  <si>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</si>
  <si>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</si>
  <si>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</si>
  <si>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</si>
  <si>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</si>
  <si>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</si>
  <si>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</si>
  <si>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</si>
  <si>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</si>
  <si>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</si>
  <si>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</si>
  <si>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</si>
  <si>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</si>
  <si>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</si>
  <si>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</si>
  <si>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</si>
  <si>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</si>
  <si>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</si>
  <si>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</si>
  <si>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</si>
  <si>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</si>
  <si>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</si>
  <si>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</si>
  <si>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</si>
  <si>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</si>
  <si>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</si>
  <si>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</si>
  <si>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</si>
  <si>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</si>
  <si>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</si>
  <si>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</si>
  <si>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</si>
  <si>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</si>
  <si>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</si>
  <si>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</si>
  <si>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</si>
  <si>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</si>
  <si>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</si>
  <si>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</si>
  <si>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</si>
  <si>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</si>
  <si>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</si>
  <si>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</si>
  <si>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</si>
  <si>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</si>
  <si>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</si>
  <si>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</si>
  <si>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</si>
  <si>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</si>
  <si>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</si>
  <si>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</si>
  <si>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</si>
  <si>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</si>
  <si>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</si>
  <si>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</si>
  <si>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</si>
  <si>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</si>
  <si>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</si>
  <si>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</si>
  <si>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</si>
  <si>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</si>
  <si>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</si>
  <si>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</si>
  <si>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</si>
  <si>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</si>
  <si>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</si>
  <si>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</si>
  <si>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</si>
  <si>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</si>
  <si>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</si>
  <si>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</si>
  <si>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</si>
  <si>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</si>
  <si>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</si>
  <si>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</si>
  <si>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</si>
  <si>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</si>
  <si>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</si>
  <si>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</si>
  <si>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</si>
  <si>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</si>
  <si>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</si>
  <si>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</si>
  <si>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</si>
  <si>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</si>
  <si>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</si>
  <si>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</si>
  <si>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</si>
  <si>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</si>
  <si>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</si>
  <si>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</si>
  <si>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</si>
  <si>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</si>
  <si>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</si>
  <si>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</si>
  <si>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</si>
  <si>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</si>
  <si>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</si>
  <si>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</si>
  <si>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</si>
  <si>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</si>
  <si>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</si>
  <si>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</si>
  <si>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</si>
  <si>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</si>
  <si>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</si>
  <si>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</si>
  <si>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</si>
  <si>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</si>
  <si>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</si>
  <si>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</si>
  <si>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</si>
  <si>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</si>
  <si>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</si>
  <si>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</si>
  <si>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</si>
  <si>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</si>
  <si>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</si>
  <si>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</si>
  <si>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</si>
  <si>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</si>
  <si>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</si>
  <si>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</si>
  <si>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</si>
  <si>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</si>
  <si>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</si>
  <si>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</si>
  <si>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</si>
  <si>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</si>
  <si>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</si>
  <si>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</si>
  <si>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</si>
  <si>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</si>
  <si>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</si>
  <si>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</si>
  <si>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</si>
  <si>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</si>
  <si>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</si>
  <si>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</si>
  <si>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</si>
  <si>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</si>
  <si>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</si>
  <si>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</si>
  <si>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</si>
  <si>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</si>
  <si>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</si>
  <si>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</si>
  <si>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</si>
  <si>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</si>
  <si>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</si>
  <si>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</si>
  <si>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</si>
  <si>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</si>
  <si>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</si>
  <si>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</si>
  <si>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</si>
  <si>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</si>
  <si>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</si>
  <si>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</si>
  <si>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</si>
  <si>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</si>
  <si>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</si>
  <si>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</si>
  <si>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</si>
  <si>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</si>
  <si>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</si>
  <si>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</si>
  <si>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</si>
  <si>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</si>
  <si>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</si>
  <si>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</si>
  <si>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</si>
  <si>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</si>
  <si>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</si>
  <si>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</si>
  <si>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</si>
  <si>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</si>
  <si>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</si>
  <si>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</si>
  <si>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</si>
  <si>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</si>
  <si>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</si>
  <si>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</si>
  <si>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</si>
  <si>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</si>
  <si>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</si>
  <si>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</si>
  <si>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</si>
  <si>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</si>
  <si>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</si>
  <si>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</si>
  <si>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</si>
  <si>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</si>
  <si>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</si>
  <si>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</si>
  <si>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</si>
  <si>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</si>
  <si>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</si>
  <si>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</si>
  <si>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</si>
  <si>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</si>
  <si>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</si>
  <si>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</si>
  <si>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</si>
  <si>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</si>
  <si>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</si>
  <si>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</si>
  <si>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</si>
  <si>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</si>
  <si>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</si>
  <si>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</si>
  <si>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</si>
  <si>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</si>
  <si>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</si>
  <si>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</si>
  <si>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</si>
  <si>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</si>
  <si>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</si>
  <si>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</si>
  <si>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</si>
  <si>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</si>
  <si>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</si>
  <si>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</si>
  <si>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</si>
  <si>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</si>
  <si>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</si>
  <si>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</si>
  <si>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</si>
  <si>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</si>
  <si>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</si>
  <si>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</si>
  <si>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</si>
  <si>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</si>
  <si>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</si>
  <si>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</si>
  <si>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</si>
  <si>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</si>
  <si>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</si>
  <si>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</si>
  <si>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</si>
  <si>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</si>
  <si>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</si>
  <si>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</si>
  <si>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</si>
  <si>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</si>
  <si>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</si>
  <si>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</si>
  <si>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</si>
  <si>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</si>
  <si>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</si>
  <si>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</si>
  <si>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</si>
  <si>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</si>
  <si>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</si>
  <si>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</si>
  <si>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</si>
  <si>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</si>
  <si>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</si>
  <si>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</si>
  <si>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</si>
  <si>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</si>
  <si>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</si>
  <si>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</si>
  <si>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</si>
  <si>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</si>
  <si>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</si>
  <si>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</si>
  <si>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</si>
  <si>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</si>
  <si>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</si>
  <si>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</si>
  <si>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</si>
  <si>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</si>
  <si>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</si>
  <si>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</si>
  <si>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</si>
  <si>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</si>
  <si>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</si>
  <si>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</si>
  <si>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</si>
  <si>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</si>
  <si>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</si>
  <si>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</si>
  <si>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</si>
  <si>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</si>
  <si>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</si>
  <si>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</si>
  <si>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</si>
  <si>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</si>
  <si>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</si>
  <si>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</si>
  <si>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</si>
  <si>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</si>
  <si>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</si>
  <si>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</si>
  <si>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</si>
  <si>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</si>
  <si>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</si>
  <si>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</si>
  <si>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</si>
  <si>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</si>
  <si>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</si>
  <si>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</si>
  <si>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</si>
  <si>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</si>
  <si>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</si>
  <si>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</si>
  <si>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</si>
  <si>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</si>
  <si>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</si>
  <si>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</si>
  <si>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</si>
  <si>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</si>
  <si>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</si>
  <si>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</si>
  <si>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</si>
  <si>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</si>
  <si>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</si>
  <si>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</si>
  <si>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</si>
  <si>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</si>
  <si>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</si>
  <si>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</si>
  <si>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</si>
  <si>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</si>
  <si>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</si>
  <si>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</si>
  <si>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</si>
  <si>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</si>
  <si>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</si>
  <si>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</si>
  <si>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</si>
  <si>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</si>
  <si>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</si>
  <si>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</si>
  <si>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</si>
  <si>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</si>
  <si>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</si>
  <si>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</si>
  <si>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</si>
  <si>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</si>
  <si>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</si>
  <si>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</si>
  <si>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</si>
  <si>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</si>
  <si>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</si>
  <si>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</si>
  <si>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</si>
  <si>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</si>
  <si>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</si>
  <si>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</si>
  <si>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</si>
  <si>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</si>
  <si>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</si>
  <si>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</si>
  <si>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</si>
  <si>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</si>
  <si>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</si>
  <si>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</si>
  <si>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</si>
  <si>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</si>
  <si>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</si>
  <si>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</si>
  <si>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</si>
  <si>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</si>
  <si>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</si>
  <si>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</si>
  <si>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</si>
  <si>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</si>
  <si>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</si>
  <si>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</si>
  <si>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</si>
  <si>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</si>
  <si>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</si>
  <si>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</si>
  <si>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</si>
  <si>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</si>
  <si>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</si>
  <si>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</si>
  <si>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</si>
  <si>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</si>
  <si>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</si>
  <si>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</si>
  <si>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</si>
  <si>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</si>
  <si>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</si>
  <si>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</si>
  <si>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</si>
  <si>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</si>
  <si>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</si>
  <si>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</si>
  <si>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</si>
  <si>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</si>
  <si>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</si>
  <si>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</si>
  <si>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</si>
  <si>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</si>
  <si>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</si>
  <si>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</si>
  <si>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</si>
  <si>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</si>
  <si>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</si>
  <si>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</si>
  <si>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</si>
  <si>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</si>
  <si>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</si>
  <si>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</si>
  <si>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</si>
  <si>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</si>
  <si>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</si>
  <si>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</si>
  <si>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</si>
  <si>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</si>
  <si>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</si>
  <si>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</si>
  <si>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</si>
  <si>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</si>
  <si>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</si>
  <si>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</si>
  <si>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</si>
  <si>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</si>
  <si>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</si>
  <si>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</si>
  <si>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</si>
  <si>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</si>
  <si>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</si>
  <si>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</si>
  <si>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</si>
  <si>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</si>
  <si>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</si>
  <si>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</si>
  <si>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</si>
  <si>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</si>
  <si>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</si>
  <si>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</si>
  <si>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</si>
  <si>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</si>
  <si>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</si>
  <si>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</si>
  <si>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</si>
  <si>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</si>
  <si>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</si>
  <si>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</si>
  <si>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</si>
  <si>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</si>
  <si>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</si>
  <si>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</si>
  <si>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</si>
  <si>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</si>
  <si>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</si>
  <si>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</si>
  <si>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</si>
  <si>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</si>
  <si>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</si>
  <si>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</si>
  <si>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</si>
  <si>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</si>
  <si>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</si>
  <si>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</si>
  <si>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</si>
  <si>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</si>
  <si>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</si>
  <si>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</si>
  <si>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</si>
  <si>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</si>
  <si>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</si>
  <si>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</si>
  <si>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</si>
  <si>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</si>
  <si>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</si>
  <si>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</si>
  <si>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</si>
  <si>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</si>
  <si>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</si>
  <si>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</si>
  <si>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</si>
  <si>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</si>
  <si>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</si>
  <si>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</si>
  <si>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</si>
  <si>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</si>
  <si>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</si>
  <si>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</si>
  <si>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</si>
  <si>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</si>
  <si>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</si>
  <si>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</si>
  <si>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</si>
  <si>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</si>
  <si>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</si>
  <si>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</si>
  <si>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</si>
  <si>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</si>
  <si>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</si>
  <si>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</si>
  <si>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</si>
  <si>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</si>
  <si>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</si>
  <si>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</si>
  <si>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</si>
  <si>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</si>
  <si>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</si>
  <si>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</si>
  <si>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</si>
  <si>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</si>
  <si>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</si>
  <si>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</si>
  <si>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</si>
  <si>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</si>
  <si>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</si>
  <si>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</si>
  <si>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</si>
  <si>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</si>
  <si>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</si>
  <si>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</si>
  <si>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</si>
  <si>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</si>
  <si>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</si>
  <si>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</si>
  <si>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</si>
  <si>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</si>
  <si>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</si>
  <si>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</si>
  <si>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</si>
  <si>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</si>
  <si>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</si>
  <si>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</si>
  <si>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</si>
  <si>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</si>
  <si>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</si>
  <si>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</si>
  <si>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</si>
  <si>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</si>
  <si>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</si>
  <si>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</si>
  <si>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</si>
  <si>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</si>
  <si>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</si>
  <si>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</si>
  <si>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</si>
  <si>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</si>
  <si>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</si>
  <si>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</si>
  <si>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</si>
  <si>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</si>
  <si>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</si>
  <si>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</si>
  <si>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</si>
  <si>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</si>
  <si>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</si>
  <si>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</si>
  <si>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</si>
  <si>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</si>
  <si>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</si>
  <si>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</si>
  <si>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</si>
  <si>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</si>
  <si>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</si>
  <si>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</si>
  <si>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</si>
  <si>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</si>
  <si>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</si>
  <si>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</si>
  <si>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</si>
  <si>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</si>
  <si>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</si>
  <si>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</si>
  <si>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</si>
  <si>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</si>
  <si>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</si>
  <si>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</si>
  <si>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</si>
  <si>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</si>
  <si>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</si>
  <si>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</si>
  <si>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</si>
  <si>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</si>
  <si>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</si>
  <si>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</si>
  <si>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</si>
  <si>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</si>
  <si>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</si>
  <si>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</si>
  <si>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</si>
  <si>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</si>
  <si>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</si>
  <si>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</si>
  <si>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</si>
  <si>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</si>
  <si>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</si>
  <si>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</si>
  <si>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</si>
  <si>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</si>
  <si>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</si>
  <si>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</si>
  <si>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</si>
  <si>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</si>
  <si>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</si>
  <si>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</si>
  <si>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</si>
  <si>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</si>
  <si>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</si>
  <si>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</si>
  <si>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</si>
  <si>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</si>
  <si>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</si>
  <si>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</si>
  <si>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</si>
  <si>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</si>
  <si>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</si>
  <si>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</si>
  <si>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</si>
  <si>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</si>
  <si>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</si>
  <si>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</si>
  <si>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</si>
  <si>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</si>
  <si>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</si>
  <si>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</si>
  <si>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</si>
  <si>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</si>
  <si>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</si>
  <si>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</si>
  <si>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</si>
  <si>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</si>
  <si>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</si>
  <si>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</si>
  <si>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</si>
  <si>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</si>
  <si>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</si>
  <si>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</si>
  <si>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</si>
  <si>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</si>
  <si>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</si>
  <si>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</si>
  <si>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</si>
  <si>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</si>
  <si>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</si>
  <si>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</si>
  <si>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</si>
  <si>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</si>
  <si>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</si>
  <si>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</si>
  <si>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</si>
  <si>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</si>
  <si>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</si>
  <si>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</si>
  <si>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</si>
  <si>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</si>
  <si>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</si>
  <si>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</si>
  <si>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</si>
  <si>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</si>
  <si>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</si>
  <si>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</si>
  <si>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</si>
  <si>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</si>
  <si>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</si>
  <si>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</si>
  <si>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</si>
  <si>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</si>
  <si>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</si>
  <si>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</si>
  <si>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</si>
  <si>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</si>
  <si>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</si>
  <si>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</si>
  <si>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</si>
  <si>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</si>
  <si>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</si>
  <si>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</si>
  <si>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</si>
  <si>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</si>
  <si>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</si>
  <si>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</si>
  <si>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</si>
  <si>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</si>
  <si>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</si>
  <si>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</si>
  <si>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</si>
  <si>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</si>
  <si>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</si>
  <si>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</si>
  <si>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</si>
  <si>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</si>
  <si>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</si>
  <si>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</si>
  <si>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</si>
  <si>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</si>
  <si>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</si>
  <si>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</si>
  <si>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</si>
  <si>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</si>
  <si>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</si>
  <si>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</si>
  <si>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</si>
  <si>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</si>
  <si>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</si>
  <si>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</si>
  <si>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</si>
  <si>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</si>
  <si>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</si>
  <si>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</si>
  <si>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</si>
  <si>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</si>
  <si>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</si>
  <si>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</si>
  <si>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</si>
  <si>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</si>
  <si>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</si>
  <si>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</si>
  <si>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</si>
  <si>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</si>
  <si>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</si>
  <si>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</si>
  <si>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</si>
  <si>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</si>
  <si>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</si>
  <si>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</si>
  <si>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</si>
  <si>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</si>
  <si>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</si>
  <si>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</si>
  <si>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</si>
  <si>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</si>
  <si>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</si>
  <si>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</si>
  <si>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</si>
  <si>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</si>
  <si>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</si>
  <si>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</si>
  <si>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</si>
  <si>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</si>
  <si>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</si>
  <si>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</si>
  <si>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</si>
  <si>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</si>
  <si>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</si>
  <si>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</si>
  <si>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</si>
  <si>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</si>
  <si>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</si>
  <si>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</si>
  <si>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</si>
  <si>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</si>
  <si>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</si>
  <si>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</si>
  <si>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</si>
  <si>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</si>
  <si>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</si>
  <si>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</si>
  <si>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</si>
  <si>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</si>
  <si>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</si>
  <si>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</si>
  <si>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</si>
  <si>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</si>
  <si>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</si>
  <si>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</si>
  <si>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</si>
  <si>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</si>
  <si>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</si>
  <si>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</si>
  <si>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</si>
  <si>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</si>
  <si>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</si>
  <si>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</si>
  <si>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</si>
  <si>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</si>
  <si>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</si>
  <si>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</si>
  <si>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</si>
  <si>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</si>
  <si>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</si>
  <si>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</si>
  <si>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</si>
  <si>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</si>
  <si>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</si>
  <si>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</si>
  <si>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</si>
  <si>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</si>
  <si>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</si>
  <si>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</si>
  <si>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</si>
  <si>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</si>
  <si>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</si>
  <si>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</si>
  <si>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</si>
  <si>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</si>
  <si>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</si>
  <si>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</si>
  <si>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</si>
  <si>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</si>
  <si>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</si>
  <si>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</si>
  <si>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</si>
  <si>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</si>
  <si>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</si>
  <si>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</si>
  <si>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</si>
  <si>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</si>
  <si>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</si>
  <si>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</si>
  <si>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</si>
  <si>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</si>
  <si>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</si>
  <si>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</si>
  <si>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</si>
  <si>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</si>
  <si>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</si>
  <si>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</si>
  <si>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</si>
  <si>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</si>
  <si>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</si>
  <si>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</si>
  <si>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</si>
  <si>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</si>
  <si>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</si>
  <si>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</si>
  <si>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</si>
  <si>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</si>
  <si>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</si>
  <si>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</si>
  <si>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</si>
  <si>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</si>
  <si>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</si>
  <si>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</si>
  <si>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</si>
  <si>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</si>
  <si>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</si>
  <si>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</si>
  <si>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</si>
  <si>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</si>
  <si>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</si>
  <si>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</si>
  <si>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</si>
  <si>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</si>
  <si>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</si>
  <si>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</si>
  <si>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</si>
  <si>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</si>
  <si>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</si>
  <si>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</si>
  <si>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</si>
  <si>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</si>
  <si>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</si>
  <si>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</si>
  <si>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</si>
  <si>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</si>
  <si>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</si>
  <si>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</si>
  <si>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</si>
  <si>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</si>
  <si>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</si>
  <si>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</si>
  <si>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</si>
  <si>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</si>
  <si>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</si>
  <si>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</si>
  <si>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</si>
  <si>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</si>
  <si>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</si>
  <si>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</si>
  <si>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</si>
  <si>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</si>
  <si>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</si>
  <si>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</si>
  <si>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</si>
  <si>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</si>
  <si>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</si>
  <si>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</si>
  <si>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</si>
  <si>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</si>
  <si>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</si>
  <si>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</si>
  <si>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</si>
  <si>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</si>
  <si>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</si>
  <si>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</si>
  <si>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</si>
  <si>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</si>
  <si>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</si>
  <si>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</si>
  <si>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</si>
  <si>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</si>
  <si>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</si>
  <si>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</si>
  <si>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</si>
  <si>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</si>
  <si>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</si>
  <si>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</si>
  <si>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</si>
  <si>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</si>
  <si>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</si>
  <si>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</si>
  <si>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</si>
  <si>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</si>
  <si>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</si>
  <si>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</si>
  <si>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</si>
  <si>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</si>
  <si>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</si>
  <si>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</si>
  <si>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</si>
  <si>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</si>
  <si>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</si>
  <si>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</si>
  <si>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</si>
  <si>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</si>
  <si>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</si>
  <si>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</si>
  <si>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</si>
  <si>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</si>
  <si>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</si>
  <si>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</si>
  <si>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</si>
  <si>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</si>
  <si>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</si>
  <si>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</si>
  <si>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</si>
  <si>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</si>
  <si>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</si>
  <si>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</si>
  <si>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</si>
  <si>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</si>
  <si>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</si>
  <si>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</si>
  <si>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</si>
  <si>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</si>
  <si>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</si>
  <si>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</si>
  <si>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</si>
  <si>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</si>
  <si>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</si>
  <si>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</si>
  <si>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</si>
  <si>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</si>
  <si>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</si>
  <si>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</si>
  <si>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</si>
  <si>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 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</si>
  <si>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</si>
  <si>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</si>
  <si>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</si>
  <si>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</si>
  <si>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</si>
  <si>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</si>
  <si>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</si>
  <si>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</si>
  <si>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</si>
  <si>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</si>
  <si>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</si>
  <si>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Massa única, para recebimento de pintura, em argamassa traço 1:2:8, espessura de 20 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</si>
  <si>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</si>
  <si>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</si>
  <si>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</si>
  <si>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</si>
  <si>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</si>
  <si>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</si>
  <si>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</si>
  <si>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</si>
  <si>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</si>
  <si>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</si>
  <si>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</si>
  <si>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</si>
  <si>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</si>
  <si>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</si>
  <si>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</si>
  <si>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</si>
  <si>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</si>
  <si>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</si>
  <si>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</si>
  <si>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</si>
  <si>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</si>
  <si>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</si>
  <si>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</si>
  <si>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</si>
  <si>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</si>
  <si>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</si>
  <si>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</si>
  <si>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</si>
  <si>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</si>
  <si>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</si>
  <si>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</si>
  <si>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</si>
  <si>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</si>
  <si>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</si>
  <si>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</si>
  <si>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</si>
  <si>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</si>
  <si>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</si>
  <si>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</si>
  <si>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</si>
  <si>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</si>
  <si>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</si>
  <si>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</si>
  <si>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</si>
  <si>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</si>
  <si>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</si>
  <si>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</si>
  <si>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</si>
  <si>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</si>
  <si>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</si>
  <si>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</si>
  <si>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</si>
  <si>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</si>
  <si>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</si>
  <si>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</si>
  <si>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</si>
  <si>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</si>
  <si>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</si>
  <si>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</si>
  <si>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</si>
  <si>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</si>
  <si>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</si>
  <si>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</si>
  <si>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</si>
  <si>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</si>
  <si>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</si>
  <si>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</si>
  <si>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</si>
  <si>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</si>
  <si>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</si>
  <si>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</si>
  <si>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</si>
  <si>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</si>
  <si>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</si>
  <si>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</si>
  <si>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</si>
  <si>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</si>
  <si>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</si>
  <si>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</si>
  <si>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</si>
  <si>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</si>
  <si>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</si>
  <si>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</si>
  <si>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</si>
  <si>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</si>
  <si>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</si>
  <si>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</si>
  <si>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</si>
  <si>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</si>
  <si>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</si>
  <si>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</si>
  <si>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</si>
  <si>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</si>
  <si>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</si>
  <si>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</si>
  <si>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</si>
  <si>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</si>
  <si>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</si>
  <si>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</si>
  <si>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</si>
  <si>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</si>
  <si>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</si>
  <si>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</si>
  <si>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</si>
  <si>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</si>
  <si>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</si>
  <si>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</si>
  <si>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</si>
  <si>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</si>
  <si>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</si>
  <si>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</si>
  <si>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</si>
  <si>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</si>
  <si>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</si>
  <si>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</si>
  <si>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</si>
  <si>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</si>
  <si>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</si>
  <si>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</si>
  <si>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</si>
  <si>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</si>
  <si>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</si>
  <si>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</si>
  <si>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</si>
  <si>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</si>
  <si>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</si>
  <si>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</si>
  <si>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</si>
  <si>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</si>
  <si>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</si>
  <si>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</si>
  <si>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</si>
  <si>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</si>
  <si>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</si>
  <si>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</si>
  <si>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</si>
  <si>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</si>
  <si>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</si>
  <si>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</si>
  <si>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</si>
  <si>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</si>
  <si>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</si>
  <si>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</si>
  <si>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</si>
  <si>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</si>
  <si>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</si>
  <si>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</si>
  <si>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</si>
  <si>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</si>
  <si>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</si>
  <si>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</si>
  <si>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</si>
  <si>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</si>
  <si>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</si>
  <si>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</si>
  <si>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</si>
  <si>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</si>
  <si>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</si>
  <si>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</si>
  <si>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</si>
  <si>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</si>
  <si>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</si>
  <si>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</si>
  <si>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</si>
  <si>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</si>
  <si>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</si>
  <si>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</si>
  <si>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</si>
  <si>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</si>
  <si>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</si>
  <si>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</si>
  <si>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</si>
  <si>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</si>
  <si>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</si>
  <si>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</si>
  <si>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</si>
  <si>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</si>
  <si>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</si>
  <si>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</si>
  <si>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</si>
  <si>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</si>
  <si>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</si>
  <si>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</si>
  <si>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</si>
  <si>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</si>
  <si>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</si>
  <si>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</si>
  <si>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</si>
  <si>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</si>
  <si>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</si>
  <si>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</si>
  <si>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</si>
  <si>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</si>
  <si>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</si>
  <si>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</si>
  <si>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</si>
  <si>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</si>
  <si>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</si>
  <si>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</si>
  <si>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</si>
  <si>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</si>
  <si>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</si>
  <si>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</si>
  <si>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</si>
  <si>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</si>
  <si>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</si>
  <si>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</si>
  <si>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</si>
  <si>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</si>
  <si>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cm2</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</si>
  <si>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</si>
  <si>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</si>
  <si>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</si>
  <si>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</si>
  <si>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</si>
  <si>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</si>
  <si>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</si>
  <si>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</si>
  <si>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</si>
  <si>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</si>
  <si>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</si>
  <si>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</si>
  <si>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</si>
  <si>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</si>
  <si>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</si>
  <si>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</si>
  <si>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</si>
  <si>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</si>
  <si>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</si>
  <si>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</si>
  <si>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</si>
  <si>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</si>
  <si>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</si>
  <si>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</si>
  <si>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</si>
  <si>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</si>
  <si>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</si>
  <si>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</si>
  <si>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</si>
  <si>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</si>
  <si>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</si>
  <si>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</si>
  <si>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</si>
  <si>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</si>
  <si>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</si>
  <si>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</si>
  <si>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</si>
  <si>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</si>
  <si>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</si>
  <si>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</si>
  <si>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</si>
  <si>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</si>
  <si>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</si>
  <si>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</si>
  <si>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</si>
  <si>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</si>
  <si>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</si>
  <si>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</si>
  <si>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</si>
  <si>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</si>
  <si>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</si>
  <si>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</si>
  <si>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</si>
  <si>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</si>
  <si>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</si>
  <si>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</si>
  <si>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</si>
  <si>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</si>
  <si>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</si>
  <si>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</si>
  <si>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</si>
  <si>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</si>
  <si>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</si>
  <si>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</si>
  <si>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</si>
  <si>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</si>
  <si>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</si>
  <si>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</si>
  <si>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</si>
  <si>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</si>
  <si>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</si>
  <si>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</si>
  <si>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</si>
  <si>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</si>
  <si>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</si>
  <si>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</si>
  <si>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</si>
  <si>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</si>
  <si>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 com martelete e corte oxiacetileno</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</si>
  <si>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</si>
  <si>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</si>
  <si>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</si>
  <si>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</si>
  <si>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</si>
  <si>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</si>
  <si>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</si>
  <si>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</si>
  <si>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</si>
  <si>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</si>
  <si>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</si>
  <si>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</si>
  <si>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</si>
  <si>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</si>
  <si>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</si>
  <si>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</si>
  <si>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</si>
  <si>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</si>
  <si>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</si>
  <si>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</si>
  <si>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</si>
  <si>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</si>
  <si>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</si>
  <si>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</si>
  <si>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</si>
  <si>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</si>
  <si>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</si>
  <si>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</si>
  <si>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</si>
  <si>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</si>
  <si>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</si>
  <si>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</si>
  <si>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</si>
  <si>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</si>
  <si>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</si>
  <si>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</si>
  <si>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</si>
  <si>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</si>
  <si>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</si>
  <si>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</si>
  <si>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</si>
  <si>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</si>
  <si>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</si>
  <si>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</si>
  <si>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</si>
  <si>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</si>
  <si>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</si>
  <si>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</si>
  <si>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</si>
  <si>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</si>
  <si>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</si>
  <si>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</si>
  <si>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</si>
  <si>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</si>
  <si>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</si>
  <si>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</si>
  <si>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</si>
  <si>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</si>
  <si>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</si>
  <si>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</si>
  <si>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</si>
  <si>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</si>
  <si>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</si>
  <si>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</si>
  <si>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</si>
  <si>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</si>
  <si>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</si>
  <si>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</si>
  <si>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</si>
  <si>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</si>
  <si>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</si>
  <si>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</si>
  <si>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</si>
  <si>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</si>
  <si>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</si>
  <si>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</si>
  <si>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</si>
  <si>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</si>
  <si>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</si>
  <si>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</si>
  <si>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</si>
  <si>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</si>
  <si>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</si>
  <si>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</si>
  <si>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</si>
  <si>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</si>
  <si>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</si>
  <si>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</si>
  <si>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</si>
  <si>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</si>
  <si>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</si>
  <si>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</si>
  <si>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</si>
  <si>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</si>
  <si>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</si>
  <si>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</si>
  <si>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</si>
  <si>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</si>
  <si>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</si>
  <si>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</si>
  <si>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</si>
  <si>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</si>
  <si>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</si>
  <si>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</si>
  <si>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</si>
  <si>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</si>
  <si>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</si>
  <si>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</si>
  <si>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</si>
  <si>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</si>
  <si>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</si>
  <si>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</si>
  <si>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</si>
  <si>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</si>
  <si>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</si>
  <si>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</si>
  <si>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</si>
  <si>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</si>
  <si>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</si>
  <si>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</si>
  <si>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</si>
  <si>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</si>
  <si>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</si>
  <si>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</si>
  <si>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</si>
  <si>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</si>
  <si>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</si>
  <si>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</si>
  <si>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</si>
  <si>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</si>
  <si>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</si>
  <si>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</si>
  <si>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</si>
  <si>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</si>
  <si>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</si>
  <si>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</si>
  <si>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</si>
  <si>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</si>
  <si>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</si>
  <si>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</si>
  <si>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</si>
  <si>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</si>
  <si>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</si>
  <si>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</si>
  <si>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</si>
  <si>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</si>
  <si>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</si>
  <si>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</si>
  <si>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</si>
  <si>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</si>
  <si>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</si>
  <si>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</si>
  <si>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</si>
  <si>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</si>
  <si>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</si>
  <si>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</si>
  <si>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</si>
  <si>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</si>
  <si>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</si>
  <si>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</si>
  <si>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</si>
  <si>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</si>
  <si>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</si>
  <si>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</si>
  <si>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</si>
  <si>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</si>
  <si>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</si>
  <si>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</si>
  <si>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</si>
  <si>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</si>
  <si>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</si>
  <si>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</si>
  <si>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</si>
  <si>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</si>
  <si>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</si>
  <si>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</si>
  <si>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</si>
  <si>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</si>
  <si>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</si>
  <si>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</si>
  <si>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</si>
  <si>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</si>
  <si>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</si>
  <si>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</si>
  <si>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</si>
  <si>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</si>
  <si>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</si>
  <si>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</si>
  <si>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</si>
  <si>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</si>
  <si>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</si>
  <si>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</si>
  <si>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</si>
  <si>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</si>
  <si>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</si>
  <si>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</si>
  <si>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</si>
  <si>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</si>
  <si>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</si>
  <si>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</si>
  <si>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</si>
  <si>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</si>
  <si>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</si>
  <si>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</si>
  <si>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</si>
  <si>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</si>
  <si>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</si>
  <si>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</si>
  <si>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</si>
  <si>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</si>
  <si>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</si>
  <si>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</si>
  <si>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</si>
  <si>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</si>
  <si>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</si>
  <si>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</si>
  <si>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</si>
  <si>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</si>
  <si>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</si>
  <si>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</si>
  <si>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</si>
  <si>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</si>
  <si>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</si>
  <si>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</si>
  <si>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</si>
  <si>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</si>
  <si>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</si>
  <si>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</si>
  <si>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</si>
  <si>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</si>
  <si>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</si>
  <si>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</si>
  <si>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</si>
  <si>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</si>
  <si>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</si>
  <si>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</si>
  <si>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</si>
  <si>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</si>
  <si>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</si>
  <si>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</si>
  <si>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</si>
  <si>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</si>
  <si>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</si>
  <si>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</si>
  <si>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</si>
  <si>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</si>
  <si>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</si>
  <si>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</si>
  <si>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</si>
  <si>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</si>
  <si>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</si>
  <si>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</si>
  <si>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</si>
  <si>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</si>
  <si>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</si>
  <si>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</si>
  <si>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</si>
  <si>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</si>
  <si>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</si>
  <si>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</si>
  <si>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</si>
  <si>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</si>
  <si>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</si>
  <si>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</si>
  <si>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</si>
  <si>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</si>
  <si>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</si>
  <si>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</si>
  <si>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</si>
  <si>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</si>
  <si>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</si>
  <si>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</si>
  <si>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</si>
  <si>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</si>
  <si>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</si>
  <si>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</si>
  <si>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</si>
  <si>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</si>
  <si>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</si>
  <si>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</si>
  <si>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</si>
  <si>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</si>
  <si>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</si>
  <si>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</si>
  <si>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</si>
  <si>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</si>
  <si>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</si>
  <si>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</si>
  <si>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</si>
  <si>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</si>
  <si>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</si>
  <si>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</si>
  <si>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</si>
  <si>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</si>
  <si>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</si>
  <si>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</si>
  <si>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</si>
  <si>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</si>
  <si>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</si>
  <si>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</si>
  <si>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</si>
  <si>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</si>
  <si>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</si>
  <si>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</si>
  <si>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</si>
  <si>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</si>
  <si>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</si>
  <si>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</si>
  <si>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</si>
  <si>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</si>
  <si>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</si>
  <si>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</si>
  <si>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</si>
  <si>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</si>
  <si>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</si>
  <si>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</si>
  <si>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</si>
  <si>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</si>
  <si>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</si>
  <si>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</si>
  <si>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</si>
  <si>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</si>
  <si>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</si>
  <si>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</si>
  <si>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</si>
  <si>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</si>
  <si>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</si>
  <si>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</si>
  <si>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</si>
  <si>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</si>
  <si>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</si>
  <si>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</si>
  <si>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</si>
  <si>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</si>
  <si>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</si>
  <si>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</si>
  <si>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</si>
  <si>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</si>
  <si>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</si>
  <si>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</si>
  <si>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</si>
  <si>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</si>
  <si>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</si>
  <si>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</si>
  <si>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</si>
  <si>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</si>
  <si>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</si>
  <si>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</si>
  <si>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</si>
  <si>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</si>
  <si>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</si>
  <si>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</si>
  <si>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</si>
  <si>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</si>
  <si>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</si>
  <si>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</si>
  <si>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</si>
  <si>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</si>
  <si>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</si>
  <si>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</si>
  <si>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</si>
  <si>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</si>
  <si>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</si>
  <si>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</si>
  <si>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</si>
  <si>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</si>
  <si>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</si>
  <si>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</si>
  <si>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</si>
  <si>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</si>
  <si>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</si>
  <si>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</si>
  <si>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</si>
  <si>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</si>
  <si>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</si>
  <si>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</si>
  <si>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</si>
  <si>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</si>
  <si>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</si>
  <si>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</si>
  <si>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</si>
  <si>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</si>
  <si>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</si>
  <si>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</si>
  <si>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</si>
  <si>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</si>
  <si>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</si>
  <si>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</si>
  <si>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</si>
  <si>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</si>
  <si>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</si>
  <si>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</si>
  <si>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</si>
  <si>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</si>
  <si>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</si>
  <si>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</si>
  <si>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</si>
  <si>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</si>
  <si>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</si>
  <si>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</si>
  <si>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</si>
  <si>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</si>
  <si>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</si>
  <si>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</si>
  <si>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</si>
  <si>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</si>
  <si>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</si>
  <si>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</si>
  <si>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</si>
  <si>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</si>
  <si>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</si>
  <si>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</si>
  <si>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</si>
  <si>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</si>
  <si>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</si>
  <si>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</si>
  <si>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</si>
  <si>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</si>
  <si>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</si>
  <si>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</si>
  <si>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</si>
  <si>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</si>
  <si>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</si>
  <si>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</si>
  <si>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</si>
  <si>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</si>
  <si>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</si>
  <si>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</si>
  <si>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</si>
  <si>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</si>
  <si>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</si>
  <si>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</si>
  <si>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</si>
  <si>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</si>
  <si>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</si>
  <si>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</si>
  <si>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</si>
  <si>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</si>
  <si>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</si>
  <si>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</si>
  <si>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</si>
  <si>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</si>
  <si>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</si>
  <si>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</si>
  <si>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</si>
  <si>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</si>
  <si>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</si>
  <si>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</si>
  <si>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</si>
  <si>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</si>
  <si>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</si>
  <si>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</si>
  <si>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</si>
  <si>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</si>
  <si>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</si>
  <si>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</si>
  <si>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</si>
  <si>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</si>
  <si>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</si>
  <si>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</si>
  <si>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</si>
  <si>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</si>
  <si>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</si>
  <si>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</si>
  <si>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</si>
  <si>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</si>
  <si>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</si>
  <si>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</si>
  <si>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</si>
  <si>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</si>
  <si>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</si>
  <si>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</si>
  <si>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</si>
  <si>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</si>
  <si>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</si>
  <si>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</si>
  <si>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</si>
  <si>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</si>
  <si>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</si>
  <si>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</si>
  <si>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</si>
  <si>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</si>
  <si>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</si>
  <si>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</si>
  <si>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</si>
  <si>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</si>
  <si>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</si>
  <si>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</si>
  <si>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</si>
  <si>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</si>
  <si>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</si>
  <si>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</si>
  <si>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</si>
  <si>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</si>
  <si>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</si>
  <si>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</si>
  <si>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</si>
  <si>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</si>
  <si>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</si>
  <si>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</si>
  <si>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</si>
  <si>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</si>
  <si>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</si>
  <si>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</si>
  <si>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</si>
  <si>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</si>
  <si>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</si>
  <si>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</si>
  <si>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</si>
  <si>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</si>
  <si>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</si>
  <si>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</si>
  <si>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</si>
  <si>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</si>
  <si>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</si>
  <si>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</si>
  <si>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</si>
  <si>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</si>
  <si>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</si>
  <si>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</si>
  <si>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</si>
  <si>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</si>
  <si>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</si>
  <si>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</si>
  <si>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</si>
  <si>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</si>
  <si>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</si>
  <si>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</si>
  <si>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</si>
  <si>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</si>
  <si>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</si>
  <si>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</si>
  <si>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</si>
  <si>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</si>
  <si>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</si>
  <si>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</si>
  <si>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</si>
  <si>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</si>
  <si>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</si>
  <si>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</si>
  <si>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</si>
  <si>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</si>
  <si>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</si>
  <si>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</si>
  <si>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</si>
  <si>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</si>
  <si>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</si>
  <si>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</si>
  <si>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</si>
  <si>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</si>
  <si>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</si>
  <si>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</si>
  <si>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</si>
  <si>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</si>
  <si>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</si>
  <si>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</si>
  <si>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</si>
  <si>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</si>
  <si>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</si>
  <si>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</si>
  <si>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</si>
  <si>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</si>
  <si>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</si>
  <si>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</si>
  <si>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</si>
  <si>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</si>
  <si>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</si>
  <si>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</si>
  <si>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</si>
  <si>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</si>
  <si>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</si>
  <si>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</si>
  <si>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</si>
  <si>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</si>
  <si>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</si>
  <si>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</si>
  <si>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</si>
  <si>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</si>
  <si>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</si>
  <si>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</si>
  <si>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</si>
  <si>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</si>
  <si>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</si>
  <si>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</si>
  <si>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</si>
  <si>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</si>
  <si>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</si>
  <si>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</si>
  <si>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</si>
  <si>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</si>
  <si>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</si>
  <si>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</si>
  <si>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</si>
  <si>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</si>
  <si>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</si>
  <si>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</si>
  <si>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</si>
  <si>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</si>
  <si>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</si>
  <si>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</si>
  <si>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</si>
  <si>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</si>
  <si>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</si>
  <si>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</si>
  <si>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</si>
  <si>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</si>
  <si>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</si>
  <si>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</si>
  <si>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</si>
  <si>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</si>
  <si>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</si>
  <si>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</si>
  <si>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</si>
  <si>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</si>
  <si>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</si>
  <si>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</si>
  <si>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</si>
  <si>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</si>
  <si>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</si>
  <si>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</si>
  <si>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</si>
  <si>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</si>
  <si>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</si>
  <si>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</si>
  <si>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</si>
  <si>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</si>
  <si>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</si>
  <si>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</si>
  <si>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</si>
  <si>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</si>
  <si>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</si>
  <si>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</si>
  <si>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</si>
  <si>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</si>
  <si>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</si>
  <si>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</si>
  <si>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</si>
  <si>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</si>
  <si>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</si>
  <si>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</si>
  <si>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</si>
  <si>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</si>
  <si>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</si>
  <si>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</si>
  <si>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</si>
  <si>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</si>
  <si>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</si>
  <si>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</si>
  <si>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</si>
  <si>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</si>
  <si>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</si>
  <si>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</si>
  <si>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</si>
  <si>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</si>
  <si>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</si>
  <si>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</si>
  <si>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</si>
  <si>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</si>
  <si>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</si>
  <si>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</si>
  <si>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</si>
  <si>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</si>
  <si>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</si>
  <si>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</si>
  <si>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</si>
  <si>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</si>
  <si>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</si>
  <si>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</si>
  <si>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</si>
  <si>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</si>
  <si>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</si>
  <si>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</si>
  <si>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</si>
  <si>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</si>
  <si>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</si>
  <si>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</si>
  <si>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</si>
  <si>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</si>
  <si>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</si>
  <si>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</si>
  <si>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</si>
  <si>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</si>
  <si>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</si>
  <si>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</si>
  <si>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</si>
  <si>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</si>
  <si>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</si>
  <si>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</si>
  <si>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</si>
  <si>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</si>
  <si>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</si>
  <si>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</si>
  <si>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</si>
  <si>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</si>
  <si>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</si>
  <si>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</si>
  <si>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</si>
  <si>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</si>
  <si>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</si>
  <si>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</si>
  <si>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</si>
  <si>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</si>
  <si>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</si>
  <si>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</si>
  <si>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</si>
  <si>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</si>
  <si>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</si>
  <si>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</si>
  <si>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</si>
  <si>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</si>
  <si>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</si>
  <si>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</si>
  <si>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</si>
  <si>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</si>
  <si>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</si>
  <si>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</si>
  <si>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</si>
  <si>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</si>
  <si>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</si>
  <si>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</si>
  <si>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</si>
  <si>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</si>
  <si>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</si>
  <si>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</si>
  <si>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</si>
  <si>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</si>
  <si>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</si>
  <si>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</si>
  <si>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</si>
  <si>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</si>
  <si>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</si>
  <si>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</si>
  <si>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</si>
  <si>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</si>
  <si>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</si>
  <si>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</si>
  <si>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</si>
  <si>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</si>
  <si>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</si>
  <si>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</si>
  <si>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</si>
  <si>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</si>
  <si>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</si>
  <si>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</si>
  <si>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</si>
  <si>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</si>
  <si>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</si>
  <si>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</si>
  <si>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</si>
  <si>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</si>
  <si>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</si>
  <si>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</si>
  <si>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</si>
  <si>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</si>
  <si>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</si>
  <si>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</si>
  <si>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</si>
  <si>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</si>
  <si>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</si>
  <si>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</si>
  <si>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</si>
  <si>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</si>
  <si>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</si>
  <si>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</si>
  <si>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</si>
  <si>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</si>
  <si>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</si>
  <si>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</si>
  <si>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</si>
  <si>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</si>
  <si>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</si>
  <si>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</si>
  <si>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</si>
  <si>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</si>
  <si>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</si>
  <si>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</si>
  <si>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</si>
  <si>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</si>
  <si>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</si>
  <si>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</si>
  <si>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</si>
  <si>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</si>
  <si>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</si>
  <si>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</si>
  <si>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</si>
  <si>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</si>
  <si>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</si>
  <si>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</si>
  <si>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</si>
  <si>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</si>
  <si>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</si>
  <si>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</si>
  <si>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</si>
  <si>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</si>
  <si>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</si>
  <si>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</si>
  <si>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</si>
  <si>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</si>
  <si>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</si>
  <si>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</si>
  <si>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</si>
  <si>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</si>
  <si>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</si>
  <si>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</si>
  <si>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</si>
  <si>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</si>
  <si>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</si>
  <si>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</si>
  <si>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</si>
  <si>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</si>
  <si>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</si>
  <si>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</si>
  <si>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</si>
  <si>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</si>
  <si>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</si>
  <si>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</si>
  <si>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</si>
  <si>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</si>
  <si>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</si>
  <si>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</si>
  <si>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</si>
  <si>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</si>
  <si>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</si>
  <si>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</si>
  <si>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</si>
  <si>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</si>
  <si>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</si>
  <si>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</si>
  <si>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</si>
  <si>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</si>
  <si>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</si>
  <si>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</si>
  <si>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</si>
  <si>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</si>
  <si>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</si>
  <si>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</si>
  <si>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</si>
  <si>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</si>
  <si>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</si>
  <si>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</si>
  <si>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</si>
  <si>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</si>
  <si>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</si>
  <si>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</si>
  <si>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</si>
  <si>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</si>
  <si>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</si>
  <si>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</si>
  <si>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</si>
  <si>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</si>
  <si>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</si>
  <si>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</si>
  <si>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</si>
  <si>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</si>
  <si>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</si>
  <si>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</si>
  <si>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</si>
  <si>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</si>
  <si>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</si>
  <si>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</si>
  <si>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</si>
  <si>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</si>
  <si>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</si>
  <si>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</si>
  <si>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</si>
  <si>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</si>
  <si>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</si>
  <si>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</si>
  <si>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</si>
  <si>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</si>
  <si>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</si>
  <si>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</si>
  <si>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</si>
  <si>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</si>
  <si>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</si>
  <si>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</si>
  <si>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</si>
  <si>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</si>
  <si>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</si>
  <si>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</si>
  <si>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</si>
  <si>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</si>
  <si>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</si>
  <si>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</si>
  <si>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</si>
  <si>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</si>
  <si>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</si>
  <si>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</si>
  <si>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</si>
  <si>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</si>
  <si>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</si>
  <si>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</si>
  <si>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</si>
  <si>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</si>
  <si>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</si>
  <si>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</si>
  <si>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</si>
  <si>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</si>
  <si>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</si>
  <si>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</si>
  <si>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</si>
  <si>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</si>
  <si>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</si>
  <si>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</si>
  <si>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</si>
  <si>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</si>
  <si>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</si>
  <si>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</si>
  <si>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</si>
  <si>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</si>
  <si>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</si>
  <si>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</si>
  <si>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</si>
  <si>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</si>
  <si>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</si>
  <si>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</si>
  <si>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</si>
  <si>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</si>
  <si>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</si>
  <si>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</si>
  <si>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</si>
  <si>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</si>
  <si>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</si>
  <si>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</si>
  <si>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</si>
  <si>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</si>
  <si>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</si>
  <si>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</si>
  <si>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</si>
  <si>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</si>
  <si>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</si>
  <si>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</si>
  <si>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</si>
  <si>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</si>
  <si>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</si>
  <si>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</si>
  <si>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</si>
  <si>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</si>
  <si>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</si>
  <si>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</si>
  <si>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</si>
  <si>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</si>
  <si>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</si>
  <si>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</si>
  <si>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</si>
  <si>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</si>
  <si>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</si>
  <si>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</si>
  <si>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</si>
  <si>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</si>
  <si>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</si>
  <si>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</si>
  <si>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</si>
  <si>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</si>
  <si>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</si>
  <si>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</si>
  <si>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</si>
  <si>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</si>
  <si>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</si>
  <si>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</si>
  <si>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</si>
  <si>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</si>
  <si>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</si>
  <si>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</si>
  <si>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</si>
  <si>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</si>
  <si>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</si>
  <si>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</si>
  <si>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</si>
  <si>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</si>
  <si>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</si>
  <si>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</si>
  <si>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</si>
  <si>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</si>
  <si>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</si>
  <si>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</si>
  <si>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</si>
  <si>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</si>
  <si>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</si>
  <si>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</si>
  <si>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</si>
  <si>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</si>
  <si>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</si>
  <si>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</si>
  <si>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</si>
  <si>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</si>
  <si>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</si>
  <si>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</si>
  <si>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</si>
  <si>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</si>
  <si>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</si>
  <si>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</si>
  <si>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</si>
  <si>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</si>
  <si>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</si>
  <si>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</si>
  <si>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</si>
  <si>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</si>
  <si>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</si>
  <si>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</si>
  <si>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</si>
  <si>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</si>
  <si>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</si>
  <si>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</si>
  <si>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</si>
  <si>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</si>
  <si>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</si>
  <si>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</si>
  <si>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</si>
  <si>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</si>
  <si>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</si>
  <si>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</si>
  <si>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</si>
  <si>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</si>
  <si>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</si>
  <si>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</si>
  <si>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</si>
  <si>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</si>
  <si>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</si>
  <si>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</si>
  <si>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</si>
  <si>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</si>
  <si>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</si>
  <si>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</si>
  <si>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</si>
  <si>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</si>
  <si>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</si>
  <si>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</si>
  <si>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</si>
  <si>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</si>
  <si>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</si>
  <si>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</si>
  <si>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</si>
  <si>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</si>
  <si>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</si>
  <si>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</si>
  <si>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</si>
  <si>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</si>
  <si>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</si>
  <si>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</si>
  <si>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</si>
  <si>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</si>
  <si>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</si>
  <si>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</si>
  <si>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</si>
  <si>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</si>
  <si>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</si>
  <si>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</si>
  <si>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</si>
  <si>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</si>
  <si>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</si>
  <si>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</si>
  <si>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</si>
  <si>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</si>
  <si>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</si>
  <si>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</si>
  <si>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</si>
  <si>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</si>
  <si>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</si>
  <si>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</si>
  <si>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</si>
  <si>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</si>
  <si>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</si>
  <si>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</si>
  <si>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</si>
  <si>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</si>
  <si>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</si>
  <si>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</si>
  <si>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</si>
  <si>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</si>
  <si>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</si>
  <si>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</si>
  <si>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</si>
  <si>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</si>
  <si>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</si>
  <si>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</si>
  <si>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</si>
  <si>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</si>
  <si>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</si>
  <si>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</si>
  <si>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</si>
  <si>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</si>
  <si>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</si>
  <si>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</si>
  <si>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</si>
  <si>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</si>
  <si>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</si>
  <si>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</si>
  <si>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</si>
  <si>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</si>
  <si>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</si>
  <si>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</si>
  <si>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</si>
  <si>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</si>
  <si>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</si>
  <si>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</si>
  <si>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</si>
  <si>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</si>
  <si>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</si>
  <si>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</si>
  <si>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</si>
  <si>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</si>
  <si>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</si>
  <si>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</si>
  <si>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</si>
  <si>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</si>
  <si>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</si>
  <si>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</si>
  <si>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</si>
  <si>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</si>
  <si>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</si>
  <si>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</si>
  <si>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</si>
  <si>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</si>
  <si>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</si>
  <si>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</si>
  <si>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</si>
  <si>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</si>
  <si>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</si>
  <si>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</si>
  <si>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</si>
  <si>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</si>
  <si>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</si>
  <si>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</si>
  <si>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</si>
  <si>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</si>
  <si>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</si>
  <si>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</si>
  <si>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</si>
  <si>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</si>
  <si>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</si>
  <si>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</si>
  <si>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</si>
  <si>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</si>
  <si>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</si>
  <si>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</si>
  <si>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</si>
  <si>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</si>
  <si>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</si>
  <si>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</si>
  <si>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</si>
  <si>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</si>
  <si>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</si>
  <si>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</si>
  <si>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</si>
  <si>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</si>
  <si>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</si>
  <si>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</si>
  <si>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</si>
  <si>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</si>
  <si>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</si>
  <si>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</si>
  <si>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</si>
  <si>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</si>
  <si>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</si>
  <si>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</si>
  <si>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</si>
  <si>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</si>
  <si>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</si>
  <si>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</si>
  <si>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</si>
  <si>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</si>
  <si>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</si>
  <si>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</si>
  <si>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</si>
  <si>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</si>
  <si>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</si>
  <si>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</si>
  <si>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</si>
  <si>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</si>
  <si>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</si>
  <si>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</si>
  <si>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</si>
  <si>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</si>
  <si>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</si>
  <si>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</si>
  <si>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</si>
  <si>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</si>
  <si>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</si>
  <si>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</si>
  <si>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</si>
  <si>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</si>
  <si>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</si>
  <si>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</si>
  <si>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</si>
  <si>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</si>
  <si>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</si>
  <si>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</si>
  <si>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</si>
  <si>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</si>
  <si>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</si>
  <si>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</si>
  <si>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</si>
  <si>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</si>
  <si>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</si>
  <si>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</si>
  <si>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</si>
  <si>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</si>
  <si>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</si>
  <si>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</si>
  <si>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</si>
  <si>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</si>
  <si>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</si>
  <si>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</si>
  <si>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</si>
  <si>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</si>
  <si>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</si>
  <si>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</si>
  <si>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</si>
  <si>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</si>
  <si>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</si>
  <si>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</si>
  <si>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</si>
  <si>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</si>
  <si>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</si>
  <si>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</si>
  <si>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</si>
  <si>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</si>
  <si>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</si>
  <si>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</si>
  <si>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</si>
  <si>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</si>
  <si>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</si>
  <si>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</si>
  <si>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</si>
  <si>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</si>
  <si>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</si>
  <si>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</si>
  <si>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</si>
  <si>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</si>
  <si>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</si>
  <si>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</si>
  <si>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</si>
  <si>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</si>
  <si>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</si>
  <si>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</si>
  <si>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</si>
  <si>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</si>
  <si>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</si>
  <si>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</si>
  <si>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</si>
  <si>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</si>
  <si>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</si>
  <si>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</si>
  <si>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</si>
  <si>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</si>
  <si>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</si>
  <si>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</si>
  <si>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</si>
  <si>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</si>
  <si>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</si>
  <si>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</si>
  <si>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</si>
  <si>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</si>
  <si>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</si>
  <si>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</si>
  <si>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</si>
  <si>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</si>
  <si>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</si>
  <si>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</si>
  <si>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</si>
  <si>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</si>
  <si>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</si>
  <si>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</si>
  <si>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</si>
  <si>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</si>
  <si>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</si>
  <si>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</si>
  <si>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</si>
  <si>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</si>
  <si>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</si>
  <si>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</si>
  <si>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</si>
  <si>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</si>
  <si>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</si>
  <si>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</si>
  <si>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</si>
  <si>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</si>
  <si>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</si>
  <si>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</si>
  <si>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</si>
  <si>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</si>
  <si>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</si>
  <si>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</si>
  <si>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</si>
  <si>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</si>
  <si>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</si>
  <si>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</si>
  <si>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</si>
  <si>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</si>
  <si>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</si>
  <si>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</si>
  <si>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</si>
  <si>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</si>
  <si>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</si>
  <si>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</si>
  <si>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</si>
  <si>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</si>
  <si>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</si>
  <si>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</si>
  <si>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</si>
  <si>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</si>
  <si>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</si>
  <si>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</si>
  <si>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</si>
  <si>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</si>
  <si>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</si>
  <si>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</si>
  <si>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</si>
  <si>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</si>
  <si>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</si>
  <si>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</si>
  <si>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</si>
  <si>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</si>
  <si>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</si>
  <si>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</si>
  <si>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</si>
  <si>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</si>
  <si>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</si>
  <si>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</si>
  <si>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</si>
  <si>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</si>
  <si>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</si>
  <si>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</si>
  <si>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</si>
  <si>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</si>
  <si>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</si>
  <si>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</si>
  <si>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</si>
  <si>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</si>
  <si>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</si>
  <si>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</si>
  <si>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</si>
  <si>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</si>
  <si>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</si>
  <si>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</si>
  <si>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</si>
  <si>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</si>
  <si>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</si>
  <si>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</si>
  <si>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</si>
  <si>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</si>
  <si>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</si>
  <si>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</si>
  <si>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</si>
  <si>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</si>
  <si>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</si>
  <si>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</si>
  <si>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</si>
  <si>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</si>
  <si>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</si>
  <si>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</si>
  <si>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</si>
  <si>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</si>
  <si>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</si>
  <si>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</si>
  <si>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</si>
  <si>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</si>
  <si>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</si>
  <si>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</si>
  <si>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</si>
  <si>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</si>
  <si>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</si>
  <si>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</si>
  <si>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</si>
  <si>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</si>
  <si>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</si>
  <si>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</si>
  <si>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</si>
  <si>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</si>
  <si>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</si>
  <si>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</si>
  <si>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</si>
  <si>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</si>
  <si>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</si>
  <si>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</si>
  <si>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</si>
  <si>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</si>
  <si>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</si>
  <si>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</si>
  <si>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</si>
  <si>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</si>
  <si>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</si>
  <si>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</si>
  <si>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</si>
  <si>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</si>
  <si>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</si>
  <si>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</si>
  <si>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</si>
  <si>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</si>
  <si>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</si>
  <si>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</si>
  <si>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</si>
  <si>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</si>
  <si>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</si>
  <si>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</si>
  <si>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</si>
  <si>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</si>
  <si>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</si>
  <si>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</si>
  <si>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</si>
  <si>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</si>
  <si>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</si>
  <si>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</si>
  <si>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</si>
  <si>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</si>
  <si>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</si>
  <si>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</si>
  <si>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</si>
  <si>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</si>
  <si>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</si>
  <si>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</si>
  <si>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</si>
  <si>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</si>
  <si>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</si>
  <si>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</si>
  <si>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</si>
  <si>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</si>
  <si>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</si>
  <si>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</si>
  <si>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</si>
  <si>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</si>
  <si>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</si>
  <si>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</si>
  <si>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</si>
  <si>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</si>
  <si>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</si>
  <si>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</si>
  <si>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</si>
  <si>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</si>
  <si>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</si>
  <si>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</si>
  <si>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</si>
  <si>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</si>
  <si>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</si>
  <si>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</si>
  <si>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</si>
  <si>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</si>
  <si>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</si>
  <si>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</si>
  <si>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</si>
  <si>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</si>
  <si>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</si>
  <si>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</si>
  <si>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</si>
  <si>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</si>
  <si>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</si>
  <si>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</si>
  <si>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</si>
  <si>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</si>
  <si>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</si>
  <si>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</si>
  <si>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</si>
  <si>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</si>
  <si>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</si>
  <si>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</si>
  <si>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</si>
  <si>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</si>
  <si>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</si>
  <si>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</si>
  <si>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</si>
  <si>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</si>
  <si>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escavação mecânica - areia e brita comerciais</t>
  </si>
  <si>
    <t>Sarjeta trapezoidal de concreto - SZC 01 - escavação mecânica - areia extraída e brita produzida</t>
  </si>
  <si>
    <t>Sarjeta trapezoidal de concreto - SZC 01 moldada no local com extrusora e concreto usinado - escavação mecânica - areia e brita comerciais</t>
  </si>
  <si>
    <t>Sarjeta trapezoidal de concreto - SZC 01 moldada no local com extrusora e concreto usinado - escavação mecânica - areia extraída e brita produzida</t>
  </si>
  <si>
    <t>Sarjeta trapezoidal de concreto - SZC 02 - escavação mecânica - areia e brita comerciais</t>
  </si>
  <si>
    <t>Sarjeta trapezoidal de concreto - SZC 02 - escavação mecânica - areia extraída e brita produzida</t>
  </si>
  <si>
    <t>Sarjeta trapezoidal de concreto - SZC 02 moldada no local com extrusora e concreto usinado - escavação mecânica - areia e brita comerciais</t>
  </si>
  <si>
    <t>Sarjeta trapezoidal de concreto - SZC 02 moldada no local com extrusora e concreto usinado - escavação mecânica - areia extraída e brita produzida</t>
  </si>
  <si>
    <t>Sarjeta trapezoidal de grama - SZG 01 - escavação mecânica</t>
  </si>
  <si>
    <t>Sarjeta trapezoidal de grama - SZG 02 - escavação mecânica</t>
  </si>
  <si>
    <t>Sarjeta trapezoidal sem revestimento - SZT 01 - escavação mecânica</t>
  </si>
  <si>
    <t>Sarjeta trapezoidal sem revestimento - SZT 02 - escavação mecânica</t>
  </si>
  <si>
    <t>Sarjeta triangular de concreto - STC 01 - escavação mecânica - areia e brita comerciais</t>
  </si>
  <si>
    <t>Sarjeta triangular de concreto - STC 01 - escavação mecânica - areia extraída e brita produzida</t>
  </si>
  <si>
    <t>Sarjeta triangular de concreto - STC 01 moldada no local com extrusora e concreto usinado - escavação mecânica - areia e brita comerciais</t>
  </si>
  <si>
    <t>Sarjeta triangular de concreto - STC 01 moldada no local com extrusora e concreto usinado - escavação mecânica - areia extraída e brita produzida</t>
  </si>
  <si>
    <t>Sarjeta triangular de concreto - STC 02 - escavação mecânica - areia e brita comerciais</t>
  </si>
  <si>
    <t>Sarjeta triangular de concreto - STC 02 - escavação mecânica - areia extraída e brita produzida</t>
  </si>
  <si>
    <t>Sarjeta triangular de concreto - STC 02 moldada no local com extrusora e concreto usinado - escavação mecânica - areia e brita comerciais</t>
  </si>
  <si>
    <t>Sarjeta triangular de concreto - STC 02 moldada no local com extrusora e concreto usinado - escavação mecânica - areia extraída e brita produzida</t>
  </si>
  <si>
    <t>Sarjeta triangular de concreto - STC 03 - escavação mecânica - areia e brita comerciais</t>
  </si>
  <si>
    <t>Sarjeta triangular de concreto - STC 03 - escavação mecânica - areia extraída e brita produzida</t>
  </si>
  <si>
    <t>Sarjeta triangular de concreto - STC 03 moldada no local com extrusora e concreto usinado - escavação mecânica - areia e brita comerciais</t>
  </si>
  <si>
    <t>Sarjeta triangular de concreto - STC 03 moldada no local com extrusora e concreto usinado - escavação mecânica - areia extraída e brita produzida</t>
  </si>
  <si>
    <t>Sarjeta triangular de concreto - STC 04 - escavação mecânica - areia e brita comerciais</t>
  </si>
  <si>
    <t>Sarjeta triangular de concreto - STC 04 - escavação mecânica - areia extraída e brita produzida</t>
  </si>
  <si>
    <t>Sarjeta triangular de concreto - STC 04 moldada no local com extrusora e concreto usinado - escavação mecânica - areia e brita comerciais</t>
  </si>
  <si>
    <t>Sarjeta triangular de concreto - STC 04 moldada no local com extrusora e concreto usinado - escavação mecânica - areia extraída e brita produzida</t>
  </si>
  <si>
    <t>Sarjeta triangular de concreto - STC 05 - escavação mecânica - areia e brita comerciais</t>
  </si>
  <si>
    <t>Sarjeta triangular de concreto - STC 05 - escavação mecânica - areia extraída e brita produzida</t>
  </si>
  <si>
    <t>Sarjeta triangular de concreto - STC 05 moldada no local com extrusora e concreto usinado - escavação mecânica - areia e brita comerciais</t>
  </si>
  <si>
    <t>Sarjeta triangular de concreto - STC 05 moldada no local com extrusora e concreto usinado - escavação mecânica - areia extraída e brita produzida</t>
  </si>
  <si>
    <t>Sarjeta triangular de concreto - STC 06 - escavação mecânica - areia e brita comerciais</t>
  </si>
  <si>
    <t>Sarjeta triangular de concreto - STC 06 - escavação mecânica - areia extraída e brita produzida</t>
  </si>
  <si>
    <t>Sarjeta triangular de concreto - STC 06 moldada no local com extrusora e concreto usinado - escavação mecânica - areia e brita comerciais</t>
  </si>
  <si>
    <t>Sarjeta triangular de concreto - STC 06 moldada no local com extrusora e concreto usinado - escavação mecânica - areia extraída e brita produzida</t>
  </si>
  <si>
    <t>Sarjeta triangular de concreto - STC 07 - escavação mecânica - areia e brita comerciais</t>
  </si>
  <si>
    <t>Sarjeta triangular de concreto - STC 07 - escavação mecânica - areia extraída e brita produzida</t>
  </si>
  <si>
    <t>Sarjeta triangular de concreto - STC 07 moldada no local com extrusora e concreto usinado - escavação mecânica - areia e brita comerciais</t>
  </si>
  <si>
    <t>Sarjeta triangular de concreto - STC 07 moldada no local com extrusora e concreto usinado - escavação mecânica - areia extraída e brita produzida</t>
  </si>
  <si>
    <t>Sarjeta triangular de concreto - STC 08 - escavação mecânica - areia e brita comerciais</t>
  </si>
  <si>
    <t>Sarjeta triangular de concreto - STC 08 - escavação mecânica - areia extraída e brita produzida</t>
  </si>
  <si>
    <t>Sarjeta triangular de concreto - STC 08 moldada no local com extrusora e concreto usinado - escavação mecânica - areia e brita comerciais</t>
  </si>
  <si>
    <t>Sarjeta triangular de concreto - STC 08 moldada no local com extrusora e concreto usinado - escavação mecânica - areia extraída e brita produzida</t>
  </si>
  <si>
    <t>Sarjeta triangular de grama - STG 01 - escavação mecânica</t>
  </si>
  <si>
    <t>Sarjeta triangular de grama - STG 02 - escavação mecânica</t>
  </si>
  <si>
    <t>Sarjeta triangular de grama - STG 03 - escavação mecânica</t>
  </si>
  <si>
    <t>Sarjeta triangular de grama - STG 04 -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</si>
  <si>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</si>
  <si>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</si>
  <si>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</si>
  <si>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</si>
  <si>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</si>
  <si>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</si>
  <si>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</si>
  <si>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</si>
  <si>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</si>
  <si>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</si>
  <si>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</si>
  <si>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</si>
  <si>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</si>
  <si>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</si>
  <si>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</si>
  <si>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</si>
  <si>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</si>
  <si>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</si>
  <si>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</si>
  <si>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</si>
  <si>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</si>
  <si>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</si>
  <si>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</si>
  <si>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</si>
  <si>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</si>
  <si>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</si>
  <si>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</si>
  <si>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</si>
  <si>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</si>
  <si>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</si>
  <si>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</si>
  <si>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</si>
  <si>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</si>
  <si>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</si>
  <si>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</si>
  <si>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</si>
  <si>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</si>
  <si>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</si>
  <si>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</si>
  <si>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</si>
  <si>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</si>
  <si>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</si>
  <si>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</si>
  <si>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</si>
  <si>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</si>
  <si>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</si>
  <si>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</si>
  <si>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</si>
  <si>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</si>
  <si>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</si>
  <si>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</si>
  <si>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</si>
  <si>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</si>
  <si>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</si>
  <si>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</si>
  <si>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</si>
  <si>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</si>
  <si>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</si>
  <si>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</si>
  <si>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</si>
  <si>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</si>
  <si>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</si>
  <si>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</si>
  <si>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</si>
  <si>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</si>
  <si>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</si>
  <si>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</si>
  <si>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</si>
  <si>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</si>
  <si>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</si>
  <si>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</si>
  <si>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</si>
  <si>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</si>
  <si>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</si>
  <si>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</si>
  <si>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</si>
  <si>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</si>
  <si>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</si>
  <si>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</si>
  <si>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</si>
  <si>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</si>
  <si>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</si>
  <si>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</si>
  <si>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</si>
  <si>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</si>
  <si>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</si>
  <si>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</si>
  <si>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</si>
  <si>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</si>
  <si>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</si>
  <si>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</si>
  <si>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</si>
  <si>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</si>
  <si>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</si>
  <si>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</si>
  <si>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escavação mecânica - areia e brita comerciais</t>
  </si>
  <si>
    <t>Valeta de proteção de aterros com revestimento de concreto - VPA 03 - escavação mecânica - areia extraída e brita produzida</t>
  </si>
  <si>
    <t>Valeta de proteção de aterros com revestimento de concreto - VPA 04 - escavação mecânica - areia e brita comerciais</t>
  </si>
  <si>
    <t>Valeta de proteção de aterros com revestimento de concreto - VPA 04 - escavação mecânica - areia extraída e brita produzida</t>
  </si>
  <si>
    <t>Valeta de proteção de aterros com revestimento vegetal - VPA 01 - escavação mecânica</t>
  </si>
  <si>
    <t>Valeta de proteção de aterros com revestimento vegetal - VPA 02 - escavação mecânica</t>
  </si>
  <si>
    <t>Valeta de proteção de cortes com revestimento de concreto - VPC 03 - escavação mecânica - areia e brita comerciais</t>
  </si>
  <si>
    <t>Valeta de proteção de cortes com revestimento de concreto - VPC 03 - escavação mecânica - areia extraída e brita produzida</t>
  </si>
  <si>
    <t>Valeta de proteção de cortes com revestimento de concreto - VPC 04 - escavação mecânica - areia e brita comerciais</t>
  </si>
  <si>
    <t>Valeta de proteção de cortes com revestimento de concreto - VPC 04 - escavação mecânica - areia extraída e brita produzida</t>
  </si>
  <si>
    <t>Valeta de proteção de cortes com revestimento vegetal - VPC 01 - escavação mecânica</t>
  </si>
  <si>
    <t>Valeta de proteção de cortes com revestimento vegetal - VPC 02 -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</si>
  <si>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</si>
  <si>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</si>
  <si>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</si>
  <si>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</si>
  <si>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</si>
  <si>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</si>
  <si>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</si>
  <si>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</si>
  <si>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</si>
  <si>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</si>
  <si>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</si>
  <si>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</si>
  <si>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</si>
  <si>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</si>
  <si>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</si>
  <si>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</si>
  <si>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</si>
  <si>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</si>
  <si>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</si>
  <si>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</si>
  <si>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</si>
  <si>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</si>
  <si>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</si>
  <si>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</si>
  <si>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</si>
  <si>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</si>
  <si>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</si>
  <si>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</si>
  <si>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</si>
  <si>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</si>
  <si>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</si>
  <si>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</si>
  <si>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</si>
  <si>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</si>
  <si>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</si>
  <si>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</si>
  <si>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</si>
  <si>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</si>
  <si>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</si>
  <si>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</si>
  <si>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</si>
  <si>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</si>
  <si>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</si>
  <si>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</si>
  <si>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</si>
  <si>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</si>
  <si>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</si>
  <si>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</si>
  <si>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</si>
  <si>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</si>
  <si>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</si>
  <si>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</si>
  <si>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</si>
  <si>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</si>
  <si>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</si>
  <si>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</si>
  <si>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</si>
  <si>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</si>
  <si>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</si>
  <si>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</si>
  <si>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</si>
  <si>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</si>
  <si>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</si>
  <si>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</si>
  <si>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</si>
  <si>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</si>
  <si>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</si>
  <si>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</si>
  <si>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</si>
  <si>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</si>
  <si>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</si>
  <si>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</si>
  <si>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</si>
  <si>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</si>
  <si>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</si>
  <si>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</si>
  <si>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</si>
  <si>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</si>
  <si>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</si>
  <si>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</si>
  <si>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</si>
  <si>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</si>
  <si>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</si>
  <si>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</si>
  <si>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</si>
  <si>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</si>
  <si>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</si>
  <si>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</si>
  <si>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</si>
  <si>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</si>
  <si>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</si>
  <si>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</si>
  <si>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</si>
  <si>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</si>
  <si>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</si>
  <si>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</si>
  <si>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</si>
  <si>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</si>
  <si>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</si>
  <si>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</si>
  <si>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</si>
  <si>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</si>
  <si>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</si>
  <si>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</si>
  <si>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</si>
  <si>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</si>
  <si>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</si>
  <si>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</si>
  <si>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</si>
  <si>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</si>
  <si>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</si>
  <si>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</si>
  <si>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</si>
  <si>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</si>
  <si>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</si>
  <si>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</si>
  <si>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</si>
  <si>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</si>
  <si>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</si>
  <si>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</si>
  <si>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</si>
  <si>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</si>
  <si>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</si>
  <si>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</si>
  <si>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</si>
  <si>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</si>
  <si>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</si>
  <si>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</si>
  <si>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</si>
  <si>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</si>
  <si>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</si>
  <si>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</si>
  <si>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</si>
  <si>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</si>
  <si>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</si>
  <si>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</si>
  <si>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</si>
  <si>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</si>
  <si>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</si>
  <si>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</si>
  <si>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</si>
  <si>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</si>
  <si>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</si>
  <si>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</si>
  <si>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</si>
  <si>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</si>
  <si>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</si>
  <si>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</si>
  <si>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</si>
  <si>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</si>
  <si>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</si>
  <si>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</si>
  <si>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</si>
  <si>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</si>
  <si>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</si>
  <si>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</si>
  <si>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</si>
  <si>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</si>
  <si>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</si>
  <si>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</si>
  <si>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</si>
  <si>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</si>
  <si>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</si>
  <si>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</si>
  <si>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</si>
  <si>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</si>
  <si>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</si>
  <si>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</si>
  <si>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</si>
  <si>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</si>
  <si>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</si>
  <si>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</si>
  <si>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</si>
  <si>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</si>
  <si>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</si>
  <si>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</si>
  <si>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</si>
  <si>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</si>
  <si>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</si>
  <si>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</si>
  <si>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</si>
  <si>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</si>
  <si>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</si>
  <si>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</si>
  <si>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</si>
  <si>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</si>
  <si>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</si>
  <si>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</si>
  <si>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</si>
  <si>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</si>
  <si>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</si>
  <si>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</si>
  <si>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</si>
  <si>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</si>
  <si>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</si>
  <si>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</si>
  <si>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</si>
  <si>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</si>
  <si>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</si>
  <si>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</si>
  <si>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</si>
  <si>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</si>
  <si>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</si>
  <si>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</si>
  <si>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</si>
  <si>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</si>
  <si>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</si>
  <si>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</si>
  <si>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</si>
  <si>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</si>
  <si>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</si>
  <si>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</si>
  <si>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</si>
  <si>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</si>
  <si>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</si>
  <si>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</si>
  <si>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</si>
  <si>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</si>
  <si>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</si>
  <si>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</si>
  <si>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</si>
  <si>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</si>
  <si>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</si>
  <si>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</si>
  <si>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</si>
  <si>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</si>
  <si>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</si>
  <si>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</si>
  <si>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</si>
  <si>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</si>
  <si>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</si>
  <si>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</si>
  <si>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</si>
  <si>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</si>
  <si>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</si>
  <si>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</si>
  <si>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</si>
  <si>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</si>
  <si>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</si>
  <si>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</si>
  <si>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</si>
  <si>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</si>
  <si>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</si>
  <si>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</si>
  <si>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</si>
  <si>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</si>
  <si>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</si>
  <si>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</si>
  <si>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</si>
  <si>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</si>
  <si>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</si>
  <si>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</si>
  <si>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</si>
  <si>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</si>
  <si>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</si>
  <si>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</si>
  <si>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</si>
  <si>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</si>
  <si>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</si>
  <si>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</si>
  <si>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</si>
  <si>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</si>
  <si>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</si>
  <si>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</si>
  <si>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</si>
  <si>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</si>
  <si>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</si>
  <si>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</si>
  <si>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</si>
  <si>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</si>
  <si>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</si>
  <si>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</si>
  <si>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</si>
  <si>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</si>
  <si>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</si>
  <si>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</si>
  <si>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</si>
  <si>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</si>
  <si>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</si>
  <si>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</si>
  <si>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</si>
  <si>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</si>
  <si>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</si>
  <si>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</si>
  <si>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</si>
  <si>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</si>
  <si>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</si>
  <si>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</si>
  <si>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</si>
  <si>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</si>
  <si>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</si>
  <si>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</si>
  <si>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</si>
  <si>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</si>
  <si>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</si>
  <si>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</si>
  <si>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</si>
  <si>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</si>
  <si>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</si>
  <si>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</si>
  <si>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</si>
  <si>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</si>
  <si>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</si>
  <si>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</si>
  <si>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</si>
  <si>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</si>
  <si>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</si>
  <si>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</si>
  <si>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</si>
  <si>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</si>
  <si>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</si>
  <si>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</si>
  <si>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</si>
  <si>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</si>
  <si>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</si>
  <si>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</si>
  <si>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</si>
  <si>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</si>
  <si>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</si>
  <si>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</si>
  <si>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</si>
  <si>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</si>
  <si>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</si>
  <si>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</si>
  <si>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</si>
  <si>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</si>
  <si>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</si>
  <si>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</si>
  <si>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</si>
  <si>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</si>
  <si>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</si>
  <si>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</si>
  <si>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</si>
  <si>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</si>
  <si>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</si>
  <si>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</si>
  <si>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</si>
  <si>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</si>
  <si>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</si>
  <si>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</si>
  <si>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</si>
  <si>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</si>
  <si>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</si>
  <si>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</si>
  <si>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</si>
  <si>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</si>
  <si>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</si>
  <si>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</si>
  <si>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</si>
  <si>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</si>
  <si>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</si>
  <si>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</si>
  <si>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</si>
  <si>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</si>
  <si>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</si>
  <si>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</si>
  <si>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</si>
  <si>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</si>
  <si>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</si>
  <si>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</si>
  <si>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</si>
  <si>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</si>
  <si>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</si>
  <si>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</si>
  <si>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</si>
  <si>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</si>
  <si>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</si>
  <si>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</si>
  <si>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</si>
  <si>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</si>
  <si>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</si>
  <si>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</si>
  <si>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</si>
  <si>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</si>
  <si>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</si>
  <si>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</si>
  <si>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</si>
  <si>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</si>
  <si>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</si>
  <si>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</si>
  <si>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</si>
  <si>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</si>
  <si>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</si>
  <si>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</si>
  <si>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</si>
  <si>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</si>
  <si>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</si>
  <si>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</si>
  <si>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</si>
  <si>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</si>
  <si>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</si>
  <si>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</si>
  <si>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</si>
  <si>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</si>
  <si>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</si>
  <si>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</si>
  <si>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</si>
  <si>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</si>
  <si>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</si>
  <si>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</si>
  <si>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</si>
  <si>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</si>
  <si>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</si>
  <si>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</si>
  <si>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</si>
  <si>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</si>
  <si>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</si>
  <si>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</si>
  <si>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</si>
  <si>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</si>
  <si>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</si>
  <si>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</si>
  <si>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</si>
  <si>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</si>
  <si>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</si>
  <si>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</si>
  <si>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</si>
  <si>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</si>
  <si>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</si>
  <si>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</si>
  <si>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</si>
  <si>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</si>
  <si>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</si>
  <si>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</si>
  <si>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</si>
  <si>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</si>
  <si>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</si>
  <si>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</si>
  <si>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</si>
  <si>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</si>
  <si>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</si>
  <si>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</si>
  <si>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</si>
  <si>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</si>
  <si>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</si>
  <si>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</si>
  <si>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</si>
  <si>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</si>
  <si>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</si>
  <si>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</si>
  <si>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</si>
  <si>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</si>
  <si>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</si>
  <si>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</si>
  <si>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</si>
  <si>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</si>
  <si>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</si>
  <si>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</si>
  <si>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</si>
  <si>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</si>
  <si>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</si>
  <si>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</si>
  <si>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</si>
  <si>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</si>
  <si>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</si>
  <si>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</si>
  <si>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</si>
  <si>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</si>
  <si>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</si>
  <si>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</si>
  <si>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</si>
  <si>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</si>
  <si>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</si>
  <si>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</si>
  <si>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</si>
  <si>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</si>
  <si>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</si>
  <si>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</si>
  <si>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</si>
  <si>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</si>
  <si>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</si>
  <si>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</si>
  <si>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</si>
  <si>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</si>
  <si>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</si>
  <si>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</si>
  <si>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</si>
  <si>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</si>
  <si>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</si>
  <si>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</si>
  <si>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</si>
  <si>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</si>
  <si>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</si>
  <si>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</si>
  <si>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</si>
  <si>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</si>
  <si>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</si>
  <si>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</si>
  <si>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</si>
  <si>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</si>
  <si>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</si>
  <si>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</si>
  <si>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</si>
  <si>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</si>
  <si>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</si>
  <si>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</si>
  <si>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</si>
  <si>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</si>
  <si>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</si>
  <si>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</si>
  <si>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</si>
  <si>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</si>
  <si>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</si>
  <si>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</si>
  <si>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</si>
  <si>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</si>
  <si>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</si>
  <si>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</si>
  <si>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</si>
  <si>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</si>
  <si>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</si>
  <si>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</si>
  <si>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</si>
  <si>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</si>
  <si>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</si>
  <si>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</si>
  <si>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</si>
  <si>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</si>
  <si>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</si>
  <si>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</si>
  <si>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</si>
  <si>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</si>
  <si>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</si>
  <si>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</si>
  <si>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</si>
  <si>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</si>
  <si>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</si>
  <si>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</si>
  <si>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</si>
  <si>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</si>
  <si>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</si>
  <si>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</si>
  <si>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</si>
  <si>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</si>
  <si>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</si>
  <si>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</si>
  <si>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</si>
  <si>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</si>
  <si>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</si>
  <si>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</si>
  <si>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</si>
  <si>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</si>
  <si>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</si>
  <si>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</si>
  <si>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</si>
  <si>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</si>
  <si>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</si>
  <si>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</si>
  <si>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</si>
  <si>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</si>
  <si>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</si>
  <si>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</si>
  <si>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</si>
  <si>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</si>
  <si>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</si>
  <si>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</si>
  <si>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</si>
  <si>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</si>
  <si>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</si>
  <si>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</si>
  <si>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</si>
  <si>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</si>
  <si>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</si>
  <si>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</si>
  <si>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</si>
  <si>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</si>
  <si>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</si>
  <si>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</si>
  <si>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</si>
  <si>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</si>
  <si>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</si>
  <si>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</si>
  <si>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</si>
  <si>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</si>
  <si>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</si>
  <si>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</si>
  <si>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</si>
  <si>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</si>
  <si>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</si>
  <si>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</si>
  <si>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</si>
  <si>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</si>
  <si>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</si>
  <si>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</si>
  <si>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</si>
  <si>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</si>
  <si>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</si>
  <si>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</si>
  <si>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</si>
  <si>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</si>
  <si>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</si>
  <si>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</si>
  <si>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</si>
  <si>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</si>
  <si>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</si>
  <si>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</si>
  <si>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</si>
  <si>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</si>
  <si>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</si>
  <si>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</si>
  <si>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</si>
  <si>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</si>
  <si>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</si>
  <si>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</si>
  <si>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</si>
  <si>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</si>
  <si>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</si>
  <si>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</si>
  <si>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</si>
  <si>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</si>
  <si>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</si>
  <si>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</si>
  <si>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</si>
  <si>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</si>
  <si>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</si>
  <si>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</si>
  <si>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</si>
  <si>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</si>
  <si>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</si>
  <si>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</si>
  <si>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</si>
  <si>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</si>
  <si>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</si>
  <si>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</si>
  <si>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</si>
  <si>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</si>
  <si>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</si>
  <si>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</si>
  <si>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</si>
  <si>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</si>
  <si>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</si>
  <si>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</si>
  <si>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</si>
  <si>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</si>
  <si>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</si>
  <si>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</si>
  <si>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</si>
  <si>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</si>
  <si>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</si>
  <si>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</si>
  <si>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</si>
  <si>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</si>
  <si>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</si>
  <si>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</si>
  <si>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</si>
  <si>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</si>
  <si>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</si>
  <si>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</si>
  <si>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</si>
  <si>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</si>
  <si>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</si>
  <si>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</si>
  <si>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</si>
  <si>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</si>
  <si>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</si>
  <si>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</si>
  <si>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</si>
  <si>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</si>
  <si>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</si>
  <si>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</si>
  <si>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</si>
  <si>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</si>
  <si>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</si>
  <si>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</si>
  <si>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</si>
  <si>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</si>
  <si>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</si>
  <si>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</si>
  <si>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</si>
  <si>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</si>
  <si>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</si>
  <si>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</si>
  <si>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</si>
  <si>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</si>
  <si>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</si>
  <si>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</si>
  <si>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</si>
  <si>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</si>
  <si>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</si>
  <si>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</si>
  <si>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</si>
  <si>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</si>
  <si>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</si>
  <si>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</si>
  <si>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</si>
  <si>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</si>
  <si>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</si>
  <si>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</si>
  <si>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</si>
  <si>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</si>
  <si>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</si>
  <si>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</si>
  <si>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</si>
  <si>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</si>
  <si>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</si>
  <si>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</si>
  <si>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</si>
  <si>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</si>
  <si>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</si>
  <si>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</si>
  <si>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</si>
  <si>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</si>
  <si>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</si>
  <si>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</si>
  <si>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</si>
  <si>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</si>
  <si>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</si>
  <si>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</si>
  <si>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</si>
  <si>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</si>
  <si>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</si>
  <si>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</si>
  <si>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</si>
  <si>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</si>
  <si>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</si>
  <si>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</si>
  <si>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</si>
  <si>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</si>
  <si>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</si>
  <si>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</si>
  <si>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</si>
  <si>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</si>
  <si>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</si>
  <si>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</si>
  <si>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</si>
  <si>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</si>
  <si>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</si>
  <si>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</si>
  <si>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</si>
  <si>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</si>
  <si>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</si>
  <si>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</si>
  <si>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</si>
  <si>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</si>
  <si>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</si>
  <si>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</si>
  <si>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</si>
  <si>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</si>
  <si>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</si>
  <si>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</si>
  <si>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</si>
  <si>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</si>
  <si>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</si>
  <si>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</si>
  <si>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</si>
  <si>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</si>
  <si>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</si>
  <si>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</si>
  <si>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</si>
  <si>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</si>
  <si>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</si>
  <si>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</si>
  <si>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</si>
  <si>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</si>
  <si>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</si>
  <si>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</si>
  <si>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</si>
  <si>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</si>
  <si>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</si>
  <si>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</si>
  <si>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</si>
  <si>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</si>
  <si>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</si>
  <si>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</si>
  <si>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</si>
  <si>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</si>
  <si>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</si>
  <si>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</si>
  <si>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</si>
  <si>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</si>
  <si>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</si>
  <si>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</si>
  <si>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</si>
  <si>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</si>
  <si>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</si>
  <si>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</si>
  <si>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</si>
  <si>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</si>
  <si>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</si>
  <si>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</si>
  <si>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</si>
  <si>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</si>
  <si>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</si>
  <si>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</si>
  <si>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</si>
  <si>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</si>
  <si>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</si>
  <si>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</si>
  <si>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</si>
  <si>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</si>
  <si>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</si>
  <si>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</si>
  <si>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</si>
  <si>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</si>
  <si>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</si>
  <si>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</si>
  <si>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</si>
  <si>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</si>
  <si>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</si>
  <si>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</si>
  <si>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</si>
  <si>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</si>
  <si>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</si>
  <si>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</si>
  <si>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</si>
  <si>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</si>
  <si>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</si>
  <si>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</si>
  <si>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</si>
  <si>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</si>
  <si>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</si>
  <si>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</si>
  <si>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</si>
  <si>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</si>
  <si>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</si>
  <si>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</si>
  <si>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</si>
  <si>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</si>
  <si>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</si>
  <si>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</si>
  <si>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</si>
  <si>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</si>
  <si>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</si>
  <si>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</si>
  <si>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</si>
  <si>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</si>
  <si>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</si>
  <si>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</si>
  <si>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</si>
  <si>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</si>
  <si>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</si>
  <si>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</si>
  <si>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</si>
  <si>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</si>
  <si>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</si>
  <si>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</si>
  <si>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</si>
  <si>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</si>
  <si>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</si>
  <si>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</si>
  <si>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</si>
  <si>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</si>
  <si>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</si>
  <si>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</si>
  <si>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</si>
  <si>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</si>
  <si>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</si>
  <si>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</si>
  <si>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</si>
  <si>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</si>
  <si>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</si>
  <si>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</si>
  <si>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</si>
  <si>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</si>
  <si>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</si>
  <si>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</si>
  <si>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</si>
  <si>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</si>
  <si>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</si>
  <si>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</si>
  <si>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</si>
  <si>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</si>
  <si>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</si>
  <si>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</si>
  <si>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</si>
  <si>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</si>
  <si>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</si>
  <si>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</si>
  <si>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</si>
  <si>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</si>
  <si>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</si>
  <si>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</si>
  <si>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</si>
  <si>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</si>
  <si>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</si>
  <si>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</si>
  <si>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</si>
  <si>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</si>
  <si>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</si>
  <si>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</si>
  <si>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</si>
  <si>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</si>
  <si>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</si>
  <si>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</si>
  <si>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</si>
  <si>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</si>
  <si>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</si>
  <si>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</si>
  <si>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</si>
  <si>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</si>
  <si>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</si>
  <si>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</si>
  <si>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</si>
  <si>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</si>
  <si>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</si>
  <si>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</si>
  <si>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</si>
  <si>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</si>
  <si>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</si>
  <si>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</si>
  <si>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</si>
  <si>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</si>
  <si>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</si>
  <si>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</si>
  <si>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</si>
  <si>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</si>
  <si>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</si>
  <si>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</si>
  <si>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</si>
  <si>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</si>
  <si>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</si>
  <si>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</si>
  <si>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</si>
  <si>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</si>
  <si>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</si>
  <si>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</si>
  <si>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</si>
  <si>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</si>
  <si>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</si>
  <si>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</si>
  <si>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</si>
  <si>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</si>
  <si>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</si>
  <si>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</si>
  <si>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</si>
  <si>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</si>
  <si>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</si>
  <si>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</si>
  <si>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</si>
  <si>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</si>
  <si>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</si>
  <si>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</si>
  <si>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</si>
  <si>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</si>
  <si>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</si>
  <si>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</si>
  <si>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</si>
  <si>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</si>
  <si>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</si>
  <si>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</si>
  <si>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</si>
  <si>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</si>
  <si>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</si>
  <si>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</si>
  <si>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</si>
  <si>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</si>
  <si>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</si>
  <si>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</si>
  <si>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</si>
  <si>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</si>
  <si>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</si>
  <si>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</si>
  <si>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</si>
  <si>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</si>
  <si>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</si>
  <si>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</si>
  <si>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</si>
  <si>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</si>
  <si>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</si>
  <si>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</si>
  <si>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</si>
  <si>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</si>
  <si>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</si>
  <si>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</si>
  <si>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</si>
  <si>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</si>
  <si>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</si>
  <si>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</si>
  <si>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</si>
  <si>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</si>
  <si>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</si>
  <si>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</si>
  <si>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</si>
  <si>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</si>
  <si>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</si>
  <si>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</si>
  <si>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</si>
  <si>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</si>
  <si>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</si>
  <si>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</si>
  <si>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</si>
  <si>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</si>
  <si>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</si>
  <si>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</si>
  <si>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</si>
  <si>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</si>
  <si>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</si>
  <si>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</si>
  <si>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</si>
  <si>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</si>
  <si>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</si>
  <si>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</si>
  <si>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</si>
  <si>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</si>
  <si>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</si>
  <si>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</si>
  <si>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</si>
  <si>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</si>
  <si>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</si>
  <si>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</si>
  <si>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</si>
  <si>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</si>
  <si>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</si>
  <si>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</si>
  <si>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</si>
  <si>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</si>
  <si>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</si>
  <si>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</si>
  <si>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</si>
  <si>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</si>
  <si>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</si>
  <si>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</si>
  <si>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</si>
  <si>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</si>
  <si>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</si>
  <si>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</si>
  <si>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</si>
  <si>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</si>
  <si>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</si>
  <si>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</si>
  <si>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</si>
  <si>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</si>
  <si>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</si>
  <si>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</si>
  <si>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</si>
  <si>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</si>
  <si>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</si>
  <si>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</si>
  <si>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</si>
  <si>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</si>
  <si>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</si>
  <si>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</si>
  <si>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</si>
  <si>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</si>
  <si>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</si>
  <si>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</si>
  <si>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</si>
  <si>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</si>
  <si>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</si>
  <si>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</si>
  <si>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</si>
  <si>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</si>
  <si>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</si>
  <si>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</si>
  <si>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</si>
  <si>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</si>
  <si>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</si>
  <si>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</si>
  <si>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</si>
  <si>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</si>
  <si>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</si>
  <si>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</si>
  <si>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</si>
  <si>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</si>
  <si>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</si>
  <si>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</si>
  <si>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</si>
  <si>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</si>
  <si>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</si>
  <si>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</si>
  <si>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</si>
  <si>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</si>
  <si>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</si>
  <si>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</si>
  <si>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</si>
  <si>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</si>
  <si>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</si>
  <si>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</si>
  <si>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</si>
  <si>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</si>
  <si>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</si>
  <si>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</si>
  <si>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</si>
  <si>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</si>
  <si>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</si>
  <si>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</si>
  <si>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</si>
  <si>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</si>
  <si>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</si>
  <si>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</si>
  <si>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</si>
  <si>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</si>
  <si>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</si>
  <si>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</si>
  <si>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</si>
  <si>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</si>
  <si>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</si>
  <si>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</si>
  <si>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</si>
  <si>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</si>
  <si>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</si>
  <si>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</si>
  <si>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</si>
  <si>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</si>
  <si>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</si>
  <si>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</si>
  <si>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</si>
  <si>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</si>
  <si>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</si>
  <si>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</si>
  <si>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</si>
  <si>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</si>
  <si>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</si>
  <si>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</si>
  <si>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</si>
  <si>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</si>
  <si>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</si>
  <si>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</si>
  <si>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</si>
  <si>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</si>
  <si>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</si>
  <si>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</si>
  <si>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</si>
  <si>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</si>
  <si>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</si>
  <si>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</si>
  <si>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</si>
  <si>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</si>
  <si>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</si>
  <si>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</si>
  <si>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</si>
  <si>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</si>
  <si>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</si>
  <si>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</si>
  <si>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</si>
  <si>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</si>
  <si>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</si>
  <si>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</si>
  <si>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</si>
  <si>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</si>
  <si>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</si>
  <si>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</si>
  <si>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</si>
  <si>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</si>
  <si>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</si>
  <si>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</si>
  <si>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</si>
  <si>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</si>
  <si>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</si>
  <si>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</si>
  <si>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</si>
  <si>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</si>
  <si>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</si>
  <si>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</si>
  <si>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</si>
  <si>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</si>
  <si>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</si>
  <si>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</si>
  <si>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</si>
  <si>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</si>
  <si>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</si>
  <si>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</si>
  <si>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</si>
  <si>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</si>
  <si>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</si>
  <si>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</si>
  <si>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</si>
  <si>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</si>
  <si>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</si>
  <si>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</si>
  <si>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</si>
  <si>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</si>
  <si>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</si>
  <si>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</si>
  <si>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</si>
  <si>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</si>
  <si>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</si>
  <si>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</si>
  <si>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</si>
  <si>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</si>
  <si>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</si>
  <si>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</si>
  <si>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</si>
  <si>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</si>
  <si>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</si>
  <si>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</si>
  <si>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</si>
  <si>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</si>
  <si>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</si>
  <si>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</si>
  <si>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</si>
  <si>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</si>
  <si>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</si>
  <si>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</si>
  <si>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</si>
  <si>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</si>
  <si>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</si>
  <si>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</si>
  <si>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</si>
  <si>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</si>
  <si>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</si>
  <si>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</si>
  <si>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</si>
  <si>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</si>
  <si>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</si>
  <si>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</si>
  <si>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</si>
  <si>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</si>
  <si>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</si>
  <si>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</si>
  <si>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</si>
  <si>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</si>
  <si>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</si>
  <si>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</si>
  <si>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</si>
  <si>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</si>
  <si>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</si>
  <si>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</si>
  <si>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</si>
  <si>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</si>
  <si>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</si>
  <si>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</si>
  <si>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</si>
  <si>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</si>
  <si>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</si>
  <si>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</si>
  <si>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</si>
  <si>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</si>
  <si>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</si>
  <si>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</si>
  <si>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</si>
  <si>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</si>
  <si>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</si>
  <si>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</si>
  <si>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</si>
  <si>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</si>
  <si>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</si>
  <si>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</si>
  <si>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</si>
  <si>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</si>
  <si>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</si>
  <si>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</si>
  <si>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</si>
  <si>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</si>
  <si>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</si>
  <si>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</si>
  <si>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</si>
  <si>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</si>
  <si>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</si>
  <si>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</si>
  <si>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</si>
  <si>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</si>
  <si>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</si>
  <si>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</si>
  <si>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</si>
  <si>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</si>
  <si>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</si>
  <si>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</si>
  <si>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</si>
  <si>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</si>
  <si>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</si>
  <si>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</si>
  <si>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</si>
  <si>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</si>
  <si>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</si>
  <si>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</si>
  <si>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</si>
  <si>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</si>
  <si>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</si>
  <si>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</si>
  <si>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</si>
  <si>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</si>
  <si>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</si>
  <si>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</si>
  <si>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</si>
  <si>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</si>
  <si>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</si>
  <si>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</si>
  <si>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</si>
  <si>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</si>
  <si>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</si>
  <si>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</si>
  <si>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</si>
  <si>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</si>
  <si>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</si>
  <si>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</si>
  <si>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</si>
  <si>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</si>
  <si>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</si>
  <si>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</si>
  <si>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</si>
  <si>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</si>
  <si>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</si>
  <si>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</si>
  <si>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</si>
  <si>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</si>
  <si>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</si>
  <si>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</si>
  <si>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</si>
  <si>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</si>
  <si>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</si>
  <si>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</si>
  <si>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</si>
  <si>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</si>
  <si>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</si>
  <si>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</si>
  <si>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</si>
  <si>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</si>
  <si>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</si>
  <si>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</si>
  <si>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</si>
  <si>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</si>
  <si>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</si>
  <si>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</si>
  <si>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</si>
  <si>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</si>
  <si>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</si>
  <si>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</si>
  <si>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</si>
  <si>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</si>
  <si>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</si>
  <si>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</si>
  <si>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</si>
  <si>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</si>
  <si>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</si>
  <si>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</si>
  <si>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</si>
  <si>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</si>
  <si>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</si>
  <si>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</si>
  <si>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</si>
  <si>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</si>
  <si>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</si>
  <si>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</si>
  <si>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</si>
  <si>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</si>
  <si>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</si>
  <si>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</si>
  <si>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</si>
  <si>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</si>
  <si>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</si>
  <si>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</si>
  <si>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</si>
  <si>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</si>
  <si>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</si>
  <si>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</si>
  <si>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</si>
  <si>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</si>
  <si>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</si>
  <si>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</si>
  <si>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</si>
  <si>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</si>
  <si>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</si>
  <si>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</si>
  <si>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</si>
  <si>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</si>
  <si>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</si>
  <si>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</si>
  <si>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</si>
  <si>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</si>
  <si>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</si>
  <si>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</si>
  <si>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</si>
  <si>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</si>
  <si>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</si>
  <si>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</si>
  <si>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</si>
  <si>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</si>
  <si>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</si>
  <si>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</si>
  <si>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</si>
  <si>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</si>
  <si>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</si>
  <si>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</si>
  <si>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</si>
  <si>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</si>
  <si>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</si>
  <si>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</si>
  <si>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</si>
  <si>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</si>
  <si>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</si>
  <si>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</si>
  <si>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</si>
  <si>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</si>
  <si>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</si>
  <si>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</si>
  <si>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</si>
  <si>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</si>
  <si>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</si>
  <si>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</si>
  <si>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</si>
  <si>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</si>
  <si>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</si>
  <si>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</si>
  <si>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</si>
  <si>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</si>
  <si>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</si>
  <si>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</si>
  <si>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</si>
  <si>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</si>
  <si>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</si>
  <si>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</si>
  <si>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</si>
  <si>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</si>
  <si>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</si>
  <si>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</si>
  <si>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</si>
  <si>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</si>
  <si>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</si>
  <si>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</si>
  <si>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</si>
  <si>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</si>
  <si>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Rachão ou pedra de mão produzida</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</si>
  <si>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</si>
  <si>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</si>
  <si>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</si>
  <si>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</si>
  <si>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</si>
  <si>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</si>
  <si>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</si>
  <si>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</si>
  <si>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</si>
  <si>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</si>
  <si>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</si>
  <si>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</si>
  <si>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</si>
  <si>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</si>
  <si>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</si>
  <si>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</si>
  <si>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</si>
  <si>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</si>
  <si>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</si>
  <si>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</si>
  <si>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</si>
  <si>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</si>
  <si>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</si>
  <si>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</si>
  <si>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</si>
  <si>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</si>
  <si>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</si>
  <si>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</si>
  <si>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</si>
  <si>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</si>
  <si>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</si>
  <si>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</si>
  <si>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</si>
  <si>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</si>
  <si>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</si>
  <si>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</si>
  <si>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</si>
  <si>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</si>
  <si>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</si>
  <si>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</si>
  <si>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</si>
  <si>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</si>
  <si>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</si>
  <si>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</si>
  <si>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</si>
  <si>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</si>
  <si>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</si>
  <si>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</si>
  <si>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</si>
  <si>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</si>
  <si>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</si>
  <si>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</si>
  <si>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</si>
  <si>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</si>
  <si>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</si>
  <si>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</si>
  <si>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</si>
  <si>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</si>
  <si>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</si>
  <si>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</si>
  <si>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</si>
  <si>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</si>
  <si>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</si>
  <si>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</si>
  <si>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</si>
  <si>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</si>
  <si>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</si>
  <si>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</si>
  <si>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</si>
  <si>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</si>
  <si>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</si>
  <si>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</si>
  <si>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</si>
  <si>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</si>
  <si>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</si>
  <si>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</si>
  <si>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</si>
  <si>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</si>
  <si>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</si>
  <si>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</si>
  <si>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</si>
  <si>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</si>
  <si>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</si>
  <si>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</si>
  <si>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</si>
  <si>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</si>
  <si>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</si>
  <si>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</si>
  <si>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</si>
  <si>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</si>
  <si>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</si>
  <si>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</si>
  <si>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</si>
  <si>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</si>
  <si>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</si>
  <si>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</si>
  <si>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</si>
  <si>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</si>
  <si>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</si>
  <si>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</si>
  <si>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</si>
  <si>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</si>
  <si>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</si>
  <si>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</si>
  <si>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</si>
  <si>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</si>
  <si>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</si>
  <si>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</si>
  <si>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</si>
  <si>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</si>
  <si>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</si>
  <si>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</si>
  <si>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</si>
  <si>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</si>
  <si>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</si>
  <si>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</si>
  <si>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</si>
  <si>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</si>
  <si>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</si>
  <si>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</si>
  <si>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</si>
  <si>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</si>
  <si>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</si>
  <si>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</si>
  <si>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</si>
  <si>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</si>
  <si>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</si>
  <si>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</si>
  <si>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</si>
  <si>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</si>
  <si>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</si>
  <si>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</si>
  <si>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</si>
  <si>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</si>
  <si>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</si>
  <si>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</si>
  <si>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</si>
  <si>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</si>
  <si>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</si>
  <si>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</si>
  <si>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</si>
  <si>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</si>
  <si>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</si>
  <si>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</si>
  <si>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</si>
  <si>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</si>
  <si>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</si>
  <si>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</si>
  <si>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</si>
  <si>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</si>
  <si>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</si>
  <si>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</si>
  <si>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</si>
  <si>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</si>
  <si>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</si>
  <si>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m2.dia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</si>
  <si>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</si>
  <si>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</si>
  <si>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</si>
  <si>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</si>
  <si>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</si>
  <si>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</si>
  <si>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</si>
  <si>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</si>
  <si>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</si>
  <si>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</si>
  <si>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</si>
  <si>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</si>
  <si>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</si>
  <si>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</si>
  <si>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</si>
  <si>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</si>
  <si>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</si>
  <si>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</si>
  <si>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</si>
  <si>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</si>
  <si>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</si>
  <si>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</si>
  <si>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</si>
  <si>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</si>
  <si>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</si>
  <si>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</si>
  <si>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</si>
  <si>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</si>
  <si>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</si>
  <si>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</si>
  <si>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</si>
  <si>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</si>
  <si>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</si>
  <si>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</si>
  <si>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</si>
  <si>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</si>
  <si>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</si>
  <si>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</si>
  <si>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</si>
  <si>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</si>
  <si>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</si>
  <si>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</si>
  <si>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</si>
  <si>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</si>
  <si>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</si>
  <si>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</si>
  <si>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</si>
  <si>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</si>
  <si>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</si>
  <si>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</si>
  <si>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</si>
  <si>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</si>
  <si>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</si>
  <si>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</si>
  <si>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</si>
  <si>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</si>
  <si>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</si>
  <si>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</si>
  <si>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</si>
  <si>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</si>
  <si>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</si>
  <si>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</si>
  <si>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</si>
  <si>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</si>
  <si>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</si>
  <si>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</si>
  <si>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</si>
  <si>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</si>
  <si>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</si>
  <si>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</si>
  <si>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</si>
  <si>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</si>
  <si>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</si>
  <si>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</si>
  <si>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</si>
  <si>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</si>
  <si>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</si>
  <si>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</si>
  <si>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</si>
  <si>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</si>
  <si>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</si>
  <si>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</si>
  <si>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</si>
  <si>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</si>
  <si>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</si>
  <si>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</si>
  <si>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</si>
  <si>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</si>
  <si>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</si>
  <si>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</si>
  <si>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</si>
  <si>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</si>
  <si>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</si>
  <si>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</si>
  <si>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</si>
  <si>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</si>
  <si>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</si>
  <si>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</si>
  <si>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</si>
  <si>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</si>
  <si>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</si>
  <si>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</si>
  <si>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</si>
  <si>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</si>
  <si>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</si>
  <si>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</si>
  <si>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</si>
  <si>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</si>
  <si>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</si>
  <si>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</si>
  <si>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</si>
  <si>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</si>
  <si>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</si>
  <si>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</si>
  <si>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</si>
  <si>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</si>
  <si>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</si>
  <si>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</si>
  <si>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</si>
  <si>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</si>
  <si>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</si>
  <si>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</si>
  <si>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</si>
  <si>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</si>
  <si>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</si>
  <si>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</si>
  <si>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</si>
  <si>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</si>
  <si>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</si>
  <si>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</si>
  <si>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</si>
  <si>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</si>
  <si>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</si>
  <si>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</si>
  <si>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</si>
  <si>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</si>
  <si>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</si>
  <si>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</si>
  <si>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</si>
  <si>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</si>
  <si>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</si>
  <si>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</si>
  <si>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</si>
  <si>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</si>
  <si>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</si>
  <si>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</si>
  <si>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</si>
  <si>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</si>
  <si>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</si>
  <si>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</si>
  <si>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</si>
  <si>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</si>
  <si>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</si>
  <si>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</si>
  <si>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</si>
  <si>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</si>
  <si>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</si>
  <si>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</si>
  <si>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</si>
  <si>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</si>
  <si>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</si>
  <si>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</si>
  <si>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</si>
  <si>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</si>
  <si>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</si>
  <si>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</si>
  <si>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</si>
  <si>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</si>
  <si>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</si>
  <si>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</si>
  <si>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</si>
  <si>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</si>
  <si>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</si>
  <si>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</si>
  <si>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</si>
  <si>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</si>
  <si>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</si>
  <si>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</si>
  <si>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</si>
  <si>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</si>
  <si>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</si>
  <si>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</si>
  <si>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</si>
  <si>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</si>
  <si>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</si>
  <si>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</si>
  <si>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</si>
  <si>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</si>
  <si>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</si>
  <si>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</si>
  <si>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</si>
  <si>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</si>
  <si>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</si>
  <si>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</si>
  <si>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</si>
  <si>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</si>
  <si>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</si>
  <si>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</si>
  <si>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</si>
  <si>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</si>
  <si>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</si>
  <si>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</si>
  <si>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</si>
  <si>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</si>
  <si>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</si>
  <si>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</si>
  <si>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</si>
  <si>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</si>
  <si>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</si>
  <si>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</si>
  <si>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</si>
  <si>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</si>
  <si>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</si>
  <si>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</si>
  <si>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</si>
  <si>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</si>
  <si>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</si>
  <si>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</si>
  <si>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</si>
  <si>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</si>
  <si>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</si>
  <si>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</si>
  <si>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</si>
  <si>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</si>
  <si>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</si>
  <si>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</si>
  <si>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</si>
  <si>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</si>
  <si>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</si>
  <si>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</si>
  <si>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</si>
  <si>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</si>
  <si>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</si>
  <si>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</si>
  <si>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</si>
  <si>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</si>
  <si>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</si>
  <si>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</si>
  <si>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</si>
  <si>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</si>
  <si>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</si>
  <si>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</si>
  <si>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</si>
  <si>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</si>
  <si>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</si>
  <si>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</si>
  <si>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</si>
  <si>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</si>
  <si>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</si>
  <si>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</si>
  <si>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</si>
  <si>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</si>
  <si>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</si>
  <si>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</si>
  <si>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</si>
  <si>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</si>
  <si>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</si>
  <si>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</si>
  <si>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</si>
  <si>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</si>
  <si>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</si>
  <si>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</si>
  <si>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</si>
  <si>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</si>
  <si>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</si>
  <si>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</si>
  <si>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</si>
  <si>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</si>
  <si>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</si>
  <si>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</si>
  <si>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</si>
  <si>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</si>
  <si>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</si>
  <si>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</si>
  <si>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</si>
  <si>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</si>
  <si>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</si>
  <si>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</si>
  <si>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</si>
  <si>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</si>
  <si>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</si>
  <si>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</si>
  <si>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</si>
  <si>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</si>
  <si>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</si>
  <si>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</si>
  <si>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</si>
  <si>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</si>
  <si>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</si>
  <si>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</si>
  <si>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</si>
  <si>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</si>
  <si>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</si>
  <si>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</si>
  <si>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</si>
  <si>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</si>
  <si>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</si>
  <si>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</si>
  <si>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</si>
  <si>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</si>
  <si>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</si>
  <si>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</si>
  <si>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</si>
  <si>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</si>
  <si>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</si>
  <si>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</si>
  <si>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</si>
  <si>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</si>
  <si>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</si>
  <si>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</si>
  <si>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</si>
  <si>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</si>
  <si>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</si>
  <si>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</si>
  <si>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</si>
  <si>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</si>
  <si>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</si>
  <si>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</si>
  <si>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</si>
  <si>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</si>
  <si>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</si>
  <si>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</si>
  <si>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</si>
  <si>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</si>
  <si>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</si>
  <si>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</si>
  <si>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</si>
  <si>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</si>
  <si>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</si>
  <si>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</si>
  <si>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</si>
  <si>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</si>
  <si>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</si>
  <si>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</si>
  <si>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</si>
  <si>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</si>
  <si>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</si>
  <si>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</si>
  <si>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</si>
  <si>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</si>
  <si>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</si>
  <si>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</si>
  <si>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</si>
  <si>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</si>
  <si>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</si>
  <si>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</si>
  <si>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</si>
  <si>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</si>
  <si>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</si>
  <si>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</si>
  <si>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</si>
  <si>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</si>
  <si>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</si>
  <si>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</si>
  <si>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</si>
  <si>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</si>
  <si>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</si>
  <si>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</si>
  <si>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</si>
  <si>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</si>
  <si>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</si>
  <si>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</si>
  <si>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</si>
  <si>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</si>
  <si>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</si>
  <si>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</si>
  <si>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</si>
  <si>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</si>
  <si>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</si>
  <si>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</si>
  <si>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</si>
  <si>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</si>
  <si>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</si>
  <si>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</si>
  <si>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</si>
  <si>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</si>
  <si>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</si>
  <si>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</si>
  <si>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</si>
  <si>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</si>
  <si>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</si>
  <si>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</si>
  <si>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</si>
  <si>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</si>
  <si>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</si>
  <si>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</si>
  <si>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</si>
  <si>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</si>
  <si>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</si>
  <si>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</si>
  <si>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</si>
  <si>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</si>
  <si>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</si>
  <si>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</si>
  <si>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</si>
  <si>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</si>
  <si>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</si>
  <si>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</si>
  <si>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</si>
  <si>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</si>
  <si>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</si>
  <si>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</si>
  <si>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</si>
  <si>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</si>
  <si>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</si>
  <si>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</si>
  <si>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</si>
  <si>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</si>
  <si>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</si>
  <si>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</si>
  <si>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</si>
  <si>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</si>
  <si>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</si>
  <si>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</si>
  <si>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</si>
  <si>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</si>
  <si>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</si>
  <si>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</si>
  <si>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</si>
  <si>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</si>
  <si>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</si>
  <si>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</si>
  <si>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</si>
  <si>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</si>
  <si>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</si>
  <si>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</si>
  <si>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</si>
  <si>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</si>
  <si>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</si>
  <si>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</si>
  <si>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</si>
  <si>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</si>
  <si>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</si>
  <si>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</si>
  <si>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</si>
  <si>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</si>
  <si>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</si>
  <si>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</si>
  <si>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</si>
  <si>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</si>
  <si>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</si>
  <si>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</si>
  <si>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</si>
  <si>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</si>
  <si>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</si>
  <si>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</si>
  <si>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</si>
  <si>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</si>
  <si>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</si>
  <si>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</si>
  <si>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</si>
  <si>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</si>
  <si>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</si>
  <si>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</si>
  <si>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</si>
  <si>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</si>
  <si>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</si>
  <si>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</si>
  <si>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</si>
  <si>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</si>
  <si>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</si>
  <si>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</si>
  <si>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</si>
  <si>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</si>
  <si>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</si>
  <si>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</si>
  <si>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</si>
  <si>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</si>
  <si>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</si>
  <si>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</si>
  <si>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</si>
  <si>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</si>
  <si>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</si>
  <si>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</si>
  <si>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</si>
  <si>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</si>
  <si>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</si>
  <si>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</si>
  <si>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</si>
  <si>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</si>
  <si>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</si>
  <si>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</si>
  <si>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</si>
  <si>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</si>
  <si>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</si>
  <si>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</si>
  <si>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</si>
  <si>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</si>
  <si>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</si>
  <si>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</si>
  <si>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</si>
  <si>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</si>
  <si>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</si>
  <si>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</si>
  <si>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</si>
  <si>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</si>
  <si>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</si>
  <si>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</si>
  <si>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</si>
  <si>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</si>
  <si>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</si>
  <si>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</si>
  <si>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</si>
  <si>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</si>
  <si>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</si>
  <si>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</si>
  <si>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</si>
  <si>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</si>
  <si>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</si>
  <si>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</si>
  <si>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</si>
  <si>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</si>
  <si>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</si>
  <si>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</si>
  <si>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</si>
  <si>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</si>
  <si>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</si>
  <si>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</si>
  <si>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</si>
  <si>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</si>
  <si>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</si>
  <si>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</si>
  <si>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</si>
  <si>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</si>
  <si>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</si>
  <si>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</si>
  <si>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</si>
  <si>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</si>
  <si>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</si>
  <si>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</si>
  <si>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</si>
  <si>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</si>
  <si>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</si>
  <si>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</si>
  <si>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</si>
  <si>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</si>
  <si>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</si>
  <si>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</si>
  <si>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</si>
  <si>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</si>
  <si>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</si>
  <si>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</si>
  <si>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</si>
  <si>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</si>
  <si>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</si>
  <si>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</si>
  <si>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</si>
  <si>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</si>
  <si>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</si>
  <si>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</si>
  <si>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</si>
  <si>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</si>
  <si>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</si>
  <si>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</si>
  <si>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</si>
  <si>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</si>
  <si>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</si>
  <si>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</si>
  <si>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</si>
  <si>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</si>
  <si>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</si>
  <si>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</si>
  <si>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</si>
  <si>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</si>
  <si>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</si>
  <si>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</si>
  <si>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</si>
  <si>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</si>
  <si>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</si>
  <si>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</si>
  <si>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</si>
  <si>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</si>
  <si>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</si>
  <si>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</si>
  <si>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</si>
  <si>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</si>
  <si>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</si>
  <si>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</si>
  <si>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</si>
  <si>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</si>
  <si>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</si>
  <si>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</si>
  <si>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</si>
  <si>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</si>
  <si>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</si>
  <si>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</si>
  <si>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</si>
  <si>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</si>
  <si>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</si>
  <si>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</si>
  <si>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</si>
  <si>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</si>
  <si>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</si>
  <si>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</si>
  <si>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</si>
  <si>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</si>
  <si>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</si>
  <si>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</si>
  <si>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</si>
  <si>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</si>
  <si>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</si>
  <si>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</si>
  <si>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</si>
  <si>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</si>
  <si>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</si>
  <si>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</si>
  <si>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</si>
  <si>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</si>
  <si>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</si>
  <si>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</si>
  <si>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</si>
  <si>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</si>
  <si>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</si>
  <si>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</si>
  <si>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</si>
  <si>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</si>
  <si>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</si>
  <si>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</si>
  <si>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</si>
  <si>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</si>
  <si>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</si>
  <si>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</si>
  <si>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</si>
  <si>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</si>
  <si>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</si>
  <si>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</si>
  <si>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</si>
  <si>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</si>
  <si>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</si>
  <si>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</si>
  <si>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</si>
  <si>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</si>
  <si>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</si>
  <si>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</si>
  <si>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</si>
  <si>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</si>
  <si>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</si>
  <si>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</si>
  <si>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</si>
  <si>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</si>
  <si>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</si>
  <si>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</si>
  <si>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</si>
  <si>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</si>
  <si>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</si>
  <si>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</si>
  <si>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</si>
  <si>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</si>
  <si>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</si>
  <si>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</si>
  <si>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</si>
  <si>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</si>
  <si>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</si>
  <si>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</si>
  <si>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</si>
  <si>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</si>
  <si>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</si>
  <si>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</si>
  <si>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</si>
  <si>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</si>
  <si>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</si>
  <si>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</si>
  <si>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</si>
  <si>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</si>
  <si>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</si>
  <si>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</si>
  <si>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</si>
  <si>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</si>
  <si>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</si>
  <si>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</si>
  <si>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</si>
  <si>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</si>
  <si>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</si>
  <si>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</si>
  <si>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</si>
  <si>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</si>
  <si>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</si>
  <si>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</si>
  <si>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</si>
  <si>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</si>
  <si>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</si>
  <si>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</si>
  <si>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</si>
  <si>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</si>
  <si>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</si>
  <si>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</si>
  <si>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</si>
  <si>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</si>
  <si>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</si>
  <si>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</si>
  <si>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</si>
  <si>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</si>
  <si>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</si>
  <si>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</si>
  <si>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</si>
  <si>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</si>
  <si>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</si>
  <si>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</si>
  <si>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</si>
  <si>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</si>
  <si>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</si>
  <si>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</si>
  <si>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</si>
  <si>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</si>
  <si>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</si>
  <si>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</si>
  <si>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</si>
  <si>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</si>
  <si>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</si>
  <si>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</si>
  <si>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</si>
  <si>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</si>
  <si>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</si>
  <si>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</si>
  <si>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</si>
  <si>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</si>
  <si>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</si>
  <si>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</si>
  <si>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</si>
  <si>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</si>
  <si>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</si>
  <si>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</si>
  <si>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</si>
  <si>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</si>
  <si>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</si>
  <si>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</si>
  <si>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</si>
  <si>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</si>
  <si>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</si>
  <si>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</si>
  <si>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</si>
  <si>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</si>
  <si>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</si>
  <si>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</si>
  <si>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</si>
  <si>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</si>
  <si>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</si>
  <si>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</si>
  <si>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</si>
  <si>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</si>
  <si>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</si>
  <si>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Protensão de tirante permanente protendido de aço de aço D = 32 mm, tensão de escoamento = 950 MPa e tensão de ruptura = 1.050 MPa - inclusive ancoragem e grauteamento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</si>
  <si>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</si>
  <si>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</si>
  <si>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</si>
  <si>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</si>
  <si>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</si>
  <si>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</si>
  <si>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</si>
  <si>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</si>
  <si>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</si>
  <si>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</si>
  <si>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</si>
  <si>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</si>
  <si>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</si>
  <si>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</si>
  <si>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</si>
  <si>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</si>
  <si>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</si>
  <si>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</si>
  <si>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</si>
  <si>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</si>
  <si>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</si>
  <si>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</si>
  <si>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</si>
  <si>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</si>
  <si>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</si>
  <si>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</si>
  <si>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</si>
  <si>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</si>
  <si>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</si>
  <si>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</si>
  <si>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</si>
  <si>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</si>
  <si>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</si>
  <si>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</si>
  <si>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</si>
  <si>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</si>
  <si>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</si>
  <si>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</si>
  <si>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</si>
  <si>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</si>
  <si>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</si>
  <si>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</si>
  <si>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</si>
  <si>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</si>
  <si>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</si>
  <si>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</si>
  <si>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</si>
  <si>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</si>
  <si>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</si>
  <si>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</si>
  <si>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</si>
  <si>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</si>
  <si>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</si>
  <si>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</si>
  <si>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</si>
  <si>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</si>
  <si>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</si>
  <si>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</si>
  <si>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</si>
  <si>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</si>
  <si>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</si>
  <si>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</si>
  <si>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</si>
  <si>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</si>
  <si>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</si>
  <si>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</si>
  <si>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</si>
  <si>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</si>
  <si>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</si>
  <si>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</si>
  <si>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</si>
  <si>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</si>
  <si>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</si>
  <si>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</si>
  <si>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</si>
  <si>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</si>
  <si>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</si>
  <si>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</si>
  <si>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</si>
  <si>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</si>
  <si>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</si>
  <si>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</si>
  <si>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</si>
  <si>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</si>
  <si>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</si>
  <si>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</si>
  <si>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</si>
  <si>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</si>
  <si>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</si>
  <si>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</si>
  <si>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</si>
  <si>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</si>
  <si>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</si>
  <si>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</si>
  <si>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</si>
  <si>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</si>
  <si>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</si>
  <si>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</si>
  <si>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</si>
  <si>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</si>
  <si>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</si>
  <si>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</si>
  <si>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</si>
  <si>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</si>
  <si>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</si>
  <si>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</si>
  <si>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</si>
  <si>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</si>
  <si>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</si>
  <si>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</si>
  <si>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</si>
  <si>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</si>
  <si>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</si>
  <si>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</si>
  <si>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</si>
  <si>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</si>
  <si>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</si>
  <si>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</si>
  <si>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</si>
  <si>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</si>
  <si>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</si>
  <si>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</si>
  <si>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</si>
  <si>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</si>
  <si>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</si>
  <si>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</si>
  <si>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</si>
  <si>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</si>
  <si>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</si>
  <si>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</si>
  <si>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</si>
  <si>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</si>
  <si>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</si>
  <si>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</si>
  <si>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</si>
  <si>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</si>
  <si>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</si>
  <si>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</si>
  <si>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</si>
  <si>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</si>
  <si>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</si>
  <si>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</si>
  <si>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</si>
  <si>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</si>
  <si>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</si>
  <si>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</si>
  <si>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</si>
  <si>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</si>
  <si>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</si>
  <si>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</si>
  <si>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</si>
  <si>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</si>
  <si>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</si>
  <si>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</si>
  <si>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</si>
  <si>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</si>
  <si>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</si>
  <si>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</si>
  <si>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</si>
  <si>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</si>
  <si>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</si>
  <si>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</si>
  <si>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</si>
  <si>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</si>
  <si>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</si>
  <si>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</si>
  <si>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</si>
  <si>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</si>
  <si>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</si>
  <si>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</si>
  <si>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</si>
  <si>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</si>
  <si>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</si>
  <si>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</si>
  <si>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</si>
  <si>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m3km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</si>
  <si>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</si>
  <si>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</si>
  <si>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</si>
  <si>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</si>
  <si>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</si>
  <si>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</si>
  <si>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</si>
  <si>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</si>
  <si>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</si>
  <si>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</si>
  <si>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</si>
  <si>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</si>
  <si>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</si>
  <si>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</si>
  <si>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</si>
  <si>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</si>
  <si>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</si>
  <si>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</si>
  <si>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</si>
  <si>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</si>
  <si>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</si>
  <si>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</si>
  <si>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</si>
  <si>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</si>
  <si>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</si>
  <si>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</si>
  <si>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</si>
  <si>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</si>
  <si>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</si>
  <si>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</si>
  <si>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</si>
  <si>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</si>
  <si>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</si>
  <si>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</si>
  <si>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</si>
  <si>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</si>
  <si>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</si>
  <si>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</si>
  <si>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</si>
  <si>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</si>
  <si>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</si>
  <si>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</si>
  <si>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</si>
  <si>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</si>
  <si>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</si>
  <si>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</si>
  <si>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</si>
  <si>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</si>
  <si>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</si>
  <si>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</si>
  <si>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</si>
  <si>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</si>
  <si>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</si>
  <si>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</si>
  <si>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</si>
  <si>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</si>
  <si>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</si>
  <si>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</si>
  <si>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</si>
  <si>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</si>
  <si>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</si>
  <si>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</si>
  <si>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</si>
  <si>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</si>
  <si>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</si>
  <si>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</si>
  <si>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</si>
  <si>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</si>
  <si>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</si>
  <si>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</si>
  <si>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</si>
  <si>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</si>
  <si>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</si>
  <si>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</si>
  <si>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</si>
  <si>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</si>
  <si>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</si>
  <si>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</si>
  <si>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</si>
  <si>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</si>
  <si>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</si>
  <si>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</si>
  <si>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</si>
  <si>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</si>
  <si>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</si>
  <si>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</si>
  <si>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</si>
  <si>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</si>
  <si>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</si>
  <si>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</si>
  <si>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</si>
  <si>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</si>
  <si>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</si>
  <si>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</si>
  <si>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</si>
  <si>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</si>
  <si>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</si>
  <si>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</si>
  <si>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</si>
  <si>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</si>
  <si>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</si>
  <si>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</si>
  <si>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</si>
  <si>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</si>
  <si>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</si>
  <si>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</si>
  <si>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</si>
  <si>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</si>
  <si>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</si>
  <si>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</si>
  <si>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</si>
  <si>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</si>
  <si>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</si>
  <si>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</si>
  <si>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</si>
  <si>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</si>
  <si>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</si>
  <si>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</si>
  <si>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</si>
  <si>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</si>
  <si>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</si>
  <si>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</si>
  <si>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</si>
  <si>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</si>
  <si>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</si>
  <si>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</si>
  <si>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</si>
  <si>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</si>
  <si>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</si>
  <si>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</si>
  <si>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</si>
  <si>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</si>
  <si>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</si>
  <si>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</si>
  <si>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</si>
  <si>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</si>
  <si>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</si>
  <si>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</si>
  <si>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</si>
  <si>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</si>
  <si>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</si>
  <si>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</si>
  <si>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</si>
  <si>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</si>
  <si>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</si>
  <si>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</si>
  <si>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</si>
  <si>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</si>
  <si>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</si>
  <si>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</si>
  <si>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</si>
  <si>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</si>
  <si>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</si>
  <si>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</si>
  <si>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</si>
  <si>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</si>
  <si>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</si>
  <si>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</si>
  <si>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</si>
  <si>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</si>
  <si>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</si>
  <si>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</si>
  <si>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</si>
  <si>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</si>
  <si>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</si>
  <si>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</si>
  <si>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</si>
  <si>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</si>
  <si>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</si>
  <si>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</si>
  <si>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</si>
  <si>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</si>
  <si>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</si>
  <si>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</si>
  <si>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</si>
  <si>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</si>
  <si>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</si>
  <si>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</si>
  <si>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</si>
  <si>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</si>
  <si>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</si>
  <si>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</si>
  <si>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</si>
  <si>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</si>
  <si>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</si>
  <si>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</si>
  <si>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</si>
  <si>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</si>
  <si>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</si>
  <si>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</si>
  <si>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</si>
  <si>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</si>
  <si>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</si>
  <si>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</si>
  <si>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</si>
  <si>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</si>
  <si>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</si>
  <si>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</si>
  <si>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</si>
  <si>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</si>
  <si>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</si>
  <si>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</si>
  <si>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</si>
  <si>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</si>
  <si>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</si>
  <si>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</si>
  <si>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</si>
  <si>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</si>
  <si>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</si>
  <si>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</si>
  <si>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</si>
  <si>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</si>
  <si>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</si>
  <si>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</si>
  <si>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</si>
  <si>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</si>
  <si>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</si>
  <si>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</si>
  <si>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</si>
  <si>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</si>
  <si>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</si>
  <si>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</si>
  <si>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</si>
  <si>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</si>
  <si>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</si>
  <si>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</si>
  <si>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</si>
  <si>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</si>
  <si>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</si>
  <si>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</si>
  <si>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</si>
  <si>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</si>
  <si>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</si>
  <si>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</si>
  <si>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</si>
  <si>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</si>
  <si>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</si>
  <si>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</si>
  <si>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</si>
  <si>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</si>
  <si>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</si>
  <si>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</si>
  <si>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</si>
  <si>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</si>
  <si>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</si>
  <si>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</si>
  <si>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</si>
  <si>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</si>
  <si>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</si>
  <si>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</si>
  <si>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</si>
  <si>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</si>
  <si>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</si>
  <si>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</si>
  <si>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</si>
  <si>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</si>
  <si>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</si>
  <si>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</si>
  <si>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</si>
  <si>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</si>
  <si>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</si>
  <si>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</si>
  <si>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</si>
  <si>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</si>
  <si>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</si>
  <si>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</si>
  <si>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</si>
  <si>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</si>
  <si>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</si>
  <si>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</si>
  <si>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</si>
  <si>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</si>
  <si>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</si>
  <si>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</si>
  <si>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</si>
  <si>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</si>
  <si>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</si>
  <si>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</si>
  <si>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</si>
  <si>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</si>
  <si>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</si>
  <si>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</si>
  <si>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</si>
  <si>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</si>
  <si>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</si>
  <si>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</si>
  <si>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</si>
  <si>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</si>
  <si>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</si>
  <si>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</si>
  <si>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</si>
  <si>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</si>
  <si>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</si>
  <si>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</si>
  <si>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</si>
  <si>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</si>
  <si>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</si>
  <si>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</si>
  <si>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</si>
  <si>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</si>
  <si>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</si>
  <si>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</si>
  <si>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</si>
  <si>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</si>
  <si>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</si>
  <si>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</si>
  <si>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</si>
  <si>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</si>
  <si>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</si>
  <si>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</si>
  <si>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</si>
  <si>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</si>
  <si>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</si>
  <si>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</si>
  <si>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</si>
  <si>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</si>
  <si>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</si>
  <si>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</si>
  <si>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</si>
  <si>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</si>
  <si>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</si>
  <si>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</si>
  <si>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</si>
  <si>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</si>
  <si>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</si>
  <si>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</si>
  <si>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</si>
  <si>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</si>
  <si>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</si>
  <si>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</si>
  <si>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</si>
  <si>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</si>
  <si>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</si>
  <si>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</si>
  <si>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</si>
  <si>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</si>
  <si>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</si>
  <si>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</si>
  <si>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</si>
  <si>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</si>
  <si>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</si>
  <si>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</si>
  <si>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</si>
  <si>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</si>
  <si>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</si>
  <si>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</si>
  <si>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</si>
  <si>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</si>
  <si>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</si>
  <si>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</si>
  <si>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</si>
  <si>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</si>
  <si>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</si>
  <si>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</si>
  <si>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</si>
  <si>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</si>
  <si>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</si>
  <si>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</si>
  <si>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</si>
  <si>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</si>
  <si>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</si>
  <si>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</si>
  <si>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</si>
  <si>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</si>
  <si>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</si>
  <si>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</si>
  <si>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</si>
  <si>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</si>
  <si>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</si>
  <si>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</si>
  <si>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</si>
  <si>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</si>
  <si>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</si>
  <si>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</si>
  <si>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</si>
  <si>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</si>
  <si>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</si>
  <si>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</si>
  <si>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</si>
  <si>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</si>
  <si>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</si>
  <si>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</si>
  <si>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</si>
  <si>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</si>
  <si>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</si>
  <si>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</si>
  <si>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</si>
  <si>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</si>
  <si>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</si>
  <si>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</si>
  <si>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</si>
  <si>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</si>
  <si>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</si>
  <si>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</si>
  <si>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</si>
  <si>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</si>
  <si>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</si>
  <si>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</si>
  <si>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</si>
  <si>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</si>
  <si>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</si>
  <si>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</si>
  <si>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</si>
  <si>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</si>
  <si>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</si>
  <si>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</si>
  <si>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</si>
  <si>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</si>
  <si>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</si>
  <si>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</si>
  <si>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</si>
  <si>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</si>
  <si>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</si>
  <si>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</si>
  <si>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</si>
  <si>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</si>
  <si>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</si>
  <si>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</si>
  <si>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</si>
  <si>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</si>
  <si>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</si>
  <si>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</si>
  <si>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</si>
  <si>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</si>
  <si>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</si>
  <si>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</si>
  <si>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</si>
  <si>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</si>
  <si>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</si>
  <si>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</si>
  <si>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</si>
  <si>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</si>
  <si>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</si>
  <si>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</si>
  <si>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</si>
  <si>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</si>
  <si>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</si>
  <si>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</si>
  <si>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</si>
  <si>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</si>
  <si>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</si>
  <si>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</si>
  <si>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</si>
  <si>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</si>
  <si>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</si>
  <si>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</si>
  <si>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</si>
  <si>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</si>
  <si>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</si>
  <si>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</si>
  <si>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</si>
  <si>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</si>
  <si>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</si>
  <si>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</si>
  <si>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</si>
  <si>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</si>
  <si>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</si>
  <si>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</si>
  <si>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</si>
  <si>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</si>
  <si>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</si>
  <si>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</si>
  <si>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</si>
  <si>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</si>
  <si>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</si>
  <si>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</si>
  <si>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</si>
  <si>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</si>
  <si>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</si>
  <si>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</si>
  <si>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</si>
  <si>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</si>
  <si>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</si>
  <si>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</si>
  <si>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</si>
  <si>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</si>
  <si>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</si>
  <si>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</si>
  <si>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</si>
  <si>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</si>
  <si>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</si>
  <si>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</si>
  <si>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</si>
  <si>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</si>
  <si>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</si>
  <si>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</si>
  <si>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</si>
  <si>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</si>
  <si>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</si>
  <si>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</si>
  <si>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</si>
  <si>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</si>
  <si>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</si>
  <si>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</si>
  <si>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</si>
  <si>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</si>
  <si>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</si>
  <si>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</si>
  <si>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</si>
  <si>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</si>
  <si>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</si>
  <si>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</si>
  <si>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</si>
  <si>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</si>
  <si>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</si>
  <si>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</si>
  <si>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</si>
  <si>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</si>
  <si>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</si>
  <si>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E9001</t>
  </si>
  <si>
    <t>Conjunto vibratório para tubos de concreto com encaixe PB e 3 jogos de fôrmas - D = 0,60 m - 2,20 kW</t>
  </si>
  <si>
    <t>E9002</t>
  </si>
  <si>
    <t>Conjunto vibratório para tubos de concreto com encaixe PB e 3 jogos de fôrmas - D = 0,80 m - 2,20 kW</t>
  </si>
  <si>
    <t>E9003</t>
  </si>
  <si>
    <t>Conjunto vibratório para tubos de concreto com encaixe PB e 3 jogos de fôrmas - D = 1,00 m - 2,20 kW</t>
  </si>
  <si>
    <t>E9004</t>
  </si>
  <si>
    <t>Conjunto vibratório para tubos de concreto com encaixe PB e 3 jogos de fôrmas - D = 1,20 m - 2,20 kW</t>
  </si>
  <si>
    <t>E9005</t>
  </si>
  <si>
    <t>Conjunto vibratório para tubos de concreto com encaixe PB e 3 jogos de fôrmas - D = 1,50 m - 2,20 kW</t>
  </si>
  <si>
    <t>E9006</t>
  </si>
  <si>
    <t>Equipamento para sondagem manual</t>
  </si>
  <si>
    <t>E9007</t>
  </si>
  <si>
    <t>Bomba de pistão triplex com capacidade de 7,80 m³/h (130 l/min) - 8,20 kW</t>
  </si>
  <si>
    <t>E9008</t>
  </si>
  <si>
    <t>Transportador manual de tubos de concreto com capacidade de 1 t</t>
  </si>
  <si>
    <t>E9009</t>
  </si>
  <si>
    <t>Embarcação rebocadora - 268 kW</t>
  </si>
  <si>
    <t>E9010</t>
  </si>
  <si>
    <t>Balança plataforma digital com mesa de 75 x 75 cm com capacidade de 500 kg</t>
  </si>
  <si>
    <t>E9011</t>
  </si>
  <si>
    <t>Carro manual modelo plataforma de 200 x 80 cm com capacidade de 800 kg</t>
  </si>
  <si>
    <t>E9014</t>
  </si>
  <si>
    <t>Deflectômetro de impacto (FWD) instalado em picape com reboque e faixa de carga de 7 a 120 kN - 147 kW</t>
  </si>
  <si>
    <t>E9015</t>
  </si>
  <si>
    <t>Elevador de obra com capacidade de 1.000 kg - 9 kW</t>
  </si>
  <si>
    <t>E9016</t>
  </si>
  <si>
    <t>Usina misturadora móvel de reciclagem a frio com sistema de espuma de asfalto - 129 kW</t>
  </si>
  <si>
    <t>E9017</t>
  </si>
  <si>
    <t>Escavadeira hidráulica sobre esteira com capacidade de 0,4 m³ - 64 kW</t>
  </si>
  <si>
    <t>E9019</t>
  </si>
  <si>
    <t>Câmara hiperbárica com filtro, serpentina e reservatório de ar - D = 1,80 m e H = 2,22 m</t>
  </si>
  <si>
    <t>E9020</t>
  </si>
  <si>
    <t>Recicladora a frio - 455 kW</t>
  </si>
  <si>
    <t>E9021</t>
  </si>
  <si>
    <t>Grupo gerador - 456 kVA</t>
  </si>
  <si>
    <t>Pórtico metálico rolante com capacidade de 25 t - 30 kW</t>
  </si>
  <si>
    <t>E9023</t>
  </si>
  <si>
    <t>Guindaste móvel sobre esteiras com dragline com capacidade de 1,9 a 2,3 m³ - 270 kW</t>
  </si>
  <si>
    <t>E9024</t>
  </si>
  <si>
    <t>Misturador de nata cimento - 1,50 kW</t>
  </si>
  <si>
    <t>E9025</t>
  </si>
  <si>
    <t>Conjunto bomba e macaco hidráulico para protensão com capacidade de 7.000 kN - 15 kW</t>
  </si>
  <si>
    <t>E9026</t>
  </si>
  <si>
    <t>Bomba para injeção de nata de cimento com capacidade de 2 MPa - 2,20 kW</t>
  </si>
  <si>
    <t>E9028</t>
  </si>
  <si>
    <t>Bomba de alta pressão para hidrojateamento com capacidade de 18 MPa - 5,20 kW</t>
  </si>
  <si>
    <t>E9029</t>
  </si>
  <si>
    <t>Conjunto bomba e macaco hidráulico para protensão com capacidade de 8.000 kN - 20 kW</t>
  </si>
  <si>
    <t>E9030</t>
  </si>
  <si>
    <t>Bomba de protensão com leitura digital para tensionamento de estais - 3 kW</t>
  </si>
  <si>
    <t>E9031</t>
  </si>
  <si>
    <t>Elevador de cremalheira com cabine simples, com capacidade de 1.500 kg e altura de até 100 m - 15 kW</t>
  </si>
  <si>
    <t>E9032</t>
  </si>
  <si>
    <t>Equipamento para regulagem final de estais com até 37 cordoalhas - D = 15,7 mm - 20 kW</t>
  </si>
  <si>
    <t>E9033</t>
  </si>
  <si>
    <t>Equipamento para regulagem final de estais de 38 a 55 cordoalhas - D = 15,7 mm - 30 kW</t>
  </si>
  <si>
    <t>E9034</t>
  </si>
  <si>
    <t>Equipamento para regulagem final de estais de 56 a 73 cordoalhas - D = 15,7 mm - 40 kW</t>
  </si>
  <si>
    <t>E9035</t>
  </si>
  <si>
    <t>Equipamento para regulagem final de estais de 74 a 91 cordoalhas - D = 15,7 mm - 50 kW</t>
  </si>
  <si>
    <t>E9036</t>
  </si>
  <si>
    <t>Grua fixa para alturas de 60 a 102 m, com alcance de 60 m com capacidade de 1.500 kg na ponta da lança - 37 kW</t>
  </si>
  <si>
    <t>E9038</t>
  </si>
  <si>
    <t>Macaco hidráulico monocordoalha para tensionamento de estais - 3 kW</t>
  </si>
  <si>
    <t>E9039</t>
  </si>
  <si>
    <t>Máquina de solda por termofusão para tubos PEAD com gerador de 4 kW</t>
  </si>
  <si>
    <t>E9040</t>
  </si>
  <si>
    <t>Serra mármore - 1,45 kW</t>
  </si>
  <si>
    <t>E9042</t>
  </si>
  <si>
    <t>Trator sobre esteiras com lâmina - 97 kW</t>
  </si>
  <si>
    <t>E9043</t>
  </si>
  <si>
    <t>Embarcação de alumínio com comprimento de 6 m e motor de popa - 18,60 kW</t>
  </si>
  <si>
    <t>E9044</t>
  </si>
  <si>
    <t>Central de concreto com capacidade de 150 m³/h - dosadora e misturadora</t>
  </si>
  <si>
    <t>E9045</t>
  </si>
  <si>
    <t>Conjunto bomba e macaco hidráulico para elevação com capacidade de 496 kN</t>
  </si>
  <si>
    <t>E9046</t>
  </si>
  <si>
    <t>Conjunto bomba e macaco hidráulico para elevação com capacidade de 929 kN</t>
  </si>
  <si>
    <t>E9047</t>
  </si>
  <si>
    <t>Conjunto bomba e macaco hidráulico para elevação com capacidade de 1.390 kN</t>
  </si>
  <si>
    <t>E9048</t>
  </si>
  <si>
    <t>Conjunto bomba e macaco hidráulico para elevação com capacidade de 1.859 kN</t>
  </si>
  <si>
    <t>E9049</t>
  </si>
  <si>
    <t>Bomba de alta pressão para hidrojateamento com capacidade de 250 MPa - 72 kW</t>
  </si>
  <si>
    <t>E9050</t>
  </si>
  <si>
    <t>Guindaste móvel sobre pneus com 2 eixos com capacidade de 18 t - 75 kW</t>
  </si>
  <si>
    <t>E9051</t>
  </si>
  <si>
    <t>Máquina levantadora e posicionadora de via - 7,40 kW</t>
  </si>
  <si>
    <t>Empilhadeira a diesel com capacidade de 10 t - 82 kW</t>
  </si>
  <si>
    <t>E9053</t>
  </si>
  <si>
    <t>Perfuratriz hidráulica montada em flutuante - 32 kW</t>
  </si>
  <si>
    <t>E9054</t>
  </si>
  <si>
    <t>Equipamento sobre forma-trilho para execução e acabamento de pavimento de concreto - 13,40 kW</t>
  </si>
  <si>
    <t>E9055</t>
  </si>
  <si>
    <t>Guincho pneumático com capacidade de 2,5 t</t>
  </si>
  <si>
    <t>E9056</t>
  </si>
  <si>
    <t>Plataforma autoelevatória de 12 x 24 m com capacidade de 150 t</t>
  </si>
  <si>
    <t>E9057</t>
  </si>
  <si>
    <t>Batelão sem propulsão com capacidade de 66 m³</t>
  </si>
  <si>
    <t>E9058</t>
  </si>
  <si>
    <t>Plataforma flutuante de 12 x 24 x 1,8 m com capacidade de 150 t</t>
  </si>
  <si>
    <t>E9059</t>
  </si>
  <si>
    <t>Plataforma autoelevatória de 12 x 24 m montada na obra com capacidade de 150 t</t>
  </si>
  <si>
    <t>E9060</t>
  </si>
  <si>
    <t>Perfuratriz pneumática rotopercussiva montada em flutuante com pressão de 0,70 MPa e capacidade de 2.500 gpm</t>
  </si>
  <si>
    <t>E9061</t>
  </si>
  <si>
    <t>Lixadeira elétrica manual angular - 2 kW</t>
  </si>
  <si>
    <t>E9062</t>
  </si>
  <si>
    <t>Soprador de ar quente manual - 1,60 kW</t>
  </si>
  <si>
    <t>E9063</t>
  </si>
  <si>
    <t>Equipamento de estabilização dinâmica da via - 300 kW</t>
  </si>
  <si>
    <t>E9064</t>
  </si>
  <si>
    <t>Transportador manual gerica com capacidade de 180 l</t>
  </si>
  <si>
    <t>E9065</t>
  </si>
  <si>
    <t>Carro controle ferroviário - 186 kW</t>
  </si>
  <si>
    <t>E9066</t>
  </si>
  <si>
    <t>Grupo gerador - 13/14 kVA</t>
  </si>
  <si>
    <t>E9067</t>
  </si>
  <si>
    <t>Veículo ferroviário para capina química com capacidade de 12.000 l - 115 kW</t>
  </si>
  <si>
    <t>E9068</t>
  </si>
  <si>
    <t>Perfuratriz hidráulica rotopercussiva para CCPH - 123 kW</t>
  </si>
  <si>
    <t>E9069</t>
  </si>
  <si>
    <t>Vibrador de imersão para concreto - 4,10 kW</t>
  </si>
  <si>
    <t>E9070</t>
  </si>
  <si>
    <t>Ponte rolante com capacidade de 5 t e vão de até 15 m - 10 kW</t>
  </si>
  <si>
    <t>E9071</t>
  </si>
  <si>
    <t>Transportador manual carrinho de mão com capacidade de 80 l</t>
  </si>
  <si>
    <t>E9072</t>
  </si>
  <si>
    <t>Martelo hidráulico vibratório com unidade hidráulica - 486 kW</t>
  </si>
  <si>
    <t>E9073</t>
  </si>
  <si>
    <t>Bomba de concreto rebocável com capacidade de 30 m³/h - 74 kW</t>
  </si>
  <si>
    <t>E9074</t>
  </si>
  <si>
    <t>Tanque de estocagem de asfalto com agitadores de 60.000 l</t>
  </si>
  <si>
    <t>E9075</t>
  </si>
  <si>
    <t>Trado cavadeira de 12"</t>
  </si>
  <si>
    <t>E9076</t>
  </si>
  <si>
    <t>Equipamento para pintura eletrostática com cabine dupla de 7,00 kW e estufa de 80.000 kCal</t>
  </si>
  <si>
    <t>E9077</t>
  </si>
  <si>
    <t>Perfuratriz de circulação reversa tipo Wirth ou similar com unidade hidráulica (Power Pack) - 273 kW</t>
  </si>
  <si>
    <t>E9078</t>
  </si>
  <si>
    <t>Treliça lançadeira com capacidade de carga de 100 a 120 t e vão máximo de 45 m - 110 kW</t>
  </si>
  <si>
    <t>E9079</t>
  </si>
  <si>
    <t>Bomba submersível com capacidade de 360 m³/h - 23 kW</t>
  </si>
  <si>
    <t>E9080</t>
  </si>
  <si>
    <t>Carrelone com capacidade máxima de 70 t</t>
  </si>
  <si>
    <t>E9081</t>
  </si>
  <si>
    <t>Fischietti simples com capacidade de 70 t</t>
  </si>
  <si>
    <t>E9083</t>
  </si>
  <si>
    <t>Vagão fechado FLT com capacidade de 99 t</t>
  </si>
  <si>
    <t>E9084</t>
  </si>
  <si>
    <t>Vagão tanque convencional TCT com capacidade de 97 t e 103.000 l</t>
  </si>
  <si>
    <t>E9085</t>
  </si>
  <si>
    <t>Vagão gôndola GDE com capacidade de 93,5 t / 29 m³</t>
  </si>
  <si>
    <t>E9086</t>
  </si>
  <si>
    <t>Bomba de concreto rebocável com capacidade de 41 m³/h - 74 kW</t>
  </si>
  <si>
    <t>E9089</t>
  </si>
  <si>
    <t>Roçadeira costal - 1,40 kW</t>
  </si>
  <si>
    <t>E9091</t>
  </si>
  <si>
    <t>Embarcação empurradora fluvial - 372 kW</t>
  </si>
  <si>
    <t>E9093</t>
  </si>
  <si>
    <t>Veículo leve - 53 kW (sem motorista)</t>
  </si>
  <si>
    <t>E9094</t>
  </si>
  <si>
    <t>Guindaste móvel sobre pneus com 6 eixos com capacidade máxima de 350 t - 450 kW</t>
  </si>
  <si>
    <t>E9095</t>
  </si>
  <si>
    <t>Guindaste móvel sobre pneus com 8 eixos com capacidade máxima de 500 t - 500 kW</t>
  </si>
  <si>
    <t>E9096</t>
  </si>
  <si>
    <t>Minicarregadeira de pneus - 45,50 kW</t>
  </si>
  <si>
    <t>E9101</t>
  </si>
  <si>
    <t>Removedora de faixas de sinalização viária - 9,69 kW</t>
  </si>
  <si>
    <t>E9102</t>
  </si>
  <si>
    <t>Extrusora para sarjeta de concreto - 10,44 kW</t>
  </si>
  <si>
    <t>E9103</t>
  </si>
  <si>
    <t>Extrusora para meio-fio de concreto - 10,44 kW</t>
  </si>
  <si>
    <t>E9105</t>
  </si>
  <si>
    <t>Embarcação empurradora multipropósito - 2 x 186 kW</t>
  </si>
  <si>
    <t>E9106</t>
  </si>
  <si>
    <t>Balsa de convés com capacidade de 200 t</t>
  </si>
  <si>
    <t>E9107</t>
  </si>
  <si>
    <t>Compactador manual com soquete vibratório - 2,24 kW</t>
  </si>
  <si>
    <t>E9108</t>
  </si>
  <si>
    <t>Soldadora de trilho por caldeamento na via - 400 kW</t>
  </si>
  <si>
    <t>E9110</t>
  </si>
  <si>
    <t>Escavadeira hidráulica sobre esteiras para rocha com caçamba com capacidade de 1,56 m³ - 118 kW</t>
  </si>
  <si>
    <t>E9111</t>
  </si>
  <si>
    <t>Jateador abrasivo úmido com capacidade de 350 kg de abrasivo</t>
  </si>
  <si>
    <t>E9112</t>
  </si>
  <si>
    <t>Sinalizador direcional móvel com sistema fotovoltaico de energia e montado em chassi sobre pneus</t>
  </si>
  <si>
    <t>E9113</t>
  </si>
  <si>
    <t>Painel de Mensagem Variável - PMV móvel, com sistema fotovoltaico de energia e montado em chassi sobre pneus</t>
  </si>
  <si>
    <t>E9116</t>
  </si>
  <si>
    <t>Semáforo móvel com 3 lentes e bateria - D = 200 mm</t>
  </si>
  <si>
    <t>E9117</t>
  </si>
  <si>
    <t>Carregadeira de pneus para rocha com capacidade de 2,50 m³ - 105 kW</t>
  </si>
  <si>
    <t>E9118</t>
  </si>
  <si>
    <t>Cortadora de pavimento com disco diamantado de 450 a 1.500 mm - 55,40 kW</t>
  </si>
  <si>
    <t>E9119</t>
  </si>
  <si>
    <t>Minicarregadeira sobre pneus com valetadeira - 55,40 kW</t>
  </si>
  <si>
    <t>E9120</t>
  </si>
  <si>
    <t>Equipamento de cravação sobre esteira para geodreno com haste para profundidade de até 20 m - 258 kW</t>
  </si>
  <si>
    <t>E9121</t>
  </si>
  <si>
    <t>Plataforma elevatória articulada elétrica com alcance de 6 m com capacidade de 500 kg - 1,5 kW</t>
  </si>
  <si>
    <t>E9122</t>
  </si>
  <si>
    <t>Perfuratriz tipo Bottom Feed para coluna de brita - 194 kW</t>
  </si>
  <si>
    <t>E9125</t>
  </si>
  <si>
    <t>Veículo tipo van furgão com capacidade de 1,54 t - 93 kW</t>
  </si>
  <si>
    <t>E9126</t>
  </si>
  <si>
    <t>Draga backhoe com capacidade de 7 m³ - 1.000 kW</t>
  </si>
  <si>
    <t>E9127</t>
  </si>
  <si>
    <t>Escavadeira hidráulica com martelo hidráulico de 520 kg - 75 kW</t>
  </si>
  <si>
    <t>E9134</t>
  </si>
  <si>
    <t>Miniônibus com capacidade para 30 passageiros - 111 kW</t>
  </si>
  <si>
    <t>E9141</t>
  </si>
  <si>
    <t>Rebarbador hidráulico com bomba manual com capacidade de força de 9.000 kgf</t>
  </si>
  <si>
    <t>E9144</t>
  </si>
  <si>
    <t>Pórtico metálico rolante com talha com capacidade de 5 t - 10 kW</t>
  </si>
  <si>
    <t>E9148</t>
  </si>
  <si>
    <t>Macaco de protensão de fios com bomba - 3,72 kW</t>
  </si>
  <si>
    <t>E9149</t>
  </si>
  <si>
    <t>Máquina de aplicação e extração de grampo elástico tipo Pandrol - 6,70 kW</t>
  </si>
  <si>
    <t>E9151</t>
  </si>
  <si>
    <t>Britador de mandíbulas móvel sobre esteiras, sem peneira, com capacidade de 140 m³/h - 170 kW</t>
  </si>
  <si>
    <t>E9152</t>
  </si>
  <si>
    <t>Ferramenta de fixação à pólvora de ação direta</t>
  </si>
  <si>
    <t>E9153</t>
  </si>
  <si>
    <t>Ferramenta de fixação à pólvora e sistema à pistão</t>
  </si>
  <si>
    <t>E9154</t>
  </si>
  <si>
    <t>Equipamento para selagem com material asfáltico rebocável com capacidade de 370 l - 35 kW</t>
  </si>
  <si>
    <t>E9155</t>
  </si>
  <si>
    <t>Caldeira de asfalto rebocável com capacidade de 600 l - 5,20 kW</t>
  </si>
  <si>
    <t>E9156</t>
  </si>
  <si>
    <t>Soprador de ar costal - 2,6 kW</t>
  </si>
  <si>
    <t>E9157</t>
  </si>
  <si>
    <t>Locomotiva diesel-elétrica CC - bitola métrica - 2.237 kW</t>
  </si>
  <si>
    <t>E9158</t>
  </si>
  <si>
    <t>Locomotiva diesel-elétrica CC - bitola larga - 2.237 kW</t>
  </si>
  <si>
    <t>E9159</t>
  </si>
  <si>
    <t>Vagão plataforma PNE com capacidade de 82 t - bitola métrica</t>
  </si>
  <si>
    <t>E9160</t>
  </si>
  <si>
    <t>Vagão plataforma PNT com capacidade de 98 t - bitola larga</t>
  </si>
  <si>
    <t>E9161</t>
  </si>
  <si>
    <t>Vagão fechado com porta para carga e descarga de paletes FLD com capacidade de 64 t - bitola métrica</t>
  </si>
  <si>
    <t>E9162</t>
  </si>
  <si>
    <t>Vagão fechado com porta para carga e descarga de paletes FLT com capacidade de 99 t - bitola larga</t>
  </si>
  <si>
    <t>E9163</t>
  </si>
  <si>
    <t>Vagão hopper aberto com descarga automática HNE com capacidade de 45 m³ - bitola métrica</t>
  </si>
  <si>
    <t>E9164</t>
  </si>
  <si>
    <t>Vagão hopper aberto com descarga automática HNT com capacidade de 63 m³ - bitola larga</t>
  </si>
  <si>
    <t>E9167</t>
  </si>
  <si>
    <t>Equipamento para carga e descarga de TLS de até 250 m - 90 kW</t>
  </si>
  <si>
    <t>E9168</t>
  </si>
  <si>
    <t>Carregadeira de pneus com implemento de garfo - 195 kW</t>
  </si>
  <si>
    <t>E9200</t>
  </si>
  <si>
    <t>Carregadeira de pneus para rocha com capacidade de 2,50 m³ - 105 kW com periculosidade</t>
  </si>
  <si>
    <t>E9203</t>
  </si>
  <si>
    <t>Escavadeira hidráulica com martelo hidráulico de 1.700 kg - 103 kW com periculosidade</t>
  </si>
  <si>
    <t>E9204</t>
  </si>
  <si>
    <t>Perfuratriz sobre esteiras - 145 kW com periculosidade</t>
  </si>
  <si>
    <t>E9205</t>
  </si>
  <si>
    <t>Equipamento de corte a plasma CNC - 12.000 x 5.500 mm - 19,5 kW</t>
  </si>
  <si>
    <t>E9206</t>
  </si>
  <si>
    <t>Equipamento de solda MIG automática com acessórios - 14,6 kVA</t>
  </si>
  <si>
    <t>E9207</t>
  </si>
  <si>
    <t>Máquina de solda elétrica retificadora 425 A - 18,70 kW</t>
  </si>
  <si>
    <t>E9209</t>
  </si>
  <si>
    <t>Martelete perfurador/rompedor a ar comprimido de 25 kg para rocha, com insalubridade, com capacidade de 2.040 gpm</t>
  </si>
  <si>
    <t>E9213</t>
  </si>
  <si>
    <t>Jumbo eletro-hidráulico com 3 braços - 155 kW/237 kW com periculosidade</t>
  </si>
  <si>
    <t>E9242</t>
  </si>
  <si>
    <t>Estação transmissora de superfície para televisionamento</t>
  </si>
  <si>
    <t>E9243</t>
  </si>
  <si>
    <t>Câmara hiperbárica com filtro, serpentina e reservatório de ar para mergulho raso - D = 1,80 m e H = 2,22 m.</t>
  </si>
  <si>
    <t>E9244</t>
  </si>
  <si>
    <t>Estação transmissora de superfície para comunicação sem fio</t>
  </si>
  <si>
    <t>E9245</t>
  </si>
  <si>
    <t>Estação transmissora de superfície para comunicação com fio</t>
  </si>
  <si>
    <t>E9246</t>
  </si>
  <si>
    <t>Painel de controle de ar com manômetros e pneufatômetros</t>
  </si>
  <si>
    <t>E9247</t>
  </si>
  <si>
    <t>Sistema de Sino aberto (sinete) para mergulho até 50 m  - 33,50 kW</t>
  </si>
  <si>
    <t>E9248</t>
  </si>
  <si>
    <t>Sistema de ar comprimido para mergulho até 30 m com pressão de trabalho de 1,4 MPa - 7,46 kW</t>
  </si>
  <si>
    <t>E9249</t>
  </si>
  <si>
    <t>Sistema de ar comprimido para mergulho até 50 m com pressão de trabalho de 1,7 MPa - 16,18 kW</t>
  </si>
  <si>
    <t>E9251</t>
  </si>
  <si>
    <t>Fonte de plasma para corte manual - 65A - 15 kW</t>
  </si>
  <si>
    <t>E9252</t>
  </si>
  <si>
    <t>Serra de esquadria com braço telescópico - D = 250 mm (10") - 1,80 kW</t>
  </si>
  <si>
    <t>E9253</t>
  </si>
  <si>
    <t>Rebordeadeira diâmetro máximo 3,00 m - 4,85 kW</t>
  </si>
  <si>
    <t>E9254</t>
  </si>
  <si>
    <t>Dobradeira viradeira manual comprimento máximo de dobra de até 2.000 mm</t>
  </si>
  <si>
    <t>E9255</t>
  </si>
  <si>
    <t>Fonte de plasma para corte manual - 45A - 10 kW</t>
  </si>
  <si>
    <t>E9256</t>
  </si>
  <si>
    <t>Equipamento para pintura com cal rebocável com dois bicos aplicadores e capacidade de 2.200 l</t>
  </si>
  <si>
    <t>E9501</t>
  </si>
  <si>
    <t>Ventilador axial para ventilação forçada com velocidade de saída de 32,8 m/s - D = 1.000 mm - 30 kW</t>
  </si>
  <si>
    <t>E9502</t>
  </si>
  <si>
    <t>Bate-estaca de gravidade para 6 t - 119 kW</t>
  </si>
  <si>
    <t>E9503</t>
  </si>
  <si>
    <t>Guilhotina hidráulica 16 x 6.100 mm - 30 kW</t>
  </si>
  <si>
    <t>E9505</t>
  </si>
  <si>
    <t>Prensa dobradeira capacidade 320 t - comprimento até 3.100 mm - 30 kW</t>
  </si>
  <si>
    <t>E9507</t>
  </si>
  <si>
    <t>Plotadora de recorte com computador e programa computacional</t>
  </si>
  <si>
    <t>E9510</t>
  </si>
  <si>
    <t>Ventilador centrífugo baixa pressão com capacidade de 58 m³/min - 3,68 kW</t>
  </si>
  <si>
    <t>E9511</t>
  </si>
  <si>
    <t>Carregadeira de pneus com capacidade de 3,40 m³ - 195 kW</t>
  </si>
  <si>
    <t>E9512</t>
  </si>
  <si>
    <t>Veículo leve - 53 kW</t>
  </si>
  <si>
    <t>E9513</t>
  </si>
  <si>
    <t>Compressor de ar portátil de 160,46 l/s (340 PCM) - 81 kW</t>
  </si>
  <si>
    <t>E9514</t>
  </si>
  <si>
    <t>Distribuidor de agregados sobre pneus autopropelido - 130 kW</t>
  </si>
  <si>
    <t>E9515</t>
  </si>
  <si>
    <t>Escavadeira hidráulica sobre esteiras com caçamba com capacidade de 1,56 m³ - 118 kW</t>
  </si>
  <si>
    <t>E9516</t>
  </si>
  <si>
    <t>Perfuratriz hidráulica sobre esteiras - 283 kW</t>
  </si>
  <si>
    <t>E9517</t>
  </si>
  <si>
    <t>Compressor de ar portátil de 430,42 l/s (912 PCM) - 242 kW</t>
  </si>
  <si>
    <t>E9518</t>
  </si>
  <si>
    <t>Grade de 24 discos rebocável de D = 60 cm (24")</t>
  </si>
  <si>
    <t>E9519</t>
  </si>
  <si>
    <t>Betoneira com motor a gasolina com capacidade de 600 l - 10 kW</t>
  </si>
  <si>
    <t>E9521</t>
  </si>
  <si>
    <t>Grupo gerador - 2,5/3 kVA</t>
  </si>
  <si>
    <t>E9522</t>
  </si>
  <si>
    <t>Caldeira de asfalto rebocável com capacidade de 1.500 l - 6,5 kW</t>
  </si>
  <si>
    <t>E9523</t>
  </si>
  <si>
    <t>Motoscraper - 304 kW</t>
  </si>
  <si>
    <t>E9524</t>
  </si>
  <si>
    <t>Motoniveladora - 93 kW</t>
  </si>
  <si>
    <t>E9525</t>
  </si>
  <si>
    <t>Ponte rolante com capacidade de 15 t e vão de até 15 m - 20 kW</t>
  </si>
  <si>
    <t>E9526</t>
  </si>
  <si>
    <t>Retroescavadeira de pneus com capacidade de 0,76 m³ - 58 kW</t>
  </si>
  <si>
    <t>E9527</t>
  </si>
  <si>
    <t>Martelete perfurador/rompedor a ar comprimido de 25 kg para rocha com capacidade de 2.040 gpm</t>
  </si>
  <si>
    <t>E9528</t>
  </si>
  <si>
    <t>Empilhadeira a diesel com capacidade de 4 t - 60 kW</t>
  </si>
  <si>
    <t>E9529</t>
  </si>
  <si>
    <t>Jateador para estruturas metálicas com transportador a roletes - 22 kW</t>
  </si>
  <si>
    <t>E9530</t>
  </si>
  <si>
    <t>Rolo compactador liso vibratório autopropelido por pneus de 11 t - 97 kW</t>
  </si>
  <si>
    <t>E9532</t>
  </si>
  <si>
    <t>Equipamento de solda MIG com acessórios - 14,6 kVA</t>
  </si>
  <si>
    <t>E9535</t>
  </si>
  <si>
    <t>Serra circular com bancada - D = 30 cm - 4 kW</t>
  </si>
  <si>
    <t>E9536</t>
  </si>
  <si>
    <t>Embarcação de transporte de pessoal e apoio logístico - 30 kW</t>
  </si>
  <si>
    <t>E9538</t>
  </si>
  <si>
    <t>Conjunto vibratório para meio tubo de concreto com encaixe PB e 3 jogos de fôrmas - D = 0,30 m - 2,20 kW</t>
  </si>
  <si>
    <t>E9539</t>
  </si>
  <si>
    <t>Equipamento de batimetria monofeixe</t>
  </si>
  <si>
    <t>E9540</t>
  </si>
  <si>
    <t>Trator sobre esteiras com lâmina - 127 kW</t>
  </si>
  <si>
    <t>E9541</t>
  </si>
  <si>
    <t>Trator sobre esteiras com lâmina - 259 kW</t>
  </si>
  <si>
    <t>E9543</t>
  </si>
  <si>
    <t>Compressor de ar respirável para recarga de cilindros de mergulho com capacidade de até 35 MPa e 3,58 l/s - 5,52 kW</t>
  </si>
  <si>
    <t>E9544</t>
  </si>
  <si>
    <t>Vassoura mecânica rebocável com largura de 2,44 m</t>
  </si>
  <si>
    <t>E9545</t>
  </si>
  <si>
    <t>Vibroacabadora de asfalto sobre esteiras - 82 kW</t>
  </si>
  <si>
    <t>E9547</t>
  </si>
  <si>
    <t>Máquina de solda elétrica transformadora 250 A - 9,20 kW</t>
  </si>
  <si>
    <t>E9548</t>
  </si>
  <si>
    <t>Bomba centrífuga com capacidade de 8,6 a 22 m³/h - 1,50 kW</t>
  </si>
  <si>
    <t>E9551</t>
  </si>
  <si>
    <t>Obturador mecânico simples com extensão de 12 m</t>
  </si>
  <si>
    <t>E9552</t>
  </si>
  <si>
    <t>Nível ótico com capacidade de aumento de 32x</t>
  </si>
  <si>
    <t>E9553</t>
  </si>
  <si>
    <t>Estação total eletrônica com alcance máximo de 3.000 m</t>
  </si>
  <si>
    <t>E9556</t>
  </si>
  <si>
    <t>Compactador manual de placa vibratória - 3,00 kW</t>
  </si>
  <si>
    <t>E9558</t>
  </si>
  <si>
    <t>Tanque de estocagem de asfalto com capacidade de 30.000 l</t>
  </si>
  <si>
    <t>E9559</t>
  </si>
  <si>
    <t>Aquecedor de fluido térmico - 12 kW</t>
  </si>
  <si>
    <t>E9560</t>
  </si>
  <si>
    <t>Ônibus com capacidade para 80 passageiros - 175 kW</t>
  </si>
  <si>
    <t>E9561</t>
  </si>
  <si>
    <t>GPS geodésico de simples frequência (L1)</t>
  </si>
  <si>
    <t>E9562</t>
  </si>
  <si>
    <t>GPS geodésico de dupla frequência (L1/L2)</t>
  </si>
  <si>
    <t>E9563</t>
  </si>
  <si>
    <t>Perfuratriz hidráulica sobre esteiras com clamshell - 220 kW</t>
  </si>
  <si>
    <t>E9565</t>
  </si>
  <si>
    <t>Trator sobre esteiras com lâmina e escarificador - 259 kW</t>
  </si>
  <si>
    <t>E9566</t>
  </si>
  <si>
    <t>Guindaste móvel sobre esteiras com clamshell de 1,9 m³ - 220 kW</t>
  </si>
  <si>
    <t>E9567</t>
  </si>
  <si>
    <t>Fresadora de piso de concreto - 6,7 kW</t>
  </si>
  <si>
    <t>E9568</t>
  </si>
  <si>
    <t>Furadeira de impacto de 12,5 mm - 0,80 kW</t>
  </si>
  <si>
    <t>E9569</t>
  </si>
  <si>
    <t>Guindaste móvel sobre esteiras com clamshell de 4,6 m³ - 403 kW</t>
  </si>
  <si>
    <t>E9570</t>
  </si>
  <si>
    <t>Furadeira com base magnética - 1,20 kW</t>
  </si>
  <si>
    <t>E9574</t>
  </si>
  <si>
    <t>Perfuratriz sobre esteiras - 145 kW</t>
  </si>
  <si>
    <t>E9576</t>
  </si>
  <si>
    <t>Escavadeira hidráulica de longo alcance sobre esteiras - 103 kW</t>
  </si>
  <si>
    <t>E9577</t>
  </si>
  <si>
    <t>Trator agrícola sobre pneus - 77 kW</t>
  </si>
  <si>
    <t>E9578</t>
  </si>
  <si>
    <t>Conjunto vibratório para meio tubo de concreto com encaixe PB e 3 jogos de fôrmas - D = 0,40 m - 2,20 kW</t>
  </si>
  <si>
    <t>E9580</t>
  </si>
  <si>
    <t>Fresadora e distribuidora com controle de greide - 287 kW</t>
  </si>
  <si>
    <t>E9581</t>
  </si>
  <si>
    <t>Carregadeira de pneus para rocha com capacidade de 1,72 m³ - 113 kW</t>
  </si>
  <si>
    <t>E9583</t>
  </si>
  <si>
    <t>Distribuidor de agregados rebocável com capacidade de 1,9 m³</t>
  </si>
  <si>
    <t>E9584</t>
  </si>
  <si>
    <t>Carregadeira de pneus com capacidade de 1,72 m³ - 113 kW</t>
  </si>
  <si>
    <t>E9585</t>
  </si>
  <si>
    <t>Motosserra com motor a gasolina - 2,30 kW</t>
  </si>
  <si>
    <t>E9586</t>
  </si>
  <si>
    <t>Régua vibratória dupla com 4 m - 4,10 kW</t>
  </si>
  <si>
    <t>E9587</t>
  </si>
  <si>
    <t>Serra para corte de concreto - 4 kW</t>
  </si>
  <si>
    <t>E9588</t>
  </si>
  <si>
    <t>Vibroacabadora de concreto sobre esteiras com fôrmas deslizantes - 205 kW</t>
  </si>
  <si>
    <t>E9589</t>
  </si>
  <si>
    <t>Máquina texturizadora e aplicadora de cura química em pavimento de concreto - 44,80 kW</t>
  </si>
  <si>
    <t>E9590</t>
  </si>
  <si>
    <t>Central de concreto com capacidade de 40 m³/h - dosadora fixa</t>
  </si>
  <si>
    <t>E9591</t>
  </si>
  <si>
    <t>Serra para corte de concreto e asfalto - 10 kW</t>
  </si>
  <si>
    <t>E9593</t>
  </si>
  <si>
    <t>Draga hopper com capacidade de 750 m³</t>
  </si>
  <si>
    <t>E9594</t>
  </si>
  <si>
    <t>Draga hopper com capacidade de 1.000 m³</t>
  </si>
  <si>
    <t>E9595</t>
  </si>
  <si>
    <t>Draga hopper com capacidade de 2.000 m³</t>
  </si>
  <si>
    <t>E9596</t>
  </si>
  <si>
    <t>Draga hopper com capacidade de 3.000 m³</t>
  </si>
  <si>
    <t>E9597</t>
  </si>
  <si>
    <t>Draga hopper com capacidade de 4.000 m³</t>
  </si>
  <si>
    <t>E9598</t>
  </si>
  <si>
    <t>Draga hopper com capacidade de 5.000 m³</t>
  </si>
  <si>
    <t>E9599</t>
  </si>
  <si>
    <t>Central de concreto com capacidade de 30 m³/h - dosadora RS</t>
  </si>
  <si>
    <t>E9601</t>
  </si>
  <si>
    <t>Embarcação de transporte de pessoal e apoio logístico - 130 kW</t>
  </si>
  <si>
    <t>E9603</t>
  </si>
  <si>
    <t>Embarcação empurradora multipropósito com guindaste hidráulico de 74 kN.m - 165 kW</t>
  </si>
  <si>
    <t>E9606</t>
  </si>
  <si>
    <t>Embarcação rebocadora - 2 x 268 kW</t>
  </si>
  <si>
    <t>E9607</t>
  </si>
  <si>
    <t>Conjunto de britagem para rachão com capacidade de 80 m³/h - 224 kW</t>
  </si>
  <si>
    <t>E9609</t>
  </si>
  <si>
    <t>Draga de sucção para extração de areia com tubo de descarga de 150 mm - 100 kW</t>
  </si>
  <si>
    <t>E9610</t>
  </si>
  <si>
    <t>Compressor de ar portátil de 42,48 l/s (90 PCM) - 18,50 kW</t>
  </si>
  <si>
    <t>E9611</t>
  </si>
  <si>
    <t>Conjunto de britagem com capacidade de 80 m³/h - 313 kW</t>
  </si>
  <si>
    <t>E9612</t>
  </si>
  <si>
    <t>Plataforma flutuante montada na obra de 12 x 24 x 1,8 m com capacidade de 150 t</t>
  </si>
  <si>
    <t>E9613</t>
  </si>
  <si>
    <t>Guindaste móvel sobre esteiras com pinça com capacidade de 40 t - 186 kW</t>
  </si>
  <si>
    <t>E9614</t>
  </si>
  <si>
    <t>Bomba com capacidade de 136 m³/h e câmara de vácuo - 5,60 kW</t>
  </si>
  <si>
    <t>E9615</t>
  </si>
  <si>
    <t>Usina misturadora de solos com capacidade de 300 t/h - 44 kW</t>
  </si>
  <si>
    <t>E9617</t>
  </si>
  <si>
    <t>Usina misturadora de pré-misturado a frio com capacidade de 60 t/h - 23,50 kW</t>
  </si>
  <si>
    <t>E9618</t>
  </si>
  <si>
    <t>Batelão autopropelido com capacidade de 300 m³ - 224 kW</t>
  </si>
  <si>
    <t>E9619</t>
  </si>
  <si>
    <t>Batelão autopropelido com capacidade de 500 m³ - 373 kW</t>
  </si>
  <si>
    <t>E9620</t>
  </si>
  <si>
    <t>Pontão flutuante de 15 x 30 x 1,8 m com capacidade de 500 t</t>
  </si>
  <si>
    <t>E9621</t>
  </si>
  <si>
    <t>Bomba de injeção de argamassa e nata com capacidade de 1,08 m³/h (18 l/min) e misturador com tambor de 0,100 m³ - 6,20 kW</t>
  </si>
  <si>
    <t>E9622</t>
  </si>
  <si>
    <t>Máquina de bancada universal para corte de chapa - 1,50 kW</t>
  </si>
  <si>
    <t>E9623</t>
  </si>
  <si>
    <t>Máquina de bancada guilhotina - 4,00 kW</t>
  </si>
  <si>
    <t>E9624</t>
  </si>
  <si>
    <t>Draga hopper com capacidade de 10.000 m³</t>
  </si>
  <si>
    <t>E9625</t>
  </si>
  <si>
    <t>Draga hopper com capacidade de 15.000 m³</t>
  </si>
  <si>
    <t>E9626</t>
  </si>
  <si>
    <t>Draga hopper com capacidade de 20.000 m³</t>
  </si>
  <si>
    <t>E9627</t>
  </si>
  <si>
    <t>Embarcação hotel com capacidade para 15 pessoas - 199 kW</t>
  </si>
  <si>
    <t>E9628</t>
  </si>
  <si>
    <t>Fábrica de pré-moldado de concreto para balizador - 2,20 kW</t>
  </si>
  <si>
    <t>E9629</t>
  </si>
  <si>
    <t>Compressor de ar portátil de 185,95 l/s (394 PCM) - 81,50 kW</t>
  </si>
  <si>
    <t>E9630</t>
  </si>
  <si>
    <t>Bomba submersível com capacidade de 75 m³/h - 3,6 kW</t>
  </si>
  <si>
    <t>E9631</t>
  </si>
  <si>
    <t>Bomba para concreto projetado via seca com capacidade de 6 m³/h - 7,5 kW</t>
  </si>
  <si>
    <t>E9632</t>
  </si>
  <si>
    <t>Conjunto vibratório para tubos de concreto com encaixe PB e 3 jogos de fôrmas - D = 0,20 m - 2,20 kW</t>
  </si>
  <si>
    <t>E9633</t>
  </si>
  <si>
    <t>Conjunto vibratório para tubos de concreto com encaixe PB e 3 jogos de fôrmas - D = 0,30 m - 2,20 kW</t>
  </si>
  <si>
    <t>E9634</t>
  </si>
  <si>
    <t>Conjunto vibratório para tubos de concreto com encaixe PB e 3 jogos de fôrmas - D = 0,40 m - 2,20 kW</t>
  </si>
  <si>
    <t>E9635</t>
  </si>
  <si>
    <t>Draga de sucção e recalque com potência da bomba de 294 kW e cortador de 30 kW</t>
  </si>
  <si>
    <t>E9636</t>
  </si>
  <si>
    <t>Draga de sucção e recalque com potência da bomba de 483 kW e cortador de 55 kW</t>
  </si>
  <si>
    <t>E9637</t>
  </si>
  <si>
    <t>Draga de sucção e recalque com potência da bomba de 746 kW e cortador de 110 kW</t>
  </si>
  <si>
    <t>E9638</t>
  </si>
  <si>
    <t>Draga de sucção e recalque com potência da bomba de 1.350 kW e cortador de 170 kW</t>
  </si>
  <si>
    <t>E9639</t>
  </si>
  <si>
    <t>Embarcação hotel com capacidade para 30 pessoas - 2 x 112 kW</t>
  </si>
  <si>
    <t>E9640</t>
  </si>
  <si>
    <t>Compressor de ar portátil de 33,51 l/s (71 PCM) - 14 kW</t>
  </si>
  <si>
    <t>E9641</t>
  </si>
  <si>
    <t>Compressor de ar portátil de 75,04 l/s (159 PCM) - 33 kW</t>
  </si>
  <si>
    <t>E9642</t>
  </si>
  <si>
    <t>Perfuratriz hidráulica sobre esteiras para estaca raiz - 56 kW</t>
  </si>
  <si>
    <t>E9643</t>
  </si>
  <si>
    <t>Equipamento para pintura a ar comprimido de pistola com caneca com capacidade de 1.000 ml e compressor de 1,50 kW</t>
  </si>
  <si>
    <t>E9646</t>
  </si>
  <si>
    <t>Compressor de ar portátil de 58,52 l/s (124 PCM) - 27 kW</t>
  </si>
  <si>
    <t>E9647</t>
  </si>
  <si>
    <t>Compactador manual com soquete vibratório - 4,10 kW</t>
  </si>
  <si>
    <t>E9648</t>
  </si>
  <si>
    <t>Compressor de ar portátil de 422,86 l/s (896 PCM) - 213 kW</t>
  </si>
  <si>
    <t>E9649</t>
  </si>
  <si>
    <t>Compressor de ar portátil de 94,39 l/s (200 PCM) - 36 kW</t>
  </si>
  <si>
    <t>E9651</t>
  </si>
  <si>
    <t>Guindaste móvel sobre esteiras com Hammer Grab - 186 kW</t>
  </si>
  <si>
    <t>E9652</t>
  </si>
  <si>
    <t>Compressor de ar portátil de 540,85 l/s (1.146 PCM) - 331,10 kW</t>
  </si>
  <si>
    <t>E9653</t>
  </si>
  <si>
    <t>Guindaste móvel sobre esteiras com trado para escavação em solos - 186 kW</t>
  </si>
  <si>
    <t>E9654</t>
  </si>
  <si>
    <t>Guindaste móvel sobre esteiras com trado com bits escavação em rocha - 186 kW</t>
  </si>
  <si>
    <t>E9656</t>
  </si>
  <si>
    <t>Guindaste móvel sobre esteiras com caçamba para escavação em solos - 186 kW</t>
  </si>
  <si>
    <t>E9657</t>
  </si>
  <si>
    <t>Guindaste móvel sobre esteiras com caçamba para escavação em rocha - 186 kW</t>
  </si>
  <si>
    <t>E9659</t>
  </si>
  <si>
    <t>Campânula de ar comprimido com capacidade de 3 m³</t>
  </si>
  <si>
    <t>Guindaste móvel sobre esteiras com capacidade de 40 t - 186 kW</t>
  </si>
  <si>
    <t>E9661</t>
  </si>
  <si>
    <t>Compressor de ar portátil de 89,67 l/s (190 PCM) - 36 kW</t>
  </si>
  <si>
    <t>E9662</t>
  </si>
  <si>
    <t>Equipamento para solda e corte com oxiacetileno</t>
  </si>
  <si>
    <t>E9664</t>
  </si>
  <si>
    <t>Guindaste móvel sobre esteiras com capacidade de 80 t - 212 kW</t>
  </si>
  <si>
    <t>E9668</t>
  </si>
  <si>
    <t>Mesa vibratória - 2,20 kW</t>
  </si>
  <si>
    <t>E9671</t>
  </si>
  <si>
    <t>Compressor de ar portátil de 363,87 l/s (771 PCM) - 158,13 kW</t>
  </si>
  <si>
    <t>E9673</t>
  </si>
  <si>
    <t>Equipamento de batimetria multifeixe</t>
  </si>
  <si>
    <t>E9674</t>
  </si>
  <si>
    <t>Equipamento de medição de descarga líquida com ADCP</t>
  </si>
  <si>
    <t>E9675</t>
  </si>
  <si>
    <t>Martelete perfurador/rompedor elétrico - 1,50 kW</t>
  </si>
  <si>
    <t>E9676</t>
  </si>
  <si>
    <t>Embarcação de transporte de pessoal e apoio logístico - 90 kW</t>
  </si>
  <si>
    <t>E9677</t>
  </si>
  <si>
    <t>Martelete perfurador/rompedor a ar comprimido de 10 kg com capacidade de 1.800 gpm</t>
  </si>
  <si>
    <t>E9678</t>
  </si>
  <si>
    <t>Fresadora a frio - 410 kW</t>
  </si>
  <si>
    <t>E9681</t>
  </si>
  <si>
    <t>Rolo compactador liso tandem vibratório autopropelido de 10,4 t - 82 kW</t>
  </si>
  <si>
    <t>E9682</t>
  </si>
  <si>
    <t>Rolo compactador liso tandem vibratório autopropelido de 1,6 t - 18 kW</t>
  </si>
  <si>
    <t>E9683</t>
  </si>
  <si>
    <t>Martelete perfurador/rompedor elétrico - 0,90 kW</t>
  </si>
  <si>
    <t>E9684</t>
  </si>
  <si>
    <t>Veículo leve picape 4 x 4 com capacidade de 1,10 t - 147 kW</t>
  </si>
  <si>
    <t>E9685</t>
  </si>
  <si>
    <t>Rolo compactador pé de carneiro vibratório autopropelido por pneus de 11,6 t - 82 kW</t>
  </si>
  <si>
    <t>E9689</t>
  </si>
  <si>
    <t>Usina de asfalto a quente gravimétrica com capacidade de 100/140 t/h - 260 kW</t>
  </si>
  <si>
    <t>E9691</t>
  </si>
  <si>
    <t>Guincho tracionador de cordoalhas - 7,50 kW</t>
  </si>
  <si>
    <t>E9692</t>
  </si>
  <si>
    <t>Caldeira para aquecimento e injeção de cera - 1 kW</t>
  </si>
  <si>
    <t>E9694</t>
  </si>
  <si>
    <t>Misturador de argamassa de alta turbulência com capacidade de 220 l - 13 kW</t>
  </si>
  <si>
    <t>E9697</t>
  </si>
  <si>
    <t>Minicarregadeira de pneus com vassoura de 1,8 m - 45,50 kW</t>
  </si>
  <si>
    <t>E9699</t>
  </si>
  <si>
    <t>Trituradora de galhos e troncos rebocável com capacidade de até 350 mm de diâmetro com guincho - 96,94 kW</t>
  </si>
  <si>
    <t>E9700</t>
  </si>
  <si>
    <t>Fresadora a frio - 155 kW</t>
  </si>
  <si>
    <t>E9701</t>
  </si>
  <si>
    <t>Jateador pressurizado multiabrasivo com capacidade de 280 l</t>
  </si>
  <si>
    <t>E9703</t>
  </si>
  <si>
    <t>Fábrica de pré-moldado de concreto para mourão - 2,20 kW</t>
  </si>
  <si>
    <t>E9704</t>
  </si>
  <si>
    <t>Batelão sem propulsão montado na obra com capacidade de 66 m³</t>
  </si>
  <si>
    <t>E9705</t>
  </si>
  <si>
    <t>Misturador de lama bentonítica - 4 kW</t>
  </si>
  <si>
    <t>E9706</t>
  </si>
  <si>
    <t>Martelete perfurador/rompedor a ar comprimido de 28 kg para concreto com capacidade de 1.230 gpm</t>
  </si>
  <si>
    <t>E9707</t>
  </si>
  <si>
    <t>Desarenador - 15 kW</t>
  </si>
  <si>
    <t>E9708</t>
  </si>
  <si>
    <t>Microtrator com roçadeira - 10 kW</t>
  </si>
  <si>
    <t>E9710</t>
  </si>
  <si>
    <t>Socadora automática de linha - 253 kW</t>
  </si>
  <si>
    <t>E9712</t>
  </si>
  <si>
    <t>Reguladora e distribuidora de lastro - 300 kW</t>
  </si>
  <si>
    <t>E9714</t>
  </si>
  <si>
    <t>Bate-estaca com martelo hidráulico - 450 kW</t>
  </si>
  <si>
    <t>E9716</t>
  </si>
  <si>
    <t>Conjunto bomba e macaco hidráulico para protensão com capacidade de 590 kN - 3,70 kW</t>
  </si>
  <si>
    <t>E9717</t>
  </si>
  <si>
    <t>Máquina policorte - 2,20 kW</t>
  </si>
  <si>
    <t>E9718</t>
  </si>
  <si>
    <t>Pórtico duplo de descarga e posicionamento de dormente - 89 kW</t>
  </si>
  <si>
    <t>E9719</t>
  </si>
  <si>
    <t>Talha manual com capacidade de 3 t</t>
  </si>
  <si>
    <t>E9720</t>
  </si>
  <si>
    <t>Conjunto bomba e macaco hidráulico para protensão com capacidade de 250 kN - 3,70 kW</t>
  </si>
  <si>
    <t>E9721</t>
  </si>
  <si>
    <t>Conjunto bomba e macaco hidráulico para protensão com capacidade de 1.150 kN - 5 kW</t>
  </si>
  <si>
    <t>E9722</t>
  </si>
  <si>
    <t>Conjunto bomba e macaco hidráulico para protensão com capacidade de 2.000 kN - 5 kW</t>
  </si>
  <si>
    <t>E9723</t>
  </si>
  <si>
    <t>Conjunto bomba e macaco hidráulico para protensão com capacidade de 2.500 kN - 7 kW</t>
  </si>
  <si>
    <t>E9724</t>
  </si>
  <si>
    <t>Conjunto bomba e macaco hidráulico para protensão com capacidade de 4.000 kN - 10 kW</t>
  </si>
  <si>
    <t>E9725</t>
  </si>
  <si>
    <t>Conjunto bomba e macaco hidráulico para protensão com capacidade de 5.400 kN - 10 kW</t>
  </si>
  <si>
    <t>E9726</t>
  </si>
  <si>
    <t>Bate-estaca Strauss - 15 kW</t>
  </si>
  <si>
    <t>E9727</t>
  </si>
  <si>
    <t>Posicionadora de trilhos - 7,40 kW</t>
  </si>
  <si>
    <t>E9728</t>
  </si>
  <si>
    <t>Tirefonadora/parafusadora portátil - 3,10 kW</t>
  </si>
  <si>
    <t>E9729</t>
  </si>
  <si>
    <t>Equipamento para pintura eletrostática com cabine simples de 5,50 kW e estufa de 2x120.000 kCal</t>
  </si>
  <si>
    <t>E9730</t>
  </si>
  <si>
    <t>Grupo vibrador com gerador - 2,80 kW</t>
  </si>
  <si>
    <t>E9731</t>
  </si>
  <si>
    <t>Máquina de furar dormente portátil - 1,50 kW</t>
  </si>
  <si>
    <t>E9732</t>
  </si>
  <si>
    <t>Máquina para furar dormente - 6,70 kW</t>
  </si>
  <si>
    <t>E9733</t>
  </si>
  <si>
    <t>Máquina tirefonadora e parafusadora - 6,70 kW</t>
  </si>
  <si>
    <t>E9734</t>
  </si>
  <si>
    <t>Bomba projetora de argamassa com capacidade de 2 m³/h - 5,50 kW</t>
  </si>
  <si>
    <t>E9735</t>
  </si>
  <si>
    <t>Máquina para serrar trilho - 5,00 kW</t>
  </si>
  <si>
    <t>E9736</t>
  </si>
  <si>
    <t>Máquina para furar trilho - 1,20 kW</t>
  </si>
  <si>
    <t>E9737</t>
  </si>
  <si>
    <t>Conjunto para pré-aquecimento de trilho em solda aluminotérmica</t>
  </si>
  <si>
    <t>E9738</t>
  </si>
  <si>
    <t>Máquina de esmerilhar topo e lateral de boleto - 5,20 kW</t>
  </si>
  <si>
    <t>E9740</t>
  </si>
  <si>
    <t>Quadro tubular contraventado para andaime de 1 x 1 x 1 m com capacidade de 2 t</t>
  </si>
  <si>
    <t>E9745</t>
  </si>
  <si>
    <t>Trator agrícola sobre pneus com roçadeira - 77 kW</t>
  </si>
  <si>
    <t>E9746</t>
  </si>
  <si>
    <t>Conjunto bomba e prensa para luva de emenda de 25 mm</t>
  </si>
  <si>
    <t>E9747</t>
  </si>
  <si>
    <t>Conjunto bomba e prensa para luva de emenda de 32 mm</t>
  </si>
  <si>
    <t>E9748</t>
  </si>
  <si>
    <t>Rosqueadeira para rosca cônica - 0,75 kW</t>
  </si>
  <si>
    <t>E9749</t>
  </si>
  <si>
    <t>Jateador portátil multiabrasivo com capacidade de 300 kg</t>
  </si>
  <si>
    <t>E9750</t>
  </si>
  <si>
    <t>Bomba de injeção de argamassa com capacidade de 50 l/min</t>
  </si>
  <si>
    <t>E9755</t>
  </si>
  <si>
    <t>Bomba de alta pressão para jet grouting de até 45 MPa - 150 kW</t>
  </si>
  <si>
    <t>E9756</t>
  </si>
  <si>
    <t>Calandra para chapas de aço até 25 mm - 22 kW</t>
  </si>
  <si>
    <t>E9758</t>
  </si>
  <si>
    <t>Vibroacabadora de asfalto sobre pneus - 82 kW</t>
  </si>
  <si>
    <t>E9760</t>
  </si>
  <si>
    <t>Perfuratriz manual para coroa diamantada - 1,60 kW</t>
  </si>
  <si>
    <t>E9761</t>
  </si>
  <si>
    <t>Guincho de coluna com capacidade de 200 kg - 0,92 kW</t>
  </si>
  <si>
    <t>E9762</t>
  </si>
  <si>
    <t>Rolo compactador de pneus autopropelido de 27 t - 85 kW</t>
  </si>
  <si>
    <t>Grupo gerador - 36/40 kVA</t>
  </si>
  <si>
    <t>E9766</t>
  </si>
  <si>
    <t>Prensa hidráulica para fabricação de blocos pré-moldados - 20 kW</t>
  </si>
  <si>
    <t>E9767</t>
  </si>
  <si>
    <t>Compressor de ar portátil de 9,44 l/s (20 PCM) a gasolina - 5,22 kW</t>
  </si>
  <si>
    <t>E9768</t>
  </si>
  <si>
    <t>Compressor de ar portátil de 373,78 l/s (792 PCM) - 213,30 kW</t>
  </si>
  <si>
    <t>E9769</t>
  </si>
  <si>
    <t>Cunha hidráulica com três cilindros e acessórios com capacidade de 3.000 kN - 5,60 kW</t>
  </si>
  <si>
    <t>E9770</t>
  </si>
  <si>
    <t>Retroescavadeira de pneus com caçamba de escavação trapezoidal ou triangular com seção de corte inferior a 0,10 m² - 58 kW</t>
  </si>
  <si>
    <t>E9771</t>
  </si>
  <si>
    <t>Retroescavadeira de pneus com caçamba de escavação trapezoidal ou triangular com seção de corte de 0,10 a 0,15 m² - 58 kW</t>
  </si>
  <si>
    <t>E9772</t>
  </si>
  <si>
    <t>Retroescavadeira de pneus com caçamba de escavação trapezoidal ou triangular com seção de corte de 0,15 a 0,20 m² - 58 kW</t>
  </si>
  <si>
    <t>E9773</t>
  </si>
  <si>
    <t>Retroescavadeira de pneus com caçamba de escavação trapezoidal ou triangular com seção de corte de 0,20 a 0,30 m² - 58 kW</t>
  </si>
  <si>
    <t>E9774</t>
  </si>
  <si>
    <t>Retroescavadeira de pneus com caçamba de escavação trapezoidal ou triangular com seção de corte de 0,30 a 0,50 m² - 58 kW</t>
  </si>
  <si>
    <t>E9775</t>
  </si>
  <si>
    <t>Escavadeira hidráulica com martelo hidráulico de 1.700 kg - 103 kW</t>
  </si>
  <si>
    <t>E9776</t>
  </si>
  <si>
    <t>Grupo gerador - 145/160 kVA</t>
  </si>
  <si>
    <t>E9777</t>
  </si>
  <si>
    <t>Extrusora de barreira de concreto - 74 kW</t>
  </si>
  <si>
    <t>E9778</t>
  </si>
  <si>
    <t>Grupo gerador - 310/340 kVA</t>
  </si>
  <si>
    <t>E9779</t>
  </si>
  <si>
    <t>Grupo gerador - 100/110 kVA</t>
  </si>
  <si>
    <t>E9780</t>
  </si>
  <si>
    <t>Misturador automático para grauteamento com capacidade de 20 m³/h - 7 kW</t>
  </si>
  <si>
    <t>E9781</t>
  </si>
  <si>
    <t>Misturador com bomba para grauteamento tipo Flex E ou similar - 25 kW</t>
  </si>
  <si>
    <t>E9782</t>
  </si>
  <si>
    <t>Perfuratriz pneumática com avanço de coluna de 33,5 kg com capacidade de 2.280 gpm</t>
  </si>
  <si>
    <t>E9784</t>
  </si>
  <si>
    <t>Plataforma autopropelida com alcance de 12 m com capacidade de 700 kg - 24 kW</t>
  </si>
  <si>
    <t>E9785</t>
  </si>
  <si>
    <t>Guindaste móvel sobre pneus com 2 eixos com capacidade máxima de 55 t - 186 kW</t>
  </si>
  <si>
    <t>E9788</t>
  </si>
  <si>
    <t>Misturador de argamassa com capacidade de 0,250 m³ - 3,70 kW</t>
  </si>
  <si>
    <t>E9789</t>
  </si>
  <si>
    <t>Carro manual modelo plataforma de 150 x 80 cm com capacidade de 800 kg</t>
  </si>
  <si>
    <t>E9790</t>
  </si>
  <si>
    <t>Bomba para concreto projetado via úmida com capacidade de 10 m³/h - 14,70 kW</t>
  </si>
  <si>
    <t>E9791</t>
  </si>
  <si>
    <t>Bomba pneumática para injeção de resina com capacidade de 0,18 m³/h</t>
  </si>
  <si>
    <t>E9793</t>
  </si>
  <si>
    <t>Robot para concreto projetado com capacidade de 30 m³/h - 70 kW - com compressor diesel</t>
  </si>
  <si>
    <t>E9795</t>
  </si>
  <si>
    <t>Perfuratriz de superfície sobre pneus com martelo de topo e controle remoto via rádio - 60 kW</t>
  </si>
  <si>
    <t>E9797</t>
  </si>
  <si>
    <t>Jumbo eletro-hidráulico com 3 braços - 155 kW/237 kW</t>
  </si>
  <si>
    <t>E9798</t>
  </si>
  <si>
    <t>Perfuratriz hidráulica rotopercussiva - 123 kW</t>
  </si>
  <si>
    <t>E9013</t>
  </si>
  <si>
    <t>Caminhão tanque de asfalto com capacidade de 31.000 l - 265 kW</t>
  </si>
  <si>
    <t>A9335</t>
  </si>
  <si>
    <t>Cavalo mecânico estradeiro 6 x 2, PBT 23.000 kg - 265 kW - condição de trabalho severa - motorista de caminhão</t>
  </si>
  <si>
    <t>A9364</t>
  </si>
  <si>
    <t>Tanque isotérmico de asfalto com capacidade de 31.000 l</t>
  </si>
  <si>
    <t>E9018</t>
  </si>
  <si>
    <t>Cavalo mecânico com dolly intermediário e semirreboque de 4 eixos com capacidade de 53 t - 323 kW</t>
  </si>
  <si>
    <t>A9324</t>
  </si>
  <si>
    <t>Cavalo mecânico estradeiro 6 x 4, PBT 23.000 kg - 323 kW - motorista de veículo especial</t>
  </si>
  <si>
    <t>A9355</t>
  </si>
  <si>
    <t>Semirreboque com 4 eixos</t>
  </si>
  <si>
    <t>A9382</t>
  </si>
  <si>
    <t>Dolly intermediário com 2 eixos para semirreboque</t>
  </si>
  <si>
    <t>E9027</t>
  </si>
  <si>
    <t>Caminhão distribuidor de cimento e cal com capacidade de 17 m³ - 210 kW</t>
  </si>
  <si>
    <t>A9333</t>
  </si>
  <si>
    <t>Caminhão plataforma 8 x 2, PBTC 36.000 kg e distância entre eixos 4,8 m - 210 kW - motorista de caminhão</t>
  </si>
  <si>
    <t>A9365</t>
  </si>
  <si>
    <t>Distribuidor de cimento montado sobre chassi com capacidade de 17 m³</t>
  </si>
  <si>
    <t>E9037</t>
  </si>
  <si>
    <t>Plataforma de inspeção sob pontes montada em caminhão com capacidade de 500 kg e alcance de 15 m - 188 kW</t>
  </si>
  <si>
    <t>A9334</t>
  </si>
  <si>
    <t>Caminhão plataforma 8 x 2, PBT 29.000 kg e distância entre eixos 4,8 m - 188 kW - condição de trabalho severa - motorista de veículo especial</t>
  </si>
  <si>
    <t>A9378</t>
  </si>
  <si>
    <t>Plataforma telescópica para inspeção de pontes montada sobre chassi com capacidade de 500 kg</t>
  </si>
  <si>
    <t>E9041</t>
  </si>
  <si>
    <t>Caminhão carroceria com guindauto com capacidade de 45 t.m - 188 kW</t>
  </si>
  <si>
    <t>A9313</t>
  </si>
  <si>
    <t>Caminhão plataforma 6 x 2, PBT 23.000 kg e distância entre eixos 5,4 m - 188 kW - motorista de veículo especial</t>
  </si>
  <si>
    <t>A9351</t>
  </si>
  <si>
    <t>Carroceria de madeira com capacidade de 11 t</t>
  </si>
  <si>
    <t>A9373</t>
  </si>
  <si>
    <t>Guindaste articulado montado sobre chassi com capacidade de 45 t.m</t>
  </si>
  <si>
    <t>E9082</t>
  </si>
  <si>
    <t>Bate-estaca hidráulico para defensas montado em caminhão guindauto com capacidade de 20 t.m e carroceria de 4 t - 136 kW</t>
  </si>
  <si>
    <t>A9323</t>
  </si>
  <si>
    <t>Caminhão plataforma 4 x 2, PBT 14.300 kg e distância entre eixos 4,8 m - 136 kW - condição de trabalho severa - motorista de caminhão</t>
  </si>
  <si>
    <t>A9347</t>
  </si>
  <si>
    <t>Carroceria de madeira com capacidade de 4 t</t>
  </si>
  <si>
    <t>A9372</t>
  </si>
  <si>
    <t>Guindaste articulado montado sobre chassi com capacidade de 20 t.m</t>
  </si>
  <si>
    <t>A9379</t>
  </si>
  <si>
    <t>Bate-estaca hidráulico para defensas metálicas montada sobre chassi</t>
  </si>
  <si>
    <t>E9097</t>
  </si>
  <si>
    <t>Caminhão de resgate de veículos leves com plataforma com capacidade de 4 t - 115 kW</t>
  </si>
  <si>
    <t>A9326</t>
  </si>
  <si>
    <t>Caminhão plataforma 4 x 2 PBT 9.600 kg e distância entre eixos 3,7 m - 115 kW - motorista de veículo especial</t>
  </si>
  <si>
    <t>A9374</t>
  </si>
  <si>
    <t>Plataforma hidráulica para resgate de veículos montada sobre chassi com capacidade de 4 t</t>
  </si>
  <si>
    <t>E9098</t>
  </si>
  <si>
    <t>Caminhão de resgate de veículos de porte médio com capacidade do guincho de 20 t - 136 kW</t>
  </si>
  <si>
    <t>A9306</t>
  </si>
  <si>
    <t>Caminhão plataforma 4 x 2, PBT 16.000 kg e distância entre eixos 3,6 m - 136 kW - motorista de veículo especial</t>
  </si>
  <si>
    <t>A9375</t>
  </si>
  <si>
    <t>Guincho rebocador para resgate de veículos montada sobre chassi com capacidade de 20 t</t>
  </si>
  <si>
    <t>E9099</t>
  </si>
  <si>
    <t>Caminhão de resgate de veículos pesados com dois guinchos com capacidade de 35 t - 240 kW</t>
  </si>
  <si>
    <t>A9320</t>
  </si>
  <si>
    <t>Caminhão plataforma 6 x 2, PBT 23.000 kg e distância entre eixos 4,8 m - 240 kW - motorista de veículo especial</t>
  </si>
  <si>
    <t>A9376</t>
  </si>
  <si>
    <t>Guincho rebocador para resgate de veículos montada sobre chassi com capacidade de 35 t</t>
  </si>
  <si>
    <t>E9100</t>
  </si>
  <si>
    <t>Cavalo mecânico sem reboque - 210 kW</t>
  </si>
  <si>
    <t>A9310</t>
  </si>
  <si>
    <t>Cavalo mecânico 4 x 2, PBT 16.000 kg - 210 kW - motorista de caminhão</t>
  </si>
  <si>
    <t>E9114</t>
  </si>
  <si>
    <t>Painel com seta luminosa para montagem em caminhão</t>
  </si>
  <si>
    <t>A9380</t>
  </si>
  <si>
    <t>Painel com seta luminosa montado sobre chassi</t>
  </si>
  <si>
    <t>E9115</t>
  </si>
  <si>
    <t>Amortecedor retrátil (AMC) para montagem em caminhão</t>
  </si>
  <si>
    <t>A9381</t>
  </si>
  <si>
    <t>Amortecedor retrátil montado em caminhão</t>
  </si>
  <si>
    <t>E9145</t>
  </si>
  <si>
    <t>Caminhão basculante para concreto com capacidade de 7 m³ - 188 kW</t>
  </si>
  <si>
    <t>A9316</t>
  </si>
  <si>
    <t>Caminhão plataforma 8 x 2, PBT 29.000 kg e distância entre eixos 4,8 m - 188 kW - motorista de caminhão</t>
  </si>
  <si>
    <t>A9340</t>
  </si>
  <si>
    <t>Caçamba basculante para concreto com capacidade de 7 m³</t>
  </si>
  <si>
    <t>E9146</t>
  </si>
  <si>
    <t>Caminhão silo com capacidade de 30 m³ - 265 kW</t>
  </si>
  <si>
    <t>A9357</t>
  </si>
  <si>
    <t>Semirreboque silo para cimento com capacidade de 30 m³</t>
  </si>
  <si>
    <t>E9169</t>
  </si>
  <si>
    <t>Cavalo mecânico com dolly pneumático de 4 eixos e mesas de giro com capacidade de 57 t - 323 kW</t>
  </si>
  <si>
    <t>A9385</t>
  </si>
  <si>
    <t>Conjunto de duas mesas de giro para quinta roda ou reboque com capacidade de 100 t cada</t>
  </si>
  <si>
    <t>A9389</t>
  </si>
  <si>
    <t>Dolly pneumático com capacidade de 48 t e 4 eixos</t>
  </si>
  <si>
    <t>E9170</t>
  </si>
  <si>
    <t>Cavalo mecânico com dois dollys pneumáticos de 3 e 4 eixos e mesas de giro com capacidade de 77 t - 323 kW</t>
  </si>
  <si>
    <t>A9386</t>
  </si>
  <si>
    <t>Cavalo mecânico estradeiro 6 x 4, CMT 123.000 kg - 323 kW - motorista de veículo especial</t>
  </si>
  <si>
    <t>A9387</t>
  </si>
  <si>
    <t>Dolly pneumático com capacidade de 28,5 t e 3 eixos</t>
  </si>
  <si>
    <t>E9171</t>
  </si>
  <si>
    <t>Cavalo mecânico com dois dollys pneumáticos de 4 e 5 eixos e mesas de giro com capacidade de 111 t - 440 kW</t>
  </si>
  <si>
    <t>A9325</t>
  </si>
  <si>
    <t>Cavalo mecânico 8 x 8, PBT 26.000 kg - 440 kW -  motorista de veículo especial</t>
  </si>
  <si>
    <t>A9388</t>
  </si>
  <si>
    <t>Dolly pneumático com capacidade de 60 t e 5 eixos</t>
  </si>
  <si>
    <t>E9199</t>
  </si>
  <si>
    <t>Caminhão com sistema de hidrojateamento de alta pressão e vácuo para limpeza e desobstrução de bueiros com capacidade total de 15.600 l - 188 kW</t>
  </si>
  <si>
    <t>A9299</t>
  </si>
  <si>
    <t>Equipamento com sistema de hidrojateamento de alta pressão e vácuo para limpeza e desobstrução de bueiros com diâmetro de até 1.500 mm com capacidade total de 15.600 l</t>
  </si>
  <si>
    <t>E9201</t>
  </si>
  <si>
    <t>Caminhão basculante para rocha com capacidade de 12 m³ - 188 kW com periculosidade</t>
  </si>
  <si>
    <t>A9327</t>
  </si>
  <si>
    <t>Caminhão plataforma 8 x 2 PBT 29.000 kg e distância entre eixos 4,8 m - 188 kW - motorista de veículo especial com periculosidade</t>
  </si>
  <si>
    <t>A9343</t>
  </si>
  <si>
    <t>Caçamba basculante para rocha com capacidade de 12 m³</t>
  </si>
  <si>
    <t>E9202</t>
  </si>
  <si>
    <t>Plataforma pantográfica montada em caminhão - 115 kW com periculosidade</t>
  </si>
  <si>
    <t>A9300</t>
  </si>
  <si>
    <t>Caminhão plataforma 4 x 2, PBT 8.300 kg e distância entre eixos 3,7 m - 115 kW - motorista de veículo especial com periculosidade</t>
  </si>
  <si>
    <t>A9383</t>
  </si>
  <si>
    <t>Plataforma pantográfica hidráulica montada sobre chassi com capacidade de 600 kg - com periculosidade</t>
  </si>
  <si>
    <t>E9506</t>
  </si>
  <si>
    <t>Caminhão basculante com capacidade de 6 m³ - 136 kW</t>
  </si>
  <si>
    <t>A9307</t>
  </si>
  <si>
    <t>Caminhão plataforma 4 x 2, PBT 16.000 kg e distância entre eixos 3,6 m - 136 kW - motorista de caminhão</t>
  </si>
  <si>
    <t>A9338</t>
  </si>
  <si>
    <t>Caçamba basculante com capacidade de 6 m³</t>
  </si>
  <si>
    <t>E9508</t>
  </si>
  <si>
    <t>Caminhão carroceria com capacidade de 9 t - 136 kW</t>
  </si>
  <si>
    <t>A9309</t>
  </si>
  <si>
    <t>Caminhão plataforma 4 x 2, PBT 16.000 kg e distância entre eixos 4,8 m - 136 kW - motorista de caminhão</t>
  </si>
  <si>
    <t>A9350</t>
  </si>
  <si>
    <t>Carroceria de madeira com capacidade de 9 t</t>
  </si>
  <si>
    <t>E9509</t>
  </si>
  <si>
    <t>Caminhão tanque distribuidor de asfalto com capacidade de 6.000 l - 7 kW/136 kW</t>
  </si>
  <si>
    <t>A9363</t>
  </si>
  <si>
    <t>Tanque espargidor de asfalto com capacidade de 6.000 l - 7 kW</t>
  </si>
  <si>
    <t>E9520</t>
  </si>
  <si>
    <t>Caminhão com caçamba térmica com capacidade de 6 m³ - 188 kW</t>
  </si>
  <si>
    <t>A9311</t>
  </si>
  <si>
    <t>Caminhão plataforma 6 x 2, PBT 23.000 kg e distância entre eixos 4,8 m - 188 kW - motorista de caminhão</t>
  </si>
  <si>
    <t>A9339</t>
  </si>
  <si>
    <t>Caçamba térmica com capacidade de 6 m³</t>
  </si>
  <si>
    <t>E9571</t>
  </si>
  <si>
    <t>Caminhão tanque com capacidade de 10.000 l - 188 kW</t>
  </si>
  <si>
    <t>A9332</t>
  </si>
  <si>
    <t>Caminhão plataforma 6 x 2, PBT 23.000 kg e distância entre eixos 4,8 m - 188 kW - condição de trabalho severa - motorista de caminhão</t>
  </si>
  <si>
    <t>A9360</t>
  </si>
  <si>
    <t>Tanque para transporte de água com capacidade de 10.000 l</t>
  </si>
  <si>
    <t>E9575</t>
  </si>
  <si>
    <t>Caminhão basculante com caçamba estanque com capacidade de 14 m³ - 188 kW</t>
  </si>
  <si>
    <t>A9317</t>
  </si>
  <si>
    <t>Caminhão plataforma 8 x 2, PBT 29.000 kg e distância entre eixos 4,8 m - 188 kW - motorista de veículo especial</t>
  </si>
  <si>
    <t>A9345</t>
  </si>
  <si>
    <t>Caçamba basculante estanque com capacidade de 14 m³</t>
  </si>
  <si>
    <t>E9579</t>
  </si>
  <si>
    <t>Caminhão basculante com capacidade de 10 m³ - 188 kW</t>
  </si>
  <si>
    <t>A9342</t>
  </si>
  <si>
    <t>Caçamba basculante com capacidade de 10 m³</t>
  </si>
  <si>
    <t>E9592</t>
  </si>
  <si>
    <t>Caminhão carroceria com capacidade de 15 t - 188 kW</t>
  </si>
  <si>
    <t>A9314</t>
  </si>
  <si>
    <t>Caminhão plataforma 6 x 2, PBT 23.000 kg e distância entre eixos 5,4 m - 188 kW - motorista de caminhão</t>
  </si>
  <si>
    <t>A9352</t>
  </si>
  <si>
    <t>Carroceria de madeira com capacidade de 15 t</t>
  </si>
  <si>
    <t>E9600</t>
  </si>
  <si>
    <t>Caminhão betoneira com capacidade de 8 m³ - 188 kW</t>
  </si>
  <si>
    <t>A9346</t>
  </si>
  <si>
    <t>Misturador de concreto para montagem em chassi de caminhão com capacidade de 8 m³</t>
  </si>
  <si>
    <t>E9604</t>
  </si>
  <si>
    <t>Caminhão basculante para rocha com capacidade de 8 m³ - 210 kW</t>
  </si>
  <si>
    <t>A9315</t>
  </si>
  <si>
    <t>Caminhão basculante 6 x 4, PBT 23.000 kg e distância entre eixos 3,6 m - 210 kW -  motorista de caminhão</t>
  </si>
  <si>
    <t>A9341</t>
  </si>
  <si>
    <t>Caçamba basculante para rocha com capacidade de 8 m³</t>
  </si>
  <si>
    <t>E9605</t>
  </si>
  <si>
    <t>Caminhão tanque com capacidade de 6.000 l - 136 kW</t>
  </si>
  <si>
    <t>A9358</t>
  </si>
  <si>
    <t>Tanque para transporte de água com capacidade de 6.000 l</t>
  </si>
  <si>
    <t>E9644</t>
  </si>
  <si>
    <t>Caminhão demarcador de faixas com sistema de pintura a frio - 28 kW/115 kW</t>
  </si>
  <si>
    <t>A9302</t>
  </si>
  <si>
    <t>Caminhão plataforma 4 x 2, PBT 8.300 kg e distância entre eixos 4,4 m - 115 kW - motorista de veículo especial</t>
  </si>
  <si>
    <t>A9368</t>
  </si>
  <si>
    <t>Equipamento demarcador de faixas a frio montado sobre chassi com capacidade de 800 l - 28 kW</t>
  </si>
  <si>
    <t>E9645</t>
  </si>
  <si>
    <t>Caminhão demarcador de faixas com sistema de pintura a quente - 5 kW/30,10 kW/136 kW</t>
  </si>
  <si>
    <t>A9305</t>
  </si>
  <si>
    <t>Caminhão plataforma 4 x 2, PBT 14.300 kg e distância entre eixos 4,8 m - 136 kW - motorista de veículo especial</t>
  </si>
  <si>
    <t>A9328</t>
  </si>
  <si>
    <t>Compressor de ar portátil de 70,79 l/s (150 PCM) sem reboque - 30,10 kW</t>
  </si>
  <si>
    <t>A9369</t>
  </si>
  <si>
    <t>Equipamento demarcador de faixas a quente montado sobre chassi com capacidade de 500 l - 5,0 kW</t>
  </si>
  <si>
    <t>E9663</t>
  </si>
  <si>
    <t>Caminhão basculante com capacidade de 4 m³ - 136 kW</t>
  </si>
  <si>
    <t>A9304</t>
  </si>
  <si>
    <t>Caminhão plataforma 4 x 2, PBT 14.300 kg e distância entre eixos 4,8 m - 136 kW - motorista de caminhão</t>
  </si>
  <si>
    <t>A9336</t>
  </si>
  <si>
    <t>Caçamba basculante com capacidade de 4 m³</t>
  </si>
  <si>
    <t>E9665</t>
  </si>
  <si>
    <t>Cavalo mecânico com semirreboque com capacidade de 22 t - 240 kW</t>
  </si>
  <si>
    <t>A9318</t>
  </si>
  <si>
    <t>Cavalo mecânico 4 x 2, PBT 16.000 kg - 240 kW - motorista de veículo especial</t>
  </si>
  <si>
    <t>A9353</t>
  </si>
  <si>
    <t>Semirreboque com 2 eixos</t>
  </si>
  <si>
    <t>E9666</t>
  </si>
  <si>
    <t>Cavalo mecânico com semirreboque com capacidade de 30 t - 265 kW</t>
  </si>
  <si>
    <t>A9321</t>
  </si>
  <si>
    <t>Cavalo mecânico estradeiro 6 x 2, PBT 23.000 kg - 265 kW - motorista de caminhão</t>
  </si>
  <si>
    <t>A9354</t>
  </si>
  <si>
    <t>Semirreboque com 3 eixos</t>
  </si>
  <si>
    <t>E9667</t>
  </si>
  <si>
    <t>Caminhão basculante com capacidade de 14 m³ - 188 kW</t>
  </si>
  <si>
    <t>A9344</t>
  </si>
  <si>
    <t>Caçamba basculante com capacidade de 14 m³</t>
  </si>
  <si>
    <t>E9669</t>
  </si>
  <si>
    <t>Caminhão tanque com capacidade de 8.000 l - 136 kW</t>
  </si>
  <si>
    <t>A9331</t>
  </si>
  <si>
    <t>Caminhão plataforma 4 x 2, PBT 16.000 kg e distância entre eixos 4,8 m - 136 kW - condição de trabalho severa - motorista de caminhão</t>
  </si>
  <si>
    <t>A9359</t>
  </si>
  <si>
    <t>Tanque para transporte de água com capacidade de 8.000 l</t>
  </si>
  <si>
    <t>E9670</t>
  </si>
  <si>
    <t>Usina móvel de lama asfáltica ou microrrevestimento com cavalo mecânico com capacidade de 12 m³ - 95,6 kW/240 kW</t>
  </si>
  <si>
    <t>A9319</t>
  </si>
  <si>
    <t>Cavalo mecânico 4 x 2, PBT 16.000 kg - 240 kW - condição de trabalho severa - motorista de veículo especial</t>
  </si>
  <si>
    <t>A9367</t>
  </si>
  <si>
    <t>Usina de lama asfáltica ou microrrevestimento asfáltico rebocável com capacidade de 12 m³ - 95,6 kW</t>
  </si>
  <si>
    <t>E9672</t>
  </si>
  <si>
    <t>Caminhão basculante para rocha com capacidade de 12 m³ - 188 kW</t>
  </si>
  <si>
    <t>E9679</t>
  </si>
  <si>
    <t>Cavalo mecânico com dois reboques hidropneumáticos de 5 e 4 eixos e mesas de giro com capacidade de 130 t - 440 kW</t>
  </si>
  <si>
    <t>A9384</t>
  </si>
  <si>
    <t>Reboque hidropneumático com capacidade de 166 t e 4 eixos</t>
  </si>
  <si>
    <t>A9390</t>
  </si>
  <si>
    <t>Reboque hidropneumático com capacidade de 117 t e 5 eixos</t>
  </si>
  <si>
    <t>E9680</t>
  </si>
  <si>
    <t>Caminhão tanque com capacidade de 13.000 l - 188 kW</t>
  </si>
  <si>
    <t>A9361</t>
  </si>
  <si>
    <t>Tanque para transporte de água com capacidade de 13.000 l</t>
  </si>
  <si>
    <t>E9686</t>
  </si>
  <si>
    <t>Caminhão carroceria com guindauto com capacidade de 20 t.m - 136 kW</t>
  </si>
  <si>
    <t>A9308</t>
  </si>
  <si>
    <t>Caminhão plataforma 4 x 2, PBT 16.000 kg e distância entre eixos 4,8 m - 136 kW - motorista de veículo especial</t>
  </si>
  <si>
    <t>A9349</t>
  </si>
  <si>
    <t>Carroceria de madeira com capacidade de 7 t</t>
  </si>
  <si>
    <t>E9687</t>
  </si>
  <si>
    <t>Caminhão carroceria com capacidade de 5 t - 115 kW</t>
  </si>
  <si>
    <t>A9303</t>
  </si>
  <si>
    <t>Caminhão plataforma 4 x 2, PBT 9.600 kg e distância entre eixos 3,7 m - 115 kW - motorista de caminhão</t>
  </si>
  <si>
    <t>A9348</t>
  </si>
  <si>
    <t>Carroceria de madeira com capacidade de 5 t</t>
  </si>
  <si>
    <t>E9690</t>
  </si>
  <si>
    <t>Caminhão carroceria com guindauto e cesto aéreo com capacidade de 10 t.m - 136 kW</t>
  </si>
  <si>
    <t>A9329</t>
  </si>
  <si>
    <t>Cesto aéreo simples isolado com capacidade para 135 kg</t>
  </si>
  <si>
    <t>A9330</t>
  </si>
  <si>
    <t>Guindaste articulado montado sobre chassi com capacidade de 10 t.m</t>
  </si>
  <si>
    <t>E9693</t>
  </si>
  <si>
    <t>Caminhão demarcador de faixas com sistema de pintura Spray - 115 kW</t>
  </si>
  <si>
    <t>A9322</t>
  </si>
  <si>
    <t>Caminhão plataforma 4 x 2, PBT 9.600 kg e distância entre eixos 3,7 m - 115 kW - condição de trabalho severa - motorista de caminhão</t>
  </si>
  <si>
    <t>A9370</t>
  </si>
  <si>
    <t>Equipamento demarcador de faixas sistema spray montado sobre chassi com capacidade 1.080 l</t>
  </si>
  <si>
    <t>E9783</t>
  </si>
  <si>
    <t>Plataforma pantográfica montada em caminhão - 115 kW</t>
  </si>
  <si>
    <t>A9301</t>
  </si>
  <si>
    <t>Caminhão plataforma 4 x 2, PBT 8.300 kg e distância entre eixos 3,7 m - 115 kW - motorista de veículo especial</t>
  </si>
  <si>
    <t>A9377</t>
  </si>
  <si>
    <t>Plataforma pantográfica hidráulica montada sobre chassi com capacidade de 600 kg</t>
  </si>
  <si>
    <t>E9787</t>
  </si>
  <si>
    <t>Bomba para concreto com lança montada sobre chassi com capacidade de 50 m³/h - 136 kW</t>
  </si>
  <si>
    <t>A9371</t>
  </si>
  <si>
    <t>Bomba para concreto com lança montada sobre chassi com capacidade de 50 m³/h</t>
  </si>
  <si>
    <t>E9792</t>
  </si>
  <si>
    <t>Caminhão para hidrossemeadura com capacidade de 7.500 l - 136 kW</t>
  </si>
  <si>
    <t>A9362</t>
  </si>
  <si>
    <t>Tanque para hidrossemeadura com capacidade de 7.500 l</t>
  </si>
  <si>
    <t>P9801</t>
  </si>
  <si>
    <t>Ajudante</t>
  </si>
  <si>
    <t>P9802</t>
  </si>
  <si>
    <t>Ajudante especializado</t>
  </si>
  <si>
    <t>P9803</t>
  </si>
  <si>
    <t>P9804</t>
  </si>
  <si>
    <t>P9805</t>
  </si>
  <si>
    <t>P9806</t>
  </si>
  <si>
    <t>Auxiliar administrativo</t>
  </si>
  <si>
    <t>P9807</t>
  </si>
  <si>
    <t>Bombeiro hidráulico</t>
  </si>
  <si>
    <t>P9808</t>
  </si>
  <si>
    <t>Carpinteiro</t>
  </si>
  <si>
    <t>P9809</t>
  </si>
  <si>
    <t>Encarregado administrativo</t>
  </si>
  <si>
    <t>P9810</t>
  </si>
  <si>
    <t>P9811</t>
  </si>
  <si>
    <t>Encarregado especializado</t>
  </si>
  <si>
    <t>P9812</t>
  </si>
  <si>
    <t>Engenheiro</t>
  </si>
  <si>
    <t>P9814</t>
  </si>
  <si>
    <t>Operacional</t>
  </si>
  <si>
    <t>P9815</t>
  </si>
  <si>
    <t>Jardineiro</t>
  </si>
  <si>
    <t>P9819</t>
  </si>
  <si>
    <t>Engenheiro supervisor</t>
  </si>
  <si>
    <t>P9821</t>
  </si>
  <si>
    <t>Pedreiro</t>
  </si>
  <si>
    <t>P9822</t>
  </si>
  <si>
    <t>P9823</t>
  </si>
  <si>
    <t>P9825</t>
  </si>
  <si>
    <t>P9826</t>
  </si>
  <si>
    <t>Chefe setor de finanças</t>
  </si>
  <si>
    <t>P9827</t>
  </si>
  <si>
    <t>P9830</t>
  </si>
  <si>
    <t>P9833</t>
  </si>
  <si>
    <t>P9835</t>
  </si>
  <si>
    <t>Perfurador de tubulão a ar comprimido com insalubridade</t>
  </si>
  <si>
    <t>P9836</t>
  </si>
  <si>
    <t>Geólogo</t>
  </si>
  <si>
    <t>P9837</t>
  </si>
  <si>
    <t>Oceanógrafo</t>
  </si>
  <si>
    <t>P9840</t>
  </si>
  <si>
    <t>Encarregado geral</t>
  </si>
  <si>
    <t>P9842</t>
  </si>
  <si>
    <t>Faxineiro</t>
  </si>
  <si>
    <t>P9843</t>
  </si>
  <si>
    <t>Operador de equipamento leve</t>
  </si>
  <si>
    <t>P9844</t>
  </si>
  <si>
    <t>Capitão fluvial</t>
  </si>
  <si>
    <t>P9845</t>
  </si>
  <si>
    <t>Operador de equipamento pesado</t>
  </si>
  <si>
    <t>P9846</t>
  </si>
  <si>
    <t>Operador de equipamento especial</t>
  </si>
  <si>
    <t>P9847</t>
  </si>
  <si>
    <t>Perfurador de tubulão</t>
  </si>
  <si>
    <t>P9848</t>
  </si>
  <si>
    <t>P9849</t>
  </si>
  <si>
    <t>Condutor maquinista fluvial</t>
  </si>
  <si>
    <t>P9850</t>
  </si>
  <si>
    <t>Copeiro</t>
  </si>
  <si>
    <t>P9851</t>
  </si>
  <si>
    <t>Médico do trabalho</t>
  </si>
  <si>
    <t>P9852</t>
  </si>
  <si>
    <t>P9853</t>
  </si>
  <si>
    <t>Pré-marcador</t>
  </si>
  <si>
    <t>P9854</t>
  </si>
  <si>
    <t>Recepcionista</t>
  </si>
  <si>
    <t>P9855</t>
  </si>
  <si>
    <t>Marinheiro de máquinas</t>
  </si>
  <si>
    <t>P9856</t>
  </si>
  <si>
    <t>Marinheiro de convés</t>
  </si>
  <si>
    <t>P9857</t>
  </si>
  <si>
    <t>Marinheiro de convés - mensalista</t>
  </si>
  <si>
    <t>P9858</t>
  </si>
  <si>
    <t>P9859</t>
  </si>
  <si>
    <t>Trabalhador de via</t>
  </si>
  <si>
    <t>P9861</t>
  </si>
  <si>
    <t>Selecionador de material pétreo</t>
  </si>
  <si>
    <t>P9864</t>
  </si>
  <si>
    <t>Engenheiro de segurança do trabalho</t>
  </si>
  <si>
    <t>P9865</t>
  </si>
  <si>
    <t>Técnico em enfermagem</t>
  </si>
  <si>
    <t>P9866</t>
  </si>
  <si>
    <t>Motorista de caminhão</t>
  </si>
  <si>
    <t>P9867</t>
  </si>
  <si>
    <t>Técnico especializado - mensalista</t>
  </si>
  <si>
    <t>P9869</t>
  </si>
  <si>
    <t>Encarregado de obras de artes especiais</t>
  </si>
  <si>
    <t>P9870</t>
  </si>
  <si>
    <t>Motorista de veículo leve</t>
  </si>
  <si>
    <t>P9871</t>
  </si>
  <si>
    <t>Motorista de veículo especial</t>
  </si>
  <si>
    <t>P9875</t>
  </si>
  <si>
    <t>Encarregado de turma</t>
  </si>
  <si>
    <t>P9876</t>
  </si>
  <si>
    <t>Técnico de segurança do trabalho</t>
  </si>
  <si>
    <t>P9878</t>
  </si>
  <si>
    <t>P9880</t>
  </si>
  <si>
    <t>Piloto fluvial</t>
  </si>
  <si>
    <t>P9882</t>
  </si>
  <si>
    <t>Técnico especializado</t>
  </si>
  <si>
    <t>P9883</t>
  </si>
  <si>
    <t>Chefe do setor administrativo</t>
  </si>
  <si>
    <t>P9884</t>
  </si>
  <si>
    <t>P9885</t>
  </si>
  <si>
    <t>Frentista de túnel</t>
  </si>
  <si>
    <t>P9889</t>
  </si>
  <si>
    <t>Técnico da qualidade</t>
  </si>
  <si>
    <t>P9891</t>
  </si>
  <si>
    <t>Engenheiro mecânico</t>
  </si>
  <si>
    <t>P9892</t>
  </si>
  <si>
    <t>Auxiliar de blaster</t>
  </si>
  <si>
    <t>P9893</t>
  </si>
  <si>
    <t>P9896</t>
  </si>
  <si>
    <t>Porteiro</t>
  </si>
  <si>
    <t>P9897</t>
  </si>
  <si>
    <t>Técnico de meio ambiente</t>
  </si>
  <si>
    <t>P9900</t>
  </si>
  <si>
    <t>Comprador</t>
  </si>
  <si>
    <t>P9901</t>
  </si>
  <si>
    <t>Encarregado de superestrutura ferroviária</t>
  </si>
  <si>
    <t>P9903</t>
  </si>
  <si>
    <t>P9907</t>
  </si>
  <si>
    <t>Comandante de longo curso</t>
  </si>
  <si>
    <t>P9908</t>
  </si>
  <si>
    <t>Imediato</t>
  </si>
  <si>
    <t>P9909</t>
  </si>
  <si>
    <t>Oficial de náutica</t>
  </si>
  <si>
    <t>P9910</t>
  </si>
  <si>
    <t>Oficial de máquinas</t>
  </si>
  <si>
    <t>P9911</t>
  </si>
  <si>
    <t>Condutor de máquinas</t>
  </si>
  <si>
    <t>P9912</t>
  </si>
  <si>
    <t>Capitão fluvial com periculosidade</t>
  </si>
  <si>
    <t>P9913</t>
  </si>
  <si>
    <t>Draguista</t>
  </si>
  <si>
    <t>P9915</t>
  </si>
  <si>
    <t>Maquinista</t>
  </si>
  <si>
    <t>P9916</t>
  </si>
  <si>
    <t>Encarregado de conservação rodoviária</t>
  </si>
  <si>
    <t>P9920</t>
  </si>
  <si>
    <t>Mestre fluvial</t>
  </si>
  <si>
    <t>P9927</t>
  </si>
  <si>
    <t>Frentista de túnel com periculosidade</t>
  </si>
  <si>
    <t>P9928</t>
  </si>
  <si>
    <t>Servente com periculosidade</t>
  </si>
  <si>
    <t>P9929</t>
  </si>
  <si>
    <t>Bombeiro hidráulico com periculosidade</t>
  </si>
  <si>
    <t>P9930</t>
  </si>
  <si>
    <t>Eletricista com periculosidade</t>
  </si>
  <si>
    <t>P9932</t>
  </si>
  <si>
    <t>Operador de equipamento pesado com periculosidade</t>
  </si>
  <si>
    <t>P9934</t>
  </si>
  <si>
    <t>Motorista de veículo especial com periculosidade</t>
  </si>
  <si>
    <t>P9938</t>
  </si>
  <si>
    <t>Operador de equipamento leve com periculosidade</t>
  </si>
  <si>
    <t>P9939</t>
  </si>
  <si>
    <t>Operador de equipamento leve com insalubridade</t>
  </si>
  <si>
    <t>P9940</t>
  </si>
  <si>
    <t>Piloto fluvial com periculosidade</t>
  </si>
  <si>
    <t>P9941</t>
  </si>
  <si>
    <t>Mestre fluvial com periculosidade</t>
  </si>
  <si>
    <t>P9942</t>
  </si>
  <si>
    <t>Marinheiro de convés com periculosidade</t>
  </si>
  <si>
    <t>P9943</t>
  </si>
  <si>
    <t>Técnico de batimetria com periculosidade</t>
  </si>
  <si>
    <t>P9944</t>
  </si>
  <si>
    <t>Operador de equipamento especial com periculosidade</t>
  </si>
  <si>
    <t>P9945</t>
  </si>
  <si>
    <t>Draguista com periculosidade</t>
  </si>
  <si>
    <t>P9946</t>
  </si>
  <si>
    <t>P9947</t>
  </si>
  <si>
    <t>Técnico florestal</t>
  </si>
  <si>
    <t>P9948</t>
  </si>
  <si>
    <t>Motorista de veículo leve - mensalista</t>
  </si>
  <si>
    <t>P9949</t>
  </si>
  <si>
    <t>P9950</t>
  </si>
  <si>
    <t>P9951</t>
  </si>
  <si>
    <t>Médico de câmara hiperbárica</t>
  </si>
  <si>
    <t>P9952</t>
  </si>
  <si>
    <t>Pedreiro - mensalista</t>
  </si>
  <si>
    <t>P9953</t>
  </si>
  <si>
    <t>Eletricista - mensalista</t>
  </si>
  <si>
    <t>P9954</t>
  </si>
  <si>
    <t>Servente - mensalista</t>
  </si>
  <si>
    <t>P9955</t>
  </si>
  <si>
    <t>Engenheiro chefe</t>
  </si>
  <si>
    <t>P9956</t>
  </si>
  <si>
    <t>Motorista de caminhão com periculosidade</t>
  </si>
  <si>
    <t>P9972</t>
  </si>
  <si>
    <t>Técnico de batimetria</t>
  </si>
  <si>
    <t>P9925</t>
  </si>
  <si>
    <t>Mergulhador raso autônomo</t>
  </si>
  <si>
    <t>P9921</t>
  </si>
  <si>
    <t>Mergulhador raso autônomo de emergência</t>
  </si>
  <si>
    <t>P9924</t>
  </si>
  <si>
    <t>Mergulhador raso dependente</t>
  </si>
  <si>
    <t>P9922</t>
  </si>
  <si>
    <t>Mergulhador raso dependente de emergência</t>
  </si>
  <si>
    <t>P9926</t>
  </si>
  <si>
    <t>Mergulhador raso auxiliar de superfície</t>
  </si>
  <si>
    <t>P9931</t>
  </si>
  <si>
    <t>Operador de equipamento de mergulho</t>
  </si>
  <si>
    <t>P9933</t>
  </si>
  <si>
    <t>Supervisor de mergulho raso</t>
  </si>
  <si>
    <t>M0003</t>
  </si>
  <si>
    <t>Aço CA 25</t>
  </si>
  <si>
    <t>M0004</t>
  </si>
  <si>
    <t>Aço CA 50</t>
  </si>
  <si>
    <t>M0005</t>
  </si>
  <si>
    <t>Brita 0</t>
  </si>
  <si>
    <t>M0006</t>
  </si>
  <si>
    <t>Fibra de poliamida para concreto</t>
  </si>
  <si>
    <t>M0007</t>
  </si>
  <si>
    <t>Fibra de aço para concreto</t>
  </si>
  <si>
    <t>M0008</t>
  </si>
  <si>
    <t>Detergente líquido neutro</t>
  </si>
  <si>
    <t>M0009</t>
  </si>
  <si>
    <t>Aço CP 175 RB</t>
  </si>
  <si>
    <t>M0010</t>
  </si>
  <si>
    <t>Aditivo superplastificante para concreto e argamassa</t>
  </si>
  <si>
    <t>M0011</t>
  </si>
  <si>
    <t>Aditivo modificador de viscosidade para concreto e argamassa</t>
  </si>
  <si>
    <t>M0012</t>
  </si>
  <si>
    <t>Silicato de alumínio</t>
  </si>
  <si>
    <t>M0013</t>
  </si>
  <si>
    <t>Grampo de ancoragem em aço CA 50 - D = 12,5 mm</t>
  </si>
  <si>
    <t>M0014</t>
  </si>
  <si>
    <t>Aço CA 60</t>
  </si>
  <si>
    <t>M0015</t>
  </si>
  <si>
    <t>Espoleta elétrica Nº 8 - D = 6,0 mm</t>
  </si>
  <si>
    <t>M0016</t>
  </si>
  <si>
    <t>Grampo sargento em ferro fundido tipo C com abertura útil de 105 mm (4")</t>
  </si>
  <si>
    <t>M0017</t>
  </si>
  <si>
    <t>Saco de aniagem ou de ráfia de 50 kg - C = 95 cm e L = 65 cm</t>
  </si>
  <si>
    <t>M0018</t>
  </si>
  <si>
    <t>Grampo pesado em aço-carbono para cabo de aço - D = 13 mm (1/2")</t>
  </si>
  <si>
    <t>M0019</t>
  </si>
  <si>
    <t>Esticador em aço tipo olhal x olhal para cabo de aço - D = 13 mm</t>
  </si>
  <si>
    <t>M0020</t>
  </si>
  <si>
    <t>Grampo de ancoragem em aço CA 50 - D = 6,3 mm</t>
  </si>
  <si>
    <t>M0021</t>
  </si>
  <si>
    <t>Herbicida glifosato para áreas contínuas</t>
  </si>
  <si>
    <t>M0025</t>
  </si>
  <si>
    <t>Adesivo plástico para tubos de PVC</t>
  </si>
  <si>
    <t>M0026</t>
  </si>
  <si>
    <t>Aditivo aglutinante para argamassa</t>
  </si>
  <si>
    <t>M0028</t>
  </si>
  <si>
    <t>Areia média</t>
  </si>
  <si>
    <t>M0029</t>
  </si>
  <si>
    <t>Sílica ativa para concreto e argamassa (microssílica)</t>
  </si>
  <si>
    <t>M0030</t>
  </si>
  <si>
    <t>Aditivo plastificante e retardador de pega para concreto e argamassa</t>
  </si>
  <si>
    <t>M0032</t>
  </si>
  <si>
    <t>Adesivo de contato para laminado elastoplástico</t>
  </si>
  <si>
    <t>M0035</t>
  </si>
  <si>
    <t>Diluente tipo aguarrás para tintas e vernizes</t>
  </si>
  <si>
    <t>M0039</t>
  </si>
  <si>
    <t>Gasolina comum</t>
  </si>
  <si>
    <t>M0041</t>
  </si>
  <si>
    <t>Container com 2 banheiros - L = 2,44 m e C = 6,09 m (1 TEU)</t>
  </si>
  <si>
    <t>M0042</t>
  </si>
  <si>
    <t>Container com janela - L = 2,44 m e C = 6,09 m (1 TEU)</t>
  </si>
  <si>
    <t>M0043</t>
  </si>
  <si>
    <t>Óleo diesel</t>
  </si>
  <si>
    <t>M0044</t>
  </si>
  <si>
    <t>Abrasivo de vidro com granulometria de 210 a 420 micra</t>
  </si>
  <si>
    <t>M0045</t>
  </si>
  <si>
    <t>Barreira plástica monobloco para canalização de trânsito - C = 100 cm, L = 50 cm e H = 55 cm</t>
  </si>
  <si>
    <t>M0046</t>
  </si>
  <si>
    <t>Barreira plástica para canalização de trânsito - C = 60 cm, L = 45 cm e H = 60 cm</t>
  </si>
  <si>
    <t>M0047</t>
  </si>
  <si>
    <t>Cone de sinalização em polietileno - H = 75 cm e base quadrada de 40 x 40 cm</t>
  </si>
  <si>
    <t>M0048</t>
  </si>
  <si>
    <t>Balizador cônico refletivo em polietileno semiflexível - H = 114 cm e base octogonal de D = 40 cm</t>
  </si>
  <si>
    <t>M0049</t>
  </si>
  <si>
    <t>Delimitador de tráfego flexível com chumbador e duas faixas refletivas - H = 77 cm e D = 21 cm</t>
  </si>
  <si>
    <t>M0050</t>
  </si>
  <si>
    <t>Aditivo natural tipo goma xantana para hidrossemeadura</t>
  </si>
  <si>
    <t>M0051</t>
  </si>
  <si>
    <t>Cilindro canalizador de tráfego em polietileno - H = 117 cm e base quadrada de 60 x 60 cm</t>
  </si>
  <si>
    <t>M0052</t>
  </si>
  <si>
    <t>Fita adesiva de PVC - L = 50 mm e C = 50 m</t>
  </si>
  <si>
    <t>M0053</t>
  </si>
  <si>
    <t>Tela plástica em polipropileno na cor laranja para tapume - L = 1,2 m</t>
  </si>
  <si>
    <t>M0054</t>
  </si>
  <si>
    <t>Fita zebrada de cor laranja e branca - L = 7 a 8 cm</t>
  </si>
  <si>
    <t>M0055</t>
  </si>
  <si>
    <t>Barreira plástica articulável modular - C = 240 cm e H = 100 cm</t>
  </si>
  <si>
    <t>M0056</t>
  </si>
  <si>
    <t>Ferramenta de corte para removedora de faixa de sinalização (Smith Cutter)</t>
  </si>
  <si>
    <t>M0057</t>
  </si>
  <si>
    <t>Container com janela - L = 4,88 m e C = 6,09 m (1 TEU duplo)</t>
  </si>
  <si>
    <t>M0058</t>
  </si>
  <si>
    <t>Container com janela e 2 banheiros - L = 4,88 m e C = 6,09 m (1 TEU duplo)</t>
  </si>
  <si>
    <t>M0059</t>
  </si>
  <si>
    <t>Container com revestimento térmico, janela e banheiro - L = 2,44 m e C = 6,09 m (1 TEU)</t>
  </si>
  <si>
    <t>M0060</t>
  </si>
  <si>
    <t>Container com janela - L = 2,44 m e C = 4,58 m (3/4 TEU)</t>
  </si>
  <si>
    <t>M0065</t>
  </si>
  <si>
    <t>Container com janela e banheiro - L = 2,44 m e 4,58 m (3/4 TEU)</t>
  </si>
  <si>
    <t>M0066</t>
  </si>
  <si>
    <t>Container com revestimento térmico, janela e banheiro - L = 2,44 m e C = 12,90 m (2 TEU)</t>
  </si>
  <si>
    <t>M0067</t>
  </si>
  <si>
    <t>Tubo PEAD PE 100 PN 10 com flanges - D = 160 mm</t>
  </si>
  <si>
    <t>M0068</t>
  </si>
  <si>
    <t>Caibro de pinho - L = 7,5 cm e E = 10,0 cm</t>
  </si>
  <si>
    <t>M0069</t>
  </si>
  <si>
    <t>Arame farpado em aço galvanizado - D = 1,60 mm</t>
  </si>
  <si>
    <t>M0071</t>
  </si>
  <si>
    <t>Container com 3 janelas para guarita - L = 2,44 m e C = 3,05 m (1/2 TEU)</t>
  </si>
  <si>
    <t>M0072</t>
  </si>
  <si>
    <t>Arame liso em aço galvanizado - D = 2,10 mm (14 BWG)</t>
  </si>
  <si>
    <t>M0073</t>
  </si>
  <si>
    <t>Muda de árvore com altura de 0,30 a 0,80 m</t>
  </si>
  <si>
    <t>M0074</t>
  </si>
  <si>
    <t>Muda de arbusto com altura até 0,50 m</t>
  </si>
  <si>
    <t>M0075</t>
  </si>
  <si>
    <t>Arame liso recozido em aço-carbono - D = 1,24 mm (18 BWG)</t>
  </si>
  <si>
    <t>M0076</t>
  </si>
  <si>
    <t>Disco de corte abrasivo para policorte - D = 300 mm</t>
  </si>
  <si>
    <t>M0080</t>
  </si>
  <si>
    <t>Areia fina</t>
  </si>
  <si>
    <t>M0081</t>
  </si>
  <si>
    <t>Areia grossa</t>
  </si>
  <si>
    <t>M0082</t>
  </si>
  <si>
    <t>Areia média lavada</t>
  </si>
  <si>
    <t>M0083</t>
  </si>
  <si>
    <t>Argamassa pré-dosada para grauteamento</t>
  </si>
  <si>
    <t>M0084</t>
  </si>
  <si>
    <t>Argamassa pré-dosada autoadensável para grauteamento</t>
  </si>
  <si>
    <t>M0085</t>
  </si>
  <si>
    <t>Ancoragem ativa para 4 cordoalhas - D = 12,7 mm</t>
  </si>
  <si>
    <t>M0086</t>
  </si>
  <si>
    <t>Ancoragem ativa para 6 cordoalhas - D = 12,7 mm</t>
  </si>
  <si>
    <t>M0087</t>
  </si>
  <si>
    <t>Ancoragem ativa para 7 cordoalhas - D = 12,7 mm</t>
  </si>
  <si>
    <t>M0088</t>
  </si>
  <si>
    <t>Ancoragem ativa para 8 cordoalhas - D = 12,7 mm</t>
  </si>
  <si>
    <t>M0089</t>
  </si>
  <si>
    <t>Ancoragem ativa para 9 cordoalhas - D = 12,7 mm</t>
  </si>
  <si>
    <t>M0091</t>
  </si>
  <si>
    <t>Ancoragem ativa para 10 cordoalhas - D = 12,7 mm</t>
  </si>
  <si>
    <t>M0092</t>
  </si>
  <si>
    <t>Ancoragem ativa para 12 cordoalhas - D = 12,7 mm</t>
  </si>
  <si>
    <t>M0093</t>
  </si>
  <si>
    <t>Ancoragem ativa para 15 cordoalhas - D = 12,7 mm</t>
  </si>
  <si>
    <t>M0094</t>
  </si>
  <si>
    <t>Ancoragem ativa para 19 cordoalhas - D = 12,7 mm</t>
  </si>
  <si>
    <t>M0098</t>
  </si>
  <si>
    <t>Bambu com diâmetro médio de 10 cm</t>
  </si>
  <si>
    <t>M0099</t>
  </si>
  <si>
    <t>Equipamentos para a fábrica de dormentes de concreto protendido</t>
  </si>
  <si>
    <t>ISF</t>
  </si>
  <si>
    <t>M0100</t>
  </si>
  <si>
    <t>Ancoragem ativa para 22 cordoalhas - D = 12,7 mm</t>
  </si>
  <si>
    <t>M0101</t>
  </si>
  <si>
    <t>Ancoragem ativa para 27 cordoalhas - D = 12,7 mm</t>
  </si>
  <si>
    <t>M0102</t>
  </si>
  <si>
    <t>Ancoragem ativa para 31 cordoalhas - D = 12,7 mm</t>
  </si>
  <si>
    <t>M0103</t>
  </si>
  <si>
    <t>Aditivo acelerador de pega para concreto e argamassa projetados</t>
  </si>
  <si>
    <t>M0104</t>
  </si>
  <si>
    <t>Asfalto diluído de petróleo - CM-30</t>
  </si>
  <si>
    <t>-</t>
  </si>
  <si>
    <t>M0105</t>
  </si>
  <si>
    <t>Ancoragem ativa para 4 cordoalhas - D = 15,2 mm</t>
  </si>
  <si>
    <t>M0106</t>
  </si>
  <si>
    <t>Ancoragem ativa para 6 cordoalhas - D = 15,2 mm</t>
  </si>
  <si>
    <t>M0107</t>
  </si>
  <si>
    <t>Geocomposto para drenagem</t>
  </si>
  <si>
    <t>M0108</t>
  </si>
  <si>
    <t>Ancoragem ativa para 7 cordoalhas - D = 15,2 mm</t>
  </si>
  <si>
    <t>M0109</t>
  </si>
  <si>
    <t>Geodreno vertical - L = 10 cm e E = 5 mm</t>
  </si>
  <si>
    <t>M0110</t>
  </si>
  <si>
    <t>Ancoragem ativa para 10 cordoalhas - D = 15,2 mm</t>
  </si>
  <si>
    <t>M0111</t>
  </si>
  <si>
    <t>Ancoragem ativa para 9 cordoalhas - D = 15,2 mm</t>
  </si>
  <si>
    <t>M0112</t>
  </si>
  <si>
    <t>Disco diamantado segmentado para corte de pavimento - D = 1.000 mm</t>
  </si>
  <si>
    <t>M0113</t>
  </si>
  <si>
    <t>Ancoragem ativa para 12 cordoalhas - D = 15,2 mm</t>
  </si>
  <si>
    <t>M0114</t>
  </si>
  <si>
    <t>Disco diamantado segmentado para corte de pavimento - D = 1.500 mm</t>
  </si>
  <si>
    <t>M0115</t>
  </si>
  <si>
    <t>Biomanta vegetal de fibras de coco entrelaçadas com fios de polipropileno biodegradáveis - densidade 0,4 kg/m²</t>
  </si>
  <si>
    <t>M0116</t>
  </si>
  <si>
    <t>Mangote flangeado de borracha reforçada com lonas sintéticas - C = 1,80 m e D = 0,30 m</t>
  </si>
  <si>
    <t>M0117</t>
  </si>
  <si>
    <t>Mangote flangeado de borracha reforçada com lonas sintéticas - C = 1,80 m e D = 0,40 m</t>
  </si>
  <si>
    <t>M0118</t>
  </si>
  <si>
    <t>Mangote flangeado de borracha reforçada com lonas sintéticas - C = 1,80 m e D = 0,45 m</t>
  </si>
  <si>
    <t>M0119</t>
  </si>
  <si>
    <t>Mangote flangeado de borracha reforçada com lonas sintéticas - C = 1,80 m e D = 0,50 m</t>
  </si>
  <si>
    <t>M0120</t>
  </si>
  <si>
    <t>Tubo PEAD PE 100 PN 8 com flanges - D = 250 mm</t>
  </si>
  <si>
    <t>M0121</t>
  </si>
  <si>
    <t>Tubo PEAD PE 100 PN 8 com flanges - D = 400 mm</t>
  </si>
  <si>
    <t>M0122</t>
  </si>
  <si>
    <t>Tubo PEAD PE 100 PN 8 com flanges - D = 450 mm</t>
  </si>
  <si>
    <t>M0123</t>
  </si>
  <si>
    <t>Tubo PEAD PE 100 PN 8 com flanges - D = 500 mm</t>
  </si>
  <si>
    <t>M0124</t>
  </si>
  <si>
    <t>Flutuador bipartido em polietileno com núcleo de espuma em poliuretano para tubos - D = 0,30 m</t>
  </si>
  <si>
    <t>M0125</t>
  </si>
  <si>
    <t>Flutuador bipartido em polietileno com núcleo de espuma em poliuretano para tubos - D = 0,40 m</t>
  </si>
  <si>
    <t>M0126</t>
  </si>
  <si>
    <t>Flutuador bipartido em polietileno com núcleo de espuma em poliuretano para tubos - D = 0,45 m</t>
  </si>
  <si>
    <t>M0127</t>
  </si>
  <si>
    <t>Flutuador bipartido em polietileno com núcleo de espuma em poliuretano para tubos - D = 0,50 m</t>
  </si>
  <si>
    <t>M0128</t>
  </si>
  <si>
    <t>Biomanta vegetal de fibras de palha entrelaçadas com fios de polipropileno biodegradáveis - densidade 0,6 kg/m²</t>
  </si>
  <si>
    <t>M0129</t>
  </si>
  <si>
    <t>Retentor de sedimento em fibras vegetais - D = 20 cm</t>
  </si>
  <si>
    <t>M0130</t>
  </si>
  <si>
    <t>Ancoragem ativa para 15 cordoalhas - D = 15,2 mm</t>
  </si>
  <si>
    <t>M0131</t>
  </si>
  <si>
    <t>Tubo PEAD corrugado com paredes estruturadas para drenagem - D = 400 mm</t>
  </si>
  <si>
    <t>M0132</t>
  </si>
  <si>
    <t>Tubo PEAD corrugado com paredes estruturadas para drenagem - D = 450 mm</t>
  </si>
  <si>
    <t>M0133</t>
  </si>
  <si>
    <t>Tubo PEAD corrugado com paredes estruturadas para drenagem - D = 500 mm</t>
  </si>
  <si>
    <t>M0134</t>
  </si>
  <si>
    <t>Tubo PEAD corrugado com paredes estruturadas para drenagem - D = 600 mm</t>
  </si>
  <si>
    <t>M0135</t>
  </si>
  <si>
    <t>Tubo PEAD corrugado com paredes estruturadas para drenagem - D = 750 mm</t>
  </si>
  <si>
    <t>M0136</t>
  </si>
  <si>
    <t>Tubo PEAD corrugado com paredes estruturadas para drenagem - D = 800 mm</t>
  </si>
  <si>
    <t>M0137</t>
  </si>
  <si>
    <t>Tubo PEAD corrugado com paredes estruturadas para drenagem - D = 900 mm</t>
  </si>
  <si>
    <t>M0138</t>
  </si>
  <si>
    <t>Ancoragem ativa para 19 cordoalhas - D = 15,2 mm</t>
  </si>
  <si>
    <t>M0139</t>
  </si>
  <si>
    <t>Tubo PEAD corrugado com paredes estruturadas para drenagem - D = 1.000 mm</t>
  </si>
  <si>
    <t>M0140</t>
  </si>
  <si>
    <t>Bentonita</t>
  </si>
  <si>
    <t>M0141</t>
  </si>
  <si>
    <t>Tubo PEAD corrugado com paredes estruturadas para drenagem - D = 1.050 mm</t>
  </si>
  <si>
    <t>M0142</t>
  </si>
  <si>
    <t>Tubo PEAD corrugado com paredes estruturadas para drenagem - D = 1.200 mm</t>
  </si>
  <si>
    <t>M0143</t>
  </si>
  <si>
    <t>Tubo PEAD corrugado com paredes estruturadas para drenagem - D = 1.500 mm</t>
  </si>
  <si>
    <t>M0144</t>
  </si>
  <si>
    <t>Tubo PEAD corrugado com paredes estruturadas para drenagem - D = 1.800 mm</t>
  </si>
  <si>
    <t>M0145</t>
  </si>
  <si>
    <t>Ancoragem ativa para 22 cordoalhas - D = 15,2 mm</t>
  </si>
  <si>
    <t>M0146</t>
  </si>
  <si>
    <t>Ancoragem ativa para 27 cordoalhas - D = 15,2 mm</t>
  </si>
  <si>
    <t>M0147</t>
  </si>
  <si>
    <t>Tubo PEAD corrugado com paredes estruturadas para drenagem - D = 2.000 mm</t>
  </si>
  <si>
    <t>M0148</t>
  </si>
  <si>
    <t>Ancoragem ativa para lajes para 1 cordoalha - D = 12,7 mm</t>
  </si>
  <si>
    <t>M0149</t>
  </si>
  <si>
    <t>Tubo PEAD corrugado com paredes estruturadas para drenagem - D = 2.500 mm</t>
  </si>
  <si>
    <t>M0150</t>
  </si>
  <si>
    <t>Tubo PEAD corrugado com paredes estruturadas para drenagem - D = 3.000 mm</t>
  </si>
  <si>
    <t>M0151</t>
  </si>
  <si>
    <t>Ancoragem ativa para lajes para 2 cordoalhas - D = 12,7 mm</t>
  </si>
  <si>
    <t>M0152</t>
  </si>
  <si>
    <t>Ancoragem ativa para lajes para 3 cordoalhas - D = 12,7 mm</t>
  </si>
  <si>
    <t>M0153</t>
  </si>
  <si>
    <t>Ancoragem ativa para lajes para 4 cordoalhas - D = 12,7 mm</t>
  </si>
  <si>
    <t>M0156</t>
  </si>
  <si>
    <t>Bloco de concreto - L = 19 cm, A = 19 cm e C = 39 cm</t>
  </si>
  <si>
    <t>M0158</t>
  </si>
  <si>
    <t>Tela metálica galvanizada dobrada em L - C = 2,0 m, L = 0,4 m e H = 0,4 m</t>
  </si>
  <si>
    <t>M0160</t>
  </si>
  <si>
    <t>Extintor de incêndio tipo espuma mecânica - V = 10 l</t>
  </si>
  <si>
    <t>M0161</t>
  </si>
  <si>
    <t>Barra de fibra de vidro (vergalhão) - D = 25,0 mm</t>
  </si>
  <si>
    <t>M0162</t>
  </si>
  <si>
    <t>Corrente de elo soldado em aço galvanizado com acabamento polido - D = 3,18 mm (1/8")</t>
  </si>
  <si>
    <t>M0163</t>
  </si>
  <si>
    <t>Gonzo com aba em aço galvanizado - D = 12,7 mm (1/2")</t>
  </si>
  <si>
    <t>M0164</t>
  </si>
  <si>
    <t>Tubo em aço galvanizado - E = 1,50 mm e seção de 20 x 20 mm</t>
  </si>
  <si>
    <t>M0166</t>
  </si>
  <si>
    <t>Tubo em aço galvanizado - E = 2,25 mm e D = 20 mm (3/4")</t>
  </si>
  <si>
    <t>M0167</t>
  </si>
  <si>
    <t>Tela de poliamida industrial - E = 0,40 mm e malha de 1,6 mm</t>
  </si>
  <si>
    <t>M0168</t>
  </si>
  <si>
    <t>Abraçadeira de poliamida - E = 3,6 mm e C = 200 mm</t>
  </si>
  <si>
    <t>M0169</t>
  </si>
  <si>
    <t>Roda em aço e pneu com câmara de ar 83/203 mm (3,25"/8") para carrinho de mão</t>
  </si>
  <si>
    <t>M0173</t>
  </si>
  <si>
    <t>Ancoragem ativa para lajes para 1 cordoalha - D = 15,2 mm</t>
  </si>
  <si>
    <t>M0178</t>
  </si>
  <si>
    <t>Ancoragem ativa para lajes para 2 cordoalhas - D = 15,2 mm</t>
  </si>
  <si>
    <t>M0181</t>
  </si>
  <si>
    <t>Ancoragem ativa para lajes para 3 cordoalhas - D = 15,2 mm</t>
  </si>
  <si>
    <t>M0184</t>
  </si>
  <si>
    <t>Ancoragem ativa para lajes para 4 cordoalhas - D = 15,2 mm</t>
  </si>
  <si>
    <t>M0191</t>
  </si>
  <si>
    <t>Brita 1</t>
  </si>
  <si>
    <t>M0192</t>
  </si>
  <si>
    <t>Brita 2</t>
  </si>
  <si>
    <t>M0193</t>
  </si>
  <si>
    <t>Brita 3</t>
  </si>
  <si>
    <t>M0194</t>
  </si>
  <si>
    <t>Escória de aciaria</t>
  </si>
  <si>
    <t>M0198</t>
  </si>
  <si>
    <t>Parafuso de cabeça chata em aço - D = 4,5 mm e bucha plástica - D = 8 mm (S8)</t>
  </si>
  <si>
    <t>M0199</t>
  </si>
  <si>
    <t>Coroa de botões cruzados linha R32 - D = 43 mm (1 11/16’’)</t>
  </si>
  <si>
    <t>M0201</t>
  </si>
  <si>
    <t>Coroa de botões esféricos linha T38 - D = 89 mm (3 1/2")</t>
  </si>
  <si>
    <t>M0202</t>
  </si>
  <si>
    <t>Coroa de botões esféricos linha T45 - D = 76 mm (3")</t>
  </si>
  <si>
    <t>M0204</t>
  </si>
  <si>
    <t>Instalações físicas para a central de pré-moldagem de dormentes de concreto protendido</t>
  </si>
  <si>
    <t>CMCC</t>
  </si>
  <si>
    <t>M0217</t>
  </si>
  <si>
    <t>Enxofre</t>
  </si>
  <si>
    <t>M0220</t>
  </si>
  <si>
    <t>Adubo à base de nitrogênio, fósforo e potássio (NPK)</t>
  </si>
  <si>
    <t>M0222</t>
  </si>
  <si>
    <t>Filer calcário</t>
  </si>
  <si>
    <t>M0223</t>
  </si>
  <si>
    <t>Sementes para hidrossemeadura</t>
  </si>
  <si>
    <t>M0224</t>
  </si>
  <si>
    <t>Guia-chapéu pré-moldada - C = 120 cm</t>
  </si>
  <si>
    <t>M0225</t>
  </si>
  <si>
    <t>Adubo orgânico composto</t>
  </si>
  <si>
    <t>M0229</t>
  </si>
  <si>
    <t>Gabião tipo colchão em liga de zinco e alumínio revestido com polímero de malha hexagonal - E = 0,17 m</t>
  </si>
  <si>
    <t>M0230</t>
  </si>
  <si>
    <t>Gabião tipo caixa em liga de zinco e alumínio de malha hexagonal - C = 2,00 m, L = 1,00 m e H = 0,50 m</t>
  </si>
  <si>
    <t>M0231</t>
  </si>
  <si>
    <t>Gabião tipo caixa em liga de zinco e alumínio de malha hexagonal - C = 2,00 m, L = 1,00 m e H = 1,00 m</t>
  </si>
  <si>
    <t>M0232</t>
  </si>
  <si>
    <t>Gabião tipo caixa em liga de zinco e alumínio revestido com polímero de malha hexagonal - C = 2,00 m, L = 1,00 m e H = 0,50 m</t>
  </si>
  <si>
    <t>M0233</t>
  </si>
  <si>
    <t>Gabião tipo caixa em liga de zinco e alumínio revestido com polímero de malha hexagonal - C = 2,00 m, L = 1,00 m e H = 1,00 m</t>
  </si>
  <si>
    <t>M0234</t>
  </si>
  <si>
    <t>Gabião tipo saco em liga de zinco e alumínio revestido com polímero de malha hexagonal - D = 0,65 m</t>
  </si>
  <si>
    <t>M0235</t>
  </si>
  <si>
    <t>Gabião tipo colchão em liga de zinco e alumínio revestido com polímero de malha hexagonal - E = 0,23 m</t>
  </si>
  <si>
    <t>M0236</t>
  </si>
  <si>
    <t>Gabião tipo colchão em liga de zinco e alumínio revestido com polímero de malha hexagonal - E = 0,30 m</t>
  </si>
  <si>
    <t>M0237</t>
  </si>
  <si>
    <t>Energia elétrica</t>
  </si>
  <si>
    <t>kWh</t>
  </si>
  <si>
    <t>M0253</t>
  </si>
  <si>
    <t>Cabo de cobre flexível antichama isolado em PVC - tensão de 450/750 V e seção de 16 mm²</t>
  </si>
  <si>
    <t>M0254</t>
  </si>
  <si>
    <t>Mistura gasosa de argônio e dióxido de carbono para solda MIG/MAG</t>
  </si>
  <si>
    <t>M0256</t>
  </si>
  <si>
    <t>Tinta à base de etil silicato de zinco bicomponente para fundo preparador de pintura</t>
  </si>
  <si>
    <t>M0257</t>
  </si>
  <si>
    <t>Diluente para tinta à base de etil silicato de zinco</t>
  </si>
  <si>
    <t>M0260</t>
  </si>
  <si>
    <t>Cabo de cobre PP flexível isolado em PVC - tensão de 300/500 V e seção de 3 x 1,5 mm²</t>
  </si>
  <si>
    <t>M0264</t>
  </si>
  <si>
    <t>Bomba de combustível industrial eletrônica simples</t>
  </si>
  <si>
    <t>M0265</t>
  </si>
  <si>
    <t>Tanque de combustível aéreo horizontal com escada para visita - capacidade de 5.000 l</t>
  </si>
  <si>
    <t>M0266</t>
  </si>
  <si>
    <t>Cabo de cobre flexível antichama isolado em PVC - tensão de 0,6/1,0 kV e seção de 240 mm²</t>
  </si>
  <si>
    <t>M0267</t>
  </si>
  <si>
    <t>Módulo de torre de elevador de cremalheira</t>
  </si>
  <si>
    <t>M0268</t>
  </si>
  <si>
    <t>Módulo de ancoragem de torre de elevador de cremalheira</t>
  </si>
  <si>
    <t>M0269</t>
  </si>
  <si>
    <t>Cabo de cobre flexível antichama isolado em PVC - tensão de 0,6/1,0 kV e seção de 50 mm²</t>
  </si>
  <si>
    <t>M0284</t>
  </si>
  <si>
    <t>Caibro de pinho - L = 7,5 cm e E = 7,5 cm</t>
  </si>
  <si>
    <t>M0285</t>
  </si>
  <si>
    <t>Pontalete para escoramento - D = 15 cm</t>
  </si>
  <si>
    <t>M0286</t>
  </si>
  <si>
    <t>Tábua - E = 2,5 cm e L = 30 cm</t>
  </si>
  <si>
    <t>M0289</t>
  </si>
  <si>
    <t>Tábua - E = 2,5 cm e L = 15 cm</t>
  </si>
  <si>
    <t>M0290</t>
  </si>
  <si>
    <t>Tábua - E = 2,5 cm e L = 10 cm</t>
  </si>
  <si>
    <t>M0301</t>
  </si>
  <si>
    <t>Pontalete para escoramento - D = 10 cm</t>
  </si>
  <si>
    <t>M0310</t>
  </si>
  <si>
    <t>Peça de madeira - L = 7,5 cm e E = 2,5 cm</t>
  </si>
  <si>
    <t>M0311</t>
  </si>
  <si>
    <t xml:space="preserve">Filtro de aspiração de ar externo com capacidade 3,58 l/s para compressor de ar respirável </t>
  </si>
  <si>
    <t>M0312</t>
  </si>
  <si>
    <t xml:space="preserve">Filtro de purificação de ar comprimido com capacidade de 35 MPa para compressor de ar respirável </t>
  </si>
  <si>
    <t>M0344</t>
  </si>
  <si>
    <t>Cal hidratada - a granel</t>
  </si>
  <si>
    <t>M0345</t>
  </si>
  <si>
    <t>Cal hidratada - saco</t>
  </si>
  <si>
    <t>M0346</t>
  </si>
  <si>
    <t>Disco de aço para bomba de projeção via seca</t>
  </si>
  <si>
    <t>M0347</t>
  </si>
  <si>
    <t>Disco de aço para bomba de projeção via úmida</t>
  </si>
  <si>
    <t>M0348</t>
  </si>
  <si>
    <t>Disco de borracha para bomba de projeção via seca</t>
  </si>
  <si>
    <t>M0349</t>
  </si>
  <si>
    <t>Disco de borracha para bomba de projeção via úmida</t>
  </si>
  <si>
    <t>M0350</t>
  </si>
  <si>
    <t>Bico para bomba de projeção</t>
  </si>
  <si>
    <t>M0351</t>
  </si>
  <si>
    <t>Mangote para bomba de projeção</t>
  </si>
  <si>
    <t>M0365</t>
  </si>
  <si>
    <t>Cantoneira em ferro de abas iguais - L = 25,4 mm e E = 4,76 mm</t>
  </si>
  <si>
    <t>M0366</t>
  </si>
  <si>
    <t>Cantoneira em aço ASTM A36 galvanizado</t>
  </si>
  <si>
    <t>M0395</t>
  </si>
  <si>
    <t>Chapa de alumínio - E = 1,5 mm</t>
  </si>
  <si>
    <t>M0408</t>
  </si>
  <si>
    <t>Chumbador de expansão controlada por torque em aço zincado para concreto - D = 12,5 mm</t>
  </si>
  <si>
    <t>M0409</t>
  </si>
  <si>
    <t>Chumbador de expansão controlada por torque em aço zincado para concreto - D = 6,3 mm</t>
  </si>
  <si>
    <t>M0410</t>
  </si>
  <si>
    <t>Chumbador de expansão controlada por torque em aço zincado para concreto - D = 20,0 mm</t>
  </si>
  <si>
    <t>M0411</t>
  </si>
  <si>
    <t>Chumbador de expansão controlada por torque em aço zincado para concreto - D = 10,0 mm</t>
  </si>
  <si>
    <t>M0412</t>
  </si>
  <si>
    <t>Chumbador de expansão controlada por torque em aço zincado para concreto - D = 16,0 mm</t>
  </si>
  <si>
    <t>M0413</t>
  </si>
  <si>
    <t>Chumbador de expansão controlada por torque em aço zincado para concreto - D = 25,0 mm</t>
  </si>
  <si>
    <t>M0421</t>
  </si>
  <si>
    <t>Argamassa expansiva para desmonte de rocha e demolição de concreto</t>
  </si>
  <si>
    <t>M0424</t>
  </si>
  <si>
    <t>Cimento Portland CP II - 32 - saco</t>
  </si>
  <si>
    <t>M0427</t>
  </si>
  <si>
    <t>Cordoalha nua tipo CP 190 RB - D = 12,7 mm</t>
  </si>
  <si>
    <t>M0428</t>
  </si>
  <si>
    <t>Cordoalha nua tipo CP 190 RB - D = 15,2 mm</t>
  </si>
  <si>
    <t>M0429</t>
  </si>
  <si>
    <t>Perfil de alumínio tipo L421 para placa de sinalização - seção de 33 x 40 mm</t>
  </si>
  <si>
    <t>M0434</t>
  </si>
  <si>
    <t>Tirante de barra de aço - tensão de escoamento = 950 MPa, tensão de ruptura = 1.050 MPa e D = 32 mm</t>
  </si>
  <si>
    <t>M0442</t>
  </si>
  <si>
    <t>Compensado plastificado - E = 10 mm</t>
  </si>
  <si>
    <t>M0443</t>
  </si>
  <si>
    <t>Compensado plastificado - E = 12 mm</t>
  </si>
  <si>
    <t>M0444</t>
  </si>
  <si>
    <t>Luva em aço para emenda tipo prensada - D = 12,5 mm</t>
  </si>
  <si>
    <t>M0445</t>
  </si>
  <si>
    <t>Luva em aço para emenda tipo prensada - D = 16,0 mm</t>
  </si>
  <si>
    <t>M0446</t>
  </si>
  <si>
    <t>Compensado resinado - E = 10 mm</t>
  </si>
  <si>
    <t>M0447</t>
  </si>
  <si>
    <t>Compensado resinado - E = 12 mm</t>
  </si>
  <si>
    <t>M0448</t>
  </si>
  <si>
    <t>Compensado resinado - E = 14 mm</t>
  </si>
  <si>
    <t>M0450</t>
  </si>
  <si>
    <t>Compensado de virola - E = 6 mm</t>
  </si>
  <si>
    <t>M0451</t>
  </si>
  <si>
    <t>Concreto usinado - fck = 20 MPa (comercial)</t>
  </si>
  <si>
    <t>M0452</t>
  </si>
  <si>
    <t>Concreto usinado - fck = 25 MPa (comercial)</t>
  </si>
  <si>
    <t>M0453</t>
  </si>
  <si>
    <t>Concreto usinado - fck = 30 MPa (comercial)</t>
  </si>
  <si>
    <t>M0454</t>
  </si>
  <si>
    <t>Concreto usinado - fck = 35 MPa (comercial)</t>
  </si>
  <si>
    <t>M0459</t>
  </si>
  <si>
    <t>Compensado plastificado - E = 14 mm</t>
  </si>
  <si>
    <t>M0467</t>
  </si>
  <si>
    <t>Luva em aço para emenda tipo prensada - D = 20,0 mm</t>
  </si>
  <si>
    <t>M0468</t>
  </si>
  <si>
    <t>Luva em aço para emenda tipo prensada - D = 25,0 mm</t>
  </si>
  <si>
    <t>M0469</t>
  </si>
  <si>
    <t>Luva em aço para emenda tipo prensada - D = 32,0 mm</t>
  </si>
  <si>
    <t>M0470</t>
  </si>
  <si>
    <t>Luva em aço para emenda com rosca cônica - D = 12,5 mm</t>
  </si>
  <si>
    <t>M0471</t>
  </si>
  <si>
    <t>Luva em aço para emenda com rosca cônica - D = 16,0 mm</t>
  </si>
  <si>
    <t>M0472</t>
  </si>
  <si>
    <t>Luva em aço para emenda com rosca cônica - D = 20,0 mm</t>
  </si>
  <si>
    <t>M0481</t>
  </si>
  <si>
    <t>Luva em aço para emenda com rosca cônica - D = 25,0 mm</t>
  </si>
  <si>
    <t>M0502</t>
  </si>
  <si>
    <t>Luva em aço para emenda com rosca cônica - D = 32,0 mm</t>
  </si>
  <si>
    <t>M0505</t>
  </si>
  <si>
    <t>Broca de widia - D = 6,5 mm e C = 100 mm</t>
  </si>
  <si>
    <t>M0506</t>
  </si>
  <si>
    <t>Broca de widia - D = 8 mm e C = 120 mm</t>
  </si>
  <si>
    <t>M0511</t>
  </si>
  <si>
    <t>Abrasivo tipo granalha de aço</t>
  </si>
  <si>
    <t>M0512</t>
  </si>
  <si>
    <t>Bico venturi longo - D = 7,9 mm (5/16")</t>
  </si>
  <si>
    <t>M0521</t>
  </si>
  <si>
    <t>Laminado elastoplástico - E = 1,5 mm</t>
  </si>
  <si>
    <t>M0532</t>
  </si>
  <si>
    <t>Escora tubular galvanizada regulável telescópica para tunnel liner - L = 2,42 a 4,00 m e capacidade de 1.750 a 625 kg</t>
  </si>
  <si>
    <t>M0533</t>
  </si>
  <si>
    <t>Escora tubular galvanizada regulável - L = 3,00 a 4,50 m e capacidade de 2.100 a 750 kg</t>
  </si>
  <si>
    <t>M0534</t>
  </si>
  <si>
    <t>Escora tubular galvanizada regulável - L = 2,00 a 3,10 m e capacidade de 3.200 a 1.500 kg</t>
  </si>
  <si>
    <t>M0536</t>
  </si>
  <si>
    <t>Quadro tubular contraventado com acessórios - C = 1,00 m, L = 1,00 m e H = 1,25 m</t>
  </si>
  <si>
    <t>M0537</t>
  </si>
  <si>
    <t>Sapata ajustável para andaime - base quadrada de 15 x 15 cm</t>
  </si>
  <si>
    <t>M0538</t>
  </si>
  <si>
    <t>Escada metálica tipo marinheiro para andaime</t>
  </si>
  <si>
    <t>M0539</t>
  </si>
  <si>
    <t>Quadro tubular contraventado para andaime - H = 100 cm e L = 100 cm</t>
  </si>
  <si>
    <t>M0540</t>
  </si>
  <si>
    <t>Quadro tubular contraventado para andaime - H = 100 cm e L = 150 cm</t>
  </si>
  <si>
    <t>M0541</t>
  </si>
  <si>
    <t>Quadro tubular contraventado para andaime - H = 100 cm e L = 200 cm</t>
  </si>
  <si>
    <t>M0542</t>
  </si>
  <si>
    <t>Diagonal tubular para andaime - C = 141 cm</t>
  </si>
  <si>
    <t>M0543</t>
  </si>
  <si>
    <t>Diagonal tubular para andaime - C = 212 cm</t>
  </si>
  <si>
    <t>M0544</t>
  </si>
  <si>
    <t>Diagonal tubular para andaime - C = 283 cm</t>
  </si>
  <si>
    <t>M0545</t>
  </si>
  <si>
    <t>Plataforma metálica de piso para andaime - C = 100 e L = 33 cm</t>
  </si>
  <si>
    <t>M0546</t>
  </si>
  <si>
    <t>Plataforma metálica de piso para andaime - C = 150 e L = 37 cm</t>
  </si>
  <si>
    <t>M0547</t>
  </si>
  <si>
    <t>Plataforma metálica de piso para andaime - C = 200 e L = 39 cm</t>
  </si>
  <si>
    <t>M0548</t>
  </si>
  <si>
    <t>Quadro tubular tipo guarda-corpo para andaime - H = 120 cm e L = 100 cm</t>
  </si>
  <si>
    <t>M0549</t>
  </si>
  <si>
    <t>Quadro tubular tipo guarda-corpo com acessórios para andaime - H = 120 cm e L = 150 cm</t>
  </si>
  <si>
    <t>M0550</t>
  </si>
  <si>
    <t>Quadro tubular tipo guarda-corpo com acessórios para andaime - H = 120 cm e L = 200 cm</t>
  </si>
  <si>
    <t>M0560</t>
  </si>
  <si>
    <t>Desmoldante para fôrmas de madeira</t>
  </si>
  <si>
    <t>M0562</t>
  </si>
  <si>
    <t>Abraçadeira giratória em aço galvanizado para escada multidirecional - D = 48 mm</t>
  </si>
  <si>
    <t>M0563</t>
  </si>
  <si>
    <t>Tubo em aço galvanizado para escada multidirecional - C = 100 cm</t>
  </si>
  <si>
    <t>M0564</t>
  </si>
  <si>
    <t>Peça base em aço galvanizado para escada multidirecional - C = 33 cm</t>
  </si>
  <si>
    <t>M0565</t>
  </si>
  <si>
    <t>Poste vertical em aço galvanizado para escada multidirecional - C = 100 cm</t>
  </si>
  <si>
    <t>M0566</t>
  </si>
  <si>
    <t>Poste vertical em aço galvanizado para escada multidirecional - C = 200 cm</t>
  </si>
  <si>
    <t>M0567</t>
  </si>
  <si>
    <t>Travessa em aço galvanizado para escada multidirecional - C = 75 cm</t>
  </si>
  <si>
    <t>M0568</t>
  </si>
  <si>
    <t>Travessa em aço galvanizado para escada multidirecional - C = 150 cm</t>
  </si>
  <si>
    <t>M0569</t>
  </si>
  <si>
    <t>Travessa em aço galvanizado para escada multidirecional - C = 250 cm</t>
  </si>
  <si>
    <t>M0570</t>
  </si>
  <si>
    <t>Diagonal em aço galvanizado para escada multidirecional - C = 150 cm para módulos de H = 200 cm</t>
  </si>
  <si>
    <t>M0571</t>
  </si>
  <si>
    <t>Diagonal em aço galvanizado para escada multidirecional - C = 250 cm para módulos de H = 200 cm</t>
  </si>
  <si>
    <t>M0572</t>
  </si>
  <si>
    <t>Piso em aço galvanizado para escada multidirecional - L = 32 cm e C = 150 cm</t>
  </si>
  <si>
    <t>M0573</t>
  </si>
  <si>
    <t>Escada de alumínio para escada multidirecional - H = 200 cm e C = 250 cm</t>
  </si>
  <si>
    <t>M0574</t>
  </si>
  <si>
    <t>Corrimão externo em alumínio para escada multidirecional - C = 250 cm</t>
  </si>
  <si>
    <t>M0575</t>
  </si>
  <si>
    <t>Corrimão interno em alumínio para escada multidirecional - C = 250 cm</t>
  </si>
  <si>
    <t>M0576</t>
  </si>
  <si>
    <t>Conexão tubular em aço galvanizado com semiabraçadeira para travessas - C = 30 cm e D = 48,3 mm</t>
  </si>
  <si>
    <t>M0601</t>
  </si>
  <si>
    <t>Ponteiro para martelete - D = 32 mm e C = 1,00 m</t>
  </si>
  <si>
    <t>M0602</t>
  </si>
  <si>
    <t>Ponteiro para rompedor hidráulico de 1.700 kg</t>
  </si>
  <si>
    <t>M0603</t>
  </si>
  <si>
    <t>Ponteiro para rompedor hidráulico de 520 kg</t>
  </si>
  <si>
    <t>M0614</t>
  </si>
  <si>
    <t>Concreto usinado - fctM,k = 4,5 MPa (comercial)</t>
  </si>
  <si>
    <t>M0615</t>
  </si>
  <si>
    <t>Aditivo incorporador de ar para concreto e argamassa</t>
  </si>
  <si>
    <t>M0639</t>
  </si>
  <si>
    <t>Bico para corte a plasma CNC - 130A</t>
  </si>
  <si>
    <t>M0640</t>
  </si>
  <si>
    <t>Bocal para corte a plasma CNC - 130A</t>
  </si>
  <si>
    <t>M0641</t>
  </si>
  <si>
    <t>Capa do bico para corte a plasma CNC - 130A</t>
  </si>
  <si>
    <t>M0642</t>
  </si>
  <si>
    <t>Capa do bocal para corte a plasma CNC - 130A</t>
  </si>
  <si>
    <t>M0643</t>
  </si>
  <si>
    <t>Distribuidor de gás para corte a plasma CNC - 130A</t>
  </si>
  <si>
    <t>M0644</t>
  </si>
  <si>
    <t>Eletrodo para corte a plasma CNC - 130A</t>
  </si>
  <si>
    <t>M0645</t>
  </si>
  <si>
    <t>Tubo de água para corte a plasma CNC - 130A</t>
  </si>
  <si>
    <t>M0646</t>
  </si>
  <si>
    <t>Estaca pré-moldada de concreto protendido com compressão admissível de 100 t</t>
  </si>
  <si>
    <t>M0647</t>
  </si>
  <si>
    <t>Estaca pré-moldada de concreto protendido com compressão admissível de 25 t</t>
  </si>
  <si>
    <t>M0648</t>
  </si>
  <si>
    <t>Estaca pré-moldada de concreto protendido com compressão admissível de 35 t</t>
  </si>
  <si>
    <t>M0649</t>
  </si>
  <si>
    <t>Estaca pré-moldada de concreto protendido com compressão admissível de 60 t</t>
  </si>
  <si>
    <t>M0650</t>
  </si>
  <si>
    <t>Estaca pré-moldada de concreto protendido com compressão admissível de 75 t</t>
  </si>
  <si>
    <t>M0666</t>
  </si>
  <si>
    <t>Martelo de fundo DTH - DN = 76 mm (3")</t>
  </si>
  <si>
    <t>M0667</t>
  </si>
  <si>
    <t>Martelo de fundo DTH - DN = 127 mm (5")</t>
  </si>
  <si>
    <t>M0668</t>
  </si>
  <si>
    <t>Martelo de fundo DTH - DN = 152 mm (6")</t>
  </si>
  <si>
    <t>M0669</t>
  </si>
  <si>
    <t>Martelo de fundo DTH - DN = 203 mm (8")</t>
  </si>
  <si>
    <t>M0673</t>
  </si>
  <si>
    <t>Estaca pré-moldada de concreto armado centrifugado com compressão admissível de 55 t</t>
  </si>
  <si>
    <t>M0677</t>
  </si>
  <si>
    <t>Estaca pré-moldada de concreto armado centrifugado com compressão admissível de 80 t</t>
  </si>
  <si>
    <t>M0682</t>
  </si>
  <si>
    <t>Aço em perfis ASTM A36</t>
  </si>
  <si>
    <t>M0686</t>
  </si>
  <si>
    <t>Estaca pré-moldada de concreto armado centrifugado com compressão admissível de 100 t</t>
  </si>
  <si>
    <t>M0717</t>
  </si>
  <si>
    <t>Tinta à base de resina epóxi bicomponente para fundo preparador de pintura</t>
  </si>
  <si>
    <t>M0718</t>
  </si>
  <si>
    <t>Tinta esmalte à base de resina epóxi bicomponente</t>
  </si>
  <si>
    <t>M0719</t>
  </si>
  <si>
    <t>Diluente epóxi</t>
  </si>
  <si>
    <t>M0721</t>
  </si>
  <si>
    <t>Tinta anticorrosiva zarcão para fundo preparador de pintura</t>
  </si>
  <si>
    <t>M0722</t>
  </si>
  <si>
    <t>Estaca pré-moldada de concreto armado centrifugado com compressão admissível de 125 t</t>
  </si>
  <si>
    <t>M0729</t>
  </si>
  <si>
    <t>Fixador de cal para pintura</t>
  </si>
  <si>
    <t>M0734</t>
  </si>
  <si>
    <t>Estaca pré-moldada de concreto armado centrifugado com compressão admissível de 170 t</t>
  </si>
  <si>
    <t>M0741</t>
  </si>
  <si>
    <t>Grama tipo batatais</t>
  </si>
  <si>
    <t>M0745</t>
  </si>
  <si>
    <t>Grampo em aço galvanizado para cerca - C = 25,4 mm e E = 3,76 mm (1" x 9 BWG)</t>
  </si>
  <si>
    <t>M0755</t>
  </si>
  <si>
    <t>Estaca pré-moldada de concreto armado centrifugado com compressão admissível de 230 t</t>
  </si>
  <si>
    <t>M0756</t>
  </si>
  <si>
    <t>Estaca pré-moldada de concreto armado centrifugado com compressão admissível de 300 t</t>
  </si>
  <si>
    <t>M0767</t>
  </si>
  <si>
    <t>Sinalizador a LED com bateria</t>
  </si>
  <si>
    <t>M0769</t>
  </si>
  <si>
    <t>Lona plástica - E = 200 micra</t>
  </si>
  <si>
    <t>M0771</t>
  </si>
  <si>
    <t>Cavalete em polietileno zebrado com faixa refletiva</t>
  </si>
  <si>
    <t>M0773</t>
  </si>
  <si>
    <t>Perfil de alumínio tipo L463 para placa de sinalização - seção de 50 x 50 mm</t>
  </si>
  <si>
    <t>M0783</t>
  </si>
  <si>
    <t>Massa asfáltica comercial - capa de rolamento</t>
  </si>
  <si>
    <t>M0784</t>
  </si>
  <si>
    <t>Massa asfáltica comercial - binder</t>
  </si>
  <si>
    <t>M0786</t>
  </si>
  <si>
    <t>Placa de poliestireno expandido (EPS)</t>
  </si>
  <si>
    <t>M0787</t>
  </si>
  <si>
    <t>Suporte em aço-carbono galvanizado tipo perfil C para placa de sinalização</t>
  </si>
  <si>
    <t>M0789</t>
  </si>
  <si>
    <t>Conjunto para fixação de placas em aço galvanizado composto por barra chata, abraçadeira, parafusos, porcas e arruelas</t>
  </si>
  <si>
    <t>M0796</t>
  </si>
  <si>
    <t>Semipórtico metálico para vão de 8,3 m e vento de 35 m/s</t>
  </si>
  <si>
    <t>M0798</t>
  </si>
  <si>
    <t>Apoio de neoprene fretado</t>
  </si>
  <si>
    <t>M0804</t>
  </si>
  <si>
    <t>Cabo de aço - D = 12,70 mm (1/2")</t>
  </si>
  <si>
    <t>M0805</t>
  </si>
  <si>
    <t>Semipórtico duplo metálico para vão de 2 x 8,3 m e vento de 35 m/s</t>
  </si>
  <si>
    <t>M0808</t>
  </si>
  <si>
    <t>Brita 4</t>
  </si>
  <si>
    <t>M0809</t>
  </si>
  <si>
    <t>Cabo de aço - D = 6,35 mm (1/4")</t>
  </si>
  <si>
    <t>M0810</t>
  </si>
  <si>
    <t>Cabo de aço - D = 52,00 mm (2")</t>
  </si>
  <si>
    <t>M0812</t>
  </si>
  <si>
    <t>Sapatilha em aço inox - D = 6,35 mm (1/4")</t>
  </si>
  <si>
    <t>M0818</t>
  </si>
  <si>
    <t>Semipórtico metálico para vão de 8,3 m e vento de 40 m/s</t>
  </si>
  <si>
    <t>M0824</t>
  </si>
  <si>
    <t>Semipórtico duplo metálico para vão de 2 x 8,3 m e vento de 40 m/s</t>
  </si>
  <si>
    <t>M0831</t>
  </si>
  <si>
    <t>Pórtico metálico para vão de 15,9 m e vento de 40 m/s</t>
  </si>
  <si>
    <t>M0848</t>
  </si>
  <si>
    <t>Semipórtico metálico para vão de 8,3 m e vento de 45 m/s</t>
  </si>
  <si>
    <t>M0849</t>
  </si>
  <si>
    <t>Corda de sisal - D = 12,0 mm</t>
  </si>
  <si>
    <t>M0851</t>
  </si>
  <si>
    <t>Grampo leve em aço-carbono para cabo de aço - D = 6,3 mm (1/4")</t>
  </si>
  <si>
    <t>M0852</t>
  </si>
  <si>
    <t>Poste de concreto - carga nominal de 800 daN, H = 15 m e D = 520 mm</t>
  </si>
  <si>
    <t>M0858</t>
  </si>
  <si>
    <t>Semipórtico duplo metálico para vão de 2 x 8,3 m e vento de 45 m/s</t>
  </si>
  <si>
    <t>M0865</t>
  </si>
  <si>
    <t>Pórtico metálico para vão de 15,9 m e vento de 45 m/s</t>
  </si>
  <si>
    <t>M0868</t>
  </si>
  <si>
    <t>Lâmpada fluorescente compacta eletrônica - potência de 20 W</t>
  </si>
  <si>
    <t>M0875</t>
  </si>
  <si>
    <t>Manta asfáltica não-tecido em poliéster - E = 3 mm</t>
  </si>
  <si>
    <t>M0876</t>
  </si>
  <si>
    <t>Manta asfáltica não-tecido em poliéster - E = 4 mm</t>
  </si>
  <si>
    <t>M0879</t>
  </si>
  <si>
    <t>Lixa para ferro Nº 150</t>
  </si>
  <si>
    <t>M0942</t>
  </si>
  <si>
    <t>Estaca prancha metálica</t>
  </si>
  <si>
    <t>M0945</t>
  </si>
  <si>
    <t>Parafuso de cabeça sextavada em aço galvanizado com porca e arruela de pressão - D = 6,35 mm (1/4")</t>
  </si>
  <si>
    <t>M0946</t>
  </si>
  <si>
    <t>Aço em perfis ASTM A572 grau 50</t>
  </si>
  <si>
    <t>M0947</t>
  </si>
  <si>
    <t>Parafuso de cabeça sextavada em aço galvanizado com porca e arruela de pressão - D = 9,525 mm (3/8")</t>
  </si>
  <si>
    <t>M0948</t>
  </si>
  <si>
    <t>Arruela lisa em aço ASTM F436 para parafuso - D = 12,7 mm</t>
  </si>
  <si>
    <t>M0949</t>
  </si>
  <si>
    <t>Arruela lisa em aço ASTM F436 para parafuso - D = 16,0 mm</t>
  </si>
  <si>
    <t>M0950</t>
  </si>
  <si>
    <t>Arruela lisa em aço ASTM F436 para parafuso - D = 20,0 mm</t>
  </si>
  <si>
    <t>M0951</t>
  </si>
  <si>
    <t>Parafuso de cabeça sextavada em aço ASTM A325 de alta resistência com rosca parcial - D = 12,7 mm e C = 38,10 mm</t>
  </si>
  <si>
    <t>M0952</t>
  </si>
  <si>
    <t>Parafuso de cabeça sextavada em aço ASTM A325 de alta resistência com rosca parcial - D = 12,7 mm e C = 44,45 mm</t>
  </si>
  <si>
    <t>M0953</t>
  </si>
  <si>
    <t>Parafuso de cabeça sextavada em aço ASTM A325 de alta resistência com rosca parcial - D = 12,7 mm e C = 50,80 mm</t>
  </si>
  <si>
    <t>M0954</t>
  </si>
  <si>
    <t>Parafuso de cabeça sextavada em aço ASTM A325 de alta resistência com rosca parcial - D = 12,7 mm e C = 57,15 mm</t>
  </si>
  <si>
    <t>M0955</t>
  </si>
  <si>
    <t>Parafuso de cabeça sextavada em aço ASTM A325 de alta resistência com rosca parcial - D = 16 mm e C = 44,45 mm</t>
  </si>
  <si>
    <t>M0956</t>
  </si>
  <si>
    <t>Parafuso de cabeça sextavada em aço ASTM A325 de alta resistência com rosca parcial - D = 16 mm e C = 50,80 mm</t>
  </si>
  <si>
    <t>M0957</t>
  </si>
  <si>
    <t>Parafuso de cabeça sextavada em aço ASTM A325 de alta resistência com rosca parcial - D = 16 mm e C = 63,50 mm</t>
  </si>
  <si>
    <t>M0958</t>
  </si>
  <si>
    <t>Parafuso de cabeça sextavada em aço ASTM A325 de alta resistência com rosca parcial - D = 20 mm e C = 50,80 mm</t>
  </si>
  <si>
    <t>M0959</t>
  </si>
  <si>
    <t>Parafuso de cabeça sextavada em aço ASTM A325 de alta resistência com rosca parcial - D = 20 mm e C = 57,15 mm</t>
  </si>
  <si>
    <t>M0960</t>
  </si>
  <si>
    <t>Parafuso de cabeça sextavada em aço ASTM A325 de alta resistência com rosca parcial - D = 20 mm e C = 63,50 mm</t>
  </si>
  <si>
    <t>M0961</t>
  </si>
  <si>
    <t>Parafuso de cabeça sextavada em aço ASTM A325 de alta resistência com rosca parcial - D = 20 mm e C = 76,20 mm</t>
  </si>
  <si>
    <t>M0962</t>
  </si>
  <si>
    <t>Tubo em aço galvanizado - E = 2,00 mm e D = 50,80 mm (2")</t>
  </si>
  <si>
    <t>M0963</t>
  </si>
  <si>
    <t>Tubo em aço galvanizado - E = 3,00 mm e seção de 80 x 80 mm</t>
  </si>
  <si>
    <t>M0964</t>
  </si>
  <si>
    <t>Aço em perfis ASTM A572 grau 50 perfurado</t>
  </si>
  <si>
    <t>M0965</t>
  </si>
  <si>
    <t>Pino conector de cisalhamento para laje steel deck - D = 19 mm e C = 80 mm</t>
  </si>
  <si>
    <t>M0966</t>
  </si>
  <si>
    <t>Porca sextavada pesada em aço ASTM A194 grau 2H para parafuso - D = 12,7 mm</t>
  </si>
  <si>
    <t>M0967</t>
  </si>
  <si>
    <t>Porca sextavada pesada em aço ASTM A194 grau 2H para parafuso - D = 16 mm</t>
  </si>
  <si>
    <t>M0968</t>
  </si>
  <si>
    <t>Porca sextavada pesada em aço ASTM A194 grau 2H para parafuso - D = 20 mm</t>
  </si>
  <si>
    <t>M0969</t>
  </si>
  <si>
    <t>Steel deck em aço galvanizado ASTM A653 grau 40</t>
  </si>
  <si>
    <t>M0970</t>
  </si>
  <si>
    <t>Chapa de aço ASTM A572 grau 50 cortada e perfurada</t>
  </si>
  <si>
    <t>M0971</t>
  </si>
  <si>
    <t>Suporte em aço-carbono para corrimão de guarda-corpo metálico</t>
  </si>
  <si>
    <t>M0972</t>
  </si>
  <si>
    <t>Fluido de resfriamento para usinagem de metais</t>
  </si>
  <si>
    <t>M0998</t>
  </si>
  <si>
    <t>Madeira estrutural de eucalipto</t>
  </si>
  <si>
    <t>M0999</t>
  </si>
  <si>
    <t>Tela em aço CA 60 soldada nervurada</t>
  </si>
  <si>
    <t>M1000</t>
  </si>
  <si>
    <t>Tela em aço galvanizado para alambrado - E = 1,64 mm (BWG 16) e malha de 50 mm</t>
  </si>
  <si>
    <t>M1001</t>
  </si>
  <si>
    <t>Tela em aço galvanizado para passarelas rodoviárias - E = 2,75 mm e malha de 50 mm</t>
  </si>
  <si>
    <t>M1010</t>
  </si>
  <si>
    <t>Manta de PVC reforçada com tela de poliéster - E = 1,2 mm</t>
  </si>
  <si>
    <t>M1011</t>
  </si>
  <si>
    <t>Manta de PVC reforçada com tela de poliéster - E = 1,5 mm</t>
  </si>
  <si>
    <t>M1022</t>
  </si>
  <si>
    <t>Massa para vidro</t>
  </si>
  <si>
    <t>M1066</t>
  </si>
  <si>
    <t>Cera de proteção para ancoragem de estais</t>
  </si>
  <si>
    <t>M1078</t>
  </si>
  <si>
    <t>Parafuso de cabeça sextavada em aço inox - D = 12,7 mm (1/2") e C = 127,0 mm (5")</t>
  </si>
  <si>
    <t>M1079</t>
  </si>
  <si>
    <t>Parafuso de cabeça sextavada em aço galvanizado tipo autoatarrachante com arruela de vedação - D = 6,3 mm e C = 19 mm</t>
  </si>
  <si>
    <t>M1097</t>
  </si>
  <si>
    <t>Pedra de mão ou rachão</t>
  </si>
  <si>
    <t>M1103</t>
  </si>
  <si>
    <t>M1118</t>
  </si>
  <si>
    <t>Cruzeta de madeira para poste - H = 240 cm</t>
  </si>
  <si>
    <t>M1129</t>
  </si>
  <si>
    <t>M1130</t>
  </si>
  <si>
    <t>Selante elástico à base de poliuretano</t>
  </si>
  <si>
    <t>M1131</t>
  </si>
  <si>
    <t>Cordão de polietileno expandido de baixa densidade - D = 15,0 mm</t>
  </si>
  <si>
    <t>M1132</t>
  </si>
  <si>
    <t>Junta de dilatação em elastômero e perfil VV - L = 20 mm e H = 40 mm</t>
  </si>
  <si>
    <t>M1134</t>
  </si>
  <si>
    <t>Junta de dilatação em elastômero e perfil VV - L = 25 mm e H = 50 mm</t>
  </si>
  <si>
    <t>M1135</t>
  </si>
  <si>
    <t>Pó de pedra</t>
  </si>
  <si>
    <t>M1136</t>
  </si>
  <si>
    <t>Cordão de polietileno expandido de baixa densidade - D = 10,0 mm</t>
  </si>
  <si>
    <t>M1142</t>
  </si>
  <si>
    <t>Junta de dilatação em elastômero e perfil VV - L = 35 mm e H = 60 mm</t>
  </si>
  <si>
    <t>M1150</t>
  </si>
  <si>
    <t>Adesivo estrutural à base de resina epóxi bicomponente tipo ADE-52 ou similar</t>
  </si>
  <si>
    <t>M1151</t>
  </si>
  <si>
    <t>Junta de dilatação em elastômero e perfil VV - L = 40 mm e H = 70 mm</t>
  </si>
  <si>
    <t>M1152</t>
  </si>
  <si>
    <t>Junta de dilatação em elastômero e perfil VV - L = 50 mm e H = 80 mm</t>
  </si>
  <si>
    <t>M1176</t>
  </si>
  <si>
    <t>Arame liso em aço galvanizado - D = 1,65 mm (16 BWG)</t>
  </si>
  <si>
    <t>M1205</t>
  </si>
  <si>
    <t>Prego de ferro</t>
  </si>
  <si>
    <t>M1210</t>
  </si>
  <si>
    <t>Pórtico metálico para vão de 15,9 m e vento de 35 m/s</t>
  </si>
  <si>
    <t>M1218</t>
  </si>
  <si>
    <t>Projetor externo em alumínio fundido para lâmpada de até 2.000 W</t>
  </si>
  <si>
    <t>M1242</t>
  </si>
  <si>
    <t>Coroa diamantada - D = 15,87 mm (5/8")</t>
  </si>
  <si>
    <t>M1243</t>
  </si>
  <si>
    <t>Coroa diamantada - D = 19,50 mm (3/4")</t>
  </si>
  <si>
    <t>M1244</t>
  </si>
  <si>
    <t>Coroa diamantada - D = 25,40 mm (1")</t>
  </si>
  <si>
    <t>M1245</t>
  </si>
  <si>
    <t>Barra em aço SAE 1010/1020 roscada - D = 9,5 mm (3/8")</t>
  </si>
  <si>
    <t>M1300</t>
  </si>
  <si>
    <t>Roller bit - Tooth cutter - série 8 - D = 700 mm</t>
  </si>
  <si>
    <t>M1301</t>
  </si>
  <si>
    <t>Roller bit - Tooth cutter - série 8 - D = 800 mm</t>
  </si>
  <si>
    <t>M1302</t>
  </si>
  <si>
    <t>Roller bit - Tooth cutter - série 8 - D = 900 mm</t>
  </si>
  <si>
    <t>M1303</t>
  </si>
  <si>
    <t>Roller bit - Tooth cutter - série 8 - D = 1.000 mm</t>
  </si>
  <si>
    <t>M1304</t>
  </si>
  <si>
    <t>Roller bit - Tooth cutter - série 8 - D = 1.100 mm</t>
  </si>
  <si>
    <t>M1305</t>
  </si>
  <si>
    <t>Roller bit - Tooth cutter - série 8 - D = 1.200 mm</t>
  </si>
  <si>
    <t>M1306</t>
  </si>
  <si>
    <t>Roller bit - Tooth cutter - série 8 - D = 1.300 mm</t>
  </si>
  <si>
    <t>M1307</t>
  </si>
  <si>
    <t>Roller bit - Tooth cutter - série 13 - D = 1.400 mm</t>
  </si>
  <si>
    <t>M1308</t>
  </si>
  <si>
    <t>Roller bit - Tooth cutter - série 13 - D = 1.500 mm</t>
  </si>
  <si>
    <t>M1309</t>
  </si>
  <si>
    <t>Roller bit - Tooth cutter - série 13 - D = 1.600 mm</t>
  </si>
  <si>
    <t>M1310</t>
  </si>
  <si>
    <t>Roller bit - Tooth cutter - série 13 - D = 1.700 mm</t>
  </si>
  <si>
    <t>M1311</t>
  </si>
  <si>
    <t>Roller bit - Tooth cutter - série 13 - D = 1.800 mm</t>
  </si>
  <si>
    <t>M1312</t>
  </si>
  <si>
    <t>Roller bit - Tooth cutter - cantilever - D = 600 mm</t>
  </si>
  <si>
    <t>M1313</t>
  </si>
  <si>
    <t>Roller bit - TCI button cutter - cantilever - D = 600 mm</t>
  </si>
  <si>
    <t>M1314</t>
  </si>
  <si>
    <t>Roller bit - TCI button cutter - série 8 - D = 700 mm</t>
  </si>
  <si>
    <t>M1315</t>
  </si>
  <si>
    <t>Roller bit - TCI button cutter - série 8 - D = 800 mm</t>
  </si>
  <si>
    <t>M1316</t>
  </si>
  <si>
    <t>Roller bit - TCI button cutter - série 8 - D = 900 mm</t>
  </si>
  <si>
    <t>M1317</t>
  </si>
  <si>
    <t>Roller bit - TCI button cutter - série 8 - D = 1.000 mm</t>
  </si>
  <si>
    <t>M1318</t>
  </si>
  <si>
    <t>Roller bit - TCI button cutter - série 8 - D = 1.100 mm</t>
  </si>
  <si>
    <t>M1319</t>
  </si>
  <si>
    <t>Roller bit - TCI button cutter - série 8 - D = 1.200 mm</t>
  </si>
  <si>
    <t>M1320</t>
  </si>
  <si>
    <t>Roller bit - TCI button cutter - série 8 - D = 1.300 mm</t>
  </si>
  <si>
    <t>M1321</t>
  </si>
  <si>
    <t>Roller bit - TCI button cutter - série 13 - D = 1.400 mm</t>
  </si>
  <si>
    <t>M1322</t>
  </si>
  <si>
    <t>Roller bit - TCI button cutter - série 13 - D = 1.500 mm</t>
  </si>
  <si>
    <t>M1323</t>
  </si>
  <si>
    <t>Roller bit - TCI button cutter - série 13 - D = 1.600 mm</t>
  </si>
  <si>
    <t>M1324</t>
  </si>
  <si>
    <t>Roller bit - TCI button cutter - série 13 - D = 1.700 mm</t>
  </si>
  <si>
    <t>M1325</t>
  </si>
  <si>
    <t>Roller bit - TCI button cutter - série 13 - D = 1.800 mm</t>
  </si>
  <si>
    <t>M1328</t>
  </si>
  <si>
    <t>Ripa de madeira - E = 4,0 cm e L = 1,5 cm</t>
  </si>
  <si>
    <t>M1337</t>
  </si>
  <si>
    <t>Série de brocas integrais S11</t>
  </si>
  <si>
    <t>M1341</t>
  </si>
  <si>
    <t>Parafuso de cabeça sextavada em aço galvanizado - D = 15,875 mm (5/8") e C = 101,600 mm (4")</t>
  </si>
  <si>
    <t>M1350</t>
  </si>
  <si>
    <t>Muda de árvore ornamental com altura de 2,00 a 3,00 m</t>
  </si>
  <si>
    <t>M1351</t>
  </si>
  <si>
    <t>Muda de árvore ornamental com altura de 1,00 a 2,00 m</t>
  </si>
  <si>
    <t>M1356</t>
  </si>
  <si>
    <t>Muda de árvore ornamental com altura até 1,00 m</t>
  </si>
  <si>
    <t>M1358</t>
  </si>
  <si>
    <t>Sarrafo em madeira de terceira - E = 2,5 cm e L = 5 cm</t>
  </si>
  <si>
    <t>M1359</t>
  </si>
  <si>
    <t>Muda de árvore frutífera com altura de 2,00 a 3,00 m</t>
  </si>
  <si>
    <t>M1360</t>
  </si>
  <si>
    <t>Muda de árvore frutífera com altura de 1,00 a 2,00 m</t>
  </si>
  <si>
    <t>M1361</t>
  </si>
  <si>
    <t>Muda de árvore frutífera com altura até 1,00 m</t>
  </si>
  <si>
    <t>M1362</t>
  </si>
  <si>
    <t>Tapete de floríferas com altura até 0,50 m</t>
  </si>
  <si>
    <t>M1364</t>
  </si>
  <si>
    <t>Herbicida glifosato para aplicação localizada</t>
  </si>
  <si>
    <t>M1366</t>
  </si>
  <si>
    <t>Desengraxante líquido biodegradável</t>
  </si>
  <si>
    <t>M1367</t>
  </si>
  <si>
    <t>Chapa fina em aço galvanizado</t>
  </si>
  <si>
    <t>M1368</t>
  </si>
  <si>
    <t>Pingadeira de elastômero com aba inclinada - L = 40 mm e H = 40 mm</t>
  </si>
  <si>
    <t>M1369</t>
  </si>
  <si>
    <t>Selador acrílico para pintura</t>
  </si>
  <si>
    <t>M1370</t>
  </si>
  <si>
    <t>Aditivo látex de polímero SBR para concreto e argamassa</t>
  </si>
  <si>
    <t>M1376</t>
  </si>
  <si>
    <t>Chapa fina em aço ASTM A36</t>
  </si>
  <si>
    <t>M1377</t>
  </si>
  <si>
    <t>Treliça nervurada eletrossoldada em aço CA 60</t>
  </si>
  <si>
    <t>M1378</t>
  </si>
  <si>
    <t>Chapa grossa em aço ASTM A36</t>
  </si>
  <si>
    <t>M1379</t>
  </si>
  <si>
    <t>Argamassa polimérica monocomponente para reparos estruturais</t>
  </si>
  <si>
    <t>M1382</t>
  </si>
  <si>
    <t>Areia grossa lavada</t>
  </si>
  <si>
    <t>M1383</t>
  </si>
  <si>
    <t>Areia fina lavada</t>
  </si>
  <si>
    <t>M1384</t>
  </si>
  <si>
    <t>Tubo em aço-carbono com funil cônico tremonha para lançamento de concreto</t>
  </si>
  <si>
    <t>M1385</t>
  </si>
  <si>
    <t>Disco de corte diamantado para concreto e asfalto - D = 350 mm</t>
  </si>
  <si>
    <t>M1387</t>
  </si>
  <si>
    <t>Adesivo estrutural à base de resina epóxi de média viscosidade</t>
  </si>
  <si>
    <t>M1388</t>
  </si>
  <si>
    <t>Cordoalha tipo CP 177 RB para estais - D = 15,7 mm</t>
  </si>
  <si>
    <t>M1390</t>
  </si>
  <si>
    <t>Adesivo estrutural à base de resina epóxi de baixa viscosidade</t>
  </si>
  <si>
    <t>M1391</t>
  </si>
  <si>
    <t>Ponteiro para martelete - D = 22 mm e C = 1,00 m</t>
  </si>
  <si>
    <t>M1397</t>
  </si>
  <si>
    <t>Eletrodo revestido E60XX</t>
  </si>
  <si>
    <t>M1398</t>
  </si>
  <si>
    <t>Vareta em aço-carbono para solda oxiacetileno AWS A 5.2 R45</t>
  </si>
  <si>
    <t>M1399</t>
  </si>
  <si>
    <t>Broca de widia - D = 14 mm e C = 150 mm</t>
  </si>
  <si>
    <t>M1400</t>
  </si>
  <si>
    <t>Adesivo estrutural à base de resina epóxi de alta viscosidade</t>
  </si>
  <si>
    <t>M1401</t>
  </si>
  <si>
    <t>Bico de adesão para injeção de adesivo estrutural à base de resina epóxi</t>
  </si>
  <si>
    <t>M1402</t>
  </si>
  <si>
    <t>Bico de perfuração para injeção de adesivo estrutural à base de resina epóxi</t>
  </si>
  <si>
    <t>M1404</t>
  </si>
  <si>
    <t>Aplicador manual de adesivo estrutural</t>
  </si>
  <si>
    <t>M1405</t>
  </si>
  <si>
    <t>Disco diamantado para desbaste - D = 180 mm</t>
  </si>
  <si>
    <t>M1406</t>
  </si>
  <si>
    <t>Broca de aço rápido - D = 12,5 mm e C = 151 mm</t>
  </si>
  <si>
    <t>M1408</t>
  </si>
  <si>
    <t>Grelha metálica para canaletas - C = 1,00 m e L = 0,30 m</t>
  </si>
  <si>
    <t>M1409</t>
  </si>
  <si>
    <t>Porta-grelha metálica - C = 1,00 m e L = 0,30 m</t>
  </si>
  <si>
    <t>M1429</t>
  </si>
  <si>
    <t>Tábua de pinho de terceira - E = 2,5 cm</t>
  </si>
  <si>
    <t>M1432</t>
  </si>
  <si>
    <t>Tampão de ferro fundido articulado para águas pluviais - DN 600 classe 400</t>
  </si>
  <si>
    <t>M1433</t>
  </si>
  <si>
    <t>Grelha metálica para canaletas - C = 0,50 m e L = 0,50 m</t>
  </si>
  <si>
    <t>M1434</t>
  </si>
  <si>
    <t>Porta-grelha metálica - C = 0,50 m e L = 0,50 m</t>
  </si>
  <si>
    <t>M1446</t>
  </si>
  <si>
    <t>Geogrelha bidirecional em polipropileno extrudado - resistência à tração de 30 kN/m, deformação inferior a 5% e malha de 36 x 34 mm</t>
  </si>
  <si>
    <t>M1447</t>
  </si>
  <si>
    <t>Geogrelha unidirecional em poliéster - resistência à tração longitudinal de 50 kN/m</t>
  </si>
  <si>
    <t>M1448</t>
  </si>
  <si>
    <t>Geogrelha unidirecional em poliéster - resistência à tração longitudinal de 90 kN/m</t>
  </si>
  <si>
    <t>M1449</t>
  </si>
  <si>
    <t>Geogrelha unidirecional em poliéster - resistência à tração longitudinal de 100 kN/m</t>
  </si>
  <si>
    <t>M1450</t>
  </si>
  <si>
    <t>Geogrelha unidirecional em poliéster - resistência à tração longitudinal de 150 kN/m</t>
  </si>
  <si>
    <t>M1451</t>
  </si>
  <si>
    <t>Geogrelha unidirecional em poliéster - resistência à tração longitudinal de 200 kN/m</t>
  </si>
  <si>
    <t>M1452</t>
  </si>
  <si>
    <t>Geogrelha unidirecional em poliéster - resistência à tração longitudinal de 300 kN/m</t>
  </si>
  <si>
    <t>M1453</t>
  </si>
  <si>
    <t>Geogrelha unidirecional em poliéster - resistência à tração longitudinal de 400 kN/m</t>
  </si>
  <si>
    <t>M1454</t>
  </si>
  <si>
    <t>Geocélula em PEAD - H = 75 mm e célula de 289 cm²</t>
  </si>
  <si>
    <t>M1455</t>
  </si>
  <si>
    <t>Geocélula em PEAD - H = 100 mm e célula de 289 cm²</t>
  </si>
  <si>
    <t>M1456</t>
  </si>
  <si>
    <t>Geocélula em PEAD - H = 150 mm e célula de 289 cm²</t>
  </si>
  <si>
    <t>M1457</t>
  </si>
  <si>
    <t>Geocélula em PEAD - H = 200 mm e célula de 289 cm²</t>
  </si>
  <si>
    <t>M1458</t>
  </si>
  <si>
    <t>Geocélula em PEAD - H = 75 mm e célula de 460 cm²</t>
  </si>
  <si>
    <t>M1459</t>
  </si>
  <si>
    <t>Geocélula em PEAD - H = 100 mm e célula de 460 cm²</t>
  </si>
  <si>
    <t>M1460</t>
  </si>
  <si>
    <t>Geocélula em PEAD - H = 150 mm e célula de 460 cm²</t>
  </si>
  <si>
    <t>M1461</t>
  </si>
  <si>
    <t>Geocélula em PEAD - H = 200 mm e célula de 460 cm²</t>
  </si>
  <si>
    <t>M1462</t>
  </si>
  <si>
    <t>Geocélula em PEAD - H = 75 mm e célula de 1.206 cm²</t>
  </si>
  <si>
    <t>M1463</t>
  </si>
  <si>
    <t>Geocélula em PEAD - H = 100 mm e célula de 1.206 cm²</t>
  </si>
  <si>
    <t>M1464</t>
  </si>
  <si>
    <t>Geocélula em PEAD - H = 150 mm e célula de 1.206 cm²</t>
  </si>
  <si>
    <t>M1465</t>
  </si>
  <si>
    <t>Geocélula em PEAD - H = 200 mm e célula de 1.206 cm²</t>
  </si>
  <si>
    <t>M1472</t>
  </si>
  <si>
    <t>Tubo de PVC rosqueável para água fria - D = 75 mm (3")</t>
  </si>
  <si>
    <t>M1481</t>
  </si>
  <si>
    <t>Coroa diamantada - D = 31,80 mm (1 1/4")</t>
  </si>
  <si>
    <t>M1496</t>
  </si>
  <si>
    <t>Coroa diamantada - D = 38,10 mm (1 1/2")</t>
  </si>
  <si>
    <t>M1498</t>
  </si>
  <si>
    <t>Coroa diamantada - D = 44,50 mm (1 3/4")</t>
  </si>
  <si>
    <t>M1518</t>
  </si>
  <si>
    <t>Coroa diamantada - D = 50,80 mm (2")</t>
  </si>
  <si>
    <t>M1519</t>
  </si>
  <si>
    <t>Coroa diamantada - D = 63,50 mm (2 1/2")</t>
  </si>
  <si>
    <t>M1520</t>
  </si>
  <si>
    <t>Coroa diamantada - D = 76,20 mm (3")</t>
  </si>
  <si>
    <t>M1526</t>
  </si>
  <si>
    <t>Coroa diamantada - D = 101,60 mm (4")</t>
  </si>
  <si>
    <t>M1527</t>
  </si>
  <si>
    <t>Broca de widia - D = 10 mm e C = 150 mm</t>
  </si>
  <si>
    <t>M1528</t>
  </si>
  <si>
    <t>Broca de widia - D = 13 mm e C = 150 mm</t>
  </si>
  <si>
    <t>M1546</t>
  </si>
  <si>
    <t>Telha trapezoidal em aço zincado - E = 0,43 mm</t>
  </si>
  <si>
    <t>M1553</t>
  </si>
  <si>
    <t>Geotêxtil não-tecido agulhado em poliéster - resistência à tração longitudinal de 31 kN/m</t>
  </si>
  <si>
    <t>M1556</t>
  </si>
  <si>
    <t>Terra vegetal produzida</t>
  </si>
  <si>
    <t>M1575</t>
  </si>
  <si>
    <t>Tinta látex à base de resina acrílica</t>
  </si>
  <si>
    <t>M1577</t>
  </si>
  <si>
    <t>Tinta plástica à base de resina metacrílica aplicada a frio por dispersão ou extrusão</t>
  </si>
  <si>
    <t>M1585</t>
  </si>
  <si>
    <t>Massa termoplástica aplicada por extrusão</t>
  </si>
  <si>
    <t>M1591</t>
  </si>
  <si>
    <t>Suporte polimérico ecológico maciço colapsível para placa de sinalização - D = 6,4 cm</t>
  </si>
  <si>
    <t>M1600</t>
  </si>
  <si>
    <t>Trilho TR25 em aço-carbono usado</t>
  </si>
  <si>
    <t>M1602</t>
  </si>
  <si>
    <t>Trilho TR37 em aço-carbono usado</t>
  </si>
  <si>
    <t>M1603</t>
  </si>
  <si>
    <t>Trilho TR45 em aço-carbono usado</t>
  </si>
  <si>
    <t>M1605</t>
  </si>
  <si>
    <t>Trilho TR57 em aço-carbono usado</t>
  </si>
  <si>
    <t>M1606</t>
  </si>
  <si>
    <t>Trilho TR68 em aço-carbono usado</t>
  </si>
  <si>
    <t>M1614</t>
  </si>
  <si>
    <t>Tubo em aço galvanizado com rosca BSP classe leve - D = 50 mm (2")</t>
  </si>
  <si>
    <t>M1616</t>
  </si>
  <si>
    <t>Tubo em aço galvanizado com rosca BSP classe leve - D = 20 mm (3/4")</t>
  </si>
  <si>
    <t>M1617</t>
  </si>
  <si>
    <t>Tubo em aço galvanizado com rosca BSP classe leve - D = 80 mm (3")</t>
  </si>
  <si>
    <t>M1618</t>
  </si>
  <si>
    <t>Tubo em aço galvanizado com rosca BSP classe leve - D = 100 mm (4")</t>
  </si>
  <si>
    <t>M1624</t>
  </si>
  <si>
    <t>Suporte polimérico ecológico maciço colapsível para placa de sinalização - seção de 8 x 8 cm</t>
  </si>
  <si>
    <t>M1636</t>
  </si>
  <si>
    <t>Suporte polimérico ecológico maciço colapsível para placa de sinalização - seção de 7 x 15 cm</t>
  </si>
  <si>
    <t>M1638</t>
  </si>
  <si>
    <t>Mourão de madeira - H = 2,10 m e D = 0,10 m</t>
  </si>
  <si>
    <t>M1639</t>
  </si>
  <si>
    <t>Mourão de madeira - H = 2,20 m e D = 0,15 m</t>
  </si>
  <si>
    <t>M1640</t>
  </si>
  <si>
    <t>Nonel iniciador - C = 300,0 m</t>
  </si>
  <si>
    <t>M1642</t>
  </si>
  <si>
    <t>Coroa de botões esféricos - D = 130 mm (5 1/8")</t>
  </si>
  <si>
    <t>M1643</t>
  </si>
  <si>
    <t>Coroa de botões esféricos - D = 194 mm (7 5/8")</t>
  </si>
  <si>
    <t>M1644</t>
  </si>
  <si>
    <t>Coroa de botões esféricos - D = 251 mm (9 7/8")</t>
  </si>
  <si>
    <t>M1645</t>
  </si>
  <si>
    <t>Coroa de botões esféricos - D = 305 mm (12")</t>
  </si>
  <si>
    <t>M1646</t>
  </si>
  <si>
    <t>Coroa de botões esféricos - D = 355 mm (14")</t>
  </si>
  <si>
    <t>M1648</t>
  </si>
  <si>
    <t>Dente de corte para trado ou caçamba de perfuração</t>
  </si>
  <si>
    <t>M1649</t>
  </si>
  <si>
    <t>Coroa de botões esféricos linha ST68 - D = 102 mm (4")</t>
  </si>
  <si>
    <t>M1650</t>
  </si>
  <si>
    <t>Coroa de botões esféricos para tirante autoinjetável - D = 87 mm (3 7/16")</t>
  </si>
  <si>
    <t>M1651</t>
  </si>
  <si>
    <t>Tricone para tirante autoinjetável - D = 120 mm</t>
  </si>
  <si>
    <t>M1653</t>
  </si>
  <si>
    <t>Coroa piloto de botões esféricos para sistema autoperfurante - D = 76,2 mm (3")</t>
  </si>
  <si>
    <t>M1655</t>
  </si>
  <si>
    <t>Tubo de PVC ponta e bolsa para esgoto - D = 50 mm (2")</t>
  </si>
  <si>
    <t>M1656</t>
  </si>
  <si>
    <t>Tubo de PVC ponta e bolsa para esgoto - D = 75 mm (3")</t>
  </si>
  <si>
    <t>M1657</t>
  </si>
  <si>
    <t>Tubo PEAD corrugado perfurado para drenagem - D = 170 mm</t>
  </si>
  <si>
    <t>M1658</t>
  </si>
  <si>
    <t>Tubo PEAD corrugado perfurado para drenagem - D = 230 mm</t>
  </si>
  <si>
    <t>M1662</t>
  </si>
  <si>
    <t>Suporte em madeira de eucalipto tratado - seção de 8 x 8 cm</t>
  </si>
  <si>
    <t>M1665</t>
  </si>
  <si>
    <t>Tubo de PVC rosqueável para água fria - D = 40 mm (1 1/2")</t>
  </si>
  <si>
    <t>M1673</t>
  </si>
  <si>
    <t>Tubo de PVC rosqueável para água fria - D = 100 mm (4")</t>
  </si>
  <si>
    <t>M1675</t>
  </si>
  <si>
    <t>Tubo de PVC rosqueável para água fria - D = 150 mm (6")</t>
  </si>
  <si>
    <t>M1702</t>
  </si>
  <si>
    <t>Duto flexível de ventilação em PVC - D = 1,20 m</t>
  </si>
  <si>
    <t>M1719</t>
  </si>
  <si>
    <t>Broca integral série H19 - D = 24 mm e C = 0,4 m</t>
  </si>
  <si>
    <t>M1720</t>
  </si>
  <si>
    <t>Geotêxtil não-tecido agulhado em poliéster - resistência à tração longitudinal de 10 kN/m</t>
  </si>
  <si>
    <t>M1731</t>
  </si>
  <si>
    <t>Haste de perfuração simples para jet grouting - D = 88,9 mm (3 1/2") e C = 3,00 m</t>
  </si>
  <si>
    <t>M1732</t>
  </si>
  <si>
    <t>Luva em aço galvanizado com rosca BSP classe leve - D = 50 mm (2")</t>
  </si>
  <si>
    <t>M1733</t>
  </si>
  <si>
    <t>Manta drenante em malha de polietileno e geotêxtil de polipropileno em uma das faces</t>
  </si>
  <si>
    <t>M1735</t>
  </si>
  <si>
    <t>Punho linha ST68 para perfuração - D = 80 mm (3 5/32")</t>
  </si>
  <si>
    <t>M1736</t>
  </si>
  <si>
    <t>Adesivo à base de resina poliéster bicomponente para ancoragem</t>
  </si>
  <si>
    <t>M1737</t>
  </si>
  <si>
    <t>Tubo em aço-carbono para ar comprimido - D = 150 mm (6")</t>
  </si>
  <si>
    <t>M1739</t>
  </si>
  <si>
    <t>Haste linha T45 para perfuratriz sobre esteiras - D = 45,0 mm (1 3/4") e C = 3,60 m</t>
  </si>
  <si>
    <t>M1740</t>
  </si>
  <si>
    <t>Punho linha T45 para perfuratriz sobre esteiras - D = 45 mm (1 3/4")</t>
  </si>
  <si>
    <t>M1741</t>
  </si>
  <si>
    <t>Luva em aço linha T45 para perfuratriz sobre esteiras - D = 45,0 mm (1 3/4")</t>
  </si>
  <si>
    <t>M1742</t>
  </si>
  <si>
    <t>Coroa de botões esféricos linha T45 - D = 89 mm (3 1/2")</t>
  </si>
  <si>
    <t>M1747</t>
  </si>
  <si>
    <t>Tubo em aço-carbono para sistema autoperfurante - D = 76,2 mm</t>
  </si>
  <si>
    <t>M1748</t>
  </si>
  <si>
    <t>Tubo em aço-carbono iniciador para sistema autoperfurante com anel da coroa piloto - D = 76,2 mm (3") e C = 3 m</t>
  </si>
  <si>
    <t>M1749</t>
  </si>
  <si>
    <t>Haste linha ST68 para perfuração - D = 87,0 mm (3 7/16") e C = 1,83 m</t>
  </si>
  <si>
    <t>M1750</t>
  </si>
  <si>
    <t>Hidromonitor com bico de injeção para jet grouting - D = 88,9 mm (3 1/2")</t>
  </si>
  <si>
    <t>M1751</t>
  </si>
  <si>
    <t>Válvula manchete - D = 73 mm</t>
  </si>
  <si>
    <t>M1752</t>
  </si>
  <si>
    <t>Borracha para obturador mecânico</t>
  </si>
  <si>
    <t>M1753</t>
  </si>
  <si>
    <t>Disco de corte diamantado segmentado para concreto - D = 110 mm</t>
  </si>
  <si>
    <t>M1754</t>
  </si>
  <si>
    <t>Conjunto de lâminas de corte para trituradora de galhos e troncos</t>
  </si>
  <si>
    <t>M1755</t>
  </si>
  <si>
    <t>Pó calcário dolomítico</t>
  </si>
  <si>
    <t>M1756</t>
  </si>
  <si>
    <t>Material formador de camada protetora para hidrossemeadura</t>
  </si>
  <si>
    <t>M1765</t>
  </si>
  <si>
    <t>Tubo em aço-carbono schedule 40 - D = 65 mm (2 1/2")</t>
  </si>
  <si>
    <t>M1773</t>
  </si>
  <si>
    <t>Ancoragem regulável para estais de 19 cordoalhas - D = 15,7 mm</t>
  </si>
  <si>
    <t>M1774</t>
  </si>
  <si>
    <t>Ancoragem regulável para estais de 31 cordoalhas - D = 15,7 mm</t>
  </si>
  <si>
    <t>M1775</t>
  </si>
  <si>
    <t>Ancoragem regulável para estais de 37 cordoalhas - D = 15,7 mm</t>
  </si>
  <si>
    <t>M1776</t>
  </si>
  <si>
    <t>Ancoragem regulável para estais de 55 cordoalhas - D = 15,7 mm</t>
  </si>
  <si>
    <t>M1777</t>
  </si>
  <si>
    <t>Ancoragem regulável para estais de 61 cordoalhas - D = 15,7 mm</t>
  </si>
  <si>
    <t>M1778</t>
  </si>
  <si>
    <t>Ancoragem regulável para estais de 73 cordoalhas - D = 15,7 mm</t>
  </si>
  <si>
    <t>M1779</t>
  </si>
  <si>
    <t>Ancoragem regulável para estais de 91 cordoalhas - D = 15,7 mm</t>
  </si>
  <si>
    <t>M1780</t>
  </si>
  <si>
    <t>Ancoragem fixa para estais de 19 cordoalhas - D = 15,7 mm</t>
  </si>
  <si>
    <t>M1781</t>
  </si>
  <si>
    <t>Ancoragem fixa para estais de 31 cordoalhas - D = 15,7 mm</t>
  </si>
  <si>
    <t>M1782</t>
  </si>
  <si>
    <t>Ancoragem fixa para estais de 37 cordoalhas - D = 15,7 mm</t>
  </si>
  <si>
    <t>M1783</t>
  </si>
  <si>
    <t>Ancoragem fixa para estais de 55 cordoalhas - D = 15,7 mm</t>
  </si>
  <si>
    <t>M1784</t>
  </si>
  <si>
    <t>Ancoragem fixa para estais de 61 cordoalhas - D = 15,7 mm</t>
  </si>
  <si>
    <t>M1785</t>
  </si>
  <si>
    <t>Ancoragem fixa para estais de 73 cordoalhas - D = 15,7 mm</t>
  </si>
  <si>
    <t>M1786</t>
  </si>
  <si>
    <t>Ancoragem fixa para estais de 91 cordoalhas - D = 15,7 mm</t>
  </si>
  <si>
    <t>M1787</t>
  </si>
  <si>
    <t>Estaca de tutoramento - D = 5 cm e H = 2 m</t>
  </si>
  <si>
    <t>M1789</t>
  </si>
  <si>
    <t>Ancoragem ativa para 31 cordoalhas - D = 15,2 mm</t>
  </si>
  <si>
    <t>M1790</t>
  </si>
  <si>
    <t>Gás liquefeito de petróleo (GLP)</t>
  </si>
  <si>
    <t>M1795</t>
  </si>
  <si>
    <t>Gás oxigênio</t>
  </si>
  <si>
    <t>M1796</t>
  </si>
  <si>
    <t>Gás acetileno</t>
  </si>
  <si>
    <t>M1797</t>
  </si>
  <si>
    <t>Fita de espuma EPDM para vedação com adesivo em uma face - E = 4 mm e L = 40 mm</t>
  </si>
  <si>
    <t>M1800</t>
  </si>
  <si>
    <t>Manta asfáltica não-tecido em poliéster - antirraíz - E = 3 mm</t>
  </si>
  <si>
    <t>M1811</t>
  </si>
  <si>
    <t>Longarina de madeira de primeira - L = 16 cm e E = 6 cm</t>
  </si>
  <si>
    <t>M1812</t>
  </si>
  <si>
    <t>Estronca de madeira - D = 20 cm</t>
  </si>
  <si>
    <t>M1814</t>
  </si>
  <si>
    <t>Tela metálica galvanizada dobrada em L - C = 2,0 m, L = 0,5 m e H = 0,5 m</t>
  </si>
  <si>
    <t>M1815</t>
  </si>
  <si>
    <t>Tela metálica de dupla torção em liga de zinco e alumínio - malha de 8 x 10 cm</t>
  </si>
  <si>
    <t>M1819</t>
  </si>
  <si>
    <t>Cartucho de cimento - D = 25 mm e C = 320 mm</t>
  </si>
  <si>
    <t>M1820</t>
  </si>
  <si>
    <t>Cartucho de resina poliéster - D = 38 mm e C = 500 mm</t>
  </si>
  <si>
    <t>M1844</t>
  </si>
  <si>
    <t>Ancoragem ativa para 8 cordoalhas - D = 15,2 mm</t>
  </si>
  <si>
    <t>M1845</t>
  </si>
  <si>
    <t>Ancoragem passiva aderente para 10 cordoalhas - D = 15,2 mm</t>
  </si>
  <si>
    <t>M1868</t>
  </si>
  <si>
    <t>Tinta em pó à base de resina epóxi</t>
  </si>
  <si>
    <t>M1869</t>
  </si>
  <si>
    <t>Coroa de botões esféricos para martelo de fundo - D = 120 mm (4 3/4")</t>
  </si>
  <si>
    <t>M1870</t>
  </si>
  <si>
    <t>Cunha metálica para cordoalha - D = 12,7 mm</t>
  </si>
  <si>
    <t>M1874</t>
  </si>
  <si>
    <t>Martelo de fundo DTH - DN = 102 mm (4")</t>
  </si>
  <si>
    <t>M1875</t>
  </si>
  <si>
    <t>Haste de perfuração com rosca API 2 3/8" - D = 73 mm (2 7/8")</t>
  </si>
  <si>
    <t>M1876</t>
  </si>
  <si>
    <t>Válvula manchete - D = 32 mm</t>
  </si>
  <si>
    <t>M1877</t>
  </si>
  <si>
    <t>Válvula manchete - D = 40 mm</t>
  </si>
  <si>
    <t>M1879</t>
  </si>
  <si>
    <t>Tubo PEAD PE 80 PN 6 - D = 40 mm</t>
  </si>
  <si>
    <t>M1880</t>
  </si>
  <si>
    <t>Tubo PEAD PE 80 PN 16 - D = 20 mm</t>
  </si>
  <si>
    <t>M1907</t>
  </si>
  <si>
    <t>Tubo PEAD PE 80 PN 8 - D = 32 mm</t>
  </si>
  <si>
    <t>M1909</t>
  </si>
  <si>
    <t>Tubo PEAD PE 80 PN 8 - D = 40 mm</t>
  </si>
  <si>
    <t>M1911</t>
  </si>
  <si>
    <t>Tubo PEAD PE 80 PN 8 - D = 50 mm</t>
  </si>
  <si>
    <t>M1912</t>
  </si>
  <si>
    <t>Tubo PEAD PE 80 PN 8 - D = 63 mm</t>
  </si>
  <si>
    <t>M1913</t>
  </si>
  <si>
    <t>Tubo PEAD PE 80 PN 8 - D = 75 mm</t>
  </si>
  <si>
    <t>M1919</t>
  </si>
  <si>
    <t>Tubo PEAD PE 80 PN 8 - D = 110 mm</t>
  </si>
  <si>
    <t>M1922</t>
  </si>
  <si>
    <t>Tubo de PVC espaguete - D = 14 mm</t>
  </si>
  <si>
    <t>M1924</t>
  </si>
  <si>
    <t>Tirante de barra de aço - tensão de escoamento = 500 MPa, tensão de ruptura = 750 MPa e D = 25 mm</t>
  </si>
  <si>
    <t>M1926</t>
  </si>
  <si>
    <t>Espaçador plástico tipo disco separador para tirante com 6 cordoalhas - D = 12,7 mm</t>
  </si>
  <si>
    <t>M1927</t>
  </si>
  <si>
    <t>Espaçador plástico tipo disco separador para tirante com 8 cordoalhas - D = 12,7 mm</t>
  </si>
  <si>
    <t>M1928</t>
  </si>
  <si>
    <t>Espaçador plástico tipo disco separador para tirante com 10 cordoalhas - D = 12,7 mm</t>
  </si>
  <si>
    <t>M1931</t>
  </si>
  <si>
    <t>Espaçador plástico tipo disco separador para tirante com 12 cordoalhas - D = 12,7 mm</t>
  </si>
  <si>
    <t>M1935</t>
  </si>
  <si>
    <t>Espaçador plástico tipo centralizador carambola para tirante de barra de aço - D = 32,0 mm</t>
  </si>
  <si>
    <t>M1936</t>
  </si>
  <si>
    <t>Espaçador plástico tipo centralizador carambola para tirante de barra de aço - D = 30,0 mm</t>
  </si>
  <si>
    <t>M1937</t>
  </si>
  <si>
    <t>Espaçador plástico tipo centralizador carambola para tirante de barra de aço - D = 40,0 mm</t>
  </si>
  <si>
    <t>M1941</t>
  </si>
  <si>
    <t>Óleo tipo A1</t>
  </si>
  <si>
    <t>M1942</t>
  </si>
  <si>
    <t>Espaçador plástico tipo centralizador carambola para tirante de barra de aço - D = 47,0 mm</t>
  </si>
  <si>
    <t>M1943</t>
  </si>
  <si>
    <t>Cimento asfáltico de petróleo - CAP 50/70</t>
  </si>
  <si>
    <t>M1944</t>
  </si>
  <si>
    <t>Cimento asfáltico de petróleo - CAP 150/200</t>
  </si>
  <si>
    <t>M1945</t>
  </si>
  <si>
    <t>Cimento asfáltico de petróleo - CAP 85/100</t>
  </si>
  <si>
    <t>M1946</t>
  </si>
  <si>
    <t>Emulsão asfáltica - RR-1C</t>
  </si>
  <si>
    <t>M1947</t>
  </si>
  <si>
    <t>Emulsão asfáltica - RM-1C</t>
  </si>
  <si>
    <t>M1948</t>
  </si>
  <si>
    <t>Espaçador plástico tipo centralizador carambola para tirante de barra de aço - D = 50,0 mm</t>
  </si>
  <si>
    <t>M1949</t>
  </si>
  <si>
    <t>Emulsão asfáltica - RL-1C</t>
  </si>
  <si>
    <t>M1950</t>
  </si>
  <si>
    <t>Emulsão asfáltica com polímero - RC-1C-E</t>
  </si>
  <si>
    <t>M1952</t>
  </si>
  <si>
    <t>Cimento asfáltico de petróleo com polímero - CAP 150/200-E</t>
  </si>
  <si>
    <t>M1953</t>
  </si>
  <si>
    <t>Aditivo asfáltico de reciclagem para misturas a quente</t>
  </si>
  <si>
    <t>M1954</t>
  </si>
  <si>
    <t>Cimento Portland CP II - 32 - a granel</t>
  </si>
  <si>
    <t>M1955</t>
  </si>
  <si>
    <t>Cimento asfáltico de petróleo com polímero - CAP 55/75-E</t>
  </si>
  <si>
    <t>M1956</t>
  </si>
  <si>
    <t>Emulsão asfáltica com polímero - RR-2C-E</t>
  </si>
  <si>
    <t>M1958</t>
  </si>
  <si>
    <t>Emulsão asfáltica com polímero - RM-1C-E</t>
  </si>
  <si>
    <t>M1959</t>
  </si>
  <si>
    <t>Espaçador plástico tipo centralizador carambola para tirante de barra de aço - D = 53,0 mm</t>
  </si>
  <si>
    <t>M1960</t>
  </si>
  <si>
    <t>Espaçador plástico tipo centralizador carambola para tirante de barra de aço - D = 57,0 mm</t>
  </si>
  <si>
    <t>M1961</t>
  </si>
  <si>
    <t>Espaçador plástico tipo centralizador carambola para tirante de barra de aço - D = 63,0 mm</t>
  </si>
  <si>
    <t>M1962</t>
  </si>
  <si>
    <t>Espaçador plástico tipo centralizador carambola para tirante de barra de aço - D = 69,0 mm</t>
  </si>
  <si>
    <t>M1965</t>
  </si>
  <si>
    <t>Cantoneira em ferro de abas iguais - L = 63,5 mm e E = 9,53 mm</t>
  </si>
  <si>
    <t>M1966</t>
  </si>
  <si>
    <t>Defensa metálica maleável simples</t>
  </si>
  <si>
    <t>M1967</t>
  </si>
  <si>
    <t>Defensa metálica maleável dupla</t>
  </si>
  <si>
    <t>M1968</t>
  </si>
  <si>
    <t>Defensa metálica semimaleável simples</t>
  </si>
  <si>
    <t>M1969</t>
  </si>
  <si>
    <t>Defensa metálica semimaleável dupla</t>
  </si>
  <si>
    <t>M1970</t>
  </si>
  <si>
    <t>Dente de corte para fresadora de 155 kW</t>
  </si>
  <si>
    <t>M1971</t>
  </si>
  <si>
    <t>Módulo de transição de defensa metálica tipo dupla onda com lâmina adicional para barreira rígida</t>
  </si>
  <si>
    <t>M1974</t>
  </si>
  <si>
    <t>Dente de corte para fresadora de 410 kW</t>
  </si>
  <si>
    <t>M1976</t>
  </si>
  <si>
    <t>Terminal aéreo de defensa metálica (tipo A)</t>
  </si>
  <si>
    <t>M1977</t>
  </si>
  <si>
    <t>Terminal de ancoragem de defensa metálica em barreira rígida (tipo D)</t>
  </si>
  <si>
    <t>M1979</t>
  </si>
  <si>
    <t>Luva em aço para emenda de tirantes - D = 38 mm e C = 115 mm</t>
  </si>
  <si>
    <t>M1980</t>
  </si>
  <si>
    <t>Luva em aço para emenda de tirantes - D = 48 mm e C = 120 mm</t>
  </si>
  <si>
    <t>M1981</t>
  </si>
  <si>
    <t>Luva em aço para emenda de tirantes - D = 60 mm e C = 160 mm</t>
  </si>
  <si>
    <t>M1982</t>
  </si>
  <si>
    <t>Luva em aço para emenda de tirantes - D = 50 mm e C = 130 mm</t>
  </si>
  <si>
    <t>M1983</t>
  </si>
  <si>
    <t>Luva em aço para emenda de tirantes - D = 63 mm e C = 180 mm</t>
  </si>
  <si>
    <t>M1984</t>
  </si>
  <si>
    <t>Luva em aço para emenda de tirantes - D = 73 mm e C = 180 mm</t>
  </si>
  <si>
    <t>M1985</t>
  </si>
  <si>
    <t>Luva em aço para emenda de tirantes - D = 73 mm e C = 200 mm</t>
  </si>
  <si>
    <t>M1986</t>
  </si>
  <si>
    <t>Luva em aço para emenda de tirantes - D = 82 mm e C = 200 mm</t>
  </si>
  <si>
    <t>M1987</t>
  </si>
  <si>
    <t>Luva em aço para emenda de tirantes - D = 89 mm e C = 210 mm</t>
  </si>
  <si>
    <t>M1988</t>
  </si>
  <si>
    <t>Luva em aço para emenda de tirantes - D = 97 mm e C = 210 mm</t>
  </si>
  <si>
    <t>M1990</t>
  </si>
  <si>
    <t>Placa de ancoragem para tirante de barra de aço - E = 16,0 mm e seção de 160 x 160 mm</t>
  </si>
  <si>
    <t>M1991</t>
  </si>
  <si>
    <t>Placa de ancoragem para tirante de barra de aço - E = 16,0 mm e seção de 200 x 200 mm</t>
  </si>
  <si>
    <t>M1994</t>
  </si>
  <si>
    <t>Placa de ancoragem para tirante de barra de aço - E = 22,0 mm e seção de 200 x 200 mm</t>
  </si>
  <si>
    <t>M1996</t>
  </si>
  <si>
    <t>Amortecedor retrátil tipo TAU II paralelo PCB ou similar para velocidade de projeto de 100 km/h</t>
  </si>
  <si>
    <t>M1997</t>
  </si>
  <si>
    <t>Amortecedor retrátil tipo TAU II combinado PCB ou similar para velocidade de projeto de 100 km/h e âncora traseira de 900 mm</t>
  </si>
  <si>
    <t>M1998</t>
  </si>
  <si>
    <t>Amortecedor retrátil tipo TAU II combinado PCB ou similar para velocidade de projeto de 100 km/h e âncora traseira de 1.060 mm</t>
  </si>
  <si>
    <t>M1999</t>
  </si>
  <si>
    <t>Amortecedor retrátil tipo TAU II combinado PCB ou similar para velocidade de projeto de 100 km/h e âncora traseira de 1.220 mm</t>
  </si>
  <si>
    <t>M2000</t>
  </si>
  <si>
    <t>Amortecedor retrátil tipo TAU II combinado PCB ou similar para velocidade de projeto de 100 km/h e âncora traseira de 1.370 mm</t>
  </si>
  <si>
    <t>M2001</t>
  </si>
  <si>
    <t>Dispositivo de ancoragem de fixação elástica Pandrol</t>
  </si>
  <si>
    <t>M2002</t>
  </si>
  <si>
    <t>Amortecedor retrátil tipo TAU II combinado PCB ou similar para velocidade de projeto de 100 km/h e âncora traseira de 1.520 mm</t>
  </si>
  <si>
    <t>M2003</t>
  </si>
  <si>
    <t>Amortecedor retrátil tipo TAU II afunilado PCB ou similar para velocidade de projeto velocidade de 100 km/h e âncora traseira de 1.680 mm</t>
  </si>
  <si>
    <t>M2004</t>
  </si>
  <si>
    <t>Amortecedor retrátil tipo TAU II afunilado PCB ou similar para velocidade de projeto de 100 km/h e âncora traseira de 1.830 mm</t>
  </si>
  <si>
    <t>M2005</t>
  </si>
  <si>
    <t>Placa de ancoragem para tirante de barra de aço - E = 32,0 mm e seção de 250 x 250 mm</t>
  </si>
  <si>
    <t>M2006</t>
  </si>
  <si>
    <t>Placa de ancoragem para tirante de barra de aço - E = 38,0 mm e seção de 250 x 250 mm</t>
  </si>
  <si>
    <t>M2007</t>
  </si>
  <si>
    <t>Placa de ancoragem para tirante de barra de aço - E = 51,0 mm e seção de 300 x 300 mm</t>
  </si>
  <si>
    <t>M2008</t>
  </si>
  <si>
    <t>Placa de ancoragem para tirante de barra de aço - E = 64,0 mm e seção de 350 x 350 mm</t>
  </si>
  <si>
    <t>M2009</t>
  </si>
  <si>
    <t>Placa de ancoragem para tirante com 6 cordoalhas de D = 12,7 mm</t>
  </si>
  <si>
    <t>M2010</t>
  </si>
  <si>
    <t>Placa de ancoragem para tirante com 8 cordoalhas de D = 12,7 mm</t>
  </si>
  <si>
    <t>M2011</t>
  </si>
  <si>
    <t>Placa de ancoragem para tirante com 10 cordoalhas de D = 12,7 mm</t>
  </si>
  <si>
    <t>M2012</t>
  </si>
  <si>
    <t>Placa de ancoragem para tirante com 12 cordoalhas de D = 12,7 mm</t>
  </si>
  <si>
    <t>M2014</t>
  </si>
  <si>
    <t>Mourão de madeira - H = 2,20 m e D = 0,10 m</t>
  </si>
  <si>
    <t>M2016</t>
  </si>
  <si>
    <t>Amortecedor retrátil tipo TAU II afunilado PCB ou similar para velocidade de projeto de 100 km/h e âncora traseira de 1.980 mm</t>
  </si>
  <si>
    <t>M2017</t>
  </si>
  <si>
    <t>Porca em aço para ancoragem de tirantes - D = 38 mm e E = 55 mm</t>
  </si>
  <si>
    <t>M2018</t>
  </si>
  <si>
    <t>Gastalho - L = 10 cm e E = 2 cm</t>
  </si>
  <si>
    <t>M2019</t>
  </si>
  <si>
    <t>Porca em aço para ancoragem de tirantes - D = 38 mm e E = 60 mm</t>
  </si>
  <si>
    <t>M2020</t>
  </si>
  <si>
    <t>Porca em aço para ancoragem de tirantes - D = 48 mm e E = 65 mm</t>
  </si>
  <si>
    <t>M2021</t>
  </si>
  <si>
    <t>Amortecedor retrátil tipo TAU II afunilado PCB ou similar para velocidade de projeto de 100 km/h e âncora traseira de 2.130 mm</t>
  </si>
  <si>
    <t>M2024</t>
  </si>
  <si>
    <t>Cordel detonante NP 10</t>
  </si>
  <si>
    <t>M2025</t>
  </si>
  <si>
    <t>Retardo de cordel</t>
  </si>
  <si>
    <t>M2026</t>
  </si>
  <si>
    <t>Estopim</t>
  </si>
  <si>
    <t>M2027</t>
  </si>
  <si>
    <t>Tinta à base de resina acrílica estirenada para demarcação viária</t>
  </si>
  <si>
    <t>M2028</t>
  </si>
  <si>
    <t>Coroa de botões cônicos - TCI tricone - D = 75 mm (2 15/16")</t>
  </si>
  <si>
    <t>M2029</t>
  </si>
  <si>
    <t>Porca em aço para ancoragem de tirantes - D = 60 mm e E = 65 mm</t>
  </si>
  <si>
    <t>M2030</t>
  </si>
  <si>
    <t>Porca em aço para ancoragem de tirantes - D = 73 mm e E = 80 mm</t>
  </si>
  <si>
    <t>M2031</t>
  </si>
  <si>
    <t>Porca em aço para ancoragem de tirantes - D = 73 mm e E = 100 mm</t>
  </si>
  <si>
    <t>M2032</t>
  </si>
  <si>
    <t>Porca em aço para ancoragem de tirantes - D = 82 mm e E = 100 mm</t>
  </si>
  <si>
    <t>M2033</t>
  </si>
  <si>
    <t>Porca em aço para ancoragem de tirantes - D = 89 mm e E = 100 mm</t>
  </si>
  <si>
    <t>M2034</t>
  </si>
  <si>
    <t>Solvente para tinta à base de resina acrílica</t>
  </si>
  <si>
    <t>M2035</t>
  </si>
  <si>
    <t>Porca em aço para ancoragem de tirantes - D = 97 mm e E = 100 mm</t>
  </si>
  <si>
    <t>M2036</t>
  </si>
  <si>
    <t>Tinta à base de resina acrílica emulsionada em água para demarcação viária</t>
  </si>
  <si>
    <t>M2037</t>
  </si>
  <si>
    <t>Microesferas refletivas de vidro tipo I-B</t>
  </si>
  <si>
    <t>M2038</t>
  </si>
  <si>
    <t>Microesferas refletivas de vidro tipo II-A</t>
  </si>
  <si>
    <t>M2040</t>
  </si>
  <si>
    <t>Massa termoplástica para aspersão</t>
  </si>
  <si>
    <t>M2041</t>
  </si>
  <si>
    <t>Adesivo à base de resina poliéster</t>
  </si>
  <si>
    <t>M2042</t>
  </si>
  <si>
    <t>Emulsão explosiva encartuchada</t>
  </si>
  <si>
    <t>M2044</t>
  </si>
  <si>
    <t>Tinta à base de resina acrílica emulsionada em água para pré-marcação viária</t>
  </si>
  <si>
    <t>M2045</t>
  </si>
  <si>
    <t>Microesferas refletivas de vidro tipo II-C</t>
  </si>
  <si>
    <t>M2046</t>
  </si>
  <si>
    <t>Coroa de botões cônicos - TCI tricone - D = 121 mm (4 3/4")</t>
  </si>
  <si>
    <t>M2047</t>
  </si>
  <si>
    <t>Tirante autoinjetável de aço - tensão de escoamento = 440 MPa, tensão de ruptura = 580 MPa, seção de 684 mm² e D = 40 mm</t>
  </si>
  <si>
    <t>M2048</t>
  </si>
  <si>
    <t>Tirante autoinjetável de aço - tensão de escoamento = 470 MPa, tensão de ruptura = 600 MPa, seção de 822 mm² e D = 40 mm</t>
  </si>
  <si>
    <t>M2049</t>
  </si>
  <si>
    <t>Tirante autoinjetável de aço - tensão de escoamento = 700 MPa, tensão de ruptura = 830 MPa, seção de 936 mm² e D = 40 mm</t>
  </si>
  <si>
    <t>M2050</t>
  </si>
  <si>
    <t>Geotêxtil não-tecido agulhado em poliéster - resistência à tração longitudinal de 9 kN/m</t>
  </si>
  <si>
    <t>M2051</t>
  </si>
  <si>
    <t>Geotêxtil não-tecido agulhado em poliéster - resistência à tração longitudinal de 14 kN/m</t>
  </si>
  <si>
    <t>M2052</t>
  </si>
  <si>
    <t>Tirante autoinjetável de aço - tensão de escoamento = 630 MPa, tensão de ruptura = 740 MPa, seção de 1.330 mm² e D = 50 mm</t>
  </si>
  <si>
    <t>M2053</t>
  </si>
  <si>
    <t>Tirante autoinjetável de aço - tensão de escoamento = 630 MPa, tensão de ruptura = 740 MPa, seção de 1.569 mm² e D = 50 mm</t>
  </si>
  <si>
    <t>M2054</t>
  </si>
  <si>
    <t>Tirante de barra de aço - tensão de escoamento = 600 MPa, tensão de ruptura = 720 MPa e D = 30 mm</t>
  </si>
  <si>
    <t>M2055</t>
  </si>
  <si>
    <t>Tirante de barra de aço - tensão de escoamento = 600 MPa, tensão de ruptura = 720 MPa e D = 40 mm</t>
  </si>
  <si>
    <t>M2056</t>
  </si>
  <si>
    <t>Tirante de barra de aço - tensão de escoamento = 680 MPa, tensão de ruptura = 870 MPa e D = 44 mm</t>
  </si>
  <si>
    <t>M2057</t>
  </si>
  <si>
    <t>Tirante de barra de aço - tensão de escoamento = 600 MPa, tensão de ruptura = 720 MPa e D = 50 mm</t>
  </si>
  <si>
    <t>M2058</t>
  </si>
  <si>
    <t>Tirante de barra de aço - tensão de escoamento = 600 MPa, tensão de ruptura = 720 MPa e D = 53 mm</t>
  </si>
  <si>
    <t>M2059</t>
  </si>
  <si>
    <t>Tirante de barra de aço - tensão de escoamento = 600 MPa, tensão de ruptura = 720 MPa e D = 57 mm</t>
  </si>
  <si>
    <t>M2060</t>
  </si>
  <si>
    <t>Amortecedor retrátil tipo TAU II afunilado PCB ou similar para velocidade de projeto de 100 km/h e âncora traseira de 2.290 mm</t>
  </si>
  <si>
    <t>M2061</t>
  </si>
  <si>
    <t>Amortecedor retrátil tipo TAU II afunilado PCB ou similar para velocidade de projeto de 100 km/h e âncora traseira de 2.440 mm</t>
  </si>
  <si>
    <t>M2062</t>
  </si>
  <si>
    <t>Coroa de botões esféricos linha T38 - D = 64 mm (2 1/2")</t>
  </si>
  <si>
    <t>M2063</t>
  </si>
  <si>
    <t>Tirante de barra de aço - tensão de escoamento = 600 MPa, tensão de ruptura = 720 MPa e D = 63 mm</t>
  </si>
  <si>
    <t>M2064</t>
  </si>
  <si>
    <t>Termoplástico pré-formado - E = 2,00 mm</t>
  </si>
  <si>
    <t>M2065</t>
  </si>
  <si>
    <t>Haste linha T38 para perfuratriz sobre esteiras - D = 38,0 mm (1 1/2") e C = 3,05 m</t>
  </si>
  <si>
    <t>M2066</t>
  </si>
  <si>
    <t>Luva em aço linha T38 para perfuratriz sobre esteiras - D = 38,0 mm (1 1/2")</t>
  </si>
  <si>
    <t>M2067</t>
  </si>
  <si>
    <t>Punho linha T38 para perfuratriz sobre esteiras - D = 38 mm (1 1/2")</t>
  </si>
  <si>
    <t>M2069</t>
  </si>
  <si>
    <t>Tirante de barra de aço - tensão de escoamento = 600 MPa, tensão de ruptura = 720 MPa e D = 69 mm</t>
  </si>
  <si>
    <t>M2070</t>
  </si>
  <si>
    <t>Haste linha R/T38 - R32 para jumbo hidráulico - D = 38 mm (1 1/2") e C = 4,50 m</t>
  </si>
  <si>
    <t>M2071</t>
  </si>
  <si>
    <t>Coroa de botões esféricos linha R32 - D = 51 mm (2")</t>
  </si>
  <si>
    <t>M2072</t>
  </si>
  <si>
    <t>Luva de acoplamento linha T38 para jumbo hidráulico - D = 38,0 mm (1 1/2")</t>
  </si>
  <si>
    <t>M2073</t>
  </si>
  <si>
    <t>Punho linha T38 para jumbo hidráulico - D = 38 mm (1 1/2")</t>
  </si>
  <si>
    <t>M2074</t>
  </si>
  <si>
    <t>Cartucho de absorção de energia para amortecedor retrátil - tipo A</t>
  </si>
  <si>
    <t>M2075</t>
  </si>
  <si>
    <t>Cartucho de absorção de energia para amortecedor retrátil - tipo B</t>
  </si>
  <si>
    <t>M2079</t>
  </si>
  <si>
    <t>Fio de poliamida Nº 40 - E = 0,40 mm</t>
  </si>
  <si>
    <t>M2087</t>
  </si>
  <si>
    <t>Placa de ancoragem para tirante de barra de aço - E = 25,4 mm e seção de 225 x 225 mm</t>
  </si>
  <si>
    <t>M2088</t>
  </si>
  <si>
    <t>Placa de ancoragem para tirante de barra de aço - E = 20,0 mm e seção de 200 x 200 mm</t>
  </si>
  <si>
    <t>M2089</t>
  </si>
  <si>
    <t>Porca sextavada em aço para ancoragem de tirantes - D = 50 mm e E = 85 mm</t>
  </si>
  <si>
    <t>M2090</t>
  </si>
  <si>
    <t>Porca em aço para ancoragem de tirantes - D = 73 mm e E = 60 mm</t>
  </si>
  <si>
    <t>M2091</t>
  </si>
  <si>
    <t>Porca sextavada em aço para ancoragem de tirantes - D = 50 mm e E = 50 mm</t>
  </si>
  <si>
    <t>M2092</t>
  </si>
  <si>
    <t>Emulsão asfáltica para imprimação</t>
  </si>
  <si>
    <t>M2093</t>
  </si>
  <si>
    <t>Material fresado</t>
  </si>
  <si>
    <t>M2094</t>
  </si>
  <si>
    <t>Porca em aço para ancoragem de tirantes - D = 49 mm e E = 60 mm</t>
  </si>
  <si>
    <t>M2095</t>
  </si>
  <si>
    <t>Porca em aço para ancoragem de tirantes - D = 61 mm e E = 70 mm</t>
  </si>
  <si>
    <t>M2096</t>
  </si>
  <si>
    <t>Porca em aço para ancoragem de tirantes - D = 73 mm e E = 110 mm</t>
  </si>
  <si>
    <t>M2097</t>
  </si>
  <si>
    <t>Emulsão asfáltica - RR-2C</t>
  </si>
  <si>
    <t>M2100</t>
  </si>
  <si>
    <t>Placa de ancoragem para tirante de barra de aço - E = 16,0 mm e seção de 140 x 140 mm</t>
  </si>
  <si>
    <t>M2101</t>
  </si>
  <si>
    <t>Porca sextavada em aço para ancoragem de tirantes - D = 50 mm e E = 41 mm</t>
  </si>
  <si>
    <t>M2102</t>
  </si>
  <si>
    <t>Adesivo à base de PVA</t>
  </si>
  <si>
    <t>M2103</t>
  </si>
  <si>
    <t>Tirante de barra de aço - tensão de escoamento = 686 MPa, tensão de ruptura = 789 MPa e D = 19 mm</t>
  </si>
  <si>
    <t>M2104</t>
  </si>
  <si>
    <t>Tirante de barra de aço - tensão de escoamento = 686 MPa, tensão de ruptura = 789 MPa e D = 22 mm</t>
  </si>
  <si>
    <t>M2105</t>
  </si>
  <si>
    <t>Tirante de barra de aço - tensão de escoamento = 686 MPa, tensão de ruptura = 789 MPa e D = 25 mm</t>
  </si>
  <si>
    <t>M2106</t>
  </si>
  <si>
    <t>Tirante de barra de aço - tensão de escoamento = 686 MPa, tensão de ruptura = 789 MPa e D = 32 mm</t>
  </si>
  <si>
    <t>M2107</t>
  </si>
  <si>
    <t>Tirante de barra de aço - tensão de escoamento = 686 MPa, tensão de ruptura = 789 MPa e D = 36 mm</t>
  </si>
  <si>
    <t>M2110</t>
  </si>
  <si>
    <t>Mandíbula móvel para britador - abertura de alimentação com L = 930 mm</t>
  </si>
  <si>
    <t>M2111</t>
  </si>
  <si>
    <t>Mandíbula fixa para britador - abertura de alimentação com L = 930 mm</t>
  </si>
  <si>
    <t>M2112</t>
  </si>
  <si>
    <t>Manta do britador cônico HP200 ou similar</t>
  </si>
  <si>
    <t>M2113</t>
  </si>
  <si>
    <t>Revestimento do bojo interno do britador cônico HP200 ou similar</t>
  </si>
  <si>
    <t>M2114</t>
  </si>
  <si>
    <t>Cunha lateral superior para britador</t>
  </si>
  <si>
    <t>M2115</t>
  </si>
  <si>
    <t>Cunha lateral inferior para britador</t>
  </si>
  <si>
    <t>M2117</t>
  </si>
  <si>
    <t>Meio tubo de concreto simples - D = 0,40 m</t>
  </si>
  <si>
    <t>M2118</t>
  </si>
  <si>
    <t>Calha metálica semicircular corrugada e galvanizada, incluindo fixações - D = 400 mm</t>
  </si>
  <si>
    <t>M2119</t>
  </si>
  <si>
    <t>Mourão de madeira - H = 2,80 m e D = 0,15 m</t>
  </si>
  <si>
    <t>M2128</t>
  </si>
  <si>
    <t>Tinta esmalte sintético acetinado</t>
  </si>
  <si>
    <t>M2130</t>
  </si>
  <si>
    <t>Eletrodo revestido E70XX</t>
  </si>
  <si>
    <t>M2135</t>
  </si>
  <si>
    <t>Nonel de coluna (túnel) - C = 4,8 m</t>
  </si>
  <si>
    <t>M2137</t>
  </si>
  <si>
    <t>Tubo de PVC soldável para água fria - D = 50 mm (2")</t>
  </si>
  <si>
    <t>M2138</t>
  </si>
  <si>
    <t>Nonel de coluna - C = 12,0 m</t>
  </si>
  <si>
    <t>M2140</t>
  </si>
  <si>
    <t>Coroa de diamante linha AWG</t>
  </si>
  <si>
    <t>M2141</t>
  </si>
  <si>
    <t>Nonel de iniciação para fogacho - C = 6,0 m</t>
  </si>
  <si>
    <t>M2142</t>
  </si>
  <si>
    <t>Nonel de coluna - C = 4,8 m</t>
  </si>
  <si>
    <t>M2143</t>
  </si>
  <si>
    <t>Nonel de ligação - C = 6,0 m</t>
  </si>
  <si>
    <t>M2144</t>
  </si>
  <si>
    <t>Nonel de coluna - C = 6,0 m</t>
  </si>
  <si>
    <t>M2145</t>
  </si>
  <si>
    <t>Série de brocas integrais S12</t>
  </si>
  <si>
    <t>M2146</t>
  </si>
  <si>
    <t>Nonel iniciador - C = 150,0 m</t>
  </si>
  <si>
    <t>M2147</t>
  </si>
  <si>
    <t>Dente de corte para recicladora</t>
  </si>
  <si>
    <t>M2148</t>
  </si>
  <si>
    <t>Porta-dente de corte para fresadora e recicladora a frio</t>
  </si>
  <si>
    <t>M2150</t>
  </si>
  <si>
    <t>Selante elástico à base de poliuretano e asfalto</t>
  </si>
  <si>
    <t>M2152</t>
  </si>
  <si>
    <t>Aditivo de cura para concreto</t>
  </si>
  <si>
    <t>M2153</t>
  </si>
  <si>
    <t>Coroa de diamante linha HWG</t>
  </si>
  <si>
    <t>M2156</t>
  </si>
  <si>
    <t>Coroa de diamante linha NWG</t>
  </si>
  <si>
    <t>M2158</t>
  </si>
  <si>
    <t>Argamassa asfáltica</t>
  </si>
  <si>
    <t>M2160</t>
  </si>
  <si>
    <t>Tubo PEAD corrugado perfurado para drenagem - D = 100 mm</t>
  </si>
  <si>
    <t>M2162</t>
  </si>
  <si>
    <t>Coroa de widia linha AWG</t>
  </si>
  <si>
    <t>M2163</t>
  </si>
  <si>
    <t>Tubo de concreto armado PA1 - D = 0,40 m</t>
  </si>
  <si>
    <t>M2164</t>
  </si>
  <si>
    <t>Tubo de concreto armado PA2 - D = 0,40 m</t>
  </si>
  <si>
    <t>M2165</t>
  </si>
  <si>
    <t>Tubo de concreto armado PA3 - D = 0,40 m</t>
  </si>
  <si>
    <t>M2166</t>
  </si>
  <si>
    <t>Tubo de concreto armado PA4 - D = 0,40 m</t>
  </si>
  <si>
    <t>M2167</t>
  </si>
  <si>
    <t>Tubo de concreto armado PA1 - D = 0,60 m</t>
  </si>
  <si>
    <t>M2168</t>
  </si>
  <si>
    <t>Tubo de concreto armado PA2 - D = 0,60 m</t>
  </si>
  <si>
    <t>M2169</t>
  </si>
  <si>
    <t>Tubo de concreto armado PA3 - D = 0,60 m</t>
  </si>
  <si>
    <t>M2170</t>
  </si>
  <si>
    <t>Tubo de concreto armado PA4 - D = 0,60 m</t>
  </si>
  <si>
    <t>M2171</t>
  </si>
  <si>
    <t>Tubo de concreto armado PA1 - D = 0,80 m</t>
  </si>
  <si>
    <t>M2172</t>
  </si>
  <si>
    <t>Tubo de concreto armado PA2 - D = 0,80 m</t>
  </si>
  <si>
    <t>M2173</t>
  </si>
  <si>
    <t>Tubo de concreto armado PA3 - D = 0,80 m</t>
  </si>
  <si>
    <t>M2174</t>
  </si>
  <si>
    <t>Tubo de concreto armado PA4 - D = 0,80 m</t>
  </si>
  <si>
    <t>M2175</t>
  </si>
  <si>
    <t>Tubo de concreto armado PA1 - D = 1,00 m</t>
  </si>
  <si>
    <t>M2176</t>
  </si>
  <si>
    <t>Tubo de concreto armado PA2 - D = 1,00 m</t>
  </si>
  <si>
    <t>M2177</t>
  </si>
  <si>
    <t>Tubo de concreto armado PA3 - D = 1,00 m</t>
  </si>
  <si>
    <t>M2178</t>
  </si>
  <si>
    <t>Tubo de concreto armado PA4 - D = 1,00 m</t>
  </si>
  <si>
    <t>M2179</t>
  </si>
  <si>
    <t>Tubo de concreto armado PA1 - D = 1,20 m</t>
  </si>
  <si>
    <t>M2180</t>
  </si>
  <si>
    <t>Tubo de concreto armado PA2 - D = 1,20 m</t>
  </si>
  <si>
    <t>M2181</t>
  </si>
  <si>
    <t>Tubo de concreto armado PA3 - D = 1,20 m</t>
  </si>
  <si>
    <t>M2182</t>
  </si>
  <si>
    <t>Tubo de concreto armado PA4 - D = 1,20 m</t>
  </si>
  <si>
    <t>M2183</t>
  </si>
  <si>
    <t>Tubo de concreto armado PA1 - D = 1,50 m</t>
  </si>
  <si>
    <t>M2184</t>
  </si>
  <si>
    <t>Tubo de concreto armado PA2 - D = 1,50 m</t>
  </si>
  <si>
    <t>M2185</t>
  </si>
  <si>
    <t>Tubo de concreto armado PA3 - D = 1,50 m</t>
  </si>
  <si>
    <t>M2186</t>
  </si>
  <si>
    <t>Tubo de concreto armado PA4 - D = 1,50 m</t>
  </si>
  <si>
    <t>M2187</t>
  </si>
  <si>
    <t>Tubo de concreto armado PA1 - D = 0,50 m</t>
  </si>
  <si>
    <t>M2188</t>
  </si>
  <si>
    <t>Tubo de concreto armado PA2 - D = 0,50 m</t>
  </si>
  <si>
    <t>M2189</t>
  </si>
  <si>
    <t>Tubo de concreto armado PA3 - D = 0,50 m</t>
  </si>
  <si>
    <t>M2190</t>
  </si>
  <si>
    <t>Tubo de concreto armado PA4 - D = 0,50 m</t>
  </si>
  <si>
    <t>M2192</t>
  </si>
  <si>
    <t>Coroa de widia linha HWG</t>
  </si>
  <si>
    <t>M2193</t>
  </si>
  <si>
    <t>Coroa de widia linha NWG</t>
  </si>
  <si>
    <t>M2197</t>
  </si>
  <si>
    <t>Haste de paredes paralelas com niple linha NW</t>
  </si>
  <si>
    <t>M2198</t>
  </si>
  <si>
    <t>Trilho UIC60 em aço-carbono - C = 12 m</t>
  </si>
  <si>
    <t>M2200</t>
  </si>
  <si>
    <t>Trilho TR45 em aço-carbono - C = 12 m</t>
  </si>
  <si>
    <t>M2202</t>
  </si>
  <si>
    <t>Trilho TR57 em aço-carbono - C = 12 m</t>
  </si>
  <si>
    <t>M2204</t>
  </si>
  <si>
    <t>Trilho TR68 em aço-carbono - C = 12 m</t>
  </si>
  <si>
    <t>M2206</t>
  </si>
  <si>
    <t>M2207</t>
  </si>
  <si>
    <t>Tirefão - D = 24 mm e C = 188 mm</t>
  </si>
  <si>
    <t>M2208</t>
  </si>
  <si>
    <t>Tirefão - D = 22 mm e C = 155 mm</t>
  </si>
  <si>
    <t>M2209</t>
  </si>
  <si>
    <t>Retensor para via férrea de TR45</t>
  </si>
  <si>
    <t>M2210</t>
  </si>
  <si>
    <t>Retensor para via férrea de TR57</t>
  </si>
  <si>
    <t>M2211</t>
  </si>
  <si>
    <t>Retensor para via férrea de TR68</t>
  </si>
  <si>
    <t>M2213</t>
  </si>
  <si>
    <t>Placa de apoio em aço laminado para UIC60 com fixação rígida</t>
  </si>
  <si>
    <t>M2214</t>
  </si>
  <si>
    <t>Grampo elástico Pandrol para fixação elástica</t>
  </si>
  <si>
    <t>M2215</t>
  </si>
  <si>
    <t>Placa de apoio em aço laminado para TR45 com fixação elástica</t>
  </si>
  <si>
    <t>M2216</t>
  </si>
  <si>
    <t>Placa de apoio em aço laminado para TR57 com fixação elástica</t>
  </si>
  <si>
    <t>M2217</t>
  </si>
  <si>
    <t>Placa de apoio em aço laminado para TR68 com fixação elástica</t>
  </si>
  <si>
    <t>M2218</t>
  </si>
  <si>
    <t>Placa de apoio em aço laminado para TR45 com fixação rígida</t>
  </si>
  <si>
    <t>M2219</t>
  </si>
  <si>
    <t>Placa de apoio em aço laminado para TR57 com fixação rígida</t>
  </si>
  <si>
    <t>M2220</t>
  </si>
  <si>
    <t>Placa de apoio em aço laminado para TR68 com fixação rígida</t>
  </si>
  <si>
    <t>M2221</t>
  </si>
  <si>
    <t>Retensor para via férrea de UIC60</t>
  </si>
  <si>
    <t>M2222</t>
  </si>
  <si>
    <t>Placa de apoio em aço laminado para UIC60 com fixação elástica</t>
  </si>
  <si>
    <t>M2225</t>
  </si>
  <si>
    <t>Tala de junção TJ 45 não isolada com 6 furos</t>
  </si>
  <si>
    <t>par</t>
  </si>
  <si>
    <t>M2227</t>
  </si>
  <si>
    <t>Tala de junção TJ 57 não isolada com 6 furos</t>
  </si>
  <si>
    <t>M2229</t>
  </si>
  <si>
    <t>Tala de junção TJ 68 não isolada com 6 furos</t>
  </si>
  <si>
    <t>M2233</t>
  </si>
  <si>
    <t>Parafuso de cabeça abaulada em aço inox com porca e arruela de pressão para tala de junção - D = 25,4 mm</t>
  </si>
  <si>
    <t>M2234</t>
  </si>
  <si>
    <t>Tala de junção TJ 60 não isolada com 6 furos</t>
  </si>
  <si>
    <t>M2236</t>
  </si>
  <si>
    <t>AMV tipo TR45, abertura 1:8, bitola métrica</t>
  </si>
  <si>
    <t>M2237</t>
  </si>
  <si>
    <t>AMV tipo TR45, abertura 1:10, bitola métrica</t>
  </si>
  <si>
    <t>M2238</t>
  </si>
  <si>
    <t>AMV tipo TR45, abertura 1:12, bitola métrica</t>
  </si>
  <si>
    <t>M2239</t>
  </si>
  <si>
    <t>AMV tipo TR45, abertura 1:14, bitola métrica</t>
  </si>
  <si>
    <t>M2240</t>
  </si>
  <si>
    <t>AMV tipo TR57, abertura 1:8, bitola métrica</t>
  </si>
  <si>
    <t>M2241</t>
  </si>
  <si>
    <t>AMV tipo TR57, abertura 1:10, bitola métrica</t>
  </si>
  <si>
    <t>M2242</t>
  </si>
  <si>
    <t>AMV tipo TR57, abertura 1:12, bitola métrica</t>
  </si>
  <si>
    <t>M2243</t>
  </si>
  <si>
    <t>AMV tipo TR57, abertura 1:14, bitola métrica</t>
  </si>
  <si>
    <t>M2244</t>
  </si>
  <si>
    <t>AMV tipo TR57, abertura 1:20, bitola métrica</t>
  </si>
  <si>
    <t>M2245</t>
  </si>
  <si>
    <t>AMV tipo TR68, abertura 1:10, bitola métrica</t>
  </si>
  <si>
    <t>M2246</t>
  </si>
  <si>
    <t>AMV tipo TR68, abertura 1:12, bitola métrica</t>
  </si>
  <si>
    <t>M2247</t>
  </si>
  <si>
    <t>AMV tipo TR68, abertura 1:14, bitola métrica</t>
  </si>
  <si>
    <t>M2248</t>
  </si>
  <si>
    <t>AMV tipo UIC60, abertura 1:10, bitola métrica</t>
  </si>
  <si>
    <t>M2249</t>
  </si>
  <si>
    <t>AMV tipo TR68, abertura 1:20, bitola métrica</t>
  </si>
  <si>
    <t>M2250</t>
  </si>
  <si>
    <t>AMV tipo TR45, abertura 1:8, bitola larga</t>
  </si>
  <si>
    <t>M2251</t>
  </si>
  <si>
    <t>AMV tipo TR45, abertura 1:10, bitola larga</t>
  </si>
  <si>
    <t>M2252</t>
  </si>
  <si>
    <t>AMV tipo TR45, abertura 1:12, bitola larga</t>
  </si>
  <si>
    <t>M2253</t>
  </si>
  <si>
    <t>AMV tipo TR45, abertura 1:14, bitola larga</t>
  </si>
  <si>
    <t>M2254</t>
  </si>
  <si>
    <t>AMV tipo TR57, abertura 1:8, bitola larga</t>
  </si>
  <si>
    <t>M2255</t>
  </si>
  <si>
    <t>AMV tipo TR57, abertura 1:10, bitola larga</t>
  </si>
  <si>
    <t>M2256</t>
  </si>
  <si>
    <t>AMV tipo TR57, abertura 1:12, bitola larga</t>
  </si>
  <si>
    <t>M2257</t>
  </si>
  <si>
    <t>AMV tipo TR57, abertura 1:14, bitola larga</t>
  </si>
  <si>
    <t>M2258</t>
  </si>
  <si>
    <t>AMV tipo TR57, abertura 1:20, bitola larga</t>
  </si>
  <si>
    <t>M2259</t>
  </si>
  <si>
    <t>AMV tipo TR68, abertura 1:10, bitola larga</t>
  </si>
  <si>
    <t>M2260</t>
  </si>
  <si>
    <t>AMV tipo TR68, abertura 1:12, bitola larga</t>
  </si>
  <si>
    <t>M2261</t>
  </si>
  <si>
    <t>AMV tipo TR68, abertura 1:14, bitola larga</t>
  </si>
  <si>
    <t>M2262</t>
  </si>
  <si>
    <t>AMV tipo UIC60, abertura 1:10, bitola larga</t>
  </si>
  <si>
    <t>M2263</t>
  </si>
  <si>
    <t>AMV tipo TR68, abertura 1:20, bitola larga</t>
  </si>
  <si>
    <t>M2264</t>
  </si>
  <si>
    <t>AMV tipo TR45, abertura 1:8, bitola mista</t>
  </si>
  <si>
    <t>M2265</t>
  </si>
  <si>
    <t>AMV tipo TR45, abertura 1:10, bitola mista</t>
  </si>
  <si>
    <t>M2266</t>
  </si>
  <si>
    <t>AMV tipo TR45, abertura 1:12, bitola mista</t>
  </si>
  <si>
    <t>M2267</t>
  </si>
  <si>
    <t>AMV tipo TR45, abertura 1:14, bitola mista</t>
  </si>
  <si>
    <t>M2268</t>
  </si>
  <si>
    <t>AMV tipo TR57, abertura 1:8, bitola mista</t>
  </si>
  <si>
    <t>M2269</t>
  </si>
  <si>
    <t>AMV tipo TR57, abertura 1:10, bitola mista</t>
  </si>
  <si>
    <t>M2270</t>
  </si>
  <si>
    <t>AMV tipo TR57, abertura 1:12, bitola mista</t>
  </si>
  <si>
    <t>M2271</t>
  </si>
  <si>
    <t>AMV tipo TR57, abertura 1:14, bitola mista</t>
  </si>
  <si>
    <t>M2272</t>
  </si>
  <si>
    <t>AMV tipo TR57, abertura 1:20, bitola mista</t>
  </si>
  <si>
    <t>M2273</t>
  </si>
  <si>
    <t>AMV tipo TR68, abertura 1:10, bitola mista</t>
  </si>
  <si>
    <t>M2274</t>
  </si>
  <si>
    <t>AMV tipo TR68, abertura 1:12, bitola mista</t>
  </si>
  <si>
    <t>M2275</t>
  </si>
  <si>
    <t>AMV tipo TR68, abertura 1:14, bitola mista</t>
  </si>
  <si>
    <t>M2276</t>
  </si>
  <si>
    <t>Revestimento com conector linha AW</t>
  </si>
  <si>
    <t>M2277</t>
  </si>
  <si>
    <t>AMV tipo TR68, abertura 1:20, bitola mista</t>
  </si>
  <si>
    <t>M2281</t>
  </si>
  <si>
    <t>Dormente de madeira bitola larga - C = 280 cm, L = 24 cm e H = 17 cm</t>
  </si>
  <si>
    <t>M2282</t>
  </si>
  <si>
    <t>Dormente de madeira bitola métrica - C = 200 cm, L = 22 cm e H = 16 cm</t>
  </si>
  <si>
    <t>M2284</t>
  </si>
  <si>
    <t>Revestimento com conector linha HW</t>
  </si>
  <si>
    <t>M2285</t>
  </si>
  <si>
    <t>Revestimento com conector linha NW</t>
  </si>
  <si>
    <t>M2292</t>
  </si>
  <si>
    <t>AMV tipo UIC60, abertura 1:12, bitola métrica</t>
  </si>
  <si>
    <t>M2293</t>
  </si>
  <si>
    <t>AMV tipo UIC60, abertura 1:14, bitola métrica</t>
  </si>
  <si>
    <t>M2294</t>
  </si>
  <si>
    <t>AMV tipo UIC60, abertura 1:20, bitola métrica</t>
  </si>
  <si>
    <t>M2298</t>
  </si>
  <si>
    <t>AMV tipo UIC60, abertura 1:10, bitola mista</t>
  </si>
  <si>
    <t>M2299</t>
  </si>
  <si>
    <t>AMV tipo UIC60, abertura 1:12, bitola mista</t>
  </si>
  <si>
    <t>M2300</t>
  </si>
  <si>
    <t>AMV tipo UIC60, abertura 1:14, bitola mista</t>
  </si>
  <si>
    <t>M2301</t>
  </si>
  <si>
    <t>AMV tipo UIC60, abertura 1:20, bitola mista</t>
  </si>
  <si>
    <t>M2303</t>
  </si>
  <si>
    <t>Sapata de widia linha NW</t>
  </si>
  <si>
    <t>M2304</t>
  </si>
  <si>
    <t>Broca de arraste com três asas linha NW</t>
  </si>
  <si>
    <t>M2308</t>
  </si>
  <si>
    <t>Dormente de madeira para pontes - C = 300 cm, L = 25 cm e H = 20 cm</t>
  </si>
  <si>
    <t>M2313</t>
  </si>
  <si>
    <t>AMV tipo UIC60, abertura 1:12, bitola larga</t>
  </si>
  <si>
    <t>M2314</t>
  </si>
  <si>
    <t>AMV tipo UIC60, abertura 1:14, bitola larga</t>
  </si>
  <si>
    <t>M2316</t>
  </si>
  <si>
    <t>AMV tipo UIC60, abertura 1:20, bitola larga</t>
  </si>
  <si>
    <t>M2317</t>
  </si>
  <si>
    <t>Tubo de revestimento em aço-carbono schedule 40 para estaca raiz - ponteira schedule 80, D = 141,3 mm, peso 24 kg/m</t>
  </si>
  <si>
    <t>M2318</t>
  </si>
  <si>
    <t>Tubo de revestimento em aço-carbono schedule 40 para estaca raiz - ponteira schedule 80, D = 168,3 mm, peso 31 kg/m</t>
  </si>
  <si>
    <t>M2319</t>
  </si>
  <si>
    <t>Tubo de revestimento em aço-carbono schedule 40 para estaca raiz - ponteira schedule 80, D = 219,1 mm, peso 47 kg/m</t>
  </si>
  <si>
    <t>M2320</t>
  </si>
  <si>
    <t>Tubo de revestimento em aço-carbono schedule 40 para estaca raiz - ponteira schedule 80, D = 273,0 mm, peso 67 kg/m</t>
  </si>
  <si>
    <t>M2321</t>
  </si>
  <si>
    <t>Tubo de revestimento em aço-carbono schedule 40 para estaca raiz - ponteira schedule 80, D = 323,8 mm, peso 90 kg/m</t>
  </si>
  <si>
    <t>M2322</t>
  </si>
  <si>
    <t>Tubo de revestimento em aço-carbono schedule 40 para estaca raiz - ponteira schedule 80, D = 406,0 mm, peso 143 kg/m</t>
  </si>
  <si>
    <t>M2325</t>
  </si>
  <si>
    <t>Anel de compensação angular para tirantes de D = 30 mm</t>
  </si>
  <si>
    <t>M2326</t>
  </si>
  <si>
    <t>Anel de compensação angular para tirantes de D = 32 mm</t>
  </si>
  <si>
    <t>M2327</t>
  </si>
  <si>
    <t>Anel de compensação angular para tirantes de D = 40 mm</t>
  </si>
  <si>
    <t>M2328</t>
  </si>
  <si>
    <t>Anel de compensação angular para tirantes de D = 44 mm</t>
  </si>
  <si>
    <t>M2329</t>
  </si>
  <si>
    <t>Anel de compensação angular para tirantes de D = 50 mm</t>
  </si>
  <si>
    <t>M2330</t>
  </si>
  <si>
    <t>Anel de compensação angular para tirantes de D = 53 mm</t>
  </si>
  <si>
    <t>M2331</t>
  </si>
  <si>
    <t>Anel de compensação angular para tirantes de D = 57 mm</t>
  </si>
  <si>
    <t>M2332</t>
  </si>
  <si>
    <t>Anel de compensação angular para tirantes de D = 63 mm</t>
  </si>
  <si>
    <t>M2333</t>
  </si>
  <si>
    <t>Anel de compensação angular para tirantes de D = 69 mm</t>
  </si>
  <si>
    <t>M2334</t>
  </si>
  <si>
    <t>Coroa de widia linha BWG</t>
  </si>
  <si>
    <t>M2352</t>
  </si>
  <si>
    <t>Conjunto para solda aluminotérmica de TR45 - porção, fôrmas, acendedor, pasta de vedação e cadinho descartável</t>
  </si>
  <si>
    <t>M2353</t>
  </si>
  <si>
    <t>Conjunto para solda aluminotérmica de TR57 - porção, fôrmas, acendedor, pasta de vedação e cadinho descartável</t>
  </si>
  <si>
    <t>M2354</t>
  </si>
  <si>
    <t>Conjunto para solda aluminotérmica de TR68 - porção, fôrmas, acendedor, pasta de vedação e cadinho descartável</t>
  </si>
  <si>
    <t>M2355</t>
  </si>
  <si>
    <t>Conjunto para solda aluminotérmica de UIC60 - porção, fôrmas, acendedor, pasta de vedação e cadinho descartável</t>
  </si>
  <si>
    <t>M2356</t>
  </si>
  <si>
    <t>Brita padrão para lastro ferroviário</t>
  </si>
  <si>
    <t>M2358</t>
  </si>
  <si>
    <t>Palmilha de borracha para dormente de concreto</t>
  </si>
  <si>
    <t>M2364</t>
  </si>
  <si>
    <t>Broca para furar trilho - D = 29 mm (1 1/8")</t>
  </si>
  <si>
    <t>M2365</t>
  </si>
  <si>
    <t>Disco de corte abrasivo para máquina para serrar trilho - D = 350 mm</t>
  </si>
  <si>
    <t>M2370</t>
  </si>
  <si>
    <t>Dormentes de madeira para AMV</t>
  </si>
  <si>
    <t>M2379</t>
  </si>
  <si>
    <t>Coroa de diamante linha BWG</t>
  </si>
  <si>
    <t>M2383</t>
  </si>
  <si>
    <t>Revestimento com conector linha BW</t>
  </si>
  <si>
    <t>M2386</t>
  </si>
  <si>
    <t>Corda de poliamida - D = 12,0 mm e capacidade de carga de 2.200 kg</t>
  </si>
  <si>
    <t>M2388</t>
  </si>
  <si>
    <t>Broca de widia - D = 16 mm e C = 150 mm</t>
  </si>
  <si>
    <t>M2389</t>
  </si>
  <si>
    <t>Broca de widia - D = 19 mm e C = 160 mm</t>
  </si>
  <si>
    <t>M2419</t>
  </si>
  <si>
    <t>Parafuso de cabeça abaulada em aço inox com porca e arruela - D = 6 mm (M6) e C = 30 mm</t>
  </si>
  <si>
    <t>M2420</t>
  </si>
  <si>
    <t>Parafuso de cabeça abaulada em aço inox com porca e arruela - D = 8 mm (M8) e C = 50 mm</t>
  </si>
  <si>
    <t>M2421</t>
  </si>
  <si>
    <t>Mangueira cristal trançada de PVC com pressão de trabalho de 1,50 MPa (250 psi) - D = 9,5 mm (3/8")</t>
  </si>
  <si>
    <t>M2423</t>
  </si>
  <si>
    <t>Fôrma plástica para nicho de protensão de cordoalha - D = 15,2 mm</t>
  </si>
  <si>
    <t>M2424</t>
  </si>
  <si>
    <t>Fôrma plástica para nicho de protensão de cordoalha - D = 12,7 mm</t>
  </si>
  <si>
    <t>M2425</t>
  </si>
  <si>
    <t>Cordoalha engraxada tipo CP 190 RB - D = 15,2 mm</t>
  </si>
  <si>
    <t>M2426</t>
  </si>
  <si>
    <t>Cordoalha engraxada tipo CP 190 RB - D = 12,7 mm</t>
  </si>
  <si>
    <t>M2427</t>
  </si>
  <si>
    <t>Bainha metálica para protensão - D = 35 mm</t>
  </si>
  <si>
    <t>M2428</t>
  </si>
  <si>
    <t>Bainha metálica para protensão - D = 30 mm</t>
  </si>
  <si>
    <t>M2429</t>
  </si>
  <si>
    <t>Ancoragem passiva aderente para 8 cordoalhas - D = 15,2 mm</t>
  </si>
  <si>
    <t>M2430</t>
  </si>
  <si>
    <t>Ancoragem passiva aderente para 31 cordoalhas - D = 15,2 mm</t>
  </si>
  <si>
    <t>M2431</t>
  </si>
  <si>
    <t>Ancoragem ativa para cordoalha engraxada - D = 12,7 mm</t>
  </si>
  <si>
    <t>M2432</t>
  </si>
  <si>
    <t>Ancoragem ativa para cordoalha engraxada - D = 15,2 mm</t>
  </si>
  <si>
    <t>M2433</t>
  </si>
  <si>
    <t>Ancoragem passiva aderente para 10 cordoalhas - D = 12,7 mm</t>
  </si>
  <si>
    <t>M2434</t>
  </si>
  <si>
    <t>Ancoragem passiva aderente para 12 cordoalhas - D = 12,7 mm</t>
  </si>
  <si>
    <t>M2435</t>
  </si>
  <si>
    <t>Ancoragem passiva aderente para 12 cordoalhas - D = 15,2 mm</t>
  </si>
  <si>
    <t>M2436</t>
  </si>
  <si>
    <t>Ancoragem passiva aderente para 15 cordoalhas - D = 12,7 mm</t>
  </si>
  <si>
    <t>M2437</t>
  </si>
  <si>
    <t>Ancoragem passiva aderente para 15 cordoalhas - D = 15,2 mm</t>
  </si>
  <si>
    <t>M2438</t>
  </si>
  <si>
    <t>Ancoragem passiva aderente para 19 cordoalhas - D = 12,7 mm</t>
  </si>
  <si>
    <t>M2439</t>
  </si>
  <si>
    <t>Ancoragem passiva aderente para 19 cordoalhas - D = 15,2 mm</t>
  </si>
  <si>
    <t>M2440</t>
  </si>
  <si>
    <t>Ancoragem passiva aderente para 22 cordoalhas - D = 12,7 mm</t>
  </si>
  <si>
    <t>M2441</t>
  </si>
  <si>
    <t>Ancoragem passiva aderente para 22 cordoalhas - D = 15,2 mm</t>
  </si>
  <si>
    <t>M2442</t>
  </si>
  <si>
    <t>Ancoragem passiva aderente para 27 cordoalhas - D = 12,7 mm</t>
  </si>
  <si>
    <t>M2443</t>
  </si>
  <si>
    <t>Ancoragem passiva aderente para 27 cordoalhas - D = 15,2 mm</t>
  </si>
  <si>
    <t>M2444</t>
  </si>
  <si>
    <t>Ancoragem passiva aderente para 31 cordoalhas - D = 12,7 mm</t>
  </si>
  <si>
    <t>M2445</t>
  </si>
  <si>
    <t>Ancoragem passiva aderente para 4 cordoalhas - D = 12,7 mm</t>
  </si>
  <si>
    <t>M2446</t>
  </si>
  <si>
    <t>Ancoragem passiva aderente para 4 cordoalhas - D = 15,2 mm</t>
  </si>
  <si>
    <t>M2447</t>
  </si>
  <si>
    <t>Ancoragem passiva aderente para 6 cordoalhas - D = 12,7 mm</t>
  </si>
  <si>
    <t>M2448</t>
  </si>
  <si>
    <t>Ancoragem passiva aderente para 6 cordoalhas - D = 15,2 mm</t>
  </si>
  <si>
    <t>M2449</t>
  </si>
  <si>
    <t>Ancoragem passiva aderente para 7 cordoalhas - D = 12,7 mm</t>
  </si>
  <si>
    <t>M2450</t>
  </si>
  <si>
    <t>Ancoragem passiva aderente para 7 cordoalhas - D = 15,2 mm</t>
  </si>
  <si>
    <t>M2451</t>
  </si>
  <si>
    <t>Ancoragem passiva aderente para 8 cordoalhas - D = 12,7 mm</t>
  </si>
  <si>
    <t>M2452</t>
  </si>
  <si>
    <t>Ancoragem passiva aderente para 9 cordoalhas - D = 12,7 mm</t>
  </si>
  <si>
    <t>M2453</t>
  </si>
  <si>
    <t>Ancoragem passiva aderente para 9 cordoalhas - D = 15,2 mm</t>
  </si>
  <si>
    <t>M2454</t>
  </si>
  <si>
    <t>Ancoragem passiva aderente para lajes para 1 cordoalha - D = 12,7 mm</t>
  </si>
  <si>
    <t>M2455</t>
  </si>
  <si>
    <t>Ancoragem passiva aderente para lajes para 1 cordoalha - D = 15,2 mm</t>
  </si>
  <si>
    <t>M2456</t>
  </si>
  <si>
    <t>Ancoragem passiva aderente para lajes para 2 cordoalhas - D = 12,7 mm</t>
  </si>
  <si>
    <t>M2457</t>
  </si>
  <si>
    <t>Ancoragem passiva aderente para lajes para 2 cordoalhas - D = 15,2 mm</t>
  </si>
  <si>
    <t>M2458</t>
  </si>
  <si>
    <t>Ancoragem passiva aderente para lajes para 3 cordoalhas - D = 12,7 mm</t>
  </si>
  <si>
    <t>M2459</t>
  </si>
  <si>
    <t>Ancoragem passiva aderente para lajes para 3 cordoalhas - D = 15,2 mm</t>
  </si>
  <si>
    <t>M2460</t>
  </si>
  <si>
    <t>Ancoragem passiva aderente para lajes para 4 cordoalhas - D = 12,7 mm</t>
  </si>
  <si>
    <t>M2461</t>
  </si>
  <si>
    <t>Ancoragem passiva aderente para lajes para 4 cordoalhas - D = 15,2 mm</t>
  </si>
  <si>
    <t>M2462</t>
  </si>
  <si>
    <t>Mangueira cristal trançada de PVC com pressão de trabalho de 1,50 MPa (250 psi) - D = 19,0 mm (3/4")</t>
  </si>
  <si>
    <t>M2465</t>
  </si>
  <si>
    <t>Bainha metálica para protensão - D = 40 mm</t>
  </si>
  <si>
    <t>M2466</t>
  </si>
  <si>
    <t>Bainha metálica para protensão - D = 45 mm</t>
  </si>
  <si>
    <t>M2467</t>
  </si>
  <si>
    <t>Bainha metálica para protensão - D = 50 mm</t>
  </si>
  <si>
    <t>M2468</t>
  </si>
  <si>
    <t>Bainha metálica para protensão - D = 55 mm</t>
  </si>
  <si>
    <t>M2469</t>
  </si>
  <si>
    <t>Bainha metálica para protensão - D = 60 mm</t>
  </si>
  <si>
    <t>M2470</t>
  </si>
  <si>
    <t>Bainha metálica para protensão - D = 65 mm</t>
  </si>
  <si>
    <t>M2471</t>
  </si>
  <si>
    <t>Bainha metálica para protensão - D = 70 mm</t>
  </si>
  <si>
    <t>M2472</t>
  </si>
  <si>
    <t>Bainha metálica para protensão - D = 75 mm</t>
  </si>
  <si>
    <t>M2473</t>
  </si>
  <si>
    <t>Bainha metálica para protensão - D = 80 mm</t>
  </si>
  <si>
    <t>M2474</t>
  </si>
  <si>
    <t>Bainha metálica para protensão - D = 85 mm</t>
  </si>
  <si>
    <t>M2475</t>
  </si>
  <si>
    <t>Bainha metálica para protensão - D = 90 mm</t>
  </si>
  <si>
    <t>M2476</t>
  </si>
  <si>
    <t>Bainha metálica para protensão - D = 95 mm</t>
  </si>
  <si>
    <t>M2477</t>
  </si>
  <si>
    <t>Bainha metálica para protensão - D = 100 mm</t>
  </si>
  <si>
    <t>M2478</t>
  </si>
  <si>
    <t>Bainha metálica para protensão - D = 110 mm</t>
  </si>
  <si>
    <t>M2479</t>
  </si>
  <si>
    <t>Bainha metálica para protensão - D = 120 mm</t>
  </si>
  <si>
    <t>M2480</t>
  </si>
  <si>
    <t>Bainha metálica para protensão - D = 130 mm</t>
  </si>
  <si>
    <t>M2481</t>
  </si>
  <si>
    <t>Bainha metálica ovalizada para protensão - seção de 19 x 36 mm</t>
  </si>
  <si>
    <t>M2482</t>
  </si>
  <si>
    <t>Bainha metálica ovalizada para protensão - seção de 19 x 48 mm</t>
  </si>
  <si>
    <t>M2483</t>
  </si>
  <si>
    <t>Bainha metálica ovalizada para protensão - seção de 19 x 62 mm</t>
  </si>
  <si>
    <t>M2484</t>
  </si>
  <si>
    <t>Bainha metálica ovalizada para protensão - seção de 22 x 32 mm</t>
  </si>
  <si>
    <t>M2485</t>
  </si>
  <si>
    <t>Bainha metálica ovalizada para protensão - seção de 22 x 55 mm</t>
  </si>
  <si>
    <t>M2486</t>
  </si>
  <si>
    <t>Bainha metálica ovalizada para protensão - seção de 22 x 73 mm</t>
  </si>
  <si>
    <t>M2487</t>
  </si>
  <si>
    <t>Espaçador plástico tipo centralizador carambola para grampo de barra de aço - D ≤ 25,4 mm</t>
  </si>
  <si>
    <t>M2488</t>
  </si>
  <si>
    <t>Cinta para elevação de cargas tipo Grab com 1 ramal, anel de suspensão e gancho - C = 3 m a 5 m, capacidade de carga de 5.000 kg, F. S. = 4:1</t>
  </si>
  <si>
    <t>M2489</t>
  </si>
  <si>
    <t>Cinta para elevação de cargas tipo Grab com 2 ramais, anel de suspensão e ganchos - C = 3 m a 5 m, capacidade de carga de 5.000 kg, F. S. = 4:1</t>
  </si>
  <si>
    <t>M2500</t>
  </si>
  <si>
    <t>Chapa metálica corrugada galvanizada para tunnel liner - E = 2,2 mm e D = 1,2 m</t>
  </si>
  <si>
    <t>M2501</t>
  </si>
  <si>
    <t>Chapa metálica corrugada galvanizada para tunnel liner - E = 2,2 mm e D = 1,4 m</t>
  </si>
  <si>
    <t>M2502</t>
  </si>
  <si>
    <t>Chapa metálica corrugada galvanizada para tunnel liner - E = 2,2 mm e D = 1,6 m</t>
  </si>
  <si>
    <t>M2503</t>
  </si>
  <si>
    <t>Chapa metálica corrugada galvanizada para tunnel liner - E = 2,2 mm e D = 1,8 m</t>
  </si>
  <si>
    <t>M2504</t>
  </si>
  <si>
    <t>Chapa metálica corrugada galvanizada para tunnel liner - E = 2,2 mm e D = 2,0 m</t>
  </si>
  <si>
    <t>M2505</t>
  </si>
  <si>
    <t>Chapa metálica corrugada galvanizada para tunnel liner - E = 2,2 mm e D = 2,2 m</t>
  </si>
  <si>
    <t>M2506</t>
  </si>
  <si>
    <t>Chapa metálica corrugada galvanizada para tunnel liner - E = 2,2 mm e D = 2,4 m</t>
  </si>
  <si>
    <t>M2507</t>
  </si>
  <si>
    <t>Chapa metálica corrugada galvanizada para tunnel liner - E = 2,2 mm e D = 2,6 m</t>
  </si>
  <si>
    <t>M2508</t>
  </si>
  <si>
    <t>Chapa metálica corrugada galvanizada para tunnel liner - E = 2,2 mm e D = 2,8 m</t>
  </si>
  <si>
    <t>M2509</t>
  </si>
  <si>
    <t>Chapa metálica corrugada galvanizada para tunnel liner - E = 2,2 mm e D = 3,0 m</t>
  </si>
  <si>
    <t>M2510</t>
  </si>
  <si>
    <t>Chapa metálica corrugada galvanizada para tunnel liner - E = 2,7 mm e D = 3,2 m</t>
  </si>
  <si>
    <t>M2511</t>
  </si>
  <si>
    <t>Chapa metálica corrugada galvanizada para tunnel liner - E = 2,7 mm e D = 3,4 m</t>
  </si>
  <si>
    <t>M2512</t>
  </si>
  <si>
    <t>Chapa metálica corrugada galvanizada para tunnel liner - E = 2,7 mm e D = 3,6 m</t>
  </si>
  <si>
    <t>M2513</t>
  </si>
  <si>
    <t>Chapa metálica corrugada galvanizada para tunnel liner - E = 2,7 mm e D = 3,8 m</t>
  </si>
  <si>
    <t>M2514</t>
  </si>
  <si>
    <t>Chapa metálica corrugada galvanizada para tunnel liner - E = 2,7 mm e D = 4,0 m</t>
  </si>
  <si>
    <t>M2515</t>
  </si>
  <si>
    <t>Chapa metálica corrugada galvanizada para tunnel liner - E = 3,4 mm e D = 4,2 m</t>
  </si>
  <si>
    <t>M2516</t>
  </si>
  <si>
    <t>Chapa metálica corrugada galvanizada para tunnel liner - E = 3,4 mm e D = 4,4 m</t>
  </si>
  <si>
    <t>M2517</t>
  </si>
  <si>
    <t>Chapa metálica corrugada galvanizada para tunnel liner - E = 3,4 mm e D = 4,6 m</t>
  </si>
  <si>
    <t>M2518</t>
  </si>
  <si>
    <t>Chapa metálica corrugada galvanizada para tunnel liner - E = 3,9 mm e D = 4,8 m</t>
  </si>
  <si>
    <t>M2519</t>
  </si>
  <si>
    <t>Chapa metálica corrugada galvanizada para tunnel liner - E = 3,9 mm e D = 5,0 m</t>
  </si>
  <si>
    <t>M2520</t>
  </si>
  <si>
    <t>Chapa metálica corrugada galvanizada revestida com epóxi para tunnel liner - E = 2,2 mm e D = 1,2 m</t>
  </si>
  <si>
    <t>M2521</t>
  </si>
  <si>
    <t>Chapa metálica corrugada galvanizada revestida com epóxi para tunnel liner - E = 2,2 mm e D = 1,4 m</t>
  </si>
  <si>
    <t>M2522</t>
  </si>
  <si>
    <t>Chapa metálica corrugada galvanizada revestida com epóxi para tunnel liner - E = 2,2 mm e D = 1,6 m</t>
  </si>
  <si>
    <t>M2523</t>
  </si>
  <si>
    <t>Chapa metálica corrugada galvanizada revestida com epóxi para tunnel liner - E = 2,2 mm e D = 1,8 m</t>
  </si>
  <si>
    <t>M2524</t>
  </si>
  <si>
    <t>Chapa metálica corrugada galvanizada revestida com epóxi para tunnel liner - E = 2,2 mm e D = 2,0 m</t>
  </si>
  <si>
    <t>M2525</t>
  </si>
  <si>
    <t>Chapa metálica corrugada galvanizada revestida com epóxi para tunnel liner - E = 2,2 mm e D = 2,2 m</t>
  </si>
  <si>
    <t>M2526</t>
  </si>
  <si>
    <t>Chapa metálica corrugada galvanizada revestida com epóxi para tunnel liner - E = 2,2 mm e D = 2,4 m</t>
  </si>
  <si>
    <t>M2527</t>
  </si>
  <si>
    <t>Chapa metálica corrugada galvanizada revestida com epóxi para tunnel liner - E = 2,2 mm e D = 2,6 m</t>
  </si>
  <si>
    <t>M2528</t>
  </si>
  <si>
    <t>Chapa metálica corrugada galvanizada revestida com epóxi para tunnel liner - E = 2,2 mm e D = 2,8 m</t>
  </si>
  <si>
    <t>M2529</t>
  </si>
  <si>
    <t>Chapa metálica corrugada galvanizada revestida com epóxi para tunnel liner - E = 2,2 mm e D = 3,0 m</t>
  </si>
  <si>
    <t>M2530</t>
  </si>
  <si>
    <t>Chapa metálica corrugada galvanizada revestida com epóxi para tunnel liner - E = 2,7 mm e D = 3,2 m</t>
  </si>
  <si>
    <t>M2531</t>
  </si>
  <si>
    <t>Chapa múltipla metálica corrugada galvanizada tipo MP 100 ou similar - E = 1,60 mm e D = 0,60 m</t>
  </si>
  <si>
    <t>M2532</t>
  </si>
  <si>
    <t>Chapa múltipla metálica corrugada galvanizada tipo MP 100 ou similar - E = 1,60 mm e D = 0,70 m</t>
  </si>
  <si>
    <t>M2533</t>
  </si>
  <si>
    <t>Chapa múltipla metálica corrugada galvanizada tipo MP 100 ou similar - E = 1,60 mm e D = 0,80 m</t>
  </si>
  <si>
    <t>M2534</t>
  </si>
  <si>
    <t>Chapa múltipla metálica corrugada galvanizada tipo MP 100 ou similar - E = 1,60 mm e D = 0,90 m</t>
  </si>
  <si>
    <t>M2535</t>
  </si>
  <si>
    <t>Chapa múltipla metálica corrugada galvanizada tipo MP 100 ou similar - E = 1,60 mm e D = 1,00 m</t>
  </si>
  <si>
    <t>M2536</t>
  </si>
  <si>
    <t>Chapa múltipla metálica corrugada galvanizada tipo MP 100 ou similar - E = 1,60 mm e D = 1,10 m</t>
  </si>
  <si>
    <t>M2537</t>
  </si>
  <si>
    <t>Chapa múltipla metálica corrugada galvanizada tipo MP 100 ou similar - E = 1,60 mm e D = 1,20 m</t>
  </si>
  <si>
    <t>M2538</t>
  </si>
  <si>
    <t>Chapa múltipla metálica corrugada galvanizada tipo MP 100 ou similar - E = 1,60 mm e D = 1,30 m</t>
  </si>
  <si>
    <t>M2539</t>
  </si>
  <si>
    <t>Chapa múltipla metálica corrugada galvanizada tipo MP 100 ou similar - E = 1,60 mm e D = 1,40 m</t>
  </si>
  <si>
    <t>M2540</t>
  </si>
  <si>
    <t>Chapa múltipla metálica corrugada galvanizada tipo MP 100 ou similar - E = 1,60 mm e D = 1,50 m</t>
  </si>
  <si>
    <t>M2541</t>
  </si>
  <si>
    <t>Chapa múltipla metálica corrugada galvanizada tipo MP 100 ou similar - E = 1,60 mm e D = 1,60 m</t>
  </si>
  <si>
    <t>M2542</t>
  </si>
  <si>
    <t>Chapa múltipla metálica corrugada galvanizada tipo MP 100 ou similar - E = 1,60 mm e D = 1,70 m</t>
  </si>
  <si>
    <t>M2543</t>
  </si>
  <si>
    <t>Chapa múltipla metálica corrugada galvanizada tipo MP 100 ou similar - E = 1,60 mm e D = 1,80 m</t>
  </si>
  <si>
    <t>M2544</t>
  </si>
  <si>
    <t>Chapa múltipla metálica corrugada galvanizada tipo MP 100 ou similar - E = 2,00 mm e D = 1,90 m</t>
  </si>
  <si>
    <t>M2545</t>
  </si>
  <si>
    <t>Chapa múltipla metálica corrugada galvanizada tipo MP 100 ou similar - E = 2,00 mm e D = 2,00 m</t>
  </si>
  <si>
    <t>M2546</t>
  </si>
  <si>
    <t>Chapa múltipla metálica corrugada galvanizada tipo MP 100 ou similar - E = 2,00 mm e D = 2,10 m</t>
  </si>
  <si>
    <t>M2547</t>
  </si>
  <si>
    <t>Chapa múltipla metálica corrugada galvanizada tipo MP 100 ou similar - E = 2,00 mm e D = 2,20 m</t>
  </si>
  <si>
    <t>M2548</t>
  </si>
  <si>
    <t>Chapa múltipla metálica corrugada galvanizada tipo MP 100 ou similar - E = 2,00 mm e D = 2,30 m</t>
  </si>
  <si>
    <t>M2549</t>
  </si>
  <si>
    <t>Chapa múltipla metálica corrugada galvanizada tipo MP 100 ou similar - E = 2,70 mm e D = 2,40 m</t>
  </si>
  <si>
    <t>M2550</t>
  </si>
  <si>
    <t>Chapa múltipla metálica corrugada galvanizada tipo MP 100 ou similar - E = 3,40 mm e D = 2,50 m</t>
  </si>
  <si>
    <t>M2551</t>
  </si>
  <si>
    <t>Chapa múltipla metálica corrugada galvanizada tipo MP 100 ou similar - E = 3,40 mm e D = 2,60 m</t>
  </si>
  <si>
    <t>M2552</t>
  </si>
  <si>
    <t>Chapa múltipla metálica corrugada galvanizada tipo MP 100 ou similar - E = 3,40 mm e D = 2,70 m</t>
  </si>
  <si>
    <t>M2553</t>
  </si>
  <si>
    <t>Chapa múltipla metálica corrugada galvanizada tipo MP 100 ou similar - E = 3,40 mm e D = 2,80 m</t>
  </si>
  <si>
    <t>M2554</t>
  </si>
  <si>
    <t>Chapa múltipla metálica corrugada galvanizada tipo MP 152 ou similar - E = 2,70 mm e D = 1,50 m</t>
  </si>
  <si>
    <t>M2555</t>
  </si>
  <si>
    <t>Chapa múltipla metálica corrugada galvanizada tipo MP 152 ou similar - E = 2,70 mm e D = 1,80 m</t>
  </si>
  <si>
    <t>M2556</t>
  </si>
  <si>
    <t>Chapa múltipla metálica corrugada galvanizada tipo MP 152 ou similar - E = 2,70 mm e D = 1,90 m</t>
  </si>
  <si>
    <t>M2557</t>
  </si>
  <si>
    <t>Chapa múltipla metálica corrugada galvanizada tipo MP 152 ou similar - E = 2,70 mm e D = 2,15 m</t>
  </si>
  <si>
    <t>M2558</t>
  </si>
  <si>
    <t>Chapa múltipla metálica corrugada galvanizada tipo MP 152 ou similar - E = 2,70 mm e D = 2,30 m</t>
  </si>
  <si>
    <t>M2559</t>
  </si>
  <si>
    <t>Chapa múltipla metálica corrugada galvanizada tipo MP 152 ou similar - E = 2,70 mm e D = 2,65 m</t>
  </si>
  <si>
    <t>M2560</t>
  </si>
  <si>
    <t>Chapa múltipla metálica corrugada galvanizada tipo MP 152 ou similar - E = 2,70 mm e D = 3,05 m</t>
  </si>
  <si>
    <t>M2561</t>
  </si>
  <si>
    <t>Chapa múltipla metálica corrugada galvanizada tipo MP 152 ou similar - E = 2,70 mm e D = 3,20 m</t>
  </si>
  <si>
    <t>M2562</t>
  </si>
  <si>
    <t>Chapa múltipla metálica corrugada galvanizada tipo MP 152 ou similar - E = 2,70 mm e D = 3,40 m</t>
  </si>
  <si>
    <t>M2563</t>
  </si>
  <si>
    <t>Chapa múltipla metálica corrugada galvanizada tipo MP 152 ou similar - E = 2,70 mm e D = 3,65 m</t>
  </si>
  <si>
    <t>M2564</t>
  </si>
  <si>
    <t>Chapa múltipla metálica corrugada galvanizada tipo MP 152 ou similar - E = 2,70 mm e D = 3,80 m</t>
  </si>
  <si>
    <t>M2565</t>
  </si>
  <si>
    <t>Chapa múltipla metálica corrugada galvanizada tipo MP 152 ou similar - E = 2,70 mm e D = 4,20 m</t>
  </si>
  <si>
    <t>M2566</t>
  </si>
  <si>
    <t>Chapa múltipla metálica corrugada galvanizada tipo MP 152 ou similar - E = 2,70 mm e D = 4,60 m</t>
  </si>
  <si>
    <t>M2567</t>
  </si>
  <si>
    <t>Chapa múltipla metálica corrugada galvanizada tipo MP 152 ou similar - E = 3,40 mm e D = 4,80 m</t>
  </si>
  <si>
    <t>M2568</t>
  </si>
  <si>
    <t>Chapa múltipla metálica corrugada galvanizada tipo MP 152 ou similar - E = 3,40 mm e D = 5,00 m</t>
  </si>
  <si>
    <t>M2569</t>
  </si>
  <si>
    <t>Chapa múltipla metálica corrugada galvanizada tipo MP 152 ou similar - E = 3,90 mm e D = 5,35 m</t>
  </si>
  <si>
    <t>M2570</t>
  </si>
  <si>
    <t>Chapa múltipla metálica corrugada galvanizada tipo MP 152 ou similar - E = 3,90 mm e D = 5,70 m</t>
  </si>
  <si>
    <t>M2571</t>
  </si>
  <si>
    <t>Chapa múltipla metálica corrugada galvanizada tipo MP 152 ou similar - E = 4,70 mm e D = 6,10 m</t>
  </si>
  <si>
    <t>M2572</t>
  </si>
  <si>
    <t>Chapa múltipla metálica corrugada galvanizada tipo MP 152 ou similar - E = 6,40 mm e D = 6,50 m</t>
  </si>
  <si>
    <t>M2573</t>
  </si>
  <si>
    <t>Chapa múltipla metálica corrugada galvanizada tipo MP 152 ou similar - E = 6,40 mm e D = 6,85 m</t>
  </si>
  <si>
    <t>M2574</t>
  </si>
  <si>
    <t>Chapa múltipla metálica corrugada galvanizada tipo MP 152 ou similar - E = 6,40 mm e D = 7,25 m</t>
  </si>
  <si>
    <t>M2580</t>
  </si>
  <si>
    <t>Parafuso de cabeça sextavada em aço galvanizado com porca e arruela de pressão - D = 7,938 mm (5/16")</t>
  </si>
  <si>
    <t>M2597</t>
  </si>
  <si>
    <t>Concreto usinado - fck = 40 MPa (comercial)</t>
  </si>
  <si>
    <t>M2598</t>
  </si>
  <si>
    <t>Concreto usinado - fck = 45 MPa (comercial)</t>
  </si>
  <si>
    <t>M2599</t>
  </si>
  <si>
    <t>Concreto usinado - fck = 50 MPa (comercial)</t>
  </si>
  <si>
    <t>M2601</t>
  </si>
  <si>
    <t>Aparelho de apoio metálico esférico fixo com 4 chumbadores e capacidade de 1.000 kN</t>
  </si>
  <si>
    <t>M2602</t>
  </si>
  <si>
    <t>Aparelho de apoio metálico esférico unidirecional com 4 chumbadores e capacidade de 1.500 kN</t>
  </si>
  <si>
    <t>M2603</t>
  </si>
  <si>
    <t>Aparelho de apoio metálico esférico fixo com 4 chumbadores e capacidade de 1.500 kN</t>
  </si>
  <si>
    <t>M2604</t>
  </si>
  <si>
    <t>Aparelho de apoio metálico esférico fixo com 4 chumbadores e capacidade de 2.000 kN</t>
  </si>
  <si>
    <t>M2605</t>
  </si>
  <si>
    <t>Aparelho de apoio metálico esférico fixo com 4 chumbadores e capacidade de 2.500 kN</t>
  </si>
  <si>
    <t>M2606</t>
  </si>
  <si>
    <t>Aparelho de apoio metálico esférico fixo com 4 chumbadores e capacidade de 3.000 kN</t>
  </si>
  <si>
    <t>M2607</t>
  </si>
  <si>
    <t>Aparelho de apoio metálico esférico fixo com 4 chumbadores e capacidade de 3.500 kN</t>
  </si>
  <si>
    <t>M2608</t>
  </si>
  <si>
    <t>Aparelho de apoio metálico esférico fixo com 4 chumbadores e capacidade de 4.000 kN</t>
  </si>
  <si>
    <t>M2609</t>
  </si>
  <si>
    <t>Aparelho de apoio metálico esférico unidirecional com 4 chumbadores e capacidade de 1.000 kN</t>
  </si>
  <si>
    <t>M2610</t>
  </si>
  <si>
    <t>Aparelho de apoio metálico esférico unidirecional com 4 chumbadores e capacidade de 2.000 kN</t>
  </si>
  <si>
    <t>M2611</t>
  </si>
  <si>
    <t>Aparelho de apoio metálico esférico unidirecional com 4 chumbadores e capacidade de 2.500 kN</t>
  </si>
  <si>
    <t>M2612</t>
  </si>
  <si>
    <t>Aparelho de apoio metálico esférico unidirecional com 4 chumbadores e capacidade de 3.000 kN</t>
  </si>
  <si>
    <t>M2613</t>
  </si>
  <si>
    <t>Aparelho de apoio metálico esférico unidirecional com 4 chumbadores e capacidade de 3.500 kN</t>
  </si>
  <si>
    <t>M2614</t>
  </si>
  <si>
    <t>Aparelho de apoio metálico esférico unidirecional com 4 chumbadores e capacidade de 4.000 kN</t>
  </si>
  <si>
    <t>M2615</t>
  </si>
  <si>
    <t>Aparelho de apoio metálico esférico fixo com 4 chumbadores e capacidade de 4.500 kN</t>
  </si>
  <si>
    <t>M2616</t>
  </si>
  <si>
    <t>Aparelho de apoio metálico esférico fixo com 4 chumbadores e capacidade de 5.000 kN</t>
  </si>
  <si>
    <t>M2617</t>
  </si>
  <si>
    <t>Aparelho de apoio metálico esférico fixo com 4 chumbadores e capacidade de 5.500 kN</t>
  </si>
  <si>
    <t>M2618</t>
  </si>
  <si>
    <t>Aparelho de apoio metálico esférico fixo com 4 chumbadores e capacidade de 6.000 kN</t>
  </si>
  <si>
    <t>M2619</t>
  </si>
  <si>
    <t>Aparelho de apoio metálico esférico fixo com 4 chumbadores e capacidade de 6.500 kN</t>
  </si>
  <si>
    <t>M2620</t>
  </si>
  <si>
    <t>Aparelho de apoio metálico esférico fixo com 4 chumbadores e capacidade de 7.000 kN</t>
  </si>
  <si>
    <t>M2621</t>
  </si>
  <si>
    <t>Aparelho de apoio metálico esférico fixo com 4 chumbadores e capacidade de 7.500 kN</t>
  </si>
  <si>
    <t>M2622</t>
  </si>
  <si>
    <t>Aparelho de apoio metálico esférico fixo com 4 chumbadores e capacidade de 8.000 kN</t>
  </si>
  <si>
    <t>M2623</t>
  </si>
  <si>
    <t>Grelha metálica para boca de lobo com capacidade de até 300 kN - C = 0,90 m e L = 0,30 m</t>
  </si>
  <si>
    <t>M2624</t>
  </si>
  <si>
    <t>Grelha de piso em PVC para passagem de pedestres - C = 50 cm e L = 13 cm</t>
  </si>
  <si>
    <t>M2625</t>
  </si>
  <si>
    <t>Marco em PVC para grelha de piso - L = 2,50 m</t>
  </si>
  <si>
    <t>M2626</t>
  </si>
  <si>
    <t>Grelha de piso em PVC para passagem de veículos de até 3 t - C = 50 cm e L = 13 cm</t>
  </si>
  <si>
    <t>M2627</t>
  </si>
  <si>
    <t>Grelha de piso em PVC para passagem de veículos de até 10 t - C = 50 cm e L = 13 cm</t>
  </si>
  <si>
    <t>M2628</t>
  </si>
  <si>
    <t>Grelha de piso em PVC para passagem de pedestres - C = 50 cm e L = 20 cm</t>
  </si>
  <si>
    <t>M2629</t>
  </si>
  <si>
    <t>Grelha de piso em PVC para passagem de veículos de até 3 t - C = 50 cm e L = 20 cm</t>
  </si>
  <si>
    <t>M2631</t>
  </si>
  <si>
    <t>Grelha metálica para canaletas - C = 1,00 m e L = 0,10 m</t>
  </si>
  <si>
    <t>M2632</t>
  </si>
  <si>
    <t>Grelha metálica para canaletas - C = 1,00 m e L = 0,15 m</t>
  </si>
  <si>
    <t>M2633</t>
  </si>
  <si>
    <t>Porta-grelha metálica - C = 1,00 m e L = 0,15 m</t>
  </si>
  <si>
    <t>M2634</t>
  </si>
  <si>
    <t>Grelha metálica para canaletas - C = 1,00 m e L = 0,20 m</t>
  </si>
  <si>
    <t>M2635</t>
  </si>
  <si>
    <t>Porta-grelha metálica - C = 1,00 m e L = 0,20 m</t>
  </si>
  <si>
    <t>M2636</t>
  </si>
  <si>
    <t>Porta-grelha metálica - C = 1,00 m e L = 0,10 m</t>
  </si>
  <si>
    <t>M2637</t>
  </si>
  <si>
    <t>Aparelho de apoio metálico esférico fixo com 4 chumbadores e capacidade de 8.500 kN</t>
  </si>
  <si>
    <t>M2638</t>
  </si>
  <si>
    <t>Aparelho de apoio metálico esférico fixo com 4 chumbadores e capacidade de 9.000 kN</t>
  </si>
  <si>
    <t>M2639</t>
  </si>
  <si>
    <t>Aparelho de apoio metálico esférico fixo com 4 chumbadores e capacidade de 9.500 kN</t>
  </si>
  <si>
    <t>M2640</t>
  </si>
  <si>
    <t>Aparelho de apoio metálico esférico fixo com 4 chumbadores e capacidade de 10.000 kN</t>
  </si>
  <si>
    <t>M2641</t>
  </si>
  <si>
    <t>Aparelho de apoio metálico esférico unidirecional com 4 chumbadores e capacidade de 4.500 kN</t>
  </si>
  <si>
    <t>M2642</t>
  </si>
  <si>
    <t>Aparelho de apoio metálico esférico unidirecional com 4 chumbadores e capacidade de 5.000 kN</t>
  </si>
  <si>
    <t>M2643</t>
  </si>
  <si>
    <t>Aparelho de apoio metálico esférico unidirecional com 4 chumbadores e capacidade de 5.500 kN</t>
  </si>
  <si>
    <t>M2644</t>
  </si>
  <si>
    <t>Aparelho de apoio metálico esférico unidirecional com 4 chumbadores e capacidade de 6.000 kN</t>
  </si>
  <si>
    <t>M2645</t>
  </si>
  <si>
    <t>Aparelho de apoio metálico esférico unidirecional com 4 chumbadores e capacidade de 6.500 kN</t>
  </si>
  <si>
    <t>M2646</t>
  </si>
  <si>
    <t>Aparelho de apoio metálico esférico unidirecional com 4 chumbadores e capacidade de 7.000 kN</t>
  </si>
  <si>
    <t>M2647</t>
  </si>
  <si>
    <t>Aparelho de apoio metálico esférico unidirecional com 4 chumbadores e capacidade de 7.500 kN</t>
  </si>
  <si>
    <t>M2648</t>
  </si>
  <si>
    <t>Fincapino de ação direta e pino com furo - D = 6,35 mm (1/4")</t>
  </si>
  <si>
    <t>M2649</t>
  </si>
  <si>
    <t>Aparelho de apoio metálico esférico unidirecional com 4 chumbadores e capacidade de 8.000 kN</t>
  </si>
  <si>
    <t>M2650</t>
  </si>
  <si>
    <t>Aparelho de apoio metálico esférico unidirecional com 4 chumbadores e capacidade de 8.500 kN</t>
  </si>
  <si>
    <t>M2651</t>
  </si>
  <si>
    <t>Chapa múltipla metálica corrugada revestida em epóxi tipo MP 100 ou similar - E = 1,60 mm e D = 0,60 m</t>
  </si>
  <si>
    <t>M2652</t>
  </si>
  <si>
    <t>Chapa múltipla metálica corrugada revestida em epóxi tipo MP 100 ou similar - E = 1,60 mm e D = 0,70 m</t>
  </si>
  <si>
    <t>M2653</t>
  </si>
  <si>
    <t>Chapa múltipla metálica corrugada revestida em epóxi tipo MP 100 ou similar - E = 1,60 mm e D = 0,80 m</t>
  </si>
  <si>
    <t>M2654</t>
  </si>
  <si>
    <t>Chapa múltipla metálica corrugada revestida em epóxi tipo MP 100 ou similar - E = 1,60 mm e D = 0,90 m</t>
  </si>
  <si>
    <t>M2655</t>
  </si>
  <si>
    <t>Chapa múltipla metálica corrugada revestida em epóxi tipo MP 100 ou similar - E = 1,60 mm e D = 1,00 m</t>
  </si>
  <si>
    <t>M2656</t>
  </si>
  <si>
    <t>Chapa múltipla metálica corrugada revestida em epóxi tipo MP 100 ou similar - E = 1,60 mm e D = 1,10 m</t>
  </si>
  <si>
    <t>M2657</t>
  </si>
  <si>
    <t>Chapa múltipla metálica corrugada revestida em epóxi tipo MP 100 ou similar - E = 1,60 mm e D = 1,20 m</t>
  </si>
  <si>
    <t>M2658</t>
  </si>
  <si>
    <t>Chapa múltipla metálica corrugada revestida em epóxi tipo MP 100 ou similar - E = 1,60 mm e D = 1,30 m</t>
  </si>
  <si>
    <t>M2659</t>
  </si>
  <si>
    <t>Chapa múltipla metálica corrugada revestida em epóxi tipo MP 100 ou similar - E = 1,60 mm e D = 1,40 m</t>
  </si>
  <si>
    <t>M2660</t>
  </si>
  <si>
    <t>Chapa múltipla metálica corrugada revestida em epóxi tipo MP 100 ou similar - E = 1,60 mm e D = 1,50 m</t>
  </si>
  <si>
    <t>M2661</t>
  </si>
  <si>
    <t>Chapa múltipla metálica corrugada revestida em epóxi tipo MP 100 ou similar - E = 1,60 mm e D = 1,60 m</t>
  </si>
  <si>
    <t>M2662</t>
  </si>
  <si>
    <t>Chapa múltipla metálica corrugada revestida em epóxi tipo MP 100 ou similar - E = 1,60 mm e D = 1,70 m</t>
  </si>
  <si>
    <t>M2663</t>
  </si>
  <si>
    <t>Chapa múltipla metálica corrugada revestida em epóxi tipo MP 100 ou similar - E = 1,60 mm e D = 1,80 m</t>
  </si>
  <si>
    <t>M2664</t>
  </si>
  <si>
    <t>Chapa múltipla metálica corrugada revestida em epóxi tipo MP 100 ou similar - E = 2,00 mm e D = 1,90 m</t>
  </si>
  <si>
    <t>M2665</t>
  </si>
  <si>
    <t>Chapa múltipla metálica corrugada revestida em epóxi tipo MP 100 ou similar - E = 2,00 mm e D = 2,00 m</t>
  </si>
  <si>
    <t>M2666</t>
  </si>
  <si>
    <t>Chapa múltipla metálica corrugada revestida em epóxi tipo MP 100 ou similar - E = 2,00 mm e D = 2,10 m</t>
  </si>
  <si>
    <t>M2667</t>
  </si>
  <si>
    <t>Chapa múltipla metálica corrugada revestida em epóxi tipo MP 100 ou similar - E = 2,00 mm e D = 2,20 m</t>
  </si>
  <si>
    <t>M2668</t>
  </si>
  <si>
    <t>Chapa múltipla metálica corrugada revestida em epóxi tipo MP 100 ou similar - E = 2,00 mm e D = 2,30 m</t>
  </si>
  <si>
    <t>M2669</t>
  </si>
  <si>
    <t>Chapa múltipla metálica corrugada revestida em epóxi tipo MP 100 ou similar - E = 2,70 mm e D = 2,40 m</t>
  </si>
  <si>
    <t>M2670</t>
  </si>
  <si>
    <t>Chapa múltipla metálica corrugada revestida em epóxi tipo MP 100 ou similar - E = 3,40 mm e D = 2,50 m</t>
  </si>
  <si>
    <t>M2671</t>
  </si>
  <si>
    <t>Chapa múltipla metálica corrugada revestida em epóxi tipo MP 100 ou similar - E = 3,40 mm e D = 2,60 m</t>
  </si>
  <si>
    <t>M2672</t>
  </si>
  <si>
    <t>Chapa múltipla metálica corrugada revestida em epóxi tipo MP 100 ou similar - E = 3,40 mm e D = 2,70 m</t>
  </si>
  <si>
    <t>M2673</t>
  </si>
  <si>
    <t>Chapa múltipla metálica corrugada revestida em epóxi tipo MP 100 ou similar - E = 3,40 mm e D = 2,80 m</t>
  </si>
  <si>
    <t>M2674</t>
  </si>
  <si>
    <t>Chapa múltipla metálica corrugada revestida em epóxi tipo MP 152 ou similar - E = 2,70 mm e D = 1,50 m</t>
  </si>
  <si>
    <t>M2675</t>
  </si>
  <si>
    <t>Chapa múltipla metálica corrugada revestida em epóxi tipo MP 152 ou similar - E = 2,70 mm e D = 1,80 m</t>
  </si>
  <si>
    <t>M2676</t>
  </si>
  <si>
    <t>Chapa múltipla metálica corrugada revestida em epóxi tipo MP 152 ou similar - E = 2,70 mm e D = 1,90 m</t>
  </si>
  <si>
    <t>M2677</t>
  </si>
  <si>
    <t>Chapa múltipla metálica corrugada revestida em epóxi tipo MP 152 ou similar - E = 2,70 mm e D = 2,15 m</t>
  </si>
  <si>
    <t>M2678</t>
  </si>
  <si>
    <t>Chapa múltipla metálica corrugada revestida em epóxi tipo MP 152 ou similar - E = 2,70 mm e D = 2,30 m</t>
  </si>
  <si>
    <t>M2679</t>
  </si>
  <si>
    <t>Chapa múltipla metálica corrugada revestida em epóxi tipo MP 152 ou similar - E = 2,70 mm e D = 2,65 m</t>
  </si>
  <si>
    <t>M2680</t>
  </si>
  <si>
    <t>Chapa múltipla metálica corrugada revestida em epóxi tipo MP 152 ou similar - E = 2,70 mm e D = 3,05 m</t>
  </si>
  <si>
    <t>M2681</t>
  </si>
  <si>
    <t>Chapa múltipla metálica corrugada revestida em epóxi tipo MP 152 ou similar - E = 2,70 mm e D = 3,20 m</t>
  </si>
  <si>
    <t>M2682</t>
  </si>
  <si>
    <t>Chapa múltipla metálica corrugada revestida em epóxi tipo MP 152 ou similar - E = 2,70 mm e D = 3,40 m</t>
  </si>
  <si>
    <t>M2683</t>
  </si>
  <si>
    <t>Chapa múltipla metálica corrugada revestida em epóxi tipo MP 152 ou similar - E = 2,70 mm e D = 3,65 m</t>
  </si>
  <si>
    <t>M2684</t>
  </si>
  <si>
    <t>Chapa múltipla metálica corrugada revestida em epóxi tipo MP 152 ou similar - E = 2,70 mm e D = 3,80 m</t>
  </si>
  <si>
    <t>M2685</t>
  </si>
  <si>
    <t>Chapa múltipla metálica corrugada revestida em epóxi tipo MP 152 ou similar - E = 2,70 mm e D = 4,20 m</t>
  </si>
  <si>
    <t>M2686</t>
  </si>
  <si>
    <t>Chapa múltipla metálica corrugada revestida em epóxi tipo MP 152 ou similar - E = 2,70 mm e D = 4,60 m</t>
  </si>
  <si>
    <t>M2687</t>
  </si>
  <si>
    <t>Chapa múltipla metálica corrugada revestida em epóxi tipo MP 152 ou similar - E = 3,40 mm e D = 4,80 m</t>
  </si>
  <si>
    <t>M2688</t>
  </si>
  <si>
    <t>Chapa múltipla metálica corrugada revestida em epóxi tipo MP 152 ou similar - E = 3,40 mm e D = 5,00 m</t>
  </si>
  <si>
    <t>M2689</t>
  </si>
  <si>
    <t>Chapa múltipla metálica corrugada revestida em epóxi tipo MP 152 ou similar - E = 3,90 mm e D = 5,35 m</t>
  </si>
  <si>
    <t>M2690</t>
  </si>
  <si>
    <t>Chapa múltipla metálica corrugada revestida em epóxi tipo MP 152 ou similar - E = 3,90 mm e D = 5,70 m</t>
  </si>
  <si>
    <t>M2691</t>
  </si>
  <si>
    <t>Chapa múltipla metálica corrugada revestida em epóxi tipo MP 152 ou similar - E = 4,70 mm e D = 6,10 m</t>
  </si>
  <si>
    <t>M2692</t>
  </si>
  <si>
    <t>Chapa múltipla metálica corrugada revestida em epóxi tipo MP 152 ou similar - E = 6,40 mm e D = 6,50 m</t>
  </si>
  <si>
    <t>M2693</t>
  </si>
  <si>
    <t>Chapa múltipla metálica corrugada revestida em epóxi tipo MP 152 ou similar - E = 6,40 mm e D = 6,85 m</t>
  </si>
  <si>
    <t>M2694</t>
  </si>
  <si>
    <t>Chapa múltipla metálica corrugada revestida em epóxi tipo MP 152 ou similar - E = 6,40 mm e D = 7,25 m</t>
  </si>
  <si>
    <t>M2695</t>
  </si>
  <si>
    <t>Aparelho de apoio metálico esférico unidirecional com 4 chumbadores e capacidade de 9.000 kN</t>
  </si>
  <si>
    <t>M2696</t>
  </si>
  <si>
    <t>Aparelho de apoio metálico esférico unidirecional com 4 chumbadores e capacidade de 9.500 kN</t>
  </si>
  <si>
    <t>M2697</t>
  </si>
  <si>
    <t>Aparelho de apoio metálico esférico unidirecional com 4 chumbadores e capacidade de 10.000 kN</t>
  </si>
  <si>
    <t>M2698</t>
  </si>
  <si>
    <t>Fincapino de ação indireta e pino liso - D = 6,35 mm (1/4")</t>
  </si>
  <si>
    <t>M2700</t>
  </si>
  <si>
    <t>Corpo de BSCC pré-moldado comercial - seção de 1,5 m x 1,5 m - tipo I</t>
  </si>
  <si>
    <t>M2701</t>
  </si>
  <si>
    <t>Corpo de BSCC pré-moldado comercial - seção de 1,5 m x 1,5 m - tipo II</t>
  </si>
  <si>
    <t>M2702</t>
  </si>
  <si>
    <t>Corpo de BSCC pré-moldado comercial - seção de 1,5 m x 1,5 m - tipo III</t>
  </si>
  <si>
    <t>M2703</t>
  </si>
  <si>
    <t>Corpo de BSCC pré-moldado comercial - seção de 1,5 m x 1,5 m - tipo IV</t>
  </si>
  <si>
    <t>M2704</t>
  </si>
  <si>
    <t>Corpo de BSCC pré-moldado comercial - seção de 1,5 m x 1,5 m - tipo V</t>
  </si>
  <si>
    <t>M2705</t>
  </si>
  <si>
    <t>Corpo de BSCC pré-moldado comercial - seção de 1,5 m x 1,5 m - tipo VI</t>
  </si>
  <si>
    <t>M2706</t>
  </si>
  <si>
    <t>Corpo de BSCC pré-moldado comercial - seção de 1,5 m x 1,5 m - tipo VII</t>
  </si>
  <si>
    <t>M2707</t>
  </si>
  <si>
    <t>Corpo de BSCC pré-moldado comercial - seção de 2,0 m x 2,0 m - tipo I</t>
  </si>
  <si>
    <t>M2708</t>
  </si>
  <si>
    <t>Corpo de BSCC pré-moldado comercial - seção de 2,0 m x 2,0 m - tipo II</t>
  </si>
  <si>
    <t>M2709</t>
  </si>
  <si>
    <t>Corpo de BSCC pré-moldado comercial - seção de 2,0 m x 2,0 m - tipo III</t>
  </si>
  <si>
    <t>M2710</t>
  </si>
  <si>
    <t>Corpo de BSCC pré-moldado comercial - seção de 2,0 m x 2,0 m - tipo IV</t>
  </si>
  <si>
    <t>M2711</t>
  </si>
  <si>
    <t>Corpo de BSCC pré-moldado comercial - seção de 2,0 m x 2,0 m - tipo V</t>
  </si>
  <si>
    <t>M2712</t>
  </si>
  <si>
    <t>Corpo de BSCC pré-moldado comercial - seção de 2,0 m x 2,0 m - tipo VI</t>
  </si>
  <si>
    <t>M2713</t>
  </si>
  <si>
    <t>Corpo de BSCC pré-moldado comercial - seção de 2,0 m x 2,0 m - tipo VII</t>
  </si>
  <si>
    <t>M2714</t>
  </si>
  <si>
    <t>Corpo de BSCC pré-moldado comercial - seção de 2,5 m x 2,5 m - tipo I</t>
  </si>
  <si>
    <t>M2715</t>
  </si>
  <si>
    <t>Corpo de BSCC pré-moldado comercial - seção de 2,5 m x 2,5 m - tipo II</t>
  </si>
  <si>
    <t>M2716</t>
  </si>
  <si>
    <t>Corpo de BSCC pré-moldado comercial - seção de 2,5 m x 2,5 m - tipo III</t>
  </si>
  <si>
    <t>M2717</t>
  </si>
  <si>
    <t>Corpo de BSCC pré-moldado comercial - seção de 2,5 m x 2,5 m - tipo IV</t>
  </si>
  <si>
    <t>M2718</t>
  </si>
  <si>
    <t>Corpo de BSCC pré-moldado comercial - seção de 2,5 m x 2,5 m - tipo V</t>
  </si>
  <si>
    <t>M2719</t>
  </si>
  <si>
    <t>Corpo de BSCC pré-moldado comercial - seção de 2,5 m x 2,5 m - tipo VI</t>
  </si>
  <si>
    <t>M2720</t>
  </si>
  <si>
    <t>Corpo de BSCC pré-moldado comercial - seção de 2,5 m x 2,5 m - tipo VII</t>
  </si>
  <si>
    <t>M2721</t>
  </si>
  <si>
    <t>Corpo de BSCC pré-moldado comercial - seção de 3,0 m x 3,0 m - tipo I</t>
  </si>
  <si>
    <t>M2722</t>
  </si>
  <si>
    <t>Corpo de BSCC pré-moldado comercial - seção de 3,0 m x 3,0 m - tipo II</t>
  </si>
  <si>
    <t>M2723</t>
  </si>
  <si>
    <t>Corpo de BSCC pré-moldado comercial - seção de 3,0 m x 3,0 m - tipo III</t>
  </si>
  <si>
    <t>M2724</t>
  </si>
  <si>
    <t>Corpo de BSCC pré-moldado comercial - seção de 3,0 m x 3,0 m - tipo IV</t>
  </si>
  <si>
    <t>M2725</t>
  </si>
  <si>
    <t>Corpo de BSCC pré-moldado comercial - seção de 3,0 m x 3,0 m - tipo V</t>
  </si>
  <si>
    <t>M2726</t>
  </si>
  <si>
    <t>Corpo de BSCC pré-moldado comercial - seção de 3,0 m x 3,0 m - tipo VI</t>
  </si>
  <si>
    <t>M2727</t>
  </si>
  <si>
    <t>Corpo de BSCC pré-moldado comercial - seção de 3,0 m x 3,0 m - tipo VII</t>
  </si>
  <si>
    <t>M2728</t>
  </si>
  <si>
    <t>Corpo de BSCC pré-moldado comercial - seção canal de 1,5 m x 1,5 m</t>
  </si>
  <si>
    <t>M2729</t>
  </si>
  <si>
    <t>Corpo de BSCC pré-moldado comercial - seção canal de 2,0 m x 1,5 m</t>
  </si>
  <si>
    <t>M2730</t>
  </si>
  <si>
    <t>Corpo de BSCC pré-moldado comercial - seção canal de 2,0 m x 2,0 m - tipo I</t>
  </si>
  <si>
    <t>M2731</t>
  </si>
  <si>
    <t>Corpo de BSCC pré-moldado comercial - seção canal de 2,0 m x 2,0 m - tipo II</t>
  </si>
  <si>
    <t>M2732</t>
  </si>
  <si>
    <t>Corpo de BSCC pré-moldado comercial - seção canal de 2,5 m x 1,5 m</t>
  </si>
  <si>
    <t>M2733</t>
  </si>
  <si>
    <t>Corpo de BSCC pré-moldado comercial - seção canal de 2,5 m x 2,0 m - tipo I</t>
  </si>
  <si>
    <t>M2734</t>
  </si>
  <si>
    <t>Corpo de BSCC pré-moldado comercial - seção canal de 2,5 m x 2,0 m - tipo II</t>
  </si>
  <si>
    <t>M2735</t>
  </si>
  <si>
    <t>Corpo de BSCC pré-moldado comercial - seção canal de 3,0 m x 1,5 m</t>
  </si>
  <si>
    <t>M2736</t>
  </si>
  <si>
    <t>Corpo de BSCC pré-moldado comercial - seção canal de 3,0 m x 2,0 m - tipo I</t>
  </si>
  <si>
    <t>M2737</t>
  </si>
  <si>
    <t>Corpo de BSCC pré-moldado comercial - seção canal de 3,0 m x 2,0 m - tipo II</t>
  </si>
  <si>
    <t>M2738</t>
  </si>
  <si>
    <t>Aparelho de apoio metálico esférico multidirecional com 4 chumbadores e capacidade de 1.000 kN</t>
  </si>
  <si>
    <t>M2739</t>
  </si>
  <si>
    <t>Aparelho de apoio metálico esférico multidirecional com 4 chumbadores e capacidade de 1.500 kN</t>
  </si>
  <si>
    <t>M2740</t>
  </si>
  <si>
    <t>Aparelho de apoio metálico esférico multidirecional com 4 chumbadores e capacidade de 2.000 kN</t>
  </si>
  <si>
    <t>M2741</t>
  </si>
  <si>
    <t>Aparelho de apoio metálico esférico multidirecional com 4 chumbadores e capacidade de 2.500 kN</t>
  </si>
  <si>
    <t>M2742</t>
  </si>
  <si>
    <t>Aparelho de apoio metálico esférico multidirecional com 4 chumbadores e capacidade de 3.000 kN</t>
  </si>
  <si>
    <t>M2743</t>
  </si>
  <si>
    <t>Aparelho de apoio metálico esférico multidirecional com 4 chumbadores e capacidade de 3.500 kN</t>
  </si>
  <si>
    <t>M2744</t>
  </si>
  <si>
    <t>Aparelho de apoio metálico esférico multidirecional com 4 chumbadores e capacidade de 4.000 kN</t>
  </si>
  <si>
    <t>M2745</t>
  </si>
  <si>
    <t>Aparelho de apoio metálico esférico multidirecional com 4 chumbadores e capacidade de 4.500 kN</t>
  </si>
  <si>
    <t>M2746</t>
  </si>
  <si>
    <t>Aparelho de apoio metálico esférico multidirecional com 4 chumbadores e capacidade de 5.000 kN</t>
  </si>
  <si>
    <t>M2747</t>
  </si>
  <si>
    <t>Aparelho de apoio metálico esférico multidirecional com 4 chumbadores e capacidade de 5.500 kN</t>
  </si>
  <si>
    <t>M2748</t>
  </si>
  <si>
    <t>Aparelho de apoio metálico esférico multidirecional com 4 chumbadores e capacidade de 6.000 kN</t>
  </si>
  <si>
    <t>M2749</t>
  </si>
  <si>
    <t>Aparelho de apoio metálico esférico multidirecional com 4 chumbadores e capacidade de 6.500 kN</t>
  </si>
  <si>
    <t>M2750</t>
  </si>
  <si>
    <t>Aparelho de apoio metálico esférico multidirecional com 4 chumbadores e capacidade de 7.000 kN</t>
  </si>
  <si>
    <t>M2751</t>
  </si>
  <si>
    <t>Aparelho de apoio metálico esférico multidirecional com 4 chumbadores e capacidade de 7.500 kN</t>
  </si>
  <si>
    <t>M2752</t>
  </si>
  <si>
    <t>Aparelho de apoio metálico esférico multidirecional com 4 chumbadores e capacidade de 8.000 kN</t>
  </si>
  <si>
    <t>M2753</t>
  </si>
  <si>
    <t>Aparelho de apoio metálico esférico multidirecional com 4 chumbadores e capacidade de 8.500 kN</t>
  </si>
  <si>
    <t>M2754</t>
  </si>
  <si>
    <t>Aparelho de apoio metálico esférico multidirecional com 4 chumbadores e capacidade de 9.000 kN</t>
  </si>
  <si>
    <t>M2755</t>
  </si>
  <si>
    <t>Aparelho de apoio metálico esférico multidirecional com 4 chumbadores e capacidade de 9.500 kN</t>
  </si>
  <si>
    <t>M2756</t>
  </si>
  <si>
    <t>Aparelho de apoio metálico esférico multidirecional com 4 chumbadores e capacidade de 10.000 kN</t>
  </si>
  <si>
    <t>M2757</t>
  </si>
  <si>
    <t>Aparelho de apoio metálico elastomérico fixo com 4 chumbadores e capacidade de 700 kN</t>
  </si>
  <si>
    <t>M2758</t>
  </si>
  <si>
    <t>Aparelho de apoio metálico elastomérico fixo com 4 chumbadores e capacidade de 1.500 kN</t>
  </si>
  <si>
    <t>M2759</t>
  </si>
  <si>
    <t>Aparelho de apoio metálico elastomérico fixo com 4 chumbadores e capacidade de 2.500 kN</t>
  </si>
  <si>
    <t>M2760</t>
  </si>
  <si>
    <t>Aparelho de apoio metálico elastomérico fixo com 4 chumbadores e capacidade de 4.000 kN</t>
  </si>
  <si>
    <t>M2761</t>
  </si>
  <si>
    <t>Aparelho de apoio metálico elastomérico fixo com 4 chumbadores e capacidade de 5.500 kN</t>
  </si>
  <si>
    <t>M2762</t>
  </si>
  <si>
    <t>Aparelho de apoio metálico elastomérico fixo com 4 chumbadores e capacidade de 7.500 kN</t>
  </si>
  <si>
    <t>M2763</t>
  </si>
  <si>
    <t>Aparelho de apoio metálico elastomérico fixo com 4 chumbadores e capacidade de 10.000 kN</t>
  </si>
  <si>
    <t>M2764</t>
  </si>
  <si>
    <t>Aparelho de apoio metálico elastomérico unidirecional com 4 chumbadores e capacidade de 700 kN</t>
  </si>
  <si>
    <t>M2765</t>
  </si>
  <si>
    <t>Aparelho de apoio metálico elastomérico unidirecional com 4 chumbadores e capacidade de 1.500 kN</t>
  </si>
  <si>
    <t>M2766</t>
  </si>
  <si>
    <t>Aparelho de apoio metálico elastomérico unidirecional com 4 chumbadores e capacidade de 2.500 kN</t>
  </si>
  <si>
    <t>M2767</t>
  </si>
  <si>
    <t>Aparelho de apoio metálico elastomérico unidirecional com 4 chumbadores e capacidade de 4.000 kN</t>
  </si>
  <si>
    <t>M2768</t>
  </si>
  <si>
    <t>Aparelho de apoio metálico elastomérico unidirecional com 4 chumbadores e capacidade de 5.500 kN</t>
  </si>
  <si>
    <t>M2769</t>
  </si>
  <si>
    <t>Aparelho de apoio metálico elastomérico unidirecional com 4 chumbadores e capacidade de 7.500 kN</t>
  </si>
  <si>
    <t>M2770</t>
  </si>
  <si>
    <t>Aparelho de apoio metálico elastomérico unidirecional com 4 chumbadores e capacidade de 10.000 kN</t>
  </si>
  <si>
    <t>M2771</t>
  </si>
  <si>
    <t>Aparelho de apoio metálico elastomérico multidirecional com 4 chumbadores e capacidade de 700 kN</t>
  </si>
  <si>
    <t>M2772</t>
  </si>
  <si>
    <t>Aparelho de apoio metálico elastomérico multidirecional com 4 chumbadores e capacidade de 1.500 kN</t>
  </si>
  <si>
    <t>M2773</t>
  </si>
  <si>
    <t>Aparelho de apoio metálico elastomérico multidirecional com 4 chumbadores e capacidade de 2.500 kN</t>
  </si>
  <si>
    <t>M2774</t>
  </si>
  <si>
    <t>Aparelho de apoio metálico elastomérico multidirecional com 4 chumbadores e capacidade de 4.000 kN</t>
  </si>
  <si>
    <t>M2775</t>
  </si>
  <si>
    <t>Aparelho de apoio metálico elastomérico multidirecional com 4 chumbadores e capacidade de 5.500 kN</t>
  </si>
  <si>
    <t>M2776</t>
  </si>
  <si>
    <t>Aparelho de apoio metálico elastomérico multidirecional com 4 chumbadores e capacidade de 7.500 kN</t>
  </si>
  <si>
    <t>M2777</t>
  </si>
  <si>
    <t>Aparelho de apoio metálico elastomérico multidirecional com 4 chumbadores e capacidade de 10.000 kN</t>
  </si>
  <si>
    <t>M2780</t>
  </si>
  <si>
    <t>Chapa metálica corrugada galvanizada para tunnel liner - E = 2,7 mm e D = 1,2 m</t>
  </si>
  <si>
    <t>M2781</t>
  </si>
  <si>
    <t>Chapa metálica corrugada galvanizada para tunnel liner - E = 2,7 mm e D = 1,4 m</t>
  </si>
  <si>
    <t>M2782</t>
  </si>
  <si>
    <t>Chapa metálica corrugada galvanizada para tunnel liner - E = 2,7 mm e D = 1,6 m</t>
  </si>
  <si>
    <t>M2783</t>
  </si>
  <si>
    <t>Chapa metálica corrugada galvanizada para tunnel liner - E = 2,7 mm e D = 1,8 m</t>
  </si>
  <si>
    <t>M2784</t>
  </si>
  <si>
    <t>Chapa metálica corrugada galvanizada para tunnel liner - E = 2,7 mm e D = 2,0 m</t>
  </si>
  <si>
    <t>M2785</t>
  </si>
  <si>
    <t>Chapa metálica corrugada galvanizada para tunnel liner - E = 3,4 mm e D = 2,2 m</t>
  </si>
  <si>
    <t>M2786</t>
  </si>
  <si>
    <t>Chapa metálica corrugada galvanizada para tunnel liner - E = 3,4 mm e D = 2,4 m</t>
  </si>
  <si>
    <t>M2787</t>
  </si>
  <si>
    <t>Chapa metálica corrugada galvanizada para tunnel liner - E = 3,4 mm e D = 2,6 m</t>
  </si>
  <si>
    <t>M2788</t>
  </si>
  <si>
    <t>Chapa metálica corrugada galvanizada para tunnel liner - E = 3,4 mm e D = 2,8 m</t>
  </si>
  <si>
    <t>M2789</t>
  </si>
  <si>
    <t>Chapa metálica corrugada galvanizada para tunnel liner - E = 3,4 mm e D = 3,0 m</t>
  </si>
  <si>
    <t>M2790</t>
  </si>
  <si>
    <t>Chapa metálica corrugada galvanizada para tunnel liner - E = 3,4 mm e D = 3,2 m</t>
  </si>
  <si>
    <t>M2791</t>
  </si>
  <si>
    <t>Chapa metálica corrugada galvanizada para tunnel liner - E = 3,9 mm e D = 3,4 m</t>
  </si>
  <si>
    <t>M2792</t>
  </si>
  <si>
    <t>Chapa metálica corrugada galvanizada para tunnel liner - E = 3,9 mm e D = 3,6 m</t>
  </si>
  <si>
    <t>M2793</t>
  </si>
  <si>
    <t>Chapa metálica corrugada galvanizada para tunnel liner - E = 3,9 mm e D = 3,8 m</t>
  </si>
  <si>
    <t>M2794</t>
  </si>
  <si>
    <t>Chapa metálica corrugada galvanizada para tunnel liner - E = 3,9 mm e D = 4,0 m</t>
  </si>
  <si>
    <t>M2795</t>
  </si>
  <si>
    <t>Chapa metálica corrugada galvanizada para tunnel liner - E = 3,9 mm e D = 4,2 m</t>
  </si>
  <si>
    <t>M2796</t>
  </si>
  <si>
    <t>Chapa metálica corrugada galvanizada para tunnel liner - E = 3,9 mm e D = 4,4 m</t>
  </si>
  <si>
    <t>M2797</t>
  </si>
  <si>
    <t>Chapa metálica corrugada galvanizada para tunnel liner - E = 3,9 mm e D = 4,6 m</t>
  </si>
  <si>
    <t>M2798</t>
  </si>
  <si>
    <t>Chapa metálica corrugada galvanizada para tunnel liner - E = 4,7 mm e D = 4,8 m</t>
  </si>
  <si>
    <t>M2799</t>
  </si>
  <si>
    <t>Chapa metálica corrugada galvanizada para tunnel liner - E = 4,7 mm e D = 5,0 m</t>
  </si>
  <si>
    <t>M2800</t>
  </si>
  <si>
    <t>Chapa metálica corrugada galvanizada revestida com epóxi para tunnel liner - E = 2,7 mm e D = 1,2 m</t>
  </si>
  <si>
    <t>M2801</t>
  </si>
  <si>
    <t>Chapa metálica corrugada galvanizada revestida com epóxi para tunnel liner - E = 2,7 mm e D = 1,4 m</t>
  </si>
  <si>
    <t>M2802</t>
  </si>
  <si>
    <t>Chapa metálica corrugada galvanizada revestida com epóxi para tunnel liner - E = 2,7 mm e D = 1,6 m</t>
  </si>
  <si>
    <t>M2803</t>
  </si>
  <si>
    <t>Chapa metálica corrugada galvanizada revestida com epóxi para tunnel liner - E = 2,7 mm e D = 1,8 m</t>
  </si>
  <si>
    <t>M2804</t>
  </si>
  <si>
    <t>Chapa metálica corrugada galvanizada revestida com epóxi para tunnel liner - E = 2,7 mm e D = 2,0 m</t>
  </si>
  <si>
    <t>M2805</t>
  </si>
  <si>
    <t>Chapa metálica corrugada galvanizada revestida com epóxi para tunnel liner - E = 3,4 mm e D = 2,2 m</t>
  </si>
  <si>
    <t>M2806</t>
  </si>
  <si>
    <t>Chapa metálica corrugada galvanizada revestida com epóxi para tunnel liner - E = 3,4 mm e D = 2,4 m</t>
  </si>
  <si>
    <t>M2807</t>
  </si>
  <si>
    <t>Chapa metálica corrugada galvanizada revestida com epóxi para tunnel liner - E = 3,4 mm e D = 2,6 m</t>
  </si>
  <si>
    <t>M2808</t>
  </si>
  <si>
    <t>Chapa metálica corrugada galvanizada revestida com epóxi para tunnel liner - E = 3,4 mm e D = 2,8 m</t>
  </si>
  <si>
    <t>M2809</t>
  </si>
  <si>
    <t>Chapa metálica corrugada galvanizada revestida com epóxi para tunnel liner - E = 3,4 mm e D = 3,0 m</t>
  </si>
  <si>
    <t>M2810</t>
  </si>
  <si>
    <t>Chapa metálica corrugada galvanizada revestida com epóxi para tunnel liner - E = 3,4 mm e D = 3,2 m</t>
  </si>
  <si>
    <t>M2811</t>
  </si>
  <si>
    <t>Chapa múltipla metálica corrugada galvanizada tipo MP 152 lenticular ou similar - E = 2,70 mm, H = 1,40 m e vão = 1,95 m</t>
  </si>
  <si>
    <t>M2812</t>
  </si>
  <si>
    <t>Chapa múltipla metálica corrugada galvanizada tipo MP 152 lenticular ou similar - E = 2,70 mm, H = 1,50 m e vão = 2,15 m</t>
  </si>
  <si>
    <t>M2813</t>
  </si>
  <si>
    <t>Chapa múltipla metálica corrugada galvanizada tipo MP 152 lenticular ou similar - E = 2,70 mm, H = 1,60 m e vão = 2,30 m</t>
  </si>
  <si>
    <t>M2814</t>
  </si>
  <si>
    <t>Chapa múltipla metálica corrugada galvanizada tipo MP 152 lenticular ou similar - E = 2,70 mm, H = 1,65 m e vão = 2,55 m</t>
  </si>
  <si>
    <t>M2815</t>
  </si>
  <si>
    <t>Chapa múltipla metálica corrugada galvanizada tipo MP 152 lenticular ou similar - E = 2,70 mm, H = 1,85 m e vão = 2,70 m</t>
  </si>
  <si>
    <t>M2816</t>
  </si>
  <si>
    <t>Chapa múltipla metálica corrugada galvanizada tipo MP 152 lenticular ou similar - E = 2,70 mm, H = 1,90 m e vão = 2,75 m</t>
  </si>
  <si>
    <t>M2817</t>
  </si>
  <si>
    <t>Chapa múltipla metálica corrugada galvanizada tipo MP 152 lenticular ou similar - E = 2,70 mm, H = 2,00 m e vão = 3,00 m</t>
  </si>
  <si>
    <t>M2818</t>
  </si>
  <si>
    <t>Chapa múltipla metálica corrugada galvanizada tipo MP 152 lenticular ou similar - E = 2,70 mm, H = 2,10 m e vão = 3,20 m</t>
  </si>
  <si>
    <t>M2819</t>
  </si>
  <si>
    <t>Chapa múltipla metálica corrugada galvanizada tipo MP 152 lenticular ou similar - E = 2,70 mm, H = 2,15 m e vão = 3,35 m</t>
  </si>
  <si>
    <t>M2820</t>
  </si>
  <si>
    <t>Chapa múltipla metálica corrugada galvanizada tipo MP 152 lenticular ou similar - E = 2,70 mm, H = 2,25 m e vão = 3,55 m</t>
  </si>
  <si>
    <t>M2821</t>
  </si>
  <si>
    <t>Chapa múltipla metálica corrugada galvanizada tipo MP 152 lenticular ou similar - E = 2,70 mm, H = 2,35 m e vão = 3,70 m</t>
  </si>
  <si>
    <t>M2822</t>
  </si>
  <si>
    <t>Chapa múltipla metálica corrugada galvanizada tipo MP 152 lenticular ou similar - E = 2,70 mm, H = 2,45 m e vão = 3,90 m</t>
  </si>
  <si>
    <t>M2823</t>
  </si>
  <si>
    <t>Chapa múltipla metálica corrugada galvanizada tipo MP 152 lenticular ou similar - E = 2,70 mm, H = 2,55 m e vão = 4,00 m</t>
  </si>
  <si>
    <t>M2824</t>
  </si>
  <si>
    <t>Chapa múltipla metálica corrugada galvanizada tipo MP 152 lenticular ou similar - E = 2,70 mm, H = 2,80 m e vão = 4,15 m</t>
  </si>
  <si>
    <t>M2825</t>
  </si>
  <si>
    <t>Chapa múltipla metálica corrugada galvanizada tipo MP 152 lenticular ou similar - E = 2,70 mm, H = 2,90 m e vão = 4,40 m</t>
  </si>
  <si>
    <t>M2826</t>
  </si>
  <si>
    <t>Chapa múltipla metálica corrugada galvanizada tipo MP 152 lenticular ou similar - E = 2,70 mm, H = 3,00 m e vão = 4,60 m</t>
  </si>
  <si>
    <t>M2827</t>
  </si>
  <si>
    <t>Chapa múltipla metálica corrugada galvanizada tipo MP 152 lenticular ou similar - E = 3,40 mm, H = 3,05 m e vão = 4,80 m</t>
  </si>
  <si>
    <t>M2828</t>
  </si>
  <si>
    <t>Chapa múltipla metálica corrugada galvanizada tipo MP 152 lenticular ou similar - E = 3,40 mm, H = 3,15 m e vão = 5,05 m</t>
  </si>
  <si>
    <t>M2829</t>
  </si>
  <si>
    <t>Chapa múltipla metálica corrugada galvanizada tipo MP 152 lenticular ou similar - E = 3,40 mm, H = 3,25 m e vão = 5,25 m</t>
  </si>
  <si>
    <t>M2830</t>
  </si>
  <si>
    <t>Chapa múltipla metálica corrugada galvanizada tipo MP 152 lenticular ou similar - E = 3,90 mm, H = 3,35 m e vão = 5,45 m</t>
  </si>
  <si>
    <t>M2831</t>
  </si>
  <si>
    <t>Chapa múltipla metálica corrugada galvanizada tipo MP 152 lenticular ou similar - E = 3,90 mm, H = 3,40 m e vão = 5,60 m</t>
  </si>
  <si>
    <t>M2832</t>
  </si>
  <si>
    <t>Chapa múltipla metálica corrugada galvanizada tipo MP 152 lenticular ou similar - E = 4,70 mm, H = 3,50 m e vão = 5,80 m</t>
  </si>
  <si>
    <t>M2833</t>
  </si>
  <si>
    <t>Chapa múltipla metálica corrugada galvanizada tipo MP 152 lenticular ou similar - E = 4,70 mm, H = 3,55 m e vão = 5,90 m</t>
  </si>
  <si>
    <t>M2834</t>
  </si>
  <si>
    <t>Chapa múltipla metálica corrugada galvanizada tipo MP 152 lenticular ou similar - E = 4,70 mm, H = 3,65 m e vão = 6,10 m</t>
  </si>
  <si>
    <t>M2835</t>
  </si>
  <si>
    <t>Chapa múltipla metálica corrugada galvanizada tipo MP 152 lenticular ou similar - E = 4,70 mm, H = 3,65 m e vão = 6,25 m</t>
  </si>
  <si>
    <t>M2836</t>
  </si>
  <si>
    <t>Chapa múltipla metálica corrugada galvanizada tipo MP 152 lenticular ou similar - E = 6,40 mm, H = 3,75 m e vão = 6,40 m</t>
  </si>
  <si>
    <t>M2837</t>
  </si>
  <si>
    <t>Chapa múltipla metálica corrugada galvanizada tipo MP 152 lenticular ou similar - E = 6,40 mm, H = 3,85 m e vão = 6,60 m</t>
  </si>
  <si>
    <t>M2838</t>
  </si>
  <si>
    <t>Chapa múltipla metálica corrugada galvanizada tipo MP 152 ou similar para passagem de gado - E = 2,70 mm, H = 2,25 m e vão = 2,20 m</t>
  </si>
  <si>
    <t>M2839</t>
  </si>
  <si>
    <t>Chapa múltipla metálica corrugada galvanizada tipo MP 152 ou similar para passagem de gado - E = 2,70 mm, H = 3,10 m e vão = 2,90 m</t>
  </si>
  <si>
    <t>M2840</t>
  </si>
  <si>
    <t>Chapa múltipla metálica corrugada galvanizada tipo MP 152 ou similar para passagem inferior - E = 2,70 mm, H = 3,50 m e vão = 3,70 m</t>
  </si>
  <si>
    <t>M2841</t>
  </si>
  <si>
    <t>Chapa múltipla metálica corrugada galvanizada tipo MP 152 ou similar para passagem inferior - E = 2,70 mm, H = 3,60 m e vão = 3,90 m</t>
  </si>
  <si>
    <t>M2842</t>
  </si>
  <si>
    <t>Chapa múltipla metálica corrugada galvanizada tipo MP 152 ou similar para passagem inferior - E = 2,70 mm, H = 3,75 m e vão = 4,00 m</t>
  </si>
  <si>
    <t>M2843</t>
  </si>
  <si>
    <t>Chapa múltipla metálica corrugada galvanizada tipo MP 152 ou similar para passagem inferior - E = 2,70 mm, H = 3,90 m e vão = 4,20 m</t>
  </si>
  <si>
    <t>M2844</t>
  </si>
  <si>
    <t>Chapa múltipla metálica corrugada galvanizada tipo MP 152 ou similar para passagem inferior - E = 2,70 mm, H = 4,10 m e vão = 4,25 m</t>
  </si>
  <si>
    <t>M2845</t>
  </si>
  <si>
    <t>Chapa múltipla metálica corrugada galvanizada tipo MP 152 ou similar para passagem inferior - E = 2,70 mm, H = 4,25 m e vão = 4,40 m</t>
  </si>
  <si>
    <t>M2846</t>
  </si>
  <si>
    <t>Chapa múltipla metálica corrugada galvanizada tipo MP 152 ou similar para passagem inferior - E = 2,70 mm, H = 4,40 m e vão = 4,50 m</t>
  </si>
  <si>
    <t>M2847</t>
  </si>
  <si>
    <t>Chapa múltipla metálica corrugada galvanizada tipo MP 152 ou similar para passagem inferior - E = 3,40 mm, H = 4,50 m e vão = 4,70 m</t>
  </si>
  <si>
    <t>M2848</t>
  </si>
  <si>
    <t>Chapa múltipla metálica corrugada galvanizada tipo MP 152 ou similar para passagem inferior - E = 3,40 mm, H = 4,75 m e vão = 4,80 m</t>
  </si>
  <si>
    <t>M2849</t>
  </si>
  <si>
    <t>Chapa múltipla metálica corrugada galvanizada tipo MP 152 ou similar para passagem inferior - E = 3,40 mm, H = 4,85 m e vão = 5,00 m</t>
  </si>
  <si>
    <t>M2850</t>
  </si>
  <si>
    <t>Chapa múltipla metálica corrugada galvanizada tipo MP 152 ou similar para passagem inferior - E = 3,40 mm, H = 4,90 m e vão = 5,15 m</t>
  </si>
  <si>
    <t>M2851</t>
  </si>
  <si>
    <t>Chapa múltipla metálica corrugada galvanizada tipo MP 152 ou similar para passagem inferior - E = 3,40 mm, H = 5,00 m e vão = 5,25 m</t>
  </si>
  <si>
    <t>M2852</t>
  </si>
  <si>
    <t>Chapa múltipla metálica corrugada galvanizada tipo MP 152 ou similar para passagem inferior - E = 3,40 mm, H = 5,30 m e vão = 5,30 m</t>
  </si>
  <si>
    <t>M2853</t>
  </si>
  <si>
    <t>Chapa múltipla metálica corrugada galvanizada tipo MP 152 ou similar para passagem inferior - E = 3,90 mm, H = 5,25 m e vão = 5,65 m</t>
  </si>
  <si>
    <t>M2854</t>
  </si>
  <si>
    <t>Chapa múltipla metálica corrugada galvanizada tipo MP 152 ou similar para passagem inferior - E = 4,70 mm, H = 5,30 m e vão = 5,85 m</t>
  </si>
  <si>
    <t>M2855</t>
  </si>
  <si>
    <t>Chapa múltipla metálica corrugada galvanizada tipo MP 152 ou similar para passagem inferior - E = 4,70 mm, H = 5,45 m e vão = 6,00 m</t>
  </si>
  <si>
    <t>M2856</t>
  </si>
  <si>
    <t>Chapa múltipla metálica corrugada galvanizada tipo MP 152 ou similar para passagem inferior - E = 4,70 mm, H = 5,50 m e vão = 6,25 m</t>
  </si>
  <si>
    <t>M2857</t>
  </si>
  <si>
    <t>Chapa múltipla metálica corrugada galvanizada de arco alto tipo MP 152S ou similar - E = 4,70 mm, H = 2,77 m e vão = 6,12 m</t>
  </si>
  <si>
    <t>M2858</t>
  </si>
  <si>
    <t>Chapa múltipla metálica corrugada galvanizada de arco alto tipo MP 152S ou similar - E = 4,70 mm, H = 3,68 m e vão = 6,30 m</t>
  </si>
  <si>
    <t>M2859</t>
  </si>
  <si>
    <t>Chapa múltipla metálica corrugada galvanizada de arco alto tipo MP 152S ou similar - E = 4,70 mm, H = 3,56 m e vão = 6,55 m</t>
  </si>
  <si>
    <t>M2860</t>
  </si>
  <si>
    <t>Chapa múltipla metálica corrugada galvanizada de arco alto tipo MP 152S ou similar - E = 4,70 mm, H = 4,42 m e vão = 6,96 m</t>
  </si>
  <si>
    <t>M2861</t>
  </si>
  <si>
    <t>Chapa múltipla metálica corrugada galvanizada de arco alto tipo MP 152S ou similar - E = 4,70 mm, H = 3,61 m e vão = 6,78 m</t>
  </si>
  <si>
    <t>M2862</t>
  </si>
  <si>
    <t>Chapa múltipla metálica corrugada galvanizada de arco alto tipo MP 152S ou similar - E = 4,70 mm, H = 4,27 m e vão = 6,99 m</t>
  </si>
  <si>
    <t>M2863</t>
  </si>
  <si>
    <t>Chapa múltipla metálica corrugada galvanizada de arco alto tipo MP 152S ou similar - E = 4,70 mm, H = 3,63 m e vão = 7,01 m</t>
  </si>
  <si>
    <t>M2864</t>
  </si>
  <si>
    <t>Chapa múltipla metálica corrugada galvanizada de arco alto tipo MP 152S ou similar - E = 4,70 mm, H = 4,52 m e vão = 7,42 m</t>
  </si>
  <si>
    <t>M2865</t>
  </si>
  <si>
    <t>Chapa múltipla metálica corrugada galvanizada de arco alto tipo MP 152S ou similar - E = 4,70 mm, H = 3,68 m e vão = 7,24 m</t>
  </si>
  <si>
    <t>M2866</t>
  </si>
  <si>
    <t>Chapa múltipla metálica corrugada galvanizada de arco alto tipo MP 152S ou similar - E = 4,70 mm, H = 4,19 m e vão = 7,47 m</t>
  </si>
  <si>
    <t>M2867</t>
  </si>
  <si>
    <t>Chapa múltipla metálica corrugada galvanizada de arco alto tipo MP 152S ou similar - E = 4,70 mm, H = 4,60 m e vão = 7,85 m</t>
  </si>
  <si>
    <t>M2868</t>
  </si>
  <si>
    <t>Chapa múltipla metálica corrugada galvanizada de arco alto tipo MP 152S ou similar - E = 4,70 mm, H = 3,99 m e vão = 7,67 m</t>
  </si>
  <si>
    <t>M2869</t>
  </si>
  <si>
    <t>Chapa múltipla metálica corrugada galvanizada de arco alto tipo MP 152S ou similar - E = 4,70 mm, H = 4,65 m e vão = 8,08 m</t>
  </si>
  <si>
    <t>M2870</t>
  </si>
  <si>
    <t>Chapa múltipla metálica corrugada galvanizada de arco alto tipo MP 152S ou similar - E = 4,70 mm, H = 4,04 m e vão = 7,90 m</t>
  </si>
  <si>
    <t>M2871</t>
  </si>
  <si>
    <t>Chapa múltipla metálica corrugada galvanizada de arco alto tipo MP 152S ou similar - E = 4,70 mm, H = 4,70 m e vão = 8,31 m</t>
  </si>
  <si>
    <t>M2872</t>
  </si>
  <si>
    <t>Chapa múltipla metálica corrugada galvanizada de arco alto tipo MP 152S ou similar - E = 4,70 mm, H = 4,11 m e vão = 8,36 m</t>
  </si>
  <si>
    <t>M2873</t>
  </si>
  <si>
    <t>Chapa múltipla metálica corrugada galvanizada de arco alto tipo MP 152S ou similar - E = 4,70 mm, H = 5,00 m e vão = 8,97 m</t>
  </si>
  <si>
    <t>M2874</t>
  </si>
  <si>
    <t>Chapa múltipla metálica corrugada galvanizada de arco alto tipo MP 152S ou similar - E = 4,70 mm, H = 4,39 m e vão = 8,59 m</t>
  </si>
  <si>
    <t>M2875</t>
  </si>
  <si>
    <t>Chapa múltipla metálica corrugada galvanizada de arco alto tipo MP 152S ou similar - E = 4,70 mm, H = 5,49 m e vão = 9,17 m</t>
  </si>
  <si>
    <t>M2876</t>
  </si>
  <si>
    <t>Chapa múltipla metálica corrugada galvanizada de arco alto tipo MP 152S ou similar - E = 4,70 mm, H = 4,70 m e vão = 9,22 m</t>
  </si>
  <si>
    <t>M2877</t>
  </si>
  <si>
    <t>Chapa múltipla metálica corrugada galvanizada de arco alto tipo MP 152S ou similar - E = 4,70 mm, H = 5,59 m e vão = 9,63 m</t>
  </si>
  <si>
    <t>M2878</t>
  </si>
  <si>
    <t>Chapa múltipla metálica corrugada galvanizada de arco alto tipo MP 152S ou similar - E = 4,70 mm, H = 4,75 m e vão = 9,45 m</t>
  </si>
  <si>
    <t>M2879</t>
  </si>
  <si>
    <t>Chapa múltipla metálica corrugada galvanizada de arco alto tipo MP 152S ou similar - E = 4,70 mm, H = 5,41 m e vão = 9,65 m</t>
  </si>
  <si>
    <t>M2880</t>
  </si>
  <si>
    <t>Chapa múltipla metálica corrugada galvanizada de arco alto tipo MP 152S ou similar - E = 4,70 mm, H = 6,07 m e vão = 9,86 m</t>
  </si>
  <si>
    <t>M2881</t>
  </si>
  <si>
    <t>Chapa múltipla metálica corrugada galvanizada de arco alto tipo MP 152S ou similar - E = 4,70 mm, H = 5,23 m e vão = 9,68 m</t>
  </si>
  <si>
    <t>M2882</t>
  </si>
  <si>
    <t>Chapa múltipla metálica corrugada galvanizada de arco alto tipo MP 152S ou similar - E = 4,70 mm, H = 6,12 m e vão = 10,08 m</t>
  </si>
  <si>
    <t>M2883</t>
  </si>
  <si>
    <t>Chapa múltipla metálica corrugada galvanizada de arco alto tipo MP 152S ou similar - E = 4,70 mm, H = 5,28 m e vão = 9,91 m</t>
  </si>
  <si>
    <t>M2884</t>
  </si>
  <si>
    <t>Chapa múltipla metálica corrugada galvanizada de arco alto tipo MP 152S ou similar - E = 4,70 mm, H = 6,17 m e vão = 10,31 m</t>
  </si>
  <si>
    <t>M2885</t>
  </si>
  <si>
    <t>Chapa múltipla metálica corrugada galvanizada de arco alto tipo MP 152S ou similar - E = 4,70 mm, H = 5,38 m e vão = 10,36 m</t>
  </si>
  <si>
    <t>M2886</t>
  </si>
  <si>
    <t>Chapa múltipla metálica corrugada galvanizada de arco alto tipo MP 152S ou similar - E = 4,70 mm, H = 6,05 m e vão = 10,54 m</t>
  </si>
  <si>
    <t>M2887</t>
  </si>
  <si>
    <t>Chapa múltipla metálica corrugada galvanizada de arco alto tipo MP 152S ou similar - E = 4,70 mm, H = 6,48 m e vão = 10,74 m</t>
  </si>
  <si>
    <t>M2888</t>
  </si>
  <si>
    <t>Chapa múltipla metálica corrugada galvanizada de arco alto tipo MP 152S ou similar - E = 4,70 mm, H = 7,12 m e vão = 11,35 m</t>
  </si>
  <si>
    <t>M2889</t>
  </si>
  <si>
    <t>Chapa múltipla metálica corrugada galvanizada de arco alto tipo MP 152S ou similar - E = 6,40 mm, H = 5,41 m e vão = 10,57 m</t>
  </si>
  <si>
    <t>M2890</t>
  </si>
  <si>
    <t>Chapa múltipla metálica corrugada galvanizada de arco alto tipo MP 152S ou similar - E = 6,40 mm, H = 6,10 m e vão = 10,77 m</t>
  </si>
  <si>
    <t>M2891</t>
  </si>
  <si>
    <t>Chapa múltipla metálica corrugada galvanizada de arco alto tipo MP 152S ou similar - E = 6,40 mm, H = 6,53 m e vão = 10,97 m</t>
  </si>
  <si>
    <t>M2892</t>
  </si>
  <si>
    <t>Chapa múltipla metálica corrugada galvanizada de arco alto tipo MP 152S ou similar - E = 6,40 mm, H = 7,16 m e vão = 11,58 m</t>
  </si>
  <si>
    <t>M2893</t>
  </si>
  <si>
    <t>Chapa múltipla metálica corrugada galvanizada tipo MP 152S ovoide ou similar - E = 4,70 mm, H = 7,82 m e vão = 7,21 m</t>
  </si>
  <si>
    <t>M2894</t>
  </si>
  <si>
    <t>Chapa múltipla metálica corrugada galvanizada tipo MP 152S ovoide ou similar - E = 4,70 mm, H = 7,87 m e vão = 7,31 m</t>
  </si>
  <si>
    <t>M2895</t>
  </si>
  <si>
    <t>Chapa múltipla metálica corrugada galvanizada tipo MP 152S ovoide ou similar - E = 4,70 mm, H = 7,90 m e vão = 7,77 m</t>
  </si>
  <si>
    <t>M2896</t>
  </si>
  <si>
    <t>Chapa múltipla metálica corrugada galvanizada tipo MP 152S ovoide ou similar - E = 4,70 mm, H = 8,44 m e vão = 7,57 m</t>
  </si>
  <si>
    <t>M2897</t>
  </si>
  <si>
    <t>Chapa múltipla metálica corrugada galvanizada tipo MP 152S ovoide ou similar - E = 4,70 mm, H = 8,23 m e vão = 8,36 m</t>
  </si>
  <si>
    <t>M2898</t>
  </si>
  <si>
    <t>Chapa múltipla metálica corrugada galvanizada tipo MP 152S ovoide ou similar - E = 4,70 mm, H = 8,01 m e vão = 8,13 m</t>
  </si>
  <si>
    <t>M2899</t>
  </si>
  <si>
    <t>Chapa múltipla metálica corrugada galvanizada tipo MP 152S ovoide ou similar - E = 4,70 mm, H = 8,48 m e vão = 8,56 m</t>
  </si>
  <si>
    <t>M2900</t>
  </si>
  <si>
    <t>Chapa múltipla metálica corrugada galvanizada tipo MP 152S ovoide ou similar - E = 4,70 mm, H = 9,32 m e vão = 8,71 m</t>
  </si>
  <si>
    <t>M2901</t>
  </si>
  <si>
    <t>Chapa múltipla metálica corrugada galvanizada tipo MP 152S ovoide ou similar - E = 4,70 mm, H = 9,04 m e vão = 9,15 m</t>
  </si>
  <si>
    <t>M2902</t>
  </si>
  <si>
    <t>Chapa múltipla metálica corrugada galvanizada tipo MP 152S ovoide ou similar - E = 4,70 mm, H = 9,50 m e vão = 9,15 m</t>
  </si>
  <si>
    <t>M2908</t>
  </si>
  <si>
    <t>Terminal absorvedor de energia de abertura com nível de contenção TL3 para defensa metálica</t>
  </si>
  <si>
    <t>M2909</t>
  </si>
  <si>
    <t>Terminal absorvedor de energia de não abertura com nível de contenção TL3 para defensa metálica</t>
  </si>
  <si>
    <t>M2979</t>
  </si>
  <si>
    <t>Chumbador em aço CA 25</t>
  </si>
  <si>
    <t>M3089</t>
  </si>
  <si>
    <t>Arame liso em aço galvanizado - D = 1,24 mm (18 BWG)</t>
  </si>
  <si>
    <t>M3091</t>
  </si>
  <si>
    <t>Porca sextavada em aço para ancoragem de tirantes - 20 mm ≤ D ≤ 40 mm</t>
  </si>
  <si>
    <t>M3093</t>
  </si>
  <si>
    <t>Tela de poliamida - malha de 60 fios/cm</t>
  </si>
  <si>
    <t>M3094</t>
  </si>
  <si>
    <t>Tirante de barra de aço - tensão de escoamento = 500 MPa, tensão de ruptura = 550 MPa e D = 32 mm</t>
  </si>
  <si>
    <t>M3095</t>
  </si>
  <si>
    <t>Válvula manchete - D = 20 mm</t>
  </si>
  <si>
    <t>M3126</t>
  </si>
  <si>
    <t>Barra chata em aço galvanizado</t>
  </si>
  <si>
    <t>M3127</t>
  </si>
  <si>
    <t>Luva para bainha metálica - D = 30 mm</t>
  </si>
  <si>
    <t>M3128</t>
  </si>
  <si>
    <t>Luva para bainha metálica - D = 35 mm</t>
  </si>
  <si>
    <t>M3129</t>
  </si>
  <si>
    <t>Luva para bainha metálica - D = 40 mm</t>
  </si>
  <si>
    <t>M3130</t>
  </si>
  <si>
    <t>Luva para bainha metálica - D = 45 mm</t>
  </si>
  <si>
    <t>M3131</t>
  </si>
  <si>
    <t>Luva para bainha metálica - D = 50 mm</t>
  </si>
  <si>
    <t>M3132</t>
  </si>
  <si>
    <t>Luva para bainha metálica - D = 55 mm</t>
  </si>
  <si>
    <t>M3133</t>
  </si>
  <si>
    <t>Luva para bainha metálica - D = 60 mm</t>
  </si>
  <si>
    <t>M3134</t>
  </si>
  <si>
    <t>Luva para bainha metálica - D = 65 mm</t>
  </si>
  <si>
    <t>M3135</t>
  </si>
  <si>
    <t>Luva para bainha metálica - D = 70 mm</t>
  </si>
  <si>
    <t>M3136</t>
  </si>
  <si>
    <t>Luva para bainha metálica - D = 75 mm</t>
  </si>
  <si>
    <t>M3137</t>
  </si>
  <si>
    <t>Luva para bainha metálica - D = 80 mm</t>
  </si>
  <si>
    <t>M3138</t>
  </si>
  <si>
    <t>Luva para bainha metálica - D = 85 mm</t>
  </si>
  <si>
    <t>M3139</t>
  </si>
  <si>
    <t>Luva para bainha metálica - D = 90 mm</t>
  </si>
  <si>
    <t>M3140</t>
  </si>
  <si>
    <t>Luva para bainha metálica - D = 95 mm</t>
  </si>
  <si>
    <t>M3141</t>
  </si>
  <si>
    <t>Luva para bainha metálica - D = 100 mm</t>
  </si>
  <si>
    <t>M3142</t>
  </si>
  <si>
    <t>Luva para bainha metálica - D = 110 mm</t>
  </si>
  <si>
    <t>M3143</t>
  </si>
  <si>
    <t>Luva para bainha metálica - D = 120 mm</t>
  </si>
  <si>
    <t>M3144</t>
  </si>
  <si>
    <t>Luva para bainha metálica - D = 130 mm</t>
  </si>
  <si>
    <t>M3145</t>
  </si>
  <si>
    <t>Luva para bainha metálica ovalizada de 19 x 36 mm</t>
  </si>
  <si>
    <t>M3146</t>
  </si>
  <si>
    <t>Luva para bainha metálica ovalizada de 19 x 48 mm</t>
  </si>
  <si>
    <t>M3147</t>
  </si>
  <si>
    <t>Luva para bainha metálica ovalizada de 19 x 62 mm</t>
  </si>
  <si>
    <t>M3148</t>
  </si>
  <si>
    <t>Luva para bainha metálica ovalizada de 22 x 32 mm</t>
  </si>
  <si>
    <t>M3149</t>
  </si>
  <si>
    <t>Luva para bainha metálica ovalizada de 22 x 55 mm</t>
  </si>
  <si>
    <t>M3150</t>
  </si>
  <si>
    <t>Luva para bainha metálica ovalizada de 22 x 73 mm</t>
  </si>
  <si>
    <t>M3153</t>
  </si>
  <si>
    <t>Tinta em pó à base de resina poliéster</t>
  </si>
  <si>
    <t>M3170</t>
  </si>
  <si>
    <t>Apoio de neoprene não fretado - C = 100 mm, L = 100 mm e E = 20 mm</t>
  </si>
  <si>
    <t>M3171</t>
  </si>
  <si>
    <t>Porca sextavada em aço galvanizado para parafuso - D = 9,525 mm (3/8")</t>
  </si>
  <si>
    <t>M3172</t>
  </si>
  <si>
    <t>Porca sextavada em aço galvanizado para parafuso - D = 12 mm (M12)</t>
  </si>
  <si>
    <t>M3173</t>
  </si>
  <si>
    <t>Parafuso de cabeça sextavada em aço galvanizado, classe 8.8 - D = 12 mm (M12) e C = 30 mm</t>
  </si>
  <si>
    <t>M3174</t>
  </si>
  <si>
    <t>Ligação tipo barra chata em aço galvanizado para contenção - L = 45 mm e E = 4 mm</t>
  </si>
  <si>
    <t>M3177</t>
  </si>
  <si>
    <t>Fita metálica SAE 1010/1020 para solo reforçado - L = 50 mm e E = 4 mm</t>
  </si>
  <si>
    <t>M3178</t>
  </si>
  <si>
    <t>Material para aterro reforçado com fitas metálicas</t>
  </si>
  <si>
    <t>M3179</t>
  </si>
  <si>
    <t>Tubo PEAD PE 100 PN 5 para estais - D = 140 mm</t>
  </si>
  <si>
    <t>M3180</t>
  </si>
  <si>
    <t>Tubo PEAD PE 100 PN 5 para estais - D = 160 mm</t>
  </si>
  <si>
    <t>M3181</t>
  </si>
  <si>
    <t>Tubo PEAD PE 100 PN 5 para estais - D = 180 mm</t>
  </si>
  <si>
    <t>M3182</t>
  </si>
  <si>
    <t>Tubo PEAD PE 100 PN 5 para estais - D = 200 mm</t>
  </si>
  <si>
    <t>M3183</t>
  </si>
  <si>
    <t>Tubo PEAD PE 100 PN 5 para estais - D = 225 mm</t>
  </si>
  <si>
    <t>M3184</t>
  </si>
  <si>
    <t>Tubo PEAD PE 100 PN 5 para estais - D = 250 mm</t>
  </si>
  <si>
    <t>M3185</t>
  </si>
  <si>
    <t>Tubo PEAD PE 100 PN 5 para estais - D = 280 mm</t>
  </si>
  <si>
    <t>M3186</t>
  </si>
  <si>
    <t>Tubo PEAD PE 100 PN 5 para estais - D = 315 mm</t>
  </si>
  <si>
    <t>M3187</t>
  </si>
  <si>
    <t>Tubo antivandalismo em aço galvanizado para estais de 12 cordoalhas - D = 15,7 mm</t>
  </si>
  <si>
    <t>M3188</t>
  </si>
  <si>
    <t>Tubo antivandalismo em aço galvanizado para estais de 19 cordoalhas - D = 15,7 mm</t>
  </si>
  <si>
    <t>M3189</t>
  </si>
  <si>
    <t>Tubo antivandalismo em aço galvanizado para estais de 22 cordoalhas - D = 15,7 mm</t>
  </si>
  <si>
    <t>M3190</t>
  </si>
  <si>
    <t>Tubo antivandalismo em aço galvanizado para estais de 31 cordoalhas - D = 15,7 mm</t>
  </si>
  <si>
    <t>M3191</t>
  </si>
  <si>
    <t>Tubo antivandalismo em aço galvanizado para estais de 37 cordoalhas - D = 15,7 mm</t>
  </si>
  <si>
    <t>M3192</t>
  </si>
  <si>
    <t>Tubo antivandalismo em aço galvanizado para estais de 43 cordoalhas - D = 15,7 mm</t>
  </si>
  <si>
    <t>M3193</t>
  </si>
  <si>
    <t>Tubo antivandalismo em aço galvanizado para estais de 55 cordoalhas - D = 15,7 mm</t>
  </si>
  <si>
    <t>M3194</t>
  </si>
  <si>
    <t>Tubo antivandalismo em aço galvanizado para estais de 61 cordoalhas - D = 15,7 mm</t>
  </si>
  <si>
    <t>M3195</t>
  </si>
  <si>
    <t>Tubo antivandalismo em aço galvanizado para estais de 73 cordoalhas - D = 15,7 mm</t>
  </si>
  <si>
    <t>M3196</t>
  </si>
  <si>
    <t>Tubo antivandalismo em aço galvanizado para estais de 85 cordoalhas - D = 15,7 mm</t>
  </si>
  <si>
    <t>M3197</t>
  </si>
  <si>
    <t>Tubo antivandalismo em aço galvanizado para estais de 91 cordoalhas - D = 15,7 mm</t>
  </si>
  <si>
    <t>M3198</t>
  </si>
  <si>
    <t>Tubo fôrma lado fixo em aço galvanizado para estais de 12 cordoalhas - D = 15,7 mm</t>
  </si>
  <si>
    <t>M3199</t>
  </si>
  <si>
    <t>Tubo fôrma lado fixo em aço galvanizado para estais de 19 cordoalhas - D = 15,7 mm</t>
  </si>
  <si>
    <t>M3200</t>
  </si>
  <si>
    <t>Tubo fôrma lado fixo em aço galvanizado para estais de 22 cordoalhas - D = 15,7 mm</t>
  </si>
  <si>
    <t>M3201</t>
  </si>
  <si>
    <t>Tubo fôrma lado fixo em aço galvanizado para estais de 31 cordoalhas - D = 15,7 mm</t>
  </si>
  <si>
    <t>M3202</t>
  </si>
  <si>
    <t>Tubo fôrma lado fixo em aço galvanizado para estais de 37 cordoalhas - D = 15,7 mm</t>
  </si>
  <si>
    <t>M3203</t>
  </si>
  <si>
    <t>Tubo fôrma lado fixo em aço galvanizado para estais de 43 cordoalhas - D = 15,7 mm</t>
  </si>
  <si>
    <t>M3204</t>
  </si>
  <si>
    <t>Tubo fôrma lado fixo em aço galvanizado para estais de 55 cordoalhas - D = 15,7 mm</t>
  </si>
  <si>
    <t>M3205</t>
  </si>
  <si>
    <t>Tubo fôrma lado fixo em aço galvanizado para estais de 61 cordoalhas - D = 15,7 mm</t>
  </si>
  <si>
    <t>M3206</t>
  </si>
  <si>
    <t>Tubo fôrma lado fixo em aço galvanizado para estais de 73 cordoalhas - D = 15,7 mm</t>
  </si>
  <si>
    <t>M3207</t>
  </si>
  <si>
    <t>Tubo fôrma lado fixo em aço galvanizado para estais de 85 cordoalhas - D = 15,7 mm</t>
  </si>
  <si>
    <t>M3208</t>
  </si>
  <si>
    <t>Tubo fôrma lado fixo em aço galvanizado para estais de 91 cordoalhas - D = 15,7 mm</t>
  </si>
  <si>
    <t>M3209</t>
  </si>
  <si>
    <t>Tubo fôrma lado regulável em aço galvanizado para estais de 12 cordoalhas - D = 15,7 mm</t>
  </si>
  <si>
    <t>M3210</t>
  </si>
  <si>
    <t>Tubo fôrma lado regulável em aço galvanizado para estais de 19 cordoalhas - D = 15,7 mm</t>
  </si>
  <si>
    <t>M3211</t>
  </si>
  <si>
    <t>Tubo fôrma lado regulável em aço galvanizado para estais de 22 cordoalhas - D = 15,7 mm</t>
  </si>
  <si>
    <t>M3212</t>
  </si>
  <si>
    <t>Tubo fôrma lado regulável em aço galvanizado para estais de 31 cordoalhas - D = 15,7 mm</t>
  </si>
  <si>
    <t>M3213</t>
  </si>
  <si>
    <t>Tubo fôrma lado regulável em aço galvanizado para estais de 37 cordoalhas - D = 15,7 mm</t>
  </si>
  <si>
    <t>M3214</t>
  </si>
  <si>
    <t>Tubo fôrma lado regulável em aço galvanizado para estais de 43 cordoalhas - D = 15,7 mm</t>
  </si>
  <si>
    <t>M3215</t>
  </si>
  <si>
    <t>Tubo fôrma lado regulável em aço galvanizado para estais de 55 cordoalhas - D = 15,7 mm</t>
  </si>
  <si>
    <t>M3216</t>
  </si>
  <si>
    <t>Tubo fôrma lado regulável em aço galvanizado para estais de 61 cordoalhas - D = 15,7 mm</t>
  </si>
  <si>
    <t>M3217</t>
  </si>
  <si>
    <t>Tubo fôrma lado regulável em aço galvanizado para estais de 73 cordoalhas - D = 15,7 mm</t>
  </si>
  <si>
    <t>M3218</t>
  </si>
  <si>
    <t>Tubo fôrma lado regulável em aço galvanizado para estais de 85 cordoalhas - D = 15,7 mm</t>
  </si>
  <si>
    <t>M3219</t>
  </si>
  <si>
    <t>Tubo fôrma lado regulável em aço galvanizado para estais de 91 cordoalhas - D = 15,7 mm</t>
  </si>
  <si>
    <t>M3220</t>
  </si>
  <si>
    <t>Coroa de botões esféricos - Ring bit - D = 104 mm (4 3/32")</t>
  </si>
  <si>
    <t>M3225</t>
  </si>
  <si>
    <t>Película retrorrefletiva tipo III + SI (sinal impresso com película de sobreposição tipo V)</t>
  </si>
  <si>
    <t>M3227</t>
  </si>
  <si>
    <t>Tubo de revestimento em aço-carbono schedule 40 - DN = 101,6 mm (4")</t>
  </si>
  <si>
    <t>M3228</t>
  </si>
  <si>
    <t>Cimento asfáltico de petróleo com borracha - CAP 50/70 com 15% de borracha de pneu</t>
  </si>
  <si>
    <t>M3229</t>
  </si>
  <si>
    <t>Película retrorrefletiva tipo I + SI (sinal impresso com película de sobreposição tipo V)</t>
  </si>
  <si>
    <t>M3230</t>
  </si>
  <si>
    <t>Chapa de poliéster reforçada com fibra de vidro - E = 2,0 mm</t>
  </si>
  <si>
    <t>M3231</t>
  </si>
  <si>
    <t>Chapa de alumínio composto (ACM) - E = 3,0 mm</t>
  </si>
  <si>
    <t>M3232</t>
  </si>
  <si>
    <t>Película retrorrefletiva tipo X + SI (sinal impresso com película de sobreposição tipo V)</t>
  </si>
  <si>
    <t>M3233</t>
  </si>
  <si>
    <t>Fita adesiva estrutural dupla-face - E = 2 mm e L = 25 mm</t>
  </si>
  <si>
    <t>M3235</t>
  </si>
  <si>
    <t>Película retrorrefletiva tipo I</t>
  </si>
  <si>
    <t>M3236</t>
  </si>
  <si>
    <t>Película retrorrefletiva tipo III + SI</t>
  </si>
  <si>
    <t>M3237</t>
  </si>
  <si>
    <t>Película retrorrefletiva tipo III</t>
  </si>
  <si>
    <t>M3238</t>
  </si>
  <si>
    <t>Película não retrorrefletiva tipo IV</t>
  </si>
  <si>
    <t>M3239</t>
  </si>
  <si>
    <t>Película retrorrefletiva tipo X</t>
  </si>
  <si>
    <t>M3240</t>
  </si>
  <si>
    <t>Duto flexível de ventilação de poliéster aluminizado sem isolamento - D = 200 mm</t>
  </si>
  <si>
    <t>M3241</t>
  </si>
  <si>
    <t>Cabo de cobre flexível antichama isolado em HEPR - tensão de 0,6/1,0 kV e seção de 2 x 6 mm²</t>
  </si>
  <si>
    <t>M3242</t>
  </si>
  <si>
    <t>Cabo de cobre flexível antichama isolado em HEPR - tensão de 0,6/1,0 kV e seção de 4 x 6 mm²</t>
  </si>
  <si>
    <t>M3245</t>
  </si>
  <si>
    <t>Tinta plástica à base de resina metacrílica aplicada a frio por aspersão (spray)</t>
  </si>
  <si>
    <t>M3270</t>
  </si>
  <si>
    <t>Ancoragem fixa para estais de 12 cordoalhas - D = 15,7 mm</t>
  </si>
  <si>
    <t>M3271</t>
  </si>
  <si>
    <t>Ancoragem fixa para estais de 22 cordoalhas - D = 15,7 mm</t>
  </si>
  <si>
    <t>M3272</t>
  </si>
  <si>
    <t>Ancoragem fixa para estais de 43 cordoalhas - D = 15,7 mm</t>
  </si>
  <si>
    <t>M3273</t>
  </si>
  <si>
    <t>Ancoragem fixa para estais de 85 cordoalhas - D = 15,7 mm</t>
  </si>
  <si>
    <t>M3274</t>
  </si>
  <si>
    <t>Ancoragem regulável para estais de 12 cordoalhas - D = 15,7 mm</t>
  </si>
  <si>
    <t>M3275</t>
  </si>
  <si>
    <t>Ancoragem regulável para estais de 22 cordoalhas - D = 15,7 mm</t>
  </si>
  <si>
    <t>M3276</t>
  </si>
  <si>
    <t>Ancoragem regulável para estais de 43 cordoalhas - D = 15,7 mm</t>
  </si>
  <si>
    <t>M3277</t>
  </si>
  <si>
    <t>Ancoragem regulável para estais de 85 cordoalhas - D = 15,7 mm</t>
  </si>
  <si>
    <t>M3278</t>
  </si>
  <si>
    <t>Tubo PEAD PE 100 PN 5 para estais - D = 110 mm</t>
  </si>
  <si>
    <t>M3279</t>
  </si>
  <si>
    <t>Arruela lisa em aço zincado branco para parafuso - D = 9,525 mm (3/8")</t>
  </si>
  <si>
    <t>M3280</t>
  </si>
  <si>
    <t>Viga de madeira - E = 5 cm e L = 11 cm</t>
  </si>
  <si>
    <t>M3353</t>
  </si>
  <si>
    <t>Purgador plástico</t>
  </si>
  <si>
    <t>M3360</t>
  </si>
  <si>
    <t>Chumbador de expansão controlada por torque em aço zincado para concreto - D = 8,0 mm</t>
  </si>
  <si>
    <t>M3361</t>
  </si>
  <si>
    <t>Corrente de elo soldado em aço SAE 1010/1020 com acabamento polido - E = 25,00 mm (1")</t>
  </si>
  <si>
    <t>M3362</t>
  </si>
  <si>
    <t>Corrente de elo soldado em aço SAE 1010/1020 com acabamento polido - E = 12,50 mm (1/2")</t>
  </si>
  <si>
    <t>M3363</t>
  </si>
  <si>
    <t>Corrente de elo soldado em aço SAE 1010/1020 com acabamento polido - E = 19,00 mm (3/4")</t>
  </si>
  <si>
    <t>M3364</t>
  </si>
  <si>
    <t>Lanterna de sinalização náutica com acessórios de fixação - alcance 2 mn</t>
  </si>
  <si>
    <t>M3365</t>
  </si>
  <si>
    <t>Lanterna de sinalização náutica com acessórios de fixação - alcance 3 mn</t>
  </si>
  <si>
    <t>M3366</t>
  </si>
  <si>
    <t>Lanterna de sinalização náutica com acessórios de fixação - alcance 4 mn</t>
  </si>
  <si>
    <t>M3367</t>
  </si>
  <si>
    <t>Lanterna de sinalização náutica com acessórios de fixação - alcance 6 mn</t>
  </si>
  <si>
    <t>M3368</t>
  </si>
  <si>
    <t>Lanterna de sinalização náutica com acessórios de fixação - alcance 8 mn</t>
  </si>
  <si>
    <t>M3369</t>
  </si>
  <si>
    <t>Manilha âncora em aço forjado com porca e cupilha - DN = 16,0 mm (5/8")</t>
  </si>
  <si>
    <t>M3370</t>
  </si>
  <si>
    <t>Manilha reta em aço forjado com porca e cupilha - DN = 38,1 mm (1 1/2")</t>
  </si>
  <si>
    <t>M3371</t>
  </si>
  <si>
    <t>Manilha reta em aço forjado com porca e cupilha - DN = 25,4 mm (1")</t>
  </si>
  <si>
    <t>M3372</t>
  </si>
  <si>
    <t>Suporte polimérico ecológico maciço colapsível para placa de sinalização - seção de 10 x 10 cm</t>
  </si>
  <si>
    <t>M3501</t>
  </si>
  <si>
    <t>Placa de ancoragem para tirante de barra de aço - E = 12,7 mm e seção de 160 x 160 mm</t>
  </si>
  <si>
    <t>M3502</t>
  </si>
  <si>
    <t>M3503</t>
  </si>
  <si>
    <t>M3504</t>
  </si>
  <si>
    <t>M3505</t>
  </si>
  <si>
    <t>Material demolido - concreto simples</t>
  </si>
  <si>
    <t>M3506</t>
  </si>
  <si>
    <t>Material demolido - madeira</t>
  </si>
  <si>
    <t>M3507</t>
  </si>
  <si>
    <t>Revestimento asfáltico</t>
  </si>
  <si>
    <t>M3508</t>
  </si>
  <si>
    <t>Camada granular (base ou sub-base)</t>
  </si>
  <si>
    <t>M3509</t>
  </si>
  <si>
    <t>Remendo profundo</t>
  </si>
  <si>
    <t>M3510</t>
  </si>
  <si>
    <t>Material demolido - alvenaria</t>
  </si>
  <si>
    <t>M3511</t>
  </si>
  <si>
    <t>Acessórios e materiais metálicos</t>
  </si>
  <si>
    <t>M3512</t>
  </si>
  <si>
    <t>Material demolido - concreto armado</t>
  </si>
  <si>
    <t>M3513</t>
  </si>
  <si>
    <t>M3514</t>
  </si>
  <si>
    <t>M3515</t>
  </si>
  <si>
    <t>Grãos, agregados e solos derramados na pista</t>
  </si>
  <si>
    <t>M3516</t>
  </si>
  <si>
    <t>Veículos de pequeno porte incendiados em rodovia</t>
  </si>
  <si>
    <t>M3518</t>
  </si>
  <si>
    <t>Tinta à base de resina epóxi bicomponente</t>
  </si>
  <si>
    <t>M3519</t>
  </si>
  <si>
    <t>Tinta à base de resina epóxi poliamida bicomponente para fundo preparador de pintura</t>
  </si>
  <si>
    <t>M3520</t>
  </si>
  <si>
    <t>Tinta anticorrosiva à base de resina epóxi poliamida bicomponente</t>
  </si>
  <si>
    <t>M3521</t>
  </si>
  <si>
    <t>Guincho manual com capacidade de tração de 100 kN com cabo de aço</t>
  </si>
  <si>
    <t>M3522</t>
  </si>
  <si>
    <t>Guincho manual com capacidade de tração de 200 kN com cabo de aço</t>
  </si>
  <si>
    <t>M3523</t>
  </si>
  <si>
    <t>Pneu reaproveitado</t>
  </si>
  <si>
    <t>M3524</t>
  </si>
  <si>
    <t>Sapatilha em aço inox - D = 13 mm (1/2")</t>
  </si>
  <si>
    <t>M3525</t>
  </si>
  <si>
    <t>Molinete manual com capacidade de tração de 70 kN</t>
  </si>
  <si>
    <t>M3526</t>
  </si>
  <si>
    <t>Ânodo de sacrifício em liga de zinco - peso = 20 kg</t>
  </si>
  <si>
    <t>M3527</t>
  </si>
  <si>
    <t>Cabo de aço - D = 42,00 mm (1 5/8")</t>
  </si>
  <si>
    <t>M3528</t>
  </si>
  <si>
    <t>Terminal soquete fechado em aço galvanizado compatível com cabo de aço de D = 42 mm</t>
  </si>
  <si>
    <t>M3529</t>
  </si>
  <si>
    <t>Manilha reta em aço forjado com porca e cupilha - D = 57,2 mm (2 1/4")</t>
  </si>
  <si>
    <t>M3530</t>
  </si>
  <si>
    <t>Tubo mecânico em aço-carbono</t>
  </si>
  <si>
    <t>M3718</t>
  </si>
  <si>
    <t>Material combustível removido</t>
  </si>
  <si>
    <t>M3719</t>
  </si>
  <si>
    <t>Blocos de rocha ou matacões</t>
  </si>
  <si>
    <t>M3720</t>
  </si>
  <si>
    <t>Material asfáltico removido</t>
  </si>
  <si>
    <t>M3721</t>
  </si>
  <si>
    <t>Estrutura de pórtico metálico removida</t>
  </si>
  <si>
    <t>M3722</t>
  </si>
  <si>
    <t>Estrutura de semipórtico duplo metálico removida</t>
  </si>
  <si>
    <t>M3723</t>
  </si>
  <si>
    <t>Estrutura de semipórtico metálico removida</t>
  </si>
  <si>
    <t>M3727</t>
  </si>
  <si>
    <t>Mangueira para hidrojateamento com pressão de trabalho de até 17,5 MPa (2.538 psi) - D = 25 mm (1")</t>
  </si>
  <si>
    <t>M3728</t>
  </si>
  <si>
    <t>Mangueira para sistema de sucção a vácuo com vazão de entrada de até 3,6 m³/h (60 l/min) - D = 72,5 mm (3")</t>
  </si>
  <si>
    <t>M3729</t>
  </si>
  <si>
    <t>Detritos removidos de bueiros</t>
  </si>
  <si>
    <t>M3730</t>
  </si>
  <si>
    <t>Material triturado - galhos e troncos</t>
  </si>
  <si>
    <t>M3772</t>
  </si>
  <si>
    <t>Canal monobloco com corpo e grelha em concreto polímero com efeito autolimpante - carga de controle de 400 kN - C = 100,0 cm, L = 15,0 cm e H = 23,0 cm</t>
  </si>
  <si>
    <t>M3773</t>
  </si>
  <si>
    <t>Canal monobloco com corpo e grelha em concreto polímero com efeito autolimpante - carga de controle de 400 kN - C = 100,0 cm, L = 25,0 cm e H = 32,0 cm</t>
  </si>
  <si>
    <t>M3774</t>
  </si>
  <si>
    <t>Canal monobloco com corpo e grelha em concreto polímero com efeito autolimpante - carga de controle de 900 kN - C = 100,0 cm, L = 16,0 cm e H = 26,5 cm</t>
  </si>
  <si>
    <t>M3775</t>
  </si>
  <si>
    <t>Canal monobloco com corpo e grelha em concreto polímero com efeito autolimpante - carga de controle de 900 kN - C = 100,0 cm, L = 21,0 cm e H = 28,0 cm</t>
  </si>
  <si>
    <t>M3776</t>
  </si>
  <si>
    <t>Canal monobloco com corpo e grelha em concreto polímero com efeito autolimpante - carga de controle de 900 kN - C = 100,0 cm, L = 21,0 cm e H = 38,0 cm</t>
  </si>
  <si>
    <t>M3777</t>
  </si>
  <si>
    <t>Canal monobloco com corpo e grelha em concreto polímero com efeito autolimpante - carga de controle de 900 kN - C = 100,0 cm, L = 21,0 cm e H = 48,0 cm</t>
  </si>
  <si>
    <t>M3778</t>
  </si>
  <si>
    <t>Canal monobloco com corpo e grelha em concreto polímero com efeito autolimpante - carga de controle de 900 kN - C = 100,0 cm, L = 26,0 cm e H = 33,0 cm</t>
  </si>
  <si>
    <t>M3779</t>
  </si>
  <si>
    <t>Canal monobloco com corpo e grelha em concreto polímero com efeito autolimpante - carga de controle de 900 kN - C = 100,0 cm, L = 26,0 cm e H = 53,0 cm</t>
  </si>
  <si>
    <t>M3780</t>
  </si>
  <si>
    <t>Canal monobloco com corpo e grelha em concreto polímero com efeito autolimpante - carga de controle de 900 kN - C = 200,0 cm, L = 40,0 cm e H = 59,5 cm</t>
  </si>
  <si>
    <t>M3781</t>
  </si>
  <si>
    <t>Canal em polietileno e polipropileno com efeito autolimpante e grelha de encaixe em poliamida reforçada - carga de controle de 250 kN - C = 100,0 cm, L = 16,0 cm e H = 12,2 cm</t>
  </si>
  <si>
    <t>M3782</t>
  </si>
  <si>
    <t>Canal em polietileno e polipropileno com efeito autolimpante e grelha de encaixe em poliamida reforçada - carga de controle de 250 kN - C = 100,0 cm, L = 16,0 cm e H = 17,2 cm</t>
  </si>
  <si>
    <t>M3783</t>
  </si>
  <si>
    <t>Canal em polietileno e polipropileno com efeito autolimpante e grelha de encaixe em poliamida reforçada - carga de controle de 250 kN - C = 100,0 cm, L = 16,0 cm e H = 5,5 cm</t>
  </si>
  <si>
    <t>M3784</t>
  </si>
  <si>
    <t>Canal em polietileno e polipropileno com efeito autolimpante e grelha de encaixe em ferro fundido dúctil - carga de controle de 400 kN - C = 100,0 cm, L = 14,7 cm e H = 15,7 cm</t>
  </si>
  <si>
    <t>M3785</t>
  </si>
  <si>
    <t>Canal em polietileno e polipropileno com efeito autolimpante e grelha de encaixe em ferro fundido dúctil - carga de controle de 400 kN - C = 100,0 cm, L = 24,7 cm e H = 20,8 cm</t>
  </si>
  <si>
    <t>M3786</t>
  </si>
  <si>
    <t>Canal em polietileno e polipropileno com efeito autolimpante e grelha de encaixe em ferro fundido dúctil - carga de controle de 400 kN - C = 100,0 cm, L = 34,9 cm e H = 25,8 cm</t>
  </si>
  <si>
    <t>M3787</t>
  </si>
  <si>
    <t>Canal em polietileno e polipropileno com efeito autolimpante e grelha de encaixe em ferro fundido dúctil - carga de controle de 600 kN - C = 100,0 cm, L = 16,0 cm e H = 12,2 cm</t>
  </si>
  <si>
    <t>M3788</t>
  </si>
  <si>
    <t>Canal em polietileno e polipropileno com efeito autolimpante e grelha de encaixe em ferro fundido dúctil - carga de controle de 600 kN - C = 100,0 cm, L = 21,2 cm e H = 18,0 cm</t>
  </si>
  <si>
    <t>M3789</t>
  </si>
  <si>
    <t>Canal em polietileno e polipropileno com efeito autolimpante e grelha de encaixe em ferro fundido dúctil - carga de controle de 600 kN - C = 100,0 cm, L = 26,2 cm e H = 17,2 cm</t>
  </si>
  <si>
    <t>M3790</t>
  </si>
  <si>
    <t>Canal em polietileno e polipropileno com efeito autolimpante e abertura de captação em ferro fundido dúctil - carga de controle de 900 kN - C = 100,0 cm, L = 21,0 cm e H = 57,9 cm</t>
  </si>
  <si>
    <t>M3791</t>
  </si>
  <si>
    <t>Canal em polietileno e polipropileno com efeito autolimpante e abertura de captação em ferro fundido dúctil - carga de controle de 900 kN - C = 100,0 cm, L = 25,2 cm e H = 57,8 cm</t>
  </si>
  <si>
    <t>M3792</t>
  </si>
  <si>
    <t>Canal em polietileno e polipropileno com efeito autolimpante e abertura de captação em ferro fundido dúctil - carga de controle de 900 kN - C = 100,0 cm, L = 42,0 cm e H = 95,0 cm</t>
  </si>
  <si>
    <t>M3793</t>
  </si>
  <si>
    <t>Canal em polietileno e polipropileno com efeito autolimpante e abertura de captação em ferro fundido dúctil - carga de controle de 900 kN - C = 114,2 cm, L = 78,0 cm e H = 106,0 cm</t>
  </si>
  <si>
    <t>M3795</t>
  </si>
  <si>
    <t>Custo equivalente da construção civil para construção do Estaleiro Padrão</t>
  </si>
  <si>
    <t>M3801</t>
  </si>
  <si>
    <t>Animais de grande porte mortos em rodovia</t>
  </si>
  <si>
    <t>M3802</t>
  </si>
  <si>
    <t>Animais de pequeno porte mortos em rodovia</t>
  </si>
  <si>
    <t>M3803</t>
  </si>
  <si>
    <t>Emborrachados de pneus espalhados em rodovia</t>
  </si>
  <si>
    <t>M3804</t>
  </si>
  <si>
    <t>Espécimes arbóreos de até 20 m tombados na pista</t>
  </si>
  <si>
    <t>M3805</t>
  </si>
  <si>
    <t>Espécimes arbóreos de 20 a 40 m tombados na pista</t>
  </si>
  <si>
    <t>M3806</t>
  </si>
  <si>
    <t>Sucatas derramadas em rodovia</t>
  </si>
  <si>
    <t>M3807</t>
  </si>
  <si>
    <t>Veículos de grande porte incendiados em rodovia</t>
  </si>
  <si>
    <t>M3808</t>
  </si>
  <si>
    <t>Veículos de médio porte incendiados em rodovia</t>
  </si>
  <si>
    <t>M3809</t>
  </si>
  <si>
    <t>Veículos de grande porte tombados em rodovia</t>
  </si>
  <si>
    <t>M3810</t>
  </si>
  <si>
    <t>Veículos de médio porte tombados em rodovia</t>
  </si>
  <si>
    <t>M3811</t>
  </si>
  <si>
    <t>Veículos de pequeno porte tombados em rodovia</t>
  </si>
  <si>
    <t>M3813</t>
  </si>
  <si>
    <t>Vidros, caixas e engradados derramados na pista</t>
  </si>
  <si>
    <t>M3821</t>
  </si>
  <si>
    <t>Tacha refletiva em plástico injetado bidirecional com um pino - tipo I</t>
  </si>
  <si>
    <t>M3822</t>
  </si>
  <si>
    <t>Tacha refletiva em plástico injetado bidirecional com um pino - tipo II</t>
  </si>
  <si>
    <t>M3823</t>
  </si>
  <si>
    <t>Tacha refletiva em plástico injetado bidirecional com um pino - tipo III</t>
  </si>
  <si>
    <t>M3824</t>
  </si>
  <si>
    <t>Tacha refletiva em plástico injetado bidirecional com um pino - tipo IV</t>
  </si>
  <si>
    <t>M3825</t>
  </si>
  <si>
    <t>Tacha refletiva em plástico injetado bidirecional sem pino - tipo I</t>
  </si>
  <si>
    <t>M3826</t>
  </si>
  <si>
    <t>Tacha refletiva em plástico injetado bidirecional sem pino - tipo II</t>
  </si>
  <si>
    <t>M3827</t>
  </si>
  <si>
    <t>Tacha refletiva em plástico injetado bidirecional sem pino - tipo III</t>
  </si>
  <si>
    <t>M3828</t>
  </si>
  <si>
    <t>Tacha refletiva em plástico injetado bidirecional sem pino - tipo IV</t>
  </si>
  <si>
    <t>M3829</t>
  </si>
  <si>
    <t>Tacha refletiva em plástico injetado monodirecional com um pino - tipo I</t>
  </si>
  <si>
    <t>M3830</t>
  </si>
  <si>
    <t>Tacha refletiva em plástico injetado monodirecional com um pino - tipo II</t>
  </si>
  <si>
    <t>M3831</t>
  </si>
  <si>
    <t>Tacha refletiva em plástico injetado monodirecional com um pino - tipo III</t>
  </si>
  <si>
    <t>M3832</t>
  </si>
  <si>
    <t>Tacha refletiva em plástico injetado monodirecional com um pino - tipo IV</t>
  </si>
  <si>
    <t>M3833</t>
  </si>
  <si>
    <t>Tacha refletiva em plástico injetado monodirecional sem pino - tipo I</t>
  </si>
  <si>
    <t>M3834</t>
  </si>
  <si>
    <t>Tacha refletiva em plástico injetado monodirecional sem pino - tipo II</t>
  </si>
  <si>
    <t>M3835</t>
  </si>
  <si>
    <t>Tacha refletiva em plástico injetado monodirecional sem pino - tipo III</t>
  </si>
  <si>
    <t>M3836</t>
  </si>
  <si>
    <t>Tacha refletiva em plástico injetado monodirecional sem pino - tipo IV</t>
  </si>
  <si>
    <t>M3837</t>
  </si>
  <si>
    <t>Tacha refletiva em resina sintética bidirecional com um pino - tipo I</t>
  </si>
  <si>
    <t>M3838</t>
  </si>
  <si>
    <t>Tacha refletiva em resina sintética bidirecional com um pino - tipo II</t>
  </si>
  <si>
    <t>M3839</t>
  </si>
  <si>
    <t>Tacha refletiva em resina sintética bidirecional com um pino - tipo III</t>
  </si>
  <si>
    <t>M3840</t>
  </si>
  <si>
    <t>Tacha refletiva em resina sintética bidirecional com um pino - tipo IV</t>
  </si>
  <si>
    <t>M3841</t>
  </si>
  <si>
    <t>Tacha refletiva em resina sintética bidirecional sem pino - tipo I</t>
  </si>
  <si>
    <t>M3842</t>
  </si>
  <si>
    <t>Tacha refletiva em resina sintética bidirecional sem pino - tipo II</t>
  </si>
  <si>
    <t>M3843</t>
  </si>
  <si>
    <t>Tacha refletiva em resina sintética bidirecional sem pino - tipo III</t>
  </si>
  <si>
    <t>M3844</t>
  </si>
  <si>
    <t>Tacha refletiva em resina sintética bidirecional sem pino - tipo IV</t>
  </si>
  <si>
    <t>M3845</t>
  </si>
  <si>
    <t>Tacha refletiva em resina sintética monodirecional com um pino - tipo I</t>
  </si>
  <si>
    <t>M3846</t>
  </si>
  <si>
    <t>Tacha refletiva em resina sintética monodirecional com um pino - tipo II</t>
  </si>
  <si>
    <t>M3847</t>
  </si>
  <si>
    <t>Tacha refletiva em resina sintética monodirecional com um pino - tipo III</t>
  </si>
  <si>
    <t>M3848</t>
  </si>
  <si>
    <t>Tacha refletiva em resina sintética monodirecional com um pino - tipo IV</t>
  </si>
  <si>
    <t>M3851</t>
  </si>
  <si>
    <t>Tacha refletiva em resina sintética monodirecional sem pino - tipo I</t>
  </si>
  <si>
    <t>M3852</t>
  </si>
  <si>
    <t>Tacha refletiva em resina sintética monodirecional sem pino - tipo II</t>
  </si>
  <si>
    <t>M3853</t>
  </si>
  <si>
    <t>Tacha refletiva em resina sintética monodirecional sem pino - tipo III</t>
  </si>
  <si>
    <t>M3854</t>
  </si>
  <si>
    <t>Tacha refletiva em resina sintética monodirecional sem pino - tipo IV</t>
  </si>
  <si>
    <t>M3855</t>
  </si>
  <si>
    <t>Tacha refletiva metálica bidirecional com dois pinos - tipo II</t>
  </si>
  <si>
    <t>M3856</t>
  </si>
  <si>
    <t>Tacha refletiva metálica bidirecional com dois pinos - tipo III</t>
  </si>
  <si>
    <t>M3857</t>
  </si>
  <si>
    <t>Tacha refletiva metálica bidirecional com dois pinos - tipo IV</t>
  </si>
  <si>
    <t>M3858</t>
  </si>
  <si>
    <t>Tacha refletiva metálica bidirecional com um pino - tipo II</t>
  </si>
  <si>
    <t>M3859</t>
  </si>
  <si>
    <t>Tacha refletiva metálica bidirecional com um pino - tipo III</t>
  </si>
  <si>
    <t>M3860</t>
  </si>
  <si>
    <t>Tacha refletiva metálica bidirecional com um pino - tipo IV</t>
  </si>
  <si>
    <t>M3861</t>
  </si>
  <si>
    <t>Tacha refletiva metálica monodirecional com dois pinos - tipo II</t>
  </si>
  <si>
    <t>M3862</t>
  </si>
  <si>
    <t>Tacha refletiva metálica monodirecional com dois pinos - tipo III</t>
  </si>
  <si>
    <t>M3863</t>
  </si>
  <si>
    <t>Tacha refletiva metálica monodirecional com dois pinos - tipo IV</t>
  </si>
  <si>
    <t>M3864</t>
  </si>
  <si>
    <t>Tacha refletiva metálica monodirecional com um pino - tipo II</t>
  </si>
  <si>
    <t>M3865</t>
  </si>
  <si>
    <t>Tacha refletiva metálica monodirecional com um pino - tipo III</t>
  </si>
  <si>
    <t>M3866</t>
  </si>
  <si>
    <t>Tacha refletiva metálica monodirecional com um pino - tipo IV</t>
  </si>
  <si>
    <t>M3867</t>
  </si>
  <si>
    <t>Tachão refletivo em plástico injetado bidirecional</t>
  </si>
  <si>
    <t>M3868</t>
  </si>
  <si>
    <t>Tachão refletivo em plástico injetado monodirecional</t>
  </si>
  <si>
    <t>M3869</t>
  </si>
  <si>
    <t>Tachão refletivo em resina sintética bidirecional</t>
  </si>
  <si>
    <t>M3870</t>
  </si>
  <si>
    <t>Tachão refletivo em resina sintética monodirecional</t>
  </si>
  <si>
    <t>M3900</t>
  </si>
  <si>
    <t>Emulsão asfáltica com polímero - RR-1C-E</t>
  </si>
  <si>
    <t>M3901</t>
  </si>
  <si>
    <t>Reservatório metálico tipo taça - capacidade de 5.000 l</t>
  </si>
  <si>
    <t>M3902</t>
  </si>
  <si>
    <t>Reservatório metálico tipo taça - capacidade de 10.000 l</t>
  </si>
  <si>
    <t>M3903</t>
  </si>
  <si>
    <t>Reservatório metálico tipo taça - capacidade de 20.000 l</t>
  </si>
  <si>
    <t>M3904</t>
  </si>
  <si>
    <t>Reservatório metálico tipo taça - capacidade de 30.000 l</t>
  </si>
  <si>
    <t>M3905</t>
  </si>
  <si>
    <t>AMV tipo TR37, abertura 1:8, bitola métrica</t>
  </si>
  <si>
    <t>M3906</t>
  </si>
  <si>
    <t>AMV tipo TR37, abertura 1:10, bitola métrica</t>
  </si>
  <si>
    <t>M3907</t>
  </si>
  <si>
    <t>AMV tipo TR37, abertura 1:12, bitola métrica</t>
  </si>
  <si>
    <t>M3908</t>
  </si>
  <si>
    <t>AMV tipo TR37, abertura 1:14, bitola métrica</t>
  </si>
  <si>
    <t>M3909</t>
  </si>
  <si>
    <t>Bico para corte a plasma manual - 65A</t>
  </si>
  <si>
    <t>M3910</t>
  </si>
  <si>
    <t>Bico para corte a plasma manual - 45A</t>
  </si>
  <si>
    <t>M3911</t>
  </si>
  <si>
    <t>Bocal para corte a plasma manual - 45A/65A</t>
  </si>
  <si>
    <t>M3912</t>
  </si>
  <si>
    <t>Capa de retenção para corte a plasma manual - 45A/65A</t>
  </si>
  <si>
    <t>M3913</t>
  </si>
  <si>
    <t>Eletrodo para corte a plasma manual - 45A/65A</t>
  </si>
  <si>
    <t>M3914</t>
  </si>
  <si>
    <t>Distribuidor de gás para corte a plasma manual - 45A/65A</t>
  </si>
  <si>
    <t>M3915</t>
  </si>
  <si>
    <t>Parafuso de cabeça sextavada em aço inox - D = 12,7 mm (1/2") e C = 38,1 mm (1.1/2")</t>
  </si>
  <si>
    <t>M3916</t>
  </si>
  <si>
    <t>Porca sextavada em aço inox para parafuso - D = 12,7 mm (1/2")</t>
  </si>
  <si>
    <t>M3917</t>
  </si>
  <si>
    <t>Arruela lisa em aço inox - D = 12,7 mm (1/2")</t>
  </si>
  <si>
    <t>M3918</t>
  </si>
  <si>
    <t>Disco de corte com 80 dentes multimaterial - D = 250 mm</t>
  </si>
  <si>
    <t>M3919</t>
  </si>
  <si>
    <t>Lixa d'água Nº 360</t>
  </si>
  <si>
    <t>M3920</t>
  </si>
  <si>
    <t>Diluente para tinta epóxi bicomponente ou tricomponente</t>
  </si>
  <si>
    <t>M3921</t>
  </si>
  <si>
    <t>Tinta à base de resina epóxi óxido de ferro</t>
  </si>
  <si>
    <t>M3922</t>
  </si>
  <si>
    <t>Diluente para esmalte poliuretano de dois componentes</t>
  </si>
  <si>
    <t>M3923</t>
  </si>
  <si>
    <t>Tinta esmalte poliuretano bicomponente</t>
  </si>
  <si>
    <t>M3924</t>
  </si>
  <si>
    <t>Catalisador para tinta fosfatizante</t>
  </si>
  <si>
    <t>M3925</t>
  </si>
  <si>
    <t>Tinta fosfatizante para fundo preparador de pintura</t>
  </si>
  <si>
    <t>M3926</t>
  </si>
  <si>
    <t>Luva em aço galvanizado com rosca BSP classe leve - D = 12,5 mm (1/2")</t>
  </si>
  <si>
    <t>M3927</t>
  </si>
  <si>
    <t>Plug tipo bujão em aço galvanizado com rosca BSP - D = 15 mm (1/2")</t>
  </si>
  <si>
    <t>M3928</t>
  </si>
  <si>
    <t>Tubo em aço-carbono - E = 3,35 mm e D = 80 mm (3")</t>
  </si>
  <si>
    <t>M3929</t>
  </si>
  <si>
    <t>Tubo em aço-carbono - E = 3,00 mm e D = 150 mm (6")</t>
  </si>
  <si>
    <t>M3931</t>
  </si>
  <si>
    <t>Cantoneira em alumínio de abas iguais - L = 38,1 mm e E = 4,76 mm</t>
  </si>
  <si>
    <t>M3932</t>
  </si>
  <si>
    <t>Parafuso de cabeça sextavada em aço inox - D = 8 mm (M8) e C = 20 mm</t>
  </si>
  <si>
    <t>M3933</t>
  </si>
  <si>
    <t>Porca sextavada em aço inox para parafuso - D = 8 mm (M8)</t>
  </si>
  <si>
    <t>M3934</t>
  </si>
  <si>
    <t>Arruela lisa em aço inox para parafuso - D = 8,4 mm (M8)</t>
  </si>
  <si>
    <t>M3935</t>
  </si>
  <si>
    <t>Arruela de pressão em aço inox para parafuso - D = 8,1 mm (M8)</t>
  </si>
  <si>
    <t>M3936</t>
  </si>
  <si>
    <t>Parafuso de cabeça sextavada em aço inox - D = 12,7 mm (1/2") e C = 19,05 mm (3/4")</t>
  </si>
  <si>
    <t>M3939</t>
  </si>
  <si>
    <t>Barra redonda em aço SAE 1020 - D = 25,4 mm (1")</t>
  </si>
  <si>
    <t>M3947</t>
  </si>
  <si>
    <t>Tubo em aço - E = 3,00 mm e seção de 40 x 40 mm</t>
  </si>
  <si>
    <t>M3949</t>
  </si>
  <si>
    <t>Desmoldante para fôrmas metálicas</t>
  </si>
  <si>
    <t>M4413</t>
  </si>
  <si>
    <t>Arame E70S6 para solda MIG/MAG - D = 0,9 mm</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</si>
  <si>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</si>
  <si>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</si>
  <si>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</si>
  <si>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</si>
  <si>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</si>
  <si>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</si>
  <si>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</si>
  <si>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ENTRADA PROVISORIO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</si>
  <si>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</si>
  <si>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</si>
  <si>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</si>
  <si>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</si>
  <si>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</si>
  <si>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</si>
  <si>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</si>
  <si>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</si>
  <si>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</si>
  <si>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</si>
  <si>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</si>
  <si>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</si>
  <si>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</si>
  <si>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</si>
  <si>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</si>
  <si>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</si>
  <si>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</si>
  <si>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</si>
  <si>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</si>
  <si>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</si>
  <si>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</si>
  <si>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</si>
  <si>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</si>
  <si>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</si>
  <si>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</si>
  <si>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</si>
  <si>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</si>
  <si>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</si>
  <si>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</si>
  <si>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</si>
  <si>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</si>
  <si>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</si>
  <si>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</si>
  <si>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</si>
  <si>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</si>
  <si>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</si>
  <si>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</si>
  <si>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</si>
  <si>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</si>
  <si>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</si>
  <si>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</si>
  <si>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</si>
  <si>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</si>
  <si>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</si>
  <si>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</si>
  <si>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</si>
  <si>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</si>
  <si>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</si>
  <si>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</si>
  <si>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</si>
  <si>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</si>
  <si>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</si>
  <si>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</si>
  <si>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</si>
  <si>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</si>
  <si>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</si>
  <si>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</si>
  <si>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</si>
  <si>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</si>
  <si>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</si>
  <si>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</si>
  <si>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</si>
  <si>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</si>
  <si>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</si>
  <si>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</si>
  <si>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</si>
  <si>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</si>
  <si>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</si>
  <si>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ARMADURAS COM ESCOVA DE ACO</t>
  </si>
  <si>
    <t>LIMPEZA DE CONCRETO C/ HIDROJATEAMENTO</t>
  </si>
  <si>
    <t>LIMPEZA DE CALHAS</t>
  </si>
  <si>
    <t>LIMP MANUAL CANALETA DE AGUAS PLUVIAIS</t>
  </si>
  <si>
    <t>LIMPEZA PAREDES E FUNDO COM ESCOVACAO</t>
  </si>
  <si>
    <t>LIMPEZA E LAVAGEM COM BOMBA ALTA PRESSAO</t>
  </si>
  <si>
    <t>LIMPEZA MANUAL DE CAIXA</t>
  </si>
  <si>
    <t>LIMPEZA MANUAL DE POCOS VISITA</t>
  </si>
  <si>
    <t>LIMPEZA E DESOBSTRUCAO PV E CAIXA</t>
  </si>
  <si>
    <t>LIMPEZA E DESOBS REDES DN 100 A DN 400</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</si>
  <si>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</si>
  <si>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</si>
  <si>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</si>
  <si>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</si>
  <si>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</si>
  <si>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</si>
  <si>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</si>
  <si>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</si>
  <si>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</si>
  <si>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</si>
  <si>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</si>
  <si>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</si>
  <si>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</si>
  <si>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</si>
  <si>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</si>
  <si>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</si>
  <si>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</si>
  <si>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ALVENARIA DE ELEMENTO VAZADO</t>
  </si>
  <si>
    <t>DEMOLICAO MANUAL CONCRETO ARMADO S/REAPR</t>
  </si>
  <si>
    <t>DEMOLICAO MECANIC CONCRETO ARMADO S/REAP</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</si>
  <si>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</si>
  <si>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</si>
  <si>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</si>
  <si>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</si>
  <si>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</si>
  <si>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</si>
  <si>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</si>
  <si>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</si>
  <si>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</si>
  <si>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</si>
  <si>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</si>
  <si>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</si>
  <si>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</si>
  <si>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</si>
  <si>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</si>
  <si>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</si>
  <si>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</si>
  <si>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</si>
  <si>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</si>
  <si>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</si>
  <si>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</si>
  <si>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</si>
  <si>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</si>
  <si>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</si>
  <si>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</si>
  <si>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</si>
  <si>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</si>
  <si>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</si>
  <si>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</si>
  <si>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</si>
  <si>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</si>
  <si>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</si>
  <si>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</si>
  <si>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</si>
  <si>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</si>
  <si>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</si>
  <si>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</si>
  <si>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</si>
  <si>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</si>
  <si>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</si>
  <si>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</si>
  <si>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</si>
  <si>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</si>
  <si>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</si>
  <si>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</si>
  <si>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</si>
  <si>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</si>
  <si>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</si>
  <si>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</si>
  <si>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</si>
  <si>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</si>
  <si>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</si>
  <si>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ESCAVACAO DE ROCHA MACICO OU AFLORADA C/ ARGAMASSA EXPANSIVA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</si>
  <si>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</si>
  <si>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</si>
  <si>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</si>
  <si>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</si>
  <si>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</si>
  <si>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</si>
  <si>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</si>
  <si>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</si>
  <si>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</si>
  <si>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</si>
  <si>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</si>
  <si>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</si>
  <si>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</si>
  <si>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</si>
  <si>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</si>
  <si>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</si>
  <si>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</si>
  <si>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</si>
  <si>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</si>
  <si>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</si>
  <si>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</si>
  <si>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</si>
  <si>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</si>
  <si>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</si>
  <si>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</si>
  <si>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</si>
  <si>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</si>
  <si>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</si>
  <si>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</si>
  <si>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BOTA-FORA DE MATERIAIS SEM USO CAMINHAO</t>
  </si>
  <si>
    <t>COMPAC MEC ATERRO ARGILOGO 100% PN</t>
  </si>
  <si>
    <t>RECOMPOSICAO DE CAVA COM BRITA 02</t>
  </si>
  <si>
    <t>RECOMPOSICAO DE CAVA COM SOLO BRITA</t>
  </si>
  <si>
    <t>GRUPO - S05.010 - ESCORAMENTO / CONTENÇÃO</t>
  </si>
  <si>
    <t>ESCORAMENTO METALICO TIPO GAIOLA</t>
  </si>
  <si>
    <t>ESCORAMENTO VALAS COM PRANCHA METALICA</t>
  </si>
  <si>
    <t>ESCORAMENTO CAVAS COM PRANCHA METALICA, inclusive estroncamento</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</si>
  <si>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</si>
  <si>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</si>
  <si>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</si>
  <si>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</si>
  <si>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</si>
  <si>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</si>
  <si>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</si>
  <si>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</si>
  <si>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</si>
  <si>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</si>
  <si>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</si>
  <si>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</si>
  <si>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</si>
  <si>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ESGOTAMENTO C/ AUXÍLIO DE CONJUNTO MOTO-BOMBA ATE 10M3/H</t>
  </si>
  <si>
    <t>ESGOTAMENTO C/ AUXÍLIO DE CONJUNTO MOTO-BOMBA ACIMA DE 10M3/H</t>
  </si>
  <si>
    <t>REBAIXAMENTO DE LENCOL FREATICO C/ PONTEIRAS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</si>
  <si>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</si>
  <si>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</si>
  <si>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</si>
  <si>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</si>
  <si>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</si>
  <si>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</si>
  <si>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</si>
  <si>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</si>
  <si>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</si>
  <si>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</si>
  <si>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</si>
  <si>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</si>
  <si>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</si>
  <si>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</si>
  <si>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</si>
  <si>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</si>
  <si>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</si>
  <si>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</si>
  <si>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</si>
  <si>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</si>
  <si>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</si>
  <si>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</si>
  <si>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</si>
  <si>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</si>
  <si>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</si>
  <si>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</si>
  <si>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</si>
  <si>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</si>
  <si>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</si>
  <si>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</si>
  <si>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</si>
  <si>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</si>
  <si>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</si>
  <si>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</si>
  <si>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</si>
  <si>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</si>
  <si>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</si>
  <si>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</si>
  <si>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</si>
  <si>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</si>
  <si>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</si>
  <si>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</si>
  <si>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</si>
  <si>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</si>
  <si>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</si>
  <si>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</si>
  <si>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</si>
  <si>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</si>
  <si>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</si>
  <si>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</si>
  <si>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</si>
  <si>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</si>
  <si>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</si>
  <si>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</si>
  <si>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</si>
  <si>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</si>
  <si>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</si>
  <si>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</si>
  <si>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</si>
  <si>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</si>
  <si>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</si>
  <si>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</si>
  <si>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</si>
  <si>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</si>
  <si>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</si>
  <si>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</si>
  <si>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</si>
  <si>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</si>
  <si>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</si>
  <si>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</si>
  <si>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</si>
  <si>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</si>
  <si>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</si>
  <si>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</si>
  <si>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</si>
  <si>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</si>
  <si>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</si>
  <si>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</si>
  <si>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</si>
  <si>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</si>
  <si>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</si>
  <si>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</si>
  <si>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</si>
  <si>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</si>
  <si>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</si>
  <si>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</si>
  <si>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</si>
  <si>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</si>
  <si>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</si>
  <si>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</si>
  <si>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</si>
  <si>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</si>
  <si>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</si>
  <si>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</si>
  <si>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</si>
  <si>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</si>
  <si>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</si>
  <si>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</si>
  <si>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</si>
  <si>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 E=7-9CM</t>
  </si>
  <si>
    <t>ALVENARIA ELEMENTO VAZADO CONCR E=10CM</t>
  </si>
  <si>
    <t>ALVENARIA ELEMENT VAZADO CONCR VENEZIANA</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</si>
  <si>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</si>
  <si>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</si>
  <si>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</si>
  <si>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</si>
  <si>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</si>
  <si>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</si>
  <si>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</si>
  <si>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</si>
  <si>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</si>
  <si>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</si>
  <si>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</si>
  <si>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</si>
  <si>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</si>
  <si>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</si>
  <si>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</si>
  <si>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</si>
  <si>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</si>
  <si>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</si>
  <si>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</si>
  <si>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</si>
  <si>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</si>
  <si>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</si>
  <si>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</si>
  <si>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</si>
  <si>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</si>
  <si>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</si>
  <si>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</si>
  <si>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</si>
  <si>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</si>
  <si>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</si>
  <si>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</si>
  <si>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</si>
  <si>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</si>
  <si>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</si>
  <si>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</si>
  <si>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</si>
  <si>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</si>
  <si>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</si>
  <si>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FINA/LISA</t>
  </si>
  <si>
    <t>PINTURA TEXTURA ACRILICA GROSSA/RUSTICA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</si>
  <si>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</si>
  <si>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</si>
  <si>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</si>
  <si>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</si>
  <si>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</si>
  <si>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</si>
  <si>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</si>
  <si>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</si>
  <si>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</si>
  <si>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</si>
  <si>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</si>
  <si>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</si>
  <si>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</si>
  <si>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</si>
  <si>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</si>
  <si>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</si>
  <si>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</si>
  <si>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</si>
  <si>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ARGAMASSA FLUIDA SIKAGROUT250 OU SIMILAR</t>
  </si>
  <si>
    <t>SIKA TOP 108 OU SIMILAR 2 DEMAOS</t>
  </si>
  <si>
    <t>IMPERMEABILIZ FLEX PR IGOLFLEX 2 DEMAOS</t>
  </si>
  <si>
    <t>IMPERMEABILIZ FLEX PR IGOLFLEX 3 DEMAOS</t>
  </si>
  <si>
    <t>IMPERMEABILIZ FLEX BRA IGOLFLEX 2 DEMAOS</t>
  </si>
  <si>
    <t>IMPERMEABILIZ FLEX BRA IGOLFLEX 3 DEMAOS</t>
  </si>
  <si>
    <t>IMPERM ASFALT DISPER AGUA IGOL2 2 DEMAOS</t>
  </si>
  <si>
    <t>ARGAM POLIM SEMIFLEX SIKATOP107 1 DEMAO</t>
  </si>
  <si>
    <t>ARGAM POLIM SEMIFLEX SIKATOP107 2DEMAOS</t>
  </si>
  <si>
    <t>ARGAM POLIM SEMIFLEX SIKATOP107 3DEMAOS</t>
  </si>
  <si>
    <t>ARGAM POLIM FLEXIVEL SIKATOPFLEX 1 DEMAO</t>
  </si>
  <si>
    <t>ARGAM POLIM FLEXIVEL SIKATOPFLEX 2DEMAOS</t>
  </si>
  <si>
    <t>ARGAM POLIM FLEXIVEL SIKATOPFLEX 3DEMAOS</t>
  </si>
  <si>
    <t>IMPERMEABILIZANTE RESINA EPOX SIKAGARD62</t>
  </si>
  <si>
    <t>MANTA ASFALTICA E=4MM ESTRUTURADA</t>
  </si>
  <si>
    <t>REJUNTE MASTIQUE 2X1 - SIKAFLEX OU SIMIL</t>
  </si>
  <si>
    <t>IMPERMEABILIZACA EPOXI ALCATRAO 3 DEMAOS</t>
  </si>
  <si>
    <t>TECIDO DE POLIESTER 1 CAMADA</t>
  </si>
  <si>
    <t>ISOPOR COM E=2,5CM</t>
  </si>
  <si>
    <t>ISOPOR COM E=1,0CM</t>
  </si>
  <si>
    <t>JUNTA DILAT ELAST CONCR FUNGENBAND O-22</t>
  </si>
  <si>
    <t>REVEST REPARO ESTRUTUR SIKATOP122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</si>
  <si>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</si>
  <si>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</si>
  <si>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</si>
  <si>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</si>
  <si>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</si>
  <si>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</si>
  <si>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</si>
  <si>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</si>
  <si>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</si>
  <si>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</si>
  <si>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</si>
  <si>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</si>
  <si>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</si>
  <si>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</si>
  <si>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</si>
  <si>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</si>
  <si>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</si>
  <si>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</si>
  <si>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</si>
  <si>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</si>
  <si>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</si>
  <si>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</si>
  <si>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</si>
  <si>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</si>
  <si>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</si>
  <si>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</si>
  <si>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</si>
  <si>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</si>
  <si>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</si>
  <si>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</si>
  <si>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</si>
  <si>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</si>
  <si>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</si>
  <si>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</si>
  <si>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</si>
  <si>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</si>
  <si>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</si>
  <si>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</si>
  <si>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</si>
  <si>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</si>
  <si>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</si>
  <si>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</si>
  <si>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</si>
  <si>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</si>
  <si>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</si>
  <si>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</si>
  <si>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</si>
  <si>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</si>
  <si>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</si>
  <si>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</si>
  <si>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</si>
  <si>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</si>
  <si>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</si>
  <si>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CIRCULAR PREMOLD 40X45</t>
  </si>
  <si>
    <t>CAIXA PASSAGEM PRE-MOLDADA 40X40X40CM</t>
  </si>
  <si>
    <t>CAIXA DE PASSAGEM PRE-MOLDADA 60X60X50</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</si>
  <si>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</si>
  <si>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</si>
  <si>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</si>
  <si>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</si>
  <si>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</si>
  <si>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</si>
  <si>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</si>
  <si>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</si>
  <si>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</si>
  <si>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</si>
  <si>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</si>
  <si>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</si>
  <si>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</si>
  <si>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</si>
  <si>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</si>
  <si>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</si>
  <si>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</si>
  <si>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</si>
  <si>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</si>
  <si>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</si>
  <si>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</si>
  <si>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</si>
  <si>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</si>
  <si>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</si>
  <si>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</si>
  <si>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</si>
  <si>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</si>
  <si>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</si>
  <si>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</si>
  <si>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</si>
  <si>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</si>
  <si>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</si>
  <si>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</si>
  <si>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</si>
  <si>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</si>
  <si>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</si>
  <si>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</si>
  <si>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</si>
  <si>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</si>
  <si>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</si>
  <si>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</si>
  <si>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</si>
  <si>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</si>
  <si>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</si>
  <si>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</si>
  <si>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</si>
  <si>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</si>
  <si>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</si>
  <si>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</si>
  <si>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</si>
  <si>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</si>
  <si>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</si>
  <si>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</si>
  <si>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</si>
  <si>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</si>
  <si>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</si>
  <si>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</si>
  <si>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</si>
  <si>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</si>
  <si>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</si>
  <si>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</si>
  <si>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</si>
  <si>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</si>
  <si>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</si>
  <si>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</si>
  <si>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</si>
  <si>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</si>
  <si>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</si>
  <si>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</si>
  <si>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</si>
  <si>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</si>
  <si>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</si>
  <si>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</si>
  <si>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</si>
  <si>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</si>
  <si>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</si>
  <si>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</si>
  <si>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</si>
  <si>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</si>
  <si>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</si>
  <si>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</si>
  <si>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</si>
  <si>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</si>
  <si>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</si>
  <si>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</si>
  <si>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</si>
  <si>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</si>
  <si>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</si>
  <si>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</si>
  <si>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</si>
  <si>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</si>
  <si>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</si>
  <si>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</si>
  <si>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</si>
  <si>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</si>
  <si>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</si>
  <si>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</si>
  <si>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</si>
  <si>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</si>
  <si>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</si>
  <si>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</si>
  <si>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</si>
  <si>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</si>
  <si>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</si>
  <si>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</si>
  <si>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</si>
  <si>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</si>
  <si>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</si>
  <si>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</si>
  <si>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</si>
  <si>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</si>
  <si>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</si>
  <si>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</si>
  <si>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</si>
  <si>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</si>
  <si>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</si>
  <si>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</si>
  <si>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</si>
  <si>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</si>
  <si>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</si>
  <si>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</si>
  <si>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</si>
  <si>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</si>
  <si>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</si>
  <si>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</si>
  <si>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</si>
  <si>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</si>
  <si>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</si>
  <si>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</si>
  <si>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</si>
  <si>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</si>
  <si>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</si>
  <si>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</si>
  <si>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</si>
  <si>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</si>
  <si>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</si>
  <si>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</si>
  <si>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</si>
  <si>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</si>
  <si>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</si>
  <si>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</si>
  <si>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</si>
  <si>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</si>
  <si>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</si>
  <si>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</si>
  <si>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</si>
  <si>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</si>
  <si>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</si>
  <si>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</si>
  <si>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</si>
  <si>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</si>
  <si>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</si>
  <si>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</si>
  <si>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</si>
  <si>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</si>
  <si>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</si>
  <si>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</si>
  <si>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</si>
  <si>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</si>
  <si>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</si>
  <si>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</si>
  <si>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</si>
  <si>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</si>
  <si>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</si>
  <si>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</si>
  <si>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</si>
  <si>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</si>
  <si>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</si>
  <si>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</si>
  <si>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</si>
  <si>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</si>
  <si>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</si>
  <si>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</si>
  <si>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</si>
  <si>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</si>
  <si>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</si>
  <si>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</si>
  <si>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</si>
  <si>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</si>
  <si>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</si>
  <si>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</si>
  <si>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</si>
  <si>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</si>
  <si>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</si>
  <si>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</si>
  <si>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</si>
  <si>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</si>
  <si>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 CX TERMOPL GRAND CALC HD 3/4"</t>
  </si>
  <si>
    <t>PADRAO 1C CAVALETE PVC HD DN 3/4"</t>
  </si>
  <si>
    <t>PADRAO 2A CX TERMOPL GRAND CALC HD 1"</t>
  </si>
  <si>
    <t>PADRAO 2B CX ENTERRADA ALVENAR HD DN 1"</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</si>
  <si>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</si>
  <si>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</si>
  <si>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</si>
  <si>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</si>
  <si>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</si>
  <si>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</si>
  <si>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</si>
  <si>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</si>
  <si>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</si>
  <si>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</si>
  <si>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</si>
  <si>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</si>
  <si>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</si>
  <si>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DIST&gt;12E&lt;=18M(INTERIO</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</si>
  <si>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</si>
  <si>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</si>
  <si>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</si>
  <si>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</si>
  <si>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</si>
  <si>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</si>
  <si>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</si>
  <si>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</si>
  <si>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</si>
  <si>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</si>
  <si>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</si>
  <si>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</si>
  <si>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</si>
  <si>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</si>
  <si>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</si>
  <si>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</si>
  <si>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</si>
  <si>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</si>
  <si>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</si>
  <si>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</si>
  <si>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</si>
  <si>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</si>
  <si>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</si>
  <si>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</si>
  <si>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</si>
  <si>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</si>
  <si>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</si>
  <si>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</si>
  <si>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</si>
  <si>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</si>
  <si>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</si>
  <si>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</si>
  <si>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</si>
  <si>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</si>
  <si>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</si>
  <si>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</si>
  <si>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</si>
  <si>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</si>
  <si>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</si>
  <si>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</si>
  <si>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</si>
  <si>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</si>
  <si>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</si>
  <si>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</si>
  <si>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PORTAO TIPO 1: TUBO FERRO GALV/TELA L=4M</t>
  </si>
  <si>
    <t>PORTAO TIPO 1: TUBO FERRO GALV/TELA L=1M</t>
  </si>
  <si>
    <t>PORTAO TIPO 2: CHAPA DE ACO L=4M H=3M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</si>
  <si>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</si>
  <si>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</si>
  <si>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</si>
  <si>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</si>
  <si>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</si>
  <si>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</si>
  <si>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</si>
  <si>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</si>
  <si>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</si>
  <si>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</si>
  <si>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</si>
  <si>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</si>
  <si>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</si>
  <si>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</si>
  <si>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</si>
  <si>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</si>
  <si>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</si>
  <si>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</si>
  <si>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</si>
  <si>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</si>
  <si>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</si>
  <si>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</si>
  <si>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</si>
  <si>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</si>
  <si>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</si>
  <si>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</si>
  <si>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</si>
  <si>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</si>
  <si>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</si>
  <si>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</si>
  <si>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</si>
  <si>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</si>
  <si>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</si>
  <si>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</si>
  <si>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</si>
  <si>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</si>
  <si>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</si>
  <si>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</si>
  <si>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</si>
  <si>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</si>
  <si>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</si>
  <si>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</si>
  <si>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</si>
  <si>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</si>
  <si>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</si>
  <si>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</si>
  <si>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</si>
  <si>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</si>
  <si>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</si>
  <si>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</si>
  <si>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</si>
  <si>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</si>
  <si>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</si>
  <si>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</si>
  <si>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</si>
  <si>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</si>
  <si>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</si>
  <si>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</si>
  <si>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</si>
  <si>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</si>
  <si>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</si>
  <si>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</si>
  <si>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</si>
  <si>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</si>
  <si>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</si>
  <si>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</si>
  <si>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</si>
  <si>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</si>
  <si>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</si>
  <si>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</si>
  <si>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</si>
  <si>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</si>
  <si>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</si>
  <si>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</si>
  <si>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</si>
  <si>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</si>
  <si>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</si>
  <si>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</si>
  <si>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</si>
  <si>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</si>
  <si>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</si>
  <si>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</si>
  <si>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</si>
  <si>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</si>
  <si>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</si>
  <si>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</si>
  <si>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</si>
  <si>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</si>
  <si>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</si>
  <si>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</si>
  <si>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K-9 DN 80 S/PAV</t>
  </si>
  <si>
    <t>REDE AGUA FOFO K-9 DN 80 ASFALTO</t>
  </si>
  <si>
    <t>REDE AGUA FOFO K-9 DN 80 BLOCO</t>
  </si>
  <si>
    <t>REDE AGUA FOFO K-9 DN 80 PARALELO</t>
  </si>
  <si>
    <t>REDE AGUA FOFO K-9 DN 100 S/PAV</t>
  </si>
  <si>
    <t>REDE AGUA FOFO K-9 DN 100 ASFALTO</t>
  </si>
  <si>
    <t>REDE AGUA FOFO K-7 DN 100 BLOCO</t>
  </si>
  <si>
    <t>REDE AGUA FOFO K-9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</si>
  <si>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</si>
  <si>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</si>
  <si>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</si>
  <si>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</si>
  <si>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</si>
  <si>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</si>
  <si>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</si>
  <si>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</si>
  <si>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</si>
  <si>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</si>
  <si>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</si>
  <si>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</si>
  <si>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</si>
  <si>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</si>
  <si>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</si>
  <si>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</si>
  <si>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</si>
  <si>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</si>
  <si>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</si>
  <si>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</si>
  <si>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</si>
  <si>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</si>
  <si>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</si>
  <si>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</si>
  <si>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K-9 DN 80 S/PAV S/F</t>
  </si>
  <si>
    <t>REDE AGUA FOFO K-9 DN 80 ASFALTO S/F</t>
  </si>
  <si>
    <t>REDE AGUA FOFO K-9 DN 80 BLOCO S/F</t>
  </si>
  <si>
    <t>REDE AGUA FOFO K-9 DN 80 PARALELO S/F</t>
  </si>
  <si>
    <t>REDE AGUA FOFO K-9 DN 100 S/PAV S/F</t>
  </si>
  <si>
    <t>REDE AGUA FOFO K-9 DN 100 ASFALTO S/F</t>
  </si>
  <si>
    <t>REDE AGUA FOFO K-9 DN 100 BLOCO S/F</t>
  </si>
  <si>
    <t>REDE AGUA FOFO K-9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</si>
  <si>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</si>
  <si>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</si>
  <si>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</si>
  <si>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</si>
  <si>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</si>
  <si>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</si>
  <si>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</si>
  <si>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</si>
  <si>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</si>
  <si>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</si>
  <si>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</si>
  <si>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</si>
  <si>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</si>
  <si>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</si>
  <si>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</si>
  <si>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</si>
  <si>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</si>
  <si>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</si>
  <si>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</si>
  <si>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</si>
  <si>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</si>
  <si>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</si>
  <si>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</si>
  <si>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</si>
  <si>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K-9 DN 80</t>
  </si>
  <si>
    <t>REDE DE AGUA AEREA FOFO K-9 DN 100</t>
  </si>
  <si>
    <t>REDE DE AGUA AEREA FOFO K-7 DN 150</t>
  </si>
  <si>
    <t>REDE DE AGUA AEREA FOFO K-7 DN 200</t>
  </si>
  <si>
    <t>REDE DE AGUA AEREA FOFO K-7 DN 250</t>
  </si>
  <si>
    <t>REDE DE AGUA AEREA FOFO K-7 DN 300</t>
  </si>
  <si>
    <t>REDE DE AGUA AEREA FOFO K-9 DN 80 S/F</t>
  </si>
  <si>
    <t>REDE DE AGUA AEREA FOFO K-9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</si>
  <si>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</si>
  <si>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</si>
  <si>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</si>
  <si>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</si>
  <si>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</si>
  <si>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</si>
  <si>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</si>
  <si>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</si>
  <si>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</si>
  <si>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</si>
  <si>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</si>
  <si>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</si>
  <si>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</si>
  <si>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</si>
  <si>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</si>
  <si>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</si>
  <si>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</si>
  <si>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</si>
  <si>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</si>
  <si>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</si>
  <si>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</si>
  <si>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</si>
  <si>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</si>
  <si>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</si>
  <si>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</si>
  <si>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</si>
  <si>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</si>
  <si>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</si>
  <si>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</si>
  <si>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</si>
  <si>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</si>
  <si>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</si>
  <si>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</si>
  <si>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</si>
  <si>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</si>
  <si>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</si>
  <si>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</si>
  <si>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</si>
  <si>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</si>
  <si>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</si>
  <si>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</si>
  <si>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</si>
  <si>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</si>
  <si>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</si>
  <si>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</si>
  <si>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</si>
  <si>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</si>
  <si>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</si>
  <si>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</si>
  <si>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</si>
  <si>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</si>
  <si>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</si>
  <si>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</si>
  <si>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</si>
  <si>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</si>
  <si>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</si>
  <si>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</si>
  <si>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</si>
  <si>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</si>
  <si>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</si>
  <si>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</si>
  <si>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</si>
  <si>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</si>
  <si>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</si>
  <si>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</si>
  <si>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</si>
  <si>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</si>
  <si>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</si>
  <si>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</si>
  <si>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</si>
  <si>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</si>
  <si>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</si>
  <si>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</si>
  <si>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</si>
  <si>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</si>
  <si>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</si>
  <si>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</si>
  <si>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</si>
  <si>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</si>
  <si>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</si>
  <si>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</si>
  <si>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</si>
  <si>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</si>
  <si>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</si>
  <si>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</si>
  <si>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</si>
  <si>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</si>
  <si>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</si>
  <si>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</si>
  <si>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</si>
  <si>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</si>
  <si>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</si>
  <si>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</si>
  <si>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</si>
  <si>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</si>
  <si>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</si>
  <si>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</si>
  <si>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</si>
  <si>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</si>
  <si>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</si>
  <si>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</si>
  <si>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</si>
  <si>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</si>
  <si>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</si>
  <si>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</si>
  <si>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</si>
  <si>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</si>
  <si>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</si>
  <si>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</si>
  <si>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</si>
  <si>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</si>
  <si>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</si>
  <si>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</si>
  <si>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</si>
  <si>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</si>
  <si>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</si>
  <si>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</si>
  <si>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</si>
  <si>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</si>
  <si>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</si>
  <si>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</si>
  <si>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</si>
  <si>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</si>
  <si>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</si>
  <si>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</si>
  <si>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</si>
  <si>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</si>
  <si>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</si>
  <si>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</si>
  <si>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</si>
  <si>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</si>
  <si>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</si>
  <si>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</si>
  <si>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</si>
  <si>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</si>
  <si>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</si>
  <si>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</si>
  <si>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</si>
  <si>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</si>
  <si>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</si>
  <si>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</si>
  <si>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</si>
  <si>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</si>
  <si>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</si>
  <si>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</si>
  <si>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</si>
  <si>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</si>
  <si>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</si>
  <si>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</si>
  <si>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</si>
  <si>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</si>
  <si>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</si>
  <si>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</si>
  <si>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</si>
  <si>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</si>
  <si>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</si>
  <si>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</si>
  <si>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</si>
  <si>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</si>
  <si>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</si>
  <si>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</si>
  <si>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</si>
  <si>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</si>
  <si>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</si>
  <si>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</si>
  <si>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</si>
  <si>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</si>
  <si>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</si>
  <si>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</si>
  <si>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</si>
  <si>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</si>
  <si>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</si>
  <si>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</si>
  <si>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</si>
  <si>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</si>
  <si>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</si>
  <si>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</si>
  <si>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</si>
  <si>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</si>
  <si>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</si>
  <si>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</si>
  <si>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</si>
  <si>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</si>
  <si>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</si>
  <si>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</si>
  <si>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</si>
  <si>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</si>
  <si>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</si>
  <si>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</si>
  <si>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</si>
  <si>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</si>
  <si>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</si>
  <si>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</si>
  <si>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</si>
  <si>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</si>
  <si>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</si>
  <si>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</si>
  <si>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</si>
  <si>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</si>
  <si>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</si>
  <si>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</si>
  <si>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</si>
  <si>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</si>
  <si>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</si>
  <si>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</si>
  <si>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</si>
  <si>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</si>
  <si>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</si>
  <si>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</si>
  <si>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</si>
  <si>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</si>
  <si>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</si>
  <si>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</si>
  <si>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</si>
  <si>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</si>
  <si>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</si>
  <si>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</si>
  <si>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</si>
  <si>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</si>
  <si>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</si>
  <si>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</si>
  <si>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</si>
  <si>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</si>
  <si>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</si>
  <si>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</si>
  <si>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</si>
  <si>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</si>
  <si>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</si>
  <si>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</si>
  <si>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</si>
  <si>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</si>
  <si>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</si>
  <si>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</si>
  <si>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</si>
  <si>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</si>
  <si>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</si>
  <si>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</si>
  <si>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</si>
  <si>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</si>
  <si>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</si>
  <si>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</si>
  <si>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</si>
  <si>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</si>
  <si>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</si>
  <si>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</si>
  <si>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</si>
  <si>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</si>
  <si>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</si>
  <si>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</si>
  <si>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</si>
  <si>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</si>
  <si>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</si>
  <si>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</si>
  <si>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</si>
  <si>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</si>
  <si>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</si>
  <si>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</si>
  <si>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</si>
  <si>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</si>
  <si>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</si>
  <si>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</si>
  <si>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</si>
  <si>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</si>
  <si>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</si>
  <si>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</si>
  <si>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</si>
  <si>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</si>
  <si>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</si>
  <si>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</si>
  <si>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</si>
  <si>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</si>
  <si>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</si>
  <si>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</si>
  <si>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</si>
  <si>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</si>
  <si>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</si>
  <si>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</si>
  <si>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</si>
  <si>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</si>
  <si>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</si>
  <si>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</si>
  <si>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</si>
  <si>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</si>
  <si>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</si>
  <si>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</si>
  <si>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</si>
  <si>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</si>
  <si>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</si>
  <si>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</si>
  <si>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</si>
  <si>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</si>
  <si>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</si>
  <si>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</si>
  <si>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</si>
  <si>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</si>
  <si>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</si>
  <si>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</si>
  <si>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</si>
  <si>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</si>
  <si>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</si>
  <si>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</si>
  <si>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</si>
  <si>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</si>
  <si>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</si>
  <si>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</si>
  <si>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</si>
  <si>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</si>
  <si>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</si>
  <si>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</si>
  <si>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</si>
  <si>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</si>
  <si>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</si>
  <si>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</si>
  <si>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</si>
  <si>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</si>
  <si>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</si>
  <si>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</si>
  <si>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</si>
  <si>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</si>
  <si>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</si>
  <si>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</si>
  <si>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</si>
  <si>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</si>
  <si>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</si>
  <si>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</si>
  <si>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</si>
  <si>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</si>
  <si>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</si>
  <si>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</si>
  <si>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</si>
  <si>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</si>
  <si>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</si>
  <si>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</si>
  <si>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</si>
  <si>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</si>
  <si>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</si>
  <si>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</si>
  <si>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</si>
  <si>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</si>
  <si>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</si>
  <si>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</si>
  <si>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</si>
  <si>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</si>
  <si>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80 ATE 1,25m S/PAV S/F</t>
  </si>
  <si>
    <t>REDE ESG FOFO 80 ATE 1,25m ASF S/F</t>
  </si>
  <si>
    <t>REDE ESG FOFO 80 ATE 1,25m BLOCO S/F</t>
  </si>
  <si>
    <t>REDE ESG FOFO 80 ATE 1,25m PARAL S/F</t>
  </si>
  <si>
    <t>REDE ESG FOFO 80 1,26A1,75m S/PAV S/F</t>
  </si>
  <si>
    <t>REDE ESG FOFO 80 1,26A1,75m ASF S/F</t>
  </si>
  <si>
    <t>REDE ESG FOFO 80 1,26A1,75m BLOCO S/F</t>
  </si>
  <si>
    <t>REDE ESG FOFO 80 1,26A1,75m PARAL S/F</t>
  </si>
  <si>
    <t>REDE ESG FOFO 80 1,76A2,25m S/PAV S/F</t>
  </si>
  <si>
    <t>REDE ESG FOFO 80 1,76A2,25m ASF S/F</t>
  </si>
  <si>
    <t>REDE ESG FOFO 80 1,76A2,25m BLOCO S/F</t>
  </si>
  <si>
    <t>REDE ESG FOFO 80 1,76A2,25m PARAL S/F</t>
  </si>
  <si>
    <t>REDE ESG FOFO 80 2,26A2,75m S/PAV S/F</t>
  </si>
  <si>
    <t>REDE ESG FOFO 80 2,26A2,75m ASF S/F</t>
  </si>
  <si>
    <t>REDE ESG FOFO 80 2,26A2,75m BLOCO S/F</t>
  </si>
  <si>
    <t>REDE ESG FOFO 80 2,26A2,75m PARAL S/F</t>
  </si>
  <si>
    <t>REDE ESG FOFO 80 2,76A3,25m S/PAV S/F</t>
  </si>
  <si>
    <t>REDE ESG FOFO 80 2,76A3,25m ASF S/F</t>
  </si>
  <si>
    <t>REDE ESG FOFO 80 2,76A3,25m BLOCO S/F</t>
  </si>
  <si>
    <t>REDE ESG FOFO 80 2,76A3,25m PARAL S/F</t>
  </si>
  <si>
    <t>REDE ESG FOFO 80 3,26A3,75m S/PAV S/F</t>
  </si>
  <si>
    <t>REDE ESG FOFO 80 3,26A3,75m ASF S/F</t>
  </si>
  <si>
    <t>REDE ESG FOFO 80 3,26A3,75m BLOCO S/F</t>
  </si>
  <si>
    <t>REDE ESG FOFO 80 3,26A3,75m PARAL S/F</t>
  </si>
  <si>
    <t>REDE ESG FOFO 80 3,76A4,25m S/PAV S/F</t>
  </si>
  <si>
    <t>REDE ESG FOFO 80 3,76A4,25m ASF S/F</t>
  </si>
  <si>
    <t>REDE ESG FOFO 80 3,76A4,25m BLOCO S/F</t>
  </si>
  <si>
    <t>REDE ESG FOFO 80 3,76A4,25m PARAL S/F</t>
  </si>
  <si>
    <t>REDE ESG FOFO 100 ATE 1,25m S/PAV S/F</t>
  </si>
  <si>
    <t>REDE ESG FOFO 100 ATE 1,25m ASF S/F</t>
  </si>
  <si>
    <t>REDE ESG FOFO 100 ATE 1,25m BLOCO S/F</t>
  </si>
  <si>
    <t>REDE ESG FOFO 100 ATE 1,25m PARAL S/F</t>
  </si>
  <si>
    <t>REDE ESG FOFO 100 1,26A1,75m S/PAV S/F</t>
  </si>
  <si>
    <t>REDE ESG FOFO 100 1,26A1,75m ASF S/F</t>
  </si>
  <si>
    <t>REDE ESG FOFO 100 1,26A1,75m BLOCO S/F</t>
  </si>
  <si>
    <t>REDE ESG FOFO 100 1,26A1,75m PARAL S/F</t>
  </si>
  <si>
    <t>REDE ESG FOFO 100 1,76A2,25m S/PAV S/F</t>
  </si>
  <si>
    <t>REDE ESG FOFO 100 1,76A2,25m ASF S/F</t>
  </si>
  <si>
    <t>REDE ESG FOFO 100 1,76A2,25m BLOCO S/F</t>
  </si>
  <si>
    <t>REDE ESG FOFO 100 1,76A2,25m PARAL S/F</t>
  </si>
  <si>
    <t>REDE ESG FOFO 100 2,26A2,75m S/PAV S/F</t>
  </si>
  <si>
    <t>REDE ESG FOFO 100 2,26A2,75m ASF S/F</t>
  </si>
  <si>
    <t>REDE ESG FOFO 100 2,26A2,75m BLOCO S/F</t>
  </si>
  <si>
    <t>REDE ESG FOFO 100 2,26A2,75m PARAL S/F</t>
  </si>
  <si>
    <t>REDE ESG FOFO 100 2,76A3,25m S/PAV S/F</t>
  </si>
  <si>
    <t>REDE ESG FOFO 100 2,76A3,25m ASF S/F</t>
  </si>
  <si>
    <t>REDE ESG FOFO 100 2,76A3,25m BLOCO S/F</t>
  </si>
  <si>
    <t>REDE ESG FOFO 100 2,76A3,25m PARAL S/F</t>
  </si>
  <si>
    <t>REDE ESG FOFO 100 3,26A3,75m S/PAV S/F</t>
  </si>
  <si>
    <t>REDE ESG FOFO 100 3,26A3,75m ASF S/F</t>
  </si>
  <si>
    <t>REDE ESG FOFO 100 3,26A3,75m BLOCO S/F</t>
  </si>
  <si>
    <t>REDE ESG FOFO 100 3,26A3,75m PARAL S/F</t>
  </si>
  <si>
    <t>REDE ESG FOFO 100 3,76A4,25m S/PAV S/F</t>
  </si>
  <si>
    <t>REDE ESG FOFO 100 3,76A4,25m ASF S/F</t>
  </si>
  <si>
    <t>REDE ESG FOFO 100 3,76A4,25m BLOCO S/F</t>
  </si>
  <si>
    <t>REDE ESG FOFO 100 3,76A4,25m PARAL S/F</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</si>
  <si>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</si>
  <si>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</si>
  <si>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</si>
  <si>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</si>
  <si>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</si>
  <si>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</si>
  <si>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</si>
  <si>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</si>
  <si>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</si>
  <si>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</si>
  <si>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</si>
  <si>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</si>
  <si>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</si>
  <si>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</si>
  <si>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</si>
  <si>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</si>
  <si>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</si>
  <si>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</si>
  <si>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</si>
  <si>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</si>
  <si>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</si>
  <si>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</si>
  <si>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</si>
  <si>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150 3,26A3,75m PARAL S/F</t>
  </si>
  <si>
    <t>REDE ESG FOFO 150 3,76A4,25m S/PAV S/F</t>
  </si>
  <si>
    <t>REDE ESG FOFO 150 3,76A4,25m ASF S/F</t>
  </si>
  <si>
    <t>REDE ESG FOFO 150 3,76A4,25m BLOCO S/F</t>
  </si>
  <si>
    <t>REDE ESG FOFO 150 3,76A4,25m PARAL S/F</t>
  </si>
  <si>
    <t>REDE ESG FOFO 200 ATE 1,25m S/PAV S/F</t>
  </si>
  <si>
    <t>REDE ESG FOFO 200 ATE 1,25m ASF S/F</t>
  </si>
  <si>
    <t>REDE ESG FOFO 200 ATE 1,25m BLOCO S/F</t>
  </si>
  <si>
    <t>REDE ESG FOFO 200 ATE 1,25m PARAL S/F</t>
  </si>
  <si>
    <t>REDE ESG FOFO 200 1,26A1,75m S/PAV S/F</t>
  </si>
  <si>
    <t>REDE ESG FOFO 200 1,26A1,75m ASF S/F</t>
  </si>
  <si>
    <t>REDE ESG FOFO 200 1,26A1,75m BLOCO S/F</t>
  </si>
  <si>
    <t>REDE ESG FOFO 200 1,26A1,75m PARAL S/F</t>
  </si>
  <si>
    <t>REDE ESG FOFO 200 1,76A2,25m S/PAV S/F</t>
  </si>
  <si>
    <t>REDE ESG FOFO 200 1,76A2,25m ASF S/F</t>
  </si>
  <si>
    <t>REDE ESG FOFO 200 1,76A2,25m BLOCO S/F</t>
  </si>
  <si>
    <t>REDE ESG FOFO 200 1,76A2,25m PARAL S/F</t>
  </si>
  <si>
    <t>REDE ESG FOFO 200 2,26A2,75m S/PAV S/F</t>
  </si>
  <si>
    <t>REDE ESG FOFO 200 2,26A2,75m ASF S/F</t>
  </si>
  <si>
    <t>REDE ESG FOFO 200 2,26A2,75m BLOCO S/F</t>
  </si>
  <si>
    <t>REDE ESG FOFO 200 2,26A2,75m PARAL S/F</t>
  </si>
  <si>
    <t>REDE ESG FOFO 200 2,76A3,25m S/PAV S/F</t>
  </si>
  <si>
    <t>REDE ESG FOFO 200 2,76A3,25m ASF S/F</t>
  </si>
  <si>
    <t>REDE ESG FOFO 200 2,76A3,25m BLOCO S/F</t>
  </si>
  <si>
    <t>REDE ESG FOFO 200 2,76A3,25m PARAL S/F</t>
  </si>
  <si>
    <t>REDE ESG FOFO 200 3,26A3,75m S/PAV S/F</t>
  </si>
  <si>
    <t>REDE ESG FOFO 200 3,26A3,75m ASF S/F</t>
  </si>
  <si>
    <t>REDE ESG FOFO 200 3,26A3,75m BLOCO S/F</t>
  </si>
  <si>
    <t>REDE ESG FOFO 200 3,26A3,75m PARAL S/F</t>
  </si>
  <si>
    <t>REDE ESG FOFO 200 3,76A4,25m S/PAV S/F</t>
  </si>
  <si>
    <t>REDE ESG FOFO 200 3,76A4,25m ASF S/F</t>
  </si>
  <si>
    <t>REDE ESG FOFO 200 3,76A4,25m BLOCO S/F</t>
  </si>
  <si>
    <t>REDE ESG FOFO 200 3,76A4,25m PARAL S/F</t>
  </si>
  <si>
    <t>REDE ESG FOFO 250 ATE 1,25m S/PAV S/F</t>
  </si>
  <si>
    <t>REDE ESG FOFO 250 ATE 1,25m ASF S/F</t>
  </si>
  <si>
    <t>REDE ESG FOFO 250 ATE 1,25m BLOCO S/F</t>
  </si>
  <si>
    <t>REDE ESG FOFO 250 ATE 1,25m PARAL S/F</t>
  </si>
  <si>
    <t>REDE ESG FOFO 250 1,26A1,75m S/PAV S/F</t>
  </si>
  <si>
    <t>REDE ESG FOFO 250 1,26A1,75m ASF S/F</t>
  </si>
  <si>
    <t>REDE ESG FOFO 250 1,26A1,75m BLOCO S/F</t>
  </si>
  <si>
    <t>REDE ESG FOFO 250 1,26A1,75m PARAL S/F</t>
  </si>
  <si>
    <t>REDE ESG FOFO 250 1,76A2,25m S/PAV S/F</t>
  </si>
  <si>
    <t>REDE ESG FOFO 250 1,76A2,25m ASF S/F</t>
  </si>
  <si>
    <t>REDE ESG FOFO 250 1,76A2,25m BLOCO S/F</t>
  </si>
  <si>
    <t>REDE ESG FOFO 250 1,76A2,25m PARAL S/F</t>
  </si>
  <si>
    <t>REDE ESG FOFO 250 2,26A2,75m S/PAV S/F</t>
  </si>
  <si>
    <t>REDE ESG FOFO 250 2,26A2,75m ASF S/F</t>
  </si>
  <si>
    <t>REDE ESG FOFO 250 2,26A2,75m BLOCO S/F</t>
  </si>
  <si>
    <t>REDE ESG FOFO 250 2,26A2,75m PARAL S/F</t>
  </si>
  <si>
    <t>REDE ESG FOFO 250 2,76A3,25m S/PAV S/F</t>
  </si>
  <si>
    <t>REDE ESG FOFO 250 2,76A3,25m ASF S/F</t>
  </si>
  <si>
    <t>REDE ESG FOFO 250 2,76A3,25m BLOCO S/F</t>
  </si>
  <si>
    <t>REDE ESG FOFO 250 2,76A3,25m PARAL S/F</t>
  </si>
  <si>
    <t>REDE ESG FOFO 250 3,26A3,75m S/PAV S/F</t>
  </si>
  <si>
    <t>REDE ESG FOFO 250 3,26A3,75m ASF S/F</t>
  </si>
  <si>
    <t>REDE ESG FOFO 250 3,26A3,75m BLOCO S/F</t>
  </si>
  <si>
    <t>REDE ESG FOFO 250 3,26A3,75m PARAL S/F</t>
  </si>
  <si>
    <t>REDE ESG FOFO 250 3,76A4,25m S/PAV S/F</t>
  </si>
  <si>
    <t>REDE ESG FOFO 250 3,76A4,25m ASF S/F</t>
  </si>
  <si>
    <t>REDE ESG FOFO 250 3,76A4,25m BLOCO S/F</t>
  </si>
  <si>
    <t>REDE ESG FOFO 250 3,76A4,25m PARAL S/F</t>
  </si>
  <si>
    <t>REDE ESG FOFO 300 ATE 1,25m S/PAV S/F</t>
  </si>
  <si>
    <t>REDE ESG FOFO 300 ATE 1,25m ASF S/F</t>
  </si>
  <si>
    <t>REDE ESG FOFO 300 ATE 1,25m BLOCO S/F</t>
  </si>
  <si>
    <t>REDE ESG FOFO 300 ATE 1,25m PARAL S/F</t>
  </si>
  <si>
    <t>REDE ESG FOFO 300 1,26A1,75m S/PAV S/F</t>
  </si>
  <si>
    <t>REDE ESG FOFO 300 1,26A1,75m ASF S/F</t>
  </si>
  <si>
    <t>REDE ESG FOFO 300 1,26A1,75m BLOCO S/F</t>
  </si>
  <si>
    <t>REDE ESG FOFO 300 1,26A1,75m PARAL S/F</t>
  </si>
  <si>
    <t>REDE ESG FOFO 300 1,76A2,25m S/PAV S/F</t>
  </si>
  <si>
    <t>REDE ESG FOFO 300 1,76A2,25m ASF S/F</t>
  </si>
  <si>
    <t>REDE ESG FOFO 300 1,76A2,25m BLOCO S/F</t>
  </si>
  <si>
    <t>REDE ESG FOFO 300 1,76A2,25m PARAL S/F</t>
  </si>
  <si>
    <t>REDE ESG FOFO 300 2,26A2,75m S/PAV S/F</t>
  </si>
  <si>
    <t>REDE ESG FOFO 300 2,26A2,75m ASF S/F</t>
  </si>
  <si>
    <t>REDE ESG FOFO 300 2,26A2,75m BLOCO S/F</t>
  </si>
  <si>
    <t>REDE ESG FOFO 300 2,26A2,75m PARAL S/F</t>
  </si>
  <si>
    <t>REDE ESG FOFO 300 2,76A3,25m S/PAV S/F</t>
  </si>
  <si>
    <t>REDE ESG FOFO 300 2,76A3,25m ASF S/F</t>
  </si>
  <si>
    <t>REDE ESG FOFO 300 2,76A3,25m BLOCO S/F</t>
  </si>
  <si>
    <t>REDE ESG FOFO 300 2,76A3,25m PARAL S/F</t>
  </si>
  <si>
    <t>REDE ESG FOFO 300 3,26A3,75m S/PAV S/F</t>
  </si>
  <si>
    <t>REDE ESG FOFO 300 3,26A3,75m ASF S/F</t>
  </si>
  <si>
    <t>REDE ESG FOFO 300 3,26A3,75m BLOCO S/F</t>
  </si>
  <si>
    <t>REDE ESG FOFO 300 3,26A3,75m PARAL S/F</t>
  </si>
  <si>
    <t>REDE ESG FOFO 300 3,76A4,25m S/PAV S/F</t>
  </si>
  <si>
    <t>REDE ESG FOFO 300 3,76A4,25m ASF S/F</t>
  </si>
  <si>
    <t>REDE ESG FOFO 300 3,76A4,25m BLOCO S/F</t>
  </si>
  <si>
    <t>REDE ESG FOFO 300 3,76A4,25m PARAL S/F</t>
  </si>
  <si>
    <t>REDE ESG FOFO 350 ATE 1,25m S/PAV S/F</t>
  </si>
  <si>
    <t>REDE ESG FOFO 350 ATE 1,25m ASF S/F</t>
  </si>
  <si>
    <t>REDE ESG FOFO 350 ATE 1,25m BLOCO S/F</t>
  </si>
  <si>
    <t>REDE ESG FOFO 350 ATE 1,25m PARAL S/F</t>
  </si>
  <si>
    <t>REDE ESG FOFO 350 1,26A1,75m S/PAV S/F</t>
  </si>
  <si>
    <t>REDE ESG FOFO 350 1,26A1,75m ASF S/F</t>
  </si>
  <si>
    <t>REDE ESG FOFO 350 1,26A1,75m BLOCO S/F</t>
  </si>
  <si>
    <t>REDE ESG FOFO 350 1,26A1,75m PARAL S/F</t>
  </si>
  <si>
    <t>REDE ESG FOFO 350 1,76A2,25m S/PAV S/F</t>
  </si>
  <si>
    <t>REDE ESG FOFO 350 1,76A2,25m ASF S/F</t>
  </si>
  <si>
    <t>REDE ESG FOFO 350 1,76A2,25m BLOCO S/F</t>
  </si>
  <si>
    <t>REDE ESG FOFO 350 1,76A2,25m PARAL S/F</t>
  </si>
  <si>
    <t>REDE ESG FOFO 350 2,26A2,75m S/PAV S/F</t>
  </si>
  <si>
    <t>REDE ESG FOFO 350 2,26A2,75m ASF S/F</t>
  </si>
  <si>
    <t>REDE ESG FOFO 350 2,26A2,75m BLOCO S/F</t>
  </si>
  <si>
    <t>REDE ESG FOFO 350 2,26A2,75m PARAL S/F</t>
  </si>
  <si>
    <t>REDE ESG FOFO 350 2,76A3,25m S/PAV S/F</t>
  </si>
  <si>
    <t>REDE ESG FOFO 350 2,76A3,25m ASF S/F</t>
  </si>
  <si>
    <t>REDE ESG FOFO 350 2,76A3,25m BLOCO S/F</t>
  </si>
  <si>
    <t>REDE ESG FOFO 350 2,76A3,25m PARAL S/F</t>
  </si>
  <si>
    <t>REDE ESG FOFO 350 3,26A3,75m S/PAV S/F</t>
  </si>
  <si>
    <t>REDE ESG FOFO 350 3,26A3,75m ASF S/F</t>
  </si>
  <si>
    <t>REDE ESG FOFO 350 3,26A3,75m BLOCO S/F</t>
  </si>
  <si>
    <t>REDE ESG FOFO 350 3,26A3,75m PARAL S/F</t>
  </si>
  <si>
    <t>REDE ESG FOFO 350 3,76A4,25m S/PAV S/F</t>
  </si>
  <si>
    <t>REDE ESG FOFO 350 3,76A4,25m ASF S/F</t>
  </si>
  <si>
    <t>REDE ESG FOFO 350 3,76A4,25m BLOCO S/F</t>
  </si>
  <si>
    <t>REDE ESG FOFO 350 3,76A4,25m PARAL S/F</t>
  </si>
  <si>
    <t>REDE ESG FOFO 400 ATE 1,25m S/PAV S/F</t>
  </si>
  <si>
    <t>REDE ESG FOFO 400 ATE 1,25m ASF S/F</t>
  </si>
  <si>
    <t>REDE ESG FOFO 400 ATE 1,25m BLOCO S/F</t>
  </si>
  <si>
    <t>REDE ESG FOFO 400 ATE 1,25m PARAL S/F</t>
  </si>
  <si>
    <t>REDE ESG FOFO 400 1,26A1,75m S/PAV S/F</t>
  </si>
  <si>
    <t>REDE ESG FOFO 400 1,26A1,75m ASF S/F</t>
  </si>
  <si>
    <t>REDE ESG FOFO 400 1,26A1,75m BLOCO S/F</t>
  </si>
  <si>
    <t>REDE ESG FOFO 400 1,26A1,75m PARAL S/F</t>
  </si>
  <si>
    <t>REDE ESG FOFO 400 1,76A2,25m S/PAV S/F</t>
  </si>
  <si>
    <t>REDE ESG FOFO 400 1,76A2,25m ASF S/F</t>
  </si>
  <si>
    <t>REDE ESG FOFO 400 1,76A2,25m BLOCO S/F</t>
  </si>
  <si>
    <t>REDE ESG FOFO 400 1,76A2,25m PARAL S/F</t>
  </si>
  <si>
    <t>REDE ESG FOFO 400 2,26A2,75m S/PAV S/F</t>
  </si>
  <si>
    <t>REDE ESG FOFO 400 2,26A2,75m ASF S/F</t>
  </si>
  <si>
    <t>REDE ESG FOFO 400 2,26A2,75m BLOCO S/F</t>
  </si>
  <si>
    <t>REDE ESG FOFO 400 2,26A2,75m PARAL S/F</t>
  </si>
  <si>
    <t>REDE ESG FOFO 400 2,76A3,25m S/PAV S/F</t>
  </si>
  <si>
    <t>REDE ESG FOFO 400 2,76A3,25m ASF S/F</t>
  </si>
  <si>
    <t>REDE ESG FOFO 400 2,76A3,25m BLOCO S/F</t>
  </si>
  <si>
    <t>REDE ESG FOFO 400 2,76A3,25m PARAL S/F</t>
  </si>
  <si>
    <t>REDE ESG FOFO 400 3,26A3,75m S/PAV S/F</t>
  </si>
  <si>
    <t>REDE ESG FOFO 400 3,26A3,75m ASF S/F</t>
  </si>
  <si>
    <t>REDE ESG FOFO 400 3,26A3,75m BLOCO S/F</t>
  </si>
  <si>
    <t>REDE ESG FOFO 400 3,26A3,75m PARAL S/F</t>
  </si>
  <si>
    <t>REDE ESG FOFO 400 3,76A4,25m S/PAV S/F</t>
  </si>
  <si>
    <t>REDE ESG FOFO 400 3,76A4,25m ASF S/F</t>
  </si>
  <si>
    <t>REDE ESG FOFO 400 3,76A4,25m BLOCO S/F</t>
  </si>
  <si>
    <t>REDE ESG FOFO 400 3,76A4,25m PARAL S/F</t>
  </si>
  <si>
    <t>INTERCEP FOFO 80 ATE 1,25-BEIRA RIO</t>
  </si>
  <si>
    <t>INTERCEP FOFO 80 1,26A1,75M-B. RIO</t>
  </si>
  <si>
    <t>INTERCEP FOFO 80 1,76A2,25M-B. RIO</t>
  </si>
  <si>
    <t>INTERCEP FOFO 80 2,26A2,75M-B. RIO</t>
  </si>
  <si>
    <t>INTERCEP FOFO 100 ATE 1,25-BEIRA RIO</t>
  </si>
  <si>
    <t>INTERCEP FOFO 100 1,26A1,75M-B. RIO</t>
  </si>
  <si>
    <t>INTERCEP FOFO 100 1,76A2,25M-B. RIO</t>
  </si>
  <si>
    <t>INTERCEP FOFO 100 2,26A2,75M-B. RIO</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</si>
  <si>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</si>
  <si>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</si>
  <si>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</si>
  <si>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</si>
  <si>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</si>
  <si>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</si>
  <si>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</si>
  <si>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</si>
  <si>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</si>
  <si>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</si>
  <si>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</si>
  <si>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</si>
  <si>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</si>
  <si>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</si>
  <si>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</si>
  <si>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</si>
  <si>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80 AEREO - BEIRA RIO</t>
  </si>
  <si>
    <t>INTERCEP FOFO 100 AEREO - BEIRA RIO</t>
  </si>
  <si>
    <t>INTERCEP FOFO 150 AEREO - BEIRA RIO</t>
  </si>
  <si>
    <t>INTERCEP FOFO 200 AEREO - BEIRA RIO</t>
  </si>
  <si>
    <t>INTERCEP FOFO 250 AEREO - BEIRA RIO</t>
  </si>
  <si>
    <t>INTERCEP FOFO 300 AEREO - BEIRA RIO</t>
  </si>
  <si>
    <t>INTERCEP FOFO 80 ATE 1,25-BEIRA RIO S/F</t>
  </si>
  <si>
    <t>INTERCEP FOFO 80 1,26 A 1,75M-B. RIO S/F</t>
  </si>
  <si>
    <t>INTERCEP FOFO 80 1,76A2,25M-B. RIO S/F</t>
  </si>
  <si>
    <t>INTERCEP FOFO 80 2,26A2,75M-B. RIO S/F</t>
  </si>
  <si>
    <t>INTERCEP FOFO 100 ATE 1,25-BEIRA RIO S/F</t>
  </si>
  <si>
    <t>INTERCEP FOFO 100 1,26A1,75M-B. RIO S/F</t>
  </si>
  <si>
    <t>INTERCEP FOFO 100 1,76A2,25M-B. RIO S/F</t>
  </si>
  <si>
    <t>INTERCEP FOFO 100 2,26A2,75M-B. RIO S/F</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</si>
  <si>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</si>
  <si>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</si>
  <si>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</si>
  <si>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</si>
  <si>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</si>
  <si>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</si>
  <si>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</si>
  <si>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</si>
  <si>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</si>
  <si>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</si>
  <si>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</si>
  <si>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</si>
  <si>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</si>
  <si>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</si>
  <si>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</si>
  <si>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</si>
  <si>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80 AEREO - BEIRA RIO S/F</t>
  </si>
  <si>
    <t>INTERCEP FOFO 100 AEREO - BEIRA RIO S/F</t>
  </si>
  <si>
    <t>INTERCEP FOFO 150 AEREO - BEIRA RIO S/F</t>
  </si>
  <si>
    <t>INTERCEP FOFO 200 AEREO - BEIRA RIO S/F</t>
  </si>
  <si>
    <t>INTERCEP FOFO 250 AEREO - BEIRA RIO S/F</t>
  </si>
  <si>
    <t>INTERCEP FOFO 300 AEREO - BEIRA RIO S/F</t>
  </si>
  <si>
    <t>Av. João Francisco Gonçalves + bypass Pça Deus Pai</t>
  </si>
  <si>
    <t>Av. Primeira e Av. João Francisco Gonçalves + bypass Pça Deus Pai</t>
  </si>
  <si>
    <t>2.5.6.1</t>
  </si>
  <si>
    <t>2.5.6.2</t>
  </si>
  <si>
    <t>2.5.6.3</t>
  </si>
  <si>
    <t>2.5.7.1</t>
  </si>
  <si>
    <t>2.5.7.2</t>
  </si>
  <si>
    <t>2.5.7.3</t>
  </si>
  <si>
    <t>2.5.7.4</t>
  </si>
  <si>
    <t>2.5.7.5</t>
  </si>
  <si>
    <t>Material Classe-IIB enviado ao bota espera para secagem</t>
  </si>
  <si>
    <t xml:space="preserve">Av. Primeira </t>
  </si>
  <si>
    <t>Rua Papa João XXXIII</t>
  </si>
  <si>
    <t>QUAN DE LADOS DA RUA</t>
  </si>
  <si>
    <t>Av. João Francisco Gonçalves + bypass Praça Deus Pai</t>
  </si>
  <si>
    <t>2.6.15</t>
  </si>
  <si>
    <t>2.2.4</t>
  </si>
  <si>
    <t>2.2.6</t>
  </si>
  <si>
    <t>2.2.7</t>
  </si>
  <si>
    <t>Placa De Obra, Padrões Sedurb</t>
  </si>
  <si>
    <t>Tapume Telha Metálica Ondulada Em Aço Galvalume 0,50Mm Branca H=2,20M, Incl. Montagem Estr. Mad. 8"X8", C/Adesivo "Der-Es" 60X60Cm A Cada 10M, Incl. Faixas Pint. Esmalte Sint. Cores Azul C/ H=30Cm E Rosa C/ H=10Cm (Reaproveitamento 2X)</t>
  </si>
  <si>
    <t>Placa Para Inauguração De Obra Em Alumínio Polido E=4Mm, Dimensões 40 X 50 Cm, Gravação Em Baixo Relevo, Inclusive Pintura E Fixação</t>
  </si>
  <si>
    <t>Escavação, Carga E Transporte De Material De 1º Categoria</t>
  </si>
  <si>
    <t>Escavacao De Rocha Macico Ou Aflorada C/ Argamassa Expansiva</t>
  </si>
  <si>
    <t>Aterro Mecanizado De Vala Com Retroescavadeira (Capacidade Da Caçamba Da Retro: 0,26 M³ / Potência: 88 Hp), Largura Até 0,8 M, Profundidade De 1,5 A 3,0 M, Com Areia Para Aterro. Af_05/2016</t>
  </si>
  <si>
    <t>Base Ou Sub-Base De Brita Graduada Executada Com Vibroacabadora - Brita Comercial</t>
  </si>
  <si>
    <t>Base Ou Sub-Base De Macadame Seco Com Brita Comercial</t>
  </si>
  <si>
    <t>Execução De Pavimento Com Aplicação De Concreto Asfáltico, Camada De Rolamento - Exclusive Carga E Transporte. Af_11/2019</t>
  </si>
  <si>
    <t>Transporte De Material De 3ª Categoria Com Caminhão Basculante De 12 M³ Para Rocha - Rodovia Pavimentada</t>
  </si>
  <si>
    <t>Transporte De Mistura Betuminosa A Quente Com Caminhão Com Caçamba Térmica De 6 M³ - Rodovia Pavimentada</t>
  </si>
  <si>
    <t>Carga, Manobra E Descarga De Solos E Materiais Granulares Em Caminhão Basculante 10 M³ - Carga Com Escavadeira Hidráulica (Caçamba De 1,20 M³ / 155 Hp) E Descarga Livre (Unidade: T). Af_07/2020</t>
  </si>
  <si>
    <t>Destinação Final De Resíduos Classe Ii A Em Aterro Sanitário Controlado</t>
  </si>
  <si>
    <t>Destinação Final De Resíduos Classe Ii B Em Aterro Sanitário Controlado</t>
  </si>
  <si>
    <t>Poço De Visita - Pvi 02 - Areia E Brita Comerciais</t>
  </si>
  <si>
    <t>Tampao Fofo Articulado, Classe D400 Carga Max 40 T, Redondo Tampa 600 Mm, Rede Pluvial/Esgoto, P = Chamine Cx Areia / Poco Visita Assentado Com Arg Cim/Areia 1:4, Fornecimento E Assentamento (Un)</t>
  </si>
  <si>
    <t>Caixa Com Grelha Retangular De Ferro Fundido, Em Alvenaria Com Blocos De Concreto, Dimensões Internas: 0,30 X 1,00 X 1,00. Af_12/2020</t>
  </si>
  <si>
    <t>Tubo Pead Para Drenagem - D = 400 Mm - Fornecimento E Instalação</t>
  </si>
  <si>
    <t>Corpo De Bstc D = 0,60 M Pa2 - Areia, Brita E Pedra De Mão Comerciais</t>
  </si>
  <si>
    <t>Boca De Bstc D = 0,60 M - Esconsidade 0° - Areia E Brita Comerciais - Alas Retas</t>
  </si>
  <si>
    <t>Corpo De Bstc D = 0,40 M Pa2 - Areia, Brita E Pedra De Mão Comerciais</t>
  </si>
  <si>
    <t>Sinalização Vertical Com Chapa Em Esmalte Sintético</t>
  </si>
  <si>
    <t>Tela De Proteção De Segurança De Pvc Cor Laranja Com Suporte Para Sinalização De Obras Em Vias Urbanas</t>
  </si>
  <si>
    <t>Cadastro De Rede Agua Ou Esgoto</t>
  </si>
  <si>
    <t>Lig Pred Agua Dn 20, C/ Colar, S/Pav</t>
  </si>
  <si>
    <t>Rede Agua Pvc Pba 15 Dn 50 S/Pav</t>
  </si>
  <si>
    <t>Rede Agua Pvc Pba 15 Dn 75 S/Pav</t>
  </si>
  <si>
    <t>Rede Agua Pvc Pba 15 Dn 100 S/Pav</t>
  </si>
  <si>
    <t>Rede Esg Pvc Nbr7362 150 Ate 1,25M S/Pav</t>
  </si>
  <si>
    <t>Rede Esg Pvc Nbr7362 150 1,26A1,75 S/Pav</t>
  </si>
  <si>
    <t>Rede Esg Pvc Nbr7362 150 1,76A2,25 S/Pav</t>
  </si>
  <si>
    <t>Poço De Visita - Pvi 04 - Areia E Brita Comerciais</t>
  </si>
  <si>
    <t>Sarjeta Triangular De Concreto - Stc 08 - Escavação Mecânica - Areia E Brita Comerciais</t>
  </si>
  <si>
    <t>Demolição De Concreto Simples</t>
  </si>
  <si>
    <t>Remoção De Paralelepípedos</t>
  </si>
  <si>
    <t>Retirada Manual De Blocos Pré-Moldados De Concreto (Blokret), Inclusive Empilhamento Para Reaproveitamento</t>
  </si>
  <si>
    <t>Demolição Manual De Concreto Armado Em Vias Urbanas</t>
  </si>
  <si>
    <t>Execução De Passeio (Calçada) Ou Piso De Concreto Com Concreto Moldado In Loco, Usinado, Acabamento Convencional, Não Armado. Af_08/2022</t>
  </si>
  <si>
    <t>Execução De Tratamento De Trincas Em Paredes De Alevnaria De Vedação</t>
  </si>
  <si>
    <t>Reboco Tipo Paulista De Argamassa De Cimento, Cal Hidratada Ch1 E Areia Lavada Traço 1:0.5:6, Espessura 25 Mm</t>
  </si>
  <si>
    <t>Revestimento Cerâmico Para Paredes Internas Com Placas Tipo Esmaltada Extra De Dimensões 33X45 Cm Aplicadas Em Ambientes De Área Maior Que 5 M² Na Altura Inteira Das Paredes. Af_06/2014</t>
  </si>
  <si>
    <t>Revestimento Cerâmico Para Piso Com Placas Tipo Esmaltada Extra De Dimensões 35X35 Cm, Para Edificação Habitacional Unifamiliar (Casa) E Edificação Pública Padrão. Af_11/2014</t>
  </si>
  <si>
    <t>Grupo Gerador De 81 A 125 Kva</t>
  </si>
  <si>
    <t>Esgotamento De Água Com Bomba Submersa</t>
  </si>
  <si>
    <t>Escoramento Cavas Com Prancha Metalica, Inclusive Estroncamento</t>
  </si>
  <si>
    <t>Enrocamento De Pedra Espalhada E Compactada Mecanicamente - Pedra De Mão Comercial - Fornecimento E Assentamento</t>
  </si>
  <si>
    <t>Lastro Com Material Granular (Pedra Britada N.3), Aplicado Em Pisos Ou Lajes Sobre Solo, Espessura De *10 Cm*. Af_07/2019</t>
  </si>
  <si>
    <t>Fabricação, Montagem E Desmontagem De Fôrma Para Sapata, Em Chapa De Madeira Compensada Resinada, E=17 Mm, 4 Utilizações. Af_06/2017</t>
  </si>
  <si>
    <t>Concreto Magro - Confecção Em Betoneira E Lançamento Manual - Areia E Brita Comerciais</t>
  </si>
  <si>
    <t>Concreto Fck = 30 Mpa - Confecção Em Central Dosadora De 30 M³/H - Areia E Brita Comerciais</t>
  </si>
  <si>
    <t>Servico De Bombeamento De Concreto Com Consumo Minimo De 40 M3</t>
  </si>
  <si>
    <t>Tela De Aço Eletrossoldada - Fornecimento, Preparo E Colocação</t>
  </si>
  <si>
    <t>Fornecimento, Assentamento E Rejuntamento De Galeria De Concreto Pré-Moldado 2,5 X 1,5 Metros Fechada (Tampa Fixa)</t>
  </si>
  <si>
    <t>Fornecimento, Assentamento E Rejuntamento De Galeria De Concreto Pré-Moldado 2,5 X 1,5 Metros Aberta (Tampa Removível)</t>
  </si>
  <si>
    <t>Fornecimento, Assentamento E Rejuntamento De Galeria De Concreto Pré-Moldado 3 X 2 Metros Fechada (Tampa Fixa)</t>
  </si>
  <si>
    <t>Fornecimento, Assentamento E Rejuntamento De Galeria De Concreto Pré-Moldado 3 X 2 Metros Aberta (Tampa Removível)</t>
  </si>
  <si>
    <t>Barra Chata Em Qualquer Dimensão</t>
  </si>
  <si>
    <t>Banheiro Quimico</t>
  </si>
  <si>
    <t>unm</t>
  </si>
  <si>
    <t>Locação De Caminhão Pipa Com Capacidade Mínima 6.000 Litros</t>
  </si>
  <si>
    <t>NÃO IMPRIMIR</t>
  </si>
  <si>
    <t>Objeto</t>
  </si>
  <si>
    <t>Valor</t>
  </si>
  <si>
    <t>Mapa</t>
  </si>
  <si>
    <t>Cronograma</t>
  </si>
  <si>
    <t>meses</t>
  </si>
  <si>
    <t>DESCRIÇÃO DO SERVIÇO</t>
  </si>
  <si>
    <t>COMPOSIÇÃO DE ADMINISTRAÇÃO LOCAL</t>
  </si>
  <si>
    <t xml:space="preserve">ADMINISTRAÇÃO LOCAL 
</t>
  </si>
  <si>
    <t>A remuneração mensal será de acordo com avanço físico da obra</t>
  </si>
  <si>
    <t>COMPOSIÇÃO DE BDI</t>
  </si>
  <si>
    <t>2.2.8</t>
  </si>
  <si>
    <t xml:space="preserve">QUANTIDADE </t>
  </si>
  <si>
    <t>Planilhas referenciais adotadas: SINAPI 11/2022; DER EDIFICAÇÕES 10/2022; DER RODOVIÁRIO 01/22; SICRO 07/2022; CESAN 11/2022.</t>
  </si>
  <si>
    <t>EXECUÇÃO DAS OBRAS REMANESCENTES DE CONSTRUÇÃO DE GALERIAS DE MACRODRENAGEM NO BAIRRO COBILÂNDIA, MUNICÍPIO DE VILA VELHA/ES</t>
  </si>
  <si>
    <t>Considerado 50% do peso total do residuo (Peso= 32.066,18 x 0,50= 16.033,09 Toneladas)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</si>
</sst>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R$&quot;* #,##0.00_-;\-&quot;R$&quot;* #,##0.00_-;_-&quot;R$&quot;* &quot;-&quot;??_-;_-@_-"/>
    <numFmt numFmtId="43" formatCode="_-* #,##0.00_-;\-* #,##0.00_-;_-* &quot;-&quot;??_-;_-@_-"/>
    <numFmt numFmtId="164" formatCode="_-&quot;R$&quot;\ * #,##0.00_-;\-&quot;R$&quot;\ * #,##0.00_-;_-&quot;R$&quot;\ * &quot;-&quot;??_-;_-@_-"/>
    <numFmt numFmtId="165" formatCode="&quot;R$&quot;\ #,##0.00"/>
    <numFmt numFmtId="166" formatCode="_(* #,##0.00_);_(* \(#,##0.00\);_(* &quot;-&quot;??_);_(@_)"/>
    <numFmt numFmtId="167" formatCode="0.000%"/>
    <numFmt numFmtId="168" formatCode="[$-416]mmm\-yy;@"/>
    <numFmt numFmtId="169" formatCode="0.00000%"/>
    <numFmt numFmtId="170" formatCode="0.0000%"/>
    <numFmt numFmtId="171" formatCode="_-* #,##0.00000_-;\-* #,##0.00000_-;_-* &quot;-&quot;??_-;_-@_-"/>
    <numFmt numFmtId="172" formatCode="0.0000"/>
    <numFmt numFmtId="173" formatCode="0.000"/>
    <numFmt numFmtId="174" formatCode="_-* #,##0_-;\-* #,##0_-;_-* &quot;-&quot;??_-;_-@_-"/>
    <numFmt numFmtId="175" formatCode="#,##0.000"/>
    <numFmt numFmtId="176" formatCode="#,##0.0000"/>
    <numFmt numFmtId="177" formatCode="mm/yyyy"/>
  </numFmts>
  <fonts count="78" x14ac:knownFonts="1">
    <font>
      <sz val="11"/>
      <color theme="1"/>
      <name val="Calibri"/>
      <family val="2"/>
      <scheme val="minor"/>
    </font>
    <font>
      <sz val="10"/>
      <color theme="1"/>
      <name val="Calibri"/>
      <family val="2"/>
      <scheme val="minor"/>
    </font>
    <font>
      <sz val="11"/>
      <color theme="1"/>
      <name val="Calibri"/>
      <family val="2"/>
      <scheme val="minor"/>
    </font>
    <font>
      <sz val="10"/>
      <name val="Arial"/>
      <family val="2"/>
    </font>
    <font>
      <sz val="10"/>
      <name val="Arial"/>
      <family val="2"/>
    </font>
    <font>
      <sz val="11"/>
      <name val="Calibri"/>
      <family val="2"/>
      <scheme val="minor"/>
    </font>
    <font>
      <sz val="8"/>
      <name val="Arial"/>
      <family val="2"/>
    </font>
    <font>
      <b/>
      <sz val="9"/>
      <name val="Arial"/>
      <family val="2"/>
    </font>
    <font>
      <b/>
      <sz val="8"/>
      <name val="Arial"/>
      <family val="2"/>
    </font>
    <font>
      <sz val="11"/>
      <color rgb="FF000000"/>
      <name val="Calibri"/>
      <family val="2"/>
    </font>
    <font>
      <sz val="8"/>
      <color indexed="8"/>
      <name val="Arial"/>
      <family val="2"/>
    </font>
    <font>
      <sz val="11"/>
      <name val="Arial"/>
      <family val="2"/>
    </font>
    <font>
      <sz val="10"/>
      <name val="Calibri"/>
      <family val="2"/>
      <scheme val="minor"/>
    </font>
    <font>
      <b/>
      <sz val="19"/>
      <color theme="1"/>
      <name val="Calibri"/>
      <family val="2"/>
      <scheme val="minor"/>
    </font>
    <font>
      <b/>
      <sz val="10"/>
      <color theme="1"/>
      <name val="Calibri"/>
      <family val="2"/>
      <scheme val="minor"/>
    </font>
    <font>
      <b/>
      <sz val="13"/>
      <color theme="1"/>
      <name val="Arial"/>
      <family val="2"/>
    </font>
    <font>
      <sz val="12"/>
      <name val="Arial"/>
      <family val="2"/>
    </font>
    <font>
      <b/>
      <sz val="12"/>
      <color theme="1"/>
      <name val="Arial"/>
      <family val="2"/>
    </font>
    <font>
      <sz val="14"/>
      <name val="Arial"/>
      <family val="2"/>
    </font>
    <font>
      <sz val="12"/>
      <color theme="1"/>
      <name val="Arial"/>
      <family val="2"/>
    </font>
    <font>
      <sz val="10"/>
      <color rgb="FFFF0000"/>
      <name val="Arial"/>
      <family val="2"/>
    </font>
    <font>
      <sz val="8"/>
      <color theme="1"/>
      <name val="Arial"/>
      <family val="2"/>
    </font>
    <font>
      <b/>
      <sz val="11"/>
      <color theme="1"/>
      <name val="Calibri"/>
      <family val="2"/>
      <scheme val="minor"/>
    </font>
    <font>
      <sz val="11"/>
      <color rgb="FFFF0000"/>
      <name val="Calibri"/>
      <family val="2"/>
      <scheme val="minor"/>
    </font>
    <font>
      <sz val="8"/>
      <name val="Calibri"/>
      <family val="2"/>
      <scheme val="minor"/>
    </font>
    <font>
      <b/>
      <sz val="10"/>
      <color theme="1"/>
      <name val="Calibri"/>
      <family val="2"/>
    </font>
    <font>
      <sz val="10"/>
      <color rgb="FF000000"/>
      <name val="Times New Roman"/>
      <family val="1"/>
    </font>
    <font>
      <sz val="9"/>
      <name val="Arial"/>
      <family val="2"/>
    </font>
    <font>
      <b/>
      <sz val="8"/>
      <color rgb="FF000000"/>
      <name val="Calibri"/>
      <family val="2"/>
      <scheme val="minor"/>
    </font>
    <font>
      <sz val="11"/>
      <color rgb="FF000000"/>
      <name val="Calibri"/>
      <family val="2"/>
    </font>
    <font>
      <b/>
      <sz val="12"/>
      <name val="Calibri"/>
      <family val="2"/>
      <scheme val="minor"/>
    </font>
    <font>
      <b/>
      <sz val="8"/>
      <color indexed="8"/>
      <name val="Calibri"/>
      <family val="2"/>
      <scheme val="minor"/>
    </font>
    <font>
      <sz val="10"/>
      <color indexed="8"/>
      <name val="Calibri"/>
      <family val="2"/>
      <scheme val="minor"/>
    </font>
    <font>
      <sz val="11"/>
      <color indexed="8"/>
      <name val="Calibri"/>
      <family val="2"/>
      <scheme val="minor"/>
    </font>
    <font>
      <sz val="9"/>
      <name val="Calibri"/>
      <family val="2"/>
      <scheme val="minor"/>
    </font>
    <font>
      <b/>
      <sz val="10"/>
      <name val="Calibri"/>
      <family val="2"/>
      <scheme val="minor"/>
    </font>
    <font>
      <b/>
      <sz val="9"/>
      <name val="Calibri"/>
      <family val="2"/>
      <scheme val="minor"/>
    </font>
    <font>
      <sz val="9"/>
      <color theme="0" tint="-0.249977111117893"/>
      <name val="Calibri"/>
      <family val="2"/>
      <scheme val="minor"/>
    </font>
    <font>
      <sz val="9"/>
      <color theme="1"/>
      <name val="Calibri"/>
      <family val="2"/>
      <scheme val="minor"/>
    </font>
    <font>
      <sz val="10"/>
      <name val="Courier New"/>
      <family val="3"/>
    </font>
    <font>
      <sz val="10"/>
      <name val="Arial"/>
      <family val="2"/>
    </font>
    <font>
      <b/>
      <sz val="9"/>
      <color theme="1"/>
      <name val="Calibri"/>
      <family val="2"/>
      <scheme val="minor"/>
    </font>
    <font>
      <sz val="9"/>
      <color rgb="FFFF0000"/>
      <name val="Arial"/>
      <family val="2"/>
    </font>
    <font>
      <b/>
      <sz val="8"/>
      <name val="Calibri"/>
      <family val="2"/>
      <scheme val="minor"/>
    </font>
    <font>
      <sz val="9"/>
      <color rgb="FFFF0000"/>
      <name val="Calibri"/>
      <family val="2"/>
      <scheme val="minor"/>
    </font>
    <font>
      <b/>
      <sz val="9"/>
      <color rgb="FFFF0000"/>
      <name val="Calibri"/>
      <family val="2"/>
      <scheme val="minor"/>
    </font>
    <font>
      <sz val="8"/>
      <color theme="0" tint="-0.249977111117893"/>
      <name val="Calibri"/>
      <family val="2"/>
      <scheme val="minor"/>
    </font>
    <font>
      <sz val="11"/>
      <color rgb="FF000000"/>
      <name val="Calibri"/>
      <family val="2"/>
      <scheme val="minor"/>
    </font>
    <font>
      <b/>
      <sz val="10"/>
      <color rgb="FF0000FF"/>
      <name val="Calibri"/>
      <family val="2"/>
      <scheme val="minor"/>
    </font>
    <font>
      <sz val="10"/>
      <color rgb="FF000000"/>
      <name val="Calibri"/>
      <family val="2"/>
      <scheme val="minor"/>
    </font>
    <font>
      <b/>
      <u/>
      <sz val="10"/>
      <color theme="1"/>
      <name val="Calibri"/>
      <family val="2"/>
      <scheme val="minor"/>
    </font>
    <font>
      <b/>
      <sz val="10"/>
      <color rgb="FF666699"/>
      <name val="Calibri"/>
      <family val="2"/>
      <scheme val="minor"/>
    </font>
    <font>
      <b/>
      <sz val="10"/>
      <color rgb="FF000000"/>
      <name val="Calibri"/>
      <family val="2"/>
      <scheme val="minor"/>
    </font>
    <font>
      <vertAlign val="superscript"/>
      <sz val="10"/>
      <color rgb="FF000000"/>
      <name val="Calibri"/>
      <family val="2"/>
      <scheme val="minor"/>
    </font>
    <font>
      <b/>
      <u/>
      <sz val="10"/>
      <name val="Calibri"/>
      <family val="2"/>
      <scheme val="minor"/>
    </font>
    <font>
      <sz val="9"/>
      <color theme="0"/>
      <name val="Calibri"/>
      <family val="2"/>
      <scheme val="minor"/>
    </font>
    <font>
      <b/>
      <sz val="9"/>
      <color theme="0"/>
      <name val="Calibri"/>
      <family val="2"/>
      <scheme val="minor"/>
    </font>
    <font>
      <b/>
      <sz val="16"/>
      <color theme="0"/>
      <name val="Calibri"/>
      <family val="2"/>
    </font>
    <font>
      <sz val="10"/>
      <color theme="1"/>
      <name val="Courier New"/>
      <family val="3"/>
    </font>
    <font>
      <b/>
      <sz val="9"/>
      <color theme="1"/>
      <name val="Arial"/>
      <family val="2"/>
    </font>
    <font>
      <sz val="9"/>
      <color theme="1"/>
      <name val="Arial"/>
      <family val="2"/>
    </font>
    <font>
      <i/>
      <sz val="9"/>
      <color rgb="FFFF0000"/>
      <name val="Arial"/>
      <family val="2"/>
    </font>
    <font>
      <sz val="9"/>
      <color rgb="FF000000"/>
      <name val="Arial"/>
      <family val="2"/>
    </font>
    <font>
      <b/>
      <sz val="9"/>
      <color rgb="FF000000"/>
      <name val="Arial"/>
      <family val="2"/>
    </font>
    <font>
      <strike/>
      <sz val="10"/>
      <name val="Courier New"/>
      <family val="3"/>
    </font>
    <font>
      <strike/>
      <sz val="10"/>
      <color theme="1"/>
      <name val="Courier New"/>
      <family val="3"/>
    </font>
    <font>
      <sz val="9"/>
      <color rgb="FFC00000"/>
      <name val="Arial"/>
      <family val="2"/>
    </font>
    <font>
      <b/>
      <sz val="9"/>
      <color rgb="FFC00000"/>
      <name val="Arial"/>
      <family val="2"/>
    </font>
    <font>
      <i/>
      <sz val="9"/>
      <name val="Arial"/>
      <family val="2"/>
    </font>
    <font>
      <sz val="8"/>
      <name val="Courier New"/>
      <family val="3"/>
    </font>
    <font>
      <b/>
      <sz val="9"/>
      <color rgb="FFFF0000"/>
      <name val="Arial"/>
      <family val="2"/>
    </font>
    <font>
      <b/>
      <sz val="10"/>
      <color rgb="FFFF0000"/>
      <name val="Arial"/>
      <family val="2"/>
    </font>
    <font>
      <b/>
      <sz val="12"/>
      <name val="Arial"/>
      <family val="2"/>
    </font>
    <font>
      <b/>
      <sz val="12"/>
      <color theme="1"/>
      <name val="Calibri"/>
      <family val="2"/>
      <scheme val="minor"/>
    </font>
    <font>
      <sz val="10"/>
      <color theme="1"/>
      <name val="Arial"/>
      <family val="2"/>
    </font>
    <font>
      <b/>
      <i/>
      <sz val="10"/>
      <name val="Arial"/>
      <family val="2"/>
    </font>
    <font>
      <sz val="8"/>
      <color rgb="FFFF0000"/>
      <name val="Arial"/>
      <family val="2"/>
    </font>
    <font>
      <sz val="7"/>
      <name val="Calibri"/>
      <family val="2"/>
      <scheme val="minor"/>
    </font>
  </fonts>
  <fills count="2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8"/>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C000"/>
        <bgColor indexed="64"/>
      </patternFill>
    </fill>
    <fill>
      <gradientFill degree="90">
        <stop position="0">
          <color theme="0"/>
        </stop>
        <stop position="1">
          <color theme="8" tint="-0.25098422193060094"/>
        </stop>
      </gradientFill>
    </fill>
    <fill>
      <gradientFill degree="90">
        <stop position="0">
          <color theme="0"/>
        </stop>
        <stop position="1">
          <color theme="4"/>
        </stop>
      </gradientFill>
    </fill>
    <fill>
      <patternFill patternType="solid">
        <fgColor indexed="9"/>
        <bgColor indexed="64"/>
      </patternFill>
    </fill>
    <fill>
      <patternFill patternType="solid">
        <fgColor rgb="FFD8D8D8"/>
        <bgColor rgb="FFD8D8D8"/>
      </patternFill>
    </fill>
    <fill>
      <patternFill patternType="solid">
        <fgColor rgb="FFCCCCCC"/>
        <bgColor rgb="FFCCCCCC"/>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1" tint="0.14999847407452621"/>
        <bgColor indexed="64"/>
      </patternFill>
    </fill>
    <fill>
      <patternFill patternType="solid">
        <fgColor rgb="FFFFFFCC"/>
        <bgColor indexed="64"/>
      </patternFill>
    </fill>
    <fill>
      <patternFill patternType="solid">
        <fgColor theme="0" tint="-0.14996795556505021"/>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auto="1"/>
      </left>
      <right style="thin">
        <color auto="1"/>
      </right>
      <top/>
      <bottom style="hair">
        <color auto="1"/>
      </bottom>
      <diagonal/>
    </border>
    <border>
      <left style="medium">
        <color auto="1"/>
      </left>
      <right style="thin">
        <color auto="1"/>
      </right>
      <top style="hair">
        <color auto="1"/>
      </top>
      <bottom style="hair">
        <color auto="1"/>
      </bottom>
      <diagonal/>
    </border>
    <border>
      <left style="medium">
        <color indexed="64"/>
      </left>
      <right style="thin">
        <color indexed="64"/>
      </right>
      <top style="hair">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top/>
      <bottom style="hair">
        <color auto="1"/>
      </bottom>
      <diagonal/>
    </border>
    <border>
      <left/>
      <right/>
      <top/>
      <bottom style="hair">
        <color auto="1"/>
      </bottom>
      <diagonal/>
    </border>
    <border>
      <left style="thin">
        <color auto="1"/>
      </left>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style="thin">
        <color indexed="64"/>
      </left>
      <right style="thin">
        <color indexed="64"/>
      </right>
      <top/>
      <bottom style="medium">
        <color indexed="64"/>
      </bottom>
      <diagonal/>
    </border>
    <border>
      <left/>
      <right/>
      <top style="thin">
        <color indexed="64"/>
      </top>
      <bottom style="hair">
        <color indexed="64"/>
      </bottom>
      <diagonal/>
    </border>
    <border>
      <left/>
      <right/>
      <top/>
      <bottom/>
      <diagonal style="thin">
        <color indexed="0"/>
      </diagonal>
    </border>
    <border>
      <left/>
      <right/>
      <top style="hair">
        <color indexed="64"/>
      </top>
      <bottom/>
      <diagonal/>
    </border>
    <border>
      <left style="thin">
        <color indexed="64"/>
      </left>
      <right style="medium">
        <color auto="1"/>
      </right>
      <top style="medium">
        <color auto="1"/>
      </top>
      <bottom style="hair">
        <color indexed="64"/>
      </bottom>
      <diagonal/>
    </border>
    <border>
      <left style="thin">
        <color indexed="64"/>
      </left>
      <right style="medium">
        <color auto="1"/>
      </right>
      <top style="hair">
        <color indexed="64"/>
      </top>
      <bottom style="hair">
        <color indexed="64"/>
      </bottom>
      <diagonal/>
    </border>
    <border>
      <left style="thin">
        <color indexed="64"/>
      </left>
      <right style="medium">
        <color auto="1"/>
      </right>
      <top style="hair">
        <color indexed="64"/>
      </top>
      <bottom style="thin">
        <color indexed="64"/>
      </bottom>
      <diagonal/>
    </border>
    <border>
      <left style="medium">
        <color auto="1"/>
      </left>
      <right style="thin">
        <color indexed="64"/>
      </right>
      <top style="thin">
        <color indexed="64"/>
      </top>
      <bottom style="hair">
        <color indexed="64"/>
      </bottom>
      <diagonal/>
    </border>
    <border>
      <left style="thin">
        <color indexed="64"/>
      </left>
      <right style="medium">
        <color auto="1"/>
      </right>
      <top style="thin">
        <color indexed="64"/>
      </top>
      <bottom style="hair">
        <color indexed="64"/>
      </bottom>
      <diagonal/>
    </border>
    <border>
      <left/>
      <right style="medium">
        <color auto="1"/>
      </right>
      <top/>
      <bottom/>
      <diagonal/>
    </border>
    <border>
      <left/>
      <right style="medium">
        <color auto="1"/>
      </right>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34">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0" borderId="0"/>
    <xf numFmtId="0" fontId="4" fillId="0" borderId="0"/>
    <xf numFmtId="0" fontId="4" fillId="0" borderId="0"/>
    <xf numFmtId="0" fontId="4" fillId="0" borderId="0"/>
    <xf numFmtId="164" fontId="2" fillId="0" borderId="0" applyFont="0" applyFill="0" applyBorder="0" applyAlignment="0" applyProtection="0"/>
    <xf numFmtId="0" fontId="4" fillId="0" borderId="0"/>
    <xf numFmtId="0" fontId="2" fillId="0" borderId="0"/>
    <xf numFmtId="0" fontId="9"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43" fontId="4" fillId="0" borderId="0" applyFont="0" applyFill="0" applyBorder="0" applyAlignment="0" applyProtection="0"/>
    <xf numFmtId="43" fontId="2"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43" fontId="2" fillId="0" borderId="0" applyFont="0" applyFill="0" applyBorder="0" applyAlignment="0" applyProtection="0"/>
    <xf numFmtId="0" fontId="3" fillId="0" borderId="0"/>
    <xf numFmtId="9" fontId="3" fillId="0" borderId="0" applyFont="0" applyFill="0" applyBorder="0" applyAlignment="0" applyProtection="0"/>
    <xf numFmtId="0" fontId="9" fillId="0" borderId="0"/>
    <xf numFmtId="0" fontId="2" fillId="0" borderId="0"/>
    <xf numFmtId="44" fontId="2" fillId="0" borderId="0" applyFont="0" applyFill="0" applyBorder="0" applyAlignment="0" applyProtection="0"/>
    <xf numFmtId="0" fontId="2" fillId="0" borderId="0"/>
    <xf numFmtId="0" fontId="29" fillId="0" borderId="0"/>
    <xf numFmtId="0" fontId="3" fillId="0" borderId="0"/>
    <xf numFmtId="0" fontId="40" fillId="0" borderId="0"/>
    <xf numFmtId="0" fontId="26" fillId="0" borderId="0"/>
    <xf numFmtId="0" fontId="2" fillId="0" borderId="0"/>
    <xf numFmtId="0" fontId="2" fillId="0" borderId="0"/>
    <xf numFmtId="0" fontId="3" fillId="0" borderId="54"/>
  </cellStyleXfs>
  <cellXfs count="882">
    <xf numFmtId="0" fontId="0" fillId="0" borderId="0" xfId="0"/>
    <xf numFmtId="0" fontId="5" fillId="3" borderId="0" xfId="0" applyFont="1" applyFill="1"/>
    <xf numFmtId="43" fontId="8" fillId="3" borderId="1" xfId="1" applyFont="1" applyFill="1" applyBorder="1" applyAlignment="1" applyProtection="1">
      <alignment horizontal="center" vertical="center"/>
      <protection hidden="1"/>
    </xf>
    <xf numFmtId="43" fontId="0" fillId="0" borderId="0" xfId="1" applyFont="1"/>
    <xf numFmtId="0" fontId="6" fillId="3" borderId="0" xfId="0" applyFont="1" applyFill="1" applyAlignment="1">
      <alignment vertical="center"/>
    </xf>
    <xf numFmtId="0" fontId="15" fillId="9" borderId="24" xfId="21" applyFont="1" applyFill="1" applyBorder="1" applyAlignment="1">
      <alignment horizontal="center" vertical="distributed"/>
    </xf>
    <xf numFmtId="0" fontId="15" fillId="9" borderId="25" xfId="21" applyFont="1" applyFill="1" applyBorder="1" applyAlignment="1">
      <alignment horizontal="center" vertical="distributed"/>
    </xf>
    <xf numFmtId="0" fontId="15" fillId="9" borderId="25" xfId="21" applyFont="1" applyFill="1" applyBorder="1" applyAlignment="1">
      <alignment horizontal="center" vertical="center" wrapText="1"/>
    </xf>
    <xf numFmtId="168" fontId="15" fillId="9" borderId="25" xfId="21" applyNumberFormat="1" applyFont="1" applyFill="1" applyBorder="1" applyAlignment="1">
      <alignment horizontal="center" vertical="distributed"/>
    </xf>
    <xf numFmtId="0" fontId="16" fillId="0" borderId="0" xfId="21" applyFont="1" applyAlignment="1">
      <alignment horizontal="right"/>
    </xf>
    <xf numFmtId="0" fontId="16" fillId="0" borderId="0" xfId="21" applyFont="1"/>
    <xf numFmtId="4" fontId="17" fillId="0" borderId="32" xfId="21" applyNumberFormat="1" applyFont="1" applyBorder="1" applyAlignment="1">
      <alignment horizontal="center" vertical="top"/>
    </xf>
    <xf numFmtId="4" fontId="18" fillId="6" borderId="0" xfId="21" applyNumberFormat="1" applyFont="1" applyFill="1" applyAlignment="1">
      <alignment horizontal="right" vertical="top"/>
    </xf>
    <xf numFmtId="0" fontId="16" fillId="6" borderId="0" xfId="21" applyFont="1" applyFill="1" applyAlignment="1">
      <alignment vertical="top"/>
    </xf>
    <xf numFmtId="10" fontId="17" fillId="0" borderId="15" xfId="22" applyNumberFormat="1" applyFont="1" applyFill="1" applyBorder="1" applyAlignment="1">
      <alignment horizontal="center" vertical="center"/>
    </xf>
    <xf numFmtId="10" fontId="18" fillId="6" borderId="0" xfId="2" applyNumberFormat="1" applyFont="1" applyFill="1" applyAlignment="1">
      <alignment horizontal="right" vertical="top"/>
    </xf>
    <xf numFmtId="4" fontId="19" fillId="0" borderId="16" xfId="22" applyNumberFormat="1" applyFont="1" applyFill="1" applyBorder="1" applyAlignment="1">
      <alignment horizontal="center" vertical="center"/>
    </xf>
    <xf numFmtId="10" fontId="19" fillId="0" borderId="17" xfId="22" applyNumberFormat="1" applyFont="1" applyFill="1" applyBorder="1" applyAlignment="1">
      <alignment horizontal="center" vertical="center"/>
    </xf>
    <xf numFmtId="0" fontId="19" fillId="3" borderId="21" xfId="21" applyFont="1" applyFill="1" applyBorder="1" applyAlignment="1">
      <alignment horizontal="center" vertical="center"/>
    </xf>
    <xf numFmtId="0" fontId="19" fillId="3" borderId="0" xfId="21" applyFont="1" applyFill="1" applyAlignment="1">
      <alignment horizontal="left" vertical="center" wrapText="1"/>
    </xf>
    <xf numFmtId="4" fontId="19" fillId="3" borderId="0" xfId="21" applyNumberFormat="1" applyFont="1" applyFill="1" applyAlignment="1">
      <alignment horizontal="center" vertical="center"/>
    </xf>
    <xf numFmtId="10" fontId="19" fillId="3" borderId="0" xfId="21" applyNumberFormat="1" applyFont="1" applyFill="1" applyAlignment="1">
      <alignment horizontal="center" vertical="center"/>
    </xf>
    <xf numFmtId="10" fontId="19" fillId="3" borderId="0" xfId="2" applyNumberFormat="1" applyFont="1" applyFill="1" applyBorder="1" applyAlignment="1">
      <alignment horizontal="center" vertical="top"/>
    </xf>
    <xf numFmtId="0" fontId="16" fillId="6" borderId="0" xfId="21" applyFont="1" applyFill="1"/>
    <xf numFmtId="4" fontId="19" fillId="0" borderId="17" xfId="22" applyNumberFormat="1" applyFont="1" applyFill="1" applyBorder="1" applyAlignment="1">
      <alignment horizontal="center" vertical="center"/>
    </xf>
    <xf numFmtId="4" fontId="19" fillId="3" borderId="0" xfId="21" applyNumberFormat="1" applyFont="1" applyFill="1" applyAlignment="1">
      <alignment horizontal="right" vertical="center"/>
    </xf>
    <xf numFmtId="10" fontId="19" fillId="3" borderId="0" xfId="21" applyNumberFormat="1" applyFont="1" applyFill="1" applyAlignment="1">
      <alignment horizontal="right" vertical="center"/>
    </xf>
    <xf numFmtId="10" fontId="19" fillId="3" borderId="0" xfId="22" applyNumberFormat="1" applyFont="1" applyFill="1" applyBorder="1" applyAlignment="1">
      <alignment horizontal="center" vertical="center"/>
    </xf>
    <xf numFmtId="4" fontId="19" fillId="3" borderId="0" xfId="21" applyNumberFormat="1" applyFont="1" applyFill="1" applyAlignment="1">
      <alignment horizontal="center" vertical="top"/>
    </xf>
    <xf numFmtId="4" fontId="17" fillId="9" borderId="25" xfId="21" applyNumberFormat="1" applyFont="1" applyFill="1" applyBorder="1" applyAlignment="1">
      <alignment horizontal="right" vertical="center"/>
    </xf>
    <xf numFmtId="10" fontId="17" fillId="9" borderId="25" xfId="21" applyNumberFormat="1" applyFont="1" applyFill="1" applyBorder="1" applyAlignment="1">
      <alignment horizontal="right" vertical="center"/>
    </xf>
    <xf numFmtId="4" fontId="19" fillId="3" borderId="23" xfId="22" applyNumberFormat="1" applyFont="1" applyFill="1" applyBorder="1" applyAlignment="1">
      <alignment horizontal="center" vertical="distributed"/>
    </xf>
    <xf numFmtId="4" fontId="19" fillId="3" borderId="23" xfId="22" applyNumberFormat="1" applyFont="1" applyFill="1" applyBorder="1" applyAlignment="1">
      <alignment horizontal="center" vertical="center"/>
    </xf>
    <xf numFmtId="0" fontId="18" fillId="0" borderId="0" xfId="21" applyFont="1"/>
    <xf numFmtId="0" fontId="19" fillId="3" borderId="21" xfId="21" applyFont="1" applyFill="1" applyBorder="1" applyAlignment="1">
      <alignment horizontal="center" vertical="distributed"/>
    </xf>
    <xf numFmtId="0" fontId="17" fillId="3" borderId="0" xfId="21" applyFont="1" applyFill="1" applyAlignment="1">
      <alignment horizontal="left" vertical="distributed"/>
    </xf>
    <xf numFmtId="4" fontId="19" fillId="3" borderId="0" xfId="22" applyNumberFormat="1" applyFont="1" applyFill="1" applyBorder="1" applyAlignment="1">
      <alignment horizontal="center" vertical="center"/>
    </xf>
    <xf numFmtId="4" fontId="17" fillId="0" borderId="32" xfId="21" applyNumberFormat="1" applyFont="1" applyBorder="1" applyAlignment="1">
      <alignment horizontal="center" vertical="center"/>
    </xf>
    <xf numFmtId="10" fontId="17" fillId="11" borderId="19" xfId="21" applyNumberFormat="1" applyFont="1" applyFill="1" applyBorder="1" applyAlignment="1">
      <alignment horizontal="center" vertical="center"/>
    </xf>
    <xf numFmtId="4" fontId="17" fillId="0" borderId="17" xfId="21" applyNumberFormat="1" applyFont="1" applyBorder="1" applyAlignment="1">
      <alignment horizontal="center" vertical="center"/>
    </xf>
    <xf numFmtId="10" fontId="17" fillId="11" borderId="46" xfId="21" applyNumberFormat="1" applyFont="1" applyFill="1" applyBorder="1" applyAlignment="1">
      <alignment horizontal="center" vertical="center"/>
    </xf>
    <xf numFmtId="4" fontId="20" fillId="0" borderId="0" xfId="21" applyNumberFormat="1" applyFont="1" applyAlignment="1">
      <alignment horizontal="center"/>
    </xf>
    <xf numFmtId="0" fontId="20" fillId="0" borderId="0" xfId="21" applyFont="1"/>
    <xf numFmtId="0" fontId="3" fillId="0" borderId="0" xfId="21"/>
    <xf numFmtId="4" fontId="17" fillId="9" borderId="0" xfId="21" applyNumberFormat="1" applyFont="1" applyFill="1" applyAlignment="1">
      <alignment horizontal="right" vertical="center"/>
    </xf>
    <xf numFmtId="0" fontId="3" fillId="0" borderId="0" xfId="21" applyAlignment="1">
      <alignment horizontal="right"/>
    </xf>
    <xf numFmtId="0" fontId="20" fillId="0" borderId="0" xfId="21" applyFont="1" applyAlignment="1">
      <alignment horizontal="center"/>
    </xf>
    <xf numFmtId="43" fontId="16" fillId="0" borderId="0" xfId="1" applyFont="1"/>
    <xf numFmtId="43" fontId="16" fillId="6" borderId="0" xfId="1" applyFont="1" applyFill="1" applyAlignment="1">
      <alignment vertical="top"/>
    </xf>
    <xf numFmtId="43" fontId="3" fillId="0" borderId="0" xfId="1" applyFont="1"/>
    <xf numFmtId="169" fontId="18" fillId="6" borderId="0" xfId="2" applyNumberFormat="1" applyFont="1" applyFill="1" applyAlignment="1">
      <alignment horizontal="right" vertical="top"/>
    </xf>
    <xf numFmtId="169" fontId="16" fillId="6" borderId="0" xfId="1" applyNumberFormat="1" applyFont="1" applyFill="1" applyAlignment="1">
      <alignment vertical="top"/>
    </xf>
    <xf numFmtId="169" fontId="16" fillId="6" borderId="0" xfId="2" applyNumberFormat="1" applyFont="1" applyFill="1" applyAlignment="1">
      <alignment vertical="top"/>
    </xf>
    <xf numFmtId="170" fontId="18" fillId="6" borderId="0" xfId="2" applyNumberFormat="1" applyFont="1" applyFill="1" applyAlignment="1">
      <alignment horizontal="right" vertical="top"/>
    </xf>
    <xf numFmtId="4" fontId="16" fillId="6" borderId="0" xfId="21" applyNumberFormat="1" applyFont="1" applyFill="1"/>
    <xf numFmtId="0" fontId="5" fillId="0" borderId="0" xfId="0" applyFont="1" applyAlignment="1">
      <alignment vertical="center"/>
    </xf>
    <xf numFmtId="0" fontId="22" fillId="0" borderId="47" xfId="24" applyFont="1" applyBorder="1"/>
    <xf numFmtId="0" fontId="2" fillId="0" borderId="48" xfId="24" applyBorder="1"/>
    <xf numFmtId="0" fontId="2" fillId="0" borderId="41" xfId="24" applyBorder="1"/>
    <xf numFmtId="43" fontId="2" fillId="0" borderId="17" xfId="24" applyNumberFormat="1" applyBorder="1"/>
    <xf numFmtId="0" fontId="2" fillId="0" borderId="49" xfId="24" applyBorder="1"/>
    <xf numFmtId="0" fontId="2" fillId="0" borderId="50" xfId="24" applyBorder="1"/>
    <xf numFmtId="0" fontId="2" fillId="0" borderId="51" xfId="24" applyBorder="1"/>
    <xf numFmtId="43" fontId="23" fillId="0" borderId="16" xfId="24" applyNumberFormat="1" applyFont="1" applyBorder="1"/>
    <xf numFmtId="10" fontId="19" fillId="0" borderId="15" xfId="22" applyNumberFormat="1" applyFont="1" applyFill="1" applyBorder="1" applyAlignment="1">
      <alignment horizontal="center" vertical="center"/>
    </xf>
    <xf numFmtId="43" fontId="6" fillId="3" borderId="1" xfId="1" applyFont="1" applyFill="1" applyBorder="1" applyAlignment="1" applyProtection="1">
      <alignment vertical="center"/>
      <protection hidden="1"/>
    </xf>
    <xf numFmtId="4" fontId="19" fillId="3" borderId="16" xfId="22" applyNumberFormat="1" applyFont="1" applyFill="1" applyBorder="1" applyAlignment="1">
      <alignment horizontal="center" vertical="center"/>
    </xf>
    <xf numFmtId="10" fontId="19" fillId="3" borderId="15" xfId="22" applyNumberFormat="1" applyFont="1" applyFill="1" applyBorder="1" applyAlignment="1">
      <alignment horizontal="center" vertical="center"/>
    </xf>
    <xf numFmtId="10" fontId="19" fillId="0" borderId="19" xfId="22" applyNumberFormat="1" applyFont="1" applyFill="1" applyBorder="1" applyAlignment="1">
      <alignment horizontal="center" vertical="center"/>
    </xf>
    <xf numFmtId="4" fontId="17" fillId="0" borderId="17" xfId="21" applyNumberFormat="1" applyFont="1" applyBorder="1" applyAlignment="1">
      <alignment horizontal="center" vertical="top"/>
    </xf>
    <xf numFmtId="4" fontId="17" fillId="0" borderId="16" xfId="21" applyNumberFormat="1" applyFont="1" applyBorder="1" applyAlignment="1">
      <alignment horizontal="center" vertical="top"/>
    </xf>
    <xf numFmtId="4" fontId="17" fillId="0" borderId="18" xfId="21" applyNumberFormat="1" applyFont="1" applyBorder="1" applyAlignment="1">
      <alignment horizontal="center" vertical="top"/>
    </xf>
    <xf numFmtId="10" fontId="19" fillId="0" borderId="46" xfId="22" applyNumberFormat="1" applyFont="1" applyFill="1" applyBorder="1" applyAlignment="1">
      <alignment horizontal="center" vertical="center"/>
    </xf>
    <xf numFmtId="0" fontId="33" fillId="0" borderId="0" xfId="0" applyFont="1"/>
    <xf numFmtId="0" fontId="0" fillId="0" borderId="0" xfId="0" applyAlignment="1">
      <alignment horizontal="center"/>
    </xf>
    <xf numFmtId="0" fontId="34" fillId="0" borderId="0" xfId="0" applyFont="1" applyAlignment="1">
      <alignment horizontal="center" vertical="center"/>
    </xf>
    <xf numFmtId="164" fontId="34" fillId="0" borderId="17" xfId="7" applyFont="1" applyFill="1" applyBorder="1" applyAlignment="1">
      <alignment horizontal="center" vertical="center"/>
    </xf>
    <xf numFmtId="0" fontId="34" fillId="0" borderId="0" xfId="0" applyFont="1" applyAlignment="1">
      <alignment vertical="center"/>
    </xf>
    <xf numFmtId="0" fontId="37" fillId="0" borderId="17" xfId="0" applyFont="1" applyBorder="1" applyAlignment="1">
      <alignment horizontal="center" vertical="center"/>
    </xf>
    <xf numFmtId="0" fontId="34" fillId="0" borderId="17" xfId="0" applyFont="1" applyBorder="1" applyAlignment="1">
      <alignment horizontal="center" vertical="center"/>
    </xf>
    <xf numFmtId="43" fontId="34" fillId="0" borderId="17" xfId="1" applyFont="1" applyFill="1" applyBorder="1" applyAlignment="1">
      <alignment horizontal="center" vertical="center"/>
    </xf>
    <xf numFmtId="167" fontId="34" fillId="0" borderId="17" xfId="2" applyNumberFormat="1" applyFont="1" applyFill="1" applyBorder="1" applyAlignment="1">
      <alignment horizontal="center" vertical="center"/>
    </xf>
    <xf numFmtId="0" fontId="3" fillId="0" borderId="0" xfId="28"/>
    <xf numFmtId="0" fontId="39" fillId="0" borderId="0" xfId="28" applyFont="1" applyAlignment="1">
      <alignment horizontal="left"/>
    </xf>
    <xf numFmtId="0" fontId="39" fillId="0" borderId="0" xfId="28" applyFont="1" applyAlignment="1">
      <alignment horizontal="right"/>
    </xf>
    <xf numFmtId="0" fontId="26" fillId="0" borderId="0" xfId="30" applyAlignment="1">
      <alignment horizontal="left" vertical="top"/>
    </xf>
    <xf numFmtId="0" fontId="0" fillId="0" borderId="0" xfId="0" applyAlignment="1">
      <alignment wrapText="1"/>
    </xf>
    <xf numFmtId="0" fontId="12" fillId="3" borderId="1" xfId="0" applyFont="1" applyFill="1" applyBorder="1" applyAlignment="1">
      <alignment horizontal="center" vertical="center"/>
    </xf>
    <xf numFmtId="43" fontId="6" fillId="3" borderId="1" xfId="1" applyFont="1" applyFill="1" applyBorder="1" applyAlignment="1" applyProtection="1">
      <alignment horizontal="center" vertical="center"/>
      <protection hidden="1"/>
    </xf>
    <xf numFmtId="0" fontId="6" fillId="3" borderId="1" xfId="8" applyFont="1" applyFill="1" applyBorder="1" applyAlignment="1" applyProtection="1">
      <alignment horizontal="center" vertical="center"/>
      <protection hidden="1"/>
    </xf>
    <xf numFmtId="0" fontId="36" fillId="5" borderId="17" xfId="0" applyFont="1" applyFill="1" applyBorder="1" applyAlignment="1">
      <alignment vertical="center"/>
    </xf>
    <xf numFmtId="0" fontId="34" fillId="5" borderId="17" xfId="0" applyFont="1" applyFill="1" applyBorder="1" applyAlignment="1">
      <alignment horizontal="center" vertical="center"/>
    </xf>
    <xf numFmtId="49" fontId="36" fillId="5" borderId="17" xfId="0" applyNumberFormat="1" applyFont="1" applyFill="1" applyBorder="1" applyAlignment="1">
      <alignment horizontal="left" vertical="center"/>
    </xf>
    <xf numFmtId="0" fontId="36" fillId="5" borderId="17" xfId="0" applyFont="1" applyFill="1" applyBorder="1" applyAlignment="1">
      <alignment horizontal="left" vertical="center"/>
    </xf>
    <xf numFmtId="4" fontId="34" fillId="5" borderId="17" xfId="1" applyNumberFormat="1" applyFont="1" applyFill="1" applyBorder="1" applyAlignment="1">
      <alignment horizontal="center" vertical="center" wrapText="1"/>
    </xf>
    <xf numFmtId="0" fontId="34" fillId="0" borderId="17" xfId="0" applyFont="1" applyBorder="1" applyAlignment="1">
      <alignment horizontal="left" vertical="center" wrapText="1"/>
    </xf>
    <xf numFmtId="0" fontId="34" fillId="0" borderId="17" xfId="0" applyFont="1" applyBorder="1" applyAlignment="1">
      <alignment horizontal="center" vertical="center" wrapText="1"/>
    </xf>
    <xf numFmtId="43" fontId="34" fillId="0" borderId="17" xfId="1" applyFont="1" applyFill="1" applyBorder="1" applyAlignment="1">
      <alignment horizontal="center" vertical="center" wrapText="1"/>
    </xf>
    <xf numFmtId="43" fontId="36" fillId="5" borderId="17" xfId="1" applyFont="1" applyFill="1" applyBorder="1" applyAlignment="1">
      <alignment horizontal="center" vertical="center" wrapText="1"/>
    </xf>
    <xf numFmtId="49" fontId="36" fillId="5" borderId="17" xfId="0" applyNumberFormat="1" applyFont="1" applyFill="1" applyBorder="1" applyAlignment="1">
      <alignment vertical="center" wrapText="1"/>
    </xf>
    <xf numFmtId="0" fontId="34" fillId="7" borderId="15" xfId="0" applyFont="1" applyFill="1" applyBorder="1" applyAlignment="1">
      <alignment horizontal="center" vertical="center"/>
    </xf>
    <xf numFmtId="0" fontId="36" fillId="7" borderId="15" xfId="0" applyFont="1" applyFill="1" applyBorder="1" applyAlignment="1">
      <alignment vertical="center"/>
    </xf>
    <xf numFmtId="4" fontId="34" fillId="7" borderId="15" xfId="1" applyNumberFormat="1" applyFont="1" applyFill="1" applyBorder="1" applyAlignment="1">
      <alignment horizontal="center" vertical="center" wrapText="1"/>
    </xf>
    <xf numFmtId="0" fontId="39" fillId="0" borderId="0" xfId="0" applyFont="1" applyAlignment="1">
      <alignment horizontal="left"/>
    </xf>
    <xf numFmtId="4" fontId="39" fillId="0" borderId="0" xfId="0" applyNumberFormat="1" applyFont="1" applyAlignment="1">
      <alignment horizontal="right"/>
    </xf>
    <xf numFmtId="0" fontId="3" fillId="2" borderId="0" xfId="28" applyFill="1"/>
    <xf numFmtId="49" fontId="12" fillId="0" borderId="1" xfId="4" applyNumberFormat="1" applyFont="1" applyBorder="1" applyAlignment="1">
      <alignment horizontal="center" vertical="center"/>
    </xf>
    <xf numFmtId="0" fontId="12" fillId="3" borderId="1" xfId="4" applyFont="1" applyFill="1" applyBorder="1" applyAlignment="1">
      <alignment horizontal="center" vertical="center"/>
    </xf>
    <xf numFmtId="49" fontId="12" fillId="3" borderId="1" xfId="0" applyNumberFormat="1" applyFont="1" applyFill="1" applyBorder="1" applyAlignment="1">
      <alignment horizontal="center" vertical="center" wrapText="1"/>
    </xf>
    <xf numFmtId="49" fontId="35" fillId="7" borderId="13" xfId="0" applyNumberFormat="1" applyFont="1" applyFill="1" applyBorder="1" applyAlignment="1">
      <alignment horizontal="left" vertical="center"/>
    </xf>
    <xf numFmtId="49" fontId="35" fillId="7" borderId="13" xfId="0" applyNumberFormat="1" applyFont="1" applyFill="1" applyBorder="1" applyAlignment="1">
      <alignment horizontal="center" vertical="center"/>
    </xf>
    <xf numFmtId="0" fontId="12" fillId="0" borderId="1" xfId="4" applyFont="1" applyBorder="1" applyAlignment="1">
      <alignment horizontal="center" vertical="center" wrapText="1"/>
    </xf>
    <xf numFmtId="0" fontId="12" fillId="0" borderId="1" xfId="6" applyFont="1" applyBorder="1" applyAlignment="1">
      <alignment horizontal="center" vertical="center" wrapText="1"/>
    </xf>
    <xf numFmtId="0" fontId="12" fillId="3" borderId="1" xfId="4" applyFont="1" applyFill="1" applyBorder="1" applyAlignment="1">
      <alignment horizontal="center" vertical="center" wrapText="1"/>
    </xf>
    <xf numFmtId="0" fontId="12" fillId="3" borderId="1" xfId="6" applyFont="1" applyFill="1" applyBorder="1" applyAlignment="1">
      <alignment horizontal="center" vertical="center" wrapText="1"/>
    </xf>
    <xf numFmtId="43" fontId="12" fillId="3" borderId="1" xfId="1" applyFont="1" applyFill="1" applyBorder="1" applyAlignment="1">
      <alignment horizontal="center" vertical="center" wrapText="1"/>
    </xf>
    <xf numFmtId="0" fontId="12" fillId="3" borderId="1" xfId="0" applyFont="1" applyFill="1" applyBorder="1" applyAlignment="1">
      <alignment horizontal="justify"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vertical="center"/>
    </xf>
    <xf numFmtId="0" fontId="14" fillId="7" borderId="1" xfId="0" applyFont="1" applyFill="1" applyBorder="1" applyAlignment="1">
      <alignment horizontal="center" vertical="center"/>
    </xf>
    <xf numFmtId="0" fontId="14" fillId="7" borderId="1" xfId="0" applyFont="1" applyFill="1" applyBorder="1" applyAlignment="1">
      <alignment vertical="center" wrapText="1"/>
    </xf>
    <xf numFmtId="43" fontId="14" fillId="7" borderId="1" xfId="1" applyFont="1" applyFill="1" applyBorder="1" applyAlignment="1">
      <alignment horizontal="center" vertical="center" wrapText="1"/>
    </xf>
    <xf numFmtId="0" fontId="35" fillId="7" borderId="1" xfId="0" applyFont="1" applyFill="1" applyBorder="1" applyAlignment="1">
      <alignment horizontal="center" vertical="center"/>
    </xf>
    <xf numFmtId="0" fontId="35" fillId="7" borderId="1" xfId="0" applyFont="1" applyFill="1" applyBorder="1" applyAlignment="1">
      <alignment vertical="center"/>
    </xf>
    <xf numFmtId="43" fontId="35" fillId="7" borderId="1" xfId="1" applyFont="1" applyFill="1" applyBorder="1" applyAlignment="1">
      <alignment horizontal="center" vertical="center" wrapText="1"/>
    </xf>
    <xf numFmtId="0" fontId="8" fillId="3" borderId="0" xfId="0" applyFont="1" applyFill="1" applyAlignment="1">
      <alignment horizontal="center" vertical="center"/>
    </xf>
    <xf numFmtId="43" fontId="8" fillId="18" borderId="1" xfId="1" applyFont="1" applyFill="1" applyBorder="1" applyAlignment="1" applyProtection="1">
      <alignment horizontal="center" vertical="center" wrapText="1"/>
      <protection hidden="1"/>
    </xf>
    <xf numFmtId="43" fontId="6" fillId="18" borderId="1" xfId="1" applyFont="1" applyFill="1" applyBorder="1" applyAlignment="1" applyProtection="1">
      <alignment horizontal="center" vertical="center" wrapText="1"/>
      <protection hidden="1"/>
    </xf>
    <xf numFmtId="2" fontId="6" fillId="18" borderId="1" xfId="1" applyNumberFormat="1" applyFont="1" applyFill="1" applyBorder="1" applyAlignment="1" applyProtection="1">
      <alignment horizontal="center" vertical="center" wrapText="1"/>
      <protection hidden="1"/>
    </xf>
    <xf numFmtId="1" fontId="8" fillId="3" borderId="1" xfId="1" applyNumberFormat="1" applyFont="1" applyFill="1" applyBorder="1" applyAlignment="1" applyProtection="1">
      <alignment horizontal="center" vertical="center"/>
      <protection hidden="1"/>
    </xf>
    <xf numFmtId="1" fontId="6" fillId="3" borderId="0" xfId="1" applyNumberFormat="1" applyFont="1" applyFill="1" applyBorder="1" applyAlignment="1">
      <alignment horizontal="center" vertical="center"/>
    </xf>
    <xf numFmtId="1" fontId="6" fillId="3" borderId="1" xfId="1" applyNumberFormat="1" applyFont="1" applyFill="1" applyBorder="1" applyAlignment="1" applyProtection="1">
      <alignment horizontal="center" vertical="center"/>
      <protection hidden="1"/>
    </xf>
    <xf numFmtId="1" fontId="6" fillId="3" borderId="1" xfId="1" applyNumberFormat="1" applyFont="1" applyFill="1" applyBorder="1" applyAlignment="1">
      <alignment horizontal="center" vertical="center" wrapText="1"/>
    </xf>
    <xf numFmtId="49" fontId="6" fillId="3" borderId="1" xfId="8" applyNumberFormat="1" applyFont="1" applyFill="1" applyBorder="1" applyAlignment="1" applyProtection="1">
      <alignment horizontal="left" vertical="center" wrapText="1"/>
      <protection hidden="1"/>
    </xf>
    <xf numFmtId="43" fontId="6" fillId="3" borderId="1" xfId="1" applyFont="1" applyFill="1" applyBorder="1" applyAlignment="1" applyProtection="1">
      <alignment horizontal="right" vertical="center"/>
      <protection hidden="1"/>
    </xf>
    <xf numFmtId="172" fontId="6" fillId="3" borderId="1" xfId="1" applyNumberFormat="1" applyFont="1" applyFill="1" applyBorder="1" applyAlignment="1" applyProtection="1">
      <alignment horizontal="center" vertical="center"/>
      <protection hidden="1"/>
    </xf>
    <xf numFmtId="0" fontId="6" fillId="3" borderId="0" xfId="0" applyFont="1" applyFill="1" applyAlignment="1">
      <alignment vertical="center" wrapText="1"/>
    </xf>
    <xf numFmtId="0" fontId="8" fillId="3" borderId="0" xfId="0" applyFont="1" applyFill="1" applyAlignment="1">
      <alignment horizontal="center" vertical="center" wrapText="1"/>
    </xf>
    <xf numFmtId="0" fontId="6" fillId="3" borderId="1" xfId="8" applyFont="1" applyFill="1" applyBorder="1" applyAlignment="1" applyProtection="1">
      <alignment vertical="center" wrapText="1"/>
      <protection hidden="1"/>
    </xf>
    <xf numFmtId="0" fontId="6" fillId="3" borderId="1" xfId="8" applyFont="1" applyFill="1" applyBorder="1" applyAlignment="1" applyProtection="1">
      <alignment horizontal="justify" vertical="center" wrapText="1"/>
      <protection hidden="1"/>
    </xf>
    <xf numFmtId="0" fontId="6" fillId="3" borderId="1" xfId="8" applyFont="1" applyFill="1" applyBorder="1" applyAlignment="1" applyProtection="1">
      <alignment horizontal="center" vertical="center" wrapText="1"/>
      <protection hidden="1"/>
    </xf>
    <xf numFmtId="43" fontId="6" fillId="3" borderId="1" xfId="1" applyFont="1" applyFill="1" applyBorder="1" applyAlignment="1" applyProtection="1">
      <alignment horizontal="left" vertical="center" wrapText="1"/>
      <protection hidden="1"/>
    </xf>
    <xf numFmtId="1" fontId="6" fillId="3" borderId="1" xfId="1" applyNumberFormat="1" applyFont="1" applyFill="1" applyBorder="1" applyAlignment="1">
      <alignment horizontal="center" vertical="center"/>
    </xf>
    <xf numFmtId="1" fontId="6" fillId="3" borderId="1" xfId="1" applyNumberFormat="1" applyFont="1" applyFill="1" applyBorder="1" applyAlignment="1" applyProtection="1">
      <alignment horizontal="center" vertical="center" wrapText="1"/>
      <protection hidden="1"/>
    </xf>
    <xf numFmtId="4" fontId="6" fillId="3" borderId="1" xfId="8" applyNumberFormat="1" applyFont="1" applyFill="1" applyBorder="1" applyAlignment="1" applyProtection="1">
      <alignment horizontal="center" vertical="center"/>
      <protection hidden="1"/>
    </xf>
    <xf numFmtId="0" fontId="6" fillId="3" borderId="1" xfId="0" applyFont="1" applyFill="1" applyBorder="1" applyAlignment="1">
      <alignment vertical="center" wrapText="1"/>
    </xf>
    <xf numFmtId="0" fontId="6" fillId="3" borderId="0" xfId="0" applyFont="1" applyFill="1" applyAlignment="1">
      <alignment horizontal="center" vertical="center"/>
    </xf>
    <xf numFmtId="172" fontId="6" fillId="3" borderId="0" xfId="0" applyNumberFormat="1" applyFont="1" applyFill="1" applyAlignment="1">
      <alignment horizontal="center" vertical="center"/>
    </xf>
    <xf numFmtId="43" fontId="6" fillId="3" borderId="0" xfId="1" applyFont="1" applyFill="1" applyBorder="1" applyAlignment="1">
      <alignment vertical="center"/>
    </xf>
    <xf numFmtId="1" fontId="8" fillId="3" borderId="0" xfId="1" applyNumberFormat="1" applyFont="1" applyFill="1" applyBorder="1" applyAlignment="1">
      <alignment horizontal="center" vertical="center"/>
    </xf>
    <xf numFmtId="0" fontId="8" fillId="3" borderId="0" xfId="0" applyFont="1" applyFill="1" applyAlignment="1">
      <alignment vertical="center"/>
    </xf>
    <xf numFmtId="172" fontId="8" fillId="3" borderId="0" xfId="0" applyNumberFormat="1" applyFont="1" applyFill="1" applyAlignment="1">
      <alignment horizontal="center" vertical="center"/>
    </xf>
    <xf numFmtId="43" fontId="8" fillId="3" borderId="0" xfId="1" applyFont="1" applyFill="1" applyBorder="1" applyAlignment="1">
      <alignment horizontal="center" vertical="center"/>
    </xf>
    <xf numFmtId="0" fontId="6" fillId="3" borderId="1" xfId="0" applyFont="1" applyFill="1" applyBorder="1" applyAlignment="1">
      <alignment vertical="center"/>
    </xf>
    <xf numFmtId="0" fontId="6" fillId="3" borderId="1" xfId="0" applyFont="1" applyFill="1" applyBorder="1" applyAlignment="1">
      <alignment horizontal="center" vertical="center"/>
    </xf>
    <xf numFmtId="172" fontId="6" fillId="3" borderId="1" xfId="0" applyNumberFormat="1" applyFont="1" applyFill="1" applyBorder="1" applyAlignment="1">
      <alignment horizontal="center" vertical="center"/>
    </xf>
    <xf numFmtId="43" fontId="6" fillId="3" borderId="1" xfId="1" applyFont="1" applyFill="1" applyBorder="1" applyAlignment="1">
      <alignment vertical="center"/>
    </xf>
    <xf numFmtId="10" fontId="8" fillId="17" borderId="1" xfId="2" applyNumberFormat="1" applyFont="1" applyFill="1" applyBorder="1" applyAlignment="1" applyProtection="1">
      <alignment horizontal="right" vertical="center"/>
      <protection hidden="1"/>
    </xf>
    <xf numFmtId="0" fontId="6" fillId="3" borderId="1" xfId="1" applyNumberFormat="1" applyFont="1" applyFill="1" applyBorder="1" applyAlignment="1">
      <alignment horizontal="center" vertical="center" wrapText="1"/>
    </xf>
    <xf numFmtId="172" fontId="10" fillId="4" borderId="1" xfId="10" applyNumberFormat="1" applyFont="1" applyFill="1" applyBorder="1" applyAlignment="1">
      <alignment horizontal="center" vertical="center" wrapText="1"/>
    </xf>
    <xf numFmtId="10" fontId="10" fillId="4" borderId="1" xfId="2" applyNumberFormat="1" applyFont="1" applyFill="1" applyBorder="1" applyAlignment="1">
      <alignment horizontal="center" vertical="center" wrapText="1"/>
    </xf>
    <xf numFmtId="10" fontId="6" fillId="0" borderId="1" xfId="2" applyNumberFormat="1" applyFont="1" applyFill="1" applyBorder="1" applyAlignment="1" applyProtection="1">
      <alignment horizontal="center" vertical="center"/>
      <protection hidden="1"/>
    </xf>
    <xf numFmtId="43" fontId="6" fillId="3" borderId="0" xfId="1" applyFont="1" applyFill="1" applyBorder="1" applyAlignment="1">
      <alignment horizontal="right" vertical="center"/>
    </xf>
    <xf numFmtId="43" fontId="8" fillId="3" borderId="0" xfId="1" applyFont="1" applyFill="1" applyBorder="1" applyAlignment="1">
      <alignment horizontal="right" vertical="center"/>
    </xf>
    <xf numFmtId="43" fontId="8" fillId="3" borderId="1" xfId="1" applyFont="1" applyFill="1" applyBorder="1" applyAlignment="1" applyProtection="1">
      <alignment horizontal="right" vertical="center"/>
      <protection hidden="1"/>
    </xf>
    <xf numFmtId="43" fontId="8" fillId="18" borderId="1" xfId="1" applyFont="1" applyFill="1" applyBorder="1" applyAlignment="1" applyProtection="1">
      <alignment horizontal="right" vertical="center" wrapText="1"/>
      <protection hidden="1"/>
    </xf>
    <xf numFmtId="43" fontId="8" fillId="17" borderId="1" xfId="1" applyFont="1" applyFill="1" applyBorder="1" applyAlignment="1" applyProtection="1">
      <alignment horizontal="right" vertical="center"/>
      <protection hidden="1"/>
    </xf>
    <xf numFmtId="43" fontId="6" fillId="3" borderId="1" xfId="1" applyFont="1" applyFill="1" applyBorder="1" applyAlignment="1">
      <alignment horizontal="right" vertical="center"/>
    </xf>
    <xf numFmtId="0" fontId="24" fillId="0" borderId="0" xfId="0" applyFont="1" applyAlignment="1">
      <alignment horizontal="center" vertical="center" wrapText="1"/>
    </xf>
    <xf numFmtId="0" fontId="24" fillId="0" borderId="0" xfId="0" applyFont="1" applyAlignment="1">
      <alignment horizontal="center" vertical="center"/>
    </xf>
    <xf numFmtId="0" fontId="24" fillId="0" borderId="0" xfId="0" applyFont="1" applyAlignment="1">
      <alignment vertical="center"/>
    </xf>
    <xf numFmtId="0" fontId="24" fillId="0" borderId="17" xfId="0" applyFont="1" applyBorder="1" applyAlignment="1">
      <alignment horizontal="center" vertical="center"/>
    </xf>
    <xf numFmtId="0" fontId="24" fillId="3" borderId="17" xfId="0" applyFont="1" applyFill="1" applyBorder="1" applyAlignment="1">
      <alignment horizontal="center" vertical="center" wrapText="1"/>
    </xf>
    <xf numFmtId="4" fontId="24" fillId="0" borderId="0" xfId="1" applyNumberFormat="1" applyFont="1" applyAlignment="1">
      <alignment horizontal="center" vertical="center" wrapText="1"/>
    </xf>
    <xf numFmtId="4" fontId="24" fillId="0" borderId="0" xfId="0" applyNumberFormat="1" applyFont="1" applyAlignment="1">
      <alignment horizontal="center" vertical="center" wrapText="1"/>
    </xf>
    <xf numFmtId="43" fontId="34" fillId="0" borderId="0" xfId="1" applyFont="1" applyFill="1" applyBorder="1" applyAlignment="1">
      <alignment horizontal="center" vertical="center" wrapText="1"/>
    </xf>
    <xf numFmtId="0" fontId="34" fillId="0" borderId="17" xfId="4" applyFont="1" applyBorder="1" applyAlignment="1">
      <alignment horizontal="center" vertical="center" wrapText="1"/>
    </xf>
    <xf numFmtId="10" fontId="34" fillId="0" borderId="17" xfId="2" applyNumberFormat="1" applyFont="1" applyFill="1" applyBorder="1" applyAlignment="1">
      <alignment horizontal="center" vertical="center"/>
    </xf>
    <xf numFmtId="43" fontId="34" fillId="3" borderId="0" xfId="1" applyFont="1" applyFill="1" applyBorder="1" applyAlignment="1">
      <alignment horizontal="center" vertical="center" wrapText="1"/>
    </xf>
    <xf numFmtId="0" fontId="34" fillId="3" borderId="0" xfId="0" applyFont="1" applyFill="1" applyAlignment="1">
      <alignment vertical="center"/>
    </xf>
    <xf numFmtId="43" fontId="36" fillId="5" borderId="0" xfId="1" applyFont="1" applyFill="1" applyBorder="1" applyAlignment="1">
      <alignment horizontal="center" vertical="center" wrapText="1"/>
    </xf>
    <xf numFmtId="43" fontId="36" fillId="7" borderId="0" xfId="0" applyNumberFormat="1" applyFont="1" applyFill="1" applyAlignment="1">
      <alignment horizontal="center" vertical="center" wrapText="1"/>
    </xf>
    <xf numFmtId="4" fontId="34" fillId="0" borderId="0" xfId="1" applyNumberFormat="1" applyFont="1" applyAlignment="1">
      <alignment horizontal="center" vertical="center" wrapText="1"/>
    </xf>
    <xf numFmtId="49" fontId="36" fillId="5" borderId="17" xfId="0" applyNumberFormat="1" applyFont="1" applyFill="1" applyBorder="1" applyAlignment="1">
      <alignment horizontal="center" vertical="center" wrapText="1"/>
    </xf>
    <xf numFmtId="43" fontId="34" fillId="0" borderId="0" xfId="1" applyFont="1" applyAlignment="1">
      <alignment horizontal="center" vertical="center" wrapText="1"/>
    </xf>
    <xf numFmtId="43" fontId="34" fillId="5" borderId="17" xfId="1" applyFont="1" applyFill="1" applyBorder="1" applyAlignment="1">
      <alignment horizontal="center" vertical="center" wrapText="1"/>
    </xf>
    <xf numFmtId="43" fontId="34" fillId="7" borderId="15" xfId="1" applyFont="1" applyFill="1" applyBorder="1" applyAlignment="1">
      <alignment horizontal="center" vertical="center" wrapText="1"/>
    </xf>
    <xf numFmtId="43" fontId="36" fillId="7" borderId="15" xfId="1" applyFont="1" applyFill="1" applyBorder="1" applyAlignment="1">
      <alignment horizontal="center" vertical="center" wrapText="1"/>
    </xf>
    <xf numFmtId="43" fontId="41" fillId="5" borderId="17" xfId="1" applyFont="1" applyFill="1" applyBorder="1" applyAlignment="1">
      <alignment horizontal="center" vertical="center"/>
    </xf>
    <xf numFmtId="0" fontId="34" fillId="0" borderId="0" xfId="0" applyFont="1" applyAlignment="1">
      <alignment horizontal="center" vertical="center" wrapText="1"/>
    </xf>
    <xf numFmtId="0" fontId="36" fillId="0" borderId="0" xfId="0" applyFont="1" applyAlignment="1">
      <alignment horizontal="center" vertical="center" wrapText="1"/>
    </xf>
    <xf numFmtId="43" fontId="36" fillId="0" borderId="0" xfId="0" applyNumberFormat="1" applyFont="1" applyAlignment="1">
      <alignment horizontal="center" vertical="center" wrapText="1"/>
    </xf>
    <xf numFmtId="0" fontId="36" fillId="14" borderId="17" xfId="0" applyFont="1" applyFill="1" applyBorder="1" applyAlignment="1">
      <alignment horizontal="center" vertical="center"/>
    </xf>
    <xf numFmtId="0" fontId="34" fillId="14" borderId="17" xfId="0" applyFont="1" applyFill="1" applyBorder="1" applyAlignment="1">
      <alignment horizontal="center" vertical="center"/>
    </xf>
    <xf numFmtId="49" fontId="36" fillId="14" borderId="17" xfId="0" applyNumberFormat="1" applyFont="1" applyFill="1" applyBorder="1" applyAlignment="1">
      <alignment horizontal="left" vertical="center"/>
    </xf>
    <xf numFmtId="0" fontId="36" fillId="14" borderId="17" xfId="0" applyFont="1" applyFill="1" applyBorder="1" applyAlignment="1">
      <alignment horizontal="left" vertical="center"/>
    </xf>
    <xf numFmtId="4" fontId="34" fillId="14" borderId="17" xfId="1" applyNumberFormat="1" applyFont="1" applyFill="1" applyBorder="1" applyAlignment="1">
      <alignment horizontal="center" vertical="center" wrapText="1"/>
    </xf>
    <xf numFmtId="43" fontId="34" fillId="14" borderId="17" xfId="1" applyFont="1" applyFill="1" applyBorder="1" applyAlignment="1">
      <alignment horizontal="center" vertical="center" wrapText="1"/>
    </xf>
    <xf numFmtId="43" fontId="36" fillId="14" borderId="17" xfId="1" applyFont="1" applyFill="1" applyBorder="1" applyAlignment="1">
      <alignment horizontal="center" vertical="center" wrapText="1"/>
    </xf>
    <xf numFmtId="43" fontId="36" fillId="14" borderId="0" xfId="1" applyFont="1" applyFill="1" applyBorder="1" applyAlignment="1">
      <alignment horizontal="center" vertical="center" wrapText="1"/>
    </xf>
    <xf numFmtId="49" fontId="36" fillId="14" borderId="17" xfId="0" applyNumberFormat="1" applyFont="1" applyFill="1" applyBorder="1" applyAlignment="1">
      <alignment horizontal="left" vertical="center" wrapText="1"/>
    </xf>
    <xf numFmtId="0" fontId="36" fillId="7" borderId="18" xfId="0" applyFont="1" applyFill="1" applyBorder="1" applyAlignment="1">
      <alignment horizontal="center" vertical="center"/>
    </xf>
    <xf numFmtId="49" fontId="36" fillId="7" borderId="18" xfId="0" applyNumberFormat="1" applyFont="1" applyFill="1" applyBorder="1" applyAlignment="1">
      <alignment horizontal="center" vertical="center"/>
    </xf>
    <xf numFmtId="4" fontId="36" fillId="7" borderId="18" xfId="1" applyNumberFormat="1" applyFont="1" applyFill="1" applyBorder="1" applyAlignment="1">
      <alignment horizontal="center" vertical="center" wrapText="1"/>
    </xf>
    <xf numFmtId="43" fontId="36" fillId="7" borderId="18" xfId="1" applyFont="1" applyFill="1" applyBorder="1" applyAlignment="1">
      <alignment horizontal="center" vertical="center" wrapText="1"/>
    </xf>
    <xf numFmtId="43" fontId="36" fillId="0" borderId="0" xfId="1" applyFont="1" applyFill="1" applyBorder="1" applyAlignment="1">
      <alignment horizontal="center" vertical="center" wrapText="1"/>
    </xf>
    <xf numFmtId="10" fontId="6" fillId="3" borderId="0" xfId="2" applyNumberFormat="1" applyFont="1" applyFill="1" applyBorder="1" applyAlignment="1">
      <alignment horizontal="right" vertical="center"/>
    </xf>
    <xf numFmtId="10" fontId="8" fillId="3" borderId="0" xfId="2" applyNumberFormat="1" applyFont="1" applyFill="1" applyBorder="1" applyAlignment="1">
      <alignment horizontal="right" vertical="center"/>
    </xf>
    <xf numFmtId="0" fontId="43" fillId="14" borderId="17" xfId="0" applyFont="1" applyFill="1" applyBorder="1" applyAlignment="1">
      <alignment horizontal="center" vertical="center"/>
    </xf>
    <xf numFmtId="0" fontId="43" fillId="17" borderId="17" xfId="0" applyFont="1" applyFill="1" applyBorder="1" applyAlignment="1">
      <alignment horizontal="center" vertical="center" wrapText="1"/>
    </xf>
    <xf numFmtId="0" fontId="24" fillId="3" borderId="1" xfId="4" applyFont="1" applyFill="1" applyBorder="1" applyAlignment="1">
      <alignment horizontal="center" vertical="center" wrapText="1"/>
    </xf>
    <xf numFmtId="10" fontId="24" fillId="3" borderId="1" xfId="2" applyNumberFormat="1" applyFont="1" applyFill="1" applyBorder="1" applyAlignment="1">
      <alignment horizontal="center" vertical="center"/>
    </xf>
    <xf numFmtId="0" fontId="46" fillId="0" borderId="17" xfId="0" applyFont="1" applyBorder="1" applyAlignment="1">
      <alignment horizontal="center" vertical="center"/>
    </xf>
    <xf numFmtId="0" fontId="24" fillId="7" borderId="1" xfId="0" applyFont="1" applyFill="1" applyBorder="1" applyAlignment="1">
      <alignment vertical="center"/>
    </xf>
    <xf numFmtId="0" fontId="24" fillId="7" borderId="1" xfId="0" applyFont="1" applyFill="1" applyBorder="1" applyAlignment="1">
      <alignment horizontal="center" vertical="center"/>
    </xf>
    <xf numFmtId="43" fontId="43" fillId="5" borderId="1" xfId="0" applyNumberFormat="1" applyFont="1" applyFill="1" applyBorder="1" applyAlignment="1">
      <alignment horizontal="center" vertical="center" wrapText="1"/>
    </xf>
    <xf numFmtId="164" fontId="24" fillId="0" borderId="17" xfId="7" applyFont="1" applyFill="1" applyBorder="1" applyAlignment="1">
      <alignment vertical="center"/>
    </xf>
    <xf numFmtId="0" fontId="46" fillId="0" borderId="0" xfId="0" applyFont="1" applyAlignment="1">
      <alignment vertical="center"/>
    </xf>
    <xf numFmtId="164" fontId="24" fillId="0" borderId="0" xfId="7" applyFont="1" applyFill="1" applyAlignment="1">
      <alignment vertical="center"/>
    </xf>
    <xf numFmtId="164" fontId="24" fillId="0" borderId="0" xfId="7" applyFont="1" applyAlignment="1">
      <alignment vertical="center"/>
    </xf>
    <xf numFmtId="43" fontId="36" fillId="7" borderId="0" xfId="1" applyFont="1" applyFill="1" applyBorder="1" applyAlignment="1">
      <alignment horizontal="center" vertical="center" wrapText="1"/>
    </xf>
    <xf numFmtId="10" fontId="44" fillId="0" borderId="0" xfId="2" applyNumberFormat="1" applyFont="1" applyFill="1" applyBorder="1" applyAlignment="1">
      <alignment horizontal="center" vertical="center" wrapText="1"/>
    </xf>
    <xf numFmtId="0" fontId="43" fillId="5" borderId="1" xfId="0" applyFont="1" applyFill="1" applyBorder="1" applyAlignment="1">
      <alignment vertical="center"/>
    </xf>
    <xf numFmtId="0" fontId="24" fillId="5" borderId="1" xfId="0" applyFont="1" applyFill="1" applyBorder="1" applyAlignment="1">
      <alignment horizontal="center" vertical="center"/>
    </xf>
    <xf numFmtId="0" fontId="24" fillId="5" borderId="1" xfId="0" applyFont="1" applyFill="1" applyBorder="1" applyAlignment="1">
      <alignment vertical="center"/>
    </xf>
    <xf numFmtId="4" fontId="24" fillId="5" borderId="1" xfId="1" applyNumberFormat="1" applyFont="1" applyFill="1" applyBorder="1" applyAlignment="1">
      <alignment horizontal="center" vertical="center" wrapText="1"/>
    </xf>
    <xf numFmtId="4" fontId="24" fillId="5" borderId="1" xfId="0" applyNumberFormat="1" applyFont="1" applyFill="1" applyBorder="1" applyAlignment="1">
      <alignment horizontal="center" vertical="center" wrapText="1"/>
    </xf>
    <xf numFmtId="0" fontId="43" fillId="17" borderId="18" xfId="0" applyFont="1" applyFill="1" applyBorder="1" applyAlignment="1">
      <alignment horizontal="center" vertical="center" wrapText="1"/>
    </xf>
    <xf numFmtId="0" fontId="43" fillId="5" borderId="17" xfId="0" applyFont="1" applyFill="1" applyBorder="1" applyAlignment="1">
      <alignment horizontal="center" vertical="center"/>
    </xf>
    <xf numFmtId="49" fontId="43" fillId="5" borderId="17" xfId="0" applyNumberFormat="1" applyFont="1" applyFill="1" applyBorder="1" applyAlignment="1">
      <alignment horizontal="left" vertical="center"/>
    </xf>
    <xf numFmtId="0" fontId="24" fillId="5" borderId="17" xfId="0" applyFont="1" applyFill="1" applyBorder="1" applyAlignment="1">
      <alignment horizontal="center" vertical="center"/>
    </xf>
    <xf numFmtId="4" fontId="24" fillId="5" borderId="17" xfId="1" applyNumberFormat="1" applyFont="1" applyFill="1" applyBorder="1" applyAlignment="1">
      <alignment horizontal="center" vertical="center" wrapText="1"/>
    </xf>
    <xf numFmtId="4" fontId="24" fillId="5" borderId="17" xfId="0" applyNumberFormat="1" applyFont="1" applyFill="1" applyBorder="1" applyAlignment="1">
      <alignment horizontal="center" vertical="center" wrapText="1"/>
    </xf>
    <xf numFmtId="43" fontId="43" fillId="5" borderId="17" xfId="0" applyNumberFormat="1" applyFont="1" applyFill="1" applyBorder="1" applyAlignment="1">
      <alignment horizontal="center" vertical="center" wrapText="1"/>
    </xf>
    <xf numFmtId="0" fontId="24" fillId="3" borderId="17" xfId="0" applyFont="1" applyFill="1" applyBorder="1" applyAlignment="1">
      <alignment horizontal="center" vertical="center"/>
    </xf>
    <xf numFmtId="49" fontId="24" fillId="3" borderId="17" xfId="4" applyNumberFormat="1" applyFont="1" applyFill="1" applyBorder="1" applyAlignment="1">
      <alignment horizontal="center" vertical="center"/>
    </xf>
    <xf numFmtId="0" fontId="24" fillId="3" borderId="17" xfId="6" applyFont="1" applyFill="1" applyBorder="1" applyAlignment="1">
      <alignment horizontal="center" vertical="center" wrapText="1"/>
    </xf>
    <xf numFmtId="0" fontId="24" fillId="3" borderId="17" xfId="0" applyFont="1" applyFill="1" applyBorder="1" applyAlignment="1">
      <alignment horizontal="left" vertical="center" wrapText="1"/>
    </xf>
    <xf numFmtId="4" fontId="24" fillId="3" borderId="17" xfId="1" applyNumberFormat="1" applyFont="1" applyFill="1" applyBorder="1" applyAlignment="1">
      <alignment horizontal="center" vertical="center" wrapText="1"/>
    </xf>
    <xf numFmtId="4" fontId="24" fillId="3" borderId="17" xfId="0" applyNumberFormat="1" applyFont="1" applyFill="1" applyBorder="1" applyAlignment="1">
      <alignment horizontal="center" vertical="center" wrapText="1"/>
    </xf>
    <xf numFmtId="43" fontId="24" fillId="3" borderId="17" xfId="1" applyFont="1" applyFill="1" applyBorder="1" applyAlignment="1">
      <alignment horizontal="center" vertical="center" wrapText="1"/>
    </xf>
    <xf numFmtId="0" fontId="43" fillId="5" borderId="17" xfId="0" applyFont="1" applyFill="1" applyBorder="1" applyAlignment="1">
      <alignment vertical="center"/>
    </xf>
    <xf numFmtId="49" fontId="43" fillId="14" borderId="17" xfId="0" applyNumberFormat="1" applyFont="1" applyFill="1" applyBorder="1" applyAlignment="1">
      <alignment horizontal="left" vertical="center"/>
    </xf>
    <xf numFmtId="0" fontId="24" fillId="14" borderId="17" xfId="0" applyFont="1" applyFill="1" applyBorder="1" applyAlignment="1">
      <alignment horizontal="center" vertical="center"/>
    </xf>
    <xf numFmtId="0" fontId="24" fillId="14" borderId="17" xfId="0" applyFont="1" applyFill="1" applyBorder="1" applyAlignment="1">
      <alignment vertical="center"/>
    </xf>
    <xf numFmtId="4" fontId="24" fillId="14" borderId="17" xfId="1" applyNumberFormat="1" applyFont="1" applyFill="1" applyBorder="1" applyAlignment="1">
      <alignment horizontal="center" vertical="center" wrapText="1"/>
    </xf>
    <xf numFmtId="4" fontId="24" fillId="14" borderId="17" xfId="0" applyNumberFormat="1" applyFont="1" applyFill="1" applyBorder="1" applyAlignment="1">
      <alignment horizontal="center" vertical="center" wrapText="1"/>
    </xf>
    <xf numFmtId="43" fontId="43" fillId="14" borderId="17" xfId="0" applyNumberFormat="1" applyFont="1" applyFill="1" applyBorder="1" applyAlignment="1">
      <alignment horizontal="center" vertical="center" wrapText="1"/>
    </xf>
    <xf numFmtId="167" fontId="34" fillId="14" borderId="17" xfId="2" applyNumberFormat="1" applyFont="1" applyFill="1" applyBorder="1" applyAlignment="1">
      <alignment horizontal="center" vertical="center"/>
    </xf>
    <xf numFmtId="164" fontId="34" fillId="14" borderId="17" xfId="7" applyFont="1" applyFill="1" applyBorder="1" applyAlignment="1">
      <alignment horizontal="center" vertical="center"/>
    </xf>
    <xf numFmtId="167" fontId="34" fillId="5" borderId="17" xfId="2" applyNumberFormat="1" applyFont="1" applyFill="1" applyBorder="1" applyAlignment="1">
      <alignment horizontal="center" vertical="center"/>
    </xf>
    <xf numFmtId="164" fontId="34" fillId="5" borderId="17" xfId="7" applyFont="1" applyFill="1" applyBorder="1" applyAlignment="1">
      <alignment horizontal="center" vertical="center"/>
    </xf>
    <xf numFmtId="167" fontId="34" fillId="5" borderId="1" xfId="2" applyNumberFormat="1" applyFont="1" applyFill="1" applyBorder="1" applyAlignment="1">
      <alignment horizontal="center" vertical="center"/>
    </xf>
    <xf numFmtId="0" fontId="34" fillId="5" borderId="1" xfId="0" applyFont="1" applyFill="1" applyBorder="1" applyAlignment="1">
      <alignment horizontal="center" vertical="center"/>
    </xf>
    <xf numFmtId="164" fontId="34" fillId="5" borderId="1" xfId="7" applyFont="1" applyFill="1" applyBorder="1" applyAlignment="1">
      <alignment horizontal="center" vertical="center"/>
    </xf>
    <xf numFmtId="0" fontId="47" fillId="0" borderId="0" xfId="23" applyFont="1"/>
    <xf numFmtId="0" fontId="49" fillId="0" borderId="0" xfId="23" applyFont="1" applyAlignment="1">
      <alignment vertical="center"/>
    </xf>
    <xf numFmtId="0" fontId="51" fillId="0" borderId="0" xfId="23" applyFont="1" applyAlignment="1">
      <alignment vertical="center" wrapText="1"/>
    </xf>
    <xf numFmtId="0" fontId="14" fillId="0" borderId="0" xfId="23" applyFont="1" applyAlignment="1">
      <alignment horizontal="center" vertical="center" wrapText="1"/>
    </xf>
    <xf numFmtId="0" fontId="49" fillId="0" borderId="0" xfId="23" applyFont="1" applyAlignment="1">
      <alignment wrapText="1"/>
    </xf>
    <xf numFmtId="0" fontId="49" fillId="0" borderId="0" xfId="23" applyFont="1" applyAlignment="1">
      <alignment horizontal="center" vertical="center"/>
    </xf>
    <xf numFmtId="0" fontId="49" fillId="0" borderId="0" xfId="23" applyFont="1" applyAlignment="1">
      <alignment horizontal="center" wrapText="1"/>
    </xf>
    <xf numFmtId="0" fontId="34" fillId="18" borderId="17" xfId="0" applyFont="1" applyFill="1" applyBorder="1" applyAlignment="1">
      <alignment horizontal="center" vertical="center"/>
    </xf>
    <xf numFmtId="9" fontId="34" fillId="18" borderId="17" xfId="2" applyFont="1" applyFill="1" applyBorder="1" applyAlignment="1">
      <alignment horizontal="center" vertical="center"/>
    </xf>
    <xf numFmtId="164" fontId="34" fillId="18" borderId="17" xfId="7" applyFont="1" applyFill="1" applyBorder="1" applyAlignment="1">
      <alignment horizontal="center" vertical="center"/>
    </xf>
    <xf numFmtId="0" fontId="34" fillId="16" borderId="17" xfId="0" applyFont="1" applyFill="1" applyBorder="1" applyAlignment="1">
      <alignment horizontal="center" vertical="center"/>
    </xf>
    <xf numFmtId="9" fontId="34" fillId="16" borderId="17" xfId="2" applyFont="1" applyFill="1" applyBorder="1" applyAlignment="1">
      <alignment horizontal="center" vertical="center"/>
    </xf>
    <xf numFmtId="164" fontId="34" fillId="16" borderId="17" xfId="7" applyFont="1" applyFill="1" applyBorder="1" applyAlignment="1">
      <alignment horizontal="center" vertical="center"/>
    </xf>
    <xf numFmtId="0" fontId="34" fillId="15" borderId="17" xfId="0" applyFont="1" applyFill="1" applyBorder="1" applyAlignment="1">
      <alignment horizontal="center" vertical="center"/>
    </xf>
    <xf numFmtId="9" fontId="34" fillId="15" borderId="17" xfId="2" applyFont="1" applyFill="1" applyBorder="1" applyAlignment="1">
      <alignment horizontal="center" vertical="center"/>
    </xf>
    <xf numFmtId="164" fontId="34" fillId="15" borderId="17" xfId="7" applyFont="1" applyFill="1" applyBorder="1" applyAlignment="1">
      <alignment horizontal="center" vertical="center"/>
    </xf>
    <xf numFmtId="167" fontId="55" fillId="19" borderId="15" xfId="2" applyNumberFormat="1" applyFont="1" applyFill="1" applyBorder="1" applyAlignment="1">
      <alignment vertical="center"/>
    </xf>
    <xf numFmtId="0" fontId="56" fillId="19" borderId="15" xfId="0" applyFont="1" applyFill="1" applyBorder="1" applyAlignment="1">
      <alignment horizontal="center" vertical="center"/>
    </xf>
    <xf numFmtId="9" fontId="56" fillId="19" borderId="15" xfId="7" applyNumberFormat="1" applyFont="1" applyFill="1" applyBorder="1" applyAlignment="1">
      <alignment horizontal="center" vertical="center"/>
    </xf>
    <xf numFmtId="164" fontId="56" fillId="19" borderId="15" xfId="7" applyFont="1" applyFill="1" applyBorder="1" applyAlignment="1">
      <alignment horizontal="center" vertical="center"/>
    </xf>
    <xf numFmtId="9" fontId="56" fillId="19" borderId="15" xfId="2" applyFont="1" applyFill="1" applyBorder="1" applyAlignment="1">
      <alignment horizontal="center" vertical="center"/>
    </xf>
    <xf numFmtId="0" fontId="36" fillId="17" borderId="18" xfId="0" applyFont="1" applyFill="1" applyBorder="1" applyAlignment="1">
      <alignment horizontal="center" vertical="center" wrapText="1"/>
    </xf>
    <xf numFmtId="43" fontId="34" fillId="0" borderId="0" xfId="1" applyFont="1" applyFill="1" applyAlignment="1">
      <alignment vertical="center"/>
    </xf>
    <xf numFmtId="164" fontId="34" fillId="0" borderId="0" xfId="7" applyFont="1" applyFill="1" applyAlignment="1">
      <alignment vertical="center"/>
    </xf>
    <xf numFmtId="167" fontId="34" fillId="0" borderId="0" xfId="2" applyNumberFormat="1" applyFont="1" applyFill="1" applyAlignment="1">
      <alignment vertical="center"/>
    </xf>
    <xf numFmtId="43" fontId="34" fillId="0" borderId="0" xfId="1" applyFont="1" applyAlignment="1">
      <alignment vertical="center"/>
    </xf>
    <xf numFmtId="164" fontId="34" fillId="0" borderId="0" xfId="7" applyFont="1" applyAlignment="1">
      <alignment vertical="center"/>
    </xf>
    <xf numFmtId="167" fontId="34" fillId="0" borderId="0" xfId="2" applyNumberFormat="1" applyFont="1" applyAlignment="1">
      <alignment vertical="center"/>
    </xf>
    <xf numFmtId="43" fontId="6" fillId="14" borderId="1" xfId="1" applyFont="1" applyFill="1" applyBorder="1" applyAlignment="1" applyProtection="1">
      <alignment horizontal="center" vertical="center"/>
      <protection hidden="1"/>
    </xf>
    <xf numFmtId="0" fontId="12" fillId="3" borderId="13" xfId="4" applyFont="1" applyFill="1" applyBorder="1" applyAlignment="1">
      <alignment horizontal="center" vertical="center"/>
    </xf>
    <xf numFmtId="0" fontId="6" fillId="3" borderId="0" xfId="1" applyNumberFormat="1" applyFont="1" applyFill="1" applyBorder="1" applyAlignment="1">
      <alignment horizontal="center" vertical="center"/>
    </xf>
    <xf numFmtId="0" fontId="8" fillId="3" borderId="0" xfId="1" applyNumberFormat="1" applyFont="1" applyFill="1" applyBorder="1" applyAlignment="1">
      <alignment horizontal="center" vertical="center"/>
    </xf>
    <xf numFmtId="0" fontId="12" fillId="0" borderId="1" xfId="4" applyFont="1" applyBorder="1" applyAlignment="1">
      <alignment horizontal="center" vertical="center"/>
    </xf>
    <xf numFmtId="0" fontId="12" fillId="0" borderId="1" xfId="0" applyFont="1" applyBorder="1" applyAlignment="1">
      <alignment horizontal="left" vertical="center" wrapText="1"/>
    </xf>
    <xf numFmtId="0" fontId="12" fillId="0" borderId="1" xfId="0" applyFont="1" applyBorder="1" applyAlignment="1">
      <alignment horizontal="center" vertical="center" wrapText="1"/>
    </xf>
    <xf numFmtId="43" fontId="12" fillId="0" borderId="1" xfId="1" applyFont="1" applyFill="1" applyBorder="1" applyAlignment="1">
      <alignment horizontal="center" vertical="center" wrapText="1"/>
    </xf>
    <xf numFmtId="0" fontId="25" fillId="14" borderId="1" xfId="23" applyFont="1" applyFill="1" applyBorder="1" applyAlignment="1">
      <alignment horizontal="center" vertical="center"/>
    </xf>
    <xf numFmtId="0" fontId="57" fillId="20" borderId="1" xfId="23" applyFont="1" applyFill="1" applyBorder="1" applyAlignment="1">
      <alignment horizontal="center" vertical="center"/>
    </xf>
    <xf numFmtId="0" fontId="49" fillId="0" borderId="0" xfId="23" applyFont="1"/>
    <xf numFmtId="43" fontId="0" fillId="0" borderId="0" xfId="1" applyFont="1" applyBorder="1"/>
    <xf numFmtId="168" fontId="15" fillId="9" borderId="0" xfId="21" applyNumberFormat="1" applyFont="1" applyFill="1" applyAlignment="1">
      <alignment horizontal="center" vertical="distributed"/>
    </xf>
    <xf numFmtId="43" fontId="16" fillId="0" borderId="0" xfId="1" applyFont="1" applyBorder="1"/>
    <xf numFmtId="4" fontId="17" fillId="0" borderId="0" xfId="21" applyNumberFormat="1" applyFont="1" applyAlignment="1">
      <alignment horizontal="center" vertical="top"/>
    </xf>
    <xf numFmtId="43" fontId="16" fillId="6" borderId="0" xfId="1" applyFont="1" applyFill="1" applyBorder="1" applyAlignment="1">
      <alignment vertical="top"/>
    </xf>
    <xf numFmtId="10" fontId="17" fillId="0" borderId="0" xfId="22" applyNumberFormat="1" applyFont="1" applyFill="1" applyBorder="1" applyAlignment="1">
      <alignment horizontal="center" vertical="center"/>
    </xf>
    <xf numFmtId="10" fontId="18" fillId="6" borderId="0" xfId="2" applyNumberFormat="1" applyFont="1" applyFill="1" applyBorder="1" applyAlignment="1">
      <alignment horizontal="right" vertical="top"/>
    </xf>
    <xf numFmtId="4" fontId="19" fillId="0" borderId="0" xfId="22" applyNumberFormat="1" applyFont="1" applyFill="1" applyBorder="1" applyAlignment="1">
      <alignment horizontal="center" vertical="center"/>
    </xf>
    <xf numFmtId="10" fontId="19" fillId="0" borderId="0" xfId="22" applyNumberFormat="1" applyFont="1" applyFill="1" applyBorder="1" applyAlignment="1">
      <alignment horizontal="center" vertical="center"/>
    </xf>
    <xf numFmtId="0" fontId="19" fillId="3" borderId="0" xfId="21" applyFont="1" applyFill="1" applyAlignment="1">
      <alignment horizontal="center" vertical="center"/>
    </xf>
    <xf numFmtId="4" fontId="17" fillId="0" borderId="0" xfId="21" applyNumberFormat="1" applyFont="1" applyAlignment="1">
      <alignment horizontal="center" vertical="center"/>
    </xf>
    <xf numFmtId="10" fontId="17" fillId="11" borderId="0" xfId="21" applyNumberFormat="1" applyFont="1" applyFill="1" applyAlignment="1">
      <alignment horizontal="center" vertical="center"/>
    </xf>
    <xf numFmtId="43" fontId="3" fillId="0" borderId="0" xfId="1" applyFont="1" applyBorder="1"/>
    <xf numFmtId="0" fontId="15" fillId="9" borderId="18" xfId="21" applyFont="1" applyFill="1" applyBorder="1" applyAlignment="1">
      <alignment horizontal="center" vertical="distributed"/>
    </xf>
    <xf numFmtId="0" fontId="15" fillId="9" borderId="18" xfId="21" applyFont="1" applyFill="1" applyBorder="1" applyAlignment="1">
      <alignment horizontal="center" vertical="center" wrapText="1"/>
    </xf>
    <xf numFmtId="168" fontId="15" fillId="9" borderId="18" xfId="21" applyNumberFormat="1" applyFont="1" applyFill="1" applyBorder="1" applyAlignment="1">
      <alignment horizontal="center" vertical="distributed"/>
    </xf>
    <xf numFmtId="10" fontId="17" fillId="0" borderId="17" xfId="22" applyNumberFormat="1" applyFont="1" applyFill="1" applyBorder="1" applyAlignment="1">
      <alignment horizontal="center" vertical="center"/>
    </xf>
    <xf numFmtId="4" fontId="18" fillId="6" borderId="0" xfId="21" applyNumberFormat="1" applyFont="1" applyFill="1" applyAlignment="1">
      <alignment horizontal="right" vertical="center"/>
    </xf>
    <xf numFmtId="43" fontId="16" fillId="6" borderId="0" xfId="1" applyFont="1" applyFill="1" applyBorder="1" applyAlignment="1">
      <alignment vertical="center"/>
    </xf>
    <xf numFmtId="0" fontId="16" fillId="6" borderId="0" xfId="21" applyFont="1" applyFill="1" applyAlignment="1">
      <alignment vertical="center"/>
    </xf>
    <xf numFmtId="169" fontId="16" fillId="6" borderId="0" xfId="1" applyNumberFormat="1" applyFont="1" applyFill="1" applyBorder="1" applyAlignment="1">
      <alignment vertical="center"/>
    </xf>
    <xf numFmtId="169" fontId="16" fillId="6" borderId="0" xfId="2" applyNumberFormat="1" applyFont="1" applyFill="1" applyBorder="1" applyAlignment="1">
      <alignment vertical="center"/>
    </xf>
    <xf numFmtId="4" fontId="16" fillId="6" borderId="0" xfId="21" applyNumberFormat="1" applyFont="1" applyFill="1" applyAlignment="1">
      <alignment vertical="center"/>
    </xf>
    <xf numFmtId="0" fontId="16" fillId="0" borderId="0" xfId="21" applyFont="1" applyAlignment="1">
      <alignment vertical="center"/>
    </xf>
    <xf numFmtId="4" fontId="18" fillId="0" borderId="0" xfId="21" applyNumberFormat="1" applyFont="1" applyAlignment="1">
      <alignment vertical="center"/>
    </xf>
    <xf numFmtId="0" fontId="18" fillId="0" borderId="0" xfId="21" applyFont="1" applyAlignment="1">
      <alignment vertical="center"/>
    </xf>
    <xf numFmtId="0" fontId="17" fillId="3" borderId="0" xfId="21" applyFont="1" applyFill="1" applyAlignment="1">
      <alignment horizontal="left" vertical="center"/>
    </xf>
    <xf numFmtId="43" fontId="18" fillId="0" borderId="0" xfId="21" applyNumberFormat="1" applyFont="1" applyAlignment="1">
      <alignment vertical="center"/>
    </xf>
    <xf numFmtId="4" fontId="17" fillId="0" borderId="18" xfId="21" applyNumberFormat="1" applyFont="1" applyBorder="1" applyAlignment="1">
      <alignment horizontal="center" vertical="center"/>
    </xf>
    <xf numFmtId="10" fontId="17" fillId="11" borderId="17" xfId="21" applyNumberFormat="1" applyFont="1" applyFill="1" applyBorder="1" applyAlignment="1">
      <alignment horizontal="center" vertical="center"/>
    </xf>
    <xf numFmtId="10" fontId="17" fillId="11" borderId="15" xfId="21" applyNumberFormat="1" applyFont="1" applyFill="1" applyBorder="1" applyAlignment="1">
      <alignment horizontal="center" vertical="center"/>
    </xf>
    <xf numFmtId="4" fontId="17" fillId="9" borderId="1" xfId="21" applyNumberFormat="1" applyFont="1" applyFill="1" applyBorder="1" applyAlignment="1">
      <alignment horizontal="right" vertical="center"/>
    </xf>
    <xf numFmtId="0" fontId="50" fillId="0" borderId="0" xfId="23" applyFont="1" applyAlignment="1">
      <alignment horizontal="center" vertical="center"/>
    </xf>
    <xf numFmtId="0" fontId="49" fillId="0" borderId="0" xfId="23" applyFont="1" applyAlignment="1">
      <alignment horizontal="right" vertical="center"/>
    </xf>
    <xf numFmtId="0" fontId="49" fillId="0" borderId="0" xfId="23" applyFont="1" applyAlignment="1">
      <alignment horizontal="left" vertical="center"/>
    </xf>
    <xf numFmtId="0" fontId="53" fillId="0" borderId="0" xfId="23" applyFont="1" applyAlignment="1">
      <alignment horizontal="right" vertical="center"/>
    </xf>
    <xf numFmtId="0" fontId="50" fillId="0" borderId="0" xfId="23" applyFont="1" applyAlignment="1">
      <alignment vertical="top"/>
    </xf>
    <xf numFmtId="0" fontId="49" fillId="0" borderId="6" xfId="23" applyFont="1" applyBorder="1" applyAlignment="1">
      <alignment vertical="center"/>
    </xf>
    <xf numFmtId="0" fontId="48" fillId="0" borderId="0" xfId="23" applyFont="1" applyAlignment="1">
      <alignment vertical="center"/>
    </xf>
    <xf numFmtId="0" fontId="49" fillId="0" borderId="0" xfId="23" applyFont="1" applyAlignment="1">
      <alignment horizontal="center"/>
    </xf>
    <xf numFmtId="0" fontId="52" fillId="0" borderId="3" xfId="23" applyFont="1" applyBorder="1" applyAlignment="1">
      <alignment horizontal="right" vertical="center"/>
    </xf>
    <xf numFmtId="0" fontId="52" fillId="0" borderId="3" xfId="23" applyFont="1" applyBorder="1" applyAlignment="1">
      <alignment horizontal="center" vertical="center"/>
    </xf>
    <xf numFmtId="0" fontId="51" fillId="0" borderId="3" xfId="23" applyFont="1" applyBorder="1" applyAlignment="1">
      <alignment vertical="center" wrapText="1"/>
    </xf>
    <xf numFmtId="0" fontId="49" fillId="0" borderId="4" xfId="23" applyFont="1" applyBorder="1" applyAlignment="1">
      <alignment vertical="center"/>
    </xf>
    <xf numFmtId="0" fontId="49" fillId="0" borderId="5" xfId="23" applyFont="1" applyBorder="1" applyAlignment="1">
      <alignment horizontal="center" vertical="center"/>
    </xf>
    <xf numFmtId="10" fontId="12" fillId="0" borderId="6" xfId="23" applyNumberFormat="1" applyFont="1" applyBorder="1" applyAlignment="1">
      <alignment horizontal="center" vertical="center" wrapText="1"/>
    </xf>
    <xf numFmtId="10" fontId="14" fillId="12" borderId="10" xfId="23" applyNumberFormat="1" applyFont="1" applyFill="1" applyBorder="1" applyAlignment="1">
      <alignment horizontal="center" vertical="center"/>
    </xf>
    <xf numFmtId="43" fontId="41" fillId="5" borderId="18" xfId="1" applyFont="1" applyFill="1" applyBorder="1" applyAlignment="1">
      <alignment horizontal="center" vertical="center"/>
    </xf>
    <xf numFmtId="10" fontId="41" fillId="17" borderId="18" xfId="2" applyNumberFormat="1" applyFont="1" applyFill="1" applyBorder="1" applyAlignment="1">
      <alignment horizontal="center" vertical="center"/>
    </xf>
    <xf numFmtId="43" fontId="41" fillId="5" borderId="15" xfId="1" applyFont="1" applyFill="1" applyBorder="1" applyAlignment="1">
      <alignment horizontal="center" vertical="center"/>
    </xf>
    <xf numFmtId="10" fontId="41" fillId="17" borderId="15" xfId="2" applyNumberFormat="1" applyFont="1" applyFill="1" applyBorder="1" applyAlignment="1">
      <alignment horizontal="center" vertical="center"/>
    </xf>
    <xf numFmtId="0" fontId="31" fillId="5" borderId="18" xfId="0" applyFont="1" applyFill="1" applyBorder="1" applyAlignment="1">
      <alignment horizontal="center" vertical="center"/>
    </xf>
    <xf numFmtId="0" fontId="31" fillId="5" borderId="18" xfId="0" applyFont="1" applyFill="1" applyBorder="1" applyAlignment="1">
      <alignment horizontal="center" vertical="center" wrapText="1"/>
    </xf>
    <xf numFmtId="0" fontId="28" fillId="5" borderId="18" xfId="0" applyFont="1" applyFill="1" applyBorder="1" applyAlignment="1">
      <alignment horizontal="center" vertical="center" wrapText="1"/>
    </xf>
    <xf numFmtId="0" fontId="32" fillId="0" borderId="17" xfId="0" applyFont="1" applyBorder="1" applyAlignment="1">
      <alignment horizontal="center" vertical="center"/>
    </xf>
    <xf numFmtId="0" fontId="32" fillId="3" borderId="17" xfId="0" applyFont="1" applyFill="1" applyBorder="1" applyAlignment="1">
      <alignment horizontal="left" vertical="center" wrapText="1"/>
    </xf>
    <xf numFmtId="0" fontId="12" fillId="3" borderId="17" xfId="0" applyFont="1" applyFill="1" applyBorder="1" applyAlignment="1">
      <alignment horizontal="center" vertical="center"/>
    </xf>
    <xf numFmtId="165" fontId="30" fillId="5" borderId="17" xfId="0" applyNumberFormat="1" applyFont="1" applyFill="1" applyBorder="1" applyAlignment="1">
      <alignment horizontal="center" vertical="center"/>
    </xf>
    <xf numFmtId="0" fontId="32" fillId="0" borderId="15" xfId="0" applyFont="1" applyBorder="1" applyAlignment="1">
      <alignment horizontal="center" vertical="center"/>
    </xf>
    <xf numFmtId="0" fontId="32" fillId="3" borderId="15" xfId="0" applyFont="1" applyFill="1" applyBorder="1" applyAlignment="1">
      <alignment horizontal="left" vertical="center" wrapText="1"/>
    </xf>
    <xf numFmtId="0" fontId="12" fillId="3" borderId="15" xfId="0" applyFont="1" applyFill="1" applyBorder="1" applyAlignment="1">
      <alignment horizontal="center" vertical="center"/>
    </xf>
    <xf numFmtId="165" fontId="30" fillId="5" borderId="15" xfId="0" applyNumberFormat="1" applyFont="1" applyFill="1" applyBorder="1" applyAlignment="1">
      <alignment horizontal="center" vertical="center"/>
    </xf>
    <xf numFmtId="0" fontId="1" fillId="0" borderId="5" xfId="23" applyFont="1" applyBorder="1" applyAlignment="1">
      <alignment horizontal="center" vertical="center"/>
    </xf>
    <xf numFmtId="10" fontId="22" fillId="0" borderId="15" xfId="2" applyNumberFormat="1" applyFont="1" applyBorder="1"/>
    <xf numFmtId="2" fontId="39" fillId="0" borderId="0" xfId="28" applyNumberFormat="1" applyFont="1" applyAlignment="1">
      <alignment horizontal="right"/>
    </xf>
    <xf numFmtId="0" fontId="39" fillId="0" borderId="0" xfId="0" applyFont="1" applyAlignment="1">
      <alignment horizontal="right"/>
    </xf>
    <xf numFmtId="4" fontId="39" fillId="0" borderId="0" xfId="28" applyNumberFormat="1" applyFont="1" applyAlignment="1">
      <alignment horizontal="right"/>
    </xf>
    <xf numFmtId="0" fontId="39" fillId="19" borderId="0" xfId="28" applyFont="1" applyFill="1" applyAlignment="1">
      <alignment horizontal="left"/>
    </xf>
    <xf numFmtId="0" fontId="39" fillId="19" borderId="0" xfId="28" applyFont="1" applyFill="1" applyAlignment="1">
      <alignment horizontal="right"/>
    </xf>
    <xf numFmtId="0" fontId="0" fillId="0" borderId="0" xfId="0" applyAlignment="1">
      <alignment horizontal="right"/>
    </xf>
    <xf numFmtId="0" fontId="39" fillId="2" borderId="0" xfId="28" applyFont="1" applyFill="1"/>
    <xf numFmtId="0" fontId="58" fillId="0" borderId="0" xfId="0" applyFont="1"/>
    <xf numFmtId="0" fontId="58" fillId="0" borderId="0" xfId="0" applyFont="1" applyAlignment="1">
      <alignment wrapText="1"/>
    </xf>
    <xf numFmtId="0" fontId="58" fillId="0" borderId="0" xfId="0" applyFont="1" applyAlignment="1">
      <alignment horizontal="right"/>
    </xf>
    <xf numFmtId="4" fontId="58" fillId="0" borderId="0" xfId="0" applyNumberFormat="1" applyFont="1" applyAlignment="1">
      <alignment horizontal="right"/>
    </xf>
    <xf numFmtId="0" fontId="34" fillId="21" borderId="17" xfId="6" applyFont="1" applyFill="1" applyBorder="1" applyAlignment="1">
      <alignment horizontal="center" vertical="center" wrapText="1"/>
    </xf>
    <xf numFmtId="0" fontId="34" fillId="21" borderId="17" xfId="0" applyFont="1" applyFill="1" applyBorder="1" applyAlignment="1">
      <alignment horizontal="center" vertical="center"/>
    </xf>
    <xf numFmtId="0" fontId="59" fillId="7" borderId="1" xfId="32" applyFont="1" applyFill="1" applyBorder="1" applyAlignment="1">
      <alignment horizontal="justify" vertical="center" wrapText="1"/>
    </xf>
    <xf numFmtId="0" fontId="59" fillId="5" borderId="1" xfId="32" applyFont="1" applyFill="1" applyBorder="1" applyAlignment="1">
      <alignment horizontal="justify" vertical="center" wrapText="1"/>
    </xf>
    <xf numFmtId="0" fontId="59" fillId="7" borderId="1" xfId="32" applyFont="1" applyFill="1" applyBorder="1" applyAlignment="1">
      <alignment horizontal="center" vertical="center"/>
    </xf>
    <xf numFmtId="43" fontId="59" fillId="7" borderId="13" xfId="20" applyFont="1" applyFill="1" applyBorder="1" applyAlignment="1">
      <alignment horizontal="center" vertical="center" wrapText="1"/>
    </xf>
    <xf numFmtId="0" fontId="59" fillId="7" borderId="14" xfId="32" applyFont="1" applyFill="1" applyBorder="1" applyAlignment="1">
      <alignment horizontal="center" vertical="center" wrapText="1"/>
    </xf>
    <xf numFmtId="0" fontId="61" fillId="7" borderId="11" xfId="32" applyFont="1" applyFill="1" applyBorder="1" applyAlignment="1">
      <alignment vertical="center" wrapText="1"/>
    </xf>
    <xf numFmtId="0" fontId="59" fillId="5" borderId="1" xfId="32" applyFont="1" applyFill="1" applyBorder="1" applyAlignment="1">
      <alignment horizontal="center" vertical="center"/>
    </xf>
    <xf numFmtId="43" fontId="59" fillId="5" borderId="13" xfId="20" applyFont="1" applyFill="1" applyBorder="1" applyAlignment="1">
      <alignment horizontal="center" vertical="center" wrapText="1"/>
    </xf>
    <xf numFmtId="0" fontId="59" fillId="5" borderId="14" xfId="32" applyFont="1" applyFill="1" applyBorder="1" applyAlignment="1">
      <alignment horizontal="center" vertical="center" wrapText="1"/>
    </xf>
    <xf numFmtId="0" fontId="61" fillId="5" borderId="11" xfId="32" applyFont="1" applyFill="1" applyBorder="1" applyAlignment="1">
      <alignment vertical="center" wrapText="1"/>
    </xf>
    <xf numFmtId="173" fontId="26" fillId="0" borderId="0" xfId="1" applyNumberFormat="1" applyFont="1" applyAlignment="1">
      <alignment horizontal="left" vertical="top"/>
    </xf>
    <xf numFmtId="0" fontId="39" fillId="8" borderId="0" xfId="28" applyFont="1" applyFill="1" applyAlignment="1">
      <alignment horizontal="left"/>
    </xf>
    <xf numFmtId="173" fontId="26" fillId="8" borderId="0" xfId="1" applyNumberFormat="1" applyFont="1" applyFill="1" applyAlignment="1">
      <alignment horizontal="left" vertical="top"/>
    </xf>
    <xf numFmtId="0" fontId="26" fillId="8" borderId="0" xfId="30" applyFill="1" applyAlignment="1">
      <alignment horizontal="left" vertical="top"/>
    </xf>
    <xf numFmtId="43" fontId="44" fillId="3" borderId="0" xfId="1" applyFont="1" applyFill="1" applyBorder="1" applyAlignment="1">
      <alignment horizontal="left" vertical="center" wrapText="1"/>
    </xf>
    <xf numFmtId="174" fontId="44" fillId="3" borderId="0" xfId="1" applyNumberFormat="1" applyFont="1" applyFill="1" applyBorder="1" applyAlignment="1">
      <alignment horizontal="left" vertical="center" wrapText="1"/>
    </xf>
    <xf numFmtId="43" fontId="34" fillId="0" borderId="17" xfId="0" applyNumberFormat="1" applyFont="1" applyBorder="1" applyAlignment="1">
      <alignment horizontal="center" vertical="center" wrapText="1"/>
    </xf>
    <xf numFmtId="0" fontId="34" fillId="21" borderId="17" xfId="4" applyFont="1" applyFill="1" applyBorder="1" applyAlignment="1">
      <alignment horizontal="center" vertical="center" wrapText="1"/>
    </xf>
    <xf numFmtId="49" fontId="36" fillId="5" borderId="17" xfId="0" applyNumberFormat="1" applyFont="1" applyFill="1" applyBorder="1" applyAlignment="1">
      <alignment horizontal="left" vertical="center" wrapText="1"/>
    </xf>
    <xf numFmtId="0" fontId="60" fillId="0" borderId="0" xfId="27" applyFont="1" applyAlignment="1">
      <alignment horizontal="center" vertical="center" wrapText="1"/>
    </xf>
    <xf numFmtId="0" fontId="60" fillId="0" borderId="0" xfId="27" applyFont="1" applyAlignment="1">
      <alignment horizontal="left" vertical="center" wrapText="1"/>
    </xf>
    <xf numFmtId="0" fontId="62" fillId="0" borderId="0" xfId="27" applyFont="1" applyAlignment="1">
      <alignment horizontal="left" vertical="center" wrapText="1"/>
    </xf>
    <xf numFmtId="0" fontId="62" fillId="0" borderId="0" xfId="27" applyFont="1" applyAlignment="1">
      <alignment horizontal="center" vertical="center"/>
    </xf>
    <xf numFmtId="0" fontId="7" fillId="18" borderId="1" xfId="27" applyFont="1" applyFill="1" applyBorder="1" applyAlignment="1">
      <alignment horizontal="center" vertical="center" wrapText="1"/>
    </xf>
    <xf numFmtId="0" fontId="62" fillId="0" borderId="1" xfId="27" applyFont="1" applyBorder="1" applyAlignment="1">
      <alignment horizontal="center" vertical="center" wrapText="1"/>
    </xf>
    <xf numFmtId="0" fontId="27" fillId="0" borderId="1" xfId="27" applyFont="1" applyBorder="1" applyAlignment="1">
      <alignment horizontal="center" vertical="center" wrapText="1"/>
    </xf>
    <xf numFmtId="0" fontId="62" fillId="0" borderId="0" xfId="27" applyFont="1" applyAlignment="1">
      <alignment horizontal="center" vertical="center" wrapText="1"/>
    </xf>
    <xf numFmtId="1" fontId="27" fillId="0" borderId="1" xfId="1" applyNumberFormat="1" applyFont="1" applyFill="1" applyBorder="1" applyAlignment="1" applyProtection="1">
      <alignment horizontal="center" vertical="center" wrapText="1"/>
      <protection hidden="1"/>
    </xf>
    <xf numFmtId="0" fontId="27" fillId="0" borderId="1" xfId="8" applyFont="1" applyBorder="1" applyAlignment="1" applyProtection="1">
      <alignment horizontal="center" vertical="center" wrapText="1"/>
      <protection hidden="1"/>
    </xf>
    <xf numFmtId="0" fontId="27" fillId="0" borderId="1" xfId="8" applyFont="1" applyBorder="1" applyAlignment="1" applyProtection="1">
      <alignment horizontal="justify" vertical="center" wrapText="1"/>
      <protection hidden="1"/>
    </xf>
    <xf numFmtId="0" fontId="27" fillId="0" borderId="1" xfId="1" applyNumberFormat="1" applyFont="1" applyFill="1" applyBorder="1" applyAlignment="1">
      <alignment horizontal="center" vertical="center"/>
    </xf>
    <xf numFmtId="0" fontId="27" fillId="0" borderId="1" xfId="8" applyFont="1" applyBorder="1" applyAlignment="1" applyProtection="1">
      <alignment horizontal="center" vertical="center"/>
      <protection hidden="1"/>
    </xf>
    <xf numFmtId="0" fontId="27" fillId="0" borderId="1" xfId="1" applyNumberFormat="1" applyFont="1" applyFill="1" applyBorder="1" applyAlignment="1">
      <alignment horizontal="center" vertical="center" wrapText="1"/>
    </xf>
    <xf numFmtId="43" fontId="62" fillId="0" borderId="0" xfId="1" applyFont="1" applyAlignment="1">
      <alignment horizontal="left" vertical="center" wrapText="1"/>
    </xf>
    <xf numFmtId="43" fontId="62" fillId="0" borderId="0" xfId="1" applyFont="1" applyAlignment="1">
      <alignment horizontal="center" vertical="center"/>
    </xf>
    <xf numFmtId="43" fontId="60" fillId="0" borderId="0" xfId="1" applyFont="1" applyAlignment="1">
      <alignment horizontal="center" vertical="center" wrapText="1"/>
    </xf>
    <xf numFmtId="43" fontId="27" fillId="0" borderId="0" xfId="1" applyFont="1" applyFill="1" applyBorder="1" applyAlignment="1">
      <alignment horizontal="center" vertical="center" wrapText="1"/>
    </xf>
    <xf numFmtId="43" fontId="60" fillId="0" borderId="0" xfId="1" applyFont="1" applyFill="1" applyBorder="1" applyAlignment="1">
      <alignment horizontal="center" vertical="center" wrapText="1"/>
    </xf>
    <xf numFmtId="43" fontId="7" fillId="18" borderId="1" xfId="1" applyFont="1" applyFill="1" applyBorder="1" applyAlignment="1">
      <alignment horizontal="center" vertical="center"/>
    </xf>
    <xf numFmtId="43" fontId="63" fillId="13" borderId="1" xfId="1" applyFont="1" applyFill="1" applyBorder="1" applyAlignment="1">
      <alignment horizontal="center" vertical="center" wrapText="1"/>
    </xf>
    <xf numFmtId="43" fontId="62" fillId="0" borderId="1" xfId="1" applyFont="1" applyBorder="1" applyAlignment="1">
      <alignment horizontal="center" vertical="center" wrapText="1"/>
    </xf>
    <xf numFmtId="43" fontId="60" fillId="0" borderId="0" xfId="1" applyFont="1" applyAlignment="1">
      <alignment horizontal="left" vertical="center" wrapText="1"/>
    </xf>
    <xf numFmtId="43" fontId="63" fillId="0" borderId="20" xfId="1" applyFont="1" applyBorder="1" applyAlignment="1">
      <alignment horizontal="center" vertical="center" wrapText="1"/>
    </xf>
    <xf numFmtId="43" fontId="62" fillId="0" borderId="20" xfId="1" applyFont="1" applyBorder="1" applyAlignment="1">
      <alignment horizontal="center" vertical="center"/>
    </xf>
    <xf numFmtId="43" fontId="63" fillId="0" borderId="12" xfId="1" applyFont="1" applyBorder="1" applyAlignment="1">
      <alignment horizontal="center" vertical="center" wrapText="1"/>
    </xf>
    <xf numFmtId="43" fontId="62" fillId="0" borderId="12" xfId="1" applyFont="1" applyBorder="1" applyAlignment="1">
      <alignment horizontal="center" vertical="center"/>
    </xf>
    <xf numFmtId="43" fontId="63" fillId="0" borderId="1" xfId="1" applyFont="1" applyBorder="1" applyAlignment="1">
      <alignment horizontal="center" vertical="center" wrapText="1"/>
    </xf>
    <xf numFmtId="43" fontId="62" fillId="0" borderId="1" xfId="1" applyFont="1" applyBorder="1" applyAlignment="1">
      <alignment horizontal="center" vertical="center"/>
    </xf>
    <xf numFmtId="43" fontId="63" fillId="0" borderId="0" xfId="1" applyFont="1" applyAlignment="1">
      <alignment horizontal="center" vertical="center" wrapText="1"/>
    </xf>
    <xf numFmtId="43" fontId="62" fillId="0" borderId="0" xfId="1" applyFont="1" applyBorder="1" applyAlignment="1">
      <alignment horizontal="center" vertical="center"/>
    </xf>
    <xf numFmtId="43" fontId="63" fillId="0" borderId="0" xfId="1" applyFont="1" applyBorder="1" applyAlignment="1">
      <alignment horizontal="center" vertical="center" wrapText="1"/>
    </xf>
    <xf numFmtId="43" fontId="27" fillId="14" borderId="1" xfId="1" applyFont="1" applyFill="1" applyBorder="1" applyAlignment="1" applyProtection="1">
      <alignment horizontal="center" vertical="center"/>
      <protection hidden="1"/>
    </xf>
    <xf numFmtId="43" fontId="27" fillId="0" borderId="1" xfId="1" applyFont="1" applyBorder="1" applyAlignment="1" applyProtection="1">
      <alignment horizontal="center" vertical="center" wrapText="1"/>
      <protection hidden="1"/>
    </xf>
    <xf numFmtId="43" fontId="27" fillId="0" borderId="1" xfId="1" applyFont="1" applyBorder="1" applyAlignment="1" applyProtection="1">
      <alignment horizontal="justify" vertical="center" wrapText="1"/>
      <protection hidden="1"/>
    </xf>
    <xf numFmtId="43" fontId="27" fillId="0" borderId="1" xfId="1" applyFont="1" applyFill="1" applyBorder="1" applyAlignment="1" applyProtection="1">
      <alignment vertical="center"/>
      <protection hidden="1"/>
    </xf>
    <xf numFmtId="43" fontId="27" fillId="0" borderId="1" xfId="1" applyFont="1" applyFill="1" applyBorder="1" applyAlignment="1" applyProtection="1">
      <alignment horizontal="right" vertical="center"/>
      <protection hidden="1"/>
    </xf>
    <xf numFmtId="43" fontId="7" fillId="17" borderId="1" xfId="1" applyFont="1" applyFill="1" applyBorder="1" applyAlignment="1" applyProtection="1">
      <alignment horizontal="right" vertical="center"/>
      <protection hidden="1"/>
    </xf>
    <xf numFmtId="43" fontId="27" fillId="0" borderId="1" xfId="1" applyFont="1" applyBorder="1" applyAlignment="1" applyProtection="1">
      <alignment horizontal="center" vertical="center"/>
      <protection hidden="1"/>
    </xf>
    <xf numFmtId="43" fontId="62" fillId="0" borderId="1" xfId="1" applyFont="1" applyFill="1" applyBorder="1" applyAlignment="1">
      <alignment horizontal="center" vertical="center" wrapText="1"/>
    </xf>
    <xf numFmtId="43" fontId="62" fillId="0" borderId="0" xfId="1" applyFont="1" applyAlignment="1">
      <alignment horizontal="left" vertical="center"/>
    </xf>
    <xf numFmtId="43" fontId="27" fillId="0" borderId="0" xfId="1" applyFont="1" applyFill="1" applyBorder="1" applyAlignment="1">
      <alignment horizontal="center" vertical="center"/>
    </xf>
    <xf numFmtId="43" fontId="62" fillId="0" borderId="0" xfId="1" applyFont="1" applyFill="1" applyBorder="1" applyAlignment="1">
      <alignment horizontal="center" vertical="center"/>
    </xf>
    <xf numFmtId="171" fontId="62" fillId="0" borderId="1" xfId="1" applyNumberFormat="1" applyFont="1" applyBorder="1" applyAlignment="1">
      <alignment horizontal="center" vertical="center" wrapText="1"/>
    </xf>
    <xf numFmtId="10" fontId="7" fillId="17" borderId="1" xfId="1" applyNumberFormat="1" applyFont="1" applyFill="1" applyBorder="1" applyAlignment="1" applyProtection="1">
      <alignment horizontal="right" vertical="center"/>
      <protection hidden="1"/>
    </xf>
    <xf numFmtId="0" fontId="27" fillId="0" borderId="0" xfId="0" applyFont="1" applyAlignment="1">
      <alignment vertical="center" wrapText="1"/>
    </xf>
    <xf numFmtId="0" fontId="27" fillId="0" borderId="0" xfId="0" applyFont="1" applyAlignment="1">
      <alignment vertical="center"/>
    </xf>
    <xf numFmtId="0" fontId="62" fillId="0" borderId="0" xfId="27" applyFont="1" applyAlignment="1">
      <alignment vertical="center"/>
    </xf>
    <xf numFmtId="0" fontId="42" fillId="0" borderId="0" xfId="0" applyFont="1" applyAlignment="1">
      <alignment vertical="center"/>
    </xf>
    <xf numFmtId="0" fontId="42" fillId="0" borderId="0" xfId="27" applyFont="1" applyAlignment="1">
      <alignment vertical="center"/>
    </xf>
    <xf numFmtId="4" fontId="60" fillId="7" borderId="14" xfId="32" applyNumberFormat="1" applyFont="1" applyFill="1" applyBorder="1" applyAlignment="1">
      <alignment horizontal="center" vertical="center"/>
    </xf>
    <xf numFmtId="4" fontId="60" fillId="7" borderId="14" xfId="20" applyNumberFormat="1" applyFont="1" applyFill="1" applyBorder="1" applyAlignment="1">
      <alignment horizontal="center" vertical="center"/>
    </xf>
    <xf numFmtId="4" fontId="60" fillId="5" borderId="14" xfId="32" applyNumberFormat="1" applyFont="1" applyFill="1" applyBorder="1" applyAlignment="1">
      <alignment horizontal="center" vertical="center"/>
    </xf>
    <xf numFmtId="4" fontId="60" fillId="5" borderId="14" xfId="20" applyNumberFormat="1" applyFont="1" applyFill="1" applyBorder="1" applyAlignment="1">
      <alignment horizontal="center" vertical="center"/>
    </xf>
    <xf numFmtId="4" fontId="60" fillId="0" borderId="1" xfId="1" applyNumberFormat="1" applyFont="1" applyFill="1" applyBorder="1" applyAlignment="1">
      <alignment horizontal="center" vertical="center"/>
    </xf>
    <xf numFmtId="4" fontId="60" fillId="0" borderId="1" xfId="20" applyNumberFormat="1" applyFont="1" applyFill="1" applyBorder="1" applyAlignment="1">
      <alignment horizontal="center" vertical="center"/>
    </xf>
    <xf numFmtId="4" fontId="59" fillId="0" borderId="1" xfId="20" applyNumberFormat="1" applyFont="1" applyFill="1" applyBorder="1" applyAlignment="1">
      <alignment horizontal="center" vertical="center"/>
    </xf>
    <xf numFmtId="4" fontId="60" fillId="0" borderId="18" xfId="1" applyNumberFormat="1" applyFont="1" applyFill="1" applyBorder="1" applyAlignment="1">
      <alignment horizontal="center" vertical="center"/>
    </xf>
    <xf numFmtId="4" fontId="60" fillId="0" borderId="18" xfId="20" applyNumberFormat="1" applyFont="1" applyFill="1" applyBorder="1" applyAlignment="1">
      <alignment horizontal="center" vertical="center"/>
    </xf>
    <xf numFmtId="4" fontId="59" fillId="0" borderId="18" xfId="20" applyNumberFormat="1" applyFont="1" applyFill="1" applyBorder="1" applyAlignment="1">
      <alignment horizontal="center" vertical="center"/>
    </xf>
    <xf numFmtId="4" fontId="60" fillId="0" borderId="15" xfId="1" applyNumberFormat="1" applyFont="1" applyFill="1" applyBorder="1" applyAlignment="1">
      <alignment horizontal="center" vertical="center"/>
    </xf>
    <xf numFmtId="4" fontId="60" fillId="0" borderId="15" xfId="20" applyNumberFormat="1" applyFont="1" applyFill="1" applyBorder="1" applyAlignment="1">
      <alignment horizontal="center" vertical="center"/>
    </xf>
    <xf numFmtId="4" fontId="59" fillId="0" borderId="15" xfId="20" applyNumberFormat="1" applyFont="1" applyFill="1" applyBorder="1" applyAlignment="1">
      <alignment horizontal="center" vertical="center"/>
    </xf>
    <xf numFmtId="4" fontId="60" fillId="0" borderId="17" xfId="1" applyNumberFormat="1" applyFont="1" applyFill="1" applyBorder="1" applyAlignment="1">
      <alignment horizontal="center" vertical="center"/>
    </xf>
    <xf numFmtId="4" fontId="60" fillId="0" borderId="17" xfId="20" applyNumberFormat="1" applyFont="1" applyFill="1" applyBorder="1" applyAlignment="1">
      <alignment horizontal="center" vertical="center"/>
    </xf>
    <xf numFmtId="4" fontId="59" fillId="0" borderId="17" xfId="20" applyNumberFormat="1" applyFont="1" applyFill="1" applyBorder="1" applyAlignment="1">
      <alignment horizontal="center" vertical="center"/>
    </xf>
    <xf numFmtId="4" fontId="60" fillId="0" borderId="1" xfId="32" applyNumberFormat="1" applyFont="1" applyBorder="1" applyAlignment="1">
      <alignment horizontal="center" vertical="center"/>
    </xf>
    <xf numFmtId="0" fontId="27" fillId="0" borderId="1" xfId="32" applyFont="1" applyBorder="1" applyAlignment="1">
      <alignment vertical="center" wrapText="1"/>
    </xf>
    <xf numFmtId="4" fontId="60" fillId="0" borderId="18" xfId="32" applyNumberFormat="1" applyFont="1" applyBorder="1" applyAlignment="1">
      <alignment horizontal="center" vertical="center"/>
    </xf>
    <xf numFmtId="0" fontId="27" fillId="0" borderId="18" xfId="32" applyFont="1" applyBorder="1" applyAlignment="1">
      <alignment vertical="center" wrapText="1"/>
    </xf>
    <xf numFmtId="4" fontId="60" fillId="0" borderId="15" xfId="32" applyNumberFormat="1" applyFont="1" applyBorder="1" applyAlignment="1">
      <alignment horizontal="center" vertical="center"/>
    </xf>
    <xf numFmtId="0" fontId="27" fillId="0" borderId="15" xfId="32" applyFont="1" applyBorder="1" applyAlignment="1">
      <alignment vertical="center" wrapText="1"/>
    </xf>
    <xf numFmtId="4" fontId="60" fillId="0" borderId="17" xfId="32" applyNumberFormat="1" applyFont="1" applyBorder="1" applyAlignment="1">
      <alignment horizontal="center" vertical="center"/>
    </xf>
    <xf numFmtId="0" fontId="27" fillId="0" borderId="17" xfId="32" applyFont="1" applyBorder="1" applyAlignment="1">
      <alignment vertical="center" wrapText="1"/>
    </xf>
    <xf numFmtId="0" fontId="6" fillId="3" borderId="1" xfId="1" applyNumberFormat="1" applyFont="1" applyFill="1" applyBorder="1" applyAlignment="1">
      <alignment horizontal="center" vertical="center"/>
    </xf>
    <xf numFmtId="0" fontId="11" fillId="0" borderId="0" xfId="3" applyFont="1" applyAlignment="1">
      <alignment vertical="center"/>
    </xf>
    <xf numFmtId="0" fontId="27" fillId="0" borderId="1" xfId="3" applyFont="1" applyBorder="1" applyAlignment="1">
      <alignment vertical="center"/>
    </xf>
    <xf numFmtId="0" fontId="27" fillId="0" borderId="18" xfId="3" applyFont="1" applyBorder="1" applyAlignment="1">
      <alignment vertical="center"/>
    </xf>
    <xf numFmtId="0" fontId="27" fillId="0" borderId="15" xfId="3" applyFont="1" applyBorder="1" applyAlignment="1">
      <alignment vertical="center"/>
    </xf>
    <xf numFmtId="0" fontId="27" fillId="0" borderId="17" xfId="3" applyFont="1" applyBorder="1" applyAlignment="1">
      <alignment vertical="center"/>
    </xf>
    <xf numFmtId="0" fontId="27" fillId="2" borderId="18" xfId="3" applyFont="1" applyFill="1" applyBorder="1" applyAlignment="1">
      <alignment vertical="center"/>
    </xf>
    <xf numFmtId="0" fontId="27" fillId="2" borderId="17" xfId="3" applyFont="1" applyFill="1" applyBorder="1" applyAlignment="1">
      <alignment vertical="center"/>
    </xf>
    <xf numFmtId="0" fontId="27" fillId="2" borderId="15" xfId="3" applyFont="1" applyFill="1" applyBorder="1" applyAlignment="1">
      <alignment vertical="center"/>
    </xf>
    <xf numFmtId="4" fontId="11" fillId="0" borderId="0" xfId="3" applyNumberFormat="1" applyFont="1" applyAlignment="1">
      <alignment vertical="center"/>
    </xf>
    <xf numFmtId="4" fontId="21" fillId="14" borderId="12" xfId="20" applyNumberFormat="1" applyFont="1" applyFill="1" applyBorder="1" applyAlignment="1">
      <alignment horizontal="center" vertical="center" wrapText="1"/>
    </xf>
    <xf numFmtId="2" fontId="0" fillId="0" borderId="0" xfId="0" applyNumberFormat="1"/>
    <xf numFmtId="0" fontId="6" fillId="0" borderId="1" xfId="8" applyFont="1" applyBorder="1" applyAlignment="1" applyProtection="1">
      <alignment horizontal="center" vertical="center" wrapText="1"/>
      <protection hidden="1"/>
    </xf>
    <xf numFmtId="0" fontId="8" fillId="18" borderId="1" xfId="27" applyFont="1" applyFill="1" applyBorder="1" applyAlignment="1">
      <alignment horizontal="center" vertical="center" wrapText="1"/>
    </xf>
    <xf numFmtId="4" fontId="21" fillId="14" borderId="1" xfId="20" applyNumberFormat="1" applyFont="1" applyFill="1" applyBorder="1" applyAlignment="1">
      <alignment horizontal="center" vertical="center" wrapText="1"/>
    </xf>
    <xf numFmtId="4" fontId="60" fillId="14" borderId="1" xfId="20" applyNumberFormat="1" applyFont="1" applyFill="1" applyBorder="1" applyAlignment="1">
      <alignment horizontal="center" vertical="center" wrapText="1"/>
    </xf>
    <xf numFmtId="0" fontId="11" fillId="0" borderId="55" xfId="3" applyFont="1" applyBorder="1" applyAlignment="1">
      <alignment vertical="center"/>
    </xf>
    <xf numFmtId="0" fontId="64" fillId="0" borderId="0" xfId="28" applyFont="1" applyAlignment="1">
      <alignment horizontal="left"/>
    </xf>
    <xf numFmtId="0" fontId="65" fillId="0" borderId="0" xfId="0" applyFont="1" applyAlignment="1">
      <alignment wrapText="1"/>
    </xf>
    <xf numFmtId="175" fontId="60" fillId="0" borderId="18" xfId="1" applyNumberFormat="1" applyFont="1" applyFill="1" applyBorder="1" applyAlignment="1">
      <alignment horizontal="center" vertical="center"/>
    </xf>
    <xf numFmtId="175" fontId="60" fillId="0" borderId="17" xfId="1" applyNumberFormat="1" applyFont="1" applyFill="1" applyBorder="1" applyAlignment="1">
      <alignment horizontal="center" vertical="center"/>
    </xf>
    <xf numFmtId="175" fontId="60" fillId="0" borderId="15" xfId="1" applyNumberFormat="1" applyFont="1" applyFill="1" applyBorder="1" applyAlignment="1">
      <alignment horizontal="center" vertical="center"/>
    </xf>
    <xf numFmtId="3" fontId="60" fillId="0" borderId="18" xfId="1" applyNumberFormat="1" applyFont="1" applyFill="1" applyBorder="1" applyAlignment="1">
      <alignment horizontal="center" vertical="center"/>
    </xf>
    <xf numFmtId="3" fontId="60" fillId="0" borderId="17" xfId="1" applyNumberFormat="1" applyFont="1" applyFill="1" applyBorder="1" applyAlignment="1">
      <alignment horizontal="center" vertical="center"/>
    </xf>
    <xf numFmtId="3" fontId="60" fillId="0" borderId="15" xfId="1" applyNumberFormat="1" applyFont="1" applyFill="1" applyBorder="1" applyAlignment="1">
      <alignment horizontal="center" vertical="center"/>
    </xf>
    <xf numFmtId="0" fontId="66" fillId="0" borderId="17" xfId="3" applyFont="1" applyBorder="1" applyAlignment="1">
      <alignment vertical="center"/>
    </xf>
    <xf numFmtId="4" fontId="66" fillId="0" borderId="17" xfId="1" applyNumberFormat="1" applyFont="1" applyFill="1" applyBorder="1" applyAlignment="1">
      <alignment horizontal="center" vertical="center"/>
    </xf>
    <xf numFmtId="4" fontId="66" fillId="0" borderId="17" xfId="20" applyNumberFormat="1" applyFont="1" applyFill="1" applyBorder="1" applyAlignment="1">
      <alignment horizontal="center" vertical="center"/>
    </xf>
    <xf numFmtId="4" fontId="67" fillId="0" borderId="17" xfId="20" applyNumberFormat="1" applyFont="1" applyFill="1" applyBorder="1" applyAlignment="1">
      <alignment horizontal="center" vertical="center"/>
    </xf>
    <xf numFmtId="0" fontId="66" fillId="0" borderId="17" xfId="32" applyFont="1" applyBorder="1" applyAlignment="1">
      <alignment vertical="center" wrapText="1"/>
    </xf>
    <xf numFmtId="3" fontId="60" fillId="0" borderId="18" xfId="32" applyNumberFormat="1" applyFont="1" applyBorder="1" applyAlignment="1">
      <alignment horizontal="center" vertical="center"/>
    </xf>
    <xf numFmtId="3" fontId="60" fillId="0" borderId="17" xfId="32" applyNumberFormat="1" applyFont="1" applyBorder="1" applyAlignment="1">
      <alignment horizontal="center" vertical="center"/>
    </xf>
    <xf numFmtId="3" fontId="60" fillId="0" borderId="15" xfId="32" applyNumberFormat="1" applyFont="1" applyBorder="1" applyAlignment="1">
      <alignment horizontal="center" vertical="center"/>
    </xf>
    <xf numFmtId="0" fontId="27" fillId="0" borderId="17" xfId="3" applyFont="1" applyBorder="1" applyAlignment="1">
      <alignment horizontal="left" vertical="center" indent="1"/>
    </xf>
    <xf numFmtId="3" fontId="60" fillId="0" borderId="17" xfId="20" applyNumberFormat="1" applyFont="1" applyFill="1" applyBorder="1" applyAlignment="1">
      <alignment horizontal="center" vertical="center"/>
    </xf>
    <xf numFmtId="0" fontId="59" fillId="7" borderId="12" xfId="32" applyFont="1" applyFill="1" applyBorder="1" applyAlignment="1">
      <alignment horizontal="center" vertical="center"/>
    </xf>
    <xf numFmtId="0" fontId="59" fillId="7" borderId="12" xfId="32" applyFont="1" applyFill="1" applyBorder="1" applyAlignment="1">
      <alignment horizontal="justify" vertical="center" wrapText="1"/>
    </xf>
    <xf numFmtId="43" fontId="59" fillId="7" borderId="8" xfId="20" applyFont="1" applyFill="1" applyBorder="1" applyAlignment="1">
      <alignment horizontal="center" vertical="center" wrapText="1"/>
    </xf>
    <xf numFmtId="0" fontId="59" fillId="7" borderId="9" xfId="32" applyFont="1" applyFill="1" applyBorder="1" applyAlignment="1">
      <alignment horizontal="center" vertical="center" wrapText="1"/>
    </xf>
    <xf numFmtId="4" fontId="60" fillId="7" borderId="9" xfId="32" applyNumberFormat="1" applyFont="1" applyFill="1" applyBorder="1" applyAlignment="1">
      <alignment horizontal="center" vertical="center"/>
    </xf>
    <xf numFmtId="4" fontId="60" fillId="7" borderId="9" xfId="20" applyNumberFormat="1" applyFont="1" applyFill="1" applyBorder="1" applyAlignment="1">
      <alignment horizontal="center" vertical="center"/>
    </xf>
    <xf numFmtId="0" fontId="61" fillId="7" borderId="10" xfId="32" applyFont="1" applyFill="1" applyBorder="1" applyAlignment="1">
      <alignment vertical="center" wrapText="1"/>
    </xf>
    <xf numFmtId="49" fontId="59" fillId="5" borderId="1" xfId="32" applyNumberFormat="1" applyFont="1" applyFill="1" applyBorder="1" applyAlignment="1">
      <alignment horizontal="center" vertical="center"/>
    </xf>
    <xf numFmtId="9" fontId="60" fillId="0" borderId="18" xfId="2" applyFont="1" applyBorder="1" applyAlignment="1">
      <alignment horizontal="center" vertical="center"/>
    </xf>
    <xf numFmtId="9" fontId="60" fillId="0" borderId="17" xfId="2" applyFont="1" applyBorder="1" applyAlignment="1">
      <alignment horizontal="center" vertical="center"/>
    </xf>
    <xf numFmtId="9" fontId="60" fillId="0" borderId="15" xfId="2" applyFont="1" applyBorder="1" applyAlignment="1">
      <alignment horizontal="center" vertical="center"/>
    </xf>
    <xf numFmtId="0" fontId="44" fillId="3" borderId="0" xfId="0" applyFont="1" applyFill="1" applyAlignment="1">
      <alignment horizontal="left" vertical="center" wrapText="1"/>
    </xf>
    <xf numFmtId="0" fontId="34" fillId="3" borderId="0" xfId="0" applyFont="1" applyFill="1" applyAlignment="1">
      <alignment horizontal="center" vertical="center" wrapText="1"/>
    </xf>
    <xf numFmtId="0" fontId="45" fillId="3" borderId="0" xfId="0" applyFont="1" applyFill="1" applyAlignment="1">
      <alignment horizontal="left" vertical="center" wrapText="1"/>
    </xf>
    <xf numFmtId="0" fontId="36" fillId="3" borderId="0" xfId="0" applyFont="1" applyFill="1" applyAlignment="1">
      <alignment horizontal="center" vertical="center" wrapText="1"/>
    </xf>
    <xf numFmtId="43" fontId="45" fillId="3" borderId="0" xfId="0" applyNumberFormat="1" applyFont="1" applyFill="1" applyAlignment="1">
      <alignment horizontal="left" vertical="center" wrapText="1"/>
    </xf>
    <xf numFmtId="43" fontId="36" fillId="3" borderId="0" xfId="0" applyNumberFormat="1" applyFont="1" applyFill="1" applyAlignment="1">
      <alignment horizontal="center" vertical="center" wrapText="1"/>
    </xf>
    <xf numFmtId="43" fontId="34" fillId="3" borderId="0" xfId="1" applyFont="1" applyFill="1" applyBorder="1" applyAlignment="1">
      <alignment horizontal="left" vertical="center" wrapText="1"/>
    </xf>
    <xf numFmtId="9" fontId="60" fillId="0" borderId="18" xfId="2" applyFont="1" applyFill="1" applyBorder="1" applyAlignment="1">
      <alignment horizontal="center" vertical="center"/>
    </xf>
    <xf numFmtId="9" fontId="60" fillId="0" borderId="17" xfId="2" applyFont="1" applyFill="1" applyBorder="1" applyAlignment="1">
      <alignment horizontal="center" vertical="center"/>
    </xf>
    <xf numFmtId="9" fontId="60" fillId="0" borderId="15" xfId="2" applyFont="1" applyFill="1" applyBorder="1" applyAlignment="1">
      <alignment horizontal="center" vertical="center"/>
    </xf>
    <xf numFmtId="4" fontId="34" fillId="0" borderId="17" xfId="1" applyNumberFormat="1" applyFont="1" applyFill="1" applyBorder="1" applyAlignment="1">
      <alignment horizontal="center" vertical="center" wrapText="1"/>
    </xf>
    <xf numFmtId="0" fontId="69" fillId="0" borderId="0" xfId="28" applyFont="1" applyAlignment="1">
      <alignment horizontal="center"/>
    </xf>
    <xf numFmtId="176" fontId="60" fillId="0" borderId="17" xfId="1" applyNumberFormat="1" applyFont="1" applyFill="1" applyBorder="1" applyAlignment="1">
      <alignment horizontal="center" vertical="center"/>
    </xf>
    <xf numFmtId="43" fontId="6" fillId="3" borderId="0" xfId="0" applyNumberFormat="1" applyFont="1" applyFill="1" applyAlignment="1">
      <alignment vertical="center" wrapText="1"/>
    </xf>
    <xf numFmtId="4" fontId="70" fillId="0" borderId="15" xfId="20" applyNumberFormat="1" applyFont="1" applyFill="1" applyBorder="1" applyAlignment="1">
      <alignment horizontal="center" vertical="center"/>
    </xf>
    <xf numFmtId="4" fontId="70" fillId="0" borderId="15" xfId="1" applyNumberFormat="1" applyFont="1" applyFill="1" applyBorder="1" applyAlignment="1">
      <alignment horizontal="center" vertical="center"/>
    </xf>
    <xf numFmtId="176" fontId="60" fillId="0" borderId="18" xfId="1" applyNumberFormat="1" applyFont="1" applyFill="1" applyBorder="1" applyAlignment="1">
      <alignment horizontal="center" vertical="center"/>
    </xf>
    <xf numFmtId="176" fontId="60" fillId="0" borderId="15" xfId="1" applyNumberFormat="1" applyFont="1" applyFill="1" applyBorder="1" applyAlignment="1">
      <alignment horizontal="center" vertical="center"/>
    </xf>
    <xf numFmtId="0" fontId="1" fillId="0" borderId="0" xfId="23" applyFont="1" applyAlignment="1">
      <alignment horizontal="center" vertical="center"/>
    </xf>
    <xf numFmtId="0" fontId="1" fillId="0" borderId="2" xfId="23" applyFont="1" applyBorder="1" applyAlignment="1">
      <alignment horizontal="center" vertical="center"/>
    </xf>
    <xf numFmtId="0" fontId="1" fillId="0" borderId="5" xfId="23" quotePrefix="1" applyFont="1" applyBorder="1" applyAlignment="1">
      <alignment horizontal="left" vertical="center"/>
    </xf>
    <xf numFmtId="0" fontId="1" fillId="0" borderId="0" xfId="23" applyFont="1" applyAlignment="1">
      <alignment vertical="center"/>
    </xf>
    <xf numFmtId="0" fontId="1" fillId="0" borderId="6" xfId="23" applyFont="1" applyBorder="1" applyAlignment="1">
      <alignment vertical="center"/>
    </xf>
    <xf numFmtId="0" fontId="1" fillId="0" borderId="0" xfId="23" quotePrefix="1" applyFont="1" applyAlignment="1">
      <alignment horizontal="left" vertical="center"/>
    </xf>
    <xf numFmtId="10" fontId="1" fillId="0" borderId="6" xfId="23" applyNumberFormat="1" applyFont="1" applyBorder="1" applyAlignment="1">
      <alignment horizontal="center" vertical="center" wrapText="1"/>
    </xf>
    <xf numFmtId="0" fontId="1" fillId="0" borderId="0" xfId="23" applyFont="1" applyAlignment="1">
      <alignment horizontal="left" vertical="center"/>
    </xf>
    <xf numFmtId="0" fontId="1" fillId="0" borderId="0" xfId="23" applyFont="1" applyAlignment="1">
      <alignment horizontal="left" vertical="center" wrapText="1"/>
    </xf>
    <xf numFmtId="0" fontId="1" fillId="0" borderId="5" xfId="23" quotePrefix="1" applyFont="1" applyBorder="1" applyAlignment="1">
      <alignment horizontal="center" vertical="center"/>
    </xf>
    <xf numFmtId="10" fontId="1" fillId="0" borderId="0" xfId="23" applyNumberFormat="1" applyFont="1" applyAlignment="1">
      <alignment horizontal="center" vertical="center"/>
    </xf>
    <xf numFmtId="0" fontId="1" fillId="0" borderId="6" xfId="23" applyFont="1" applyBorder="1" applyAlignment="1">
      <alignment horizontal="center" vertical="center"/>
    </xf>
    <xf numFmtId="0" fontId="1" fillId="0" borderId="6" xfId="23" applyFont="1" applyBorder="1" applyAlignment="1">
      <alignment horizontal="left" vertical="center"/>
    </xf>
    <xf numFmtId="0" fontId="1" fillId="0" borderId="0" xfId="23" applyFont="1" applyAlignment="1">
      <alignment horizontal="right" vertical="center" wrapText="1"/>
    </xf>
    <xf numFmtId="0" fontId="1" fillId="0" borderId="0" xfId="23" applyFont="1" applyAlignment="1">
      <alignment horizontal="center" vertical="center" wrapText="1"/>
    </xf>
    <xf numFmtId="0" fontId="1" fillId="0" borderId="8" xfId="23" applyFont="1" applyBorder="1" applyAlignment="1">
      <alignment horizontal="center" vertical="center"/>
    </xf>
    <xf numFmtId="10" fontId="1" fillId="0" borderId="0" xfId="23" applyNumberFormat="1" applyFont="1" applyAlignment="1">
      <alignment vertical="center"/>
    </xf>
    <xf numFmtId="0" fontId="1" fillId="0" borderId="0" xfId="23" applyFont="1"/>
    <xf numFmtId="0" fontId="1" fillId="0" borderId="0" xfId="23" applyFont="1" applyAlignment="1">
      <alignment horizontal="center"/>
    </xf>
    <xf numFmtId="0" fontId="1" fillId="0" borderId="8" xfId="23" quotePrefix="1" applyFont="1" applyBorder="1" applyAlignment="1">
      <alignment horizontal="center" vertical="center"/>
    </xf>
    <xf numFmtId="0" fontId="1" fillId="0" borderId="1" xfId="0" applyFont="1" applyBorder="1" applyAlignment="1">
      <alignment horizontal="left" vertical="center" wrapText="1"/>
    </xf>
    <xf numFmtId="43" fontId="1" fillId="0" borderId="1" xfId="1" applyFont="1" applyBorder="1" applyAlignment="1">
      <alignment horizontal="center" vertical="center" wrapText="1"/>
    </xf>
    <xf numFmtId="0" fontId="1" fillId="0" borderId="1" xfId="0" applyFont="1" applyBorder="1" applyAlignment="1">
      <alignment horizontal="center" vertical="center" wrapText="1"/>
    </xf>
    <xf numFmtId="43" fontId="1" fillId="0" borderId="1" xfId="1" applyFont="1" applyFill="1" applyBorder="1" applyAlignment="1">
      <alignment horizontal="center" vertical="center" wrapText="1"/>
    </xf>
    <xf numFmtId="4" fontId="70" fillId="0" borderId="18" xfId="20" applyNumberFormat="1" applyFont="1" applyFill="1" applyBorder="1" applyAlignment="1">
      <alignment horizontal="center" vertical="center"/>
    </xf>
    <xf numFmtId="4" fontId="70" fillId="0" borderId="17" xfId="20" applyNumberFormat="1" applyFont="1" applyFill="1" applyBorder="1" applyAlignment="1">
      <alignment horizontal="center" vertical="center"/>
    </xf>
    <xf numFmtId="4" fontId="70" fillId="0" borderId="18" xfId="1" applyNumberFormat="1" applyFont="1" applyFill="1" applyBorder="1" applyAlignment="1">
      <alignment horizontal="center" vertical="center"/>
    </xf>
    <xf numFmtId="4" fontId="70" fillId="0" borderId="17" xfId="1" applyNumberFormat="1" applyFont="1" applyFill="1" applyBorder="1" applyAlignment="1">
      <alignment horizontal="center" vertical="center"/>
    </xf>
    <xf numFmtId="4" fontId="21" fillId="14" borderId="20" xfId="20" applyNumberFormat="1" applyFont="1" applyFill="1" applyBorder="1" applyAlignment="1">
      <alignment horizontal="center" vertical="center" wrapText="1"/>
    </xf>
    <xf numFmtId="49" fontId="59" fillId="5" borderId="12" xfId="32" applyNumberFormat="1" applyFont="1" applyFill="1" applyBorder="1" applyAlignment="1">
      <alignment horizontal="center" vertical="center"/>
    </xf>
    <xf numFmtId="0" fontId="59" fillId="5" borderId="12" xfId="32" applyFont="1" applyFill="1" applyBorder="1" applyAlignment="1">
      <alignment horizontal="justify" vertical="center" wrapText="1"/>
    </xf>
    <xf numFmtId="43" fontId="59" fillId="5" borderId="8" xfId="20" applyFont="1" applyFill="1" applyBorder="1" applyAlignment="1">
      <alignment horizontal="center" vertical="center" wrapText="1"/>
    </xf>
    <xf numFmtId="0" fontId="59" fillId="5" borderId="9" xfId="32" applyFont="1" applyFill="1" applyBorder="1" applyAlignment="1">
      <alignment horizontal="center" vertical="center" wrapText="1"/>
    </xf>
    <xf numFmtId="4" fontId="60" fillId="5" borderId="9" xfId="32" applyNumberFormat="1" applyFont="1" applyFill="1" applyBorder="1" applyAlignment="1">
      <alignment horizontal="center" vertical="center"/>
    </xf>
    <xf numFmtId="4" fontId="60" fillId="5" borderId="9" xfId="20" applyNumberFormat="1" applyFont="1" applyFill="1" applyBorder="1" applyAlignment="1">
      <alignment horizontal="center" vertical="center"/>
    </xf>
    <xf numFmtId="0" fontId="61" fillId="5" borderId="10" xfId="32" applyFont="1" applyFill="1" applyBorder="1" applyAlignment="1">
      <alignment vertical="center" wrapText="1"/>
    </xf>
    <xf numFmtId="0" fontId="66" fillId="0" borderId="15" xfId="3" applyFont="1" applyBorder="1" applyAlignment="1">
      <alignment vertical="center"/>
    </xf>
    <xf numFmtId="4" fontId="66" fillId="0" borderId="15" xfId="1" applyNumberFormat="1" applyFont="1" applyFill="1" applyBorder="1" applyAlignment="1">
      <alignment horizontal="center" vertical="center"/>
    </xf>
    <xf numFmtId="4" fontId="66" fillId="0" borderId="15" xfId="20" applyNumberFormat="1" applyFont="1" applyFill="1" applyBorder="1" applyAlignment="1">
      <alignment horizontal="center" vertical="center"/>
    </xf>
    <xf numFmtId="4" fontId="67" fillId="0" borderId="15" xfId="20" applyNumberFormat="1" applyFont="1" applyFill="1" applyBorder="1" applyAlignment="1">
      <alignment horizontal="center" vertical="center"/>
    </xf>
    <xf numFmtId="0" fontId="66" fillId="0" borderId="15" xfId="32" applyFont="1" applyBorder="1" applyAlignment="1">
      <alignment vertical="center" wrapText="1"/>
    </xf>
    <xf numFmtId="175" fontId="60" fillId="0" borderId="1" xfId="1" applyNumberFormat="1" applyFont="1" applyFill="1" applyBorder="1" applyAlignment="1">
      <alignment horizontal="center" vertical="center"/>
    </xf>
    <xf numFmtId="0" fontId="27" fillId="2" borderId="1" xfId="3" applyFont="1" applyFill="1" applyBorder="1" applyAlignment="1">
      <alignment vertical="center"/>
    </xf>
    <xf numFmtId="0" fontId="27" fillId="0" borderId="15" xfId="3" applyFont="1" applyBorder="1" applyAlignment="1">
      <alignment horizontal="left" vertical="center" indent="1"/>
    </xf>
    <xf numFmtId="0" fontId="27" fillId="0" borderId="16" xfId="3" applyFont="1" applyBorder="1" applyAlignment="1">
      <alignment vertical="center"/>
    </xf>
    <xf numFmtId="4" fontId="60" fillId="0" borderId="16" xfId="1" applyNumberFormat="1" applyFont="1" applyFill="1" applyBorder="1" applyAlignment="1">
      <alignment horizontal="center" vertical="center"/>
    </xf>
    <xf numFmtId="4" fontId="60" fillId="0" borderId="16" xfId="20" applyNumberFormat="1" applyFont="1" applyFill="1" applyBorder="1" applyAlignment="1">
      <alignment horizontal="center" vertical="center"/>
    </xf>
    <xf numFmtId="4" fontId="59" fillId="0" borderId="16" xfId="20" applyNumberFormat="1" applyFont="1" applyFill="1" applyBorder="1" applyAlignment="1">
      <alignment horizontal="center" vertical="center"/>
    </xf>
    <xf numFmtId="0" fontId="27" fillId="0" borderId="16" xfId="32" applyFont="1" applyBorder="1" applyAlignment="1">
      <alignment vertical="center" wrapText="1"/>
    </xf>
    <xf numFmtId="0" fontId="27" fillId="3" borderId="18" xfId="3" applyFont="1" applyFill="1" applyBorder="1" applyAlignment="1">
      <alignment vertical="center"/>
    </xf>
    <xf numFmtId="4" fontId="60" fillId="3" borderId="18" xfId="32" applyNumberFormat="1" applyFont="1" applyFill="1" applyBorder="1" applyAlignment="1">
      <alignment horizontal="center" vertical="center"/>
    </xf>
    <xf numFmtId="0" fontId="27" fillId="3" borderId="7" xfId="3" applyFont="1" applyFill="1" applyBorder="1" applyAlignment="1">
      <alignment vertical="center"/>
    </xf>
    <xf numFmtId="4" fontId="42" fillId="0" borderId="18" xfId="20" applyNumberFormat="1" applyFont="1" applyFill="1" applyBorder="1" applyAlignment="1">
      <alignment horizontal="center" vertical="center"/>
    </xf>
    <xf numFmtId="4" fontId="42" fillId="0" borderId="15" xfId="20" applyNumberFormat="1" applyFont="1" applyFill="1" applyBorder="1" applyAlignment="1">
      <alignment horizontal="center" vertical="center"/>
    </xf>
    <xf numFmtId="4" fontId="70" fillId="0" borderId="16" xfId="20" applyNumberFormat="1" applyFont="1" applyFill="1" applyBorder="1" applyAlignment="1">
      <alignment horizontal="center" vertical="center"/>
    </xf>
    <xf numFmtId="174" fontId="34" fillId="0" borderId="0" xfId="1" applyNumberFormat="1" applyFont="1" applyAlignment="1">
      <alignment vertical="center"/>
    </xf>
    <xf numFmtId="43" fontId="24" fillId="0" borderId="0" xfId="0" applyNumberFormat="1" applyFont="1" applyAlignment="1">
      <alignment horizontal="center" vertical="center" wrapText="1"/>
    </xf>
    <xf numFmtId="164" fontId="24" fillId="0" borderId="0" xfId="7" applyFont="1" applyBorder="1" applyAlignment="1">
      <alignment vertical="center"/>
    </xf>
    <xf numFmtId="9" fontId="34" fillId="0" borderId="0" xfId="2" applyFont="1" applyFill="1" applyBorder="1" applyAlignment="1">
      <alignment vertical="center"/>
    </xf>
    <xf numFmtId="10" fontId="34" fillId="0" borderId="0" xfId="2" applyNumberFormat="1" applyFont="1" applyFill="1" applyBorder="1" applyAlignment="1">
      <alignment vertical="center"/>
    </xf>
    <xf numFmtId="164" fontId="0" fillId="0" borderId="0" xfId="7" applyFont="1"/>
    <xf numFmtId="0" fontId="41" fillId="3" borderId="0" xfId="0" applyFont="1" applyFill="1" applyAlignment="1">
      <alignment vertical="center" wrapText="1"/>
    </xf>
    <xf numFmtId="0" fontId="38" fillId="3" borderId="0" xfId="0" applyFont="1" applyFill="1" applyAlignment="1">
      <alignment vertical="center" wrapText="1"/>
    </xf>
    <xf numFmtId="0" fontId="8" fillId="3" borderId="0" xfId="0" applyFont="1" applyFill="1" applyAlignment="1">
      <alignment vertical="center" wrapText="1"/>
    </xf>
    <xf numFmtId="9" fontId="17" fillId="9" borderId="1" xfId="2" applyFont="1" applyFill="1" applyBorder="1" applyAlignment="1">
      <alignment horizontal="right" vertical="center"/>
    </xf>
    <xf numFmtId="9" fontId="18" fillId="6" borderId="0" xfId="2" applyFont="1" applyFill="1" applyBorder="1" applyAlignment="1">
      <alignment horizontal="right" vertical="center"/>
    </xf>
    <xf numFmtId="9" fontId="17" fillId="11" borderId="15" xfId="2" applyFont="1" applyFill="1" applyBorder="1" applyAlignment="1">
      <alignment horizontal="center" vertical="center"/>
    </xf>
    <xf numFmtId="9" fontId="18" fillId="6" borderId="0" xfId="2" applyFont="1" applyFill="1" applyAlignment="1">
      <alignment horizontal="right" vertical="center"/>
    </xf>
    <xf numFmtId="10" fontId="41" fillId="17" borderId="57" xfId="2" applyNumberFormat="1" applyFont="1" applyFill="1" applyBorder="1" applyAlignment="1">
      <alignment horizontal="center" vertical="center"/>
    </xf>
    <xf numFmtId="0" fontId="36" fillId="7" borderId="59" xfId="0" applyFont="1" applyFill="1" applyBorder="1" applyAlignment="1">
      <alignment horizontal="center" vertical="center"/>
    </xf>
    <xf numFmtId="43" fontId="36" fillId="7" borderId="60" xfId="1" applyFont="1" applyFill="1" applyBorder="1" applyAlignment="1">
      <alignment horizontal="center" vertical="center" wrapText="1"/>
    </xf>
    <xf numFmtId="0" fontId="36" fillId="5" borderId="35" xfId="0" applyFont="1" applyFill="1" applyBorder="1" applyAlignment="1">
      <alignment horizontal="center" vertical="center"/>
    </xf>
    <xf numFmtId="43" fontId="36" fillId="5" borderId="57" xfId="1" applyFont="1" applyFill="1" applyBorder="1" applyAlignment="1">
      <alignment horizontal="center" vertical="center" wrapText="1"/>
    </xf>
    <xf numFmtId="0" fontId="36" fillId="14" borderId="35" xfId="0" applyFont="1" applyFill="1" applyBorder="1" applyAlignment="1">
      <alignment horizontal="center" vertical="center"/>
    </xf>
    <xf numFmtId="43" fontId="36" fillId="14" borderId="57" xfId="1" applyFont="1" applyFill="1" applyBorder="1" applyAlignment="1">
      <alignment horizontal="center" vertical="center" wrapText="1"/>
    </xf>
    <xf numFmtId="0" fontId="34" fillId="21" borderId="35" xfId="0" applyFont="1" applyFill="1" applyBorder="1" applyAlignment="1">
      <alignment horizontal="center" vertical="center"/>
    </xf>
    <xf numFmtId="43" fontId="34" fillId="0" borderId="57" xfId="1" applyFont="1" applyFill="1" applyBorder="1" applyAlignment="1">
      <alignment horizontal="center" vertical="center" wrapText="1"/>
    </xf>
    <xf numFmtId="49" fontId="36" fillId="14" borderId="35" xfId="0" applyNumberFormat="1" applyFont="1" applyFill="1" applyBorder="1" applyAlignment="1">
      <alignment horizontal="center" vertical="center"/>
    </xf>
    <xf numFmtId="0" fontId="34" fillId="7" borderId="33" xfId="0" applyFont="1" applyFill="1" applyBorder="1" applyAlignment="1">
      <alignment horizontal="center" vertical="center"/>
    </xf>
    <xf numFmtId="43" fontId="36" fillId="7" borderId="58" xfId="1" applyFont="1" applyFill="1" applyBorder="1" applyAlignment="1">
      <alignment horizontal="center" vertical="center" wrapText="1"/>
    </xf>
    <xf numFmtId="0" fontId="34" fillId="0" borderId="21" xfId="0" applyFont="1" applyBorder="1" applyAlignment="1">
      <alignment horizontal="center" vertical="center"/>
    </xf>
    <xf numFmtId="4" fontId="34" fillId="0" borderId="0" xfId="1" applyNumberFormat="1" applyFont="1" applyBorder="1" applyAlignment="1">
      <alignment horizontal="center" vertical="center" wrapText="1"/>
    </xf>
    <xf numFmtId="43" fontId="34" fillId="0" borderId="0" xfId="1" applyFont="1" applyBorder="1" applyAlignment="1">
      <alignment horizontal="center" vertical="center" wrapText="1"/>
    </xf>
    <xf numFmtId="43" fontId="34" fillId="0" borderId="61" xfId="1" applyFont="1" applyBorder="1" applyAlignment="1">
      <alignment horizontal="center" vertical="center" wrapText="1"/>
    </xf>
    <xf numFmtId="0" fontId="34" fillId="0" borderId="21" xfId="0" applyFont="1" applyBorder="1" applyAlignment="1">
      <alignment horizontal="left" vertical="center"/>
    </xf>
    <xf numFmtId="0" fontId="34" fillId="0" borderId="26" xfId="0" applyFont="1" applyBorder="1" applyAlignment="1">
      <alignment horizontal="left" vertical="center"/>
    </xf>
    <xf numFmtId="0" fontId="34" fillId="0" borderId="27" xfId="0" applyFont="1" applyBorder="1" applyAlignment="1">
      <alignment horizontal="center" vertical="center"/>
    </xf>
    <xf numFmtId="0" fontId="34" fillId="0" borderId="27" xfId="0" applyFont="1" applyBorder="1" applyAlignment="1">
      <alignment vertical="center"/>
    </xf>
    <xf numFmtId="4" fontId="34" fillId="0" borderId="27" xfId="1" applyNumberFormat="1" applyFont="1" applyBorder="1" applyAlignment="1">
      <alignment horizontal="center" vertical="center" wrapText="1"/>
    </xf>
    <xf numFmtId="43" fontId="34" fillId="0" borderId="27" xfId="1" applyFont="1" applyBorder="1" applyAlignment="1">
      <alignment horizontal="center" vertical="center" wrapText="1"/>
    </xf>
    <xf numFmtId="43" fontId="34" fillId="0" borderId="62" xfId="1" applyFont="1" applyBorder="1" applyAlignment="1">
      <alignment horizontal="center" vertical="center" wrapText="1"/>
    </xf>
    <xf numFmtId="0" fontId="6" fillId="3" borderId="2" xfId="1" applyNumberFormat="1" applyFont="1" applyFill="1" applyBorder="1" applyAlignment="1">
      <alignment horizontal="center" vertical="center"/>
    </xf>
    <xf numFmtId="0" fontId="6" fillId="3" borderId="5" xfId="1" applyNumberFormat="1" applyFont="1" applyFill="1" applyBorder="1" applyAlignment="1">
      <alignment horizontal="center" vertical="center"/>
    </xf>
    <xf numFmtId="0" fontId="8" fillId="3" borderId="5" xfId="1" applyNumberFormat="1" applyFont="1" applyFill="1" applyBorder="1" applyAlignment="1">
      <alignment horizontal="center" vertical="center"/>
    </xf>
    <xf numFmtId="49" fontId="74" fillId="0" borderId="14" xfId="20" applyNumberFormat="1" applyFont="1" applyFill="1" applyBorder="1" applyAlignment="1">
      <alignment horizontal="center" vertical="center" wrapText="1"/>
    </xf>
    <xf numFmtId="10" fontId="75" fillId="0" borderId="11" xfId="32" applyNumberFormat="1" applyFont="1" applyBorder="1" applyAlignment="1">
      <alignment vertical="center"/>
    </xf>
    <xf numFmtId="0" fontId="3" fillId="0" borderId="0" xfId="3" applyAlignment="1">
      <alignment vertical="center"/>
    </xf>
    <xf numFmtId="0" fontId="14" fillId="22" borderId="13" xfId="32" applyFont="1" applyFill="1" applyBorder="1" applyAlignment="1">
      <alignment horizontal="centerContinuous" vertical="center"/>
    </xf>
    <xf numFmtId="0" fontId="14" fillId="22" borderId="14" xfId="23" applyFont="1" applyFill="1" applyBorder="1" applyAlignment="1">
      <alignment horizontal="center" vertical="center"/>
    </xf>
    <xf numFmtId="49" fontId="14" fillId="22" borderId="14" xfId="20" applyNumberFormat="1" applyFont="1" applyFill="1" applyBorder="1" applyAlignment="1">
      <alignment horizontal="center" vertical="center" wrapText="1"/>
    </xf>
    <xf numFmtId="0" fontId="6" fillId="3" borderId="3" xfId="0" applyFont="1" applyFill="1" applyBorder="1" applyAlignment="1">
      <alignment horizontal="center" vertical="center"/>
    </xf>
    <xf numFmtId="0" fontId="8" fillId="3" borderId="8" xfId="1" applyNumberFormat="1" applyFont="1" applyFill="1" applyBorder="1" applyAlignment="1">
      <alignment horizontal="center" vertical="center"/>
    </xf>
    <xf numFmtId="0" fontId="8" fillId="3" borderId="9" xfId="0" applyFont="1" applyFill="1" applyBorder="1" applyAlignment="1">
      <alignment vertical="center"/>
    </xf>
    <xf numFmtId="0" fontId="60" fillId="0" borderId="8" xfId="27" applyFont="1" applyBorder="1" applyAlignment="1">
      <alignment horizontal="center" vertical="center" wrapText="1"/>
    </xf>
    <xf numFmtId="0" fontId="60" fillId="0" borderId="9" xfId="27" applyFont="1" applyBorder="1" applyAlignment="1">
      <alignment horizontal="left" vertical="center" wrapText="1"/>
    </xf>
    <xf numFmtId="43" fontId="62" fillId="0" borderId="9" xfId="1" applyFont="1" applyBorder="1" applyAlignment="1">
      <alignment horizontal="left" vertical="center" wrapText="1"/>
    </xf>
    <xf numFmtId="43" fontId="62" fillId="0" borderId="9" xfId="1" applyFont="1" applyBorder="1" applyAlignment="1">
      <alignment horizontal="center" vertical="center"/>
    </xf>
    <xf numFmtId="43" fontId="60" fillId="0" borderId="9" xfId="1" applyFont="1" applyBorder="1" applyAlignment="1">
      <alignment horizontal="center" vertical="center" wrapText="1"/>
    </xf>
    <xf numFmtId="43" fontId="27" fillId="0" borderId="9" xfId="1" applyFont="1" applyFill="1" applyBorder="1" applyAlignment="1">
      <alignment horizontal="center" vertical="center" wrapText="1"/>
    </xf>
    <xf numFmtId="43" fontId="60" fillId="0" borderId="10" xfId="1" applyFont="1" applyFill="1" applyBorder="1" applyAlignment="1">
      <alignment horizontal="center" vertical="center" wrapText="1"/>
    </xf>
    <xf numFmtId="0" fontId="6" fillId="3" borderId="4" xfId="0" applyFont="1" applyFill="1" applyBorder="1" applyAlignment="1">
      <alignment horizontal="center" vertical="center"/>
    </xf>
    <xf numFmtId="0" fontId="6" fillId="3" borderId="6" xfId="0" applyFont="1" applyFill="1" applyBorder="1" applyAlignment="1">
      <alignment horizontal="center" vertical="center"/>
    </xf>
    <xf numFmtId="0" fontId="8" fillId="3" borderId="6" xfId="0" applyFont="1" applyFill="1" applyBorder="1" applyAlignment="1">
      <alignment vertical="center"/>
    </xf>
    <xf numFmtId="0" fontId="60" fillId="0" borderId="10" xfId="27" applyFont="1" applyBorder="1" applyAlignment="1">
      <alignment horizontal="center" vertical="center" wrapText="1"/>
    </xf>
    <xf numFmtId="0" fontId="14" fillId="0" borderId="13" xfId="0" applyFont="1" applyBorder="1"/>
    <xf numFmtId="0" fontId="0" fillId="0" borderId="14" xfId="0" applyBorder="1"/>
    <xf numFmtId="0" fontId="0" fillId="0" borderId="11" xfId="0" applyBorder="1" applyAlignment="1">
      <alignment horizontal="center"/>
    </xf>
    <xf numFmtId="2" fontId="44" fillId="21" borderId="17" xfId="4" applyNumberFormat="1" applyFont="1" applyFill="1" applyBorder="1" applyAlignment="1">
      <alignment horizontal="center" vertical="center" wrapText="1"/>
    </xf>
    <xf numFmtId="0" fontId="44" fillId="21" borderId="17" xfId="4" applyFont="1" applyFill="1" applyBorder="1" applyAlignment="1">
      <alignment horizontal="center" vertical="center" wrapText="1"/>
    </xf>
    <xf numFmtId="2" fontId="44" fillId="21" borderId="17" xfId="0" quotePrefix="1" applyNumberFormat="1" applyFont="1" applyFill="1" applyBorder="1" applyAlignment="1">
      <alignment horizontal="center" vertical="center"/>
    </xf>
    <xf numFmtId="2" fontId="76" fillId="18" borderId="1" xfId="1" applyNumberFormat="1" applyFont="1" applyFill="1" applyBorder="1" applyAlignment="1" applyProtection="1">
      <alignment horizontal="center" vertical="center" wrapText="1"/>
      <protection hidden="1"/>
    </xf>
    <xf numFmtId="0" fontId="27" fillId="0" borderId="18" xfId="3" applyFont="1" applyBorder="1" applyAlignment="1">
      <alignment vertical="center" wrapText="1"/>
    </xf>
    <xf numFmtId="43" fontId="5" fillId="0" borderId="0" xfId="0" applyNumberFormat="1" applyFont="1" applyAlignment="1">
      <alignment vertical="center"/>
    </xf>
    <xf numFmtId="49" fontId="77" fillId="3" borderId="17" xfId="4" applyNumberFormat="1" applyFont="1" applyFill="1" applyBorder="1" applyAlignment="1">
      <alignment horizontal="center" vertical="center"/>
    </xf>
    <xf numFmtId="0" fontId="19" fillId="3" borderId="34" xfId="21" applyFont="1" applyFill="1" applyBorder="1" applyAlignment="1">
      <alignment horizontal="center" vertical="center"/>
    </xf>
    <xf numFmtId="0" fontId="19" fillId="3" borderId="35" xfId="21" applyFont="1" applyFill="1" applyBorder="1" applyAlignment="1">
      <alignment horizontal="center" vertical="center"/>
    </xf>
    <xf numFmtId="49" fontId="19" fillId="3" borderId="16" xfId="21" applyNumberFormat="1" applyFont="1" applyFill="1" applyBorder="1" applyAlignment="1">
      <alignment horizontal="justify" vertical="center" wrapText="1"/>
    </xf>
    <xf numFmtId="0" fontId="19" fillId="3" borderId="17" xfId="21" applyFont="1" applyFill="1" applyBorder="1" applyAlignment="1">
      <alignment horizontal="justify" vertical="center" wrapText="1"/>
    </xf>
    <xf numFmtId="4" fontId="19" fillId="3" borderId="16" xfId="21" applyNumberFormat="1" applyFont="1" applyFill="1" applyBorder="1" applyAlignment="1">
      <alignment horizontal="right" vertical="center"/>
    </xf>
    <xf numFmtId="4" fontId="19" fillId="3" borderId="17" xfId="21" applyNumberFormat="1" applyFont="1" applyFill="1" applyBorder="1" applyAlignment="1">
      <alignment horizontal="right" vertical="center"/>
    </xf>
    <xf numFmtId="10" fontId="19" fillId="3" borderId="17" xfId="21" applyNumberFormat="1" applyFont="1" applyFill="1" applyBorder="1" applyAlignment="1">
      <alignment horizontal="right" vertical="center"/>
    </xf>
    <xf numFmtId="0" fontId="17" fillId="10" borderId="31" xfId="21" applyFont="1" applyFill="1" applyBorder="1" applyAlignment="1">
      <alignment horizontal="center" vertical="center"/>
    </xf>
    <xf numFmtId="0" fontId="17" fillId="10" borderId="33" xfId="21" applyFont="1" applyFill="1" applyBorder="1" applyAlignment="1">
      <alignment horizontal="center" vertical="center"/>
    </xf>
    <xf numFmtId="49" fontId="17" fillId="10" borderId="32" xfId="21" applyNumberFormat="1" applyFont="1" applyFill="1" applyBorder="1" applyAlignment="1">
      <alignment horizontal="left" vertical="center" wrapText="1"/>
    </xf>
    <xf numFmtId="0" fontId="17" fillId="10" borderId="15" xfId="21" applyFont="1" applyFill="1" applyBorder="1" applyAlignment="1">
      <alignment horizontal="left" vertical="center" wrapText="1"/>
    </xf>
    <xf numFmtId="4" fontId="17" fillId="10" borderId="32" xfId="21" applyNumberFormat="1" applyFont="1" applyFill="1" applyBorder="1" applyAlignment="1">
      <alignment horizontal="right" vertical="center"/>
    </xf>
    <xf numFmtId="4" fontId="17" fillId="10" borderId="15" xfId="21" applyNumberFormat="1" applyFont="1" applyFill="1" applyBorder="1" applyAlignment="1">
      <alignment horizontal="right" vertical="center"/>
    </xf>
    <xf numFmtId="10" fontId="17" fillId="10" borderId="32" xfId="21" applyNumberFormat="1" applyFont="1" applyFill="1" applyBorder="1" applyAlignment="1">
      <alignment horizontal="right" vertical="center"/>
    </xf>
    <xf numFmtId="10" fontId="17" fillId="10" borderId="15" xfId="21" applyNumberFormat="1" applyFont="1" applyFill="1" applyBorder="1" applyAlignment="1">
      <alignment horizontal="right" vertical="center"/>
    </xf>
    <xf numFmtId="0" fontId="12" fillId="3" borderId="28" xfId="9" applyFont="1" applyFill="1" applyBorder="1" applyAlignment="1">
      <alignment horizontal="center"/>
    </xf>
    <xf numFmtId="0" fontId="12" fillId="3" borderId="29" xfId="9" applyFont="1" applyFill="1" applyBorder="1" applyAlignment="1">
      <alignment horizontal="center"/>
    </xf>
    <xf numFmtId="0" fontId="13" fillId="3" borderId="21" xfId="9" applyFont="1" applyFill="1" applyBorder="1" applyAlignment="1">
      <alignment horizontal="center" vertical="center"/>
    </xf>
    <xf numFmtId="0" fontId="13" fillId="3" borderId="0" xfId="9" applyFont="1" applyFill="1" applyAlignment="1">
      <alignment horizontal="center" vertical="center"/>
    </xf>
    <xf numFmtId="0" fontId="14" fillId="3" borderId="26" xfId="9" applyFont="1" applyFill="1" applyBorder="1" applyAlignment="1">
      <alignment horizontal="center"/>
    </xf>
    <xf numFmtId="0" fontId="14" fillId="3" borderId="27" xfId="9" applyFont="1" applyFill="1" applyBorder="1" applyAlignment="1">
      <alignment horizontal="center"/>
    </xf>
    <xf numFmtId="0" fontId="19" fillId="0" borderId="34" xfId="21" applyFont="1" applyBorder="1" applyAlignment="1">
      <alignment horizontal="center" vertical="center"/>
    </xf>
    <xf numFmtId="0" fontId="19" fillId="0" borderId="35" xfId="21" applyFont="1" applyBorder="1" applyAlignment="1">
      <alignment horizontal="center" vertical="center"/>
    </xf>
    <xf numFmtId="49" fontId="19" fillId="0" borderId="16" xfId="21" applyNumberFormat="1" applyFont="1" applyBorder="1" applyAlignment="1">
      <alignment horizontal="left" vertical="center" wrapText="1"/>
    </xf>
    <xf numFmtId="0" fontId="19" fillId="0" borderId="17" xfId="21" applyFont="1" applyBorder="1" applyAlignment="1">
      <alignment horizontal="left" vertical="center" wrapText="1"/>
    </xf>
    <xf numFmtId="4" fontId="19" fillId="0" borderId="20" xfId="21" applyNumberFormat="1" applyFont="1" applyBorder="1" applyAlignment="1">
      <alignment horizontal="right" vertical="center"/>
    </xf>
    <xf numFmtId="4" fontId="19" fillId="0" borderId="16" xfId="21" applyNumberFormat="1" applyFont="1" applyBorder="1" applyAlignment="1">
      <alignment horizontal="right" vertical="center"/>
    </xf>
    <xf numFmtId="10" fontId="19" fillId="0" borderId="16" xfId="21" applyNumberFormat="1" applyFont="1" applyBorder="1" applyAlignment="1">
      <alignment horizontal="right" vertical="center"/>
    </xf>
    <xf numFmtId="10" fontId="19" fillId="0" borderId="17" xfId="21" applyNumberFormat="1" applyFont="1" applyBorder="1" applyAlignment="1">
      <alignment horizontal="right" vertical="center"/>
    </xf>
    <xf numFmtId="49" fontId="19" fillId="3" borderId="52" xfId="21" applyNumberFormat="1" applyFont="1" applyFill="1" applyBorder="1" applyAlignment="1">
      <alignment horizontal="justify" vertical="center" wrapText="1"/>
    </xf>
    <xf numFmtId="10" fontId="19" fillId="3" borderId="16" xfId="21" applyNumberFormat="1" applyFont="1" applyFill="1" applyBorder="1" applyAlignment="1">
      <alignment horizontal="right" vertical="center"/>
    </xf>
    <xf numFmtId="0" fontId="19" fillId="3" borderId="16" xfId="21" applyFont="1" applyFill="1" applyBorder="1" applyAlignment="1">
      <alignment horizontal="justify" vertical="center" wrapText="1"/>
    </xf>
    <xf numFmtId="0" fontId="19" fillId="3" borderId="36" xfId="21" applyFont="1" applyFill="1" applyBorder="1" applyAlignment="1">
      <alignment horizontal="center" vertical="center"/>
    </xf>
    <xf numFmtId="49" fontId="17" fillId="11" borderId="37" xfId="21" applyNumberFormat="1" applyFont="1" applyFill="1" applyBorder="1" applyAlignment="1">
      <alignment horizontal="right" vertical="center"/>
    </xf>
    <xf numFmtId="49" fontId="17" fillId="11" borderId="38" xfId="21" applyNumberFormat="1" applyFont="1" applyFill="1" applyBorder="1" applyAlignment="1">
      <alignment horizontal="right" vertical="center"/>
    </xf>
    <xf numFmtId="49" fontId="17" fillId="11" borderId="39" xfId="21" applyNumberFormat="1" applyFont="1" applyFill="1" applyBorder="1" applyAlignment="1">
      <alignment horizontal="right" vertical="center"/>
    </xf>
    <xf numFmtId="49" fontId="17" fillId="11" borderId="40" xfId="21" applyNumberFormat="1" applyFont="1" applyFill="1" applyBorder="1" applyAlignment="1">
      <alignment horizontal="right" vertical="center"/>
    </xf>
    <xf numFmtId="49" fontId="17" fillId="11" borderId="41" xfId="21" applyNumberFormat="1" applyFont="1" applyFill="1" applyBorder="1" applyAlignment="1">
      <alignment horizontal="right" vertical="center"/>
    </xf>
    <xf numFmtId="49" fontId="17" fillId="11" borderId="42" xfId="21" applyNumberFormat="1" applyFont="1" applyFill="1" applyBorder="1" applyAlignment="1">
      <alignment horizontal="right" vertical="center"/>
    </xf>
    <xf numFmtId="49" fontId="17" fillId="11" borderId="43" xfId="21" applyNumberFormat="1" applyFont="1" applyFill="1" applyBorder="1" applyAlignment="1">
      <alignment horizontal="right" vertical="center"/>
    </xf>
    <xf numFmtId="49" fontId="17" fillId="11" borderId="44" xfId="21" applyNumberFormat="1" applyFont="1" applyFill="1" applyBorder="1" applyAlignment="1">
      <alignment horizontal="right" vertical="center"/>
    </xf>
    <xf numFmtId="49" fontId="17" fillId="11" borderId="45" xfId="21" applyNumberFormat="1" applyFont="1" applyFill="1" applyBorder="1" applyAlignment="1">
      <alignment horizontal="right" vertical="center"/>
    </xf>
    <xf numFmtId="0" fontId="17" fillId="9" borderId="22" xfId="21" applyFont="1" applyFill="1" applyBorder="1" applyAlignment="1">
      <alignment horizontal="center" vertical="distributed"/>
    </xf>
    <xf numFmtId="0" fontId="17" fillId="9" borderId="30" xfId="21" applyFont="1" applyFill="1" applyBorder="1" applyAlignment="1">
      <alignment horizontal="center" vertical="distributed"/>
    </xf>
    <xf numFmtId="0" fontId="14" fillId="12" borderId="0" xfId="23" applyFont="1" applyFill="1" applyAlignment="1">
      <alignment horizontal="center" vertical="center" wrapText="1"/>
    </xf>
    <xf numFmtId="0" fontId="1" fillId="0" borderId="0" xfId="23" quotePrefix="1" applyFont="1" applyAlignment="1">
      <alignment horizontal="left" vertical="center"/>
    </xf>
    <xf numFmtId="0" fontId="49" fillId="0" borderId="0" xfId="23" applyFont="1"/>
    <xf numFmtId="0" fontId="12" fillId="0" borderId="0" xfId="23" applyFont="1"/>
    <xf numFmtId="0" fontId="41" fillId="3" borderId="0" xfId="0" applyFont="1" applyFill="1" applyAlignment="1">
      <alignment horizontal="center" vertical="center" wrapText="1"/>
    </xf>
    <xf numFmtId="0" fontId="38" fillId="3" borderId="0" xfId="0" applyFont="1" applyFill="1" applyAlignment="1">
      <alignment horizontal="left" vertical="center" wrapText="1" indent="3"/>
    </xf>
    <xf numFmtId="0" fontId="8" fillId="3" borderId="0" xfId="0" applyFont="1" applyFill="1" applyAlignment="1">
      <alignment horizontal="left" vertical="center" wrapText="1" indent="3"/>
    </xf>
    <xf numFmtId="0" fontId="14" fillId="0" borderId="9" xfId="23" applyFont="1" applyBorder="1" applyAlignment="1">
      <alignment horizontal="left" vertical="center"/>
    </xf>
    <xf numFmtId="0" fontId="49" fillId="0" borderId="9" xfId="23" applyFont="1" applyBorder="1"/>
    <xf numFmtId="0" fontId="12" fillId="0" borderId="9" xfId="23" applyFont="1" applyBorder="1"/>
    <xf numFmtId="49" fontId="49" fillId="0" borderId="0" xfId="23" applyNumberFormat="1" applyFont="1" applyAlignment="1">
      <alignment horizontal="left" vertical="center" wrapText="1"/>
    </xf>
    <xf numFmtId="0" fontId="22" fillId="2" borderId="13" xfId="24" applyFont="1" applyFill="1" applyBorder="1" applyAlignment="1">
      <alignment horizontal="center" wrapText="1"/>
    </xf>
    <xf numFmtId="0" fontId="22" fillId="2" borderId="14" xfId="24" applyFont="1" applyFill="1" applyBorder="1" applyAlignment="1">
      <alignment horizontal="center" wrapText="1"/>
    </xf>
    <xf numFmtId="0" fontId="22" fillId="2" borderId="11" xfId="24" applyFont="1" applyFill="1" applyBorder="1" applyAlignment="1">
      <alignment horizontal="center" wrapText="1"/>
    </xf>
    <xf numFmtId="49" fontId="22" fillId="0" borderId="13" xfId="24" applyNumberFormat="1" applyFont="1" applyBorder="1" applyAlignment="1">
      <alignment horizontal="left" vertical="center" wrapText="1"/>
    </xf>
    <xf numFmtId="49" fontId="22" fillId="0" borderId="14" xfId="24" applyNumberFormat="1" applyFont="1" applyBorder="1" applyAlignment="1">
      <alignment horizontal="left" vertical="center" wrapText="1"/>
    </xf>
    <xf numFmtId="49" fontId="22" fillId="0" borderId="11" xfId="24" applyNumberFormat="1" applyFont="1" applyBorder="1" applyAlignment="1">
      <alignment horizontal="left" vertical="center" wrapText="1"/>
    </xf>
    <xf numFmtId="0" fontId="71" fillId="3" borderId="9" xfId="0" applyFont="1" applyFill="1" applyBorder="1" applyAlignment="1">
      <alignment horizontal="center" vertical="center" wrapText="1"/>
    </xf>
    <xf numFmtId="0" fontId="41" fillId="3" borderId="0" xfId="0" applyFont="1" applyFill="1" applyAlignment="1">
      <alignment horizontal="left" vertical="center" wrapText="1"/>
    </xf>
    <xf numFmtId="0" fontId="41" fillId="3" borderId="6" xfId="0" applyFont="1" applyFill="1" applyBorder="1" applyAlignment="1">
      <alignment horizontal="left" vertical="center" wrapText="1"/>
    </xf>
    <xf numFmtId="0" fontId="38" fillId="3" borderId="0" xfId="0" applyFont="1" applyFill="1" applyAlignment="1">
      <alignment horizontal="left" vertical="center" wrapText="1"/>
    </xf>
    <xf numFmtId="0" fontId="8" fillId="3" borderId="0" xfId="0" applyFont="1" applyFill="1" applyAlignment="1">
      <alignment horizontal="left" vertical="center" wrapText="1"/>
    </xf>
    <xf numFmtId="0" fontId="73" fillId="3" borderId="0" xfId="0" applyFont="1" applyFill="1" applyAlignment="1">
      <alignment horizontal="left" vertical="center" wrapText="1" indent="10"/>
    </xf>
    <xf numFmtId="0" fontId="0" fillId="3" borderId="0" xfId="0" applyFill="1" applyAlignment="1">
      <alignment horizontal="left" vertical="center" wrapText="1" indent="10"/>
    </xf>
    <xf numFmtId="0" fontId="72" fillId="3" borderId="0" xfId="0" applyFont="1" applyFill="1" applyAlignment="1">
      <alignment horizontal="left" vertical="center" wrapText="1" indent="10"/>
    </xf>
    <xf numFmtId="0" fontId="19" fillId="0" borderId="17" xfId="21" applyFont="1" applyBorder="1" applyAlignment="1">
      <alignment horizontal="center" vertical="center"/>
    </xf>
    <xf numFmtId="43" fontId="19" fillId="0" borderId="17" xfId="1" applyFont="1" applyFill="1" applyBorder="1" applyAlignment="1">
      <alignment horizontal="left" vertical="center" wrapText="1"/>
    </xf>
    <xf numFmtId="0" fontId="12" fillId="3" borderId="0" xfId="9" applyFont="1" applyFill="1" applyAlignment="1">
      <alignment horizontal="center"/>
    </xf>
    <xf numFmtId="0" fontId="19" fillId="3" borderId="0" xfId="21" applyFont="1" applyFill="1" applyAlignment="1">
      <alignment horizontal="center" vertical="center"/>
    </xf>
    <xf numFmtId="49" fontId="19" fillId="3" borderId="0" xfId="21" applyNumberFormat="1" applyFont="1" applyFill="1" applyAlignment="1">
      <alignment horizontal="justify" vertical="center" wrapText="1"/>
    </xf>
    <xf numFmtId="0" fontId="19" fillId="3" borderId="0" xfId="21" applyFont="1" applyFill="1" applyAlignment="1">
      <alignment horizontal="justify" vertical="center" wrapText="1"/>
    </xf>
    <xf numFmtId="4" fontId="19" fillId="3" borderId="0" xfId="21" applyNumberFormat="1" applyFont="1" applyFill="1" applyAlignment="1">
      <alignment horizontal="right" vertical="center"/>
    </xf>
    <xf numFmtId="10" fontId="19" fillId="3" borderId="0" xfId="21" applyNumberFormat="1" applyFont="1" applyFill="1" applyAlignment="1">
      <alignment horizontal="right" vertical="center"/>
    </xf>
    <xf numFmtId="49" fontId="17" fillId="11" borderId="17" xfId="21" applyNumberFormat="1" applyFont="1" applyFill="1" applyBorder="1" applyAlignment="1">
      <alignment horizontal="right" vertical="center"/>
    </xf>
    <xf numFmtId="49" fontId="17" fillId="11" borderId="15" xfId="21" applyNumberFormat="1" applyFont="1" applyFill="1" applyBorder="1" applyAlignment="1">
      <alignment horizontal="right" vertical="center"/>
    </xf>
    <xf numFmtId="0" fontId="17" fillId="10" borderId="0" xfId="21" applyFont="1" applyFill="1" applyAlignment="1">
      <alignment horizontal="center" vertical="center"/>
    </xf>
    <xf numFmtId="49" fontId="17" fillId="10" borderId="0" xfId="21" applyNumberFormat="1" applyFont="1" applyFill="1" applyAlignment="1">
      <alignment horizontal="left" vertical="center" wrapText="1"/>
    </xf>
    <xf numFmtId="0" fontId="17" fillId="10" borderId="0" xfId="21" applyFont="1" applyFill="1" applyAlignment="1">
      <alignment horizontal="left" vertical="center" wrapText="1"/>
    </xf>
    <xf numFmtId="4" fontId="17" fillId="10" borderId="0" xfId="21" applyNumberFormat="1" applyFont="1" applyFill="1" applyAlignment="1">
      <alignment horizontal="right" vertical="center"/>
    </xf>
    <xf numFmtId="10" fontId="17" fillId="10" borderId="0" xfId="21" applyNumberFormat="1" applyFont="1" applyFill="1" applyAlignment="1">
      <alignment horizontal="right" vertical="center"/>
    </xf>
    <xf numFmtId="0" fontId="17" fillId="9" borderId="1" xfId="21" applyFont="1" applyFill="1" applyBorder="1" applyAlignment="1">
      <alignment horizontal="center" vertical="center"/>
    </xf>
    <xf numFmtId="49" fontId="17" fillId="11" borderId="18" xfId="21" applyNumberFormat="1" applyFont="1" applyFill="1" applyBorder="1" applyAlignment="1">
      <alignment horizontal="right" vertical="center"/>
    </xf>
    <xf numFmtId="0" fontId="17" fillId="10" borderId="17" xfId="21" applyFont="1" applyFill="1" applyBorder="1" applyAlignment="1">
      <alignment horizontal="center" vertical="center"/>
    </xf>
    <xf numFmtId="0" fontId="17" fillId="10" borderId="17" xfId="21" applyFont="1" applyFill="1" applyBorder="1" applyAlignment="1">
      <alignment horizontal="left" vertical="center" wrapText="1"/>
    </xf>
    <xf numFmtId="4" fontId="17" fillId="10" borderId="17" xfId="21" applyNumberFormat="1" applyFont="1" applyFill="1" applyBorder="1" applyAlignment="1">
      <alignment horizontal="right" vertical="center"/>
    </xf>
    <xf numFmtId="10" fontId="17" fillId="10" borderId="17" xfId="21" applyNumberFormat="1" applyFont="1" applyFill="1" applyBorder="1" applyAlignment="1">
      <alignment horizontal="right" vertical="center"/>
    </xf>
    <xf numFmtId="0" fontId="34" fillId="8" borderId="0" xfId="0" applyFont="1" applyFill="1" applyAlignment="1">
      <alignment horizontal="center" vertical="center"/>
    </xf>
    <xf numFmtId="0" fontId="34" fillId="8" borderId="9" xfId="0" applyFont="1" applyFill="1" applyBorder="1" applyAlignment="1">
      <alignment horizontal="center" vertical="center"/>
    </xf>
    <xf numFmtId="0" fontId="38" fillId="0" borderId="63" xfId="0" applyFont="1" applyBorder="1" applyAlignment="1">
      <alignment horizontal="center" vertical="center"/>
    </xf>
    <xf numFmtId="0" fontId="38" fillId="0" borderId="64" xfId="0" applyFont="1" applyBorder="1" applyAlignment="1">
      <alignment horizontal="center" vertical="center"/>
    </xf>
    <xf numFmtId="0" fontId="38" fillId="0" borderId="65" xfId="0" applyFont="1" applyBorder="1" applyAlignment="1">
      <alignment horizontal="center" vertical="center"/>
    </xf>
    <xf numFmtId="0" fontId="38" fillId="0" borderId="20" xfId="0" applyFont="1" applyBorder="1" applyAlignment="1">
      <alignment horizontal="center" vertical="center"/>
    </xf>
    <xf numFmtId="0" fontId="38" fillId="0" borderId="66" xfId="0" applyFont="1" applyBorder="1" applyAlignment="1">
      <alignment horizontal="center" vertical="center"/>
    </xf>
    <xf numFmtId="0" fontId="38" fillId="0" borderId="12" xfId="0" applyFont="1" applyBorder="1" applyAlignment="1">
      <alignment horizontal="center" vertical="center"/>
    </xf>
    <xf numFmtId="0" fontId="41" fillId="0" borderId="64" xfId="0" applyFont="1" applyBorder="1" applyAlignment="1">
      <alignment horizontal="left" vertical="center" wrapText="1"/>
    </xf>
    <xf numFmtId="0" fontId="41" fillId="0" borderId="64" xfId="0" applyFont="1" applyBorder="1" applyAlignment="1">
      <alignment horizontal="center" vertical="center" wrapText="1"/>
    </xf>
    <xf numFmtId="43" fontId="41" fillId="14" borderId="32" xfId="1" applyFont="1" applyFill="1" applyBorder="1" applyAlignment="1">
      <alignment horizontal="center" vertical="center"/>
    </xf>
    <xf numFmtId="43" fontId="41" fillId="14" borderId="17" xfId="1" applyFont="1" applyFill="1" applyBorder="1" applyAlignment="1">
      <alignment horizontal="center" vertical="center"/>
    </xf>
    <xf numFmtId="177" fontId="41" fillId="17" borderId="56" xfId="1" quotePrefix="1" applyNumberFormat="1" applyFont="1" applyFill="1" applyBorder="1" applyAlignment="1">
      <alignment horizontal="center" vertical="center"/>
    </xf>
    <xf numFmtId="177" fontId="41" fillId="17" borderId="57" xfId="1" quotePrefix="1" applyNumberFormat="1" applyFont="1" applyFill="1" applyBorder="1" applyAlignment="1">
      <alignment horizontal="center" vertical="center"/>
    </xf>
    <xf numFmtId="0" fontId="38" fillId="0" borderId="12" xfId="0" applyFont="1" applyBorder="1" applyAlignment="1">
      <alignment horizontal="left" vertical="center" wrapText="1"/>
    </xf>
    <xf numFmtId="0" fontId="38" fillId="0" borderId="12" xfId="0" applyFont="1" applyBorder="1" applyAlignment="1">
      <alignment horizontal="center" vertical="center" wrapText="1"/>
    </xf>
    <xf numFmtId="0" fontId="41" fillId="0" borderId="20" xfId="0" applyFont="1" applyBorder="1" applyAlignment="1">
      <alignment horizontal="left" vertical="center" wrapText="1"/>
    </xf>
    <xf numFmtId="0" fontId="41" fillId="0" borderId="20" xfId="0" applyFont="1" applyBorder="1" applyAlignment="1">
      <alignment horizontal="center" vertical="center" wrapText="1"/>
    </xf>
    <xf numFmtId="0" fontId="38" fillId="0" borderId="20" xfId="0" applyFont="1" applyBorder="1" applyAlignment="1">
      <alignment horizontal="left" vertical="center" wrapText="1"/>
    </xf>
    <xf numFmtId="0" fontId="38" fillId="0" borderId="20" xfId="0" applyFont="1" applyBorder="1" applyAlignment="1">
      <alignment horizontal="center" vertical="center" wrapText="1"/>
    </xf>
    <xf numFmtId="43" fontId="41" fillId="7" borderId="17" xfId="1" applyFont="1" applyFill="1" applyBorder="1" applyAlignment="1">
      <alignment horizontal="center" vertical="center"/>
    </xf>
    <xf numFmtId="43" fontId="41" fillId="7" borderId="57" xfId="1" applyFont="1" applyFill="1" applyBorder="1" applyAlignment="1">
      <alignment horizontal="center" vertical="center"/>
    </xf>
    <xf numFmtId="43" fontId="41" fillId="7" borderId="15" xfId="1" applyFont="1" applyFill="1" applyBorder="1" applyAlignment="1">
      <alignment horizontal="center" vertical="center"/>
    </xf>
    <xf numFmtId="43" fontId="41" fillId="7" borderId="58" xfId="1" applyFont="1" applyFill="1" applyBorder="1" applyAlignment="1">
      <alignment horizontal="center" vertical="center"/>
    </xf>
    <xf numFmtId="0" fontId="41" fillId="0" borderId="20" xfId="0" applyFont="1" applyBorder="1" applyAlignment="1">
      <alignment horizontal="left" vertical="top" wrapText="1"/>
    </xf>
    <xf numFmtId="0" fontId="41" fillId="0" borderId="20" xfId="0" applyFont="1" applyBorder="1" applyAlignment="1">
      <alignment horizontal="center" vertical="top" wrapText="1"/>
    </xf>
    <xf numFmtId="0" fontId="43" fillId="5" borderId="0" xfId="0" applyFont="1" applyFill="1" applyAlignment="1">
      <alignment horizontal="center" vertical="center"/>
    </xf>
    <xf numFmtId="0" fontId="38" fillId="0" borderId="0" xfId="0" applyFont="1" applyAlignment="1">
      <alignment horizontal="center" vertical="center"/>
    </xf>
    <xf numFmtId="0" fontId="41" fillId="0" borderId="0" xfId="0" applyFont="1" applyAlignment="1">
      <alignment horizontal="left" vertical="center" wrapText="1"/>
    </xf>
    <xf numFmtId="0" fontId="41" fillId="0" borderId="0" xfId="0" applyFont="1" applyAlignment="1">
      <alignment horizontal="center" vertical="center" wrapText="1"/>
    </xf>
    <xf numFmtId="0" fontId="41" fillId="0" borderId="6" xfId="0" applyFont="1" applyBorder="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horizontal="center" vertical="center" wrapText="1"/>
    </xf>
    <xf numFmtId="0" fontId="38" fillId="0" borderId="6" xfId="0" applyFont="1" applyBorder="1" applyAlignment="1">
      <alignment horizontal="left" vertical="center" wrapText="1"/>
    </xf>
    <xf numFmtId="43" fontId="41" fillId="14" borderId="18" xfId="1" applyFont="1" applyFill="1" applyBorder="1" applyAlignment="1">
      <alignment horizontal="center" vertical="center"/>
    </xf>
    <xf numFmtId="43" fontId="41" fillId="14" borderId="19" xfId="1" applyFont="1" applyFill="1" applyBorder="1" applyAlignment="1">
      <alignment horizontal="center" vertical="center"/>
    </xf>
    <xf numFmtId="177" fontId="41" fillId="17" borderId="18" xfId="1" quotePrefix="1" applyNumberFormat="1" applyFont="1" applyFill="1" applyBorder="1" applyAlignment="1">
      <alignment horizontal="center" vertical="center"/>
    </xf>
    <xf numFmtId="177" fontId="41" fillId="17" borderId="19" xfId="1" quotePrefix="1" applyNumberFormat="1" applyFont="1" applyFill="1" applyBorder="1" applyAlignment="1">
      <alignment horizontal="center" vertical="center"/>
    </xf>
    <xf numFmtId="43" fontId="41" fillId="7" borderId="16" xfId="1" applyFont="1" applyFill="1" applyBorder="1" applyAlignment="1">
      <alignment horizontal="center" vertical="center"/>
    </xf>
    <xf numFmtId="164" fontId="34" fillId="0" borderId="0" xfId="7" applyFont="1" applyAlignment="1">
      <alignment horizontal="center" vertical="center"/>
    </xf>
    <xf numFmtId="0" fontId="36" fillId="14" borderId="18" xfId="0" applyFont="1" applyFill="1" applyBorder="1" applyAlignment="1">
      <alignment horizontal="center" vertical="center" wrapText="1"/>
    </xf>
    <xf numFmtId="0" fontId="36" fillId="14" borderId="17" xfId="0" applyFont="1" applyFill="1" applyBorder="1" applyAlignment="1">
      <alignment horizontal="center" vertical="center" wrapText="1"/>
    </xf>
    <xf numFmtId="0" fontId="36" fillId="14" borderId="18" xfId="0" applyFont="1" applyFill="1" applyBorder="1" applyAlignment="1">
      <alignment horizontal="center" vertical="center"/>
    </xf>
    <xf numFmtId="0" fontId="43" fillId="5" borderId="53" xfId="0" applyFont="1" applyFill="1" applyBorder="1" applyAlignment="1">
      <alignment horizontal="center" vertical="center"/>
    </xf>
    <xf numFmtId="0" fontId="43" fillId="5" borderId="3" xfId="0" applyFont="1" applyFill="1" applyBorder="1" applyAlignment="1">
      <alignment horizontal="center" vertical="center"/>
    </xf>
    <xf numFmtId="0" fontId="43" fillId="5" borderId="4" xfId="0" applyFont="1" applyFill="1" applyBorder="1" applyAlignment="1">
      <alignment horizontal="center" vertical="center"/>
    </xf>
    <xf numFmtId="0" fontId="36" fillId="5" borderId="2" xfId="0" applyFont="1" applyFill="1" applyBorder="1" applyAlignment="1">
      <alignment horizontal="center" vertical="center" wrapText="1"/>
    </xf>
    <xf numFmtId="0" fontId="36" fillId="5" borderId="4"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8"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7" fillId="17" borderId="7" xfId="32" applyFont="1" applyFill="1" applyBorder="1" applyAlignment="1">
      <alignment horizontal="center" vertical="center"/>
    </xf>
    <xf numFmtId="0" fontId="7" fillId="17" borderId="12" xfId="32" applyFont="1" applyFill="1" applyBorder="1" applyAlignment="1">
      <alignment horizontal="center" vertical="center"/>
    </xf>
    <xf numFmtId="0" fontId="7" fillId="17" borderId="1" xfId="32" applyFont="1" applyFill="1" applyBorder="1" applyAlignment="1">
      <alignment horizontal="left" vertical="center" wrapText="1"/>
    </xf>
    <xf numFmtId="43" fontId="59" fillId="17" borderId="1" xfId="20" applyFont="1" applyFill="1" applyBorder="1" applyAlignment="1">
      <alignment horizontal="center" vertical="center" wrapText="1"/>
    </xf>
    <xf numFmtId="0" fontId="59" fillId="17" borderId="1" xfId="32" applyFont="1" applyFill="1" applyBorder="1" applyAlignment="1">
      <alignment horizontal="center" vertical="center" wrapText="1"/>
    </xf>
    <xf numFmtId="4" fontId="21" fillId="14" borderId="1" xfId="20" applyNumberFormat="1" applyFont="1" applyFill="1" applyBorder="1" applyAlignment="1">
      <alignment horizontal="center" vertical="center" wrapText="1"/>
    </xf>
    <xf numFmtId="4" fontId="60" fillId="14" borderId="1" xfId="20" applyNumberFormat="1" applyFont="1" applyFill="1" applyBorder="1" applyAlignment="1">
      <alignment horizontal="center" vertical="center" wrapText="1"/>
    </xf>
    <xf numFmtId="4" fontId="21" fillId="14" borderId="1" xfId="20" applyNumberFormat="1" applyFont="1" applyFill="1" applyBorder="1" applyAlignment="1">
      <alignment horizontal="center" vertical="center"/>
    </xf>
    <xf numFmtId="4" fontId="60" fillId="14" borderId="1" xfId="20" applyNumberFormat="1" applyFont="1" applyFill="1" applyBorder="1" applyAlignment="1">
      <alignment horizontal="center" vertical="center"/>
    </xf>
    <xf numFmtId="0" fontId="21" fillId="14" borderId="1" xfId="32" applyFont="1" applyFill="1" applyBorder="1" applyAlignment="1">
      <alignment horizontal="center" vertical="center"/>
    </xf>
    <xf numFmtId="0" fontId="60" fillId="14" borderId="1" xfId="32" applyFont="1" applyFill="1" applyBorder="1" applyAlignment="1">
      <alignment horizontal="center" vertical="center"/>
    </xf>
    <xf numFmtId="0" fontId="7" fillId="17" borderId="20" xfId="32" applyFont="1" applyFill="1" applyBorder="1" applyAlignment="1">
      <alignment horizontal="center" vertical="center"/>
    </xf>
    <xf numFmtId="0" fontId="7" fillId="17" borderId="12" xfId="32" applyFont="1" applyFill="1" applyBorder="1" applyAlignment="1">
      <alignment horizontal="left" vertical="center" wrapText="1"/>
    </xf>
    <xf numFmtId="43" fontId="59" fillId="17" borderId="12" xfId="20" applyFont="1" applyFill="1" applyBorder="1" applyAlignment="1">
      <alignment horizontal="center" vertical="center" wrapText="1"/>
    </xf>
    <xf numFmtId="0" fontId="59" fillId="17" borderId="12" xfId="32" applyFont="1" applyFill="1" applyBorder="1" applyAlignment="1">
      <alignment horizontal="center" vertical="center" wrapText="1"/>
    </xf>
    <xf numFmtId="4" fontId="21" fillId="14" borderId="12" xfId="20" applyNumberFormat="1" applyFont="1" applyFill="1" applyBorder="1" applyAlignment="1">
      <alignment horizontal="center" vertical="center" wrapText="1"/>
    </xf>
    <xf numFmtId="4" fontId="21" fillId="14" borderId="12" xfId="20" applyNumberFormat="1" applyFont="1" applyFill="1" applyBorder="1" applyAlignment="1">
      <alignment horizontal="center" vertical="center"/>
    </xf>
    <xf numFmtId="0" fontId="21" fillId="14" borderId="12" xfId="32" applyFont="1" applyFill="1" applyBorder="1" applyAlignment="1">
      <alignment horizontal="center" vertical="center"/>
    </xf>
    <xf numFmtId="0" fontId="7" fillId="17" borderId="1" xfId="32" applyFont="1" applyFill="1" applyBorder="1" applyAlignment="1">
      <alignment horizontal="center" vertical="center"/>
    </xf>
    <xf numFmtId="4" fontId="21" fillId="14" borderId="20" xfId="20" applyNumberFormat="1" applyFont="1" applyFill="1" applyBorder="1" applyAlignment="1">
      <alignment horizontal="center" vertical="center" wrapText="1"/>
    </xf>
    <xf numFmtId="4" fontId="60" fillId="14" borderId="12" xfId="20" applyNumberFormat="1" applyFont="1" applyFill="1" applyBorder="1" applyAlignment="1">
      <alignment horizontal="center" vertical="center" wrapText="1"/>
    </xf>
    <xf numFmtId="4" fontId="21" fillId="14" borderId="7" xfId="20" applyNumberFormat="1" applyFont="1" applyFill="1" applyBorder="1" applyAlignment="1">
      <alignment horizontal="center" vertical="center" wrapText="1"/>
    </xf>
    <xf numFmtId="4" fontId="21" fillId="14" borderId="13" xfId="20" applyNumberFormat="1" applyFont="1" applyFill="1" applyBorder="1" applyAlignment="1">
      <alignment horizontal="center" vertical="center" wrapText="1"/>
    </xf>
    <xf numFmtId="4" fontId="21" fillId="14" borderId="11" xfId="20" applyNumberFormat="1" applyFont="1" applyFill="1" applyBorder="1" applyAlignment="1">
      <alignment horizontal="center" vertical="center" wrapText="1"/>
    </xf>
    <xf numFmtId="4" fontId="21" fillId="2" borderId="20" xfId="20" applyNumberFormat="1" applyFont="1" applyFill="1" applyBorder="1" applyAlignment="1">
      <alignment horizontal="center" vertical="center" wrapText="1"/>
    </xf>
    <xf numFmtId="4" fontId="21" fillId="2" borderId="12" xfId="20" applyNumberFormat="1" applyFont="1" applyFill="1" applyBorder="1" applyAlignment="1">
      <alignment horizontal="center" vertical="center" wrapText="1"/>
    </xf>
    <xf numFmtId="4" fontId="21" fillId="2" borderId="6" xfId="20" applyNumberFormat="1" applyFont="1" applyFill="1" applyBorder="1" applyAlignment="1">
      <alignment horizontal="center" vertical="center" wrapText="1"/>
    </xf>
    <xf numFmtId="4" fontId="21" fillId="2" borderId="10" xfId="20" applyNumberFormat="1" applyFont="1" applyFill="1" applyBorder="1" applyAlignment="1">
      <alignment horizontal="center" vertical="center" wrapText="1"/>
    </xf>
    <xf numFmtId="4" fontId="21" fillId="14" borderId="8" xfId="20" applyNumberFormat="1" applyFont="1" applyFill="1" applyBorder="1" applyAlignment="1">
      <alignment horizontal="center" vertical="center" wrapText="1"/>
    </xf>
    <xf numFmtId="4" fontId="21" fillId="14" borderId="10" xfId="20" applyNumberFormat="1" applyFont="1" applyFill="1" applyBorder="1" applyAlignment="1">
      <alignment horizontal="center" vertical="center" wrapText="1"/>
    </xf>
    <xf numFmtId="4" fontId="60" fillId="2" borderId="1" xfId="20" applyNumberFormat="1" applyFont="1" applyFill="1" applyBorder="1" applyAlignment="1">
      <alignment horizontal="center" vertical="center" wrapText="1"/>
    </xf>
    <xf numFmtId="4" fontId="21" fillId="14" borderId="9" xfId="20" applyNumberFormat="1" applyFont="1" applyFill="1" applyBorder="1" applyAlignment="1">
      <alignment horizontal="center" vertical="center" wrapText="1"/>
    </xf>
    <xf numFmtId="4" fontId="21" fillId="2" borderId="7" xfId="20" applyNumberFormat="1" applyFont="1" applyFill="1" applyBorder="1" applyAlignment="1">
      <alignment horizontal="center" vertical="center" wrapText="1"/>
    </xf>
    <xf numFmtId="0" fontId="41" fillId="3" borderId="3" xfId="0" applyFont="1" applyFill="1" applyBorder="1" applyAlignment="1">
      <alignment horizontal="left" vertical="center" wrapText="1" indent="10"/>
    </xf>
    <xf numFmtId="0" fontId="41" fillId="3" borderId="4" xfId="0" applyFont="1" applyFill="1" applyBorder="1" applyAlignment="1">
      <alignment horizontal="left" vertical="center" wrapText="1" indent="10"/>
    </xf>
    <xf numFmtId="0" fontId="38" fillId="3" borderId="0" xfId="0" applyFont="1" applyFill="1" applyAlignment="1">
      <alignment horizontal="left" vertical="center" wrapText="1" indent="10"/>
    </xf>
    <xf numFmtId="0" fontId="38" fillId="3" borderId="6" xfId="0" applyFont="1" applyFill="1" applyBorder="1" applyAlignment="1">
      <alignment horizontal="left" vertical="center" wrapText="1" indent="10"/>
    </xf>
    <xf numFmtId="0" fontId="8" fillId="3" borderId="0" xfId="0" applyFont="1" applyFill="1" applyAlignment="1">
      <alignment horizontal="left" vertical="center" wrapText="1" indent="10"/>
    </xf>
    <xf numFmtId="0" fontId="8" fillId="3" borderId="6" xfId="0" applyFont="1" applyFill="1" applyBorder="1" applyAlignment="1">
      <alignment horizontal="left" vertical="center" wrapText="1" indent="10"/>
    </xf>
    <xf numFmtId="0" fontId="8" fillId="17" borderId="1" xfId="8" applyFont="1" applyFill="1" applyBorder="1" applyAlignment="1" applyProtection="1">
      <alignment horizontal="right" vertical="center"/>
      <protection hidden="1"/>
    </xf>
    <xf numFmtId="0" fontId="8" fillId="17" borderId="1" xfId="8" applyFont="1" applyFill="1" applyBorder="1" applyAlignment="1" applyProtection="1">
      <alignment horizontal="center" vertical="center"/>
      <protection hidden="1"/>
    </xf>
    <xf numFmtId="2" fontId="6" fillId="14" borderId="1" xfId="1" applyNumberFormat="1" applyFont="1" applyFill="1" applyBorder="1" applyAlignment="1" applyProtection="1">
      <alignment horizontal="center" vertical="center"/>
      <protection hidden="1"/>
    </xf>
    <xf numFmtId="0" fontId="6" fillId="14" borderId="1" xfId="8" applyFont="1" applyFill="1" applyBorder="1" applyAlignment="1" applyProtection="1">
      <alignment horizontal="center" vertical="center"/>
      <protection hidden="1"/>
    </xf>
    <xf numFmtId="0" fontId="8" fillId="14" borderId="1" xfId="8" applyFont="1" applyFill="1" applyBorder="1" applyAlignment="1" applyProtection="1">
      <alignment horizontal="left" vertical="center" wrapText="1"/>
      <protection hidden="1"/>
    </xf>
    <xf numFmtId="172" fontId="6" fillId="14" borderId="1" xfId="8" applyNumberFormat="1" applyFont="1" applyFill="1" applyBorder="1" applyAlignment="1" applyProtection="1">
      <alignment horizontal="center" vertical="center"/>
      <protection hidden="1"/>
    </xf>
    <xf numFmtId="43" fontId="6" fillId="14" borderId="1" xfId="1" applyFont="1" applyFill="1" applyBorder="1" applyAlignment="1" applyProtection="1">
      <alignment horizontal="center" vertical="center"/>
      <protection hidden="1"/>
    </xf>
    <xf numFmtId="43" fontId="6" fillId="14" borderId="1" xfId="1" applyFont="1" applyFill="1" applyBorder="1" applyAlignment="1" applyProtection="1">
      <alignment horizontal="right" vertical="center"/>
      <protection hidden="1"/>
    </xf>
    <xf numFmtId="0" fontId="6" fillId="18" borderId="13" xfId="8" applyFont="1" applyFill="1" applyBorder="1" applyAlignment="1" applyProtection="1">
      <alignment horizontal="left" vertical="center" wrapText="1"/>
      <protection hidden="1"/>
    </xf>
    <xf numFmtId="0" fontId="6" fillId="18" borderId="14" xfId="8" applyFont="1" applyFill="1" applyBorder="1" applyAlignment="1" applyProtection="1">
      <alignment horizontal="left" vertical="center" wrapText="1"/>
      <protection hidden="1"/>
    </xf>
    <xf numFmtId="0" fontId="6" fillId="18" borderId="11" xfId="8" applyFont="1" applyFill="1" applyBorder="1" applyAlignment="1" applyProtection="1">
      <alignment horizontal="left" vertical="center" wrapText="1"/>
      <protection hidden="1"/>
    </xf>
    <xf numFmtId="0" fontId="8" fillId="3" borderId="6" xfId="0" applyFont="1" applyFill="1" applyBorder="1" applyAlignment="1">
      <alignment horizontal="left" vertical="center" wrapText="1"/>
    </xf>
    <xf numFmtId="0" fontId="8" fillId="3" borderId="9"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3" borderId="13" xfId="8" applyFont="1" applyFill="1" applyBorder="1" applyAlignment="1" applyProtection="1">
      <alignment horizontal="center" vertical="center"/>
      <protection hidden="1"/>
    </xf>
    <xf numFmtId="0" fontId="8" fillId="3" borderId="14" xfId="8" applyFont="1" applyFill="1" applyBorder="1" applyAlignment="1" applyProtection="1">
      <alignment horizontal="center" vertical="center"/>
      <protection hidden="1"/>
    </xf>
    <xf numFmtId="0" fontId="8" fillId="3" borderId="11" xfId="8" applyFont="1" applyFill="1" applyBorder="1" applyAlignment="1" applyProtection="1">
      <alignment horizontal="center" vertical="center"/>
      <protection hidden="1"/>
    </xf>
    <xf numFmtId="0" fontId="41" fillId="3" borderId="3" xfId="0" applyFont="1" applyFill="1" applyBorder="1" applyAlignment="1">
      <alignment horizontal="left" vertical="center" wrapText="1"/>
    </xf>
    <xf numFmtId="0" fontId="41" fillId="3" borderId="4" xfId="0" applyFont="1" applyFill="1" applyBorder="1" applyAlignment="1">
      <alignment horizontal="left" vertical="center" wrapText="1"/>
    </xf>
    <xf numFmtId="0" fontId="38" fillId="3" borderId="6" xfId="0" applyFont="1" applyFill="1" applyBorder="1" applyAlignment="1">
      <alignment horizontal="left" vertical="center" wrapText="1"/>
    </xf>
    <xf numFmtId="0" fontId="7" fillId="18" borderId="1" xfId="27" applyFont="1" applyFill="1" applyBorder="1" applyAlignment="1">
      <alignment horizontal="left" vertical="center" wrapText="1"/>
    </xf>
    <xf numFmtId="0" fontId="63" fillId="13" borderId="1" xfId="27" applyFont="1" applyFill="1" applyBorder="1" applyAlignment="1">
      <alignment horizontal="center" vertical="center" wrapText="1"/>
    </xf>
    <xf numFmtId="0" fontId="62" fillId="0" borderId="1" xfId="27" applyFont="1" applyBorder="1" applyAlignment="1">
      <alignment horizontal="left" vertical="center" wrapText="1"/>
    </xf>
    <xf numFmtId="0" fontId="7" fillId="13" borderId="1" xfId="27" applyFont="1" applyFill="1" applyBorder="1" applyAlignment="1">
      <alignment horizontal="center" vertical="center" wrapText="1"/>
    </xf>
    <xf numFmtId="0" fontId="7" fillId="17" borderId="1" xfId="8" applyFont="1" applyFill="1" applyBorder="1" applyAlignment="1" applyProtection="1">
      <alignment horizontal="right" vertical="center"/>
      <protection hidden="1"/>
    </xf>
    <xf numFmtId="0" fontId="7" fillId="17" borderId="1" xfId="8" applyFont="1" applyFill="1" applyBorder="1" applyAlignment="1" applyProtection="1">
      <alignment horizontal="center" vertical="center"/>
      <protection hidden="1"/>
    </xf>
    <xf numFmtId="43" fontId="27" fillId="14" borderId="1" xfId="1" applyFont="1" applyFill="1" applyBorder="1" applyAlignment="1" applyProtection="1">
      <alignment horizontal="center" vertical="center"/>
      <protection hidden="1"/>
    </xf>
    <xf numFmtId="0" fontId="27" fillId="14" borderId="1" xfId="8" applyFont="1" applyFill="1" applyBorder="1" applyAlignment="1" applyProtection="1">
      <alignment horizontal="center" vertical="center"/>
      <protection hidden="1"/>
    </xf>
    <xf numFmtId="0" fontId="7" fillId="14" borderId="1" xfId="8" applyFont="1" applyFill="1" applyBorder="1" applyAlignment="1" applyProtection="1">
      <alignment horizontal="left" vertical="center" wrapText="1"/>
      <protection hidden="1"/>
    </xf>
    <xf numFmtId="2" fontId="27" fillId="14" borderId="1" xfId="1" applyNumberFormat="1" applyFont="1" applyFill="1" applyBorder="1" applyAlignment="1" applyProtection="1">
      <alignment horizontal="center" vertical="center"/>
      <protection hidden="1"/>
    </xf>
    <xf numFmtId="0" fontId="7" fillId="17" borderId="1" xfId="8" applyFont="1" applyFill="1" applyBorder="1" applyAlignment="1" applyProtection="1">
      <alignment horizontal="right"/>
      <protection hidden="1"/>
    </xf>
    <xf numFmtId="43" fontId="27" fillId="14" borderId="1" xfId="1" applyFont="1" applyFill="1" applyBorder="1" applyAlignment="1" applyProtection="1">
      <alignment horizontal="right" vertical="center"/>
      <protection hidden="1"/>
    </xf>
    <xf numFmtId="0" fontId="7" fillId="17" borderId="13" xfId="8" applyFont="1" applyFill="1" applyBorder="1" applyAlignment="1" applyProtection="1">
      <alignment horizontal="right" vertical="center"/>
      <protection hidden="1"/>
    </xf>
    <xf numFmtId="0" fontId="7" fillId="17" borderId="14" xfId="8" applyFont="1" applyFill="1" applyBorder="1" applyAlignment="1" applyProtection="1">
      <alignment horizontal="right" vertical="center"/>
      <protection hidden="1"/>
    </xf>
    <xf numFmtId="0" fontId="7" fillId="17" borderId="11" xfId="8" applyFont="1" applyFill="1" applyBorder="1" applyAlignment="1" applyProtection="1">
      <alignment horizontal="right" vertical="center"/>
      <protection hidden="1"/>
    </xf>
    <xf numFmtId="0" fontId="7" fillId="18" borderId="1" xfId="27" applyFont="1" applyFill="1" applyBorder="1" applyAlignment="1">
      <alignment horizontal="left" vertical="center"/>
    </xf>
    <xf numFmtId="0" fontId="41" fillId="3" borderId="3" xfId="0" applyFont="1" applyFill="1" applyBorder="1" applyAlignment="1">
      <alignment horizontal="left" vertical="center" wrapText="1" indent="12"/>
    </xf>
    <xf numFmtId="0" fontId="41" fillId="3" borderId="4" xfId="0" applyFont="1" applyFill="1" applyBorder="1" applyAlignment="1">
      <alignment horizontal="left" vertical="center" wrapText="1" indent="12"/>
    </xf>
    <xf numFmtId="0" fontId="38" fillId="3" borderId="0" xfId="0" applyFont="1" applyFill="1" applyAlignment="1">
      <alignment horizontal="left" vertical="center" wrapText="1" indent="12"/>
    </xf>
    <xf numFmtId="0" fontId="38" fillId="3" borderId="6" xfId="0" applyFont="1" applyFill="1" applyBorder="1" applyAlignment="1">
      <alignment horizontal="left" vertical="center" wrapText="1" indent="12"/>
    </xf>
    <xf numFmtId="0" fontId="8" fillId="3" borderId="0" xfId="0" applyFont="1" applyFill="1" applyAlignment="1">
      <alignment horizontal="left" vertical="center" wrapText="1" indent="12"/>
    </xf>
    <xf numFmtId="0" fontId="8" fillId="3" borderId="6" xfId="0" applyFont="1" applyFill="1" applyBorder="1" applyAlignment="1">
      <alignment horizontal="left" vertical="center" wrapText="1" indent="12"/>
    </xf>
    <xf numFmtId="0" fontId="8" fillId="3" borderId="9" xfId="0" applyFont="1" applyFill="1" applyBorder="1" applyAlignment="1">
      <alignment horizontal="left" vertical="center" wrapText="1" indent="12"/>
    </xf>
    <xf numFmtId="0" fontId="8" fillId="3" borderId="10" xfId="0" applyFont="1" applyFill="1" applyBorder="1" applyAlignment="1">
      <alignment horizontal="left" vertical="center" wrapText="1" indent="12"/>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26" fillId="0" borderId="0" xfId="30" applyAlignment="1">
      <alignment horizontal="center" vertical="top"/>
    </xf>
  </cellXfs>
  <cellStyles count="34">
    <cellStyle name="Moeda" xfId="7" builtinId="4"/>
    <cellStyle name="Moeda 2" xfId="25" xr:uid="{00000000-0005-0000-0000-000002000000}"/>
    <cellStyle name="Normal" xfId="0" builtinId="0"/>
    <cellStyle name="Normal 10" xfId="13" xr:uid="{00000000-0005-0000-0000-000004000000}"/>
    <cellStyle name="Normal 10 2" xfId="17" xr:uid="{00000000-0005-0000-0000-000005000000}"/>
    <cellStyle name="Normal 10 2 2" xfId="28" xr:uid="{00000000-0005-0000-0000-000006000000}"/>
    <cellStyle name="Normal 12" xfId="26" xr:uid="{00000000-0005-0000-0000-000007000000}"/>
    <cellStyle name="Normal 2" xfId="23" xr:uid="{00000000-0005-0000-0000-000008000000}"/>
    <cellStyle name="Normal 2 10" xfId="4" xr:uid="{00000000-0005-0000-0000-000009000000}"/>
    <cellStyle name="Normal 2 2 2" xfId="5" xr:uid="{00000000-0005-0000-0000-00000A000000}"/>
    <cellStyle name="Normal 21" xfId="9" xr:uid="{00000000-0005-0000-0000-00000B000000}"/>
    <cellStyle name="Normal 21 2" xfId="31" xr:uid="{00000000-0005-0000-0000-00000C000000}"/>
    <cellStyle name="Normal 21 3" xfId="24" xr:uid="{00000000-0005-0000-0000-00000D000000}"/>
    <cellStyle name="Normal 25" xfId="30" xr:uid="{00000000-0005-0000-0000-00000E000000}"/>
    <cellStyle name="Normal 26" xfId="29" xr:uid="{00000000-0005-0000-0000-00000F000000}"/>
    <cellStyle name="Normal 3" xfId="27" xr:uid="{00000000-0005-0000-0000-000010000000}"/>
    <cellStyle name="Normal 4" xfId="3" xr:uid="{00000000-0005-0000-0000-000011000000}"/>
    <cellStyle name="Normal 4 10" xfId="21" xr:uid="{00000000-0005-0000-0000-000012000000}"/>
    <cellStyle name="Normal 4 2" xfId="32" xr:uid="{00000000-0005-0000-0000-000013000000}"/>
    <cellStyle name="Normal 5" xfId="6" xr:uid="{00000000-0005-0000-0000-000014000000}"/>
    <cellStyle name="Normal 8" xfId="33" xr:uid="{00000000-0005-0000-0000-000015000000}"/>
    <cellStyle name="Normal_Blocos" xfId="8" xr:uid="{00000000-0005-0000-0000-000016000000}"/>
    <cellStyle name="Normal_Pesquisa no referencial 10 de maio de 2013" xfId="10" xr:uid="{00000000-0005-0000-0000-000018000000}"/>
    <cellStyle name="Porcentagem" xfId="2" builtinId="5"/>
    <cellStyle name="Porcentagem 2" xfId="22" xr:uid="{00000000-0005-0000-0000-00001A000000}"/>
    <cellStyle name="Separador de milhares 3" xfId="11" xr:uid="{00000000-0005-0000-0000-00001B000000}"/>
    <cellStyle name="Separador de milhares 3 10" xfId="18" xr:uid="{00000000-0005-0000-0000-00001C000000}"/>
    <cellStyle name="Separador de milhares 3 2 2" xfId="19" xr:uid="{00000000-0005-0000-0000-00001D000000}"/>
    <cellStyle name="Vírgula" xfId="1" builtinId="3"/>
    <cellStyle name="Vírgula 2" xfId="20" xr:uid="{00000000-0005-0000-0000-00001F000000}"/>
    <cellStyle name="Vírgula 2 2 2" xfId="12" xr:uid="{00000000-0005-0000-0000-000020000000}"/>
    <cellStyle name="Vírgula 6" xfId="15" xr:uid="{00000000-0005-0000-0000-000021000000}"/>
    <cellStyle name="Vírgula 8 2" xfId="16" xr:uid="{00000000-0005-0000-0000-000022000000}"/>
    <cellStyle name="Vírgula 9 2" xfId="14" xr:uid="{00000000-0005-0000-0000-000023000000}"/>
  </cellStyles>
  <dxfs count="135">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theme="7" tint="0.79998168889431442"/>
        </patternFill>
      </fill>
    </dxf>
    <dxf>
      <font>
        <color rgb="FF002060"/>
      </font>
      <fill>
        <patternFill>
          <bgColor theme="8" tint="0.79998168889431442"/>
        </patternFill>
      </fill>
    </dxf>
    <dxf>
      <font>
        <color theme="9" tint="-0.499984740745262"/>
      </font>
      <fill>
        <patternFill>
          <bgColor theme="9" tint="0.79998168889431442"/>
        </patternFill>
      </fill>
    </dxf>
    <dxf>
      <font>
        <b val="0"/>
        <i val="0"/>
        <strike val="0"/>
        <u val="none"/>
        <color theme="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color auto="1"/>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dxf>
    <dxf>
      <font>
        <color theme="0"/>
      </font>
    </dxf>
    <dxf>
      <fill>
        <gradientFill degree="90">
          <stop position="0">
            <color theme="0"/>
          </stop>
          <stop position="1">
            <color theme="6" tint="-0.25098422193060094"/>
          </stop>
        </gradientFill>
      </fill>
    </dxf>
    <dxf>
      <font>
        <color theme="0"/>
      </font>
    </dxf>
    <dxf>
      <fill>
        <gradientFill degree="90">
          <stop position="0">
            <color theme="0"/>
          </stop>
          <stop position="1">
            <color theme="6" tint="-0.25098422193060094"/>
          </stop>
        </gradientFill>
      </fill>
    </dxf>
    <dxf>
      <font>
        <color theme="0"/>
      </font>
    </dxf>
    <dxf>
      <fill>
        <gradientFill degree="90">
          <stop position="0">
            <color theme="0"/>
          </stop>
          <stop position="1">
            <color theme="6" tint="-0.25098422193060094"/>
          </stop>
        </gradientFill>
      </fill>
    </dxf>
    <dxf>
      <font>
        <color theme="0"/>
      </font>
    </dxf>
    <dxf>
      <fill>
        <gradientFill degree="90">
          <stop position="0">
            <color theme="0"/>
          </stop>
          <stop position="1">
            <color theme="6" tint="-0.25098422193060094"/>
          </stop>
        </gradientFill>
      </fill>
    </dxf>
    <dxf>
      <font>
        <color theme="0"/>
      </font>
    </dxf>
    <dxf>
      <fill>
        <gradientFill degree="90">
          <stop position="0">
            <color theme="0"/>
          </stop>
          <stop position="1">
            <color theme="6" tint="-0.25098422193060094"/>
          </stop>
        </gradientFill>
      </fill>
    </dxf>
    <dxf>
      <font>
        <color theme="0"/>
      </font>
    </dxf>
    <dxf>
      <fill>
        <gradientFill degree="90">
          <stop position="0">
            <color theme="0"/>
          </stop>
          <stop position="1">
            <color theme="6" tint="-0.25098422193060094"/>
          </stop>
        </gradientFill>
      </fill>
    </dxf>
    <dxf>
      <font>
        <color theme="0"/>
      </font>
    </dxf>
    <dxf>
      <font>
        <color theme="0"/>
      </font>
    </dxf>
    <dxf>
      <fill>
        <gradientFill degree="90">
          <stop position="0">
            <color theme="0"/>
          </stop>
          <stop position="1">
            <color theme="4"/>
          </stop>
        </gradientFill>
      </fill>
    </dxf>
    <dxf>
      <font>
        <color theme="0"/>
      </font>
    </dxf>
    <dxf>
      <font>
        <color theme="0"/>
      </font>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ont>
        <color theme="0"/>
      </font>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ont>
        <color theme="0"/>
      </font>
    </dxf>
    <dxf>
      <fill>
        <gradientFill degree="90">
          <stop position="0">
            <color theme="0"/>
          </stop>
          <stop position="1">
            <color theme="4"/>
          </stop>
        </gradientFill>
      </fill>
    </dxf>
    <dxf>
      <font>
        <color theme="0"/>
      </font>
    </dxf>
    <dxf>
      <fill>
        <gradientFill degree="90">
          <stop position="0">
            <color theme="0"/>
          </stop>
          <stop position="1">
            <color theme="4"/>
          </stop>
        </gradientFill>
      </fill>
    </dxf>
    <dxf>
      <font>
        <color theme="0"/>
      </font>
    </dxf>
    <dxf>
      <fill>
        <gradientFill degree="90">
          <stop position="0">
            <color theme="0"/>
          </stop>
          <stop position="1">
            <color theme="6" tint="-0.25098422193060094"/>
          </stop>
        </gradientFill>
      </fill>
    </dxf>
    <dxf>
      <font>
        <color theme="0"/>
      </font>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96423</xdr:colOff>
      <xdr:row>0</xdr:row>
      <xdr:rowOff>65240</xdr:rowOff>
    </xdr:from>
    <xdr:to>
      <xdr:col>1</xdr:col>
      <xdr:colOff>1096027</xdr:colOff>
      <xdr:row>4</xdr:row>
      <xdr:rowOff>157831</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96423" y="65240"/>
          <a:ext cx="1656829" cy="12260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314325</xdr:colOff>
      <xdr:row>0</xdr:row>
      <xdr:rowOff>66675</xdr:rowOff>
    </xdr:from>
    <xdr:to>
      <xdr:col>1</xdr:col>
      <xdr:colOff>568508</xdr:colOff>
      <xdr:row>3</xdr:row>
      <xdr:rowOff>222750</xdr:rowOff>
    </xdr:to>
    <xdr:pic>
      <xdr:nvPicPr>
        <xdr:cNvPr id="2" name="Imagem 1">
          <a:extLst>
            <a:ext uri="{FF2B5EF4-FFF2-40B4-BE49-F238E27FC236}">
              <a16:creationId xmlns:a16="http://schemas.microsoft.com/office/drawing/2014/main" id="{F8F3B5E0-99E3-40DE-8C4B-8D9FEE7B9A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66675"/>
          <a:ext cx="1120958" cy="10990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266700</xdr:colOff>
      <xdr:row>0</xdr:row>
      <xdr:rowOff>104775</xdr:rowOff>
    </xdr:from>
    <xdr:to>
      <xdr:col>1</xdr:col>
      <xdr:colOff>520883</xdr:colOff>
      <xdr:row>3</xdr:row>
      <xdr:rowOff>260850</xdr:rowOff>
    </xdr:to>
    <xdr:pic>
      <xdr:nvPicPr>
        <xdr:cNvPr id="4" name="Imagem 3">
          <a:extLst>
            <a:ext uri="{FF2B5EF4-FFF2-40B4-BE49-F238E27FC236}">
              <a16:creationId xmlns:a16="http://schemas.microsoft.com/office/drawing/2014/main" id="{D0903D28-4F89-4A8A-8625-889CC3CB8A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04775"/>
          <a:ext cx="1120958" cy="10990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295275</xdr:colOff>
      <xdr:row>0</xdr:row>
      <xdr:rowOff>76200</xdr:rowOff>
    </xdr:from>
    <xdr:to>
      <xdr:col>1</xdr:col>
      <xdr:colOff>549458</xdr:colOff>
      <xdr:row>3</xdr:row>
      <xdr:rowOff>232275</xdr:rowOff>
    </xdr:to>
    <xdr:pic>
      <xdr:nvPicPr>
        <xdr:cNvPr id="4" name="Imagem 3">
          <a:extLst>
            <a:ext uri="{FF2B5EF4-FFF2-40B4-BE49-F238E27FC236}">
              <a16:creationId xmlns:a16="http://schemas.microsoft.com/office/drawing/2014/main" id="{ACD36F67-435D-4F36-880F-823A563256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76200"/>
          <a:ext cx="1120958" cy="10990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9</xdr:row>
      <xdr:rowOff>66675</xdr:rowOff>
    </xdr:from>
    <xdr:to>
      <xdr:col>3</xdr:col>
      <xdr:colOff>639759</xdr:colOff>
      <xdr:row>21</xdr:row>
      <xdr:rowOff>135468</xdr:rowOff>
    </xdr:to>
    <xdr:pic>
      <xdr:nvPicPr>
        <xdr:cNvPr id="2" name="Imagem 1">
          <a:extLst>
            <a:ext uri="{FF2B5EF4-FFF2-40B4-BE49-F238E27FC236}">
              <a16:creationId xmlns:a16="http://schemas.microsoft.com/office/drawing/2014/main" id="{1A412688-078B-475C-A395-E1B8C76BDC7C}"/>
            </a:ext>
          </a:extLst>
        </xdr:cNvPr>
        <xdr:cNvPicPr>
          <a:picLocks noChangeAspect="1"/>
        </xdr:cNvPicPr>
      </xdr:nvPicPr>
      <xdr:blipFill>
        <a:blip xmlns:r="http://schemas.openxmlformats.org/officeDocument/2006/relationships" r:embed="rId1"/>
        <a:stretch>
          <a:fillRect/>
        </a:stretch>
      </xdr:blipFill>
      <xdr:spPr>
        <a:xfrm>
          <a:off x="85725" y="3019425"/>
          <a:ext cx="5897559" cy="2354793"/>
        </a:xfrm>
        <a:prstGeom prst="rect">
          <a:avLst/>
        </a:prstGeom>
      </xdr:spPr>
    </xdr:pic>
    <xdr:clientData/>
  </xdr:twoCellAnchor>
  <xdr:twoCellAnchor editAs="oneCell">
    <xdr:from>
      <xdr:col>0</xdr:col>
      <xdr:colOff>123825</xdr:colOff>
      <xdr:row>0</xdr:row>
      <xdr:rowOff>66675</xdr:rowOff>
    </xdr:from>
    <xdr:to>
      <xdr:col>1</xdr:col>
      <xdr:colOff>911408</xdr:colOff>
      <xdr:row>3</xdr:row>
      <xdr:rowOff>222750</xdr:rowOff>
    </xdr:to>
    <xdr:pic>
      <xdr:nvPicPr>
        <xdr:cNvPr id="5" name="Imagem 4">
          <a:extLst>
            <a:ext uri="{FF2B5EF4-FFF2-40B4-BE49-F238E27FC236}">
              <a16:creationId xmlns:a16="http://schemas.microsoft.com/office/drawing/2014/main" id="{59C28EA3-D924-4B2F-9920-4638E196B4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66675"/>
          <a:ext cx="1120958" cy="1099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4</xdr:row>
      <xdr:rowOff>77049</xdr:rowOff>
    </xdr:from>
    <xdr:to>
      <xdr:col>12</xdr:col>
      <xdr:colOff>333375</xdr:colOff>
      <xdr:row>34</xdr:row>
      <xdr:rowOff>89344</xdr:rowOff>
    </xdr:to>
    <xdr:grpSp>
      <xdr:nvGrpSpPr>
        <xdr:cNvPr id="102" name="Agrupar 101">
          <a:extLst>
            <a:ext uri="{FF2B5EF4-FFF2-40B4-BE49-F238E27FC236}">
              <a16:creationId xmlns:a16="http://schemas.microsoft.com/office/drawing/2014/main" id="{751F537E-4328-DB69-9A4B-B9154CAF397F}"/>
            </a:ext>
          </a:extLst>
        </xdr:cNvPr>
        <xdr:cNvGrpSpPr/>
      </xdr:nvGrpSpPr>
      <xdr:grpSpPr>
        <a:xfrm>
          <a:off x="228600" y="839049"/>
          <a:ext cx="8105775" cy="5727295"/>
          <a:chOff x="1381125" y="934299"/>
          <a:chExt cx="8105775" cy="5727295"/>
        </a:xfrm>
      </xdr:grpSpPr>
      <xdr:pic>
        <xdr:nvPicPr>
          <xdr:cNvPr id="2" name="Imagem 1">
            <a:extLst>
              <a:ext uri="{FF2B5EF4-FFF2-40B4-BE49-F238E27FC236}">
                <a16:creationId xmlns:a16="http://schemas.microsoft.com/office/drawing/2014/main" id="{D617CDD0-0A0E-49C3-6684-BE52CA37B5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1125" y="934299"/>
            <a:ext cx="8105775" cy="5727295"/>
          </a:xfrm>
          <a:prstGeom prst="rect">
            <a:avLst/>
          </a:prstGeom>
        </xdr:spPr>
      </xdr:pic>
      <xdr:grpSp>
        <xdr:nvGrpSpPr>
          <xdr:cNvPr id="101" name="Agrupar 100">
            <a:extLst>
              <a:ext uri="{FF2B5EF4-FFF2-40B4-BE49-F238E27FC236}">
                <a16:creationId xmlns:a16="http://schemas.microsoft.com/office/drawing/2014/main" id="{42C81814-5609-CB95-A654-73379B14E036}"/>
              </a:ext>
            </a:extLst>
          </xdr:cNvPr>
          <xdr:cNvGrpSpPr/>
        </xdr:nvGrpSpPr>
        <xdr:grpSpPr>
          <a:xfrm>
            <a:off x="1609725" y="2076450"/>
            <a:ext cx="7553325" cy="3476625"/>
            <a:chOff x="1609725" y="2076450"/>
            <a:chExt cx="7553325" cy="3476625"/>
          </a:xfrm>
        </xdr:grpSpPr>
        <xdr:cxnSp macro="">
          <xdr:nvCxnSpPr>
            <xdr:cNvPr id="59" name="Conector reto 58">
              <a:extLst>
                <a:ext uri="{FF2B5EF4-FFF2-40B4-BE49-F238E27FC236}">
                  <a16:creationId xmlns:a16="http://schemas.microsoft.com/office/drawing/2014/main" id="{01269B31-1F3C-E717-B0D1-2F56CC4FF100}"/>
                </a:ext>
              </a:extLst>
            </xdr:cNvPr>
            <xdr:cNvCxnSpPr/>
          </xdr:nvCxnSpPr>
          <xdr:spPr>
            <a:xfrm>
              <a:off x="1609725" y="5162550"/>
              <a:ext cx="1571625" cy="371475"/>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60" name="Conector reto 59">
              <a:extLst>
                <a:ext uri="{FF2B5EF4-FFF2-40B4-BE49-F238E27FC236}">
                  <a16:creationId xmlns:a16="http://schemas.microsoft.com/office/drawing/2014/main" id="{5597F255-11AE-4C39-9F4F-51DDEEAAFA39}"/>
                </a:ext>
              </a:extLst>
            </xdr:cNvPr>
            <xdr:cNvCxnSpPr/>
          </xdr:nvCxnSpPr>
          <xdr:spPr>
            <a:xfrm flipH="1" flipV="1">
              <a:off x="6629400" y="4905375"/>
              <a:ext cx="9525" cy="142875"/>
            </a:xfrm>
            <a:prstGeom prst="line">
              <a:avLst/>
            </a:prstGeom>
            <a:ln w="76200">
              <a:solidFill>
                <a:schemeClr val="accent6"/>
              </a:solidFill>
            </a:ln>
          </xdr:spPr>
          <xdr:style>
            <a:lnRef idx="1">
              <a:schemeClr val="accent1"/>
            </a:lnRef>
            <a:fillRef idx="0">
              <a:schemeClr val="accent1"/>
            </a:fillRef>
            <a:effectRef idx="0">
              <a:schemeClr val="accent1"/>
            </a:effectRef>
            <a:fontRef idx="minor">
              <a:schemeClr val="tx1"/>
            </a:fontRef>
          </xdr:style>
        </xdr:cxnSp>
        <xdr:cxnSp macro="">
          <xdr:nvCxnSpPr>
            <xdr:cNvPr id="61" name="Conector reto 60">
              <a:extLst>
                <a:ext uri="{FF2B5EF4-FFF2-40B4-BE49-F238E27FC236}">
                  <a16:creationId xmlns:a16="http://schemas.microsoft.com/office/drawing/2014/main" id="{5E9A32FF-CB4E-413B-AEE2-BB8AE3C73C0A}"/>
                </a:ext>
              </a:extLst>
            </xdr:cNvPr>
            <xdr:cNvCxnSpPr/>
          </xdr:nvCxnSpPr>
          <xdr:spPr>
            <a:xfrm>
              <a:off x="6200775" y="4857750"/>
              <a:ext cx="390525" cy="19050"/>
            </a:xfrm>
            <a:prstGeom prst="line">
              <a:avLst/>
            </a:prstGeom>
            <a:ln w="76200">
              <a:solidFill>
                <a:schemeClr val="accent6"/>
              </a:solidFill>
            </a:ln>
          </xdr:spPr>
          <xdr:style>
            <a:lnRef idx="1">
              <a:schemeClr val="accent1"/>
            </a:lnRef>
            <a:fillRef idx="0">
              <a:schemeClr val="accent1"/>
            </a:fillRef>
            <a:effectRef idx="0">
              <a:schemeClr val="accent1"/>
            </a:effectRef>
            <a:fontRef idx="minor">
              <a:schemeClr val="tx1"/>
            </a:fontRef>
          </xdr:style>
        </xdr:cxnSp>
        <xdr:cxnSp macro="">
          <xdr:nvCxnSpPr>
            <xdr:cNvPr id="62" name="Conector reto 61">
              <a:extLst>
                <a:ext uri="{FF2B5EF4-FFF2-40B4-BE49-F238E27FC236}">
                  <a16:creationId xmlns:a16="http://schemas.microsoft.com/office/drawing/2014/main" id="{1D1C05C3-95FD-4E22-AB22-34A5F0998408}"/>
                </a:ext>
              </a:extLst>
            </xdr:cNvPr>
            <xdr:cNvCxnSpPr/>
          </xdr:nvCxnSpPr>
          <xdr:spPr>
            <a:xfrm>
              <a:off x="8705850" y="5495925"/>
              <a:ext cx="457200" cy="57150"/>
            </a:xfrm>
            <a:prstGeom prst="line">
              <a:avLst/>
            </a:prstGeom>
            <a:ln w="76200">
              <a:solidFill>
                <a:srgbClr val="0070C0"/>
              </a:solidFill>
            </a:ln>
          </xdr:spPr>
          <xdr:style>
            <a:lnRef idx="1">
              <a:schemeClr val="accent1"/>
            </a:lnRef>
            <a:fillRef idx="0">
              <a:schemeClr val="accent1"/>
            </a:fillRef>
            <a:effectRef idx="0">
              <a:schemeClr val="accent1"/>
            </a:effectRef>
            <a:fontRef idx="minor">
              <a:schemeClr val="tx1"/>
            </a:fontRef>
          </xdr:style>
        </xdr:cxnSp>
        <xdr:cxnSp macro="">
          <xdr:nvCxnSpPr>
            <xdr:cNvPr id="63" name="Conector reto 62">
              <a:extLst>
                <a:ext uri="{FF2B5EF4-FFF2-40B4-BE49-F238E27FC236}">
                  <a16:creationId xmlns:a16="http://schemas.microsoft.com/office/drawing/2014/main" id="{603AF77C-B65F-4F8F-999C-E7797F4A995E}"/>
                </a:ext>
              </a:extLst>
            </xdr:cNvPr>
            <xdr:cNvCxnSpPr/>
          </xdr:nvCxnSpPr>
          <xdr:spPr>
            <a:xfrm flipH="1">
              <a:off x="6657975" y="4038600"/>
              <a:ext cx="1600200" cy="838200"/>
            </a:xfrm>
            <a:prstGeom prst="line">
              <a:avLst/>
            </a:prstGeom>
            <a:ln w="7620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4" name="Conector reto 63">
              <a:extLst>
                <a:ext uri="{FF2B5EF4-FFF2-40B4-BE49-F238E27FC236}">
                  <a16:creationId xmlns:a16="http://schemas.microsoft.com/office/drawing/2014/main" id="{EA946FD1-D34A-40E5-AB05-A3EDB610AD80}"/>
                </a:ext>
              </a:extLst>
            </xdr:cNvPr>
            <xdr:cNvCxnSpPr/>
          </xdr:nvCxnSpPr>
          <xdr:spPr>
            <a:xfrm>
              <a:off x="6019800" y="2152650"/>
              <a:ext cx="2257425" cy="1895475"/>
            </a:xfrm>
            <a:prstGeom prst="line">
              <a:avLst/>
            </a:prstGeom>
            <a:ln w="76200"/>
          </xdr:spPr>
          <xdr:style>
            <a:lnRef idx="1">
              <a:schemeClr val="accent1"/>
            </a:lnRef>
            <a:fillRef idx="0">
              <a:schemeClr val="accent1"/>
            </a:fillRef>
            <a:effectRef idx="0">
              <a:schemeClr val="accent1"/>
            </a:effectRef>
            <a:fontRef idx="minor">
              <a:schemeClr val="tx1"/>
            </a:fontRef>
          </xdr:style>
        </xdr:cxnSp>
        <xdr:cxnSp macro="">
          <xdr:nvCxnSpPr>
            <xdr:cNvPr id="65" name="Conector reto 64">
              <a:extLst>
                <a:ext uri="{FF2B5EF4-FFF2-40B4-BE49-F238E27FC236}">
                  <a16:creationId xmlns:a16="http://schemas.microsoft.com/office/drawing/2014/main" id="{FA8CA46C-39C2-4188-9B90-4167A09833D4}"/>
                </a:ext>
              </a:extLst>
            </xdr:cNvPr>
            <xdr:cNvCxnSpPr/>
          </xdr:nvCxnSpPr>
          <xdr:spPr>
            <a:xfrm flipV="1">
              <a:off x="3400425" y="2076450"/>
              <a:ext cx="2838450" cy="981075"/>
            </a:xfrm>
            <a:prstGeom prst="line">
              <a:avLst/>
            </a:prstGeom>
            <a:ln w="7620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66" name="Conector reto 65">
              <a:extLst>
                <a:ext uri="{FF2B5EF4-FFF2-40B4-BE49-F238E27FC236}">
                  <a16:creationId xmlns:a16="http://schemas.microsoft.com/office/drawing/2014/main" id="{05693CA8-5A6D-467F-9D2D-50BAC73CC412}"/>
                </a:ext>
              </a:extLst>
            </xdr:cNvPr>
            <xdr:cNvCxnSpPr/>
          </xdr:nvCxnSpPr>
          <xdr:spPr>
            <a:xfrm flipH="1" flipV="1">
              <a:off x="6657975" y="5048250"/>
              <a:ext cx="76200" cy="114300"/>
            </a:xfrm>
            <a:prstGeom prst="line">
              <a:avLst/>
            </a:prstGeom>
            <a:ln w="76200">
              <a:solidFill>
                <a:schemeClr val="accent6"/>
              </a:solidFill>
            </a:ln>
          </xdr:spPr>
          <xdr:style>
            <a:lnRef idx="1">
              <a:schemeClr val="accent1"/>
            </a:lnRef>
            <a:fillRef idx="0">
              <a:schemeClr val="accent1"/>
            </a:fillRef>
            <a:effectRef idx="0">
              <a:schemeClr val="accent1"/>
            </a:effectRef>
            <a:fontRef idx="minor">
              <a:schemeClr val="tx1"/>
            </a:fontRef>
          </xdr:style>
        </xdr:cxnSp>
        <xdr:cxnSp macro="">
          <xdr:nvCxnSpPr>
            <xdr:cNvPr id="77" name="Conector reto 76">
              <a:extLst>
                <a:ext uri="{FF2B5EF4-FFF2-40B4-BE49-F238E27FC236}">
                  <a16:creationId xmlns:a16="http://schemas.microsoft.com/office/drawing/2014/main" id="{50A7DEEC-1779-47E9-84FB-C2922F912179}"/>
                </a:ext>
              </a:extLst>
            </xdr:cNvPr>
            <xdr:cNvCxnSpPr/>
          </xdr:nvCxnSpPr>
          <xdr:spPr>
            <a:xfrm flipH="1">
              <a:off x="3514725" y="4695825"/>
              <a:ext cx="333375" cy="142875"/>
            </a:xfrm>
            <a:prstGeom prst="line">
              <a:avLst/>
            </a:prstGeom>
            <a:ln w="76200"/>
          </xdr:spPr>
          <xdr:style>
            <a:lnRef idx="1">
              <a:schemeClr val="accent2"/>
            </a:lnRef>
            <a:fillRef idx="0">
              <a:schemeClr val="accent2"/>
            </a:fillRef>
            <a:effectRef idx="0">
              <a:schemeClr val="accent2"/>
            </a:effectRef>
            <a:fontRef idx="minor">
              <a:schemeClr val="tx1"/>
            </a:fontRef>
          </xdr:style>
        </xdr:cxnSp>
        <xdr:cxnSp macro="">
          <xdr:nvCxnSpPr>
            <xdr:cNvPr id="79" name="Conector reto 78">
              <a:extLst>
                <a:ext uri="{FF2B5EF4-FFF2-40B4-BE49-F238E27FC236}">
                  <a16:creationId xmlns:a16="http://schemas.microsoft.com/office/drawing/2014/main" id="{0BBB298E-7AA4-42E4-B255-7182106C2DF7}"/>
                </a:ext>
              </a:extLst>
            </xdr:cNvPr>
            <xdr:cNvCxnSpPr/>
          </xdr:nvCxnSpPr>
          <xdr:spPr>
            <a:xfrm flipH="1">
              <a:off x="3390900" y="4829175"/>
              <a:ext cx="142875" cy="266700"/>
            </a:xfrm>
            <a:prstGeom prst="line">
              <a:avLst/>
            </a:prstGeom>
            <a:ln w="76200"/>
          </xdr:spPr>
          <xdr:style>
            <a:lnRef idx="1">
              <a:schemeClr val="accent2"/>
            </a:lnRef>
            <a:fillRef idx="0">
              <a:schemeClr val="accent2"/>
            </a:fillRef>
            <a:effectRef idx="0">
              <a:schemeClr val="accent2"/>
            </a:effectRef>
            <a:fontRef idx="minor">
              <a:schemeClr val="tx1"/>
            </a:fontRef>
          </xdr:style>
        </xdr:cxnSp>
        <xdr:cxnSp macro="">
          <xdr:nvCxnSpPr>
            <xdr:cNvPr id="81" name="Conector reto 80">
              <a:extLst>
                <a:ext uri="{FF2B5EF4-FFF2-40B4-BE49-F238E27FC236}">
                  <a16:creationId xmlns:a16="http://schemas.microsoft.com/office/drawing/2014/main" id="{802FE6C2-C254-4505-9E09-B0278985B944}"/>
                </a:ext>
              </a:extLst>
            </xdr:cNvPr>
            <xdr:cNvCxnSpPr/>
          </xdr:nvCxnSpPr>
          <xdr:spPr>
            <a:xfrm flipH="1">
              <a:off x="3190875" y="5067300"/>
              <a:ext cx="219075" cy="466725"/>
            </a:xfrm>
            <a:prstGeom prst="line">
              <a:avLst/>
            </a:prstGeom>
            <a:ln w="76200">
              <a:solidFill>
                <a:schemeClr val="accent4"/>
              </a:solidFill>
            </a:ln>
          </xdr:spPr>
          <xdr:style>
            <a:lnRef idx="1">
              <a:schemeClr val="accent1"/>
            </a:lnRef>
            <a:fillRef idx="0">
              <a:schemeClr val="accent1"/>
            </a:fillRef>
            <a:effectRef idx="0">
              <a:schemeClr val="accent1"/>
            </a:effectRef>
            <a:fontRef idx="minor">
              <a:schemeClr val="tx1"/>
            </a:fontRef>
          </xdr:style>
        </xdr:cxnSp>
        <xdr:cxnSp macro="">
          <xdr:nvCxnSpPr>
            <xdr:cNvPr id="84" name="Conector reto 83">
              <a:extLst>
                <a:ext uri="{FF2B5EF4-FFF2-40B4-BE49-F238E27FC236}">
                  <a16:creationId xmlns:a16="http://schemas.microsoft.com/office/drawing/2014/main" id="{C5F402C2-679E-4B4C-B45B-94FC70CFA493}"/>
                </a:ext>
              </a:extLst>
            </xdr:cNvPr>
            <xdr:cNvCxnSpPr/>
          </xdr:nvCxnSpPr>
          <xdr:spPr>
            <a:xfrm flipV="1">
              <a:off x="5819775" y="4857750"/>
              <a:ext cx="419100" cy="133350"/>
            </a:xfrm>
            <a:prstGeom prst="line">
              <a:avLst/>
            </a:prstGeom>
            <a:ln w="76200">
              <a:solidFill>
                <a:schemeClr val="accent6"/>
              </a:solidFill>
            </a:ln>
          </xdr:spPr>
          <xdr:style>
            <a:lnRef idx="1">
              <a:schemeClr val="accent1"/>
            </a:lnRef>
            <a:fillRef idx="0">
              <a:schemeClr val="accent1"/>
            </a:fillRef>
            <a:effectRef idx="0">
              <a:schemeClr val="accent1"/>
            </a:effectRef>
            <a:fontRef idx="minor">
              <a:schemeClr val="tx1"/>
            </a:fontRef>
          </xdr:style>
        </xdr:cxnSp>
      </xdr:grpSp>
      <xdr:grpSp>
        <xdr:nvGrpSpPr>
          <xdr:cNvPr id="99" name="Agrupar 98">
            <a:extLst>
              <a:ext uri="{FF2B5EF4-FFF2-40B4-BE49-F238E27FC236}">
                <a16:creationId xmlns:a16="http://schemas.microsoft.com/office/drawing/2014/main" id="{6BE6A841-C4B6-25AD-5B7C-DFC29C988F34}"/>
              </a:ext>
            </a:extLst>
          </xdr:cNvPr>
          <xdr:cNvGrpSpPr/>
        </xdr:nvGrpSpPr>
        <xdr:grpSpPr>
          <a:xfrm>
            <a:off x="1981200" y="1123950"/>
            <a:ext cx="7293221" cy="4922285"/>
            <a:chOff x="1981200" y="1123950"/>
            <a:chExt cx="7293221" cy="4922285"/>
          </a:xfrm>
        </xdr:grpSpPr>
        <xdr:cxnSp macro="">
          <xdr:nvCxnSpPr>
            <xdr:cNvPr id="4" name="Conector de Seta Reta 3">
              <a:extLst>
                <a:ext uri="{FF2B5EF4-FFF2-40B4-BE49-F238E27FC236}">
                  <a16:creationId xmlns:a16="http://schemas.microsoft.com/office/drawing/2014/main" id="{76CBE4A0-FBF4-3A09-DABA-8206ED8E2A42}"/>
                </a:ext>
              </a:extLst>
            </xdr:cNvPr>
            <xdr:cNvCxnSpPr/>
          </xdr:nvCxnSpPr>
          <xdr:spPr>
            <a:xfrm flipH="1">
              <a:off x="6867525" y="2390775"/>
              <a:ext cx="714375" cy="381000"/>
            </a:xfrm>
            <a:prstGeom prst="straightConnector1">
              <a:avLst/>
            </a:prstGeom>
            <a:ln w="381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CaixaDeTexto 4">
              <a:extLst>
                <a:ext uri="{FF2B5EF4-FFF2-40B4-BE49-F238E27FC236}">
                  <a16:creationId xmlns:a16="http://schemas.microsoft.com/office/drawing/2014/main" id="{67EF691E-1123-EE3F-3F66-765DF86818CC}"/>
                </a:ext>
              </a:extLst>
            </xdr:cNvPr>
            <xdr:cNvSpPr txBox="1"/>
          </xdr:nvSpPr>
          <xdr:spPr>
            <a:xfrm>
              <a:off x="7239000" y="2305050"/>
              <a:ext cx="88396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100"/>
                <a:t>Av. Primeira</a:t>
              </a:r>
            </a:p>
          </xdr:txBody>
        </xdr:sp>
        <xdr:cxnSp macro="">
          <xdr:nvCxnSpPr>
            <xdr:cNvPr id="6" name="Conector de Seta Reta 5">
              <a:extLst>
                <a:ext uri="{FF2B5EF4-FFF2-40B4-BE49-F238E27FC236}">
                  <a16:creationId xmlns:a16="http://schemas.microsoft.com/office/drawing/2014/main" id="{11CD9828-2618-E246-C8C6-F9B9163CB461}"/>
                </a:ext>
              </a:extLst>
            </xdr:cNvPr>
            <xdr:cNvCxnSpPr/>
          </xdr:nvCxnSpPr>
          <xdr:spPr>
            <a:xfrm>
              <a:off x="4457700" y="2019300"/>
              <a:ext cx="276225" cy="466725"/>
            </a:xfrm>
            <a:prstGeom prst="straightConnector1">
              <a:avLst/>
            </a:prstGeom>
            <a:ln w="381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 name="CaixaDeTexto 6">
              <a:extLst>
                <a:ext uri="{FF2B5EF4-FFF2-40B4-BE49-F238E27FC236}">
                  <a16:creationId xmlns:a16="http://schemas.microsoft.com/office/drawing/2014/main" id="{EF47832E-4DC5-FC7F-0B53-438261E0CFAF}"/>
                </a:ext>
              </a:extLst>
            </xdr:cNvPr>
            <xdr:cNvSpPr txBox="1"/>
          </xdr:nvSpPr>
          <xdr:spPr>
            <a:xfrm>
              <a:off x="4114800" y="1933575"/>
              <a:ext cx="1807290" cy="264560"/>
            </a:xfrm>
            <a:prstGeom prst="rect">
              <a:avLst/>
            </a:prstGeom>
            <a:solidFill>
              <a:schemeClr val="bg1"/>
            </a:solidFill>
            <a:ln w="28575"/>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100"/>
                <a:t>Av. Pedro Gonçalves</a:t>
              </a:r>
              <a:r>
                <a:rPr lang="pt-BR" sz="1100" baseline="0"/>
                <a:t> Laranja</a:t>
              </a:r>
              <a:endParaRPr lang="pt-BR" sz="1100"/>
            </a:p>
          </xdr:txBody>
        </xdr:sp>
        <xdr:cxnSp macro="">
          <xdr:nvCxnSpPr>
            <xdr:cNvPr id="8" name="Conector de Seta Reta 7">
              <a:extLst>
                <a:ext uri="{FF2B5EF4-FFF2-40B4-BE49-F238E27FC236}">
                  <a16:creationId xmlns:a16="http://schemas.microsoft.com/office/drawing/2014/main" id="{607E88C7-7FA7-B26E-9324-E1BEDB3A1335}"/>
                </a:ext>
              </a:extLst>
            </xdr:cNvPr>
            <xdr:cNvCxnSpPr/>
          </xdr:nvCxnSpPr>
          <xdr:spPr>
            <a:xfrm>
              <a:off x="2914650" y="4600575"/>
              <a:ext cx="647700" cy="219075"/>
            </a:xfrm>
            <a:prstGeom prst="straightConnector1">
              <a:avLst/>
            </a:prstGeom>
            <a:ln w="381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 name="CaixaDeTexto 8">
              <a:extLst>
                <a:ext uri="{FF2B5EF4-FFF2-40B4-BE49-F238E27FC236}">
                  <a16:creationId xmlns:a16="http://schemas.microsoft.com/office/drawing/2014/main" id="{C9735AFF-446F-84A9-B890-27F58B22BA78}"/>
                </a:ext>
              </a:extLst>
            </xdr:cNvPr>
            <xdr:cNvSpPr txBox="1"/>
          </xdr:nvSpPr>
          <xdr:spPr>
            <a:xfrm>
              <a:off x="1981200" y="4514850"/>
              <a:ext cx="1295098" cy="436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1100">
                  <a:solidFill>
                    <a:schemeClr val="tx1"/>
                  </a:solidFill>
                  <a:effectLst/>
                  <a:latin typeface="+mn-lt"/>
                  <a:ea typeface="+mn-ea"/>
                  <a:cs typeface="+mn-cs"/>
                </a:rPr>
                <a:t>Rua Papa</a:t>
              </a:r>
              <a:r>
                <a:rPr lang="pt-BR" sz="1100" baseline="0">
                  <a:solidFill>
                    <a:schemeClr val="tx1"/>
                  </a:solidFill>
                  <a:effectLst/>
                  <a:latin typeface="+mn-lt"/>
                  <a:ea typeface="+mn-ea"/>
                  <a:cs typeface="+mn-cs"/>
                </a:rPr>
                <a:t> João XXIII</a:t>
              </a:r>
              <a:endParaRPr lang="pt-BR">
                <a:effectLst/>
              </a:endParaRPr>
            </a:p>
            <a:p>
              <a:pPr algn="ctr"/>
              <a:r>
                <a:rPr lang="pt-BR" sz="1000" baseline="0">
                  <a:solidFill>
                    <a:schemeClr val="tx1"/>
                  </a:solidFill>
                  <a:effectLst/>
                  <a:latin typeface="+mn-lt"/>
                  <a:ea typeface="+mn-ea"/>
                  <a:cs typeface="+mn-cs"/>
                </a:rPr>
                <a:t>(Trecho Duplo)</a:t>
              </a:r>
              <a:endParaRPr lang="pt-BR" sz="1000">
                <a:effectLst/>
              </a:endParaRPr>
            </a:p>
          </xdr:txBody>
        </xdr:sp>
        <xdr:cxnSp macro="">
          <xdr:nvCxnSpPr>
            <xdr:cNvPr id="10" name="Conector de Seta Reta 9">
              <a:extLst>
                <a:ext uri="{FF2B5EF4-FFF2-40B4-BE49-F238E27FC236}">
                  <a16:creationId xmlns:a16="http://schemas.microsoft.com/office/drawing/2014/main" id="{0B547E17-5D96-D41A-1990-3462D8BFB93A}"/>
                </a:ext>
              </a:extLst>
            </xdr:cNvPr>
            <xdr:cNvCxnSpPr/>
          </xdr:nvCxnSpPr>
          <xdr:spPr>
            <a:xfrm flipV="1">
              <a:off x="2286000" y="5400675"/>
              <a:ext cx="57150" cy="352425"/>
            </a:xfrm>
            <a:prstGeom prst="straightConnector1">
              <a:avLst/>
            </a:prstGeom>
            <a:ln w="381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CaixaDeTexto 10">
              <a:extLst>
                <a:ext uri="{FF2B5EF4-FFF2-40B4-BE49-F238E27FC236}">
                  <a16:creationId xmlns:a16="http://schemas.microsoft.com/office/drawing/2014/main" id="{3BFA856F-9974-FA46-D561-D9F3B0BACE9C}"/>
                </a:ext>
              </a:extLst>
            </xdr:cNvPr>
            <xdr:cNvSpPr txBox="1"/>
          </xdr:nvSpPr>
          <xdr:spPr>
            <a:xfrm>
              <a:off x="2028825" y="5715000"/>
              <a:ext cx="1045094"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100"/>
                <a:t>Rua Fluviópolis</a:t>
              </a:r>
            </a:p>
          </xdr:txBody>
        </xdr:sp>
        <xdr:cxnSp macro="">
          <xdr:nvCxnSpPr>
            <xdr:cNvPr id="18" name="Conector de Seta Reta 17">
              <a:extLst>
                <a:ext uri="{FF2B5EF4-FFF2-40B4-BE49-F238E27FC236}">
                  <a16:creationId xmlns:a16="http://schemas.microsoft.com/office/drawing/2014/main" id="{7A462531-943A-AF5A-5784-6775FD3AE219}"/>
                </a:ext>
              </a:extLst>
            </xdr:cNvPr>
            <xdr:cNvCxnSpPr/>
          </xdr:nvCxnSpPr>
          <xdr:spPr>
            <a:xfrm flipH="1">
              <a:off x="3324225" y="4953000"/>
              <a:ext cx="933450" cy="323850"/>
            </a:xfrm>
            <a:prstGeom prst="straightConnector1">
              <a:avLst/>
            </a:prstGeom>
            <a:ln w="381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CaixaDeTexto 18">
              <a:extLst>
                <a:ext uri="{FF2B5EF4-FFF2-40B4-BE49-F238E27FC236}">
                  <a16:creationId xmlns:a16="http://schemas.microsoft.com/office/drawing/2014/main" id="{3128C13C-7512-3D15-F5F8-526DB3CCC1E8}"/>
                </a:ext>
              </a:extLst>
            </xdr:cNvPr>
            <xdr:cNvSpPr txBox="1"/>
          </xdr:nvSpPr>
          <xdr:spPr>
            <a:xfrm>
              <a:off x="3914775" y="4867275"/>
              <a:ext cx="1295098" cy="436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1100"/>
                <a:t>Rua Papa</a:t>
              </a:r>
              <a:r>
                <a:rPr lang="pt-BR" sz="1100" baseline="0"/>
                <a:t> João XXIII</a:t>
              </a:r>
            </a:p>
            <a:p>
              <a:pPr algn="ctr"/>
              <a:r>
                <a:rPr lang="pt-BR" sz="1000" baseline="0"/>
                <a:t>(Trecho Simples)</a:t>
              </a:r>
              <a:endParaRPr lang="pt-BR" sz="1000"/>
            </a:p>
          </xdr:txBody>
        </xdr:sp>
        <xdr:cxnSp macro="">
          <xdr:nvCxnSpPr>
            <xdr:cNvPr id="20" name="Conector de Seta Reta 19">
              <a:extLst>
                <a:ext uri="{FF2B5EF4-FFF2-40B4-BE49-F238E27FC236}">
                  <a16:creationId xmlns:a16="http://schemas.microsoft.com/office/drawing/2014/main" id="{30AB23C8-EA56-8706-BB48-0EF93E7E97CC}"/>
                </a:ext>
              </a:extLst>
            </xdr:cNvPr>
            <xdr:cNvCxnSpPr/>
          </xdr:nvCxnSpPr>
          <xdr:spPr>
            <a:xfrm flipV="1">
              <a:off x="8810625" y="5591175"/>
              <a:ext cx="66675" cy="295275"/>
            </a:xfrm>
            <a:prstGeom prst="straightConnector1">
              <a:avLst/>
            </a:prstGeom>
            <a:ln w="381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aixaDeTexto 20">
              <a:extLst>
                <a:ext uri="{FF2B5EF4-FFF2-40B4-BE49-F238E27FC236}">
                  <a16:creationId xmlns:a16="http://schemas.microsoft.com/office/drawing/2014/main" id="{9B2E7E3E-9405-45C5-F3F0-0582453B5D58}"/>
                </a:ext>
              </a:extLst>
            </xdr:cNvPr>
            <xdr:cNvSpPr txBox="1"/>
          </xdr:nvSpPr>
          <xdr:spPr>
            <a:xfrm>
              <a:off x="7600950" y="5781675"/>
              <a:ext cx="1673471"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100"/>
                <a:t>Rua Ana Meroto</a:t>
              </a:r>
              <a:r>
                <a:rPr lang="pt-BR" sz="1100" baseline="0"/>
                <a:t> Stefanon</a:t>
              </a:r>
              <a:endParaRPr lang="pt-BR" sz="1100"/>
            </a:p>
          </xdr:txBody>
        </xdr:sp>
        <xdr:cxnSp macro="">
          <xdr:nvCxnSpPr>
            <xdr:cNvPr id="22" name="Conector de Seta Reta 21">
              <a:extLst>
                <a:ext uri="{FF2B5EF4-FFF2-40B4-BE49-F238E27FC236}">
                  <a16:creationId xmlns:a16="http://schemas.microsoft.com/office/drawing/2014/main" id="{B3AA760C-4B4D-F9CC-96FB-73BAD55E3352}"/>
                </a:ext>
              </a:extLst>
            </xdr:cNvPr>
            <xdr:cNvCxnSpPr/>
          </xdr:nvCxnSpPr>
          <xdr:spPr>
            <a:xfrm>
              <a:off x="6886575" y="4086225"/>
              <a:ext cx="323850" cy="428625"/>
            </a:xfrm>
            <a:prstGeom prst="straightConnector1">
              <a:avLst/>
            </a:prstGeom>
            <a:ln w="381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CaixaDeTexto 22">
              <a:extLst>
                <a:ext uri="{FF2B5EF4-FFF2-40B4-BE49-F238E27FC236}">
                  <a16:creationId xmlns:a16="http://schemas.microsoft.com/office/drawing/2014/main" id="{1158F3F8-9EE3-CEF5-B72B-94084008F342}"/>
                </a:ext>
              </a:extLst>
            </xdr:cNvPr>
            <xdr:cNvSpPr txBox="1"/>
          </xdr:nvSpPr>
          <xdr:spPr>
            <a:xfrm>
              <a:off x="5753100" y="4000500"/>
              <a:ext cx="184557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100"/>
                <a:t>Av. João</a:t>
              </a:r>
              <a:r>
                <a:rPr lang="pt-BR" sz="1100" baseline="0"/>
                <a:t> Francisco Gonçalves</a:t>
              </a:r>
              <a:endParaRPr lang="pt-BR" sz="1100"/>
            </a:p>
          </xdr:txBody>
        </xdr:sp>
        <xdr:cxnSp macro="">
          <xdr:nvCxnSpPr>
            <xdr:cNvPr id="24" name="Conector de Seta Reta 23">
              <a:extLst>
                <a:ext uri="{FF2B5EF4-FFF2-40B4-BE49-F238E27FC236}">
                  <a16:creationId xmlns:a16="http://schemas.microsoft.com/office/drawing/2014/main" id="{7EB65447-6664-E238-9FE3-DAB8385566DF}"/>
                </a:ext>
              </a:extLst>
            </xdr:cNvPr>
            <xdr:cNvCxnSpPr/>
          </xdr:nvCxnSpPr>
          <xdr:spPr>
            <a:xfrm flipV="1">
              <a:off x="6391275" y="5086350"/>
              <a:ext cx="228600" cy="409575"/>
            </a:xfrm>
            <a:prstGeom prst="straightConnector1">
              <a:avLst/>
            </a:prstGeom>
            <a:ln w="381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aixaDeTexto 24">
              <a:extLst>
                <a:ext uri="{FF2B5EF4-FFF2-40B4-BE49-F238E27FC236}">
                  <a16:creationId xmlns:a16="http://schemas.microsoft.com/office/drawing/2014/main" id="{5B1F80CF-30BC-C514-8699-02F930341202}"/>
                </a:ext>
              </a:extLst>
            </xdr:cNvPr>
            <xdr:cNvSpPr txBox="1"/>
          </xdr:nvSpPr>
          <xdr:spPr>
            <a:xfrm>
              <a:off x="5772150" y="5391150"/>
              <a:ext cx="149214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100"/>
                <a:t>By-pass</a:t>
              </a:r>
              <a:r>
                <a:rPr lang="pt-BR" sz="1100" baseline="0"/>
                <a:t> Praça Deus Pai</a:t>
              </a:r>
              <a:endParaRPr lang="pt-BR" sz="1100"/>
            </a:p>
          </xdr:txBody>
        </xdr:sp>
        <xdr:cxnSp macro="">
          <xdr:nvCxnSpPr>
            <xdr:cNvPr id="89" name="Conector de Seta Reta 88">
              <a:extLst>
                <a:ext uri="{FF2B5EF4-FFF2-40B4-BE49-F238E27FC236}">
                  <a16:creationId xmlns:a16="http://schemas.microsoft.com/office/drawing/2014/main" id="{8FDEB1CB-F6C3-49C7-B850-A9734B55F3C6}"/>
                </a:ext>
              </a:extLst>
            </xdr:cNvPr>
            <xdr:cNvCxnSpPr/>
          </xdr:nvCxnSpPr>
          <xdr:spPr>
            <a:xfrm flipH="1">
              <a:off x="5743575" y="1228725"/>
              <a:ext cx="714375" cy="381000"/>
            </a:xfrm>
            <a:prstGeom prst="straightConnector1">
              <a:avLst/>
            </a:prstGeom>
            <a:ln w="381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7" name="CaixaDeTexto 86">
              <a:extLst>
                <a:ext uri="{FF2B5EF4-FFF2-40B4-BE49-F238E27FC236}">
                  <a16:creationId xmlns:a16="http://schemas.microsoft.com/office/drawing/2014/main" id="{6D770A5A-97D7-4FA1-223C-FA8D1AA36935}"/>
                </a:ext>
              </a:extLst>
            </xdr:cNvPr>
            <xdr:cNvSpPr txBox="1"/>
          </xdr:nvSpPr>
          <xdr:spPr>
            <a:xfrm>
              <a:off x="5953125" y="1123950"/>
              <a:ext cx="1533525" cy="264560"/>
            </a:xfrm>
            <a:prstGeom prst="rect">
              <a:avLst/>
            </a:prstGeom>
            <a:solidFill>
              <a:schemeClr val="bg1"/>
            </a:solidFill>
            <a:ln w="28575"/>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100"/>
                <a:t>Rod. Carlos Lindemberg</a:t>
              </a:r>
            </a:p>
          </xdr:txBody>
        </xdr:sp>
        <xdr:cxnSp macro="">
          <xdr:nvCxnSpPr>
            <xdr:cNvPr id="90" name="Conector de Seta Reta 89">
              <a:extLst>
                <a:ext uri="{FF2B5EF4-FFF2-40B4-BE49-F238E27FC236}">
                  <a16:creationId xmlns:a16="http://schemas.microsoft.com/office/drawing/2014/main" id="{76538EB7-3798-F011-6F43-CF70008B5385}"/>
                </a:ext>
              </a:extLst>
            </xdr:cNvPr>
            <xdr:cNvCxnSpPr/>
          </xdr:nvCxnSpPr>
          <xdr:spPr>
            <a:xfrm>
              <a:off x="2809875" y="2724150"/>
              <a:ext cx="390525" cy="352425"/>
            </a:xfrm>
            <a:prstGeom prst="straightConnector1">
              <a:avLst/>
            </a:prstGeom>
            <a:ln w="381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1" name="CaixaDeTexto 90">
              <a:extLst>
                <a:ext uri="{FF2B5EF4-FFF2-40B4-BE49-F238E27FC236}">
                  <a16:creationId xmlns:a16="http://schemas.microsoft.com/office/drawing/2014/main" id="{12D0DAA1-18B7-A93C-C497-B9A15CC50A84}"/>
                </a:ext>
              </a:extLst>
            </xdr:cNvPr>
            <xdr:cNvSpPr txBox="1"/>
          </xdr:nvSpPr>
          <xdr:spPr>
            <a:xfrm>
              <a:off x="2247901" y="2619375"/>
              <a:ext cx="1009650" cy="264560"/>
            </a:xfrm>
            <a:prstGeom prst="rect">
              <a:avLst/>
            </a:prstGeom>
            <a:solidFill>
              <a:schemeClr val="bg1"/>
            </a:solidFill>
            <a:ln w="28575"/>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100"/>
                <a:t>Canal Marinho</a:t>
              </a:r>
            </a:p>
          </xdr:txBody>
        </xdr:sp>
        <xdr:cxnSp macro="">
          <xdr:nvCxnSpPr>
            <xdr:cNvPr id="92" name="Conector de Seta Reta 91">
              <a:extLst>
                <a:ext uri="{FF2B5EF4-FFF2-40B4-BE49-F238E27FC236}">
                  <a16:creationId xmlns:a16="http://schemas.microsoft.com/office/drawing/2014/main" id="{0B6DCF8E-6866-8E63-9582-F388B138597A}"/>
                </a:ext>
              </a:extLst>
            </xdr:cNvPr>
            <xdr:cNvCxnSpPr/>
          </xdr:nvCxnSpPr>
          <xdr:spPr>
            <a:xfrm flipH="1">
              <a:off x="2667000" y="3657600"/>
              <a:ext cx="714375" cy="381000"/>
            </a:xfrm>
            <a:prstGeom prst="straightConnector1">
              <a:avLst/>
            </a:prstGeom>
            <a:ln w="381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6" name="CaixaDeTexto 85">
              <a:extLst>
                <a:ext uri="{FF2B5EF4-FFF2-40B4-BE49-F238E27FC236}">
                  <a16:creationId xmlns:a16="http://schemas.microsoft.com/office/drawing/2014/main" id="{2A8CAE37-0BB4-4669-9EF2-CE4042B5A62F}"/>
                </a:ext>
              </a:extLst>
            </xdr:cNvPr>
            <xdr:cNvSpPr txBox="1"/>
          </xdr:nvSpPr>
          <xdr:spPr>
            <a:xfrm>
              <a:off x="2828925" y="3543300"/>
              <a:ext cx="1104900" cy="264560"/>
            </a:xfrm>
            <a:prstGeom prst="rect">
              <a:avLst/>
            </a:prstGeom>
            <a:solidFill>
              <a:schemeClr val="bg1"/>
            </a:solidFill>
            <a:ln w="28575"/>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100"/>
                <a:t>EBAP Cobilândia</a:t>
              </a:r>
            </a:p>
          </xdr:txBody>
        </xdr:sp>
        <xdr:sp macro="" textlink="">
          <xdr:nvSpPr>
            <xdr:cNvPr id="96" name="CaixaDeTexto 95">
              <a:extLst>
                <a:ext uri="{FF2B5EF4-FFF2-40B4-BE49-F238E27FC236}">
                  <a16:creationId xmlns:a16="http://schemas.microsoft.com/office/drawing/2014/main" id="{554B5E62-AC6D-5555-15A4-715F2BEECEFA}"/>
                </a:ext>
              </a:extLst>
            </xdr:cNvPr>
            <xdr:cNvSpPr txBox="1"/>
          </xdr:nvSpPr>
          <xdr:spPr>
            <a:xfrm>
              <a:off x="4876800" y="3152775"/>
              <a:ext cx="1409699" cy="264560"/>
            </a:xfrm>
            <a:prstGeom prst="rect">
              <a:avLst/>
            </a:prstGeom>
            <a:solidFill>
              <a:schemeClr val="bg1"/>
            </a:solidFill>
            <a:ln w="28575"/>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100" b="1"/>
                <a:t>BAIRRO COBILÂNDIA</a:t>
              </a: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727075</xdr:colOff>
      <xdr:row>4</xdr:row>
      <xdr:rowOff>141817</xdr:rowOff>
    </xdr:from>
    <xdr:to>
      <xdr:col>19</xdr:col>
      <xdr:colOff>6664</xdr:colOff>
      <xdr:row>38</xdr:row>
      <xdr:rowOff>134886</xdr:rowOff>
    </xdr:to>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8230658" y="1411817"/>
          <a:ext cx="5968256" cy="4586236"/>
        </a:xfrm>
        <a:prstGeom prst="rect">
          <a:avLst/>
        </a:prstGeom>
      </xdr:spPr>
    </xdr:pic>
    <xdr:clientData/>
  </xdr:twoCellAnchor>
  <xdr:twoCellAnchor editAs="oneCell">
    <xdr:from>
      <xdr:col>0</xdr:col>
      <xdr:colOff>161924</xdr:colOff>
      <xdr:row>0</xdr:row>
      <xdr:rowOff>95251</xdr:rowOff>
    </xdr:from>
    <xdr:to>
      <xdr:col>1</xdr:col>
      <xdr:colOff>99921</xdr:colOff>
      <xdr:row>3</xdr:row>
      <xdr:rowOff>95400</xdr:rowOff>
    </xdr:to>
    <xdr:pic>
      <xdr:nvPicPr>
        <xdr:cNvPr id="6" name="Imagem 5">
          <a:extLst>
            <a:ext uri="{FF2B5EF4-FFF2-40B4-BE49-F238E27FC236}">
              <a16:creationId xmlns:a16="http://schemas.microsoft.com/office/drawing/2014/main" id="{A74AC609-9814-4537-9EA7-D40FAAB39F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4" y="95251"/>
          <a:ext cx="985747" cy="9431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85725</xdr:rowOff>
    </xdr:from>
    <xdr:to>
      <xdr:col>1</xdr:col>
      <xdr:colOff>625658</xdr:colOff>
      <xdr:row>3</xdr:row>
      <xdr:rowOff>241800</xdr:rowOff>
    </xdr:to>
    <xdr:pic>
      <xdr:nvPicPr>
        <xdr:cNvPr id="3" name="Imagem 2">
          <a:extLst>
            <a:ext uri="{FF2B5EF4-FFF2-40B4-BE49-F238E27FC236}">
              <a16:creationId xmlns:a16="http://schemas.microsoft.com/office/drawing/2014/main" id="{913A6A96-B543-4816-BB1D-F622D6666C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85725"/>
          <a:ext cx="1120958" cy="1099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155864</xdr:colOff>
      <xdr:row>0</xdr:row>
      <xdr:rowOff>155864</xdr:rowOff>
    </xdr:from>
    <xdr:to>
      <xdr:col>1</xdr:col>
      <xdr:colOff>618731</xdr:colOff>
      <xdr:row>2</xdr:row>
      <xdr:rowOff>631459</xdr:rowOff>
    </xdr:to>
    <xdr:pic>
      <xdr:nvPicPr>
        <xdr:cNvPr id="3" name="Imagem 2">
          <a:extLst>
            <a:ext uri="{FF2B5EF4-FFF2-40B4-BE49-F238E27FC236}">
              <a16:creationId xmlns:a16="http://schemas.microsoft.com/office/drawing/2014/main" id="{613C79E8-3557-448C-A4EF-1B77DA03E2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864" y="155864"/>
          <a:ext cx="1120958" cy="1099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647700</xdr:colOff>
      <xdr:row>0</xdr:row>
      <xdr:rowOff>66675</xdr:rowOff>
    </xdr:from>
    <xdr:to>
      <xdr:col>2</xdr:col>
      <xdr:colOff>149408</xdr:colOff>
      <xdr:row>7</xdr:row>
      <xdr:rowOff>98925</xdr:rowOff>
    </xdr:to>
    <xdr:pic>
      <xdr:nvPicPr>
        <xdr:cNvPr id="4" name="Imagem 3">
          <a:extLst>
            <a:ext uri="{FF2B5EF4-FFF2-40B4-BE49-F238E27FC236}">
              <a16:creationId xmlns:a16="http://schemas.microsoft.com/office/drawing/2014/main" id="{3469185E-9DCF-4409-89C1-338F7A3F95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700" y="66675"/>
          <a:ext cx="1120958" cy="1099050"/>
        </a:xfrm>
        <a:prstGeom prst="rect">
          <a:avLst/>
        </a:prstGeom>
      </xdr:spPr>
    </xdr:pic>
    <xdr:clientData/>
  </xdr:twoCellAnchor>
  <xdr:twoCellAnchor editAs="oneCell">
    <xdr:from>
      <xdr:col>14</xdr:col>
      <xdr:colOff>95250</xdr:colOff>
      <xdr:row>28</xdr:row>
      <xdr:rowOff>19050</xdr:rowOff>
    </xdr:from>
    <xdr:to>
      <xdr:col>21</xdr:col>
      <xdr:colOff>393700</xdr:colOff>
      <xdr:row>29</xdr:row>
      <xdr:rowOff>28575</xdr:rowOff>
    </xdr:to>
    <xdr:pic>
      <xdr:nvPicPr>
        <xdr:cNvPr id="3" name="Imagem 2">
          <a:extLst>
            <a:ext uri="{FF2B5EF4-FFF2-40B4-BE49-F238E27FC236}">
              <a16:creationId xmlns:a16="http://schemas.microsoft.com/office/drawing/2014/main" id="{EF85165A-E577-ACBF-9D62-2267C29E5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73350" y="11296650"/>
          <a:ext cx="54514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504825</xdr:colOff>
      <xdr:row>0</xdr:row>
      <xdr:rowOff>0</xdr:rowOff>
    </xdr:from>
    <xdr:to>
      <xdr:col>2</xdr:col>
      <xdr:colOff>197033</xdr:colOff>
      <xdr:row>5</xdr:row>
      <xdr:rowOff>146550</xdr:rowOff>
    </xdr:to>
    <xdr:pic>
      <xdr:nvPicPr>
        <xdr:cNvPr id="2" name="Imagem 1">
          <a:extLst>
            <a:ext uri="{FF2B5EF4-FFF2-40B4-BE49-F238E27FC236}">
              <a16:creationId xmlns:a16="http://schemas.microsoft.com/office/drawing/2014/main" id="{32968BA0-6C6A-4683-9003-83DDC396A0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0"/>
          <a:ext cx="1120958" cy="10990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143676</xdr:colOff>
      <xdr:row>0</xdr:row>
      <xdr:rowOff>99173</xdr:rowOff>
    </xdr:from>
    <xdr:to>
      <xdr:col>1</xdr:col>
      <xdr:colOff>756431</xdr:colOff>
      <xdr:row>3</xdr:row>
      <xdr:rowOff>342899</xdr:rowOff>
    </xdr:to>
    <xdr:pic>
      <xdr:nvPicPr>
        <xdr:cNvPr id="51" name="Imagem 50">
          <a:extLst>
            <a:ext uri="{FF2B5EF4-FFF2-40B4-BE49-F238E27FC236}">
              <a16:creationId xmlns:a16="http://schemas.microsoft.com/office/drawing/2014/main" id="{B071063C-89C3-4FDB-8E1A-576A9832B3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676" y="99173"/>
          <a:ext cx="1222355" cy="1186701"/>
        </a:xfrm>
        <a:prstGeom prst="rect">
          <a:avLst/>
        </a:prstGeom>
      </xdr:spPr>
    </xdr:pic>
    <xdr:clientData/>
  </xdr:twoCellAnchor>
  <xdr:twoCellAnchor editAs="oneCell">
    <xdr:from>
      <xdr:col>1</xdr:col>
      <xdr:colOff>158750</xdr:colOff>
      <xdr:row>117</xdr:row>
      <xdr:rowOff>114300</xdr:rowOff>
    </xdr:from>
    <xdr:to>
      <xdr:col>2</xdr:col>
      <xdr:colOff>347959</xdr:colOff>
      <xdr:row>117</xdr:row>
      <xdr:rowOff>3240823</xdr:rowOff>
    </xdr:to>
    <xdr:pic>
      <xdr:nvPicPr>
        <xdr:cNvPr id="3" name="Imagem 2">
          <a:extLst>
            <a:ext uri="{FF2B5EF4-FFF2-40B4-BE49-F238E27FC236}">
              <a16:creationId xmlns:a16="http://schemas.microsoft.com/office/drawing/2014/main" id="{6845F95F-0FD1-5388-6311-D8C18E1F4C9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183" t="8570" r="7117" b="1145"/>
        <a:stretch/>
      </xdr:blipFill>
      <xdr:spPr bwMode="auto">
        <a:xfrm>
          <a:off x="768350" y="29470350"/>
          <a:ext cx="4237566"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71437</xdr:colOff>
      <xdr:row>0</xdr:row>
      <xdr:rowOff>71438</xdr:rowOff>
    </xdr:from>
    <xdr:to>
      <xdr:col>32</xdr:col>
      <xdr:colOff>678200</xdr:colOff>
      <xdr:row>26</xdr:row>
      <xdr:rowOff>178594</xdr:rowOff>
    </xdr:to>
    <xdr:pic>
      <xdr:nvPicPr>
        <xdr:cNvPr id="2" name="Imagem 1">
          <a:extLst>
            <a:ext uri="{FF2B5EF4-FFF2-40B4-BE49-F238E27FC236}">
              <a16:creationId xmlns:a16="http://schemas.microsoft.com/office/drawing/2014/main" id="{2A7FB780-1363-2235-D6DB-C2362D4C9FEA}"/>
            </a:ext>
          </a:extLst>
        </xdr:cNvPr>
        <xdr:cNvPicPr>
          <a:picLocks noChangeAspect="1"/>
        </xdr:cNvPicPr>
      </xdr:nvPicPr>
      <xdr:blipFill>
        <a:blip xmlns:r="http://schemas.openxmlformats.org/officeDocument/2006/relationships" r:embed="rId1"/>
        <a:stretch>
          <a:fillRect/>
        </a:stretch>
      </xdr:blipFill>
      <xdr:spPr>
        <a:xfrm>
          <a:off x="71437" y="71438"/>
          <a:ext cx="8607763" cy="5060156"/>
        </a:xfrm>
        <a:prstGeom prst="rect">
          <a:avLst/>
        </a:prstGeom>
      </xdr:spPr>
    </xdr:pic>
    <xdr:clientData/>
  </xdr:twoCellAnchor>
  <xdr:twoCellAnchor editAs="oneCell">
    <xdr:from>
      <xdr:col>0</xdr:col>
      <xdr:colOff>97632</xdr:colOff>
      <xdr:row>28</xdr:row>
      <xdr:rowOff>100011</xdr:rowOff>
    </xdr:from>
    <xdr:to>
      <xdr:col>34</xdr:col>
      <xdr:colOff>178594</xdr:colOff>
      <xdr:row>55</xdr:row>
      <xdr:rowOff>154781</xdr:rowOff>
    </xdr:to>
    <xdr:pic>
      <xdr:nvPicPr>
        <xdr:cNvPr id="3" name="Imagem 2">
          <a:extLst>
            <a:ext uri="{FF2B5EF4-FFF2-40B4-BE49-F238E27FC236}">
              <a16:creationId xmlns:a16="http://schemas.microsoft.com/office/drawing/2014/main" id="{9E604002-7E44-90A4-076C-83F2D92AAED2}"/>
            </a:ext>
          </a:extLst>
        </xdr:cNvPr>
        <xdr:cNvPicPr>
          <a:picLocks noChangeAspect="1"/>
        </xdr:cNvPicPr>
      </xdr:nvPicPr>
      <xdr:blipFill>
        <a:blip xmlns:r="http://schemas.openxmlformats.org/officeDocument/2006/relationships" r:embed="rId2"/>
        <a:stretch>
          <a:fillRect/>
        </a:stretch>
      </xdr:blipFill>
      <xdr:spPr>
        <a:xfrm>
          <a:off x="97632" y="5434011"/>
          <a:ext cx="10463212" cy="5198270"/>
        </a:xfrm>
        <a:prstGeom prst="rect">
          <a:avLst/>
        </a:prstGeom>
      </xdr:spPr>
    </xdr:pic>
    <xdr:clientData/>
  </xdr:twoCellAnchor>
  <xdr:twoCellAnchor editAs="oneCell">
    <xdr:from>
      <xdr:col>0</xdr:col>
      <xdr:colOff>180974</xdr:colOff>
      <xdr:row>56</xdr:row>
      <xdr:rowOff>138112</xdr:rowOff>
    </xdr:from>
    <xdr:to>
      <xdr:col>34</xdr:col>
      <xdr:colOff>154780</xdr:colOff>
      <xdr:row>89</xdr:row>
      <xdr:rowOff>23813</xdr:rowOff>
    </xdr:to>
    <xdr:pic>
      <xdr:nvPicPr>
        <xdr:cNvPr id="4" name="Imagem 3">
          <a:extLst>
            <a:ext uri="{FF2B5EF4-FFF2-40B4-BE49-F238E27FC236}">
              <a16:creationId xmlns:a16="http://schemas.microsoft.com/office/drawing/2014/main" id="{7F7AB8D9-4331-E1E4-99AD-982A9E908DDD}"/>
            </a:ext>
          </a:extLst>
        </xdr:cNvPr>
        <xdr:cNvPicPr>
          <a:picLocks noChangeAspect="1"/>
        </xdr:cNvPicPr>
      </xdr:nvPicPr>
      <xdr:blipFill>
        <a:blip xmlns:r="http://schemas.openxmlformats.org/officeDocument/2006/relationships" r:embed="rId3"/>
        <a:stretch>
          <a:fillRect/>
        </a:stretch>
      </xdr:blipFill>
      <xdr:spPr>
        <a:xfrm>
          <a:off x="180974" y="10806112"/>
          <a:ext cx="10356056" cy="61722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p-11207\c\Sergio\Amazonas\Dom%20eliseu\Bm%208-abr-dom%20eliseu.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D%201\Traco%20Forte\Pref.%20Guarapar&#237;\Creche\planilha%20cemei%20Maria%20Gam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HD%201\Traco%20Forte\Pref.%20Guarapar&#237;\Creche\planilha%20cemei%20Maria%20Gam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sers\usuario\Desktop\PLANILHA_TJFES_AUTOMSEG_06_01_10_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usuario\Desktop\PLANILHA_TJFES_AUTOMSEG_06_01_10_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durb-db-01\PUB_GT\Emendas%20Parlamentares%202007-revisado%20SEDURB\TUCUM&#195;\MC\TEXTO\Or&#231;a%20e%20Compo%20CACHOEIRA%20DO%20COUTO.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PLA/Works/MATRIZ/EAP/Curva%201%20folh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rdvitsa02\dados\Samarco%20-%20Planejamento\Outokumpu\1452Fverde_rev_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PASTA%20TEMPORARIA/OSMARIO/Arquivos/Planilha%20or&#231;amentaria%20(JUL2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ilherme\PROJETOS\PB%20-%20Cabedelo%20Drenagem\!Trecho%20Bacia%20Camboinha\Relat&#243;rio\Produto%2003\Or&#231;amento_Completo%20Camboinh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PASTA%20TEMPORARIA/OSMARIO/2_Termo%20de%20Refer&#234;ncia/10%20PISO%20SEDURB/Or&#231;amento%20PISO%20SEDURB-REV0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PASTA%20TEMPORARIA/OSMARIO/2_Termo%20de%20Refer&#234;ncia/08%20PROJETOS/ORCAMENTO%20PROJETOS_APOI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Atrab/tecsan/MC-Calc/MC-E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Bm 8"/>
      <sheetName val="Bm 8"/>
      <sheetName val="Rede 8"/>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omposições"/>
      <sheetName val="fornecedores"/>
      <sheetName val="MAT"/>
      <sheetName val="Cronograma"/>
      <sheetName val="Listagem"/>
      <sheetName val="Plan1"/>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omposições"/>
      <sheetName val="fornecedores"/>
      <sheetName val="MAT"/>
      <sheetName val="Cronograma"/>
      <sheetName val="Listagem"/>
      <sheetName val="Plan1"/>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ORCA "/>
      <sheetName val="CRONOGRAMA"/>
      <sheetName val="PLAN_FORN"/>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ORCA "/>
      <sheetName val="CRONOGRAMA"/>
      <sheetName val="PLAN_FORN"/>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TABELA RECURSOS"/>
      <sheetName val="CPU BÁSICA"/>
      <sheetName val="CPU BÁSICA 2"/>
      <sheetName val="CPU BÁSICA 1"/>
      <sheetName val="AUX 30 CONCRETO 35 MPa"/>
      <sheetName val="AUX 29 CHAMINÉ PV H = 1,00"/>
      <sheetName val="AUX 28 LASTRO DE SEIXO"/>
      <sheetName val="AUX 27 ESCAVAÇÃO MANUAL"/>
      <sheetName val="AUX 26 CONFECÇÃO SUPORTE "/>
      <sheetName val="AUX 25 CONFECÇÃO PLACA"/>
      <sheetName val="AUX 24 GUIA DE MADEIRA"/>
      <sheetName val="AUX 23 CONF TUBO 60"/>
      <sheetName val="AUX 22 ARGAMASSA 14"/>
      <sheetName val="AUX 21 ARGAMASSA 13"/>
      <sheetName val="AUX 20 AÇO CA 25"/>
      <sheetName val="AUX 19 AÇO CA 50"/>
      <sheetName val="AUX 18 AÇO CA 60"/>
      <sheetName val="AUX 17 CONCRETO CICLÓPICO 12"/>
      <sheetName val="AUX 16 CONCRETO 18 MPa TUBOS"/>
      <sheetName val="AUX 15 CONCRETO 25 MPa"/>
      <sheetName val="AUX 14 CONCRETO 20 MPa"/>
      <sheetName val="AUX 13 CONCRETO 15 MPa"/>
      <sheetName val="AUX 12 CONC 12 MPa"/>
      <sheetName val="AUX 11 CONCRETO 10 MPa"/>
      <sheetName val="AUX 10 FORMA COMP PLASTIIFCA"/>
      <sheetName val="AUX 09 FORMA COMUM"/>
      <sheetName val="AUX 08 USINAGEM CBUQ"/>
      <sheetName val="AUX 07 ESCAV CARGA JAZIDA"/>
      <sheetName val="AUX 06 EXPURGO JAZIDA"/>
      <sheetName val="AUX 05 LIMPEZA JAZIDA"/>
      <sheetName val="AUX 04 ALVENARIA DE TIJOLO"/>
      <sheetName val="AUX 03 FORNEC AÇO CA 60"/>
      <sheetName val="AUX 02 FORNEC AÇO CA 50"/>
      <sheetName val="AUX 01 FORNEC AÇO CA 25"/>
      <sheetName val="8.13 ARBUSTOS"/>
      <sheetName val="8.12 FORN IMPL PLACA SINAL"/>
      <sheetName val="8.11 PINTURA DE FAIXA"/>
      <sheetName val="8.10 FORNEC CAP-20"/>
      <sheetName val="8.9 FORNEC RR-2C"/>
      <sheetName val="8.8 FORNEC CM-30"/>
      <sheetName val="8.7TRANSPORTE MATERIAL JAZIDA"/>
      <sheetName val="8.6 CBUQ CAPA ROLAMENTO"/>
      <sheetName val="8.5 PINTURA LIGAÇÃO"/>
      <sheetName val="8.4 IMPRIMAÇÃO"/>
      <sheetName val="8.3 BASE"/>
      <sheetName val="8.2 SUBASE"/>
      <sheetName val="8.1 REGULARIZAÇÃO"/>
      <sheetName val="7.2 Instal eletrica"/>
      <sheetName val="6.5.4 Poste tubo galv.com lumin"/>
      <sheetName val="6.5.3 GUARDA RODAS"/>
      <sheetName val="6.5.2 GUARDA CORPO"/>
      <sheetName val="6.5.1 LAJE TRANSIÇÃO"/>
      <sheetName val="6.4.2.1 CIMBRAMNETO"/>
      <sheetName val="6.2.3 CONCRETO fck = 25,0 MPa"/>
      <sheetName val="6.1.2 PONTE SERVIÇO"/>
      <sheetName val="6.1.1 ESTACA PRE MOLD 30x30"/>
      <sheetName val="5.14 MANTA GEOTEXTIL (2)"/>
      <sheetName val="5.13 CAMADA DE AREIA"/>
      <sheetName val="5.12 CAMADA DE SEIXO"/>
      <sheetName val="5.11 GUARDA CORPO METALICO"/>
      <sheetName val="5.10 PASSEIO DE TIJOLO CERÂMICO"/>
      <sheetName val="5.9 CAMADA ENCH PASSEIO"/>
      <sheetName val="5.8 BANCO ARGAMASSA ARMADA"/>
      <sheetName val="5.7 GRAMA EM PLACA"/>
      <sheetName val="5.6 TERRA VEGETAL"/>
      <sheetName val="5.5 ESCOR DESCONTIUO VALA"/>
      <sheetName val="5.4 BOCA DE LOBO "/>
      <sheetName val="5.3 CX PASSAGEM TUBO 60"/>
      <sheetName val="5.2 MEIO FIO C SARJETA"/>
      <sheetName val="5.1 TUBULAÇÃO D=0,60 M"/>
      <sheetName val="4.2.6 JUNTA DILAT FUNGENBAND"/>
      <sheetName val="4.2.5 CONCRETO fck = 20,0 MPa"/>
      <sheetName val="4.2.4 AÇO CA 50"/>
      <sheetName val="4.2.3 FORMA"/>
      <sheetName val="4.2.2 LASTRO CONC MAGRO 10 MPa"/>
      <sheetName val="4.2.1 ESCAV MANUAL"/>
      <sheetName val="4.1.7 REATERRO MANUAL DE VALA"/>
      <sheetName val="4.1.6 MANTA GEOTEXTIL"/>
      <sheetName val="4.1.5 ESCAV MEC VALA"/>
      <sheetName val="4.1.4 PLACA PRE MOLDADA (2)"/>
      <sheetName val="4.1.3 PLACA PRE MOLDADA"/>
      <sheetName val="4.1.2 ESTACA PRE MOLDADA 20x20"/>
      <sheetName val="4.1.1 ESTACA PRE MOLDADA 25x25"/>
      <sheetName val="3.8 ESGOTAMENTO COM BOMBA"/>
      <sheetName val="3.7.3 COMPACTAÇÃO 100%"/>
      <sheetName val="3.6 MOMENTO TRANSP MAT 1a "/>
      <sheetName val="3.5 ESCAV MAT 1A CATEGORIA"/>
      <sheetName val="3.4 MOMENTO TRANSPORTE MAT AGUA"/>
      <sheetName val="3.3 ESCAV MAT COM AGUA"/>
      <sheetName val="3.2 EXEC ENSECADEIRA"/>
      <sheetName val="3.1 DESMATAMENTO MANUAL"/>
      <sheetName val="2.5  TRANSPORTE MAT REMOÇÃO"/>
      <sheetName val="2.4 REMOÇÃO DE ENTULHO"/>
      <sheetName val="2.3 DEMOL REM CONC ARMADO"/>
      <sheetName val="2.2 DEM REM ESTRUTURA MADEIRA"/>
      <sheetName val="2.1 REMANEJ FAMÍLIA"/>
      <sheetName val="1.5 Projeto executivo"/>
      <sheetName val="1.4 PLACA SINALIZAÇÃO"/>
      <sheetName val="1.3 LOC TOPOGRÁFICA"/>
      <sheetName val="1.2 Instal canteiro obras"/>
      <sheetName val=" 1.1 Mobilização e desmob "/>
      <sheetName val="Plan1"/>
      <sheetName val="planilha de quant. e custos a"/>
      <sheetName val="planilha de quant_ e custos a"/>
      <sheetName val="Etapa Ún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HIST MO IND SEMANAS"/>
      <sheetName val="HISTOGRAMA-M.O"/>
      <sheetName val="Modelo Atual (2)"/>
      <sheetName val="orc_csdareal_eng"/>
      <sheetName val="Compromissado"/>
      <sheetName val="025"/>
      <sheetName val="Curva 1 folha"/>
      <sheetName val="A_comprometer"/>
      <sheetName val="Realizado"/>
      <sheetName val="Aportes"/>
      <sheetName val="Comprometido_a_Receber"/>
      <sheetName val="Orc_Pad_Edif_Analítico"/>
      <sheetName val="Orc_Compl_Analítico"/>
      <sheetName val="List"/>
      <sheetName val="BD2"/>
      <sheetName val="Resumo"/>
      <sheetName val="HHdQTD"/>
      <sheetName val="IMPROD RESUMO"/>
      <sheetName val="Equipment Attributes"/>
      <sheetName val="ProcessSheet"/>
      <sheetName val="Price Summary"/>
      <sheetName val="CNAExRAT"/>
      <sheetName val="Condulete AL - DIVERSOS"/>
      <sheetName val="은행"/>
      <sheetName val="VOLUME"/>
      <sheetName val="LISTS"/>
      <sheetName val="Par"/>
      <sheetName val="RG Depots"/>
      <sheetName val="안산기계장치"/>
      <sheetName val="Hoja 1"/>
      <sheetName val="Plants Address"/>
      <sheetName val="AR01"/>
      <sheetName val="Tablas"/>
      <sheetName val="CLASIFICACION DE AI"/>
      <sheetName val="Base da Datos"/>
      <sheetName val="Jun"/>
      <sheetName val="Tables"/>
      <sheetName val="Sheet2"/>
      <sheetName val="HIST_MO_IND_SEMANAS"/>
      <sheetName val="Curva_1_folha"/>
      <sheetName val="HISTOGRAMA-M_O"/>
      <sheetName val="Modelo_Atual_(2)"/>
      <sheetName val="B"/>
      <sheetName val="Plan1"/>
      <sheetName val="SFM input"/>
      <sheetName val="Look Ups"/>
      <sheetName val="Params"/>
      <sheetName val="Datos"/>
      <sheetName val="BQMPALOC"/>
      <sheetName val="VIZ4"/>
      <sheetName val="VIZ7"/>
      <sheetName val="UZ"/>
      <sheetName val="Painel"/>
      <sheetName val="Informações"/>
      <sheetName val="Qualidade"/>
      <sheetName val="Quantitativo"/>
      <sheetName val="Segurança"/>
      <sheetName val="Cronograma"/>
      <sheetName val="Pilling"/>
      <sheetName val="IEE"/>
      <sheetName val="Curva IEE - C"/>
      <sheetName val="Curva IEE - M"/>
      <sheetName val="Implatanção"/>
      <sheetName val="Inf. Complementares"/>
      <sheetName val="Curva"/>
      <sheetName val="Mapa Chuvas"/>
      <sheetName val="Críticos"/>
      <sheetName val="Rel. Fot."/>
      <sheetName val="Quantitativo Base"/>
      <sheetName val="Cronog Pessoal Civil"/>
      <sheetName val="Cronog Pessoal Montagem"/>
      <sheetName val="Input"/>
      <sheetName val="Area Livre"/>
      <sheetName val="EAP"/>
      <sheetName val="BD"/>
      <sheetName val="Area Deviation"/>
      <sheetName val="TAB SALÁRIO"/>
      <sheetName val="DePara"/>
      <sheetName val="BANCO IP"/>
      <sheetName val="Principal"/>
      <sheetName val="APPLICATION 1"/>
      <sheetName val="ESTIMATE 1"/>
      <sheetName val="JOB COST SUMMARY"/>
      <sheetName val="Operational &amp; Dim Data 1"/>
      <sheetName val="SPARE PARTS"/>
      <sheetName val="Design Criteria 1"/>
      <sheetName val="Operational &amp; Dim Data 2"/>
      <sheetName val="Design Criteria 2"/>
      <sheetName val="Operational &amp; Dim Data 3"/>
      <sheetName val="Design Criteria 3"/>
      <sheetName val="Operational &amp; Dim Data 4"/>
      <sheetName val="Design Criteria 4"/>
      <sheetName val="Cost-Misc.Comp."/>
      <sheetName val="Cost-Fab &amp; Assm"/>
      <sheetName val="Shaft&amp;Brgs"/>
      <sheetName val="SCHEDULE"/>
      <sheetName val="DRAG CONV."/>
      <sheetName val="Elec. Costs"/>
      <sheetName val="Cost-TractorComp."/>
      <sheetName val="Cost-Pans"/>
      <sheetName val="Drop Downs"/>
      <sheetName val="Revision LOG"/>
      <sheetName val="APPLICATION_1"/>
      <sheetName val="ESTIMATE_1"/>
      <sheetName val="JOB_COST_SUMMARY"/>
      <sheetName val="Operational_&amp;_Dim_Data_1"/>
      <sheetName val="SPARE_PARTS"/>
      <sheetName val="Design_Criteria_1"/>
      <sheetName val="Operational_&amp;_Dim_Data_2"/>
      <sheetName val="Design_Criteria_2"/>
      <sheetName val="Operational_&amp;_Dim_Data_3"/>
      <sheetName val="Design_Criteria_3"/>
      <sheetName val="Operational_&amp;_Dim_Data_4"/>
      <sheetName val="Design_Criteria_4"/>
      <sheetName val="Cost-Misc_Comp_"/>
      <sheetName val="Cost-Fab_&amp;_Assm"/>
      <sheetName val="DRAG_CONV_"/>
      <sheetName val="Elec__Costs"/>
      <sheetName val="Cost-TractorComp_"/>
      <sheetName val="Drop_Downs"/>
      <sheetName val="Revision_LOG"/>
      <sheetName val="Curva_1_folha1"/>
      <sheetName val="APPLICATION_11"/>
      <sheetName val="ESTIMATE_11"/>
      <sheetName val="JOB_COST_SUMMARY1"/>
      <sheetName val="Operational_&amp;_Dim_Data_11"/>
      <sheetName val="SPARE_PARTS1"/>
      <sheetName val="Design_Criteria_11"/>
      <sheetName val="Operational_&amp;_Dim_Data_21"/>
      <sheetName val="Design_Criteria_21"/>
      <sheetName val="Operational_&amp;_Dim_Data_31"/>
      <sheetName val="Design_Criteria_31"/>
      <sheetName val="Operational_&amp;_Dim_Data_41"/>
      <sheetName val="Design_Criteria_41"/>
      <sheetName val="Cost-Misc_Comp_1"/>
      <sheetName val="Cost-Fab_&amp;_Assm1"/>
      <sheetName val="DRAG_CONV_1"/>
      <sheetName val="Elec__Costs1"/>
      <sheetName val="Cost-TractorComp_1"/>
      <sheetName val="Drop_Downs1"/>
      <sheetName val="Revision_LOG1"/>
      <sheetName val="HIST_MO_IND_SEMANAS1"/>
      <sheetName val="Modelo_Atual_(2)1"/>
      <sheetName val="HISTOGRAMA-M_O1"/>
      <sheetName val="apoio"/>
      <sheetName val="RI"/>
      <sheetName val="ATIVOS"/>
      <sheetName val="Equipment_Attributes"/>
      <sheetName val="Price_Summary"/>
      <sheetName val="IMPROD_RESUMO"/>
      <sheetName val="9.2 - CUR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sheetData sheetId="149"/>
      <sheetData sheetId="150"/>
      <sheetData sheetId="1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KsKr"/>
      <sheetName val="Etapa Única"/>
      <sheetName val="Trans.2o. trecho"/>
      <sheetName val="ETA-Mat"/>
      <sheetName val="INCCTOT"/>
      <sheetName val="baixo guandu itaimbe"/>
      <sheetName val="Plan1"/>
      <sheetName val="LISTAS"/>
      <sheetName val="Jacaraci"/>
      <sheetName val="Demanda-Total"/>
      <sheetName val="V reservação"/>
      <sheetName val="Pre dimensADUTORA"/>
      <sheetName val="Lista"/>
      <sheetName val="Zona A"/>
      <sheetName val="Zona B"/>
      <sheetName val="EEAB1(3+1)3G"/>
      <sheetName val="Insumos"/>
      <sheetName val="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Indice do Orçamento"/>
      <sheetName val="A.2- RESUMO"/>
      <sheetName val="1-MOD"/>
      <sheetName val="anexo 3 mod"/>
      <sheetName val="13-MAT-FERR"/>
      <sheetName val="14-MAT.SEG "/>
      <sheetName val="15-DIVERSOS"/>
      <sheetName val="16-EQUIP."/>
      <sheetName val="anexo 7 eq"/>
      <sheetName val="17-MOI"/>
      <sheetName val="anexo 4 moi"/>
      <sheetName val="18-CANTEIRO "/>
      <sheetName val="19-TRANSP.PESSOAL"/>
      <sheetName val="20-MOB-DESMOB "/>
      <sheetName val="21-REFEICAO"/>
      <sheetName val="22-VARIOS"/>
      <sheetName val="23-TERCEIROS"/>
      <sheetName val="A- coef definido Serviços"/>
      <sheetName val="A1-coef definido  Terceiros"/>
      <sheetName val="A1-coef defin. Resumo(Ser+Terc)"/>
      <sheetName val="A.3 - CASH_FLOW (4)"/>
      <sheetName val="CURVA-S"/>
      <sheetName val="anexo 1 cro"/>
      <sheetName val="anexo 1 cro (2)"/>
      <sheetName val="A.3 - CASH_FLOW (2)"/>
      <sheetName val="A.3 - CASH_FLOW"/>
      <sheetName val="A.3 - CASH_FLOW (3)"/>
      <sheetName val="A.3 GRAF-CASH-FLOW"/>
    </sheetNames>
    <sheetDataSet>
      <sheetData sheetId="0"/>
      <sheetData sheetId="1"/>
      <sheetData sheetId="2"/>
      <sheetData sheetId="3"/>
      <sheetData sheetId="4" refreshError="1"/>
      <sheetData sheetId="5"/>
      <sheetData sheetId="6"/>
      <sheetData sheetId="7"/>
      <sheetData sheetId="8"/>
      <sheetData sheetId="9" refreshError="1"/>
      <sheetData sheetId="10"/>
      <sheetData sheetId="11" refreshError="1"/>
      <sheetData sheetId="12" refreshError="1"/>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 Old"/>
      <sheetName val="RESUMO"/>
      <sheetName val="SINAPI"/>
      <sheetName val="Planilha - COMPLETA"/>
      <sheetName val="Volumes pavimentação"/>
      <sheetName val="Resumo Pav Joao Lelis"/>
      <sheetName val="Resumo Pav Heriberto"/>
      <sheetName val="Resumo Pav Ferrea"/>
      <sheetName val="Resumo Pav Maria"/>
      <sheetName val="Resumo Pav Nilo"/>
      <sheetName val="Resumo Pav Augusto"/>
      <sheetName val="Resumo Pav Antonia"/>
      <sheetName val="Resumo Pav Sabino"/>
      <sheetName val="Resumo Pav Marcia"/>
      <sheetName val="Resumo Pav Cleberto"/>
      <sheetName val="Resumo Pav Clodoaldo"/>
      <sheetName val="QUANT. PVs e BL Trecho"/>
      <sheetName val="Quantitativos - BOCAS_DE_LOBO"/>
      <sheetName val="Resumo Galerias MODELO"/>
      <sheetName val="BACIA A"/>
      <sheetName val="BACIA B"/>
      <sheetName val="BACIA C"/>
      <sheetName val="Resumo Coletor 1a"/>
      <sheetName val="Resumo Coletor 2a"/>
      <sheetName val="Resumo Coletor 3a"/>
      <sheetName val="Resumo Coletor 04a"/>
      <sheetName val="Resumo Coletor 01b"/>
      <sheetName val="Resumo Coletor 1c"/>
      <sheetName val="Resumo Coletor 2c"/>
      <sheetName val="Resumo Coletor  3c"/>
      <sheetName val="Resumo Coletor 4c"/>
      <sheetName val="Resumo Coletor Final"/>
      <sheetName val="SICRO 2"/>
      <sheetName val="BDI-PAVIMENTAÇÃO"/>
      <sheetName val="BDI-DRENAGEM"/>
      <sheetName val="Resumo Composições"/>
      <sheetName val="Composição - Drenagem"/>
      <sheetName val="Cubacao PVs"/>
      <sheetName val="Composições - BOCAS DE LOBO"/>
      <sheetName val="C2950"/>
      <sheetName val="C2948"/>
      <sheetName val="C2947"/>
      <sheetName val="C0170"/>
      <sheetName val="C73659"/>
      <sheetName val="C92265"/>
      <sheetName val="C72799"/>
      <sheetName val="Quant. Serv. Preliminares"/>
      <sheetName val="Escav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sheetName val="FGV-39"/>
      <sheetName val="DER-EDIF"/>
      <sheetName val="DER-ROD"/>
      <sheetName val="CESAN"/>
      <sheetName val="SCO-RIO"/>
      <sheetName val="SICRO"/>
      <sheetName val="BDI"/>
      <sheetName val="ORÇAMENTO"/>
      <sheetName val="CRONOGRAMA"/>
      <sheetName val="CPU-SERV"/>
      <sheetName val="CPU-EQUIP"/>
      <sheetName val="CONSULT-CPU"/>
      <sheetName val="ADM LOCAL"/>
      <sheetName val="BDI CALC"/>
      <sheetName val="CONSULT-HH"/>
      <sheetName val="CONSULT-MO"/>
      <sheetName val="MERCADO"/>
      <sheetName val="Planilh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ço"/>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tabColor theme="4"/>
    <pageSetUpPr fitToPage="1"/>
  </sheetPr>
  <dimension ref="A1:S117"/>
  <sheetViews>
    <sheetView workbookViewId="0">
      <selection sqref="A1:P1"/>
    </sheetView>
  </sheetViews>
  <sheetFormatPr defaultRowHeight="12.75" x14ac:dyDescent="0.2"/>
  <cols>
    <col min="1" max="1" width="9.85546875" style="42" customWidth="1"/>
    <col min="2" max="2" width="61.42578125" style="42" customWidth="1"/>
    <col min="3" max="3" width="25.85546875" style="46" customWidth="1"/>
    <col min="4" max="4" width="13.28515625" style="42" bestFit="1" customWidth="1"/>
    <col min="5" max="5" width="17.7109375" style="42" customWidth="1"/>
    <col min="6" max="7" width="19.7109375" style="42" bestFit="1" customWidth="1"/>
    <col min="8" max="8" width="21.5703125" style="42" bestFit="1" customWidth="1"/>
    <col min="9" max="9" width="20.85546875" style="42" bestFit="1" customWidth="1"/>
    <col min="10" max="11" width="26" style="42" customWidth="1"/>
    <col min="12" max="12" width="20.85546875" style="42" bestFit="1" customWidth="1"/>
    <col min="13" max="16" width="22" style="42" bestFit="1" customWidth="1"/>
    <col min="17" max="17" width="20.140625" style="45" customWidth="1"/>
    <col min="18" max="18" width="17.85546875" style="49" customWidth="1"/>
    <col min="19" max="19" width="19.140625" style="43" bestFit="1" customWidth="1"/>
    <col min="20" max="20" width="15.42578125" style="43" bestFit="1" customWidth="1"/>
    <col min="21" max="21" width="12.28515625" style="43" bestFit="1" customWidth="1"/>
    <col min="22" max="264" width="9.140625" style="43"/>
    <col min="265" max="265" width="15.140625" style="43" customWidth="1"/>
    <col min="266" max="266" width="59.7109375" style="43" customWidth="1"/>
    <col min="267" max="267" width="21.85546875" style="43" customWidth="1"/>
    <col min="268" max="268" width="19.5703125" style="43" customWidth="1"/>
    <col min="269" max="272" width="28.7109375" style="43" customWidth="1"/>
    <col min="273" max="273" width="20.140625" style="43" customWidth="1"/>
    <col min="274" max="274" width="13.7109375" style="43" customWidth="1"/>
    <col min="275" max="275" width="19.140625" style="43" bestFit="1" customWidth="1"/>
    <col min="276" max="276" width="9.140625" style="43"/>
    <col min="277" max="277" width="11.5703125" style="43" bestFit="1" customWidth="1"/>
    <col min="278" max="520" width="9.140625" style="43"/>
    <col min="521" max="521" width="15.140625" style="43" customWidth="1"/>
    <col min="522" max="522" width="59.7109375" style="43" customWidth="1"/>
    <col min="523" max="523" width="21.85546875" style="43" customWidth="1"/>
    <col min="524" max="524" width="19.5703125" style="43" customWidth="1"/>
    <col min="525" max="528" width="28.7109375" style="43" customWidth="1"/>
    <col min="529" max="529" width="20.140625" style="43" customWidth="1"/>
    <col min="530" max="530" width="13.7109375" style="43" customWidth="1"/>
    <col min="531" max="531" width="19.140625" style="43" bestFit="1" customWidth="1"/>
    <col min="532" max="532" width="9.140625" style="43"/>
    <col min="533" max="533" width="11.5703125" style="43" bestFit="1" customWidth="1"/>
    <col min="534" max="776" width="9.140625" style="43"/>
    <col min="777" max="777" width="15.140625" style="43" customWidth="1"/>
    <col min="778" max="778" width="59.7109375" style="43" customWidth="1"/>
    <col min="779" max="779" width="21.85546875" style="43" customWidth="1"/>
    <col min="780" max="780" width="19.5703125" style="43" customWidth="1"/>
    <col min="781" max="784" width="28.7109375" style="43" customWidth="1"/>
    <col min="785" max="785" width="20.140625" style="43" customWidth="1"/>
    <col min="786" max="786" width="13.7109375" style="43" customWidth="1"/>
    <col min="787" max="787" width="19.140625" style="43" bestFit="1" customWidth="1"/>
    <col min="788" max="788" width="9.140625" style="43"/>
    <col min="789" max="789" width="11.5703125" style="43" bestFit="1" customWidth="1"/>
    <col min="790" max="1032" width="9.140625" style="43"/>
    <col min="1033" max="1033" width="15.140625" style="43" customWidth="1"/>
    <col min="1034" max="1034" width="59.7109375" style="43" customWidth="1"/>
    <col min="1035" max="1035" width="21.85546875" style="43" customWidth="1"/>
    <col min="1036" max="1036" width="19.5703125" style="43" customWidth="1"/>
    <col min="1037" max="1040" width="28.7109375" style="43" customWidth="1"/>
    <col min="1041" max="1041" width="20.140625" style="43" customWidth="1"/>
    <col min="1042" max="1042" width="13.7109375" style="43" customWidth="1"/>
    <col min="1043" max="1043" width="19.140625" style="43" bestFit="1" customWidth="1"/>
    <col min="1044" max="1044" width="9.140625" style="43"/>
    <col min="1045" max="1045" width="11.5703125" style="43" bestFit="1" customWidth="1"/>
    <col min="1046" max="1288" width="9.140625" style="43"/>
    <col min="1289" max="1289" width="15.140625" style="43" customWidth="1"/>
    <col min="1290" max="1290" width="59.7109375" style="43" customWidth="1"/>
    <col min="1291" max="1291" width="21.85546875" style="43" customWidth="1"/>
    <col min="1292" max="1292" width="19.5703125" style="43" customWidth="1"/>
    <col min="1293" max="1296" width="28.7109375" style="43" customWidth="1"/>
    <col min="1297" max="1297" width="20.140625" style="43" customWidth="1"/>
    <col min="1298" max="1298" width="13.7109375" style="43" customWidth="1"/>
    <col min="1299" max="1299" width="19.140625" style="43" bestFit="1" customWidth="1"/>
    <col min="1300" max="1300" width="9.140625" style="43"/>
    <col min="1301" max="1301" width="11.5703125" style="43" bestFit="1" customWidth="1"/>
    <col min="1302" max="1544" width="9.140625" style="43"/>
    <col min="1545" max="1545" width="15.140625" style="43" customWidth="1"/>
    <col min="1546" max="1546" width="59.7109375" style="43" customWidth="1"/>
    <col min="1547" max="1547" width="21.85546875" style="43" customWidth="1"/>
    <col min="1548" max="1548" width="19.5703125" style="43" customWidth="1"/>
    <col min="1549" max="1552" width="28.7109375" style="43" customWidth="1"/>
    <col min="1553" max="1553" width="20.140625" style="43" customWidth="1"/>
    <col min="1554" max="1554" width="13.7109375" style="43" customWidth="1"/>
    <col min="1555" max="1555" width="19.140625" style="43" bestFit="1" customWidth="1"/>
    <col min="1556" max="1556" width="9.140625" style="43"/>
    <col min="1557" max="1557" width="11.5703125" style="43" bestFit="1" customWidth="1"/>
    <col min="1558" max="1800" width="9.140625" style="43"/>
    <col min="1801" max="1801" width="15.140625" style="43" customWidth="1"/>
    <col min="1802" max="1802" width="59.7109375" style="43" customWidth="1"/>
    <col min="1803" max="1803" width="21.85546875" style="43" customWidth="1"/>
    <col min="1804" max="1804" width="19.5703125" style="43" customWidth="1"/>
    <col min="1805" max="1808" width="28.7109375" style="43" customWidth="1"/>
    <col min="1809" max="1809" width="20.140625" style="43" customWidth="1"/>
    <col min="1810" max="1810" width="13.7109375" style="43" customWidth="1"/>
    <col min="1811" max="1811" width="19.140625" style="43" bestFit="1" customWidth="1"/>
    <col min="1812" max="1812" width="9.140625" style="43"/>
    <col min="1813" max="1813" width="11.5703125" style="43" bestFit="1" customWidth="1"/>
    <col min="1814" max="2056" width="9.140625" style="43"/>
    <col min="2057" max="2057" width="15.140625" style="43" customWidth="1"/>
    <col min="2058" max="2058" width="59.7109375" style="43" customWidth="1"/>
    <col min="2059" max="2059" width="21.85546875" style="43" customWidth="1"/>
    <col min="2060" max="2060" width="19.5703125" style="43" customWidth="1"/>
    <col min="2061" max="2064" width="28.7109375" style="43" customWidth="1"/>
    <col min="2065" max="2065" width="20.140625" style="43" customWidth="1"/>
    <col min="2066" max="2066" width="13.7109375" style="43" customWidth="1"/>
    <col min="2067" max="2067" width="19.140625" style="43" bestFit="1" customWidth="1"/>
    <col min="2068" max="2068" width="9.140625" style="43"/>
    <col min="2069" max="2069" width="11.5703125" style="43" bestFit="1" customWidth="1"/>
    <col min="2070" max="2312" width="9.140625" style="43"/>
    <col min="2313" max="2313" width="15.140625" style="43" customWidth="1"/>
    <col min="2314" max="2314" width="59.7109375" style="43" customWidth="1"/>
    <col min="2315" max="2315" width="21.85546875" style="43" customWidth="1"/>
    <col min="2316" max="2316" width="19.5703125" style="43" customWidth="1"/>
    <col min="2317" max="2320" width="28.7109375" style="43" customWidth="1"/>
    <col min="2321" max="2321" width="20.140625" style="43" customWidth="1"/>
    <col min="2322" max="2322" width="13.7109375" style="43" customWidth="1"/>
    <col min="2323" max="2323" width="19.140625" style="43" bestFit="1" customWidth="1"/>
    <col min="2324" max="2324" width="9.140625" style="43"/>
    <col min="2325" max="2325" width="11.5703125" style="43" bestFit="1" customWidth="1"/>
    <col min="2326" max="2568" width="9.140625" style="43"/>
    <col min="2569" max="2569" width="15.140625" style="43" customWidth="1"/>
    <col min="2570" max="2570" width="59.7109375" style="43" customWidth="1"/>
    <col min="2571" max="2571" width="21.85546875" style="43" customWidth="1"/>
    <col min="2572" max="2572" width="19.5703125" style="43" customWidth="1"/>
    <col min="2573" max="2576" width="28.7109375" style="43" customWidth="1"/>
    <col min="2577" max="2577" width="20.140625" style="43" customWidth="1"/>
    <col min="2578" max="2578" width="13.7109375" style="43" customWidth="1"/>
    <col min="2579" max="2579" width="19.140625" style="43" bestFit="1" customWidth="1"/>
    <col min="2580" max="2580" width="9.140625" style="43"/>
    <col min="2581" max="2581" width="11.5703125" style="43" bestFit="1" customWidth="1"/>
    <col min="2582" max="2824" width="9.140625" style="43"/>
    <col min="2825" max="2825" width="15.140625" style="43" customWidth="1"/>
    <col min="2826" max="2826" width="59.7109375" style="43" customWidth="1"/>
    <col min="2827" max="2827" width="21.85546875" style="43" customWidth="1"/>
    <col min="2828" max="2828" width="19.5703125" style="43" customWidth="1"/>
    <col min="2829" max="2832" width="28.7109375" style="43" customWidth="1"/>
    <col min="2833" max="2833" width="20.140625" style="43" customWidth="1"/>
    <col min="2834" max="2834" width="13.7109375" style="43" customWidth="1"/>
    <col min="2835" max="2835" width="19.140625" style="43" bestFit="1" customWidth="1"/>
    <col min="2836" max="2836" width="9.140625" style="43"/>
    <col min="2837" max="2837" width="11.5703125" style="43" bestFit="1" customWidth="1"/>
    <col min="2838" max="3080" width="9.140625" style="43"/>
    <col min="3081" max="3081" width="15.140625" style="43" customWidth="1"/>
    <col min="3082" max="3082" width="59.7109375" style="43" customWidth="1"/>
    <col min="3083" max="3083" width="21.85546875" style="43" customWidth="1"/>
    <col min="3084" max="3084" width="19.5703125" style="43" customWidth="1"/>
    <col min="3085" max="3088" width="28.7109375" style="43" customWidth="1"/>
    <col min="3089" max="3089" width="20.140625" style="43" customWidth="1"/>
    <col min="3090" max="3090" width="13.7109375" style="43" customWidth="1"/>
    <col min="3091" max="3091" width="19.140625" style="43" bestFit="1" customWidth="1"/>
    <col min="3092" max="3092" width="9.140625" style="43"/>
    <col min="3093" max="3093" width="11.5703125" style="43" bestFit="1" customWidth="1"/>
    <col min="3094" max="3336" width="9.140625" style="43"/>
    <col min="3337" max="3337" width="15.140625" style="43" customWidth="1"/>
    <col min="3338" max="3338" width="59.7109375" style="43" customWidth="1"/>
    <col min="3339" max="3339" width="21.85546875" style="43" customWidth="1"/>
    <col min="3340" max="3340" width="19.5703125" style="43" customWidth="1"/>
    <col min="3341" max="3344" width="28.7109375" style="43" customWidth="1"/>
    <col min="3345" max="3345" width="20.140625" style="43" customWidth="1"/>
    <col min="3346" max="3346" width="13.7109375" style="43" customWidth="1"/>
    <col min="3347" max="3347" width="19.140625" style="43" bestFit="1" customWidth="1"/>
    <col min="3348" max="3348" width="9.140625" style="43"/>
    <col min="3349" max="3349" width="11.5703125" style="43" bestFit="1" customWidth="1"/>
    <col min="3350" max="3592" width="9.140625" style="43"/>
    <col min="3593" max="3593" width="15.140625" style="43" customWidth="1"/>
    <col min="3594" max="3594" width="59.7109375" style="43" customWidth="1"/>
    <col min="3595" max="3595" width="21.85546875" style="43" customWidth="1"/>
    <col min="3596" max="3596" width="19.5703125" style="43" customWidth="1"/>
    <col min="3597" max="3600" width="28.7109375" style="43" customWidth="1"/>
    <col min="3601" max="3601" width="20.140625" style="43" customWidth="1"/>
    <col min="3602" max="3602" width="13.7109375" style="43" customWidth="1"/>
    <col min="3603" max="3603" width="19.140625" style="43" bestFit="1" customWidth="1"/>
    <col min="3604" max="3604" width="9.140625" style="43"/>
    <col min="3605" max="3605" width="11.5703125" style="43" bestFit="1" customWidth="1"/>
    <col min="3606" max="3848" width="9.140625" style="43"/>
    <col min="3849" max="3849" width="15.140625" style="43" customWidth="1"/>
    <col min="3850" max="3850" width="59.7109375" style="43" customWidth="1"/>
    <col min="3851" max="3851" width="21.85546875" style="43" customWidth="1"/>
    <col min="3852" max="3852" width="19.5703125" style="43" customWidth="1"/>
    <col min="3853" max="3856" width="28.7109375" style="43" customWidth="1"/>
    <col min="3857" max="3857" width="20.140625" style="43" customWidth="1"/>
    <col min="3858" max="3858" width="13.7109375" style="43" customWidth="1"/>
    <col min="3859" max="3859" width="19.140625" style="43" bestFit="1" customWidth="1"/>
    <col min="3860" max="3860" width="9.140625" style="43"/>
    <col min="3861" max="3861" width="11.5703125" style="43" bestFit="1" customWidth="1"/>
    <col min="3862" max="4104" width="9.140625" style="43"/>
    <col min="4105" max="4105" width="15.140625" style="43" customWidth="1"/>
    <col min="4106" max="4106" width="59.7109375" style="43" customWidth="1"/>
    <col min="4107" max="4107" width="21.85546875" style="43" customWidth="1"/>
    <col min="4108" max="4108" width="19.5703125" style="43" customWidth="1"/>
    <col min="4109" max="4112" width="28.7109375" style="43" customWidth="1"/>
    <col min="4113" max="4113" width="20.140625" style="43" customWidth="1"/>
    <col min="4114" max="4114" width="13.7109375" style="43" customWidth="1"/>
    <col min="4115" max="4115" width="19.140625" style="43" bestFit="1" customWidth="1"/>
    <col min="4116" max="4116" width="9.140625" style="43"/>
    <col min="4117" max="4117" width="11.5703125" style="43" bestFit="1" customWidth="1"/>
    <col min="4118" max="4360" width="9.140625" style="43"/>
    <col min="4361" max="4361" width="15.140625" style="43" customWidth="1"/>
    <col min="4362" max="4362" width="59.7109375" style="43" customWidth="1"/>
    <col min="4363" max="4363" width="21.85546875" style="43" customWidth="1"/>
    <col min="4364" max="4364" width="19.5703125" style="43" customWidth="1"/>
    <col min="4365" max="4368" width="28.7109375" style="43" customWidth="1"/>
    <col min="4369" max="4369" width="20.140625" style="43" customWidth="1"/>
    <col min="4370" max="4370" width="13.7109375" style="43" customWidth="1"/>
    <col min="4371" max="4371" width="19.140625" style="43" bestFit="1" customWidth="1"/>
    <col min="4372" max="4372" width="9.140625" style="43"/>
    <col min="4373" max="4373" width="11.5703125" style="43" bestFit="1" customWidth="1"/>
    <col min="4374" max="4616" width="9.140625" style="43"/>
    <col min="4617" max="4617" width="15.140625" style="43" customWidth="1"/>
    <col min="4618" max="4618" width="59.7109375" style="43" customWidth="1"/>
    <col min="4619" max="4619" width="21.85546875" style="43" customWidth="1"/>
    <col min="4620" max="4620" width="19.5703125" style="43" customWidth="1"/>
    <col min="4621" max="4624" width="28.7109375" style="43" customWidth="1"/>
    <col min="4625" max="4625" width="20.140625" style="43" customWidth="1"/>
    <col min="4626" max="4626" width="13.7109375" style="43" customWidth="1"/>
    <col min="4627" max="4627" width="19.140625" style="43" bestFit="1" customWidth="1"/>
    <col min="4628" max="4628" width="9.140625" style="43"/>
    <col min="4629" max="4629" width="11.5703125" style="43" bestFit="1" customWidth="1"/>
    <col min="4630" max="4872" width="9.140625" style="43"/>
    <col min="4873" max="4873" width="15.140625" style="43" customWidth="1"/>
    <col min="4874" max="4874" width="59.7109375" style="43" customWidth="1"/>
    <col min="4875" max="4875" width="21.85546875" style="43" customWidth="1"/>
    <col min="4876" max="4876" width="19.5703125" style="43" customWidth="1"/>
    <col min="4877" max="4880" width="28.7109375" style="43" customWidth="1"/>
    <col min="4881" max="4881" width="20.140625" style="43" customWidth="1"/>
    <col min="4882" max="4882" width="13.7109375" style="43" customWidth="1"/>
    <col min="4883" max="4883" width="19.140625" style="43" bestFit="1" customWidth="1"/>
    <col min="4884" max="4884" width="9.140625" style="43"/>
    <col min="4885" max="4885" width="11.5703125" style="43" bestFit="1" customWidth="1"/>
    <col min="4886" max="5128" width="9.140625" style="43"/>
    <col min="5129" max="5129" width="15.140625" style="43" customWidth="1"/>
    <col min="5130" max="5130" width="59.7109375" style="43" customWidth="1"/>
    <col min="5131" max="5131" width="21.85546875" style="43" customWidth="1"/>
    <col min="5132" max="5132" width="19.5703125" style="43" customWidth="1"/>
    <col min="5133" max="5136" width="28.7109375" style="43" customWidth="1"/>
    <col min="5137" max="5137" width="20.140625" style="43" customWidth="1"/>
    <col min="5138" max="5138" width="13.7109375" style="43" customWidth="1"/>
    <col min="5139" max="5139" width="19.140625" style="43" bestFit="1" customWidth="1"/>
    <col min="5140" max="5140" width="9.140625" style="43"/>
    <col min="5141" max="5141" width="11.5703125" style="43" bestFit="1" customWidth="1"/>
    <col min="5142" max="5384" width="9.140625" style="43"/>
    <col min="5385" max="5385" width="15.140625" style="43" customWidth="1"/>
    <col min="5386" max="5386" width="59.7109375" style="43" customWidth="1"/>
    <col min="5387" max="5387" width="21.85546875" style="43" customWidth="1"/>
    <col min="5388" max="5388" width="19.5703125" style="43" customWidth="1"/>
    <col min="5389" max="5392" width="28.7109375" style="43" customWidth="1"/>
    <col min="5393" max="5393" width="20.140625" style="43" customWidth="1"/>
    <col min="5394" max="5394" width="13.7109375" style="43" customWidth="1"/>
    <col min="5395" max="5395" width="19.140625" style="43" bestFit="1" customWidth="1"/>
    <col min="5396" max="5396" width="9.140625" style="43"/>
    <col min="5397" max="5397" width="11.5703125" style="43" bestFit="1" customWidth="1"/>
    <col min="5398" max="5640" width="9.140625" style="43"/>
    <col min="5641" max="5641" width="15.140625" style="43" customWidth="1"/>
    <col min="5642" max="5642" width="59.7109375" style="43" customWidth="1"/>
    <col min="5643" max="5643" width="21.85546875" style="43" customWidth="1"/>
    <col min="5644" max="5644" width="19.5703125" style="43" customWidth="1"/>
    <col min="5645" max="5648" width="28.7109375" style="43" customWidth="1"/>
    <col min="5649" max="5649" width="20.140625" style="43" customWidth="1"/>
    <col min="5650" max="5650" width="13.7109375" style="43" customWidth="1"/>
    <col min="5651" max="5651" width="19.140625" style="43" bestFit="1" customWidth="1"/>
    <col min="5652" max="5652" width="9.140625" style="43"/>
    <col min="5653" max="5653" width="11.5703125" style="43" bestFit="1" customWidth="1"/>
    <col min="5654" max="5896" width="9.140625" style="43"/>
    <col min="5897" max="5897" width="15.140625" style="43" customWidth="1"/>
    <col min="5898" max="5898" width="59.7109375" style="43" customWidth="1"/>
    <col min="5899" max="5899" width="21.85546875" style="43" customWidth="1"/>
    <col min="5900" max="5900" width="19.5703125" style="43" customWidth="1"/>
    <col min="5901" max="5904" width="28.7109375" style="43" customWidth="1"/>
    <col min="5905" max="5905" width="20.140625" style="43" customWidth="1"/>
    <col min="5906" max="5906" width="13.7109375" style="43" customWidth="1"/>
    <col min="5907" max="5907" width="19.140625" style="43" bestFit="1" customWidth="1"/>
    <col min="5908" max="5908" width="9.140625" style="43"/>
    <col min="5909" max="5909" width="11.5703125" style="43" bestFit="1" customWidth="1"/>
    <col min="5910" max="6152" width="9.140625" style="43"/>
    <col min="6153" max="6153" width="15.140625" style="43" customWidth="1"/>
    <col min="6154" max="6154" width="59.7109375" style="43" customWidth="1"/>
    <col min="6155" max="6155" width="21.85546875" style="43" customWidth="1"/>
    <col min="6156" max="6156" width="19.5703125" style="43" customWidth="1"/>
    <col min="6157" max="6160" width="28.7109375" style="43" customWidth="1"/>
    <col min="6161" max="6161" width="20.140625" style="43" customWidth="1"/>
    <col min="6162" max="6162" width="13.7109375" style="43" customWidth="1"/>
    <col min="6163" max="6163" width="19.140625" style="43" bestFit="1" customWidth="1"/>
    <col min="6164" max="6164" width="9.140625" style="43"/>
    <col min="6165" max="6165" width="11.5703125" style="43" bestFit="1" customWidth="1"/>
    <col min="6166" max="6408" width="9.140625" style="43"/>
    <col min="6409" max="6409" width="15.140625" style="43" customWidth="1"/>
    <col min="6410" max="6410" width="59.7109375" style="43" customWidth="1"/>
    <col min="6411" max="6411" width="21.85546875" style="43" customWidth="1"/>
    <col min="6412" max="6412" width="19.5703125" style="43" customWidth="1"/>
    <col min="6413" max="6416" width="28.7109375" style="43" customWidth="1"/>
    <col min="6417" max="6417" width="20.140625" style="43" customWidth="1"/>
    <col min="6418" max="6418" width="13.7109375" style="43" customWidth="1"/>
    <col min="6419" max="6419" width="19.140625" style="43" bestFit="1" customWidth="1"/>
    <col min="6420" max="6420" width="9.140625" style="43"/>
    <col min="6421" max="6421" width="11.5703125" style="43" bestFit="1" customWidth="1"/>
    <col min="6422" max="6664" width="9.140625" style="43"/>
    <col min="6665" max="6665" width="15.140625" style="43" customWidth="1"/>
    <col min="6666" max="6666" width="59.7109375" style="43" customWidth="1"/>
    <col min="6667" max="6667" width="21.85546875" style="43" customWidth="1"/>
    <col min="6668" max="6668" width="19.5703125" style="43" customWidth="1"/>
    <col min="6669" max="6672" width="28.7109375" style="43" customWidth="1"/>
    <col min="6673" max="6673" width="20.140625" style="43" customWidth="1"/>
    <col min="6674" max="6674" width="13.7109375" style="43" customWidth="1"/>
    <col min="6675" max="6675" width="19.140625" style="43" bestFit="1" customWidth="1"/>
    <col min="6676" max="6676" width="9.140625" style="43"/>
    <col min="6677" max="6677" width="11.5703125" style="43" bestFit="1" customWidth="1"/>
    <col min="6678" max="6920" width="9.140625" style="43"/>
    <col min="6921" max="6921" width="15.140625" style="43" customWidth="1"/>
    <col min="6922" max="6922" width="59.7109375" style="43" customWidth="1"/>
    <col min="6923" max="6923" width="21.85546875" style="43" customWidth="1"/>
    <col min="6924" max="6924" width="19.5703125" style="43" customWidth="1"/>
    <col min="6925" max="6928" width="28.7109375" style="43" customWidth="1"/>
    <col min="6929" max="6929" width="20.140625" style="43" customWidth="1"/>
    <col min="6930" max="6930" width="13.7109375" style="43" customWidth="1"/>
    <col min="6931" max="6931" width="19.140625" style="43" bestFit="1" customWidth="1"/>
    <col min="6932" max="6932" width="9.140625" style="43"/>
    <col min="6933" max="6933" width="11.5703125" style="43" bestFit="1" customWidth="1"/>
    <col min="6934" max="7176" width="9.140625" style="43"/>
    <col min="7177" max="7177" width="15.140625" style="43" customWidth="1"/>
    <col min="7178" max="7178" width="59.7109375" style="43" customWidth="1"/>
    <col min="7179" max="7179" width="21.85546875" style="43" customWidth="1"/>
    <col min="7180" max="7180" width="19.5703125" style="43" customWidth="1"/>
    <col min="7181" max="7184" width="28.7109375" style="43" customWidth="1"/>
    <col min="7185" max="7185" width="20.140625" style="43" customWidth="1"/>
    <col min="7186" max="7186" width="13.7109375" style="43" customWidth="1"/>
    <col min="7187" max="7187" width="19.140625" style="43" bestFit="1" customWidth="1"/>
    <col min="7188" max="7188" width="9.140625" style="43"/>
    <col min="7189" max="7189" width="11.5703125" style="43" bestFit="1" customWidth="1"/>
    <col min="7190" max="7432" width="9.140625" style="43"/>
    <col min="7433" max="7433" width="15.140625" style="43" customWidth="1"/>
    <col min="7434" max="7434" width="59.7109375" style="43" customWidth="1"/>
    <col min="7435" max="7435" width="21.85546875" style="43" customWidth="1"/>
    <col min="7436" max="7436" width="19.5703125" style="43" customWidth="1"/>
    <col min="7437" max="7440" width="28.7109375" style="43" customWidth="1"/>
    <col min="7441" max="7441" width="20.140625" style="43" customWidth="1"/>
    <col min="7442" max="7442" width="13.7109375" style="43" customWidth="1"/>
    <col min="7443" max="7443" width="19.140625" style="43" bestFit="1" customWidth="1"/>
    <col min="7444" max="7444" width="9.140625" style="43"/>
    <col min="7445" max="7445" width="11.5703125" style="43" bestFit="1" customWidth="1"/>
    <col min="7446" max="7688" width="9.140625" style="43"/>
    <col min="7689" max="7689" width="15.140625" style="43" customWidth="1"/>
    <col min="7690" max="7690" width="59.7109375" style="43" customWidth="1"/>
    <col min="7691" max="7691" width="21.85546875" style="43" customWidth="1"/>
    <col min="7692" max="7692" width="19.5703125" style="43" customWidth="1"/>
    <col min="7693" max="7696" width="28.7109375" style="43" customWidth="1"/>
    <col min="7697" max="7697" width="20.140625" style="43" customWidth="1"/>
    <col min="7698" max="7698" width="13.7109375" style="43" customWidth="1"/>
    <col min="7699" max="7699" width="19.140625" style="43" bestFit="1" customWidth="1"/>
    <col min="7700" max="7700" width="9.140625" style="43"/>
    <col min="7701" max="7701" width="11.5703125" style="43" bestFit="1" customWidth="1"/>
    <col min="7702" max="7944" width="9.140625" style="43"/>
    <col min="7945" max="7945" width="15.140625" style="43" customWidth="1"/>
    <col min="7946" max="7946" width="59.7109375" style="43" customWidth="1"/>
    <col min="7947" max="7947" width="21.85546875" style="43" customWidth="1"/>
    <col min="7948" max="7948" width="19.5703125" style="43" customWidth="1"/>
    <col min="7949" max="7952" width="28.7109375" style="43" customWidth="1"/>
    <col min="7953" max="7953" width="20.140625" style="43" customWidth="1"/>
    <col min="7954" max="7954" width="13.7109375" style="43" customWidth="1"/>
    <col min="7955" max="7955" width="19.140625" style="43" bestFit="1" customWidth="1"/>
    <col min="7956" max="7956" width="9.140625" style="43"/>
    <col min="7957" max="7957" width="11.5703125" style="43" bestFit="1" customWidth="1"/>
    <col min="7958" max="8200" width="9.140625" style="43"/>
    <col min="8201" max="8201" width="15.140625" style="43" customWidth="1"/>
    <col min="8202" max="8202" width="59.7109375" style="43" customWidth="1"/>
    <col min="8203" max="8203" width="21.85546875" style="43" customWidth="1"/>
    <col min="8204" max="8204" width="19.5703125" style="43" customWidth="1"/>
    <col min="8205" max="8208" width="28.7109375" style="43" customWidth="1"/>
    <col min="8209" max="8209" width="20.140625" style="43" customWidth="1"/>
    <col min="8210" max="8210" width="13.7109375" style="43" customWidth="1"/>
    <col min="8211" max="8211" width="19.140625" style="43" bestFit="1" customWidth="1"/>
    <col min="8212" max="8212" width="9.140625" style="43"/>
    <col min="8213" max="8213" width="11.5703125" style="43" bestFit="1" customWidth="1"/>
    <col min="8214" max="8456" width="9.140625" style="43"/>
    <col min="8457" max="8457" width="15.140625" style="43" customWidth="1"/>
    <col min="8458" max="8458" width="59.7109375" style="43" customWidth="1"/>
    <col min="8459" max="8459" width="21.85546875" style="43" customWidth="1"/>
    <col min="8460" max="8460" width="19.5703125" style="43" customWidth="1"/>
    <col min="8461" max="8464" width="28.7109375" style="43" customWidth="1"/>
    <col min="8465" max="8465" width="20.140625" style="43" customWidth="1"/>
    <col min="8466" max="8466" width="13.7109375" style="43" customWidth="1"/>
    <col min="8467" max="8467" width="19.140625" style="43" bestFit="1" customWidth="1"/>
    <col min="8468" max="8468" width="9.140625" style="43"/>
    <col min="8469" max="8469" width="11.5703125" style="43" bestFit="1" customWidth="1"/>
    <col min="8470" max="8712" width="9.140625" style="43"/>
    <col min="8713" max="8713" width="15.140625" style="43" customWidth="1"/>
    <col min="8714" max="8714" width="59.7109375" style="43" customWidth="1"/>
    <col min="8715" max="8715" width="21.85546875" style="43" customWidth="1"/>
    <col min="8716" max="8716" width="19.5703125" style="43" customWidth="1"/>
    <col min="8717" max="8720" width="28.7109375" style="43" customWidth="1"/>
    <col min="8721" max="8721" width="20.140625" style="43" customWidth="1"/>
    <col min="8722" max="8722" width="13.7109375" style="43" customWidth="1"/>
    <col min="8723" max="8723" width="19.140625" style="43" bestFit="1" customWidth="1"/>
    <col min="8724" max="8724" width="9.140625" style="43"/>
    <col min="8725" max="8725" width="11.5703125" style="43" bestFit="1" customWidth="1"/>
    <col min="8726" max="8968" width="9.140625" style="43"/>
    <col min="8969" max="8969" width="15.140625" style="43" customWidth="1"/>
    <col min="8970" max="8970" width="59.7109375" style="43" customWidth="1"/>
    <col min="8971" max="8971" width="21.85546875" style="43" customWidth="1"/>
    <col min="8972" max="8972" width="19.5703125" style="43" customWidth="1"/>
    <col min="8973" max="8976" width="28.7109375" style="43" customWidth="1"/>
    <col min="8977" max="8977" width="20.140625" style="43" customWidth="1"/>
    <col min="8978" max="8978" width="13.7109375" style="43" customWidth="1"/>
    <col min="8979" max="8979" width="19.140625" style="43" bestFit="1" customWidth="1"/>
    <col min="8980" max="8980" width="9.140625" style="43"/>
    <col min="8981" max="8981" width="11.5703125" style="43" bestFit="1" customWidth="1"/>
    <col min="8982" max="9224" width="9.140625" style="43"/>
    <col min="9225" max="9225" width="15.140625" style="43" customWidth="1"/>
    <col min="9226" max="9226" width="59.7109375" style="43" customWidth="1"/>
    <col min="9227" max="9227" width="21.85546875" style="43" customWidth="1"/>
    <col min="9228" max="9228" width="19.5703125" style="43" customWidth="1"/>
    <col min="9229" max="9232" width="28.7109375" style="43" customWidth="1"/>
    <col min="9233" max="9233" width="20.140625" style="43" customWidth="1"/>
    <col min="9234" max="9234" width="13.7109375" style="43" customWidth="1"/>
    <col min="9235" max="9235" width="19.140625" style="43" bestFit="1" customWidth="1"/>
    <col min="9236" max="9236" width="9.140625" style="43"/>
    <col min="9237" max="9237" width="11.5703125" style="43" bestFit="1" customWidth="1"/>
    <col min="9238" max="9480" width="9.140625" style="43"/>
    <col min="9481" max="9481" width="15.140625" style="43" customWidth="1"/>
    <col min="9482" max="9482" width="59.7109375" style="43" customWidth="1"/>
    <col min="9483" max="9483" width="21.85546875" style="43" customWidth="1"/>
    <col min="9484" max="9484" width="19.5703125" style="43" customWidth="1"/>
    <col min="9485" max="9488" width="28.7109375" style="43" customWidth="1"/>
    <col min="9489" max="9489" width="20.140625" style="43" customWidth="1"/>
    <col min="9490" max="9490" width="13.7109375" style="43" customWidth="1"/>
    <col min="9491" max="9491" width="19.140625" style="43" bestFit="1" customWidth="1"/>
    <col min="9492" max="9492" width="9.140625" style="43"/>
    <col min="9493" max="9493" width="11.5703125" style="43" bestFit="1" customWidth="1"/>
    <col min="9494" max="9736" width="9.140625" style="43"/>
    <col min="9737" max="9737" width="15.140625" style="43" customWidth="1"/>
    <col min="9738" max="9738" width="59.7109375" style="43" customWidth="1"/>
    <col min="9739" max="9739" width="21.85546875" style="43" customWidth="1"/>
    <col min="9740" max="9740" width="19.5703125" style="43" customWidth="1"/>
    <col min="9741" max="9744" width="28.7109375" style="43" customWidth="1"/>
    <col min="9745" max="9745" width="20.140625" style="43" customWidth="1"/>
    <col min="9746" max="9746" width="13.7109375" style="43" customWidth="1"/>
    <col min="9747" max="9747" width="19.140625" style="43" bestFit="1" customWidth="1"/>
    <col min="9748" max="9748" width="9.140625" style="43"/>
    <col min="9749" max="9749" width="11.5703125" style="43" bestFit="1" customWidth="1"/>
    <col min="9750" max="9992" width="9.140625" style="43"/>
    <col min="9993" max="9993" width="15.140625" style="43" customWidth="1"/>
    <col min="9994" max="9994" width="59.7109375" style="43" customWidth="1"/>
    <col min="9995" max="9995" width="21.85546875" style="43" customWidth="1"/>
    <col min="9996" max="9996" width="19.5703125" style="43" customWidth="1"/>
    <col min="9997" max="10000" width="28.7109375" style="43" customWidth="1"/>
    <col min="10001" max="10001" width="20.140625" style="43" customWidth="1"/>
    <col min="10002" max="10002" width="13.7109375" style="43" customWidth="1"/>
    <col min="10003" max="10003" width="19.140625" style="43" bestFit="1" customWidth="1"/>
    <col min="10004" max="10004" width="9.140625" style="43"/>
    <col min="10005" max="10005" width="11.5703125" style="43" bestFit="1" customWidth="1"/>
    <col min="10006" max="10248" width="9.140625" style="43"/>
    <col min="10249" max="10249" width="15.140625" style="43" customWidth="1"/>
    <col min="10250" max="10250" width="59.7109375" style="43" customWidth="1"/>
    <col min="10251" max="10251" width="21.85546875" style="43" customWidth="1"/>
    <col min="10252" max="10252" width="19.5703125" style="43" customWidth="1"/>
    <col min="10253" max="10256" width="28.7109375" style="43" customWidth="1"/>
    <col min="10257" max="10257" width="20.140625" style="43" customWidth="1"/>
    <col min="10258" max="10258" width="13.7109375" style="43" customWidth="1"/>
    <col min="10259" max="10259" width="19.140625" style="43" bestFit="1" customWidth="1"/>
    <col min="10260" max="10260" width="9.140625" style="43"/>
    <col min="10261" max="10261" width="11.5703125" style="43" bestFit="1" customWidth="1"/>
    <col min="10262" max="10504" width="9.140625" style="43"/>
    <col min="10505" max="10505" width="15.140625" style="43" customWidth="1"/>
    <col min="10506" max="10506" width="59.7109375" style="43" customWidth="1"/>
    <col min="10507" max="10507" width="21.85546875" style="43" customWidth="1"/>
    <col min="10508" max="10508" width="19.5703125" style="43" customWidth="1"/>
    <col min="10509" max="10512" width="28.7109375" style="43" customWidth="1"/>
    <col min="10513" max="10513" width="20.140625" style="43" customWidth="1"/>
    <col min="10514" max="10514" width="13.7109375" style="43" customWidth="1"/>
    <col min="10515" max="10515" width="19.140625" style="43" bestFit="1" customWidth="1"/>
    <col min="10516" max="10516" width="9.140625" style="43"/>
    <col min="10517" max="10517" width="11.5703125" style="43" bestFit="1" customWidth="1"/>
    <col min="10518" max="10760" width="9.140625" style="43"/>
    <col min="10761" max="10761" width="15.140625" style="43" customWidth="1"/>
    <col min="10762" max="10762" width="59.7109375" style="43" customWidth="1"/>
    <col min="10763" max="10763" width="21.85546875" style="43" customWidth="1"/>
    <col min="10764" max="10764" width="19.5703125" style="43" customWidth="1"/>
    <col min="10765" max="10768" width="28.7109375" style="43" customWidth="1"/>
    <col min="10769" max="10769" width="20.140625" style="43" customWidth="1"/>
    <col min="10770" max="10770" width="13.7109375" style="43" customWidth="1"/>
    <col min="10771" max="10771" width="19.140625" style="43" bestFit="1" customWidth="1"/>
    <col min="10772" max="10772" width="9.140625" style="43"/>
    <col min="10773" max="10773" width="11.5703125" style="43" bestFit="1" customWidth="1"/>
    <col min="10774" max="11016" width="9.140625" style="43"/>
    <col min="11017" max="11017" width="15.140625" style="43" customWidth="1"/>
    <col min="11018" max="11018" width="59.7109375" style="43" customWidth="1"/>
    <col min="11019" max="11019" width="21.85546875" style="43" customWidth="1"/>
    <col min="11020" max="11020" width="19.5703125" style="43" customWidth="1"/>
    <col min="11021" max="11024" width="28.7109375" style="43" customWidth="1"/>
    <col min="11025" max="11025" width="20.140625" style="43" customWidth="1"/>
    <col min="11026" max="11026" width="13.7109375" style="43" customWidth="1"/>
    <col min="11027" max="11027" width="19.140625" style="43" bestFit="1" customWidth="1"/>
    <col min="11028" max="11028" width="9.140625" style="43"/>
    <col min="11029" max="11029" width="11.5703125" style="43" bestFit="1" customWidth="1"/>
    <col min="11030" max="11272" width="9.140625" style="43"/>
    <col min="11273" max="11273" width="15.140625" style="43" customWidth="1"/>
    <col min="11274" max="11274" width="59.7109375" style="43" customWidth="1"/>
    <col min="11275" max="11275" width="21.85546875" style="43" customWidth="1"/>
    <col min="11276" max="11276" width="19.5703125" style="43" customWidth="1"/>
    <col min="11277" max="11280" width="28.7109375" style="43" customWidth="1"/>
    <col min="11281" max="11281" width="20.140625" style="43" customWidth="1"/>
    <col min="11282" max="11282" width="13.7109375" style="43" customWidth="1"/>
    <col min="11283" max="11283" width="19.140625" style="43" bestFit="1" customWidth="1"/>
    <col min="11284" max="11284" width="9.140625" style="43"/>
    <col min="11285" max="11285" width="11.5703125" style="43" bestFit="1" customWidth="1"/>
    <col min="11286" max="11528" width="9.140625" style="43"/>
    <col min="11529" max="11529" width="15.140625" style="43" customWidth="1"/>
    <col min="11530" max="11530" width="59.7109375" style="43" customWidth="1"/>
    <col min="11531" max="11531" width="21.85546875" style="43" customWidth="1"/>
    <col min="11532" max="11532" width="19.5703125" style="43" customWidth="1"/>
    <col min="11533" max="11536" width="28.7109375" style="43" customWidth="1"/>
    <col min="11537" max="11537" width="20.140625" style="43" customWidth="1"/>
    <col min="11538" max="11538" width="13.7109375" style="43" customWidth="1"/>
    <col min="11539" max="11539" width="19.140625" style="43" bestFit="1" customWidth="1"/>
    <col min="11540" max="11540" width="9.140625" style="43"/>
    <col min="11541" max="11541" width="11.5703125" style="43" bestFit="1" customWidth="1"/>
    <col min="11542" max="11784" width="9.140625" style="43"/>
    <col min="11785" max="11785" width="15.140625" style="43" customWidth="1"/>
    <col min="11786" max="11786" width="59.7109375" style="43" customWidth="1"/>
    <col min="11787" max="11787" width="21.85546875" style="43" customWidth="1"/>
    <col min="11788" max="11788" width="19.5703125" style="43" customWidth="1"/>
    <col min="11789" max="11792" width="28.7109375" style="43" customWidth="1"/>
    <col min="11793" max="11793" width="20.140625" style="43" customWidth="1"/>
    <col min="11794" max="11794" width="13.7109375" style="43" customWidth="1"/>
    <col min="11795" max="11795" width="19.140625" style="43" bestFit="1" customWidth="1"/>
    <col min="11796" max="11796" width="9.140625" style="43"/>
    <col min="11797" max="11797" width="11.5703125" style="43" bestFit="1" customWidth="1"/>
    <col min="11798" max="12040" width="9.140625" style="43"/>
    <col min="12041" max="12041" width="15.140625" style="43" customWidth="1"/>
    <col min="12042" max="12042" width="59.7109375" style="43" customWidth="1"/>
    <col min="12043" max="12043" width="21.85546875" style="43" customWidth="1"/>
    <col min="12044" max="12044" width="19.5703125" style="43" customWidth="1"/>
    <col min="12045" max="12048" width="28.7109375" style="43" customWidth="1"/>
    <col min="12049" max="12049" width="20.140625" style="43" customWidth="1"/>
    <col min="12050" max="12050" width="13.7109375" style="43" customWidth="1"/>
    <col min="12051" max="12051" width="19.140625" style="43" bestFit="1" customWidth="1"/>
    <col min="12052" max="12052" width="9.140625" style="43"/>
    <col min="12053" max="12053" width="11.5703125" style="43" bestFit="1" customWidth="1"/>
    <col min="12054" max="12296" width="9.140625" style="43"/>
    <col min="12297" max="12297" width="15.140625" style="43" customWidth="1"/>
    <col min="12298" max="12298" width="59.7109375" style="43" customWidth="1"/>
    <col min="12299" max="12299" width="21.85546875" style="43" customWidth="1"/>
    <col min="12300" max="12300" width="19.5703125" style="43" customWidth="1"/>
    <col min="12301" max="12304" width="28.7109375" style="43" customWidth="1"/>
    <col min="12305" max="12305" width="20.140625" style="43" customWidth="1"/>
    <col min="12306" max="12306" width="13.7109375" style="43" customWidth="1"/>
    <col min="12307" max="12307" width="19.140625" style="43" bestFit="1" customWidth="1"/>
    <col min="12308" max="12308" width="9.140625" style="43"/>
    <col min="12309" max="12309" width="11.5703125" style="43" bestFit="1" customWidth="1"/>
    <col min="12310" max="12552" width="9.140625" style="43"/>
    <col min="12553" max="12553" width="15.140625" style="43" customWidth="1"/>
    <col min="12554" max="12554" width="59.7109375" style="43" customWidth="1"/>
    <col min="12555" max="12555" width="21.85546875" style="43" customWidth="1"/>
    <col min="12556" max="12556" width="19.5703125" style="43" customWidth="1"/>
    <col min="12557" max="12560" width="28.7109375" style="43" customWidth="1"/>
    <col min="12561" max="12561" width="20.140625" style="43" customWidth="1"/>
    <col min="12562" max="12562" width="13.7109375" style="43" customWidth="1"/>
    <col min="12563" max="12563" width="19.140625" style="43" bestFit="1" customWidth="1"/>
    <col min="12564" max="12564" width="9.140625" style="43"/>
    <col min="12565" max="12565" width="11.5703125" style="43" bestFit="1" customWidth="1"/>
    <col min="12566" max="12808" width="9.140625" style="43"/>
    <col min="12809" max="12809" width="15.140625" style="43" customWidth="1"/>
    <col min="12810" max="12810" width="59.7109375" style="43" customWidth="1"/>
    <col min="12811" max="12811" width="21.85546875" style="43" customWidth="1"/>
    <col min="12812" max="12812" width="19.5703125" style="43" customWidth="1"/>
    <col min="12813" max="12816" width="28.7109375" style="43" customWidth="1"/>
    <col min="12817" max="12817" width="20.140625" style="43" customWidth="1"/>
    <col min="12818" max="12818" width="13.7109375" style="43" customWidth="1"/>
    <col min="12819" max="12819" width="19.140625" style="43" bestFit="1" customWidth="1"/>
    <col min="12820" max="12820" width="9.140625" style="43"/>
    <col min="12821" max="12821" width="11.5703125" style="43" bestFit="1" customWidth="1"/>
    <col min="12822" max="13064" width="9.140625" style="43"/>
    <col min="13065" max="13065" width="15.140625" style="43" customWidth="1"/>
    <col min="13066" max="13066" width="59.7109375" style="43" customWidth="1"/>
    <col min="13067" max="13067" width="21.85546875" style="43" customWidth="1"/>
    <col min="13068" max="13068" width="19.5703125" style="43" customWidth="1"/>
    <col min="13069" max="13072" width="28.7109375" style="43" customWidth="1"/>
    <col min="13073" max="13073" width="20.140625" style="43" customWidth="1"/>
    <col min="13074" max="13074" width="13.7109375" style="43" customWidth="1"/>
    <col min="13075" max="13075" width="19.140625" style="43" bestFit="1" customWidth="1"/>
    <col min="13076" max="13076" width="9.140625" style="43"/>
    <col min="13077" max="13077" width="11.5703125" style="43" bestFit="1" customWidth="1"/>
    <col min="13078" max="13320" width="9.140625" style="43"/>
    <col min="13321" max="13321" width="15.140625" style="43" customWidth="1"/>
    <col min="13322" max="13322" width="59.7109375" style="43" customWidth="1"/>
    <col min="13323" max="13323" width="21.85546875" style="43" customWidth="1"/>
    <col min="13324" max="13324" width="19.5703125" style="43" customWidth="1"/>
    <col min="13325" max="13328" width="28.7109375" style="43" customWidth="1"/>
    <col min="13329" max="13329" width="20.140625" style="43" customWidth="1"/>
    <col min="13330" max="13330" width="13.7109375" style="43" customWidth="1"/>
    <col min="13331" max="13331" width="19.140625" style="43" bestFit="1" customWidth="1"/>
    <col min="13332" max="13332" width="9.140625" style="43"/>
    <col min="13333" max="13333" width="11.5703125" style="43" bestFit="1" customWidth="1"/>
    <col min="13334" max="13576" width="9.140625" style="43"/>
    <col min="13577" max="13577" width="15.140625" style="43" customWidth="1"/>
    <col min="13578" max="13578" width="59.7109375" style="43" customWidth="1"/>
    <col min="13579" max="13579" width="21.85546875" style="43" customWidth="1"/>
    <col min="13580" max="13580" width="19.5703125" style="43" customWidth="1"/>
    <col min="13581" max="13584" width="28.7109375" style="43" customWidth="1"/>
    <col min="13585" max="13585" width="20.140625" style="43" customWidth="1"/>
    <col min="13586" max="13586" width="13.7109375" style="43" customWidth="1"/>
    <col min="13587" max="13587" width="19.140625" style="43" bestFit="1" customWidth="1"/>
    <col min="13588" max="13588" width="9.140625" style="43"/>
    <col min="13589" max="13589" width="11.5703125" style="43" bestFit="1" customWidth="1"/>
    <col min="13590" max="13832" width="9.140625" style="43"/>
    <col min="13833" max="13833" width="15.140625" style="43" customWidth="1"/>
    <col min="13834" max="13834" width="59.7109375" style="43" customWidth="1"/>
    <col min="13835" max="13835" width="21.85546875" style="43" customWidth="1"/>
    <col min="13836" max="13836" width="19.5703125" style="43" customWidth="1"/>
    <col min="13837" max="13840" width="28.7109375" style="43" customWidth="1"/>
    <col min="13841" max="13841" width="20.140625" style="43" customWidth="1"/>
    <col min="13842" max="13842" width="13.7109375" style="43" customWidth="1"/>
    <col min="13843" max="13843" width="19.140625" style="43" bestFit="1" customWidth="1"/>
    <col min="13844" max="13844" width="9.140625" style="43"/>
    <col min="13845" max="13845" width="11.5703125" style="43" bestFit="1" customWidth="1"/>
    <col min="13846" max="14088" width="9.140625" style="43"/>
    <col min="14089" max="14089" width="15.140625" style="43" customWidth="1"/>
    <col min="14090" max="14090" width="59.7109375" style="43" customWidth="1"/>
    <col min="14091" max="14091" width="21.85546875" style="43" customWidth="1"/>
    <col min="14092" max="14092" width="19.5703125" style="43" customWidth="1"/>
    <col min="14093" max="14096" width="28.7109375" style="43" customWidth="1"/>
    <col min="14097" max="14097" width="20.140625" style="43" customWidth="1"/>
    <col min="14098" max="14098" width="13.7109375" style="43" customWidth="1"/>
    <col min="14099" max="14099" width="19.140625" style="43" bestFit="1" customWidth="1"/>
    <col min="14100" max="14100" width="9.140625" style="43"/>
    <col min="14101" max="14101" width="11.5703125" style="43" bestFit="1" customWidth="1"/>
    <col min="14102" max="14344" width="9.140625" style="43"/>
    <col min="14345" max="14345" width="15.140625" style="43" customWidth="1"/>
    <col min="14346" max="14346" width="59.7109375" style="43" customWidth="1"/>
    <col min="14347" max="14347" width="21.85546875" style="43" customWidth="1"/>
    <col min="14348" max="14348" width="19.5703125" style="43" customWidth="1"/>
    <col min="14349" max="14352" width="28.7109375" style="43" customWidth="1"/>
    <col min="14353" max="14353" width="20.140625" style="43" customWidth="1"/>
    <col min="14354" max="14354" width="13.7109375" style="43" customWidth="1"/>
    <col min="14355" max="14355" width="19.140625" style="43" bestFit="1" customWidth="1"/>
    <col min="14356" max="14356" width="9.140625" style="43"/>
    <col min="14357" max="14357" width="11.5703125" style="43" bestFit="1" customWidth="1"/>
    <col min="14358" max="14600" width="9.140625" style="43"/>
    <col min="14601" max="14601" width="15.140625" style="43" customWidth="1"/>
    <col min="14602" max="14602" width="59.7109375" style="43" customWidth="1"/>
    <col min="14603" max="14603" width="21.85546875" style="43" customWidth="1"/>
    <col min="14604" max="14604" width="19.5703125" style="43" customWidth="1"/>
    <col min="14605" max="14608" width="28.7109375" style="43" customWidth="1"/>
    <col min="14609" max="14609" width="20.140625" style="43" customWidth="1"/>
    <col min="14610" max="14610" width="13.7109375" style="43" customWidth="1"/>
    <col min="14611" max="14611" width="19.140625" style="43" bestFit="1" customWidth="1"/>
    <col min="14612" max="14612" width="9.140625" style="43"/>
    <col min="14613" max="14613" width="11.5703125" style="43" bestFit="1" customWidth="1"/>
    <col min="14614" max="14856" width="9.140625" style="43"/>
    <col min="14857" max="14857" width="15.140625" style="43" customWidth="1"/>
    <col min="14858" max="14858" width="59.7109375" style="43" customWidth="1"/>
    <col min="14859" max="14859" width="21.85546875" style="43" customWidth="1"/>
    <col min="14860" max="14860" width="19.5703125" style="43" customWidth="1"/>
    <col min="14861" max="14864" width="28.7109375" style="43" customWidth="1"/>
    <col min="14865" max="14865" width="20.140625" style="43" customWidth="1"/>
    <col min="14866" max="14866" width="13.7109375" style="43" customWidth="1"/>
    <col min="14867" max="14867" width="19.140625" style="43" bestFit="1" customWidth="1"/>
    <col min="14868" max="14868" width="9.140625" style="43"/>
    <col min="14869" max="14869" width="11.5703125" style="43" bestFit="1" customWidth="1"/>
    <col min="14870" max="15112" width="9.140625" style="43"/>
    <col min="15113" max="15113" width="15.140625" style="43" customWidth="1"/>
    <col min="15114" max="15114" width="59.7109375" style="43" customWidth="1"/>
    <col min="15115" max="15115" width="21.85546875" style="43" customWidth="1"/>
    <col min="15116" max="15116" width="19.5703125" style="43" customWidth="1"/>
    <col min="15117" max="15120" width="28.7109375" style="43" customWidth="1"/>
    <col min="15121" max="15121" width="20.140625" style="43" customWidth="1"/>
    <col min="15122" max="15122" width="13.7109375" style="43" customWidth="1"/>
    <col min="15123" max="15123" width="19.140625" style="43" bestFit="1" customWidth="1"/>
    <col min="15124" max="15124" width="9.140625" style="43"/>
    <col min="15125" max="15125" width="11.5703125" style="43" bestFit="1" customWidth="1"/>
    <col min="15126" max="15368" width="9.140625" style="43"/>
    <col min="15369" max="15369" width="15.140625" style="43" customWidth="1"/>
    <col min="15370" max="15370" width="59.7109375" style="43" customWidth="1"/>
    <col min="15371" max="15371" width="21.85546875" style="43" customWidth="1"/>
    <col min="15372" max="15372" width="19.5703125" style="43" customWidth="1"/>
    <col min="15373" max="15376" width="28.7109375" style="43" customWidth="1"/>
    <col min="15377" max="15377" width="20.140625" style="43" customWidth="1"/>
    <col min="15378" max="15378" width="13.7109375" style="43" customWidth="1"/>
    <col min="15379" max="15379" width="19.140625" style="43" bestFit="1" customWidth="1"/>
    <col min="15380" max="15380" width="9.140625" style="43"/>
    <col min="15381" max="15381" width="11.5703125" style="43" bestFit="1" customWidth="1"/>
    <col min="15382" max="15624" width="9.140625" style="43"/>
    <col min="15625" max="15625" width="15.140625" style="43" customWidth="1"/>
    <col min="15626" max="15626" width="59.7109375" style="43" customWidth="1"/>
    <col min="15627" max="15627" width="21.85546875" style="43" customWidth="1"/>
    <col min="15628" max="15628" width="19.5703125" style="43" customWidth="1"/>
    <col min="15629" max="15632" width="28.7109375" style="43" customWidth="1"/>
    <col min="15633" max="15633" width="20.140625" style="43" customWidth="1"/>
    <col min="15634" max="15634" width="13.7109375" style="43" customWidth="1"/>
    <col min="15635" max="15635" width="19.140625" style="43" bestFit="1" customWidth="1"/>
    <col min="15636" max="15636" width="9.140625" style="43"/>
    <col min="15637" max="15637" width="11.5703125" style="43" bestFit="1" customWidth="1"/>
    <col min="15638" max="15880" width="9.140625" style="43"/>
    <col min="15881" max="15881" width="15.140625" style="43" customWidth="1"/>
    <col min="15882" max="15882" width="59.7109375" style="43" customWidth="1"/>
    <col min="15883" max="15883" width="21.85546875" style="43" customWidth="1"/>
    <col min="15884" max="15884" width="19.5703125" style="43" customWidth="1"/>
    <col min="15885" max="15888" width="28.7109375" style="43" customWidth="1"/>
    <col min="15889" max="15889" width="20.140625" style="43" customWidth="1"/>
    <col min="15890" max="15890" width="13.7109375" style="43" customWidth="1"/>
    <col min="15891" max="15891" width="19.140625" style="43" bestFit="1" customWidth="1"/>
    <col min="15892" max="15892" width="9.140625" style="43"/>
    <col min="15893" max="15893" width="11.5703125" style="43" bestFit="1" customWidth="1"/>
    <col min="15894" max="16136" width="9.140625" style="43"/>
    <col min="16137" max="16137" width="15.140625" style="43" customWidth="1"/>
    <col min="16138" max="16138" width="59.7109375" style="43" customWidth="1"/>
    <col min="16139" max="16139" width="21.85546875" style="43" customWidth="1"/>
    <col min="16140" max="16140" width="19.5703125" style="43" customWidth="1"/>
    <col min="16141" max="16144" width="28.7109375" style="43" customWidth="1"/>
    <col min="16145" max="16145" width="20.140625" style="43" customWidth="1"/>
    <col min="16146" max="16146" width="13.7109375" style="43" customWidth="1"/>
    <col min="16147" max="16147" width="19.140625" style="43" bestFit="1" customWidth="1"/>
    <col min="16148" max="16148" width="9.140625" style="43"/>
    <col min="16149" max="16149" width="11.5703125" style="43" bestFit="1" customWidth="1"/>
    <col min="16150" max="16384" width="9.140625" style="43"/>
  </cols>
  <sheetData>
    <row r="1" spans="1:19" customFormat="1" ht="15" x14ac:dyDescent="0.25">
      <c r="A1" s="668"/>
      <c r="B1" s="669"/>
      <c r="C1" s="669"/>
      <c r="D1" s="669"/>
      <c r="E1" s="669"/>
      <c r="F1" s="669"/>
      <c r="G1" s="669"/>
      <c r="H1" s="669"/>
      <c r="I1" s="669"/>
      <c r="J1" s="669"/>
      <c r="K1" s="669"/>
      <c r="L1" s="669"/>
      <c r="M1" s="669"/>
      <c r="N1" s="669"/>
      <c r="O1" s="669"/>
      <c r="P1" s="669"/>
      <c r="R1" s="3"/>
    </row>
    <row r="2" spans="1:19" customFormat="1" ht="24.75" x14ac:dyDescent="0.25">
      <c r="A2" s="670" t="s">
        <v>0</v>
      </c>
      <c r="B2" s="671"/>
      <c r="C2" s="671"/>
      <c r="D2" s="671"/>
      <c r="E2" s="671"/>
      <c r="F2" s="671"/>
      <c r="G2" s="671"/>
      <c r="H2" s="671"/>
      <c r="I2" s="671"/>
      <c r="J2" s="671"/>
      <c r="K2" s="671"/>
      <c r="L2" s="671"/>
      <c r="M2" s="671"/>
      <c r="N2" s="671"/>
      <c r="O2" s="671"/>
      <c r="P2" s="671"/>
      <c r="R2" s="3"/>
    </row>
    <row r="3" spans="1:19" customFormat="1" ht="24.75" x14ac:dyDescent="0.25">
      <c r="A3" s="670" t="s">
        <v>1</v>
      </c>
      <c r="B3" s="671"/>
      <c r="C3" s="671"/>
      <c r="D3" s="671"/>
      <c r="E3" s="671"/>
      <c r="F3" s="671"/>
      <c r="G3" s="671"/>
      <c r="H3" s="671"/>
      <c r="I3" s="671"/>
      <c r="J3" s="671"/>
      <c r="K3" s="671"/>
      <c r="L3" s="671"/>
      <c r="M3" s="671"/>
      <c r="N3" s="671"/>
      <c r="O3" s="671"/>
      <c r="P3" s="671"/>
      <c r="R3" s="3"/>
    </row>
    <row r="4" spans="1:19" customFormat="1" ht="24.75" x14ac:dyDescent="0.25">
      <c r="A4" s="670" t="s">
        <v>2</v>
      </c>
      <c r="B4" s="671"/>
      <c r="C4" s="671"/>
      <c r="D4" s="671"/>
      <c r="E4" s="671"/>
      <c r="F4" s="671"/>
      <c r="G4" s="671"/>
      <c r="H4" s="671"/>
      <c r="I4" s="671"/>
      <c r="J4" s="671"/>
      <c r="K4" s="671"/>
      <c r="L4" s="671"/>
      <c r="M4" s="671"/>
      <c r="N4" s="671"/>
      <c r="O4" s="671"/>
      <c r="P4" s="671"/>
      <c r="R4" s="3"/>
    </row>
    <row r="5" spans="1:19" customFormat="1" ht="15.75" thickBot="1" x14ac:dyDescent="0.3">
      <c r="A5" s="672"/>
      <c r="B5" s="673"/>
      <c r="C5" s="673"/>
      <c r="D5" s="673"/>
      <c r="E5" s="673"/>
      <c r="F5" s="673"/>
      <c r="G5" s="673"/>
      <c r="H5" s="673"/>
      <c r="I5" s="673"/>
      <c r="J5" s="673"/>
      <c r="K5" s="673"/>
      <c r="L5" s="673"/>
      <c r="M5" s="673"/>
      <c r="N5" s="673"/>
      <c r="O5" s="673"/>
      <c r="P5" s="673"/>
      <c r="R5" s="3"/>
    </row>
    <row r="6" spans="1:19" s="10" customFormat="1" ht="35.1" customHeight="1" thickBot="1" x14ac:dyDescent="0.25">
      <c r="A6" s="5" t="s">
        <v>3</v>
      </c>
      <c r="B6" s="6" t="s">
        <v>4</v>
      </c>
      <c r="C6" s="6" t="s">
        <v>5</v>
      </c>
      <c r="D6" s="7" t="s">
        <v>6</v>
      </c>
      <c r="E6" s="8" t="s">
        <v>7</v>
      </c>
      <c r="F6" s="8" t="s">
        <v>8</v>
      </c>
      <c r="G6" s="8" t="s">
        <v>9</v>
      </c>
      <c r="H6" s="8" t="s">
        <v>10</v>
      </c>
      <c r="I6" s="8" t="s">
        <v>11</v>
      </c>
      <c r="J6" s="8" t="s">
        <v>12</v>
      </c>
      <c r="K6" s="8" t="s">
        <v>13</v>
      </c>
      <c r="L6" s="8" t="s">
        <v>14</v>
      </c>
      <c r="M6" s="8" t="s">
        <v>15</v>
      </c>
      <c r="N6" s="8" t="s">
        <v>16</v>
      </c>
      <c r="O6" s="8" t="s">
        <v>17</v>
      </c>
      <c r="P6" s="8" t="s">
        <v>18</v>
      </c>
      <c r="Q6" s="9"/>
      <c r="R6" s="47"/>
    </row>
    <row r="7" spans="1:19" s="13" customFormat="1" ht="34.5" customHeight="1" x14ac:dyDescent="0.25">
      <c r="A7" s="660">
        <v>1</v>
      </c>
      <c r="B7" s="662" t="s">
        <v>19</v>
      </c>
      <c r="C7" s="664">
        <f ca="1">SUM(C9:C13)</f>
        <v>140709.22</v>
      </c>
      <c r="D7" s="666" t="e">
        <f ca="1">C7/$C$98</f>
        <v>#REF!</v>
      </c>
      <c r="E7" s="11">
        <f ca="1">E9+E12</f>
        <v>90302.04</v>
      </c>
      <c r="F7" s="11">
        <f t="shared" ref="F7:P7" ca="1" si="0">F9+F12</f>
        <v>4269.18</v>
      </c>
      <c r="G7" s="11">
        <f t="shared" ca="1" si="0"/>
        <v>4269.18</v>
      </c>
      <c r="H7" s="11">
        <f t="shared" ca="1" si="0"/>
        <v>5143.59</v>
      </c>
      <c r="I7" s="11">
        <f t="shared" ca="1" si="0"/>
        <v>5143.59</v>
      </c>
      <c r="J7" s="11">
        <f t="shared" ca="1" si="0"/>
        <v>5143.59</v>
      </c>
      <c r="K7" s="11">
        <f t="shared" ca="1" si="0"/>
        <v>4269.18</v>
      </c>
      <c r="L7" s="11">
        <f t="shared" ca="1" si="0"/>
        <v>5143.59</v>
      </c>
      <c r="M7" s="11">
        <f t="shared" ca="1" si="0"/>
        <v>5143.59</v>
      </c>
      <c r="N7" s="11">
        <f t="shared" ca="1" si="0"/>
        <v>5143.59</v>
      </c>
      <c r="O7" s="11">
        <f t="shared" ca="1" si="0"/>
        <v>5143.59</v>
      </c>
      <c r="P7" s="11">
        <f t="shared" ca="1" si="0"/>
        <v>1594.51</v>
      </c>
      <c r="Q7" s="12">
        <f ca="1">SUM(E7:P7)</f>
        <v>140709.22</v>
      </c>
      <c r="R7" s="48">
        <f ca="1">C7-Q7</f>
        <v>0</v>
      </c>
    </row>
    <row r="8" spans="1:19" s="13" customFormat="1" ht="34.5" customHeight="1" thickBot="1" x14ac:dyDescent="0.3">
      <c r="A8" s="661"/>
      <c r="B8" s="663"/>
      <c r="C8" s="665"/>
      <c r="D8" s="667"/>
      <c r="E8" s="14">
        <f ca="1">E7/$C$7</f>
        <v>0.64180000000000004</v>
      </c>
      <c r="F8" s="14">
        <f t="shared" ref="F8:P8" ca="1" si="1">F7/$C$7</f>
        <v>3.0300000000000001E-2</v>
      </c>
      <c r="G8" s="14">
        <f t="shared" ca="1" si="1"/>
        <v>3.0300000000000001E-2</v>
      </c>
      <c r="H8" s="14">
        <f t="shared" ca="1" si="1"/>
        <v>3.6600000000000001E-2</v>
      </c>
      <c r="I8" s="14">
        <f t="shared" ca="1" si="1"/>
        <v>3.6600000000000001E-2</v>
      </c>
      <c r="J8" s="14">
        <f t="shared" ca="1" si="1"/>
        <v>3.6600000000000001E-2</v>
      </c>
      <c r="K8" s="14">
        <f t="shared" ca="1" si="1"/>
        <v>3.0300000000000001E-2</v>
      </c>
      <c r="L8" s="14">
        <f t="shared" ca="1" si="1"/>
        <v>3.6600000000000001E-2</v>
      </c>
      <c r="M8" s="14">
        <f t="shared" ca="1" si="1"/>
        <v>3.6600000000000001E-2</v>
      </c>
      <c r="N8" s="14">
        <f t="shared" ca="1" si="1"/>
        <v>3.6600000000000001E-2</v>
      </c>
      <c r="O8" s="14">
        <f t="shared" ca="1" si="1"/>
        <v>3.6600000000000001E-2</v>
      </c>
      <c r="P8" s="14">
        <f t="shared" ca="1" si="1"/>
        <v>1.1299999999999999E-2</v>
      </c>
      <c r="Q8" s="15">
        <f ca="1">SUM(E8:P8)</f>
        <v>1.0002</v>
      </c>
      <c r="R8" s="48"/>
    </row>
    <row r="9" spans="1:19" s="13" customFormat="1" ht="17.100000000000001" customHeight="1" x14ac:dyDescent="0.25">
      <c r="A9" s="674" t="s">
        <v>20</v>
      </c>
      <c r="B9" s="676">
        <f>ORCAMENTO!C11</f>
        <v>0</v>
      </c>
      <c r="C9" s="678">
        <f ca="1">ORCAMENTO!H11</f>
        <v>89273.32</v>
      </c>
      <c r="D9" s="680" t="e">
        <f ca="1">C9/$C$98</f>
        <v>#REF!</v>
      </c>
      <c r="E9" s="11">
        <f ca="1">$C9*E10</f>
        <v>89273.32</v>
      </c>
      <c r="F9" s="16">
        <f ca="1">$C9*F10</f>
        <v>0</v>
      </c>
      <c r="G9" s="16">
        <f ca="1">$C9*G10</f>
        <v>0</v>
      </c>
      <c r="H9" s="16">
        <f ca="1">$C9*H10</f>
        <v>0</v>
      </c>
      <c r="I9" s="16"/>
      <c r="J9" s="16"/>
      <c r="K9" s="16"/>
      <c r="L9" s="16"/>
      <c r="M9" s="16"/>
      <c r="N9" s="16"/>
      <c r="O9" s="16"/>
      <c r="P9" s="16"/>
      <c r="Q9" s="12">
        <f ca="1">SUM(E9:P9)</f>
        <v>89273.32</v>
      </c>
      <c r="R9" s="48">
        <f ca="1">C9-Q9</f>
        <v>0</v>
      </c>
    </row>
    <row r="10" spans="1:19" s="13" customFormat="1" ht="17.100000000000001" customHeight="1" x14ac:dyDescent="0.25">
      <c r="A10" s="675"/>
      <c r="B10" s="677"/>
      <c r="C10" s="679"/>
      <c r="D10" s="681"/>
      <c r="E10" s="17">
        <v>1</v>
      </c>
      <c r="F10" s="17"/>
      <c r="G10" s="17"/>
      <c r="H10" s="17"/>
      <c r="I10" s="17"/>
      <c r="J10" s="17"/>
      <c r="K10" s="17"/>
      <c r="L10" s="17"/>
      <c r="M10" s="17"/>
      <c r="N10" s="17"/>
      <c r="O10" s="17"/>
      <c r="P10" s="17"/>
      <c r="Q10" s="15">
        <f>SUM(E10:P10)</f>
        <v>1</v>
      </c>
      <c r="R10" s="48"/>
    </row>
    <row r="11" spans="1:19" s="13" customFormat="1" ht="5.0999999999999996" customHeight="1" thickBot="1" x14ac:dyDescent="0.3">
      <c r="A11" s="18"/>
      <c r="B11" s="19"/>
      <c r="C11" s="20"/>
      <c r="D11" s="21"/>
      <c r="E11" s="22"/>
      <c r="F11" s="22"/>
      <c r="G11" s="22"/>
      <c r="H11" s="22"/>
      <c r="I11" s="22"/>
      <c r="J11" s="22"/>
      <c r="K11" s="22"/>
      <c r="L11" s="22"/>
      <c r="M11" s="22"/>
      <c r="N11" s="22"/>
      <c r="O11" s="22"/>
      <c r="P11" s="22"/>
      <c r="Q11" s="12"/>
      <c r="R11" s="48"/>
    </row>
    <row r="12" spans="1:19" s="13" customFormat="1" ht="17.100000000000001" customHeight="1" x14ac:dyDescent="0.25">
      <c r="A12" s="674" t="s">
        <v>21</v>
      </c>
      <c r="B12" s="676">
        <f>ORCAMENTO!C19</f>
        <v>0</v>
      </c>
      <c r="C12" s="678">
        <f ca="1">ORCAMENTO!H19</f>
        <v>51435.9</v>
      </c>
      <c r="D12" s="680" t="e">
        <f ca="1">C12/$C$98</f>
        <v>#REF!</v>
      </c>
      <c r="E12" s="11">
        <f ca="1">$C12*E13</f>
        <v>1028.72</v>
      </c>
      <c r="F12" s="11">
        <f ca="1">$C12*F13</f>
        <v>4269.18</v>
      </c>
      <c r="G12" s="11">
        <f ca="1">$C12*G13</f>
        <v>4269.18</v>
      </c>
      <c r="H12" s="11">
        <f ca="1">$C12*H13</f>
        <v>5143.59</v>
      </c>
      <c r="I12" s="11">
        <f t="shared" ref="I12:P12" ca="1" si="2">$C12*I13</f>
        <v>5143.59</v>
      </c>
      <c r="J12" s="11">
        <f t="shared" ca="1" si="2"/>
        <v>5143.59</v>
      </c>
      <c r="K12" s="11">
        <f t="shared" ca="1" si="2"/>
        <v>4269.18</v>
      </c>
      <c r="L12" s="11">
        <f t="shared" ca="1" si="2"/>
        <v>5143.59</v>
      </c>
      <c r="M12" s="11">
        <f t="shared" ca="1" si="2"/>
        <v>5143.59</v>
      </c>
      <c r="N12" s="11">
        <f t="shared" ca="1" si="2"/>
        <v>5143.59</v>
      </c>
      <c r="O12" s="11">
        <f t="shared" ca="1" si="2"/>
        <v>5143.59</v>
      </c>
      <c r="P12" s="11">
        <f t="shared" ca="1" si="2"/>
        <v>1594.51</v>
      </c>
      <c r="Q12" s="12">
        <f t="shared" ref="Q12:Q45" ca="1" si="3">SUM(E12:P12)</f>
        <v>51435.9</v>
      </c>
      <c r="R12" s="48">
        <f ca="1">C12-Q12</f>
        <v>0</v>
      </c>
    </row>
    <row r="13" spans="1:19" s="13" customFormat="1" ht="17.100000000000001" customHeight="1" thickBot="1" x14ac:dyDescent="0.3">
      <c r="A13" s="675"/>
      <c r="B13" s="677"/>
      <c r="C13" s="679"/>
      <c r="D13" s="681"/>
      <c r="E13" s="17">
        <v>0.02</v>
      </c>
      <c r="F13" s="17">
        <v>8.3000000000000004E-2</v>
      </c>
      <c r="G13" s="17">
        <v>8.3000000000000004E-2</v>
      </c>
      <c r="H13" s="17">
        <v>0.1</v>
      </c>
      <c r="I13" s="17">
        <v>0.1</v>
      </c>
      <c r="J13" s="17">
        <v>0.1</v>
      </c>
      <c r="K13" s="17">
        <v>8.3000000000000004E-2</v>
      </c>
      <c r="L13" s="17">
        <v>0.1</v>
      </c>
      <c r="M13" s="17">
        <v>0.1</v>
      </c>
      <c r="N13" s="17">
        <v>0.1</v>
      </c>
      <c r="O13" s="17">
        <v>0.1</v>
      </c>
      <c r="P13" s="17">
        <v>3.1E-2</v>
      </c>
      <c r="Q13" s="50">
        <f t="shared" si="3"/>
        <v>1</v>
      </c>
      <c r="R13" s="51"/>
      <c r="S13" s="52"/>
    </row>
    <row r="14" spans="1:19" s="23" customFormat="1" ht="18" customHeight="1" x14ac:dyDescent="0.2">
      <c r="A14" s="660">
        <v>2</v>
      </c>
      <c r="B14" s="662" t="s">
        <v>22</v>
      </c>
      <c r="C14" s="664">
        <f ca="1">C16</f>
        <v>19214339.100000001</v>
      </c>
      <c r="D14" s="666" t="e">
        <f ca="1">C14/$C$98</f>
        <v>#REF!</v>
      </c>
      <c r="E14" s="11">
        <f ca="1">E16</f>
        <v>0</v>
      </c>
      <c r="F14" s="11">
        <f ca="1">F16</f>
        <v>7685735.6399999997</v>
      </c>
      <c r="G14" s="11">
        <f ca="1">G16</f>
        <v>7685735.6399999997</v>
      </c>
      <c r="H14" s="11">
        <f ca="1">H16</f>
        <v>3842867.82</v>
      </c>
      <c r="I14" s="11">
        <f t="shared" ref="I14:P14" ca="1" si="4">I16</f>
        <v>0</v>
      </c>
      <c r="J14" s="11">
        <f t="shared" ca="1" si="4"/>
        <v>0</v>
      </c>
      <c r="K14" s="11">
        <f t="shared" ca="1" si="4"/>
        <v>0</v>
      </c>
      <c r="L14" s="11">
        <f t="shared" ca="1" si="4"/>
        <v>0</v>
      </c>
      <c r="M14" s="11">
        <f t="shared" ca="1" si="4"/>
        <v>0</v>
      </c>
      <c r="N14" s="11">
        <f t="shared" ca="1" si="4"/>
        <v>0</v>
      </c>
      <c r="O14" s="11">
        <f t="shared" ca="1" si="4"/>
        <v>0</v>
      </c>
      <c r="P14" s="11">
        <f t="shared" ca="1" si="4"/>
        <v>0</v>
      </c>
      <c r="Q14" s="12">
        <f t="shared" ca="1" si="3"/>
        <v>19214339.100000001</v>
      </c>
      <c r="R14" s="48">
        <f ca="1">C14-Q14</f>
        <v>0</v>
      </c>
      <c r="S14" s="54">
        <f ca="1">C14</f>
        <v>19214339.100000001</v>
      </c>
    </row>
    <row r="15" spans="1:19" s="23" customFormat="1" ht="18" customHeight="1" thickBot="1" x14ac:dyDescent="0.25">
      <c r="A15" s="661"/>
      <c r="B15" s="663"/>
      <c r="C15" s="665"/>
      <c r="D15" s="667"/>
      <c r="E15" s="14">
        <f ca="1">E14/$C$14</f>
        <v>0</v>
      </c>
      <c r="F15" s="17">
        <f ca="1">F14/$C$14</f>
        <v>0.4</v>
      </c>
      <c r="G15" s="17">
        <f ca="1">G14/$C$14</f>
        <v>0.4</v>
      </c>
      <c r="H15" s="17">
        <f ca="1">H14/$C$14</f>
        <v>0.2</v>
      </c>
      <c r="I15" s="14">
        <f t="shared" ref="I15:P15" ca="1" si="5">I14/$C$14</f>
        <v>0</v>
      </c>
      <c r="J15" s="14">
        <f t="shared" ca="1" si="5"/>
        <v>0</v>
      </c>
      <c r="K15" s="14">
        <f t="shared" ca="1" si="5"/>
        <v>0</v>
      </c>
      <c r="L15" s="14">
        <f t="shared" ca="1" si="5"/>
        <v>0</v>
      </c>
      <c r="M15" s="14">
        <f t="shared" ca="1" si="5"/>
        <v>0</v>
      </c>
      <c r="N15" s="14">
        <f t="shared" ca="1" si="5"/>
        <v>0</v>
      </c>
      <c r="O15" s="14">
        <f t="shared" ca="1" si="5"/>
        <v>0</v>
      </c>
      <c r="P15" s="14">
        <f t="shared" ca="1" si="5"/>
        <v>0</v>
      </c>
      <c r="Q15" s="53">
        <f t="shared" ca="1" si="3"/>
        <v>1</v>
      </c>
      <c r="R15" s="48"/>
    </row>
    <row r="16" spans="1:19" s="23" customFormat="1" ht="17.100000000000001" customHeight="1" x14ac:dyDescent="0.2">
      <c r="A16" s="653" t="s">
        <v>23</v>
      </c>
      <c r="B16" s="655" t="s">
        <v>22</v>
      </c>
      <c r="C16" s="657">
        <f ca="1">ORCAMENTO!H26</f>
        <v>19214339.100000001</v>
      </c>
      <c r="D16" s="683" t="e">
        <f ca="1">C16/$C$98</f>
        <v>#REF!</v>
      </c>
      <c r="E16" s="16">
        <f t="shared" ref="E16:P16" ca="1" si="6">$C16*E17</f>
        <v>0</v>
      </c>
      <c r="F16" s="11">
        <f t="shared" ca="1" si="6"/>
        <v>7685735.6399999997</v>
      </c>
      <c r="G16" s="11">
        <f t="shared" ca="1" si="6"/>
        <v>7685735.6399999997</v>
      </c>
      <c r="H16" s="11">
        <f t="shared" ca="1" si="6"/>
        <v>3842867.82</v>
      </c>
      <c r="I16" s="16">
        <f t="shared" ca="1" si="6"/>
        <v>0</v>
      </c>
      <c r="J16" s="16">
        <f t="shared" ca="1" si="6"/>
        <v>0</v>
      </c>
      <c r="K16" s="16">
        <f t="shared" ca="1" si="6"/>
        <v>0</v>
      </c>
      <c r="L16" s="16">
        <f t="shared" ca="1" si="6"/>
        <v>0</v>
      </c>
      <c r="M16" s="16">
        <f t="shared" ca="1" si="6"/>
        <v>0</v>
      </c>
      <c r="N16" s="16">
        <f t="shared" ca="1" si="6"/>
        <v>0</v>
      </c>
      <c r="O16" s="16">
        <f t="shared" ca="1" si="6"/>
        <v>0</v>
      </c>
      <c r="P16" s="16">
        <f t="shared" ca="1" si="6"/>
        <v>0</v>
      </c>
      <c r="Q16" s="12">
        <f t="shared" ca="1" si="3"/>
        <v>19214339.100000001</v>
      </c>
      <c r="R16" s="48">
        <f ca="1">C16-Q16</f>
        <v>0</v>
      </c>
    </row>
    <row r="17" spans="1:18" s="23" customFormat="1" ht="17.100000000000001" customHeight="1" thickBot="1" x14ac:dyDescent="0.25">
      <c r="A17" s="654"/>
      <c r="B17" s="682"/>
      <c r="C17" s="658"/>
      <c r="D17" s="659"/>
      <c r="E17" s="17"/>
      <c r="F17" s="17">
        <v>0.4</v>
      </c>
      <c r="G17" s="17">
        <v>0.4</v>
      </c>
      <c r="H17" s="17">
        <v>0.2</v>
      </c>
      <c r="I17" s="17"/>
      <c r="J17" s="17"/>
      <c r="K17" s="17"/>
      <c r="L17" s="17"/>
      <c r="M17" s="17"/>
      <c r="N17" s="17"/>
      <c r="O17" s="17"/>
      <c r="P17" s="17"/>
      <c r="Q17" s="15">
        <f t="shared" si="3"/>
        <v>1</v>
      </c>
      <c r="R17" s="48"/>
    </row>
    <row r="18" spans="1:18" s="23" customFormat="1" ht="18" customHeight="1" x14ac:dyDescent="0.2">
      <c r="A18" s="660">
        <v>3</v>
      </c>
      <c r="B18" s="662" t="s">
        <v>24</v>
      </c>
      <c r="C18" s="664" t="e">
        <f>C20</f>
        <v>#REF!</v>
      </c>
      <c r="D18" s="666" t="e">
        <f ca="1">C18/$C$98</f>
        <v>#REF!</v>
      </c>
      <c r="E18" s="11" t="e">
        <f>E20</f>
        <v>#REF!</v>
      </c>
      <c r="F18" s="11" t="e">
        <f t="shared" ref="F18:P18" si="7">F20</f>
        <v>#REF!</v>
      </c>
      <c r="G18" s="11" t="e">
        <f t="shared" si="7"/>
        <v>#REF!</v>
      </c>
      <c r="H18" s="11" t="e">
        <f t="shared" si="7"/>
        <v>#REF!</v>
      </c>
      <c r="I18" s="11" t="e">
        <f t="shared" si="7"/>
        <v>#REF!</v>
      </c>
      <c r="J18" s="11" t="e">
        <f t="shared" si="7"/>
        <v>#REF!</v>
      </c>
      <c r="K18" s="11" t="e">
        <f t="shared" si="7"/>
        <v>#REF!</v>
      </c>
      <c r="L18" s="11" t="e">
        <f t="shared" si="7"/>
        <v>#REF!</v>
      </c>
      <c r="M18" s="11" t="e">
        <f t="shared" si="7"/>
        <v>#REF!</v>
      </c>
      <c r="N18" s="11" t="e">
        <f t="shared" si="7"/>
        <v>#REF!</v>
      </c>
      <c r="O18" s="11" t="e">
        <f t="shared" si="7"/>
        <v>#REF!</v>
      </c>
      <c r="P18" s="11">
        <f t="shared" si="7"/>
        <v>0</v>
      </c>
      <c r="Q18" s="12" t="e">
        <f t="shared" si="3"/>
        <v>#REF!</v>
      </c>
      <c r="R18" s="48" t="e">
        <f>C18-Q18</f>
        <v>#REF!</v>
      </c>
    </row>
    <row r="19" spans="1:18" s="23" customFormat="1" ht="18" customHeight="1" thickBot="1" x14ac:dyDescent="0.25">
      <c r="A19" s="661"/>
      <c r="B19" s="663"/>
      <c r="C19" s="665"/>
      <c r="D19" s="667"/>
      <c r="E19" s="14" t="e">
        <f>E18/$C$18</f>
        <v>#REF!</v>
      </c>
      <c r="F19" s="64" t="e">
        <f>F18/$C$18</f>
        <v>#REF!</v>
      </c>
      <c r="G19" s="64" t="e">
        <f t="shared" ref="G19:P19" si="8">G18/$C$18</f>
        <v>#REF!</v>
      </c>
      <c r="H19" s="64" t="e">
        <f t="shared" si="8"/>
        <v>#REF!</v>
      </c>
      <c r="I19" s="64" t="e">
        <f t="shared" si="8"/>
        <v>#REF!</v>
      </c>
      <c r="J19" s="64" t="e">
        <f t="shared" si="8"/>
        <v>#REF!</v>
      </c>
      <c r="K19" s="64" t="e">
        <f t="shared" si="8"/>
        <v>#REF!</v>
      </c>
      <c r="L19" s="64" t="e">
        <f t="shared" si="8"/>
        <v>#REF!</v>
      </c>
      <c r="M19" s="64" t="e">
        <f t="shared" si="8"/>
        <v>#REF!</v>
      </c>
      <c r="N19" s="64" t="e">
        <f t="shared" si="8"/>
        <v>#REF!</v>
      </c>
      <c r="O19" s="64" t="e">
        <f t="shared" si="8"/>
        <v>#REF!</v>
      </c>
      <c r="P19" s="14" t="e">
        <f t="shared" si="8"/>
        <v>#REF!</v>
      </c>
      <c r="Q19" s="15" t="e">
        <f t="shared" si="3"/>
        <v>#REF!</v>
      </c>
      <c r="R19" s="48"/>
    </row>
    <row r="20" spans="1:18" s="23" customFormat="1" ht="17.100000000000001" customHeight="1" x14ac:dyDescent="0.2">
      <c r="A20" s="653" t="s">
        <v>25</v>
      </c>
      <c r="B20" s="684" t="s">
        <v>24</v>
      </c>
      <c r="C20" s="657" t="e">
        <f>ORCAMENTO!#REF!</f>
        <v>#REF!</v>
      </c>
      <c r="D20" s="659" t="e">
        <f ca="1">C20/$C$98</f>
        <v>#REF!</v>
      </c>
      <c r="E20" s="24" t="e">
        <f>$C20*E21</f>
        <v>#REF!</v>
      </c>
      <c r="F20" s="11" t="e">
        <f>$C20*F21</f>
        <v>#REF!</v>
      </c>
      <c r="G20" s="11" t="e">
        <f>$C20*G21</f>
        <v>#REF!</v>
      </c>
      <c r="H20" s="11" t="e">
        <f>$C20*H21</f>
        <v>#REF!</v>
      </c>
      <c r="I20" s="11" t="e">
        <f t="shared" ref="I20:O20" si="9">$C20*I21</f>
        <v>#REF!</v>
      </c>
      <c r="J20" s="11" t="e">
        <f t="shared" si="9"/>
        <v>#REF!</v>
      </c>
      <c r="K20" s="11" t="e">
        <f t="shared" si="9"/>
        <v>#REF!</v>
      </c>
      <c r="L20" s="11" t="e">
        <f t="shared" si="9"/>
        <v>#REF!</v>
      </c>
      <c r="M20" s="11" t="e">
        <f t="shared" si="9"/>
        <v>#REF!</v>
      </c>
      <c r="N20" s="11" t="e">
        <f t="shared" si="9"/>
        <v>#REF!</v>
      </c>
      <c r="O20" s="11" t="e">
        <f t="shared" si="9"/>
        <v>#REF!</v>
      </c>
      <c r="P20" s="66"/>
      <c r="Q20" s="12" t="e">
        <f t="shared" si="3"/>
        <v>#REF!</v>
      </c>
      <c r="R20" s="48" t="e">
        <f>C20-Q20</f>
        <v>#REF!</v>
      </c>
    </row>
    <row r="21" spans="1:18" s="23" customFormat="1" ht="17.100000000000001" customHeight="1" thickBot="1" x14ac:dyDescent="0.25">
      <c r="A21" s="654"/>
      <c r="B21" s="656"/>
      <c r="C21" s="658"/>
      <c r="D21" s="659"/>
      <c r="E21" s="17"/>
      <c r="F21" s="17">
        <v>0.05</v>
      </c>
      <c r="G21" s="17">
        <v>0.1</v>
      </c>
      <c r="H21" s="17">
        <v>0.1</v>
      </c>
      <c r="I21" s="17">
        <v>0.15</v>
      </c>
      <c r="J21" s="17">
        <v>0.15</v>
      </c>
      <c r="K21" s="17">
        <v>0.1</v>
      </c>
      <c r="L21" s="17">
        <v>0.1</v>
      </c>
      <c r="M21" s="17">
        <v>0.1</v>
      </c>
      <c r="N21" s="17">
        <v>0.1</v>
      </c>
      <c r="O21" s="17">
        <v>0.05</v>
      </c>
      <c r="P21" s="17"/>
      <c r="Q21" s="15">
        <f t="shared" si="3"/>
        <v>1</v>
      </c>
      <c r="R21" s="48"/>
    </row>
    <row r="22" spans="1:18" s="23" customFormat="1" ht="18" customHeight="1" x14ac:dyDescent="0.2">
      <c r="A22" s="660">
        <v>4</v>
      </c>
      <c r="B22" s="662" t="s">
        <v>26</v>
      </c>
      <c r="C22" s="664" t="e">
        <f>C24</f>
        <v>#REF!</v>
      </c>
      <c r="D22" s="666" t="e">
        <f ca="1">C22/$C$98</f>
        <v>#REF!</v>
      </c>
      <c r="E22" s="11" t="e">
        <f>E24</f>
        <v>#REF!</v>
      </c>
      <c r="F22" s="11" t="e">
        <f>F24</f>
        <v>#REF!</v>
      </c>
      <c r="G22" s="11" t="e">
        <f>G24</f>
        <v>#REF!</v>
      </c>
      <c r="H22" s="11" t="e">
        <f t="shared" ref="H22:L22" si="10">H24</f>
        <v>#REF!</v>
      </c>
      <c r="I22" s="11" t="e">
        <f t="shared" si="10"/>
        <v>#REF!</v>
      </c>
      <c r="J22" s="11" t="e">
        <f t="shared" si="10"/>
        <v>#REF!</v>
      </c>
      <c r="K22" s="11" t="e">
        <f t="shared" si="10"/>
        <v>#REF!</v>
      </c>
      <c r="L22" s="11" t="e">
        <f t="shared" si="10"/>
        <v>#REF!</v>
      </c>
      <c r="M22" s="11" t="e">
        <f t="shared" ref="M22:P22" si="11">M24</f>
        <v>#REF!</v>
      </c>
      <c r="N22" s="11" t="e">
        <f t="shared" si="11"/>
        <v>#REF!</v>
      </c>
      <c r="O22" s="11" t="e">
        <f t="shared" si="11"/>
        <v>#REF!</v>
      </c>
      <c r="P22" s="11" t="e">
        <f t="shared" si="11"/>
        <v>#REF!</v>
      </c>
      <c r="Q22" s="12" t="e">
        <f t="shared" si="3"/>
        <v>#REF!</v>
      </c>
      <c r="R22" s="48" t="e">
        <f>C22-Q22</f>
        <v>#REF!</v>
      </c>
    </row>
    <row r="23" spans="1:18" s="23" customFormat="1" ht="18" customHeight="1" thickBot="1" x14ac:dyDescent="0.25">
      <c r="A23" s="661"/>
      <c r="B23" s="663"/>
      <c r="C23" s="665"/>
      <c r="D23" s="667"/>
      <c r="E23" s="14" t="e">
        <f ca="1">E22/$C$14</f>
        <v>#REF!</v>
      </c>
      <c r="F23" s="14" t="e">
        <f>F22/$C$22</f>
        <v>#REF!</v>
      </c>
      <c r="G23" s="64" t="e">
        <f t="shared" ref="G23:L23" si="12">G22/$C$22</f>
        <v>#REF!</v>
      </c>
      <c r="H23" s="64" t="e">
        <f t="shared" si="12"/>
        <v>#REF!</v>
      </c>
      <c r="I23" s="64" t="e">
        <f t="shared" si="12"/>
        <v>#REF!</v>
      </c>
      <c r="J23" s="64" t="e">
        <f t="shared" si="12"/>
        <v>#REF!</v>
      </c>
      <c r="K23" s="14" t="e">
        <f t="shared" si="12"/>
        <v>#REF!</v>
      </c>
      <c r="L23" s="14" t="e">
        <f t="shared" si="12"/>
        <v>#REF!</v>
      </c>
      <c r="M23" s="14" t="e">
        <f t="shared" ref="M23:P23" si="13">M22/$C$22</f>
        <v>#REF!</v>
      </c>
      <c r="N23" s="14" t="e">
        <f t="shared" si="13"/>
        <v>#REF!</v>
      </c>
      <c r="O23" s="14" t="e">
        <f t="shared" si="13"/>
        <v>#REF!</v>
      </c>
      <c r="P23" s="14" t="e">
        <f t="shared" si="13"/>
        <v>#REF!</v>
      </c>
      <c r="Q23" s="15" t="e">
        <f t="shared" ca="1" si="3"/>
        <v>#REF!</v>
      </c>
      <c r="R23" s="48"/>
    </row>
    <row r="24" spans="1:18" s="23" customFormat="1" ht="17.100000000000001" customHeight="1" x14ac:dyDescent="0.2">
      <c r="A24" s="653" t="s">
        <v>27</v>
      </c>
      <c r="B24" s="655" t="str">
        <f>B22</f>
        <v xml:space="preserve">ESTABILIZAÇÃO DE CANAL </v>
      </c>
      <c r="C24" s="657" t="e">
        <f>ORCAMENTO!#REF!</f>
        <v>#REF!</v>
      </c>
      <c r="D24" s="659" t="e">
        <f ca="1">C24/$C$98</f>
        <v>#REF!</v>
      </c>
      <c r="E24" s="24" t="e">
        <f>$C24*E25</f>
        <v>#REF!</v>
      </c>
      <c r="F24" s="24" t="e">
        <f t="shared" ref="F24:P24" si="14">$C24*F25</f>
        <v>#REF!</v>
      </c>
      <c r="G24" s="11" t="e">
        <f t="shared" si="14"/>
        <v>#REF!</v>
      </c>
      <c r="H24" s="11" t="e">
        <f t="shared" si="14"/>
        <v>#REF!</v>
      </c>
      <c r="I24" s="11" t="e">
        <f t="shared" si="14"/>
        <v>#REF!</v>
      </c>
      <c r="J24" s="11" t="e">
        <f t="shared" si="14"/>
        <v>#REF!</v>
      </c>
      <c r="K24" s="11" t="e">
        <f t="shared" si="14"/>
        <v>#REF!</v>
      </c>
      <c r="L24" s="11" t="e">
        <f t="shared" si="14"/>
        <v>#REF!</v>
      </c>
      <c r="M24" s="11" t="e">
        <f t="shared" si="14"/>
        <v>#REF!</v>
      </c>
      <c r="N24" s="11" t="e">
        <f t="shared" si="14"/>
        <v>#REF!</v>
      </c>
      <c r="O24" s="11" t="e">
        <f t="shared" si="14"/>
        <v>#REF!</v>
      </c>
      <c r="P24" s="11" t="e">
        <f t="shared" si="14"/>
        <v>#REF!</v>
      </c>
      <c r="Q24" s="12" t="e">
        <f t="shared" si="3"/>
        <v>#REF!</v>
      </c>
      <c r="R24" s="48" t="e">
        <f>C24-Q24</f>
        <v>#REF!</v>
      </c>
    </row>
    <row r="25" spans="1:18" s="23" customFormat="1" ht="17.100000000000001" customHeight="1" thickBot="1" x14ac:dyDescent="0.25">
      <c r="A25" s="654"/>
      <c r="B25" s="656"/>
      <c r="C25" s="658"/>
      <c r="D25" s="659"/>
      <c r="E25" s="17"/>
      <c r="F25" s="17"/>
      <c r="G25" s="17">
        <v>0.05</v>
      </c>
      <c r="H25" s="17">
        <v>0.1</v>
      </c>
      <c r="I25" s="17">
        <v>0.1</v>
      </c>
      <c r="J25" s="17">
        <v>0.15</v>
      </c>
      <c r="K25" s="17">
        <v>0.15</v>
      </c>
      <c r="L25" s="17">
        <v>0.1</v>
      </c>
      <c r="M25" s="17">
        <v>0.1</v>
      </c>
      <c r="N25" s="17">
        <v>0.1</v>
      </c>
      <c r="O25" s="17">
        <v>0.1</v>
      </c>
      <c r="P25" s="17">
        <v>0.05</v>
      </c>
      <c r="Q25" s="15">
        <f t="shared" si="3"/>
        <v>1</v>
      </c>
      <c r="R25" s="48"/>
    </row>
    <row r="26" spans="1:18" s="23" customFormat="1" ht="18" customHeight="1" x14ac:dyDescent="0.2">
      <c r="A26" s="660">
        <v>5</v>
      </c>
      <c r="B26" s="662" t="s">
        <v>28</v>
      </c>
      <c r="C26" s="664" t="e">
        <f>C28</f>
        <v>#REF!</v>
      </c>
      <c r="D26" s="666" t="e">
        <f ca="1">C26/$C$98</f>
        <v>#REF!</v>
      </c>
      <c r="E26" s="11"/>
      <c r="F26" s="11" t="e">
        <f>F28</f>
        <v>#REF!</v>
      </c>
      <c r="G26" s="11" t="e">
        <f>G28</f>
        <v>#REF!</v>
      </c>
      <c r="H26" s="11" t="e">
        <f t="shared" ref="H26:P26" si="15">H28</f>
        <v>#REF!</v>
      </c>
      <c r="I26" s="11" t="e">
        <f t="shared" si="15"/>
        <v>#REF!</v>
      </c>
      <c r="J26" s="11" t="e">
        <f t="shared" si="15"/>
        <v>#REF!</v>
      </c>
      <c r="K26" s="11" t="e">
        <f t="shared" si="15"/>
        <v>#REF!</v>
      </c>
      <c r="L26" s="11" t="e">
        <f t="shared" si="15"/>
        <v>#REF!</v>
      </c>
      <c r="M26" s="11" t="e">
        <f t="shared" si="15"/>
        <v>#REF!</v>
      </c>
      <c r="N26" s="11" t="e">
        <f t="shared" si="15"/>
        <v>#REF!</v>
      </c>
      <c r="O26" s="11" t="e">
        <f t="shared" si="15"/>
        <v>#REF!</v>
      </c>
      <c r="P26" s="11" t="e">
        <f t="shared" si="15"/>
        <v>#REF!</v>
      </c>
      <c r="Q26" s="12" t="e">
        <f t="shared" si="3"/>
        <v>#REF!</v>
      </c>
      <c r="R26" s="48" t="e">
        <f>C26-Q26</f>
        <v>#REF!</v>
      </c>
    </row>
    <row r="27" spans="1:18" s="23" customFormat="1" ht="18" customHeight="1" thickBot="1" x14ac:dyDescent="0.25">
      <c r="A27" s="661"/>
      <c r="B27" s="663"/>
      <c r="C27" s="665"/>
      <c r="D27" s="667"/>
      <c r="E27" s="14"/>
      <c r="F27" s="14" t="e">
        <f ca="1">F26/$C$14</f>
        <v>#REF!</v>
      </c>
      <c r="G27" s="64" t="e">
        <f>G26/$C$26</f>
        <v>#REF!</v>
      </c>
      <c r="H27" s="64" t="e">
        <f t="shared" ref="H27:P27" si="16">H26/$C$26</f>
        <v>#REF!</v>
      </c>
      <c r="I27" s="64" t="e">
        <f t="shared" si="16"/>
        <v>#REF!</v>
      </c>
      <c r="J27" s="64" t="e">
        <f t="shared" si="16"/>
        <v>#REF!</v>
      </c>
      <c r="K27" s="64" t="e">
        <f t="shared" si="16"/>
        <v>#REF!</v>
      </c>
      <c r="L27" s="64" t="e">
        <f t="shared" si="16"/>
        <v>#REF!</v>
      </c>
      <c r="M27" s="67" t="e">
        <f t="shared" si="16"/>
        <v>#REF!</v>
      </c>
      <c r="N27" s="67" t="e">
        <f t="shared" si="16"/>
        <v>#REF!</v>
      </c>
      <c r="O27" s="67" t="e">
        <f t="shared" si="16"/>
        <v>#REF!</v>
      </c>
      <c r="P27" s="67" t="e">
        <f t="shared" si="16"/>
        <v>#REF!</v>
      </c>
      <c r="Q27" s="15" t="e">
        <f t="shared" ca="1" si="3"/>
        <v>#REF!</v>
      </c>
      <c r="R27" s="48"/>
    </row>
    <row r="28" spans="1:18" s="23" customFormat="1" ht="17.100000000000001" customHeight="1" x14ac:dyDescent="0.2">
      <c r="A28" s="653" t="s">
        <v>29</v>
      </c>
      <c r="B28" s="655" t="str">
        <f>B26</f>
        <v xml:space="preserve">REVESTIMNETO EM CONCRETO ARMADO MOLDADO IN LOCO </v>
      </c>
      <c r="C28" s="657" t="e">
        <f>ORCAMENTO!#REF!</f>
        <v>#REF!</v>
      </c>
      <c r="D28" s="659" t="e">
        <f ca="1">C28/$C$98</f>
        <v>#REF!</v>
      </c>
      <c r="E28" s="24" t="e">
        <f>$C28*E29</f>
        <v>#REF!</v>
      </c>
      <c r="F28" s="16" t="e">
        <f>$C28*F29</f>
        <v>#REF!</v>
      </c>
      <c r="G28" s="11" t="e">
        <f>$C28*G29</f>
        <v>#REF!</v>
      </c>
      <c r="H28" s="11" t="e">
        <f t="shared" ref="H28:P28" si="17">$C28*H29</f>
        <v>#REF!</v>
      </c>
      <c r="I28" s="11" t="e">
        <f t="shared" si="17"/>
        <v>#REF!</v>
      </c>
      <c r="J28" s="11" t="e">
        <f t="shared" si="17"/>
        <v>#REF!</v>
      </c>
      <c r="K28" s="11" t="e">
        <f t="shared" si="17"/>
        <v>#REF!</v>
      </c>
      <c r="L28" s="11" t="e">
        <f t="shared" si="17"/>
        <v>#REF!</v>
      </c>
      <c r="M28" s="11" t="e">
        <f t="shared" si="17"/>
        <v>#REF!</v>
      </c>
      <c r="N28" s="11" t="e">
        <f t="shared" si="17"/>
        <v>#REF!</v>
      </c>
      <c r="O28" s="11" t="e">
        <f t="shared" si="17"/>
        <v>#REF!</v>
      </c>
      <c r="P28" s="11" t="e">
        <f t="shared" si="17"/>
        <v>#REF!</v>
      </c>
      <c r="Q28" s="12" t="e">
        <f t="shared" si="3"/>
        <v>#REF!</v>
      </c>
      <c r="R28" s="48" t="e">
        <f>C28-Q28</f>
        <v>#REF!</v>
      </c>
    </row>
    <row r="29" spans="1:18" s="23" customFormat="1" ht="18.75" thickBot="1" x14ac:dyDescent="0.25">
      <c r="A29" s="654"/>
      <c r="B29" s="656"/>
      <c r="C29" s="658"/>
      <c r="D29" s="659"/>
      <c r="E29" s="17"/>
      <c r="F29" s="17"/>
      <c r="G29" s="17">
        <v>0.05</v>
      </c>
      <c r="H29" s="17">
        <v>0.1</v>
      </c>
      <c r="I29" s="17">
        <v>0.1</v>
      </c>
      <c r="J29" s="17">
        <v>0.15</v>
      </c>
      <c r="K29" s="17">
        <v>0.15</v>
      </c>
      <c r="L29" s="17">
        <v>0.1</v>
      </c>
      <c r="M29" s="17">
        <v>0.1</v>
      </c>
      <c r="N29" s="17">
        <v>0.1</v>
      </c>
      <c r="O29" s="17">
        <v>0.1</v>
      </c>
      <c r="P29" s="17">
        <v>0.05</v>
      </c>
      <c r="Q29" s="15">
        <f t="shared" si="3"/>
        <v>1</v>
      </c>
      <c r="R29" s="48"/>
    </row>
    <row r="30" spans="1:18" s="23" customFormat="1" ht="18" customHeight="1" x14ac:dyDescent="0.2">
      <c r="A30" s="660">
        <v>6</v>
      </c>
      <c r="B30" s="662" t="s">
        <v>30</v>
      </c>
      <c r="C30" s="664" t="e">
        <f>SUM(C32:C39)</f>
        <v>#REF!</v>
      </c>
      <c r="D30" s="666" t="e">
        <f ca="1">C30/$C$98</f>
        <v>#REF!</v>
      </c>
      <c r="E30" s="11"/>
      <c r="F30" s="11" t="e">
        <f>F32</f>
        <v>#REF!</v>
      </c>
      <c r="G30" s="11" t="e">
        <f>G32+G34+G36+G38</f>
        <v>#REF!</v>
      </c>
      <c r="H30" s="11" t="e">
        <f t="shared" ref="H30:K30" si="18">H32+H34+H36+H38</f>
        <v>#REF!</v>
      </c>
      <c r="I30" s="11" t="e">
        <f t="shared" si="18"/>
        <v>#REF!</v>
      </c>
      <c r="J30" s="11" t="e">
        <f t="shared" si="18"/>
        <v>#REF!</v>
      </c>
      <c r="K30" s="11" t="e">
        <f t="shared" si="18"/>
        <v>#REF!</v>
      </c>
      <c r="L30" s="11" t="e">
        <f t="shared" ref="L30:P30" si="19">L32+L34+L36</f>
        <v>#REF!</v>
      </c>
      <c r="M30" s="11" t="e">
        <f t="shared" si="19"/>
        <v>#REF!</v>
      </c>
      <c r="N30" s="11" t="e">
        <f t="shared" si="19"/>
        <v>#REF!</v>
      </c>
      <c r="O30" s="11" t="e">
        <f t="shared" si="19"/>
        <v>#REF!</v>
      </c>
      <c r="P30" s="11" t="e">
        <f t="shared" si="19"/>
        <v>#REF!</v>
      </c>
      <c r="Q30" s="12" t="e">
        <f t="shared" si="3"/>
        <v>#REF!</v>
      </c>
      <c r="R30" s="48" t="e">
        <f>C30-Q30</f>
        <v>#REF!</v>
      </c>
    </row>
    <row r="31" spans="1:18" s="23" customFormat="1" ht="18" customHeight="1" thickBot="1" x14ac:dyDescent="0.25">
      <c r="A31" s="661"/>
      <c r="B31" s="663"/>
      <c r="C31" s="665"/>
      <c r="D31" s="667"/>
      <c r="E31" s="14"/>
      <c r="F31" s="14"/>
      <c r="G31" s="64" t="e">
        <f>G30/$C$30</f>
        <v>#REF!</v>
      </c>
      <c r="H31" s="64" t="e">
        <f t="shared" ref="H31:P31" si="20">H30/$C$30</f>
        <v>#REF!</v>
      </c>
      <c r="I31" s="64" t="e">
        <f t="shared" si="20"/>
        <v>#REF!</v>
      </c>
      <c r="J31" s="64" t="e">
        <f t="shared" si="20"/>
        <v>#REF!</v>
      </c>
      <c r="K31" s="64" t="e">
        <f t="shared" si="20"/>
        <v>#REF!</v>
      </c>
      <c r="L31" s="14" t="e">
        <f t="shared" si="20"/>
        <v>#REF!</v>
      </c>
      <c r="M31" s="14" t="e">
        <f t="shared" si="20"/>
        <v>#REF!</v>
      </c>
      <c r="N31" s="14" t="e">
        <f t="shared" si="20"/>
        <v>#REF!</v>
      </c>
      <c r="O31" s="14" t="e">
        <f t="shared" si="20"/>
        <v>#REF!</v>
      </c>
      <c r="P31" s="14" t="e">
        <f t="shared" si="20"/>
        <v>#REF!</v>
      </c>
      <c r="Q31" s="15" t="e">
        <f t="shared" si="3"/>
        <v>#REF!</v>
      </c>
      <c r="R31" s="48"/>
    </row>
    <row r="32" spans="1:18" s="23" customFormat="1" ht="17.100000000000001" customHeight="1" x14ac:dyDescent="0.2">
      <c r="A32" s="685" t="s">
        <v>31</v>
      </c>
      <c r="B32" s="655" t="s">
        <v>32</v>
      </c>
      <c r="C32" s="657" t="e">
        <f>ORCAMENTO!#REF!</f>
        <v>#REF!</v>
      </c>
      <c r="D32" s="659" t="e">
        <f ca="1">C32/$C$98</f>
        <v>#REF!</v>
      </c>
      <c r="E32" s="24"/>
      <c r="F32" s="16" t="e">
        <f>$C32*F33</f>
        <v>#REF!</v>
      </c>
      <c r="G32" s="11" t="e">
        <f t="shared" ref="G32:P36" si="21">$C32*G33</f>
        <v>#REF!</v>
      </c>
      <c r="H32" s="11" t="e">
        <f t="shared" si="21"/>
        <v>#REF!</v>
      </c>
      <c r="I32" s="11" t="e">
        <f t="shared" si="21"/>
        <v>#REF!</v>
      </c>
      <c r="J32" s="11" t="e">
        <f t="shared" si="21"/>
        <v>#REF!</v>
      </c>
      <c r="K32" s="11" t="e">
        <f t="shared" si="21"/>
        <v>#REF!</v>
      </c>
      <c r="L32" s="16" t="e">
        <f t="shared" si="21"/>
        <v>#REF!</v>
      </c>
      <c r="M32" s="16" t="e">
        <f t="shared" si="21"/>
        <v>#REF!</v>
      </c>
      <c r="N32" s="16" t="e">
        <f t="shared" si="21"/>
        <v>#REF!</v>
      </c>
      <c r="O32" s="16" t="e">
        <f t="shared" si="21"/>
        <v>#REF!</v>
      </c>
      <c r="P32" s="16" t="e">
        <f t="shared" si="21"/>
        <v>#REF!</v>
      </c>
      <c r="Q32" s="12" t="e">
        <f t="shared" si="3"/>
        <v>#REF!</v>
      </c>
      <c r="R32" s="48"/>
    </row>
    <row r="33" spans="1:19" s="23" customFormat="1" ht="17.100000000000001" customHeight="1" thickBot="1" x14ac:dyDescent="0.25">
      <c r="A33" s="653"/>
      <c r="B33" s="656"/>
      <c r="C33" s="658"/>
      <c r="D33" s="659"/>
      <c r="E33" s="17"/>
      <c r="F33" s="17"/>
      <c r="G33" s="17">
        <v>0.1</v>
      </c>
      <c r="H33" s="17">
        <v>0.2</v>
      </c>
      <c r="I33" s="17">
        <v>0.25</v>
      </c>
      <c r="J33" s="17">
        <v>0.3</v>
      </c>
      <c r="K33" s="17">
        <v>0.15</v>
      </c>
      <c r="L33" s="17"/>
      <c r="M33" s="17"/>
      <c r="N33" s="17"/>
      <c r="O33" s="17"/>
      <c r="P33" s="17"/>
      <c r="Q33" s="15">
        <f t="shared" si="3"/>
        <v>1</v>
      </c>
      <c r="R33" s="48"/>
    </row>
    <row r="34" spans="1:19" s="23" customFormat="1" ht="17.100000000000001" customHeight="1" x14ac:dyDescent="0.2">
      <c r="A34" s="685" t="s">
        <v>33</v>
      </c>
      <c r="B34" s="655" t="s">
        <v>34</v>
      </c>
      <c r="C34" s="657" t="e">
        <f>ORCAMENTO!#REF!</f>
        <v>#REF!</v>
      </c>
      <c r="D34" s="659" t="e">
        <f ca="1">C34/$C$98</f>
        <v>#REF!</v>
      </c>
      <c r="E34" s="24"/>
      <c r="F34" s="16" t="e">
        <f>$C34*F35</f>
        <v>#REF!</v>
      </c>
      <c r="G34" s="11" t="e">
        <f t="shared" si="21"/>
        <v>#REF!</v>
      </c>
      <c r="H34" s="11" t="e">
        <f t="shared" si="21"/>
        <v>#REF!</v>
      </c>
      <c r="I34" s="11" t="e">
        <f t="shared" si="21"/>
        <v>#REF!</v>
      </c>
      <c r="J34" s="11" t="e">
        <f t="shared" si="21"/>
        <v>#REF!</v>
      </c>
      <c r="K34" s="11" t="e">
        <f t="shared" si="21"/>
        <v>#REF!</v>
      </c>
      <c r="L34" s="16" t="e">
        <f t="shared" si="21"/>
        <v>#REF!</v>
      </c>
      <c r="M34" s="16" t="e">
        <f t="shared" si="21"/>
        <v>#REF!</v>
      </c>
      <c r="N34" s="16" t="e">
        <f t="shared" si="21"/>
        <v>#REF!</v>
      </c>
      <c r="O34" s="16" t="e">
        <f t="shared" si="21"/>
        <v>#REF!</v>
      </c>
      <c r="P34" s="16" t="e">
        <f t="shared" si="21"/>
        <v>#REF!</v>
      </c>
      <c r="Q34" s="12" t="e">
        <f t="shared" si="3"/>
        <v>#REF!</v>
      </c>
      <c r="R34" s="48"/>
    </row>
    <row r="35" spans="1:19" s="23" customFormat="1" ht="17.100000000000001" customHeight="1" thickBot="1" x14ac:dyDescent="0.25">
      <c r="A35" s="653"/>
      <c r="B35" s="656"/>
      <c r="C35" s="658"/>
      <c r="D35" s="659"/>
      <c r="E35" s="17"/>
      <c r="F35" s="17"/>
      <c r="G35" s="17">
        <v>0.1</v>
      </c>
      <c r="H35" s="17">
        <v>0.2</v>
      </c>
      <c r="I35" s="17">
        <v>0.25</v>
      </c>
      <c r="J35" s="17">
        <v>0.3</v>
      </c>
      <c r="K35" s="17">
        <v>0.15</v>
      </c>
      <c r="L35" s="17"/>
      <c r="M35" s="17"/>
      <c r="N35" s="17"/>
      <c r="O35" s="17"/>
      <c r="P35" s="17"/>
      <c r="Q35" s="15">
        <f t="shared" si="3"/>
        <v>1</v>
      </c>
      <c r="R35" s="48"/>
    </row>
    <row r="36" spans="1:19" s="23" customFormat="1" ht="17.100000000000001" customHeight="1" x14ac:dyDescent="0.2">
      <c r="A36" s="685" t="s">
        <v>35</v>
      </c>
      <c r="B36" s="655" t="s">
        <v>36</v>
      </c>
      <c r="C36" s="657" t="e">
        <f>ORCAMENTO!#REF!</f>
        <v>#REF!</v>
      </c>
      <c r="D36" s="659" t="e">
        <f ca="1">C36/$C$98</f>
        <v>#REF!</v>
      </c>
      <c r="E36" s="24"/>
      <c r="F36" s="16" t="e">
        <f>$C36*F37</f>
        <v>#REF!</v>
      </c>
      <c r="G36" s="11" t="e">
        <f t="shared" si="21"/>
        <v>#REF!</v>
      </c>
      <c r="H36" s="11" t="e">
        <f t="shared" si="21"/>
        <v>#REF!</v>
      </c>
      <c r="I36" s="11" t="e">
        <f t="shared" si="21"/>
        <v>#REF!</v>
      </c>
      <c r="J36" s="11" t="e">
        <f t="shared" si="21"/>
        <v>#REF!</v>
      </c>
      <c r="K36" s="11" t="e">
        <f t="shared" si="21"/>
        <v>#REF!</v>
      </c>
      <c r="L36" s="16"/>
      <c r="M36" s="16"/>
      <c r="N36" s="16"/>
      <c r="O36" s="16"/>
      <c r="P36" s="16"/>
      <c r="Q36" s="12" t="e">
        <f t="shared" si="3"/>
        <v>#REF!</v>
      </c>
      <c r="R36" s="48"/>
    </row>
    <row r="37" spans="1:19" s="23" customFormat="1" ht="17.100000000000001" customHeight="1" thickBot="1" x14ac:dyDescent="0.25">
      <c r="A37" s="653"/>
      <c r="B37" s="656"/>
      <c r="C37" s="658"/>
      <c r="D37" s="659"/>
      <c r="E37" s="17"/>
      <c r="F37" s="17"/>
      <c r="G37" s="17">
        <v>0.1</v>
      </c>
      <c r="H37" s="17">
        <v>0.2</v>
      </c>
      <c r="I37" s="17">
        <v>0.25</v>
      </c>
      <c r="J37" s="17">
        <v>0.3</v>
      </c>
      <c r="K37" s="17">
        <v>0.15</v>
      </c>
      <c r="L37" s="17"/>
      <c r="M37" s="17"/>
      <c r="N37" s="17"/>
      <c r="O37" s="17"/>
      <c r="P37" s="17"/>
      <c r="Q37" s="15">
        <f t="shared" si="3"/>
        <v>1</v>
      </c>
      <c r="R37" s="48"/>
    </row>
    <row r="38" spans="1:19" s="23" customFormat="1" ht="17.100000000000001" customHeight="1" x14ac:dyDescent="0.2">
      <c r="A38" s="685" t="s">
        <v>37</v>
      </c>
      <c r="B38" s="655" t="s">
        <v>38</v>
      </c>
      <c r="C38" s="657" t="e">
        <f>ORCAMENTO!#REF!</f>
        <v>#REF!</v>
      </c>
      <c r="D38" s="659" t="e">
        <f ca="1">C38/$C$98</f>
        <v>#REF!</v>
      </c>
      <c r="E38" s="24"/>
      <c r="F38" s="16" t="e">
        <f t="shared" ref="F38:K38" si="22">$C38*F39</f>
        <v>#REF!</v>
      </c>
      <c r="G38" s="11" t="e">
        <f t="shared" si="22"/>
        <v>#REF!</v>
      </c>
      <c r="H38" s="11" t="e">
        <f t="shared" si="22"/>
        <v>#REF!</v>
      </c>
      <c r="I38" s="11" t="e">
        <f t="shared" si="22"/>
        <v>#REF!</v>
      </c>
      <c r="J38" s="11" t="e">
        <f t="shared" si="22"/>
        <v>#REF!</v>
      </c>
      <c r="K38" s="11" t="e">
        <f t="shared" si="22"/>
        <v>#REF!</v>
      </c>
      <c r="L38" s="16"/>
      <c r="M38" s="16"/>
      <c r="N38" s="16"/>
      <c r="O38" s="16"/>
      <c r="P38" s="16"/>
      <c r="Q38" s="12" t="e">
        <f t="shared" ref="Q38:Q39" si="23">SUM(E38:P38)</f>
        <v>#REF!</v>
      </c>
      <c r="R38" s="48"/>
    </row>
    <row r="39" spans="1:19" s="23" customFormat="1" ht="17.100000000000001" customHeight="1" thickBot="1" x14ac:dyDescent="0.25">
      <c r="A39" s="653"/>
      <c r="B39" s="656"/>
      <c r="C39" s="658"/>
      <c r="D39" s="659"/>
      <c r="E39" s="17"/>
      <c r="F39" s="17"/>
      <c r="G39" s="17">
        <v>0.1</v>
      </c>
      <c r="H39" s="17">
        <v>0.2</v>
      </c>
      <c r="I39" s="17">
        <v>0.25</v>
      </c>
      <c r="J39" s="17">
        <v>0.3</v>
      </c>
      <c r="K39" s="17">
        <v>0.15</v>
      </c>
      <c r="L39" s="17"/>
      <c r="M39" s="17"/>
      <c r="N39" s="17"/>
      <c r="O39" s="17"/>
      <c r="P39" s="17"/>
      <c r="Q39" s="15">
        <f t="shared" si="23"/>
        <v>1</v>
      </c>
      <c r="R39" s="48"/>
    </row>
    <row r="40" spans="1:19" s="23" customFormat="1" ht="18" customHeight="1" x14ac:dyDescent="0.2">
      <c r="A40" s="660">
        <v>7</v>
      </c>
      <c r="B40" s="662" t="s">
        <v>39</v>
      </c>
      <c r="C40" s="664" t="e">
        <f>C42</f>
        <v>#REF!</v>
      </c>
      <c r="D40" s="666" t="e">
        <f ca="1">C40/$C$98</f>
        <v>#REF!</v>
      </c>
      <c r="E40" s="11" t="e">
        <f>E42</f>
        <v>#REF!</v>
      </c>
      <c r="F40" s="11" t="e">
        <f t="shared" ref="F40:P40" si="24">F42</f>
        <v>#REF!</v>
      </c>
      <c r="G40" s="11" t="e">
        <f>G42</f>
        <v>#REF!</v>
      </c>
      <c r="H40" s="11" t="e">
        <f>H42</f>
        <v>#REF!</v>
      </c>
      <c r="I40" s="11" t="e">
        <f>I42</f>
        <v>#REF!</v>
      </c>
      <c r="J40" s="11" t="e">
        <f>J42</f>
        <v>#REF!</v>
      </c>
      <c r="K40" s="11" t="e">
        <f t="shared" si="24"/>
        <v>#REF!</v>
      </c>
      <c r="L40" s="11" t="e">
        <f t="shared" si="24"/>
        <v>#REF!</v>
      </c>
      <c r="M40" s="11" t="e">
        <f t="shared" si="24"/>
        <v>#REF!</v>
      </c>
      <c r="N40" s="11" t="e">
        <f t="shared" si="24"/>
        <v>#REF!</v>
      </c>
      <c r="O40" s="11" t="e">
        <f t="shared" si="24"/>
        <v>#REF!</v>
      </c>
      <c r="P40" s="11" t="e">
        <f t="shared" si="24"/>
        <v>#REF!</v>
      </c>
      <c r="Q40" s="12" t="e">
        <f t="shared" si="3"/>
        <v>#REF!</v>
      </c>
      <c r="R40" s="48" t="e">
        <f>C40-Q40</f>
        <v>#REF!</v>
      </c>
    </row>
    <row r="41" spans="1:19" s="23" customFormat="1" ht="18" customHeight="1" thickBot="1" x14ac:dyDescent="0.25">
      <c r="A41" s="661"/>
      <c r="B41" s="663"/>
      <c r="C41" s="665"/>
      <c r="D41" s="667"/>
      <c r="E41" s="14" t="e">
        <f ca="1">E40/$C$14</f>
        <v>#REF!</v>
      </c>
      <c r="F41" s="14" t="e">
        <f ca="1">F40/$C$14</f>
        <v>#REF!</v>
      </c>
      <c r="G41" s="64" t="e">
        <f>G40/$C$40</f>
        <v>#REF!</v>
      </c>
      <c r="H41" s="64" t="e">
        <f>H40/$C$40</f>
        <v>#REF!</v>
      </c>
      <c r="I41" s="64" t="e">
        <f>I40/$C$40</f>
        <v>#REF!</v>
      </c>
      <c r="J41" s="64" t="e">
        <f>J40/$C$40</f>
        <v>#REF!</v>
      </c>
      <c r="K41" s="14" t="e">
        <f t="shared" ref="K41:P41" si="25">K40/$C$40</f>
        <v>#REF!</v>
      </c>
      <c r="L41" s="14" t="e">
        <f t="shared" si="25"/>
        <v>#REF!</v>
      </c>
      <c r="M41" s="14" t="e">
        <f t="shared" si="25"/>
        <v>#REF!</v>
      </c>
      <c r="N41" s="14" t="e">
        <f t="shared" si="25"/>
        <v>#REF!</v>
      </c>
      <c r="O41" s="14" t="e">
        <f t="shared" si="25"/>
        <v>#REF!</v>
      </c>
      <c r="P41" s="14" t="e">
        <f t="shared" si="25"/>
        <v>#REF!</v>
      </c>
      <c r="Q41" s="15" t="e">
        <f t="shared" ca="1" si="3"/>
        <v>#REF!</v>
      </c>
      <c r="R41" s="48"/>
    </row>
    <row r="42" spans="1:19" s="23" customFormat="1" ht="17.100000000000001" customHeight="1" x14ac:dyDescent="0.2">
      <c r="A42" s="685">
        <v>7</v>
      </c>
      <c r="B42" s="655" t="s">
        <v>40</v>
      </c>
      <c r="C42" s="657" t="e">
        <f>ORCAMENTO!#REF!</f>
        <v>#REF!</v>
      </c>
      <c r="D42" s="659" t="e">
        <f ca="1">C42/$C$98</f>
        <v>#REF!</v>
      </c>
      <c r="E42" s="24" t="e">
        <f>$C42*E43</f>
        <v>#REF!</v>
      </c>
      <c r="F42" s="24" t="e">
        <f>$C42*F43</f>
        <v>#REF!</v>
      </c>
      <c r="G42" s="11" t="e">
        <f>$C42*G43</f>
        <v>#REF!</v>
      </c>
      <c r="H42" s="11" t="e">
        <f t="shared" ref="H42:P42" si="26">$C42*H43</f>
        <v>#REF!</v>
      </c>
      <c r="I42" s="11" t="e">
        <f t="shared" si="26"/>
        <v>#REF!</v>
      </c>
      <c r="J42" s="11" t="e">
        <f t="shared" si="26"/>
        <v>#REF!</v>
      </c>
      <c r="K42" s="24" t="e">
        <f t="shared" si="26"/>
        <v>#REF!</v>
      </c>
      <c r="L42" s="24" t="e">
        <f t="shared" si="26"/>
        <v>#REF!</v>
      </c>
      <c r="M42" s="24" t="e">
        <f t="shared" si="26"/>
        <v>#REF!</v>
      </c>
      <c r="N42" s="24" t="e">
        <f t="shared" si="26"/>
        <v>#REF!</v>
      </c>
      <c r="O42" s="24" t="e">
        <f t="shared" si="26"/>
        <v>#REF!</v>
      </c>
      <c r="P42" s="24" t="e">
        <f t="shared" si="26"/>
        <v>#REF!</v>
      </c>
      <c r="Q42" s="12" t="e">
        <f t="shared" si="3"/>
        <v>#REF!</v>
      </c>
      <c r="R42" s="48" t="e">
        <f>C42-Q42</f>
        <v>#REF!</v>
      </c>
    </row>
    <row r="43" spans="1:19" s="23" customFormat="1" ht="17.100000000000001" customHeight="1" thickBot="1" x14ac:dyDescent="0.25">
      <c r="A43" s="653"/>
      <c r="B43" s="656"/>
      <c r="C43" s="658"/>
      <c r="D43" s="659"/>
      <c r="E43" s="17"/>
      <c r="F43" s="17"/>
      <c r="G43" s="17">
        <v>0.2</v>
      </c>
      <c r="H43" s="17">
        <v>0.3</v>
      </c>
      <c r="I43" s="17">
        <v>0.3</v>
      </c>
      <c r="J43" s="17">
        <v>0.2</v>
      </c>
      <c r="K43" s="17"/>
      <c r="L43" s="17"/>
      <c r="M43" s="17"/>
      <c r="N43" s="17"/>
      <c r="O43" s="17"/>
      <c r="P43" s="17"/>
      <c r="Q43" s="15">
        <f t="shared" si="3"/>
        <v>1</v>
      </c>
      <c r="R43" s="48">
        <f>100%-Q43</f>
        <v>0</v>
      </c>
    </row>
    <row r="44" spans="1:19" s="23" customFormat="1" ht="18" customHeight="1" x14ac:dyDescent="0.2">
      <c r="A44" s="660">
        <v>8</v>
      </c>
      <c r="B44" s="662" t="s">
        <v>41</v>
      </c>
      <c r="C44" s="664" t="e">
        <f>SUM(C46:C65)</f>
        <v>#REF!</v>
      </c>
      <c r="D44" s="666" t="e">
        <f ca="1">C44/$C$98</f>
        <v>#REF!</v>
      </c>
      <c r="E44" s="11" t="e">
        <f>E46+E48+E50+E52</f>
        <v>#REF!</v>
      </c>
      <c r="F44" s="11" t="e">
        <f>F46+F48+F50+F52</f>
        <v>#REF!</v>
      </c>
      <c r="G44" s="11" t="e">
        <f>G46+G48+G50+G52</f>
        <v>#REF!</v>
      </c>
      <c r="H44" s="11" t="e">
        <f>H46+H48+H50+H52</f>
        <v>#REF!</v>
      </c>
      <c r="I44" s="11" t="e">
        <f>I46+I48+I50+I52</f>
        <v>#REF!</v>
      </c>
      <c r="J44" s="11" t="e">
        <f>J46+J48+J50+J52+J54+J56+J58+J60+J62+J64</f>
        <v>#REF!</v>
      </c>
      <c r="K44" s="11" t="e">
        <f t="shared" ref="K44:P44" si="27">K46+K48+K50+K52+K54+K56+K58+K60+K62+K64</f>
        <v>#REF!</v>
      </c>
      <c r="L44" s="11" t="e">
        <f t="shared" si="27"/>
        <v>#REF!</v>
      </c>
      <c r="M44" s="11" t="e">
        <f t="shared" si="27"/>
        <v>#REF!</v>
      </c>
      <c r="N44" s="11" t="e">
        <f t="shared" si="27"/>
        <v>#REF!</v>
      </c>
      <c r="O44" s="11" t="e">
        <f t="shared" si="27"/>
        <v>#REF!</v>
      </c>
      <c r="P44" s="11" t="e">
        <f t="shared" si="27"/>
        <v>#REF!</v>
      </c>
      <c r="Q44" s="12" t="e">
        <f>SUM(E44:P44)</f>
        <v>#REF!</v>
      </c>
      <c r="R44" s="48" t="e">
        <f>C44-Q44</f>
        <v>#REF!</v>
      </c>
    </row>
    <row r="45" spans="1:19" s="23" customFormat="1" ht="18" customHeight="1" thickBot="1" x14ac:dyDescent="0.25">
      <c r="A45" s="661"/>
      <c r="B45" s="663"/>
      <c r="C45" s="665"/>
      <c r="D45" s="667"/>
      <c r="E45" s="14" t="e">
        <f ca="1">E44/$C$14</f>
        <v>#REF!</v>
      </c>
      <c r="F45" s="14" t="e">
        <f ca="1">F44/$C$14</f>
        <v>#REF!</v>
      </c>
      <c r="G45" s="14" t="e">
        <f ca="1">G44/$C$14</f>
        <v>#REF!</v>
      </c>
      <c r="H45" s="14" t="e">
        <f ca="1">H44/$C$14</f>
        <v>#REF!</v>
      </c>
      <c r="I45" s="14" t="e">
        <f t="shared" ref="I45:P45" si="28">I44/$C$44</f>
        <v>#REF!</v>
      </c>
      <c r="J45" s="72" t="e">
        <f t="shared" si="28"/>
        <v>#REF!</v>
      </c>
      <c r="K45" s="72" t="e">
        <f t="shared" si="28"/>
        <v>#REF!</v>
      </c>
      <c r="L45" s="64" t="e">
        <f t="shared" si="28"/>
        <v>#REF!</v>
      </c>
      <c r="M45" s="64" t="e">
        <f t="shared" si="28"/>
        <v>#REF!</v>
      </c>
      <c r="N45" s="64" t="e">
        <f t="shared" si="28"/>
        <v>#REF!</v>
      </c>
      <c r="O45" s="64" t="e">
        <f t="shared" si="28"/>
        <v>#REF!</v>
      </c>
      <c r="P45" s="64" t="e">
        <f t="shared" si="28"/>
        <v>#REF!</v>
      </c>
      <c r="Q45" s="15" t="e">
        <f t="shared" ca="1" si="3"/>
        <v>#REF!</v>
      </c>
      <c r="R45" s="48"/>
      <c r="S45" s="23">
        <f>7/14</f>
        <v>0.5</v>
      </c>
    </row>
    <row r="46" spans="1:19" s="23" customFormat="1" ht="17.100000000000001" customHeight="1" x14ac:dyDescent="0.2">
      <c r="A46" s="653" t="s">
        <v>42</v>
      </c>
      <c r="B46" s="655" t="s">
        <v>43</v>
      </c>
      <c r="C46" s="657" t="e">
        <f>ORCAMENTO!#REF!</f>
        <v>#REF!</v>
      </c>
      <c r="D46" s="659" t="e">
        <f ca="1">C46/$C$98</f>
        <v>#REF!</v>
      </c>
      <c r="E46" s="24" t="e">
        <f>$C46*E47</f>
        <v>#REF!</v>
      </c>
      <c r="F46" s="24" t="e">
        <f t="shared" ref="F46:P46" si="29">$C46*F47</f>
        <v>#REF!</v>
      </c>
      <c r="G46" s="24" t="e">
        <f t="shared" si="29"/>
        <v>#REF!</v>
      </c>
      <c r="H46" s="24" t="e">
        <f t="shared" si="29"/>
        <v>#REF!</v>
      </c>
      <c r="I46" s="24" t="e">
        <f t="shared" si="29"/>
        <v>#REF!</v>
      </c>
      <c r="J46" s="16" t="e">
        <f t="shared" si="29"/>
        <v>#REF!</v>
      </c>
      <c r="K46" s="16" t="e">
        <f t="shared" si="29"/>
        <v>#REF!</v>
      </c>
      <c r="L46" s="11" t="e">
        <f t="shared" si="29"/>
        <v>#REF!</v>
      </c>
      <c r="M46" s="11" t="e">
        <f t="shared" si="29"/>
        <v>#REF!</v>
      </c>
      <c r="N46" s="11" t="e">
        <f t="shared" si="29"/>
        <v>#REF!</v>
      </c>
      <c r="O46" s="11" t="e">
        <f t="shared" si="29"/>
        <v>#REF!</v>
      </c>
      <c r="P46" s="11" t="e">
        <f t="shared" si="29"/>
        <v>#REF!</v>
      </c>
      <c r="Q46" s="12" t="e">
        <f t="shared" ref="Q46:Q95" si="30">SUM(E46:P46)</f>
        <v>#REF!</v>
      </c>
      <c r="R46" s="48"/>
    </row>
    <row r="47" spans="1:19" s="23" customFormat="1" ht="17.100000000000001" customHeight="1" thickBot="1" x14ac:dyDescent="0.25">
      <c r="A47" s="654"/>
      <c r="B47" s="656"/>
      <c r="C47" s="658"/>
      <c r="D47" s="659"/>
      <c r="E47" s="17"/>
      <c r="F47" s="17"/>
      <c r="G47" s="17"/>
      <c r="H47" s="17"/>
      <c r="I47" s="17"/>
      <c r="J47" s="17"/>
      <c r="K47" s="17"/>
      <c r="L47" s="17">
        <v>0.2</v>
      </c>
      <c r="M47" s="17">
        <v>0.25</v>
      </c>
      <c r="N47" s="17">
        <v>0.25</v>
      </c>
      <c r="O47" s="17">
        <v>0.25</v>
      </c>
      <c r="P47" s="17">
        <v>0.05</v>
      </c>
      <c r="Q47" s="15">
        <f t="shared" si="30"/>
        <v>1</v>
      </c>
      <c r="R47" s="48"/>
    </row>
    <row r="48" spans="1:19" s="23" customFormat="1" ht="17.100000000000001" customHeight="1" x14ac:dyDescent="0.2">
      <c r="A48" s="653" t="s">
        <v>44</v>
      </c>
      <c r="B48" s="655" t="s">
        <v>45</v>
      </c>
      <c r="C48" s="657" t="e">
        <f>ORCAMENTO!#REF!</f>
        <v>#REF!</v>
      </c>
      <c r="D48" s="659" t="e">
        <f ca="1">C48/$C$98</f>
        <v>#REF!</v>
      </c>
      <c r="E48" s="24" t="e">
        <f>$C48*E49</f>
        <v>#REF!</v>
      </c>
      <c r="F48" s="24" t="e">
        <f t="shared" ref="F48:P48" si="31">$C48*F49</f>
        <v>#REF!</v>
      </c>
      <c r="G48" s="24" t="e">
        <f t="shared" si="31"/>
        <v>#REF!</v>
      </c>
      <c r="H48" s="24" t="e">
        <f t="shared" si="31"/>
        <v>#REF!</v>
      </c>
      <c r="I48" s="24" t="e">
        <f t="shared" si="31"/>
        <v>#REF!</v>
      </c>
      <c r="J48" s="11" t="e">
        <f t="shared" si="31"/>
        <v>#REF!</v>
      </c>
      <c r="K48" s="11" t="e">
        <f t="shared" si="31"/>
        <v>#REF!</v>
      </c>
      <c r="L48" s="11" t="e">
        <f t="shared" si="31"/>
        <v>#REF!</v>
      </c>
      <c r="M48" s="11" t="e">
        <f t="shared" si="31"/>
        <v>#REF!</v>
      </c>
      <c r="N48" s="11" t="e">
        <f t="shared" si="31"/>
        <v>#REF!</v>
      </c>
      <c r="O48" s="11" t="e">
        <f t="shared" si="31"/>
        <v>#REF!</v>
      </c>
      <c r="P48" s="11" t="e">
        <f t="shared" si="31"/>
        <v>#REF!</v>
      </c>
      <c r="Q48" s="12" t="e">
        <f t="shared" si="30"/>
        <v>#REF!</v>
      </c>
      <c r="R48" s="48" t="e">
        <f>C48-Q48</f>
        <v>#REF!</v>
      </c>
    </row>
    <row r="49" spans="1:18" s="23" customFormat="1" ht="17.100000000000001" customHeight="1" thickBot="1" x14ac:dyDescent="0.25">
      <c r="A49" s="654"/>
      <c r="B49" s="656"/>
      <c r="C49" s="658"/>
      <c r="D49" s="659"/>
      <c r="E49" s="17"/>
      <c r="F49" s="17"/>
      <c r="G49" s="17"/>
      <c r="H49" s="17"/>
      <c r="I49" s="17"/>
      <c r="J49" s="72">
        <v>0.1</v>
      </c>
      <c r="K49" s="72">
        <v>0.15</v>
      </c>
      <c r="L49" s="17">
        <v>0.2</v>
      </c>
      <c r="M49" s="17">
        <v>0.2</v>
      </c>
      <c r="N49" s="17">
        <v>0.15</v>
      </c>
      <c r="O49" s="17">
        <v>0.15</v>
      </c>
      <c r="P49" s="17">
        <v>0.05</v>
      </c>
      <c r="Q49" s="15">
        <f t="shared" si="30"/>
        <v>1</v>
      </c>
      <c r="R49" s="48"/>
    </row>
    <row r="50" spans="1:18" s="23" customFormat="1" ht="17.100000000000001" customHeight="1" x14ac:dyDescent="0.2">
      <c r="A50" s="653" t="s">
        <v>46</v>
      </c>
      <c r="B50" s="655" t="s">
        <v>47</v>
      </c>
      <c r="C50" s="657" t="e">
        <f>ORCAMENTO!#REF!</f>
        <v>#REF!</v>
      </c>
      <c r="D50" s="659" t="e">
        <f ca="1">C50/$C$98</f>
        <v>#REF!</v>
      </c>
      <c r="E50" s="24" t="e">
        <f>$C50*E51</f>
        <v>#REF!</v>
      </c>
      <c r="F50" s="24" t="e">
        <f t="shared" ref="F50:P50" si="32">$C50*F51</f>
        <v>#REF!</v>
      </c>
      <c r="G50" s="24" t="e">
        <f t="shared" si="32"/>
        <v>#REF!</v>
      </c>
      <c r="H50" s="24" t="e">
        <f>$C50*H51</f>
        <v>#REF!</v>
      </c>
      <c r="I50" s="24" t="e">
        <f t="shared" si="32"/>
        <v>#REF!</v>
      </c>
      <c r="J50" s="16" t="e">
        <f t="shared" si="32"/>
        <v>#REF!</v>
      </c>
      <c r="K50" s="16" t="e">
        <f t="shared" si="32"/>
        <v>#REF!</v>
      </c>
      <c r="L50" s="11" t="e">
        <f t="shared" si="32"/>
        <v>#REF!</v>
      </c>
      <c r="M50" s="11" t="e">
        <f t="shared" si="32"/>
        <v>#REF!</v>
      </c>
      <c r="N50" s="11" t="e">
        <f t="shared" si="32"/>
        <v>#REF!</v>
      </c>
      <c r="O50" s="11" t="e">
        <f t="shared" si="32"/>
        <v>#REF!</v>
      </c>
      <c r="P50" s="11" t="e">
        <f t="shared" si="32"/>
        <v>#REF!</v>
      </c>
      <c r="Q50" s="12" t="e">
        <f t="shared" si="30"/>
        <v>#REF!</v>
      </c>
      <c r="R50" s="48" t="e">
        <f>C50-Q50</f>
        <v>#REF!</v>
      </c>
    </row>
    <row r="51" spans="1:18" s="23" customFormat="1" ht="17.100000000000001" customHeight="1" thickBot="1" x14ac:dyDescent="0.25">
      <c r="A51" s="654"/>
      <c r="B51" s="656"/>
      <c r="C51" s="658"/>
      <c r="D51" s="659"/>
      <c r="E51" s="17"/>
      <c r="F51" s="17"/>
      <c r="G51" s="17"/>
      <c r="H51" s="17"/>
      <c r="I51" s="17"/>
      <c r="J51" s="17"/>
      <c r="K51" s="17"/>
      <c r="L51" s="17">
        <v>0.2</v>
      </c>
      <c r="M51" s="17">
        <v>0.25</v>
      </c>
      <c r="N51" s="17">
        <v>0.25</v>
      </c>
      <c r="O51" s="17">
        <v>0.25</v>
      </c>
      <c r="P51" s="17">
        <v>0.05</v>
      </c>
      <c r="Q51" s="15">
        <f t="shared" si="30"/>
        <v>1</v>
      </c>
      <c r="R51" s="48"/>
    </row>
    <row r="52" spans="1:18" s="23" customFormat="1" ht="17.100000000000001" customHeight="1" x14ac:dyDescent="0.2">
      <c r="A52" s="653" t="s">
        <v>48</v>
      </c>
      <c r="B52" s="655" t="s">
        <v>49</v>
      </c>
      <c r="C52" s="657" t="e">
        <f>ORCAMENTO!#REF!</f>
        <v>#REF!</v>
      </c>
      <c r="D52" s="659" t="e">
        <f ca="1">C52/$C$98</f>
        <v>#REF!</v>
      </c>
      <c r="E52" s="24" t="e">
        <f>$C52*E53</f>
        <v>#REF!</v>
      </c>
      <c r="F52" s="24" t="e">
        <f t="shared" ref="F52:P64" si="33">$C52*F53</f>
        <v>#REF!</v>
      </c>
      <c r="G52" s="24" t="e">
        <f t="shared" si="33"/>
        <v>#REF!</v>
      </c>
      <c r="H52" s="24" t="e">
        <f t="shared" si="33"/>
        <v>#REF!</v>
      </c>
      <c r="I52" s="24" t="e">
        <f t="shared" si="33"/>
        <v>#REF!</v>
      </c>
      <c r="J52" s="24" t="e">
        <f t="shared" si="33"/>
        <v>#REF!</v>
      </c>
      <c r="K52" s="24" t="e">
        <f t="shared" si="33"/>
        <v>#REF!</v>
      </c>
      <c r="L52" s="11" t="e">
        <f t="shared" si="33"/>
        <v>#REF!</v>
      </c>
      <c r="M52" s="11" t="e">
        <f t="shared" si="33"/>
        <v>#REF!</v>
      </c>
      <c r="N52" s="11" t="e">
        <f t="shared" si="33"/>
        <v>#REF!</v>
      </c>
      <c r="O52" s="11" t="e">
        <f t="shared" si="33"/>
        <v>#REF!</v>
      </c>
      <c r="P52" s="11" t="e">
        <f t="shared" si="33"/>
        <v>#REF!</v>
      </c>
      <c r="Q52" s="12" t="e">
        <f t="shared" si="30"/>
        <v>#REF!</v>
      </c>
      <c r="R52" s="48"/>
    </row>
    <row r="53" spans="1:18" s="23" customFormat="1" ht="17.100000000000001" customHeight="1" thickBot="1" x14ac:dyDescent="0.25">
      <c r="A53" s="654"/>
      <c r="B53" s="656"/>
      <c r="C53" s="658"/>
      <c r="D53" s="659"/>
      <c r="E53" s="17"/>
      <c r="F53" s="17"/>
      <c r="G53" s="17"/>
      <c r="H53" s="17"/>
      <c r="I53" s="17"/>
      <c r="J53" s="17"/>
      <c r="K53" s="17"/>
      <c r="L53" s="17">
        <v>0.2</v>
      </c>
      <c r="M53" s="17">
        <v>0.25</v>
      </c>
      <c r="N53" s="17">
        <v>0.25</v>
      </c>
      <c r="O53" s="17">
        <v>0.25</v>
      </c>
      <c r="P53" s="17">
        <v>0.05</v>
      </c>
      <c r="Q53" s="15">
        <f t="shared" si="30"/>
        <v>1</v>
      </c>
      <c r="R53" s="48"/>
    </row>
    <row r="54" spans="1:18" s="23" customFormat="1" ht="17.100000000000001" customHeight="1" x14ac:dyDescent="0.2">
      <c r="A54" s="653" t="s">
        <v>50</v>
      </c>
      <c r="B54" s="655" t="s">
        <v>51</v>
      </c>
      <c r="C54" s="657" t="e">
        <f>ORCAMENTO!#REF!</f>
        <v>#REF!</v>
      </c>
      <c r="D54" s="659" t="e">
        <f ca="1">C54/$C$98</f>
        <v>#REF!</v>
      </c>
      <c r="E54" s="24" t="e">
        <f>$C54*E55</f>
        <v>#REF!</v>
      </c>
      <c r="F54" s="24" t="e">
        <f t="shared" si="33"/>
        <v>#REF!</v>
      </c>
      <c r="G54" s="24" t="e">
        <f t="shared" si="33"/>
        <v>#REF!</v>
      </c>
      <c r="H54" s="24" t="e">
        <f t="shared" si="33"/>
        <v>#REF!</v>
      </c>
      <c r="I54" s="24" t="e">
        <f t="shared" si="33"/>
        <v>#REF!</v>
      </c>
      <c r="J54" s="24" t="e">
        <f t="shared" si="33"/>
        <v>#REF!</v>
      </c>
      <c r="K54" s="11" t="e">
        <f t="shared" si="33"/>
        <v>#REF!</v>
      </c>
      <c r="L54" s="11" t="e">
        <f t="shared" si="33"/>
        <v>#REF!</v>
      </c>
      <c r="M54" s="11" t="e">
        <f t="shared" si="33"/>
        <v>#REF!</v>
      </c>
      <c r="N54" s="11" t="e">
        <f t="shared" si="33"/>
        <v>#REF!</v>
      </c>
      <c r="O54" s="11" t="e">
        <f t="shared" si="33"/>
        <v>#REF!</v>
      </c>
      <c r="P54" s="11" t="e">
        <f t="shared" si="33"/>
        <v>#REF!</v>
      </c>
      <c r="Q54" s="12" t="e">
        <f t="shared" si="30"/>
        <v>#REF!</v>
      </c>
      <c r="R54" s="48"/>
    </row>
    <row r="55" spans="1:18" s="23" customFormat="1" ht="17.100000000000001" customHeight="1" thickBot="1" x14ac:dyDescent="0.25">
      <c r="A55" s="654"/>
      <c r="B55" s="656"/>
      <c r="C55" s="658"/>
      <c r="D55" s="659"/>
      <c r="E55" s="17"/>
      <c r="F55" s="17"/>
      <c r="G55" s="17"/>
      <c r="H55" s="17"/>
      <c r="I55" s="17"/>
      <c r="J55" s="17"/>
      <c r="K55" s="72">
        <v>0.1</v>
      </c>
      <c r="L55" s="17">
        <v>0.15</v>
      </c>
      <c r="M55" s="17">
        <v>0.2</v>
      </c>
      <c r="N55" s="17">
        <v>0.25</v>
      </c>
      <c r="O55" s="17">
        <v>0.25</v>
      </c>
      <c r="P55" s="17">
        <v>0.05</v>
      </c>
      <c r="Q55" s="15">
        <f t="shared" si="30"/>
        <v>1</v>
      </c>
      <c r="R55" s="48"/>
    </row>
    <row r="56" spans="1:18" s="23" customFormat="1" ht="17.100000000000001" customHeight="1" x14ac:dyDescent="0.2">
      <c r="A56" s="653" t="s">
        <v>52</v>
      </c>
      <c r="B56" s="655" t="s">
        <v>53</v>
      </c>
      <c r="C56" s="657" t="e">
        <f>ORCAMENTO!#REF!</f>
        <v>#REF!</v>
      </c>
      <c r="D56" s="659" t="e">
        <f ca="1">C56/$C$98</f>
        <v>#REF!</v>
      </c>
      <c r="E56" s="24" t="e">
        <f>$C56*E57</f>
        <v>#REF!</v>
      </c>
      <c r="F56" s="24" t="e">
        <f t="shared" si="33"/>
        <v>#REF!</v>
      </c>
      <c r="G56" s="24" t="e">
        <f t="shared" si="33"/>
        <v>#REF!</v>
      </c>
      <c r="H56" s="24" t="e">
        <f t="shared" si="33"/>
        <v>#REF!</v>
      </c>
      <c r="I56" s="24" t="e">
        <f t="shared" si="33"/>
        <v>#REF!</v>
      </c>
      <c r="J56" s="24" t="e">
        <f t="shared" si="33"/>
        <v>#REF!</v>
      </c>
      <c r="K56" s="16" t="e">
        <f t="shared" si="33"/>
        <v>#REF!</v>
      </c>
      <c r="L56" s="11" t="e">
        <f t="shared" si="33"/>
        <v>#REF!</v>
      </c>
      <c r="M56" s="11" t="e">
        <f t="shared" si="33"/>
        <v>#REF!</v>
      </c>
      <c r="N56" s="11" t="e">
        <f t="shared" si="33"/>
        <v>#REF!</v>
      </c>
      <c r="O56" s="11" t="e">
        <f t="shared" si="33"/>
        <v>#REF!</v>
      </c>
      <c r="P56" s="11" t="e">
        <f t="shared" si="33"/>
        <v>#REF!</v>
      </c>
      <c r="Q56" s="12" t="e">
        <f t="shared" si="30"/>
        <v>#REF!</v>
      </c>
      <c r="R56" s="48"/>
    </row>
    <row r="57" spans="1:18" s="23" customFormat="1" ht="17.100000000000001" customHeight="1" thickBot="1" x14ac:dyDescent="0.25">
      <c r="A57" s="654"/>
      <c r="B57" s="656"/>
      <c r="C57" s="658"/>
      <c r="D57" s="659"/>
      <c r="E57" s="17"/>
      <c r="F57" s="17"/>
      <c r="G57" s="17"/>
      <c r="H57" s="17"/>
      <c r="I57" s="17"/>
      <c r="J57" s="17"/>
      <c r="K57" s="17"/>
      <c r="L57" s="17">
        <v>0.2</v>
      </c>
      <c r="M57" s="17">
        <v>0.25</v>
      </c>
      <c r="N57" s="17">
        <v>0.25</v>
      </c>
      <c r="O57" s="17">
        <v>0.25</v>
      </c>
      <c r="P57" s="17">
        <v>0.05</v>
      </c>
      <c r="Q57" s="15">
        <f t="shared" si="30"/>
        <v>1</v>
      </c>
      <c r="R57" s="48"/>
    </row>
    <row r="58" spans="1:18" s="23" customFormat="1" ht="17.100000000000001" customHeight="1" x14ac:dyDescent="0.2">
      <c r="A58" s="653" t="s">
        <v>54</v>
      </c>
      <c r="B58" s="655" t="s">
        <v>55</v>
      </c>
      <c r="C58" s="657" t="e">
        <f>ORCAMENTO!#REF!</f>
        <v>#REF!</v>
      </c>
      <c r="D58" s="659" t="e">
        <f ca="1">C58/$C$98</f>
        <v>#REF!</v>
      </c>
      <c r="E58" s="24" t="e">
        <f>$C58*E59</f>
        <v>#REF!</v>
      </c>
      <c r="F58" s="24" t="e">
        <f t="shared" si="33"/>
        <v>#REF!</v>
      </c>
      <c r="G58" s="24" t="e">
        <f t="shared" si="33"/>
        <v>#REF!</v>
      </c>
      <c r="H58" s="24" t="e">
        <f t="shared" si="33"/>
        <v>#REF!</v>
      </c>
      <c r="I58" s="24" t="e">
        <f t="shared" si="33"/>
        <v>#REF!</v>
      </c>
      <c r="J58" s="24" t="e">
        <f t="shared" si="33"/>
        <v>#REF!</v>
      </c>
      <c r="K58" s="11" t="e">
        <f>$C58*K59</f>
        <v>#REF!</v>
      </c>
      <c r="L58" s="11" t="e">
        <f t="shared" si="33"/>
        <v>#REF!</v>
      </c>
      <c r="M58" s="11" t="e">
        <f t="shared" si="33"/>
        <v>#REF!</v>
      </c>
      <c r="N58" s="11" t="e">
        <f t="shared" si="33"/>
        <v>#REF!</v>
      </c>
      <c r="O58" s="11" t="e">
        <f t="shared" si="33"/>
        <v>#REF!</v>
      </c>
      <c r="P58" s="11" t="e">
        <f t="shared" si="33"/>
        <v>#REF!</v>
      </c>
      <c r="Q58" s="12" t="e">
        <f t="shared" si="30"/>
        <v>#REF!</v>
      </c>
      <c r="R58" s="48"/>
    </row>
    <row r="59" spans="1:18" s="23" customFormat="1" ht="17.100000000000001" customHeight="1" thickBot="1" x14ac:dyDescent="0.25">
      <c r="A59" s="654"/>
      <c r="B59" s="656"/>
      <c r="C59" s="658"/>
      <c r="D59" s="659"/>
      <c r="E59" s="17"/>
      <c r="F59" s="17"/>
      <c r="G59" s="17"/>
      <c r="H59" s="17"/>
      <c r="I59" s="17"/>
      <c r="J59" s="17"/>
      <c r="K59" s="72">
        <v>0.1</v>
      </c>
      <c r="L59" s="72">
        <v>0.15</v>
      </c>
      <c r="M59" s="72">
        <v>0.2</v>
      </c>
      <c r="N59" s="17">
        <v>0.25</v>
      </c>
      <c r="O59" s="17">
        <v>0.25</v>
      </c>
      <c r="P59" s="17">
        <v>0.05</v>
      </c>
      <c r="Q59" s="15">
        <f t="shared" si="30"/>
        <v>1</v>
      </c>
      <c r="R59" s="48"/>
    </row>
    <row r="60" spans="1:18" s="23" customFormat="1" ht="17.100000000000001" customHeight="1" x14ac:dyDescent="0.2">
      <c r="A60" s="653" t="s">
        <v>56</v>
      </c>
      <c r="B60" s="655" t="s">
        <v>57</v>
      </c>
      <c r="C60" s="657" t="e">
        <f>ORCAMENTO!#REF!</f>
        <v>#REF!</v>
      </c>
      <c r="D60" s="659" t="e">
        <f ca="1">C60/$C$98</f>
        <v>#REF!</v>
      </c>
      <c r="E60" s="24" t="e">
        <f>$C60*E61</f>
        <v>#REF!</v>
      </c>
      <c r="F60" s="24" t="e">
        <f t="shared" si="33"/>
        <v>#REF!</v>
      </c>
      <c r="G60" s="24" t="e">
        <f t="shared" si="33"/>
        <v>#REF!</v>
      </c>
      <c r="H60" s="24" t="e">
        <f t="shared" si="33"/>
        <v>#REF!</v>
      </c>
      <c r="I60" s="24" t="e">
        <f t="shared" si="33"/>
        <v>#REF!</v>
      </c>
      <c r="J60" s="24" t="e">
        <f t="shared" si="33"/>
        <v>#REF!</v>
      </c>
      <c r="K60" s="16" t="e">
        <f t="shared" si="33"/>
        <v>#REF!</v>
      </c>
      <c r="L60" s="16" t="e">
        <f t="shared" si="33"/>
        <v>#REF!</v>
      </c>
      <c r="M60" s="16" t="e">
        <f t="shared" si="33"/>
        <v>#REF!</v>
      </c>
      <c r="N60" s="11" t="e">
        <f t="shared" si="33"/>
        <v>#REF!</v>
      </c>
      <c r="O60" s="11" t="e">
        <f t="shared" si="33"/>
        <v>#REF!</v>
      </c>
      <c r="P60" s="11" t="e">
        <f t="shared" si="33"/>
        <v>#REF!</v>
      </c>
      <c r="Q60" s="12" t="e">
        <f t="shared" si="30"/>
        <v>#REF!</v>
      </c>
      <c r="R60" s="48"/>
    </row>
    <row r="61" spans="1:18" s="23" customFormat="1" ht="17.100000000000001" customHeight="1" thickBot="1" x14ac:dyDescent="0.25">
      <c r="A61" s="654"/>
      <c r="B61" s="656"/>
      <c r="C61" s="658"/>
      <c r="D61" s="659"/>
      <c r="E61" s="17"/>
      <c r="F61" s="17"/>
      <c r="G61" s="17"/>
      <c r="H61" s="17"/>
      <c r="I61" s="17"/>
      <c r="J61" s="17"/>
      <c r="K61" s="17"/>
      <c r="L61" s="17"/>
      <c r="M61" s="17"/>
      <c r="N61" s="72">
        <v>0.2</v>
      </c>
      <c r="O61" s="72">
        <v>0.5</v>
      </c>
      <c r="P61" s="72">
        <v>0.3</v>
      </c>
      <c r="Q61" s="15">
        <f t="shared" si="30"/>
        <v>1</v>
      </c>
      <c r="R61" s="48"/>
    </row>
    <row r="62" spans="1:18" s="23" customFormat="1" ht="17.100000000000001" customHeight="1" x14ac:dyDescent="0.2">
      <c r="A62" s="653" t="s">
        <v>58</v>
      </c>
      <c r="B62" s="655" t="s">
        <v>59</v>
      </c>
      <c r="C62" s="657" t="e">
        <f>ORCAMENTO!#REF!</f>
        <v>#REF!</v>
      </c>
      <c r="D62" s="659" t="e">
        <f ca="1">C62/$C$98</f>
        <v>#REF!</v>
      </c>
      <c r="E62" s="24" t="e">
        <f>$C62*E63</f>
        <v>#REF!</v>
      </c>
      <c r="F62" s="24" t="e">
        <f t="shared" si="33"/>
        <v>#REF!</v>
      </c>
      <c r="G62" s="24" t="e">
        <f t="shared" si="33"/>
        <v>#REF!</v>
      </c>
      <c r="H62" s="24" t="e">
        <f t="shared" si="33"/>
        <v>#REF!</v>
      </c>
      <c r="I62" s="24" t="e">
        <f t="shared" si="33"/>
        <v>#REF!</v>
      </c>
      <c r="J62" s="24" t="e">
        <f t="shared" si="33"/>
        <v>#REF!</v>
      </c>
      <c r="K62" s="24" t="e">
        <f t="shared" si="33"/>
        <v>#REF!</v>
      </c>
      <c r="L62" s="24" t="e">
        <f t="shared" si="33"/>
        <v>#REF!</v>
      </c>
      <c r="M62" s="24" t="e">
        <f t="shared" si="33"/>
        <v>#REF!</v>
      </c>
      <c r="N62" s="16" t="e">
        <f t="shared" si="33"/>
        <v>#REF!</v>
      </c>
      <c r="O62" s="70" t="e">
        <f t="shared" si="33"/>
        <v>#REF!</v>
      </c>
      <c r="P62" s="16" t="e">
        <f t="shared" si="33"/>
        <v>#REF!</v>
      </c>
      <c r="Q62" s="12" t="e">
        <f t="shared" si="30"/>
        <v>#REF!</v>
      </c>
      <c r="R62" s="48"/>
    </row>
    <row r="63" spans="1:18" s="23" customFormat="1" ht="17.100000000000001" customHeight="1" thickBot="1" x14ac:dyDescent="0.25">
      <c r="A63" s="654"/>
      <c r="B63" s="656"/>
      <c r="C63" s="658"/>
      <c r="D63" s="659"/>
      <c r="E63" s="17"/>
      <c r="F63" s="17"/>
      <c r="G63" s="17"/>
      <c r="H63" s="17"/>
      <c r="I63" s="17"/>
      <c r="J63" s="17"/>
      <c r="K63" s="17"/>
      <c r="L63" s="17"/>
      <c r="M63" s="17"/>
      <c r="N63" s="17"/>
      <c r="O63" s="17">
        <v>1</v>
      </c>
      <c r="P63" s="17"/>
      <c r="Q63" s="15">
        <f t="shared" si="30"/>
        <v>1</v>
      </c>
      <c r="R63" s="48"/>
    </row>
    <row r="64" spans="1:18" s="23" customFormat="1" ht="17.100000000000001" customHeight="1" x14ac:dyDescent="0.2">
      <c r="A64" s="653" t="s">
        <v>60</v>
      </c>
      <c r="B64" s="655" t="s">
        <v>61</v>
      </c>
      <c r="C64" s="657" t="e">
        <f>ORCAMENTO!#REF!</f>
        <v>#REF!</v>
      </c>
      <c r="D64" s="659" t="e">
        <f ca="1">C64/$C$98</f>
        <v>#REF!</v>
      </c>
      <c r="E64" s="24" t="e">
        <f>$C64*E65</f>
        <v>#REF!</v>
      </c>
      <c r="F64" s="24" t="e">
        <f t="shared" si="33"/>
        <v>#REF!</v>
      </c>
      <c r="G64" s="24" t="e">
        <f t="shared" si="33"/>
        <v>#REF!</v>
      </c>
      <c r="H64" s="24" t="e">
        <f t="shared" si="33"/>
        <v>#REF!</v>
      </c>
      <c r="I64" s="24" t="e">
        <f t="shared" si="33"/>
        <v>#REF!</v>
      </c>
      <c r="J64" s="24" t="e">
        <f t="shared" si="33"/>
        <v>#REF!</v>
      </c>
      <c r="K64" s="24" t="e">
        <f t="shared" si="33"/>
        <v>#REF!</v>
      </c>
      <c r="L64" s="24" t="e">
        <f t="shared" si="33"/>
        <v>#REF!</v>
      </c>
      <c r="M64" s="24" t="e">
        <f t="shared" si="33"/>
        <v>#REF!</v>
      </c>
      <c r="N64" s="11" t="e">
        <f t="shared" si="33"/>
        <v>#REF!</v>
      </c>
      <c r="O64" s="11" t="e">
        <f t="shared" si="33"/>
        <v>#REF!</v>
      </c>
      <c r="P64" s="24" t="e">
        <f t="shared" si="33"/>
        <v>#REF!</v>
      </c>
      <c r="Q64" s="12" t="e">
        <f t="shared" ref="Q64:Q65" si="34">SUM(E64:P64)</f>
        <v>#REF!</v>
      </c>
      <c r="R64" s="48"/>
    </row>
    <row r="65" spans="1:19" s="23" customFormat="1" ht="17.100000000000001" customHeight="1" thickBot="1" x14ac:dyDescent="0.25">
      <c r="A65" s="654"/>
      <c r="B65" s="656"/>
      <c r="C65" s="658"/>
      <c r="D65" s="659"/>
      <c r="E65" s="17"/>
      <c r="F65" s="17"/>
      <c r="G65" s="17"/>
      <c r="H65" s="17"/>
      <c r="I65" s="17"/>
      <c r="J65" s="17"/>
      <c r="K65" s="17"/>
      <c r="L65" s="17"/>
      <c r="M65" s="17"/>
      <c r="N65" s="17">
        <v>1</v>
      </c>
      <c r="O65" s="17"/>
      <c r="P65" s="17"/>
      <c r="Q65" s="15">
        <f t="shared" si="34"/>
        <v>1</v>
      </c>
      <c r="R65" s="48"/>
    </row>
    <row r="66" spans="1:19" s="23" customFormat="1" ht="18" customHeight="1" x14ac:dyDescent="0.2">
      <c r="A66" s="660">
        <v>9</v>
      </c>
      <c r="B66" s="662" t="s">
        <v>62</v>
      </c>
      <c r="C66" s="664" t="e">
        <f>C68+C70</f>
        <v>#REF!</v>
      </c>
      <c r="D66" s="666" t="e">
        <f ca="1">C66/$C$98</f>
        <v>#REF!</v>
      </c>
      <c r="E66" s="11" t="e">
        <f>E68+E70</f>
        <v>#REF!</v>
      </c>
      <c r="F66" s="11" t="e">
        <f t="shared" ref="F66:P66" si="35">F68+F70</f>
        <v>#REF!</v>
      </c>
      <c r="G66" s="11" t="e">
        <f t="shared" si="35"/>
        <v>#REF!</v>
      </c>
      <c r="H66" s="11" t="e">
        <f t="shared" si="35"/>
        <v>#REF!</v>
      </c>
      <c r="I66" s="11" t="e">
        <f t="shared" si="35"/>
        <v>#REF!</v>
      </c>
      <c r="J66" s="11" t="e">
        <f t="shared" si="35"/>
        <v>#REF!</v>
      </c>
      <c r="K66" s="11" t="e">
        <f t="shared" si="35"/>
        <v>#REF!</v>
      </c>
      <c r="L66" s="11" t="e">
        <f t="shared" si="35"/>
        <v>#REF!</v>
      </c>
      <c r="M66" s="11" t="e">
        <f t="shared" si="35"/>
        <v>#REF!</v>
      </c>
      <c r="N66" s="11" t="e">
        <f t="shared" si="35"/>
        <v>#REF!</v>
      </c>
      <c r="O66" s="11" t="e">
        <f t="shared" si="35"/>
        <v>#REF!</v>
      </c>
      <c r="P66" s="11" t="e">
        <f t="shared" si="35"/>
        <v>#REF!</v>
      </c>
      <c r="Q66" s="12" t="e">
        <f t="shared" si="30"/>
        <v>#REF!</v>
      </c>
      <c r="R66" s="48" t="e">
        <f>C66-Q66</f>
        <v>#REF!</v>
      </c>
      <c r="S66" s="23">
        <f>5/14</f>
        <v>0.35714285714285698</v>
      </c>
    </row>
    <row r="67" spans="1:19" s="23" customFormat="1" ht="18" customHeight="1" thickBot="1" x14ac:dyDescent="0.25">
      <c r="A67" s="661"/>
      <c r="B67" s="663"/>
      <c r="C67" s="665"/>
      <c r="D67" s="667"/>
      <c r="E67" s="14" t="e">
        <f>E66/$C$66</f>
        <v>#REF!</v>
      </c>
      <c r="F67" s="14" t="e">
        <f t="shared" ref="F67:P67" si="36">F66/$C$66</f>
        <v>#REF!</v>
      </c>
      <c r="G67" s="14" t="e">
        <f t="shared" si="36"/>
        <v>#REF!</v>
      </c>
      <c r="H67" s="14" t="e">
        <f t="shared" si="36"/>
        <v>#REF!</v>
      </c>
      <c r="I67" s="14" t="e">
        <f t="shared" si="36"/>
        <v>#REF!</v>
      </c>
      <c r="J67" s="14" t="e">
        <f t="shared" si="36"/>
        <v>#REF!</v>
      </c>
      <c r="K67" s="14" t="e">
        <f t="shared" si="36"/>
        <v>#REF!</v>
      </c>
      <c r="L67" s="14" t="e">
        <f t="shared" si="36"/>
        <v>#REF!</v>
      </c>
      <c r="M67" s="14" t="e">
        <f t="shared" si="36"/>
        <v>#REF!</v>
      </c>
      <c r="N67" s="14" t="e">
        <f t="shared" si="36"/>
        <v>#REF!</v>
      </c>
      <c r="O67" s="64" t="e">
        <f t="shared" si="36"/>
        <v>#REF!</v>
      </c>
      <c r="P67" s="64" t="e">
        <f t="shared" si="36"/>
        <v>#REF!</v>
      </c>
      <c r="Q67" s="15" t="e">
        <f t="shared" si="30"/>
        <v>#REF!</v>
      </c>
      <c r="R67" s="48"/>
      <c r="S67" s="23">
        <f>7/14</f>
        <v>0.5</v>
      </c>
    </row>
    <row r="68" spans="1:19" s="23" customFormat="1" ht="17.100000000000001" customHeight="1" x14ac:dyDescent="0.2">
      <c r="A68" s="653" t="s">
        <v>63</v>
      </c>
      <c r="B68" s="655" t="e">
        <f>ORCAMENTO!#REF!</f>
        <v>#REF!</v>
      </c>
      <c r="C68" s="657" t="e">
        <f>ORCAMENTO!#REF!</f>
        <v>#REF!</v>
      </c>
      <c r="D68" s="659" t="e">
        <f ca="1">C68/$C$98</f>
        <v>#REF!</v>
      </c>
      <c r="E68" s="24" t="e">
        <f>$C68*E69</f>
        <v>#REF!</v>
      </c>
      <c r="F68" s="24" t="e">
        <f t="shared" ref="F68:P68" si="37">$C68*F69</f>
        <v>#REF!</v>
      </c>
      <c r="G68" s="24" t="e">
        <f t="shared" si="37"/>
        <v>#REF!</v>
      </c>
      <c r="H68" s="24" t="e">
        <f t="shared" si="37"/>
        <v>#REF!</v>
      </c>
      <c r="I68" s="24" t="e">
        <f t="shared" si="37"/>
        <v>#REF!</v>
      </c>
      <c r="J68" s="24" t="e">
        <f t="shared" si="37"/>
        <v>#REF!</v>
      </c>
      <c r="K68" s="24" t="e">
        <f t="shared" si="37"/>
        <v>#REF!</v>
      </c>
      <c r="L68" s="24" t="e">
        <f t="shared" si="37"/>
        <v>#REF!</v>
      </c>
      <c r="M68" s="24" t="e">
        <f t="shared" si="37"/>
        <v>#REF!</v>
      </c>
      <c r="N68" s="24" t="e">
        <f t="shared" si="37"/>
        <v>#REF!</v>
      </c>
      <c r="O68" s="11" t="e">
        <f t="shared" si="37"/>
        <v>#REF!</v>
      </c>
      <c r="P68" s="11" t="e">
        <f t="shared" si="37"/>
        <v>#REF!</v>
      </c>
      <c r="Q68" s="12" t="e">
        <f t="shared" si="30"/>
        <v>#REF!</v>
      </c>
      <c r="R68" s="48" t="e">
        <f>C68-Q68</f>
        <v>#REF!</v>
      </c>
    </row>
    <row r="69" spans="1:19" s="23" customFormat="1" ht="17.100000000000001" customHeight="1" thickBot="1" x14ac:dyDescent="0.25">
      <c r="A69" s="654"/>
      <c r="B69" s="656"/>
      <c r="C69" s="658"/>
      <c r="D69" s="659"/>
      <c r="E69" s="17"/>
      <c r="F69" s="17"/>
      <c r="G69" s="17"/>
      <c r="H69" s="17"/>
      <c r="I69" s="17"/>
      <c r="J69" s="17"/>
      <c r="K69" s="17"/>
      <c r="L69" s="17"/>
      <c r="M69" s="17"/>
      <c r="N69" s="17"/>
      <c r="O69" s="17">
        <v>0.5</v>
      </c>
      <c r="P69" s="17">
        <v>0.5</v>
      </c>
      <c r="Q69" s="15">
        <f t="shared" si="30"/>
        <v>1</v>
      </c>
      <c r="R69" s="48"/>
    </row>
    <row r="70" spans="1:19" s="23" customFormat="1" ht="17.100000000000001" customHeight="1" x14ac:dyDescent="0.2">
      <c r="A70" s="653" t="s">
        <v>64</v>
      </c>
      <c r="B70" s="655" t="s">
        <v>65</v>
      </c>
      <c r="C70" s="657" t="e">
        <f>ORCAMENTO!#REF!</f>
        <v>#REF!</v>
      </c>
      <c r="D70" s="659" t="e">
        <f ca="1">C70/$C$98</f>
        <v>#REF!</v>
      </c>
      <c r="E70" s="24" t="e">
        <f>$C70*E71</f>
        <v>#REF!</v>
      </c>
      <c r="F70" s="24" t="e">
        <f t="shared" ref="F70:P70" si="38">$C70*F71</f>
        <v>#REF!</v>
      </c>
      <c r="G70" s="24" t="e">
        <f t="shared" si="38"/>
        <v>#REF!</v>
      </c>
      <c r="H70" s="24" t="e">
        <f t="shared" si="38"/>
        <v>#REF!</v>
      </c>
      <c r="I70" s="24" t="e">
        <f t="shared" si="38"/>
        <v>#REF!</v>
      </c>
      <c r="J70" s="24" t="e">
        <f t="shared" si="38"/>
        <v>#REF!</v>
      </c>
      <c r="K70" s="24" t="e">
        <f t="shared" si="38"/>
        <v>#REF!</v>
      </c>
      <c r="L70" s="24" t="e">
        <f t="shared" si="38"/>
        <v>#REF!</v>
      </c>
      <c r="M70" s="24" t="e">
        <f t="shared" si="38"/>
        <v>#REF!</v>
      </c>
      <c r="N70" s="24" t="e">
        <f t="shared" si="38"/>
        <v>#REF!</v>
      </c>
      <c r="O70" s="11" t="e">
        <f t="shared" si="38"/>
        <v>#REF!</v>
      </c>
      <c r="P70" s="11" t="e">
        <f t="shared" si="38"/>
        <v>#REF!</v>
      </c>
      <c r="Q70" s="12" t="e">
        <f t="shared" si="30"/>
        <v>#REF!</v>
      </c>
      <c r="R70" s="48"/>
    </row>
    <row r="71" spans="1:19" s="23" customFormat="1" ht="17.100000000000001" customHeight="1" thickBot="1" x14ac:dyDescent="0.25">
      <c r="A71" s="654"/>
      <c r="B71" s="656"/>
      <c r="C71" s="658"/>
      <c r="D71" s="659"/>
      <c r="E71" s="17"/>
      <c r="F71" s="17"/>
      <c r="G71" s="17"/>
      <c r="H71" s="17"/>
      <c r="I71" s="17"/>
      <c r="J71" s="17"/>
      <c r="K71" s="17"/>
      <c r="L71" s="17"/>
      <c r="M71" s="17"/>
      <c r="N71" s="17"/>
      <c r="O71" s="17">
        <v>0.5</v>
      </c>
      <c r="P71" s="17">
        <v>0.5</v>
      </c>
      <c r="Q71" s="15">
        <f t="shared" si="30"/>
        <v>1</v>
      </c>
      <c r="R71" s="48"/>
    </row>
    <row r="72" spans="1:19" s="23" customFormat="1" ht="18" customHeight="1" x14ac:dyDescent="0.2">
      <c r="A72" s="660">
        <v>10</v>
      </c>
      <c r="B72" s="662" t="s">
        <v>66</v>
      </c>
      <c r="C72" s="664" t="e">
        <f>SUM(C74:C91)</f>
        <v>#REF!</v>
      </c>
      <c r="D72" s="666" t="e">
        <f ca="1">C72/$C$98</f>
        <v>#REF!</v>
      </c>
      <c r="E72" s="11" t="e">
        <f>E74+E76+E78+E80</f>
        <v>#REF!</v>
      </c>
      <c r="F72" s="11" t="e">
        <f>F74+F76+F78+F80</f>
        <v>#REF!</v>
      </c>
      <c r="G72" s="11" t="e">
        <f>G74+G76+G78+G80</f>
        <v>#REF!</v>
      </c>
      <c r="H72" s="11" t="e">
        <f>H74+H76+H78+H80</f>
        <v>#REF!</v>
      </c>
      <c r="I72" s="11" t="e">
        <f>I74+I76+I78+I80+I82+I84+I86+I88+I90</f>
        <v>#REF!</v>
      </c>
      <c r="J72" s="11" t="e">
        <f>J74+J76+J78+J80+J82+J84+J86+J88+J90</f>
        <v>#REF!</v>
      </c>
      <c r="K72" s="11" t="e">
        <f t="shared" ref="K72:P72" si="39">K74+K76+K78+K80+K82+K84+K86+K88+K90</f>
        <v>#REF!</v>
      </c>
      <c r="L72" s="11" t="e">
        <f t="shared" si="39"/>
        <v>#REF!</v>
      </c>
      <c r="M72" s="11" t="e">
        <f t="shared" si="39"/>
        <v>#REF!</v>
      </c>
      <c r="N72" s="11" t="e">
        <f t="shared" si="39"/>
        <v>#REF!</v>
      </c>
      <c r="O72" s="11" t="e">
        <f t="shared" si="39"/>
        <v>#REF!</v>
      </c>
      <c r="P72" s="11" t="e">
        <f t="shared" si="39"/>
        <v>#REF!</v>
      </c>
      <c r="Q72" s="12" t="e">
        <f>SUM(E72:P72)</f>
        <v>#REF!</v>
      </c>
      <c r="R72" s="48" t="e">
        <f>C72-Q72</f>
        <v>#REF!</v>
      </c>
    </row>
    <row r="73" spans="1:19" s="23" customFormat="1" ht="18" customHeight="1" thickBot="1" x14ac:dyDescent="0.25">
      <c r="A73" s="661"/>
      <c r="B73" s="663"/>
      <c r="C73" s="665"/>
      <c r="D73" s="667"/>
      <c r="E73" s="14" t="e">
        <f ca="1">E72/$C$14</f>
        <v>#REF!</v>
      </c>
      <c r="F73" s="14" t="e">
        <f ca="1">F72/$C$14</f>
        <v>#REF!</v>
      </c>
      <c r="G73" s="14" t="e">
        <f ca="1">G72/$C$14</f>
        <v>#REF!</v>
      </c>
      <c r="H73" s="14" t="e">
        <f ca="1">H72/$C$14</f>
        <v>#REF!</v>
      </c>
      <c r="I73" s="14" t="e">
        <f t="shared" ref="I73" si="40">I72/$C$44</f>
        <v>#REF!</v>
      </c>
      <c r="J73" s="64" t="e">
        <f>J72/$C$72</f>
        <v>#REF!</v>
      </c>
      <c r="K73" s="64" t="e">
        <f t="shared" ref="K73:P73" si="41">K72/$C$72</f>
        <v>#REF!</v>
      </c>
      <c r="L73" s="64" t="e">
        <f t="shared" si="41"/>
        <v>#REF!</v>
      </c>
      <c r="M73" s="64" t="e">
        <f t="shared" si="41"/>
        <v>#REF!</v>
      </c>
      <c r="N73" s="64" t="e">
        <f t="shared" si="41"/>
        <v>#REF!</v>
      </c>
      <c r="O73" s="64" t="e">
        <f t="shared" si="41"/>
        <v>#REF!</v>
      </c>
      <c r="P73" s="64" t="e">
        <f t="shared" si="41"/>
        <v>#REF!</v>
      </c>
      <c r="Q73" s="15" t="e">
        <f t="shared" ref="Q73:Q91" ca="1" si="42">SUM(E73:P73)</f>
        <v>#REF!</v>
      </c>
      <c r="R73" s="48"/>
      <c r="S73" s="23">
        <f>7/14</f>
        <v>0.5</v>
      </c>
    </row>
    <row r="74" spans="1:19" s="23" customFormat="1" ht="17.100000000000001" customHeight="1" x14ac:dyDescent="0.2">
      <c r="A74" s="653" t="s">
        <v>67</v>
      </c>
      <c r="B74" s="655" t="s">
        <v>68</v>
      </c>
      <c r="C74" s="657" t="e">
        <f>ORCAMENTO!#REF!</f>
        <v>#REF!</v>
      </c>
      <c r="D74" s="659" t="e">
        <f ca="1">C74/$C$98</f>
        <v>#REF!</v>
      </c>
      <c r="E74" s="24" t="e">
        <f>$C74*E75</f>
        <v>#REF!</v>
      </c>
      <c r="F74" s="24" t="e">
        <f t="shared" ref="F74:P74" si="43">$C74*F75</f>
        <v>#REF!</v>
      </c>
      <c r="G74" s="24" t="e">
        <f t="shared" si="43"/>
        <v>#REF!</v>
      </c>
      <c r="H74" s="24" t="e">
        <f t="shared" si="43"/>
        <v>#REF!</v>
      </c>
      <c r="I74" s="11" t="e">
        <f t="shared" si="43"/>
        <v>#REF!</v>
      </c>
      <c r="J74" s="11" t="e">
        <f t="shared" si="43"/>
        <v>#REF!</v>
      </c>
      <c r="K74" s="11" t="e">
        <f t="shared" si="43"/>
        <v>#REF!</v>
      </c>
      <c r="L74" s="11" t="e">
        <f t="shared" si="43"/>
        <v>#REF!</v>
      </c>
      <c r="M74" s="11" t="e">
        <f t="shared" si="43"/>
        <v>#REF!</v>
      </c>
      <c r="N74" s="11" t="e">
        <f t="shared" si="43"/>
        <v>#REF!</v>
      </c>
      <c r="O74" s="11" t="e">
        <f t="shared" si="43"/>
        <v>#REF!</v>
      </c>
      <c r="P74" s="11" t="e">
        <f t="shared" si="43"/>
        <v>#REF!</v>
      </c>
      <c r="Q74" s="12" t="e">
        <f t="shared" si="42"/>
        <v>#REF!</v>
      </c>
      <c r="R74" s="48"/>
    </row>
    <row r="75" spans="1:19" s="23" customFormat="1" ht="17.100000000000001" customHeight="1" thickBot="1" x14ac:dyDescent="0.25">
      <c r="A75" s="654"/>
      <c r="B75" s="656"/>
      <c r="C75" s="658"/>
      <c r="D75" s="659"/>
      <c r="E75" s="17"/>
      <c r="F75" s="17"/>
      <c r="G75" s="17"/>
      <c r="H75" s="17"/>
      <c r="I75" s="72">
        <v>0.1</v>
      </c>
      <c r="J75" s="72">
        <v>0.25</v>
      </c>
      <c r="K75" s="72">
        <v>0.25</v>
      </c>
      <c r="L75" s="17">
        <v>0.25</v>
      </c>
      <c r="M75" s="17">
        <v>0.15</v>
      </c>
      <c r="N75" s="68"/>
      <c r="O75" s="68"/>
      <c r="P75" s="68"/>
      <c r="Q75" s="15">
        <f t="shared" si="42"/>
        <v>1</v>
      </c>
      <c r="R75" s="48"/>
    </row>
    <row r="76" spans="1:19" s="23" customFormat="1" ht="17.100000000000001" customHeight="1" x14ac:dyDescent="0.2">
      <c r="A76" s="653" t="s">
        <v>69</v>
      </c>
      <c r="B76" s="655" t="s">
        <v>70</v>
      </c>
      <c r="C76" s="657" t="e">
        <f>ORCAMENTO!#REF!</f>
        <v>#REF!</v>
      </c>
      <c r="D76" s="659" t="e">
        <f ca="1">C76/$C$98</f>
        <v>#REF!</v>
      </c>
      <c r="E76" s="24" t="e">
        <f>$C76*E77</f>
        <v>#REF!</v>
      </c>
      <c r="F76" s="24" t="e">
        <f t="shared" ref="F76:P76" si="44">$C76*F77</f>
        <v>#REF!</v>
      </c>
      <c r="G76" s="24" t="e">
        <f t="shared" si="44"/>
        <v>#REF!</v>
      </c>
      <c r="H76" s="24" t="e">
        <f t="shared" si="44"/>
        <v>#REF!</v>
      </c>
      <c r="I76" s="16" t="e">
        <f t="shared" si="44"/>
        <v>#REF!</v>
      </c>
      <c r="J76" s="70" t="e">
        <f t="shared" si="44"/>
        <v>#REF!</v>
      </c>
      <c r="K76" s="70" t="e">
        <f t="shared" si="44"/>
        <v>#REF!</v>
      </c>
      <c r="L76" s="11" t="e">
        <f t="shared" si="44"/>
        <v>#REF!</v>
      </c>
      <c r="M76" s="11" t="e">
        <f t="shared" si="44"/>
        <v>#REF!</v>
      </c>
      <c r="N76" s="71" t="e">
        <f t="shared" si="44"/>
        <v>#REF!</v>
      </c>
      <c r="O76" s="71" t="e">
        <f t="shared" si="44"/>
        <v>#REF!</v>
      </c>
      <c r="P76" s="71" t="e">
        <f t="shared" si="44"/>
        <v>#REF!</v>
      </c>
      <c r="Q76" s="12" t="e">
        <f t="shared" si="42"/>
        <v>#REF!</v>
      </c>
      <c r="R76" s="48" t="e">
        <f>C76-Q76</f>
        <v>#REF!</v>
      </c>
    </row>
    <row r="77" spans="1:19" s="23" customFormat="1" ht="17.100000000000001" customHeight="1" thickBot="1" x14ac:dyDescent="0.25">
      <c r="A77" s="654"/>
      <c r="B77" s="656"/>
      <c r="C77" s="658"/>
      <c r="D77" s="659"/>
      <c r="E77" s="17"/>
      <c r="F77" s="17"/>
      <c r="G77" s="17"/>
      <c r="H77" s="17"/>
      <c r="I77" s="17"/>
      <c r="J77" s="17"/>
      <c r="K77" s="17"/>
      <c r="L77" s="17">
        <v>0.5</v>
      </c>
      <c r="M77" s="17">
        <v>0.5</v>
      </c>
      <c r="N77" s="64"/>
      <c r="O77" s="64"/>
      <c r="P77" s="64"/>
      <c r="Q77" s="15">
        <f t="shared" si="42"/>
        <v>1</v>
      </c>
      <c r="R77" s="48"/>
    </row>
    <row r="78" spans="1:19" s="23" customFormat="1" ht="17.100000000000001" customHeight="1" x14ac:dyDescent="0.2">
      <c r="A78" s="653" t="s">
        <v>71</v>
      </c>
      <c r="B78" s="655" t="s">
        <v>72</v>
      </c>
      <c r="C78" s="657" t="e">
        <f>ORCAMENTO!#REF!</f>
        <v>#REF!</v>
      </c>
      <c r="D78" s="659" t="e">
        <f ca="1">C78/$C$98</f>
        <v>#REF!</v>
      </c>
      <c r="E78" s="24" t="e">
        <f>$C78*E79</f>
        <v>#REF!</v>
      </c>
      <c r="F78" s="24" t="e">
        <f t="shared" ref="F78:P78" si="45">$C78*F79</f>
        <v>#REF!</v>
      </c>
      <c r="G78" s="24" t="e">
        <f t="shared" si="45"/>
        <v>#REF!</v>
      </c>
      <c r="H78" s="24" t="e">
        <f>$C78*H79</f>
        <v>#REF!</v>
      </c>
      <c r="I78" s="24" t="e">
        <f t="shared" si="45"/>
        <v>#REF!</v>
      </c>
      <c r="J78" s="24" t="e">
        <f t="shared" si="45"/>
        <v>#REF!</v>
      </c>
      <c r="K78" s="24" t="e">
        <f t="shared" si="45"/>
        <v>#REF!</v>
      </c>
      <c r="L78" s="11" t="e">
        <f t="shared" si="45"/>
        <v>#REF!</v>
      </c>
      <c r="M78" s="11" t="e">
        <f t="shared" si="45"/>
        <v>#REF!</v>
      </c>
      <c r="N78" s="70" t="e">
        <f t="shared" si="45"/>
        <v>#REF!</v>
      </c>
      <c r="O78" s="70" t="e">
        <f t="shared" si="45"/>
        <v>#REF!</v>
      </c>
      <c r="P78" s="70" t="e">
        <f t="shared" si="45"/>
        <v>#REF!</v>
      </c>
      <c r="Q78" s="12" t="e">
        <f t="shared" si="42"/>
        <v>#REF!</v>
      </c>
      <c r="R78" s="48" t="e">
        <f>C78-Q78</f>
        <v>#REF!</v>
      </c>
    </row>
    <row r="79" spans="1:19" s="23" customFormat="1" ht="17.100000000000001" customHeight="1" thickBot="1" x14ac:dyDescent="0.25">
      <c r="A79" s="654"/>
      <c r="B79" s="656"/>
      <c r="C79" s="658"/>
      <c r="D79" s="659"/>
      <c r="E79" s="17"/>
      <c r="F79" s="17"/>
      <c r="G79" s="17"/>
      <c r="H79" s="17"/>
      <c r="I79" s="17"/>
      <c r="J79" s="17"/>
      <c r="K79" s="17"/>
      <c r="L79" s="17">
        <v>0.5</v>
      </c>
      <c r="M79" s="17">
        <v>0.5</v>
      </c>
      <c r="N79" s="17"/>
      <c r="O79" s="17"/>
      <c r="P79" s="68"/>
      <c r="Q79" s="15">
        <f t="shared" si="42"/>
        <v>1</v>
      </c>
      <c r="R79" s="48"/>
    </row>
    <row r="80" spans="1:19" s="23" customFormat="1" ht="17.100000000000001" customHeight="1" x14ac:dyDescent="0.2">
      <c r="A80" s="653" t="s">
        <v>73</v>
      </c>
      <c r="B80" s="655" t="s">
        <v>74</v>
      </c>
      <c r="C80" s="657" t="e">
        <f>ORCAMENTO!#REF!</f>
        <v>#REF!</v>
      </c>
      <c r="D80" s="659" t="e">
        <f ca="1">C80/$C$98</f>
        <v>#REF!</v>
      </c>
      <c r="E80" s="24" t="e">
        <f>$C80*E81</f>
        <v>#REF!</v>
      </c>
      <c r="F80" s="24" t="e">
        <f t="shared" ref="F80:P90" si="46">$C80*F81</f>
        <v>#REF!</v>
      </c>
      <c r="G80" s="24" t="e">
        <f t="shared" si="46"/>
        <v>#REF!</v>
      </c>
      <c r="H80" s="24" t="e">
        <f t="shared" si="46"/>
        <v>#REF!</v>
      </c>
      <c r="I80" s="24" t="e">
        <f t="shared" si="46"/>
        <v>#REF!</v>
      </c>
      <c r="J80" s="24" t="e">
        <f t="shared" si="46"/>
        <v>#REF!</v>
      </c>
      <c r="K80" s="24" t="e">
        <f t="shared" si="46"/>
        <v>#REF!</v>
      </c>
      <c r="L80" s="11" t="e">
        <f t="shared" si="46"/>
        <v>#REF!</v>
      </c>
      <c r="M80" s="11" t="e">
        <f t="shared" si="46"/>
        <v>#REF!</v>
      </c>
      <c r="N80" s="11" t="e">
        <f t="shared" si="46"/>
        <v>#REF!</v>
      </c>
      <c r="O80" s="11" t="e">
        <f t="shared" si="46"/>
        <v>#REF!</v>
      </c>
      <c r="P80" s="71" t="e">
        <f t="shared" si="46"/>
        <v>#REF!</v>
      </c>
      <c r="Q80" s="12" t="e">
        <f t="shared" si="42"/>
        <v>#REF!</v>
      </c>
      <c r="R80" s="48"/>
    </row>
    <row r="81" spans="1:19" s="23" customFormat="1" ht="17.100000000000001" customHeight="1" thickBot="1" x14ac:dyDescent="0.25">
      <c r="A81" s="654"/>
      <c r="B81" s="656"/>
      <c r="C81" s="658"/>
      <c r="D81" s="659"/>
      <c r="E81" s="17"/>
      <c r="F81" s="17"/>
      <c r="G81" s="17"/>
      <c r="H81" s="17"/>
      <c r="I81" s="17"/>
      <c r="J81" s="17"/>
      <c r="K81" s="68"/>
      <c r="L81" s="17">
        <v>0.25</v>
      </c>
      <c r="M81" s="17">
        <v>0.25</v>
      </c>
      <c r="N81" s="17">
        <v>0.25</v>
      </c>
      <c r="O81" s="17">
        <v>0.25</v>
      </c>
      <c r="P81" s="64"/>
      <c r="Q81" s="15">
        <f t="shared" si="42"/>
        <v>1</v>
      </c>
      <c r="R81" s="48"/>
    </row>
    <row r="82" spans="1:19" s="23" customFormat="1" ht="17.100000000000001" customHeight="1" x14ac:dyDescent="0.2">
      <c r="A82" s="653" t="s">
        <v>75</v>
      </c>
      <c r="B82" s="655" t="s">
        <v>76</v>
      </c>
      <c r="C82" s="657" t="e">
        <f>ORCAMENTO!#REF!</f>
        <v>#REF!</v>
      </c>
      <c r="D82" s="659" t="e">
        <f ca="1">C82/$C$98</f>
        <v>#REF!</v>
      </c>
      <c r="E82" s="24" t="e">
        <f>$C82*E83</f>
        <v>#REF!</v>
      </c>
      <c r="F82" s="24" t="e">
        <f t="shared" si="46"/>
        <v>#REF!</v>
      </c>
      <c r="G82" s="24" t="e">
        <f t="shared" si="46"/>
        <v>#REF!</v>
      </c>
      <c r="H82" s="24" t="e">
        <f t="shared" si="46"/>
        <v>#REF!</v>
      </c>
      <c r="I82" s="24" t="e">
        <f t="shared" si="46"/>
        <v>#REF!</v>
      </c>
      <c r="J82" s="24" t="e">
        <f t="shared" si="46"/>
        <v>#REF!</v>
      </c>
      <c r="K82" s="69" t="e">
        <f t="shared" si="46"/>
        <v>#REF!</v>
      </c>
      <c r="L82" s="11" t="e">
        <f t="shared" si="46"/>
        <v>#REF!</v>
      </c>
      <c r="M82" s="11" t="e">
        <f t="shared" si="46"/>
        <v>#REF!</v>
      </c>
      <c r="N82" s="11" t="e">
        <f t="shared" si="46"/>
        <v>#REF!</v>
      </c>
      <c r="O82" s="11" t="e">
        <f t="shared" si="46"/>
        <v>#REF!</v>
      </c>
      <c r="P82" s="70" t="e">
        <f t="shared" si="46"/>
        <v>#REF!</v>
      </c>
      <c r="Q82" s="12" t="e">
        <f t="shared" si="42"/>
        <v>#REF!</v>
      </c>
      <c r="R82" s="48"/>
    </row>
    <row r="83" spans="1:19" s="23" customFormat="1" ht="17.100000000000001" customHeight="1" thickBot="1" x14ac:dyDescent="0.25">
      <c r="A83" s="654"/>
      <c r="B83" s="656"/>
      <c r="C83" s="658"/>
      <c r="D83" s="659"/>
      <c r="E83" s="17"/>
      <c r="F83" s="17"/>
      <c r="G83" s="17"/>
      <c r="H83" s="17"/>
      <c r="I83" s="17"/>
      <c r="J83" s="17"/>
      <c r="K83" s="17"/>
      <c r="L83" s="17">
        <v>0.25</v>
      </c>
      <c r="M83" s="17">
        <v>0.25</v>
      </c>
      <c r="N83" s="17">
        <v>0.25</v>
      </c>
      <c r="O83" s="17">
        <v>0.25</v>
      </c>
      <c r="P83" s="68"/>
      <c r="Q83" s="15">
        <f t="shared" si="42"/>
        <v>1</v>
      </c>
      <c r="R83" s="48"/>
    </row>
    <row r="84" spans="1:19" s="23" customFormat="1" ht="17.100000000000001" customHeight="1" x14ac:dyDescent="0.2">
      <c r="A84" s="653" t="s">
        <v>77</v>
      </c>
      <c r="B84" s="655" t="s">
        <v>78</v>
      </c>
      <c r="C84" s="657" t="e">
        <f>ORCAMENTO!#REF!</f>
        <v>#REF!</v>
      </c>
      <c r="D84" s="659" t="e">
        <f ca="1">C84/$C$98</f>
        <v>#REF!</v>
      </c>
      <c r="E84" s="24" t="e">
        <f>$C84*E85</f>
        <v>#REF!</v>
      </c>
      <c r="F84" s="24" t="e">
        <f t="shared" si="46"/>
        <v>#REF!</v>
      </c>
      <c r="G84" s="24" t="e">
        <f t="shared" si="46"/>
        <v>#REF!</v>
      </c>
      <c r="H84" s="24" t="e">
        <f t="shared" si="46"/>
        <v>#REF!</v>
      </c>
      <c r="I84" s="24" t="e">
        <f t="shared" si="46"/>
        <v>#REF!</v>
      </c>
      <c r="J84" s="24" t="e">
        <f t="shared" si="46"/>
        <v>#REF!</v>
      </c>
      <c r="K84" s="24" t="e">
        <f t="shared" si="46"/>
        <v>#REF!</v>
      </c>
      <c r="L84" s="11" t="e">
        <f t="shared" si="46"/>
        <v>#REF!</v>
      </c>
      <c r="M84" s="11" t="e">
        <f t="shared" si="46"/>
        <v>#REF!</v>
      </c>
      <c r="N84" s="11" t="e">
        <f t="shared" si="46"/>
        <v>#REF!</v>
      </c>
      <c r="O84" s="11" t="e">
        <f t="shared" si="46"/>
        <v>#REF!</v>
      </c>
      <c r="P84" s="71" t="e">
        <f t="shared" si="46"/>
        <v>#REF!</v>
      </c>
      <c r="Q84" s="12" t="e">
        <f t="shared" si="42"/>
        <v>#REF!</v>
      </c>
      <c r="R84" s="48"/>
    </row>
    <row r="85" spans="1:19" s="23" customFormat="1" ht="17.100000000000001" customHeight="1" thickBot="1" x14ac:dyDescent="0.25">
      <c r="A85" s="654"/>
      <c r="B85" s="656"/>
      <c r="C85" s="658"/>
      <c r="D85" s="659"/>
      <c r="E85" s="17"/>
      <c r="F85" s="17"/>
      <c r="G85" s="17"/>
      <c r="H85" s="17"/>
      <c r="I85" s="17"/>
      <c r="J85" s="17"/>
      <c r="K85" s="68"/>
      <c r="L85" s="17">
        <v>0.25</v>
      </c>
      <c r="M85" s="17">
        <v>0.25</v>
      </c>
      <c r="N85" s="17">
        <v>0.25</v>
      </c>
      <c r="O85" s="17">
        <v>0.25</v>
      </c>
      <c r="P85" s="64"/>
      <c r="Q85" s="15">
        <f t="shared" si="42"/>
        <v>1</v>
      </c>
      <c r="R85" s="48"/>
    </row>
    <row r="86" spans="1:19" s="23" customFormat="1" ht="17.100000000000001" customHeight="1" x14ac:dyDescent="0.2">
      <c r="A86" s="653" t="s">
        <v>79</v>
      </c>
      <c r="B86" s="655" t="s">
        <v>80</v>
      </c>
      <c r="C86" s="657" t="e">
        <f>ORCAMENTO!#REF!</f>
        <v>#REF!</v>
      </c>
      <c r="D86" s="659" t="e">
        <f ca="1">C86/$C$98</f>
        <v>#REF!</v>
      </c>
      <c r="E86" s="24" t="e">
        <f>$C86*E87</f>
        <v>#REF!</v>
      </c>
      <c r="F86" s="24" t="e">
        <f t="shared" si="46"/>
        <v>#REF!</v>
      </c>
      <c r="G86" s="24" t="e">
        <f t="shared" si="46"/>
        <v>#REF!</v>
      </c>
      <c r="H86" s="24" t="e">
        <f t="shared" si="46"/>
        <v>#REF!</v>
      </c>
      <c r="I86" s="24" t="e">
        <f t="shared" si="46"/>
        <v>#REF!</v>
      </c>
      <c r="J86" s="24" t="e">
        <f t="shared" si="46"/>
        <v>#REF!</v>
      </c>
      <c r="K86" s="69" t="e">
        <f>$C86*K87</f>
        <v>#REF!</v>
      </c>
      <c r="L86" s="11" t="e">
        <f t="shared" si="46"/>
        <v>#REF!</v>
      </c>
      <c r="M86" s="11" t="e">
        <f t="shared" si="46"/>
        <v>#REF!</v>
      </c>
      <c r="N86" s="11" t="e">
        <f t="shared" si="46"/>
        <v>#REF!</v>
      </c>
      <c r="O86" s="11" t="e">
        <f t="shared" si="46"/>
        <v>#REF!</v>
      </c>
      <c r="P86" s="70" t="e">
        <f t="shared" si="46"/>
        <v>#REF!</v>
      </c>
      <c r="Q86" s="12" t="e">
        <f t="shared" si="42"/>
        <v>#REF!</v>
      </c>
      <c r="R86" s="48"/>
    </row>
    <row r="87" spans="1:19" s="23" customFormat="1" ht="17.100000000000001" customHeight="1" thickBot="1" x14ac:dyDescent="0.25">
      <c r="A87" s="654"/>
      <c r="B87" s="656"/>
      <c r="C87" s="658"/>
      <c r="D87" s="659"/>
      <c r="E87" s="17"/>
      <c r="F87" s="17"/>
      <c r="G87" s="17"/>
      <c r="H87" s="17"/>
      <c r="I87" s="17"/>
      <c r="J87" s="17"/>
      <c r="K87" s="17"/>
      <c r="L87" s="17"/>
      <c r="M87" s="17"/>
      <c r="N87" s="17"/>
      <c r="O87" s="17">
        <v>1</v>
      </c>
      <c r="P87" s="17"/>
      <c r="Q87" s="15">
        <f t="shared" si="42"/>
        <v>1</v>
      </c>
      <c r="R87" s="48"/>
    </row>
    <row r="88" spans="1:19" s="23" customFormat="1" ht="17.100000000000001" customHeight="1" x14ac:dyDescent="0.2">
      <c r="A88" s="653" t="s">
        <v>81</v>
      </c>
      <c r="B88" s="655" t="s">
        <v>82</v>
      </c>
      <c r="C88" s="657" t="e">
        <f>ORCAMENTO!#REF!</f>
        <v>#REF!</v>
      </c>
      <c r="D88" s="659" t="e">
        <f ca="1">C88/$C$98</f>
        <v>#REF!</v>
      </c>
      <c r="E88" s="24" t="e">
        <f>$C88*E89</f>
        <v>#REF!</v>
      </c>
      <c r="F88" s="24" t="e">
        <f t="shared" si="46"/>
        <v>#REF!</v>
      </c>
      <c r="G88" s="24" t="e">
        <f t="shared" si="46"/>
        <v>#REF!</v>
      </c>
      <c r="H88" s="24" t="e">
        <f t="shared" si="46"/>
        <v>#REF!</v>
      </c>
      <c r="I88" s="24" t="e">
        <f t="shared" si="46"/>
        <v>#REF!</v>
      </c>
      <c r="J88" s="24" t="e">
        <f t="shared" si="46"/>
        <v>#REF!</v>
      </c>
      <c r="K88" s="24" t="e">
        <f t="shared" si="46"/>
        <v>#REF!</v>
      </c>
      <c r="L88" s="24" t="e">
        <f t="shared" si="46"/>
        <v>#REF!</v>
      </c>
      <c r="M88" s="24" t="e">
        <f t="shared" si="46"/>
        <v>#REF!</v>
      </c>
      <c r="N88" s="11" t="e">
        <f t="shared" si="46"/>
        <v>#REF!</v>
      </c>
      <c r="O88" s="11" t="e">
        <f t="shared" si="46"/>
        <v>#REF!</v>
      </c>
      <c r="P88" s="11" t="e">
        <f t="shared" si="46"/>
        <v>#REF!</v>
      </c>
      <c r="Q88" s="12" t="e">
        <f t="shared" si="42"/>
        <v>#REF!</v>
      </c>
      <c r="R88" s="48"/>
    </row>
    <row r="89" spans="1:19" s="23" customFormat="1" ht="17.100000000000001" customHeight="1" thickBot="1" x14ac:dyDescent="0.25">
      <c r="A89" s="654"/>
      <c r="B89" s="656"/>
      <c r="C89" s="658"/>
      <c r="D89" s="659"/>
      <c r="E89" s="17"/>
      <c r="F89" s="17"/>
      <c r="G89" s="17"/>
      <c r="H89" s="17"/>
      <c r="I89" s="17"/>
      <c r="J89" s="17"/>
      <c r="K89" s="17"/>
      <c r="L89" s="17"/>
      <c r="M89" s="17"/>
      <c r="N89" s="17">
        <v>0.5</v>
      </c>
      <c r="O89" s="17">
        <v>0.5</v>
      </c>
      <c r="P89" s="17"/>
      <c r="Q89" s="15">
        <f t="shared" si="42"/>
        <v>1</v>
      </c>
      <c r="R89" s="48"/>
    </row>
    <row r="90" spans="1:19" s="23" customFormat="1" ht="17.100000000000001" customHeight="1" x14ac:dyDescent="0.2">
      <c r="A90" s="653" t="s">
        <v>83</v>
      </c>
      <c r="B90" s="655" t="s">
        <v>84</v>
      </c>
      <c r="C90" s="657" t="e">
        <f>ORCAMENTO!#REF!</f>
        <v>#REF!</v>
      </c>
      <c r="D90" s="659" t="e">
        <f ca="1">C90/$C$98</f>
        <v>#REF!</v>
      </c>
      <c r="E90" s="24" t="e">
        <f>$C90*E91</f>
        <v>#REF!</v>
      </c>
      <c r="F90" s="24" t="e">
        <f t="shared" si="46"/>
        <v>#REF!</v>
      </c>
      <c r="G90" s="24" t="e">
        <f t="shared" si="46"/>
        <v>#REF!</v>
      </c>
      <c r="H90" s="24" t="e">
        <f t="shared" si="46"/>
        <v>#REF!</v>
      </c>
      <c r="I90" s="24" t="e">
        <f t="shared" si="46"/>
        <v>#REF!</v>
      </c>
      <c r="J90" s="24" t="e">
        <f t="shared" si="46"/>
        <v>#REF!</v>
      </c>
      <c r="K90" s="24" t="e">
        <f t="shared" si="46"/>
        <v>#REF!</v>
      </c>
      <c r="L90" s="24" t="e">
        <f t="shared" si="46"/>
        <v>#REF!</v>
      </c>
      <c r="M90" s="24" t="e">
        <f t="shared" si="46"/>
        <v>#REF!</v>
      </c>
      <c r="N90" s="24" t="e">
        <f t="shared" si="46"/>
        <v>#REF!</v>
      </c>
      <c r="O90" s="11" t="e">
        <f t="shared" si="46"/>
        <v>#REF!</v>
      </c>
      <c r="P90" s="24" t="e">
        <f t="shared" si="46"/>
        <v>#REF!</v>
      </c>
      <c r="Q90" s="12" t="e">
        <f t="shared" si="42"/>
        <v>#REF!</v>
      </c>
      <c r="R90" s="48"/>
    </row>
    <row r="91" spans="1:19" s="23" customFormat="1" ht="17.100000000000001" customHeight="1" thickBot="1" x14ac:dyDescent="0.25">
      <c r="A91" s="654"/>
      <c r="B91" s="656"/>
      <c r="C91" s="658"/>
      <c r="D91" s="659"/>
      <c r="E91" s="17"/>
      <c r="F91" s="17"/>
      <c r="G91" s="17"/>
      <c r="H91" s="17"/>
      <c r="I91" s="17"/>
      <c r="J91" s="17"/>
      <c r="K91" s="17"/>
      <c r="L91" s="17"/>
      <c r="M91" s="17"/>
      <c r="N91" s="17"/>
      <c r="O91" s="17">
        <v>1</v>
      </c>
      <c r="P91" s="17"/>
      <c r="Q91" s="15">
        <f t="shared" si="42"/>
        <v>1</v>
      </c>
      <c r="R91" s="48"/>
    </row>
    <row r="92" spans="1:19" s="23" customFormat="1" ht="18" customHeight="1" x14ac:dyDescent="0.2">
      <c r="A92" s="660">
        <v>11</v>
      </c>
      <c r="B92" s="662" t="s">
        <v>85</v>
      </c>
      <c r="C92" s="664" t="e">
        <f>C94+C96</f>
        <v>#REF!</v>
      </c>
      <c r="D92" s="666" t="e">
        <f ca="1">C92/$C$98</f>
        <v>#REF!</v>
      </c>
      <c r="E92" s="11" t="e">
        <f>E94+E96</f>
        <v>#REF!</v>
      </c>
      <c r="F92" s="11" t="e">
        <f t="shared" ref="F92:O92" si="47">F94+F96</f>
        <v>#REF!</v>
      </c>
      <c r="G92" s="11" t="e">
        <f t="shared" si="47"/>
        <v>#REF!</v>
      </c>
      <c r="H92" s="11" t="e">
        <f t="shared" si="47"/>
        <v>#REF!</v>
      </c>
      <c r="I92" s="11" t="e">
        <f t="shared" si="47"/>
        <v>#REF!</v>
      </c>
      <c r="J92" s="11" t="e">
        <f t="shared" si="47"/>
        <v>#REF!</v>
      </c>
      <c r="K92" s="11" t="e">
        <f t="shared" si="47"/>
        <v>#REF!</v>
      </c>
      <c r="L92" s="11" t="e">
        <f t="shared" si="47"/>
        <v>#REF!</v>
      </c>
      <c r="M92" s="11" t="e">
        <f t="shared" si="47"/>
        <v>#REF!</v>
      </c>
      <c r="N92" s="11" t="e">
        <f t="shared" si="47"/>
        <v>#REF!</v>
      </c>
      <c r="O92" s="11" t="e">
        <f t="shared" si="47"/>
        <v>#REF!</v>
      </c>
      <c r="P92" s="11" t="e">
        <f>P94+P96</f>
        <v>#REF!</v>
      </c>
      <c r="Q92" s="12" t="e">
        <f t="shared" si="30"/>
        <v>#REF!</v>
      </c>
      <c r="R92" s="48" t="e">
        <f>C92-Q92</f>
        <v>#REF!</v>
      </c>
      <c r="S92" s="23">
        <f>5/14</f>
        <v>0.35714285714285698</v>
      </c>
    </row>
    <row r="93" spans="1:19" s="23" customFormat="1" ht="18" customHeight="1" thickBot="1" x14ac:dyDescent="0.25">
      <c r="A93" s="661"/>
      <c r="B93" s="663"/>
      <c r="C93" s="665"/>
      <c r="D93" s="667"/>
      <c r="E93" s="14" t="e">
        <f>E92/$C$66</f>
        <v>#REF!</v>
      </c>
      <c r="F93" s="14" t="e">
        <f t="shared" ref="F93:N93" si="48">F92/$C$66</f>
        <v>#REF!</v>
      </c>
      <c r="G93" s="14" t="e">
        <f t="shared" si="48"/>
        <v>#REF!</v>
      </c>
      <c r="H93" s="14" t="e">
        <f t="shared" si="48"/>
        <v>#REF!</v>
      </c>
      <c r="I93" s="14" t="e">
        <f t="shared" si="48"/>
        <v>#REF!</v>
      </c>
      <c r="J93" s="14" t="e">
        <f t="shared" si="48"/>
        <v>#REF!</v>
      </c>
      <c r="K93" s="14" t="e">
        <f t="shared" si="48"/>
        <v>#REF!</v>
      </c>
      <c r="L93" s="14" t="e">
        <f t="shared" si="48"/>
        <v>#REF!</v>
      </c>
      <c r="M93" s="14" t="e">
        <f t="shared" si="48"/>
        <v>#REF!</v>
      </c>
      <c r="N93" s="14" t="e">
        <f t="shared" si="48"/>
        <v>#REF!</v>
      </c>
      <c r="O93" s="64" t="e">
        <f>O92/$C$92</f>
        <v>#REF!</v>
      </c>
      <c r="P93" s="64" t="e">
        <f>P92/$C$92</f>
        <v>#REF!</v>
      </c>
      <c r="Q93" s="15" t="e">
        <f t="shared" si="30"/>
        <v>#REF!</v>
      </c>
      <c r="R93" s="48"/>
      <c r="S93" s="23">
        <f>7/14</f>
        <v>0.5</v>
      </c>
    </row>
    <row r="94" spans="1:19" s="23" customFormat="1" ht="17.100000000000001" customHeight="1" x14ac:dyDescent="0.2">
      <c r="A94" s="653" t="s">
        <v>86</v>
      </c>
      <c r="B94" s="655" t="s">
        <v>87</v>
      </c>
      <c r="C94" s="657" t="e">
        <f>ORCAMENTO!#REF!</f>
        <v>#REF!</v>
      </c>
      <c r="D94" s="659" t="e">
        <f ca="1">C94/$C$98</f>
        <v>#REF!</v>
      </c>
      <c r="E94" s="24" t="e">
        <f>$C94*E95</f>
        <v>#REF!</v>
      </c>
      <c r="F94" s="24" t="e">
        <f t="shared" ref="F94:P94" si="49">$C94*F95</f>
        <v>#REF!</v>
      </c>
      <c r="G94" s="24" t="e">
        <f t="shared" si="49"/>
        <v>#REF!</v>
      </c>
      <c r="H94" s="24" t="e">
        <f t="shared" si="49"/>
        <v>#REF!</v>
      </c>
      <c r="I94" s="24" t="e">
        <f t="shared" si="49"/>
        <v>#REF!</v>
      </c>
      <c r="J94" s="24" t="e">
        <f t="shared" si="49"/>
        <v>#REF!</v>
      </c>
      <c r="K94" s="24" t="e">
        <f t="shared" si="49"/>
        <v>#REF!</v>
      </c>
      <c r="L94" s="24" t="e">
        <f t="shared" si="49"/>
        <v>#REF!</v>
      </c>
      <c r="M94" s="24" t="e">
        <f t="shared" si="49"/>
        <v>#REF!</v>
      </c>
      <c r="N94" s="24" t="e">
        <f t="shared" si="49"/>
        <v>#REF!</v>
      </c>
      <c r="O94" s="11" t="e">
        <f t="shared" si="49"/>
        <v>#REF!</v>
      </c>
      <c r="P94" s="11" t="e">
        <f t="shared" si="49"/>
        <v>#REF!</v>
      </c>
      <c r="Q94" s="12" t="e">
        <f t="shared" si="30"/>
        <v>#REF!</v>
      </c>
      <c r="R94" s="48" t="e">
        <f>C94-Q94</f>
        <v>#REF!</v>
      </c>
    </row>
    <row r="95" spans="1:19" s="23" customFormat="1" ht="17.100000000000001" customHeight="1" x14ac:dyDescent="0.2">
      <c r="A95" s="654"/>
      <c r="B95" s="656"/>
      <c r="C95" s="658"/>
      <c r="D95" s="659"/>
      <c r="E95" s="17"/>
      <c r="F95" s="17"/>
      <c r="G95" s="17"/>
      <c r="H95" s="17"/>
      <c r="I95" s="17"/>
      <c r="J95" s="17"/>
      <c r="K95" s="17"/>
      <c r="L95" s="17"/>
      <c r="M95" s="17"/>
      <c r="N95" s="17"/>
      <c r="O95" s="17">
        <v>0.5</v>
      </c>
      <c r="P95" s="17">
        <v>0.5</v>
      </c>
      <c r="Q95" s="15">
        <f t="shared" si="30"/>
        <v>1</v>
      </c>
      <c r="R95" s="48"/>
    </row>
    <row r="96" spans="1:19" s="23" customFormat="1" ht="5.0999999999999996" customHeight="1" x14ac:dyDescent="0.2">
      <c r="A96" s="18"/>
      <c r="B96" s="19"/>
      <c r="C96" s="25"/>
      <c r="D96" s="26"/>
      <c r="E96" s="27"/>
      <c r="F96" s="27"/>
      <c r="G96" s="27"/>
      <c r="H96" s="27"/>
      <c r="I96" s="27"/>
      <c r="J96" s="27"/>
      <c r="K96" s="27"/>
      <c r="L96" s="27"/>
      <c r="M96" s="27"/>
      <c r="N96" s="27"/>
      <c r="O96" s="27"/>
      <c r="P96" s="27"/>
      <c r="Q96" s="15"/>
      <c r="R96" s="48"/>
    </row>
    <row r="97" spans="1:18" s="10" customFormat="1" ht="5.0999999999999996" customHeight="1" thickBot="1" x14ac:dyDescent="0.25">
      <c r="A97" s="18"/>
      <c r="B97" s="19"/>
      <c r="C97" s="25"/>
      <c r="D97" s="26"/>
      <c r="E97" s="28"/>
      <c r="F97" s="28"/>
      <c r="G97" s="28"/>
      <c r="H97" s="28"/>
      <c r="I97" s="28"/>
      <c r="J97" s="28"/>
      <c r="K97" s="28"/>
      <c r="L97" s="28"/>
      <c r="M97" s="28"/>
      <c r="N97" s="28"/>
      <c r="O97" s="28"/>
      <c r="P97" s="28"/>
      <c r="Q97" s="12"/>
      <c r="R97" s="48"/>
    </row>
    <row r="98" spans="1:18" s="33" customFormat="1" ht="36" customHeight="1" thickBot="1" x14ac:dyDescent="0.3">
      <c r="A98" s="695" t="s">
        <v>88</v>
      </c>
      <c r="B98" s="696"/>
      <c r="C98" s="29" t="e">
        <f ca="1">C7+C14+C18+C22+C26+C30+C40+C44+C66+C72+C92</f>
        <v>#REF!</v>
      </c>
      <c r="D98" s="30" t="e">
        <f ca="1">SUM(D7+D14+D18+D22+D26+D30+D40+D44+D66+D92)</f>
        <v>#REF!</v>
      </c>
      <c r="E98" s="31"/>
      <c r="F98" s="32"/>
      <c r="G98" s="32"/>
      <c r="H98" s="32"/>
      <c r="I98" s="32"/>
      <c r="J98" s="32"/>
      <c r="K98" s="32"/>
      <c r="L98" s="32"/>
      <c r="M98" s="32"/>
      <c r="N98" s="32"/>
      <c r="O98" s="32"/>
      <c r="P98" s="32"/>
      <c r="Q98" s="12" t="e">
        <f ca="1">C98</f>
        <v>#REF!</v>
      </c>
      <c r="R98" s="48"/>
    </row>
    <row r="99" spans="1:18" s="33" customFormat="1" ht="5.0999999999999996" customHeight="1" thickBot="1" x14ac:dyDescent="0.3">
      <c r="A99" s="34"/>
      <c r="B99" s="35"/>
      <c r="C99" s="20"/>
      <c r="D99" s="21"/>
      <c r="E99" s="36"/>
      <c r="F99" s="36"/>
      <c r="G99" s="36"/>
      <c r="H99" s="36"/>
      <c r="I99" s="36"/>
      <c r="J99" s="36"/>
      <c r="K99" s="36"/>
      <c r="L99" s="36"/>
      <c r="M99" s="36"/>
      <c r="N99" s="36"/>
      <c r="O99" s="36"/>
      <c r="P99" s="36"/>
      <c r="Q99" s="12"/>
      <c r="R99" s="48"/>
    </row>
    <row r="100" spans="1:18" s="33" customFormat="1" ht="20.100000000000001" customHeight="1" x14ac:dyDescent="0.25">
      <c r="A100" s="686" t="s">
        <v>89</v>
      </c>
      <c r="B100" s="687"/>
      <c r="C100" s="687"/>
      <c r="D100" s="688"/>
      <c r="E100" s="37" t="e">
        <f t="shared" ref="E100:L100" ca="1" si="50">E92+E66+E72+E44+E40+E30+E26+E22+E18+E14+E7</f>
        <v>#REF!</v>
      </c>
      <c r="F100" s="37" t="e">
        <f t="shared" ca="1" si="50"/>
        <v>#REF!</v>
      </c>
      <c r="G100" s="37" t="e">
        <f t="shared" ca="1" si="50"/>
        <v>#REF!</v>
      </c>
      <c r="H100" s="37" t="e">
        <f t="shared" ca="1" si="50"/>
        <v>#REF!</v>
      </c>
      <c r="I100" s="37" t="e">
        <f t="shared" ca="1" si="50"/>
        <v>#REF!</v>
      </c>
      <c r="J100" s="37" t="e">
        <f t="shared" ca="1" si="50"/>
        <v>#REF!</v>
      </c>
      <c r="K100" s="37" t="e">
        <f t="shared" ca="1" si="50"/>
        <v>#REF!</v>
      </c>
      <c r="L100" s="37" t="e">
        <f t="shared" ca="1" si="50"/>
        <v>#REF!</v>
      </c>
      <c r="M100" s="37" t="e">
        <f t="shared" ref="M100:P100" ca="1" si="51">M92+M66+M72+M44+M40+M30+M26+M22+M18+M14+M7</f>
        <v>#REF!</v>
      </c>
      <c r="N100" s="37" t="e">
        <f t="shared" ca="1" si="51"/>
        <v>#REF!</v>
      </c>
      <c r="O100" s="37" t="e">
        <f t="shared" ca="1" si="51"/>
        <v>#REF!</v>
      </c>
      <c r="P100" s="37" t="e">
        <f t="shared" ca="1" si="51"/>
        <v>#REF!</v>
      </c>
      <c r="Q100" s="12" t="e">
        <f ca="1">SUM(E100:P100)</f>
        <v>#REF!</v>
      </c>
      <c r="R100" s="48" t="e">
        <f ca="1">Q100-C98</f>
        <v>#REF!</v>
      </c>
    </row>
    <row r="101" spans="1:18" s="33" customFormat="1" ht="20.100000000000001" customHeight="1" x14ac:dyDescent="0.25">
      <c r="A101" s="689" t="s">
        <v>90</v>
      </c>
      <c r="B101" s="690"/>
      <c r="C101" s="690"/>
      <c r="D101" s="691"/>
      <c r="E101" s="38" t="e">
        <f t="shared" ref="E101:P101" ca="1" si="52">ROUND((E100/$C$98),8)</f>
        <v>#REF!</v>
      </c>
      <c r="F101" s="38" t="e">
        <f t="shared" ca="1" si="52"/>
        <v>#REF!</v>
      </c>
      <c r="G101" s="38" t="e">
        <f t="shared" ca="1" si="52"/>
        <v>#REF!</v>
      </c>
      <c r="H101" s="38" t="e">
        <f t="shared" ca="1" si="52"/>
        <v>#REF!</v>
      </c>
      <c r="I101" s="38" t="e">
        <f t="shared" ca="1" si="52"/>
        <v>#REF!</v>
      </c>
      <c r="J101" s="38" t="e">
        <f t="shared" ca="1" si="52"/>
        <v>#REF!</v>
      </c>
      <c r="K101" s="38" t="e">
        <f t="shared" ca="1" si="52"/>
        <v>#REF!</v>
      </c>
      <c r="L101" s="38" t="e">
        <f t="shared" ca="1" si="52"/>
        <v>#REF!</v>
      </c>
      <c r="M101" s="38" t="e">
        <f t="shared" ca="1" si="52"/>
        <v>#REF!</v>
      </c>
      <c r="N101" s="38" t="e">
        <f t="shared" ca="1" si="52"/>
        <v>#REF!</v>
      </c>
      <c r="O101" s="38" t="e">
        <f t="shared" ca="1" si="52"/>
        <v>#REF!</v>
      </c>
      <c r="P101" s="38" t="e">
        <f t="shared" ca="1" si="52"/>
        <v>#REF!</v>
      </c>
      <c r="Q101" s="12" t="e">
        <f ca="1">SUM(E101:P101)</f>
        <v>#REF!</v>
      </c>
      <c r="R101" s="48"/>
    </row>
    <row r="102" spans="1:18" s="33" customFormat="1" ht="20.100000000000001" customHeight="1" x14ac:dyDescent="0.25">
      <c r="A102" s="689" t="s">
        <v>91</v>
      </c>
      <c r="B102" s="690"/>
      <c r="C102" s="690"/>
      <c r="D102" s="691"/>
      <c r="E102" s="39" t="e">
        <f ca="1">E100</f>
        <v>#REF!</v>
      </c>
      <c r="F102" s="39" t="e">
        <f t="shared" ref="F102:P102" ca="1" si="53">E102+F100</f>
        <v>#REF!</v>
      </c>
      <c r="G102" s="39" t="e">
        <f t="shared" ca="1" si="53"/>
        <v>#REF!</v>
      </c>
      <c r="H102" s="39" t="e">
        <f t="shared" ca="1" si="53"/>
        <v>#REF!</v>
      </c>
      <c r="I102" s="39" t="e">
        <f t="shared" ca="1" si="53"/>
        <v>#REF!</v>
      </c>
      <c r="J102" s="39" t="e">
        <f t="shared" ca="1" si="53"/>
        <v>#REF!</v>
      </c>
      <c r="K102" s="39" t="e">
        <f t="shared" ca="1" si="53"/>
        <v>#REF!</v>
      </c>
      <c r="L102" s="39" t="e">
        <f t="shared" ca="1" si="53"/>
        <v>#REF!</v>
      </c>
      <c r="M102" s="39" t="e">
        <f t="shared" ca="1" si="53"/>
        <v>#REF!</v>
      </c>
      <c r="N102" s="39" t="e">
        <f t="shared" ca="1" si="53"/>
        <v>#REF!</v>
      </c>
      <c r="O102" s="39" t="e">
        <f t="shared" ca="1" si="53"/>
        <v>#REF!</v>
      </c>
      <c r="P102" s="39" t="e">
        <f t="shared" ca="1" si="53"/>
        <v>#REF!</v>
      </c>
      <c r="Q102" s="12" t="e">
        <f ca="1">C98-#REF!</f>
        <v>#REF!</v>
      </c>
      <c r="R102" s="48"/>
    </row>
    <row r="103" spans="1:18" s="33" customFormat="1" ht="20.100000000000001" customHeight="1" thickBot="1" x14ac:dyDescent="0.3">
      <c r="A103" s="692" t="s">
        <v>92</v>
      </c>
      <c r="B103" s="693"/>
      <c r="C103" s="693"/>
      <c r="D103" s="694"/>
      <c r="E103" s="40" t="e">
        <f ca="1">E102/$C$98</f>
        <v>#REF!</v>
      </c>
      <c r="F103" s="40" t="e">
        <f t="shared" ref="F103:P103" ca="1" si="54">E103+F101</f>
        <v>#REF!</v>
      </c>
      <c r="G103" s="40" t="e">
        <f t="shared" ca="1" si="54"/>
        <v>#REF!</v>
      </c>
      <c r="H103" s="40" t="e">
        <f t="shared" ca="1" si="54"/>
        <v>#REF!</v>
      </c>
      <c r="I103" s="40" t="e">
        <f t="shared" ca="1" si="54"/>
        <v>#REF!</v>
      </c>
      <c r="J103" s="40" t="e">
        <f t="shared" ca="1" si="54"/>
        <v>#REF!</v>
      </c>
      <c r="K103" s="40" t="e">
        <f t="shared" ca="1" si="54"/>
        <v>#REF!</v>
      </c>
      <c r="L103" s="40" t="e">
        <f t="shared" ca="1" si="54"/>
        <v>#REF!</v>
      </c>
      <c r="M103" s="40" t="e">
        <f t="shared" ca="1" si="54"/>
        <v>#REF!</v>
      </c>
      <c r="N103" s="40" t="e">
        <f t="shared" ca="1" si="54"/>
        <v>#REF!</v>
      </c>
      <c r="O103" s="40" t="e">
        <f t="shared" ca="1" si="54"/>
        <v>#REF!</v>
      </c>
      <c r="P103" s="40" t="e">
        <f t="shared" ca="1" si="54"/>
        <v>#REF!</v>
      </c>
      <c r="Q103" s="12" t="e">
        <f ca="1">SUM(Q99:Q102)</f>
        <v>#REF!</v>
      </c>
      <c r="R103" s="48"/>
    </row>
    <row r="106" spans="1:18" ht="18.75" thickBot="1" x14ac:dyDescent="0.25">
      <c r="C106" s="41">
        <v>0</v>
      </c>
      <c r="Q106" s="12"/>
    </row>
    <row r="107" spans="1:18" s="23" customFormat="1" ht="18" customHeight="1" x14ac:dyDescent="0.2">
      <c r="A107" s="660">
        <v>2</v>
      </c>
      <c r="B107" s="662" t="s">
        <v>93</v>
      </c>
      <c r="C107" s="664">
        <v>2635163.48</v>
      </c>
      <c r="D107" s="666">
        <v>4.4200000000000003E-2</v>
      </c>
      <c r="E107" s="11" t="e">
        <f ca="1">E109</f>
        <v>#REF!</v>
      </c>
      <c r="F107" s="11" t="e">
        <f ca="1">F109</f>
        <v>#REF!</v>
      </c>
      <c r="G107" s="11" t="e">
        <f t="shared" ref="G107:P107" ca="1" si="55">G109</f>
        <v>#REF!</v>
      </c>
      <c r="H107" s="11" t="e">
        <f t="shared" ca="1" si="55"/>
        <v>#REF!</v>
      </c>
      <c r="I107" s="11" t="e">
        <f t="shared" ca="1" si="55"/>
        <v>#REF!</v>
      </c>
      <c r="J107" s="11" t="e">
        <f t="shared" ca="1" si="55"/>
        <v>#REF!</v>
      </c>
      <c r="K107" s="11" t="e">
        <f t="shared" ca="1" si="55"/>
        <v>#REF!</v>
      </c>
      <c r="L107" s="11" t="e">
        <f t="shared" ca="1" si="55"/>
        <v>#REF!</v>
      </c>
      <c r="M107" s="11" t="e">
        <f t="shared" ca="1" si="55"/>
        <v>#REF!</v>
      </c>
      <c r="N107" s="11" t="e">
        <f t="shared" ca="1" si="55"/>
        <v>#REF!</v>
      </c>
      <c r="O107" s="11" t="e">
        <f t="shared" ca="1" si="55"/>
        <v>#REF!</v>
      </c>
      <c r="P107" s="11" t="e">
        <f t="shared" ca="1" si="55"/>
        <v>#REF!</v>
      </c>
      <c r="Q107" s="12" t="e">
        <f ca="1">SUM(E107:P107)</f>
        <v>#REF!</v>
      </c>
      <c r="R107" s="48">
        <v>2635163.48</v>
      </c>
    </row>
    <row r="108" spans="1:18" s="23" customFormat="1" ht="18" customHeight="1" x14ac:dyDescent="0.2">
      <c r="A108" s="661"/>
      <c r="B108" s="663"/>
      <c r="C108" s="665"/>
      <c r="D108" s="667"/>
      <c r="E108" s="14" t="e">
        <f ca="1">E110</f>
        <v>#REF!</v>
      </c>
      <c r="F108" s="14" t="e">
        <f ca="1">E108</f>
        <v>#REF!</v>
      </c>
      <c r="G108" s="14" t="e">
        <f ca="1">F108+F110</f>
        <v>#REF!</v>
      </c>
      <c r="H108" s="14" t="e">
        <f ca="1">G108+G110</f>
        <v>#REF!</v>
      </c>
      <c r="I108" s="14" t="e">
        <f t="shared" ref="I108:P108" ca="1" si="56">H108+H110</f>
        <v>#REF!</v>
      </c>
      <c r="J108" s="14" t="e">
        <f t="shared" ca="1" si="56"/>
        <v>#REF!</v>
      </c>
      <c r="K108" s="14" t="e">
        <f t="shared" ca="1" si="56"/>
        <v>#REF!</v>
      </c>
      <c r="L108" s="14" t="e">
        <f t="shared" ca="1" si="56"/>
        <v>#REF!</v>
      </c>
      <c r="M108" s="14" t="e">
        <f t="shared" ca="1" si="56"/>
        <v>#REF!</v>
      </c>
      <c r="N108" s="14" t="e">
        <f t="shared" ca="1" si="56"/>
        <v>#REF!</v>
      </c>
      <c r="O108" s="14" t="e">
        <f t="shared" ca="1" si="56"/>
        <v>#REF!</v>
      </c>
      <c r="P108" s="14" t="e">
        <f t="shared" ca="1" si="56"/>
        <v>#REF!</v>
      </c>
      <c r="Q108" s="15">
        <v>0</v>
      </c>
      <c r="R108" s="48"/>
    </row>
    <row r="109" spans="1:18" s="23" customFormat="1" ht="17.100000000000001" customHeight="1" x14ac:dyDescent="0.2">
      <c r="A109" s="653" t="s">
        <v>23</v>
      </c>
      <c r="B109" s="655" t="s">
        <v>93</v>
      </c>
      <c r="C109" s="657" t="e">
        <f>ORCAMENTO!#REF!</f>
        <v>#REF!</v>
      </c>
      <c r="D109" s="683">
        <v>4.4200000000000003E-2</v>
      </c>
      <c r="E109" s="16" t="e">
        <f ca="1">E110*$C$109</f>
        <v>#REF!</v>
      </c>
      <c r="F109" s="16" t="e">
        <f ca="1">F110*$C$109</f>
        <v>#REF!</v>
      </c>
      <c r="G109" s="16" t="e">
        <f t="shared" ref="G109:P109" ca="1" si="57">G110*$C$109</f>
        <v>#REF!</v>
      </c>
      <c r="H109" s="16" t="e">
        <f t="shared" ca="1" si="57"/>
        <v>#REF!</v>
      </c>
      <c r="I109" s="16" t="e">
        <f t="shared" ca="1" si="57"/>
        <v>#REF!</v>
      </c>
      <c r="J109" s="16" t="e">
        <f t="shared" ca="1" si="57"/>
        <v>#REF!</v>
      </c>
      <c r="K109" s="16" t="e">
        <f t="shared" ca="1" si="57"/>
        <v>#REF!</v>
      </c>
      <c r="L109" s="16" t="e">
        <f t="shared" ca="1" si="57"/>
        <v>#REF!</v>
      </c>
      <c r="M109" s="16" t="e">
        <f t="shared" ca="1" si="57"/>
        <v>#REF!</v>
      </c>
      <c r="N109" s="16" t="e">
        <f t="shared" ca="1" si="57"/>
        <v>#REF!</v>
      </c>
      <c r="O109" s="16" t="e">
        <f t="shared" ca="1" si="57"/>
        <v>#REF!</v>
      </c>
      <c r="P109" s="16" t="e">
        <f t="shared" ca="1" si="57"/>
        <v>#REF!</v>
      </c>
      <c r="Q109" s="12" t="e">
        <f ca="1">SUM(E109:P109)</f>
        <v>#REF!</v>
      </c>
      <c r="R109" s="48">
        <v>2635163.48</v>
      </c>
    </row>
    <row r="110" spans="1:18" s="23" customFormat="1" ht="17.100000000000001" customHeight="1" x14ac:dyDescent="0.2">
      <c r="A110" s="654"/>
      <c r="B110" s="656"/>
      <c r="C110" s="658"/>
      <c r="D110" s="659"/>
      <c r="E110" s="17" t="e">
        <f ca="1">E101</f>
        <v>#REF!</v>
      </c>
      <c r="F110" s="17" t="e">
        <f ca="1">F101</f>
        <v>#REF!</v>
      </c>
      <c r="G110" s="17" t="e">
        <f t="shared" ref="G110:P110" ca="1" si="58">G101</f>
        <v>#REF!</v>
      </c>
      <c r="H110" s="17" t="e">
        <f t="shared" ca="1" si="58"/>
        <v>#REF!</v>
      </c>
      <c r="I110" s="17" t="e">
        <f t="shared" ca="1" si="58"/>
        <v>#REF!</v>
      </c>
      <c r="J110" s="17" t="e">
        <f t="shared" ca="1" si="58"/>
        <v>#REF!</v>
      </c>
      <c r="K110" s="17" t="e">
        <f t="shared" ca="1" si="58"/>
        <v>#REF!</v>
      </c>
      <c r="L110" s="17" t="e">
        <f t="shared" ca="1" si="58"/>
        <v>#REF!</v>
      </c>
      <c r="M110" s="17" t="e">
        <f t="shared" ca="1" si="58"/>
        <v>#REF!</v>
      </c>
      <c r="N110" s="17" t="e">
        <f t="shared" ca="1" si="58"/>
        <v>#REF!</v>
      </c>
      <c r="O110" s="17" t="e">
        <f t="shared" ca="1" si="58"/>
        <v>#REF!</v>
      </c>
      <c r="P110" s="17" t="e">
        <f t="shared" ca="1" si="58"/>
        <v>#REF!</v>
      </c>
      <c r="Q110" s="15">
        <v>0</v>
      </c>
      <c r="R110" s="48"/>
    </row>
    <row r="111" spans="1:18" ht="24.75" customHeight="1" x14ac:dyDescent="0.2">
      <c r="C111" s="44"/>
    </row>
    <row r="112" spans="1:18" ht="24" customHeight="1" x14ac:dyDescent="0.2">
      <c r="C112" s="41" t="e">
        <f>C109/24</f>
        <v>#REF!</v>
      </c>
    </row>
    <row r="116" spans="3:3" x14ac:dyDescent="0.2">
      <c r="C116" s="46">
        <v>39946457.076474197</v>
      </c>
    </row>
    <row r="117" spans="3:3" x14ac:dyDescent="0.2">
      <c r="C117" s="41" t="e">
        <f ca="1">C98-C116</f>
        <v>#REF!</v>
      </c>
    </row>
  </sheetData>
  <mergeCells count="194">
    <mergeCell ref="D94:D95"/>
    <mergeCell ref="A109:A110"/>
    <mergeCell ref="B109:B110"/>
    <mergeCell ref="C109:C110"/>
    <mergeCell ref="D109:D110"/>
    <mergeCell ref="C26:C27"/>
    <mergeCell ref="D26:D27"/>
    <mergeCell ref="D52:D53"/>
    <mergeCell ref="A48:A49"/>
    <mergeCell ref="B48:B49"/>
    <mergeCell ref="C48:C49"/>
    <mergeCell ref="D48:D49"/>
    <mergeCell ref="A50:A51"/>
    <mergeCell ref="B50:B51"/>
    <mergeCell ref="C50:C51"/>
    <mergeCell ref="D50:D51"/>
    <mergeCell ref="A54:A55"/>
    <mergeCell ref="A101:D101"/>
    <mergeCell ref="A102:D102"/>
    <mergeCell ref="A103:D103"/>
    <mergeCell ref="A46:A47"/>
    <mergeCell ref="A98:B98"/>
    <mergeCell ref="A92:A93"/>
    <mergeCell ref="B92:B93"/>
    <mergeCell ref="C92:C93"/>
    <mergeCell ref="A107:A108"/>
    <mergeCell ref="B107:B108"/>
    <mergeCell ref="C107:C108"/>
    <mergeCell ref="D107:D108"/>
    <mergeCell ref="A24:A25"/>
    <mergeCell ref="B24:B25"/>
    <mergeCell ref="C24:C25"/>
    <mergeCell ref="D24:D25"/>
    <mergeCell ref="A100:D100"/>
    <mergeCell ref="A52:A53"/>
    <mergeCell ref="B52:B53"/>
    <mergeCell ref="C52:C53"/>
    <mergeCell ref="B54:B55"/>
    <mergeCell ref="C54:C55"/>
    <mergeCell ref="D54:D55"/>
    <mergeCell ref="A56:A57"/>
    <mergeCell ref="B56:B57"/>
    <mergeCell ref="C56:C57"/>
    <mergeCell ref="D56:D57"/>
    <mergeCell ref="A58:A59"/>
    <mergeCell ref="B58:B59"/>
    <mergeCell ref="C58:C59"/>
    <mergeCell ref="D58:D59"/>
    <mergeCell ref="B44:B45"/>
    <mergeCell ref="C44:C45"/>
    <mergeCell ref="D44:D45"/>
    <mergeCell ref="D32:D33"/>
    <mergeCell ref="A42:A43"/>
    <mergeCell ref="B42:B43"/>
    <mergeCell ref="C42:C43"/>
    <mergeCell ref="D42:D43"/>
    <mergeCell ref="A40:A41"/>
    <mergeCell ref="B40:B41"/>
    <mergeCell ref="C40:C41"/>
    <mergeCell ref="A32:A33"/>
    <mergeCell ref="B32:B33"/>
    <mergeCell ref="C32:C33"/>
    <mergeCell ref="D40:D41"/>
    <mergeCell ref="A38:A39"/>
    <mergeCell ref="B38:B39"/>
    <mergeCell ref="C38:C39"/>
    <mergeCell ref="D38:D39"/>
    <mergeCell ref="B46:B47"/>
    <mergeCell ref="C46:C47"/>
    <mergeCell ref="D46:D47"/>
    <mergeCell ref="A44:A45"/>
    <mergeCell ref="D92:D93"/>
    <mergeCell ref="A94:A95"/>
    <mergeCell ref="B94:B95"/>
    <mergeCell ref="C94:C95"/>
    <mergeCell ref="A34:A35"/>
    <mergeCell ref="B34:B35"/>
    <mergeCell ref="C34:C35"/>
    <mergeCell ref="D34:D35"/>
    <mergeCell ref="A36:A37"/>
    <mergeCell ref="B36:B37"/>
    <mergeCell ref="C36:C37"/>
    <mergeCell ref="D36:D37"/>
    <mergeCell ref="A70:A71"/>
    <mergeCell ref="B70:B71"/>
    <mergeCell ref="C70:C71"/>
    <mergeCell ref="D70:D71"/>
    <mergeCell ref="A66:A67"/>
    <mergeCell ref="B66:B67"/>
    <mergeCell ref="C66:C67"/>
    <mergeCell ref="D66:D67"/>
    <mergeCell ref="A12:A13"/>
    <mergeCell ref="B12:B13"/>
    <mergeCell ref="C12:C13"/>
    <mergeCell ref="D12:D13"/>
    <mergeCell ref="A18:A19"/>
    <mergeCell ref="B18:B19"/>
    <mergeCell ref="C18:C19"/>
    <mergeCell ref="D18:D19"/>
    <mergeCell ref="A28:A29"/>
    <mergeCell ref="B28:B29"/>
    <mergeCell ref="C28:C29"/>
    <mergeCell ref="D28:D29"/>
    <mergeCell ref="B22:B23"/>
    <mergeCell ref="C22:C23"/>
    <mergeCell ref="D22:D23"/>
    <mergeCell ref="A26:A27"/>
    <mergeCell ref="B26:B27"/>
    <mergeCell ref="D16:D17"/>
    <mergeCell ref="A20:A21"/>
    <mergeCell ref="B20:B21"/>
    <mergeCell ref="C20:C21"/>
    <mergeCell ref="D20:D21"/>
    <mergeCell ref="A22:A23"/>
    <mergeCell ref="A60:A61"/>
    <mergeCell ref="B60:B61"/>
    <mergeCell ref="C60:C61"/>
    <mergeCell ref="D60:D61"/>
    <mergeCell ref="A62:A63"/>
    <mergeCell ref="B62:B63"/>
    <mergeCell ref="C62:C63"/>
    <mergeCell ref="D62:D63"/>
    <mergeCell ref="A68:A69"/>
    <mergeCell ref="B68:B69"/>
    <mergeCell ref="C68:C69"/>
    <mergeCell ref="D68:D69"/>
    <mergeCell ref="A64:A65"/>
    <mergeCell ref="B64:B65"/>
    <mergeCell ref="C64:C65"/>
    <mergeCell ref="D64:D65"/>
    <mergeCell ref="A1:P1"/>
    <mergeCell ref="A2:P2"/>
    <mergeCell ref="A3:P3"/>
    <mergeCell ref="A4:P4"/>
    <mergeCell ref="A5:P5"/>
    <mergeCell ref="A30:A31"/>
    <mergeCell ref="B30:B31"/>
    <mergeCell ref="C30:C31"/>
    <mergeCell ref="D30:D31"/>
    <mergeCell ref="A14:A15"/>
    <mergeCell ref="B14:B15"/>
    <mergeCell ref="C14:C15"/>
    <mergeCell ref="D14:D15"/>
    <mergeCell ref="A7:A8"/>
    <mergeCell ref="B7:B8"/>
    <mergeCell ref="C7:C8"/>
    <mergeCell ref="D7:D8"/>
    <mergeCell ref="A9:A10"/>
    <mergeCell ref="B9:B10"/>
    <mergeCell ref="C9:C10"/>
    <mergeCell ref="D9:D10"/>
    <mergeCell ref="A16:A17"/>
    <mergeCell ref="B16:B17"/>
    <mergeCell ref="C16:C17"/>
    <mergeCell ref="A72:A73"/>
    <mergeCell ref="B72:B73"/>
    <mergeCell ref="C72:C73"/>
    <mergeCell ref="D72:D73"/>
    <mergeCell ref="A74:A75"/>
    <mergeCell ref="B74:B75"/>
    <mergeCell ref="C74:C75"/>
    <mergeCell ref="D74:D75"/>
    <mergeCell ref="A76:A77"/>
    <mergeCell ref="B76:B77"/>
    <mergeCell ref="C76:C77"/>
    <mergeCell ref="D76:D77"/>
    <mergeCell ref="A78:A79"/>
    <mergeCell ref="B78:B79"/>
    <mergeCell ref="C78:C79"/>
    <mergeCell ref="D78:D79"/>
    <mergeCell ref="A80:A81"/>
    <mergeCell ref="B80:B81"/>
    <mergeCell ref="C80:C81"/>
    <mergeCell ref="D80:D81"/>
    <mergeCell ref="A82:A83"/>
    <mergeCell ref="B82:B83"/>
    <mergeCell ref="C82:C83"/>
    <mergeCell ref="D82:D83"/>
    <mergeCell ref="A90:A91"/>
    <mergeCell ref="B90:B91"/>
    <mergeCell ref="C90:C91"/>
    <mergeCell ref="D90:D91"/>
    <mergeCell ref="A84:A85"/>
    <mergeCell ref="B84:B85"/>
    <mergeCell ref="C84:C85"/>
    <mergeCell ref="D84:D85"/>
    <mergeCell ref="A86:A87"/>
    <mergeCell ref="B86:B87"/>
    <mergeCell ref="C86:C87"/>
    <mergeCell ref="D86:D87"/>
    <mergeCell ref="A88:A89"/>
    <mergeCell ref="B88:B89"/>
    <mergeCell ref="C88:C89"/>
    <mergeCell ref="D88:D89"/>
  </mergeCells>
  <phoneticPr fontId="24" type="noConversion"/>
  <conditionalFormatting sqref="E9">
    <cfRule type="cellIs" dxfId="134" priority="36" operator="greaterThan">
      <formula>0</formula>
    </cfRule>
  </conditionalFormatting>
  <conditionalFormatting sqref="E16 E20 E24:F24 F9:P9 I16:P16 K42:P42">
    <cfRule type="cellIs" dxfId="133" priority="120" operator="greaterThan">
      <formula>0</formula>
    </cfRule>
  </conditionalFormatting>
  <conditionalFormatting sqref="E28:F42 L36:P36">
    <cfRule type="cellIs" dxfId="132" priority="67" operator="greaterThan">
      <formula>0</formula>
    </cfRule>
  </conditionalFormatting>
  <conditionalFormatting sqref="E38:F38 L38:P38">
    <cfRule type="cellIs" dxfId="131" priority="2" operator="greaterThan">
      <formula>0</formula>
    </cfRule>
  </conditionalFormatting>
  <conditionalFormatting sqref="E74:H74 E76:I76 E78:K78">
    <cfRule type="cellIs" dxfId="130" priority="22" operator="greaterThan">
      <formula>0</formula>
    </cfRule>
  </conditionalFormatting>
  <conditionalFormatting sqref="E48:I48 E46:K46 E50:K50">
    <cfRule type="cellIs" dxfId="129" priority="110" operator="greaterThan">
      <formula>0</formula>
    </cfRule>
  </conditionalFormatting>
  <conditionalFormatting sqref="E54:J54">
    <cfRule type="cellIs" dxfId="128" priority="66" operator="greaterThan">
      <formula>0</formula>
    </cfRule>
  </conditionalFormatting>
  <conditionalFormatting sqref="E58:J58">
    <cfRule type="cellIs" dxfId="127" priority="64" operator="greaterThan">
      <formula>0</formula>
    </cfRule>
  </conditionalFormatting>
  <conditionalFormatting sqref="E82:J82">
    <cfRule type="cellIs" dxfId="126" priority="18" operator="greaterThan">
      <formula>0</formula>
    </cfRule>
  </conditionalFormatting>
  <conditionalFormatting sqref="E86:J86">
    <cfRule type="cellIs" dxfId="125" priority="16" operator="greaterThan">
      <formula>0</formula>
    </cfRule>
  </conditionalFormatting>
  <conditionalFormatting sqref="E52:K52">
    <cfRule type="cellIs" dxfId="124" priority="81" operator="greaterThan">
      <formula>0</formula>
    </cfRule>
  </conditionalFormatting>
  <conditionalFormatting sqref="E56:K56">
    <cfRule type="cellIs" dxfId="123" priority="65" operator="greaterThan">
      <formula>0</formula>
    </cfRule>
  </conditionalFormatting>
  <conditionalFormatting sqref="E80:K80">
    <cfRule type="cellIs" dxfId="122" priority="20" operator="greaterThan">
      <formula>0</formula>
    </cfRule>
  </conditionalFormatting>
  <conditionalFormatting sqref="E84:K84">
    <cfRule type="cellIs" dxfId="121" priority="17" operator="greaterThan">
      <formula>0</formula>
    </cfRule>
  </conditionalFormatting>
  <conditionalFormatting sqref="E60:M60">
    <cfRule type="cellIs" dxfId="120" priority="63" operator="greaterThan">
      <formula>0</formula>
    </cfRule>
  </conditionalFormatting>
  <conditionalFormatting sqref="E64:M64 P64">
    <cfRule type="cellIs" dxfId="119" priority="25" operator="greaterThan">
      <formula>0</formula>
    </cfRule>
  </conditionalFormatting>
  <conditionalFormatting sqref="E88:M88">
    <cfRule type="cellIs" dxfId="118" priority="15" operator="greaterThan">
      <formula>0</formula>
    </cfRule>
  </conditionalFormatting>
  <conditionalFormatting sqref="E62:N62 P62">
    <cfRule type="cellIs" dxfId="117" priority="62" operator="greaterThan">
      <formula>0</formula>
    </cfRule>
  </conditionalFormatting>
  <conditionalFormatting sqref="E68:N68">
    <cfRule type="cellIs" dxfId="116" priority="79" operator="greaterThan">
      <formula>0</formula>
    </cfRule>
  </conditionalFormatting>
  <conditionalFormatting sqref="E70:N70">
    <cfRule type="cellIs" dxfId="115" priority="78" operator="greaterThan">
      <formula>0</formula>
    </cfRule>
  </conditionalFormatting>
  <conditionalFormatting sqref="E90:N90 P90">
    <cfRule type="cellIs" dxfId="114" priority="14" operator="greaterThan">
      <formula>0</formula>
    </cfRule>
  </conditionalFormatting>
  <conditionalFormatting sqref="E94:N94">
    <cfRule type="cellIs" dxfId="113" priority="49" operator="greaterThan">
      <formula>0</formula>
    </cfRule>
  </conditionalFormatting>
  <conditionalFormatting sqref="E7:P107">
    <cfRule type="cellIs" dxfId="112" priority="50" operator="greaterThan">
      <formula>0</formula>
    </cfRule>
  </conditionalFormatting>
  <conditionalFormatting sqref="E12:P12">
    <cfRule type="cellIs" dxfId="111" priority="34" operator="greaterThan">
      <formula>0</formula>
    </cfRule>
  </conditionalFormatting>
  <conditionalFormatting sqref="E44:P102">
    <cfRule type="cellIs" dxfId="110" priority="77" operator="greaterThan">
      <formula>0</formula>
    </cfRule>
  </conditionalFormatting>
  <conditionalFormatting sqref="E72:P72">
    <cfRule type="cellIs" dxfId="109" priority="19" operator="greaterThan">
      <formula>0</formula>
    </cfRule>
  </conditionalFormatting>
  <conditionalFormatting sqref="E109:P109">
    <cfRule type="cellIs" dxfId="108" priority="75" operator="greaterThan">
      <formula>0</formula>
    </cfRule>
  </conditionalFormatting>
  <conditionalFormatting sqref="F16:H16">
    <cfRule type="cellIs" dxfId="107" priority="33" operator="greaterThan">
      <formula>0</formula>
    </cfRule>
  </conditionalFormatting>
  <conditionalFormatting sqref="F20:O20">
    <cfRule type="cellIs" dxfId="106" priority="32" operator="greaterThan">
      <formula>0</formula>
    </cfRule>
  </conditionalFormatting>
  <conditionalFormatting sqref="G42:J42">
    <cfRule type="cellIs" dxfId="105" priority="26" operator="greaterThan">
      <formula>0</formula>
    </cfRule>
  </conditionalFormatting>
  <conditionalFormatting sqref="G32:K32">
    <cfRule type="cellIs" dxfId="104" priority="29" operator="greaterThan">
      <formula>0</formula>
    </cfRule>
  </conditionalFormatting>
  <conditionalFormatting sqref="G34:K34">
    <cfRule type="cellIs" dxfId="103" priority="28" operator="greaterThan">
      <formula>0</formula>
    </cfRule>
  </conditionalFormatting>
  <conditionalFormatting sqref="G36:K36">
    <cfRule type="cellIs" dxfId="102" priority="27" operator="greaterThan">
      <formula>0</formula>
    </cfRule>
  </conditionalFormatting>
  <conditionalFormatting sqref="G38:K38">
    <cfRule type="cellIs" dxfId="101" priority="1" operator="greaterThan">
      <formula>0</formula>
    </cfRule>
  </conditionalFormatting>
  <conditionalFormatting sqref="G24:P24">
    <cfRule type="cellIs" dxfId="100" priority="31" operator="greaterThan">
      <formula>0</formula>
    </cfRule>
  </conditionalFormatting>
  <conditionalFormatting sqref="G28:P28">
    <cfRule type="cellIs" dxfId="99" priority="30" operator="greaterThan">
      <formula>0</formula>
    </cfRule>
  </conditionalFormatting>
  <conditionalFormatting sqref="I74:P74">
    <cfRule type="cellIs" dxfId="98" priority="4" operator="greaterThan">
      <formula>0</formula>
    </cfRule>
  </conditionalFormatting>
  <conditionalFormatting sqref="J48:P48">
    <cfRule type="cellIs" dxfId="97" priority="47" operator="greaterThan">
      <formula>0</formula>
    </cfRule>
  </conditionalFormatting>
  <conditionalFormatting sqref="J76:P76">
    <cfRule type="cellIs" dxfId="96" priority="12" operator="greaterThan">
      <formula>0</formula>
    </cfRule>
  </conditionalFormatting>
  <conditionalFormatting sqref="K54:P54">
    <cfRule type="cellIs" dxfId="95" priority="44" operator="greaterThan">
      <formula>0</formula>
    </cfRule>
  </conditionalFormatting>
  <conditionalFormatting sqref="K58:P58">
    <cfRule type="cellIs" dxfId="94" priority="42" operator="greaterThan">
      <formula>0</formula>
    </cfRule>
  </conditionalFormatting>
  <conditionalFormatting sqref="K82:P82">
    <cfRule type="cellIs" dxfId="93" priority="9" operator="greaterThan">
      <formula>0</formula>
    </cfRule>
  </conditionalFormatting>
  <conditionalFormatting sqref="K86:P86">
    <cfRule type="cellIs" dxfId="92" priority="7" operator="greaterThan">
      <formula>0</formula>
    </cfRule>
  </conditionalFormatting>
  <conditionalFormatting sqref="L32:P32">
    <cfRule type="cellIs" dxfId="91" priority="111" operator="greaterThan">
      <formula>0</formula>
    </cfRule>
  </conditionalFormatting>
  <conditionalFormatting sqref="L34:P34">
    <cfRule type="cellIs" dxfId="90" priority="69" operator="greaterThan">
      <formula>0</formula>
    </cfRule>
  </conditionalFormatting>
  <conditionalFormatting sqref="L46:P46">
    <cfRule type="cellIs" dxfId="89" priority="48" operator="greaterThan">
      <formula>0</formula>
    </cfRule>
  </conditionalFormatting>
  <conditionalFormatting sqref="L50:P50">
    <cfRule type="cellIs" dxfId="88" priority="46" operator="greaterThan">
      <formula>0</formula>
    </cfRule>
  </conditionalFormatting>
  <conditionalFormatting sqref="L52:P52">
    <cfRule type="cellIs" dxfId="87" priority="45" operator="greaterThan">
      <formula>0</formula>
    </cfRule>
  </conditionalFormatting>
  <conditionalFormatting sqref="L56:P56">
    <cfRule type="cellIs" dxfId="86" priority="43" operator="greaterThan">
      <formula>0</formula>
    </cfRule>
  </conditionalFormatting>
  <conditionalFormatting sqref="L78:P78">
    <cfRule type="cellIs" dxfId="85" priority="11" operator="greaterThan">
      <formula>0</formula>
    </cfRule>
  </conditionalFormatting>
  <conditionalFormatting sqref="L80:P80">
    <cfRule type="cellIs" dxfId="84" priority="10" operator="greaterThan">
      <formula>0</formula>
    </cfRule>
  </conditionalFormatting>
  <conditionalFormatting sqref="L84:P84">
    <cfRule type="cellIs" dxfId="83" priority="8" operator="greaterThan">
      <formula>0</formula>
    </cfRule>
  </conditionalFormatting>
  <conditionalFormatting sqref="N64:O64">
    <cfRule type="cellIs" dxfId="82" priority="23" operator="greaterThan">
      <formula>0</formula>
    </cfRule>
  </conditionalFormatting>
  <conditionalFormatting sqref="N60:P60">
    <cfRule type="cellIs" dxfId="81" priority="41" operator="greaterThan">
      <formula>0</formula>
    </cfRule>
  </conditionalFormatting>
  <conditionalFormatting sqref="N88:P88">
    <cfRule type="cellIs" dxfId="80" priority="6" operator="greaterThan">
      <formula>0</formula>
    </cfRule>
  </conditionalFormatting>
  <conditionalFormatting sqref="O62">
    <cfRule type="cellIs" dxfId="79" priority="40" operator="greaterThan">
      <formula>0</formula>
    </cfRule>
  </conditionalFormatting>
  <conditionalFormatting sqref="O90">
    <cfRule type="cellIs" dxfId="78" priority="5" operator="greaterThan">
      <formula>0</formula>
    </cfRule>
  </conditionalFormatting>
  <conditionalFormatting sqref="O68:P68">
    <cfRule type="cellIs" dxfId="77" priority="39" operator="greaterThan">
      <formula>0</formula>
    </cfRule>
  </conditionalFormatting>
  <conditionalFormatting sqref="O70:P70">
    <cfRule type="cellIs" dxfId="76" priority="38" operator="greaterThan">
      <formula>0</formula>
    </cfRule>
  </conditionalFormatting>
  <conditionalFormatting sqref="O94:P94">
    <cfRule type="cellIs" dxfId="75" priority="37" operator="greaterThan">
      <formula>0</formula>
    </cfRule>
  </conditionalFormatting>
  <conditionalFormatting sqref="P20">
    <cfRule type="cellIs" dxfId="74" priority="119" operator="greaterThan">
      <formula>0</formula>
    </cfRule>
  </conditionalFormatting>
  <printOptions horizontalCentered="1"/>
  <pageMargins left="0.19685039370078741" right="0.19685039370078741" top="0.98425196850393704" bottom="0.78740157480314965" header="0.31496062992125984" footer="0.31496062992125984"/>
  <pageSetup paperSize="8" scale="33"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3">
    <tabColor rgb="FF00B0F0"/>
  </sheetPr>
  <dimension ref="A1:J155"/>
  <sheetViews>
    <sheetView view="pageBreakPreview" topLeftCell="A122" zoomScaleNormal="100" zoomScaleSheetLayoutView="100" workbookViewId="0">
      <selection activeCell="O64" sqref="O64"/>
    </sheetView>
  </sheetViews>
  <sheetFormatPr defaultColWidth="18.42578125" defaultRowHeight="11.25" x14ac:dyDescent="0.25"/>
  <cols>
    <col min="1" max="1" width="13" style="286" customWidth="1"/>
    <col min="2" max="2" width="12.28515625" style="4" customWidth="1"/>
    <col min="3" max="3" width="49.7109375" style="137" customWidth="1"/>
    <col min="4" max="4" width="13.85546875" style="147" customWidth="1"/>
    <col min="5" max="5" width="13.85546875" style="148" customWidth="1"/>
    <col min="6" max="7" width="13.85546875" style="149" customWidth="1"/>
    <col min="8" max="8" width="16.85546875" style="207" customWidth="1"/>
    <col min="9" max="9" width="20.7109375" style="137" customWidth="1"/>
    <col min="10" max="10" width="5.28515625" style="4" bestFit="1" customWidth="1"/>
    <col min="11" max="16384" width="18.42578125" style="4"/>
  </cols>
  <sheetData>
    <row r="1" spans="1:8" ht="24.95" customHeight="1" x14ac:dyDescent="0.25">
      <c r="A1" s="620"/>
      <c r="B1" s="629"/>
      <c r="C1" s="851" t="s">
        <v>148</v>
      </c>
      <c r="D1" s="851"/>
      <c r="E1" s="851"/>
      <c r="F1" s="851"/>
      <c r="G1" s="851"/>
      <c r="H1" s="852"/>
    </row>
    <row r="2" spans="1:8" ht="24.95" customHeight="1" x14ac:dyDescent="0.25">
      <c r="A2" s="621"/>
      <c r="B2" s="147"/>
      <c r="C2" s="717" t="s">
        <v>154</v>
      </c>
      <c r="D2" s="717"/>
      <c r="E2" s="717"/>
      <c r="F2" s="717"/>
      <c r="G2" s="717"/>
      <c r="H2" s="853"/>
    </row>
    <row r="3" spans="1:8" ht="24.95" customHeight="1" x14ac:dyDescent="0.25">
      <c r="A3" s="622"/>
      <c r="B3" s="151"/>
      <c r="C3" s="718" t="str">
        <f>Resumo!$B$1</f>
        <v>EXECUÇÃO DAS OBRAS REMANESCENTES DE CONSTRUÇÃO DE GALERIAS DE MACRODRENAGEM NO BAIRRO COBILÂNDIA, MUNICÍPIO DE VILA VELHA/ES</v>
      </c>
      <c r="D3" s="718"/>
      <c r="E3" s="718"/>
      <c r="F3" s="718"/>
      <c r="G3" s="718"/>
      <c r="H3" s="845"/>
    </row>
    <row r="4" spans="1:8" ht="24.95" customHeight="1" x14ac:dyDescent="0.25">
      <c r="A4" s="630"/>
      <c r="B4" s="631"/>
      <c r="C4" s="846" t="s">
        <v>502</v>
      </c>
      <c r="D4" s="846"/>
      <c r="E4" s="846"/>
      <c r="F4" s="846"/>
      <c r="G4" s="846"/>
      <c r="H4" s="847"/>
    </row>
    <row r="5" spans="1:8" hidden="1" x14ac:dyDescent="0.25">
      <c r="A5" s="287"/>
      <c r="B5" s="126"/>
      <c r="C5" s="138"/>
      <c r="D5" s="126"/>
      <c r="E5" s="152"/>
      <c r="F5" s="153"/>
      <c r="G5" s="153"/>
      <c r="H5" s="208"/>
    </row>
    <row r="6" spans="1:8" x14ac:dyDescent="0.25">
      <c r="A6" s="130" t="s">
        <v>503</v>
      </c>
      <c r="B6" s="848" t="s">
        <v>31192</v>
      </c>
      <c r="C6" s="849"/>
      <c r="D6" s="849"/>
      <c r="E6" s="849"/>
      <c r="F6" s="850"/>
      <c r="G6" s="2" t="s">
        <v>504</v>
      </c>
      <c r="H6" s="2" t="s">
        <v>505</v>
      </c>
    </row>
    <row r="7" spans="1:8" ht="24.95" hidden="1" customHeight="1" x14ac:dyDescent="0.25">
      <c r="A7" s="129" t="s">
        <v>239</v>
      </c>
      <c r="B7" s="842" t="s">
        <v>506</v>
      </c>
      <c r="C7" s="843"/>
      <c r="D7" s="843"/>
      <c r="E7" s="843"/>
      <c r="F7" s="844"/>
      <c r="G7" s="128" t="s">
        <v>184</v>
      </c>
      <c r="H7" s="127">
        <f ca="1">H25</f>
        <v>79.7</v>
      </c>
    </row>
    <row r="8" spans="1:8" hidden="1" x14ac:dyDescent="0.25">
      <c r="A8" s="836" t="s">
        <v>162</v>
      </c>
      <c r="B8" s="837" t="s">
        <v>507</v>
      </c>
      <c r="C8" s="838" t="s">
        <v>508</v>
      </c>
      <c r="D8" s="837" t="s">
        <v>252</v>
      </c>
      <c r="E8" s="839" t="s">
        <v>509</v>
      </c>
      <c r="F8" s="840" t="s">
        <v>510</v>
      </c>
      <c r="G8" s="840"/>
      <c r="H8" s="841" t="s">
        <v>511</v>
      </c>
    </row>
    <row r="9" spans="1:8" hidden="1" x14ac:dyDescent="0.25">
      <c r="A9" s="836"/>
      <c r="B9" s="837"/>
      <c r="C9" s="838"/>
      <c r="D9" s="837"/>
      <c r="E9" s="839"/>
      <c r="F9" s="284" t="s">
        <v>512</v>
      </c>
      <c r="G9" s="284" t="s">
        <v>513</v>
      </c>
      <c r="H9" s="841"/>
    </row>
    <row r="10" spans="1:8" hidden="1" x14ac:dyDescent="0.25">
      <c r="A10" s="133">
        <v>88260</v>
      </c>
      <c r="B10" s="141" t="str">
        <f>IF(A10&gt;0,"SINAPI","")</f>
        <v>SINAPI</v>
      </c>
      <c r="C10" s="142" t="str">
        <f ca="1">IFERROR(PROPER(VLOOKUP($A10,INDIRECT("'"&amp;$B10&amp;"'!A:I"),2,FALSE)),"")</f>
        <v>Calceteiro Com Encargos Complementares</v>
      </c>
      <c r="D10" s="88" t="str">
        <f ca="1">IFERROR(LOWER(VLOOKUP($A10,INDIRECT("'"&amp;$B10&amp;"'!A:I"),3,FALSE)),"")</f>
        <v>h</v>
      </c>
      <c r="E10" s="136">
        <v>0.4</v>
      </c>
      <c r="F10" s="135">
        <f ca="1">IFERROR((VLOOKUP($A10,INDIRECT("'"&amp;$B10&amp;"'!A:I"),4,FALSE)),0)</f>
        <v>23.48</v>
      </c>
      <c r="G10" s="65">
        <f t="shared" ref="G10:G12" ca="1" si="0">E10*F10</f>
        <v>9.39</v>
      </c>
      <c r="H10" s="135"/>
    </row>
    <row r="11" spans="1:8" hidden="1" x14ac:dyDescent="0.25">
      <c r="A11" s="143">
        <v>88316</v>
      </c>
      <c r="B11" s="89" t="str">
        <f>IF(A11&gt;0,"SINAPI","")</f>
        <v>SINAPI</v>
      </c>
      <c r="C11" s="142" t="str">
        <f ca="1">IFERROR(PROPER(VLOOKUP($A11,INDIRECT("'"&amp;$B11&amp;"'!A:I"),2,FALSE)),"")</f>
        <v>Servente Com Encargos Complementares</v>
      </c>
      <c r="D11" s="88" t="str">
        <f ca="1">IFERROR(LOWER(VLOOKUP($A11,INDIRECT("'"&amp;$B11&amp;"'!A:I"),3,FALSE)),"")</f>
        <v>h</v>
      </c>
      <c r="E11" s="136">
        <v>1.3</v>
      </c>
      <c r="F11" s="135">
        <f ca="1">IFERROR((VLOOKUP($A11,INDIRECT("'"&amp;$B11&amp;"'!A:I"),4,FALSE)),0)</f>
        <v>20.25</v>
      </c>
      <c r="G11" s="65">
        <f t="shared" ref="G11" ca="1" si="1">E11*F11</f>
        <v>26.33</v>
      </c>
      <c r="H11" s="135"/>
    </row>
    <row r="12" spans="1:8" hidden="1" x14ac:dyDescent="0.25">
      <c r="A12" s="143"/>
      <c r="B12" s="89"/>
      <c r="C12" s="140"/>
      <c r="D12" s="89"/>
      <c r="E12" s="136"/>
      <c r="F12" s="65"/>
      <c r="G12" s="65">
        <f t="shared" si="0"/>
        <v>0</v>
      </c>
      <c r="H12" s="135"/>
    </row>
    <row r="13" spans="1:8" hidden="1" x14ac:dyDescent="0.25">
      <c r="A13" s="834" t="s">
        <v>511</v>
      </c>
      <c r="B13" s="835"/>
      <c r="C13" s="834"/>
      <c r="D13" s="834"/>
      <c r="E13" s="834"/>
      <c r="F13" s="834"/>
      <c r="G13" s="834"/>
      <c r="H13" s="167">
        <f ca="1">ROUND(SUM(G10:G12),2)</f>
        <v>35.72</v>
      </c>
    </row>
    <row r="14" spans="1:8" hidden="1" x14ac:dyDescent="0.25">
      <c r="A14" s="836" t="s">
        <v>162</v>
      </c>
      <c r="B14" s="837" t="s">
        <v>507</v>
      </c>
      <c r="C14" s="838" t="s">
        <v>514</v>
      </c>
      <c r="D14" s="837" t="s">
        <v>252</v>
      </c>
      <c r="E14" s="839" t="s">
        <v>509</v>
      </c>
      <c r="F14" s="840" t="s">
        <v>510</v>
      </c>
      <c r="G14" s="840"/>
      <c r="H14" s="841" t="s">
        <v>515</v>
      </c>
    </row>
    <row r="15" spans="1:8" hidden="1" x14ac:dyDescent="0.25">
      <c r="A15" s="836"/>
      <c r="B15" s="837"/>
      <c r="C15" s="838"/>
      <c r="D15" s="837"/>
      <c r="E15" s="839"/>
      <c r="F15" s="284" t="s">
        <v>512</v>
      </c>
      <c r="G15" s="284" t="s">
        <v>513</v>
      </c>
      <c r="H15" s="841"/>
    </row>
    <row r="16" spans="1:8" ht="22.5" hidden="1" x14ac:dyDescent="0.25">
      <c r="A16" s="143">
        <v>88626</v>
      </c>
      <c r="B16" s="89" t="str">
        <f>IF(A16&gt;0,"SINAPI","")</f>
        <v>SINAPI</v>
      </c>
      <c r="C16" s="142" t="str">
        <f ca="1">IFERROR(PROPER(VLOOKUP($A16,INDIRECT("'"&amp;$B16&amp;"'!A:I"),2,FALSE)),"")</f>
        <v>Argamassa Traço 1:0,5:4,5 (Em Volume De Cimento, Cal E Areia Média Úmida), Preparo Mecânico Com Betoneira 400 L. Af_08/2019</v>
      </c>
      <c r="D16" s="88" t="str">
        <f ca="1">IFERROR(LOWER(VLOOKUP($A16,INDIRECT("'"&amp;$B16&amp;"'!A:I"),3,FALSE)),"")</f>
        <v>m3</v>
      </c>
      <c r="E16" s="136">
        <v>0.02</v>
      </c>
      <c r="F16" s="135">
        <f ca="1">IFERROR((VLOOKUP($A16,INDIRECT("'"&amp;$B16&amp;"'!A:I"),4,FALSE)),0)</f>
        <v>509.47</v>
      </c>
      <c r="G16" s="65">
        <f t="shared" ref="G16" ca="1" si="2">E16*F16</f>
        <v>10.19</v>
      </c>
      <c r="H16" s="135"/>
    </row>
    <row r="17" spans="1:8" hidden="1" x14ac:dyDescent="0.25">
      <c r="A17" s="133"/>
      <c r="B17" s="89"/>
      <c r="C17" s="140"/>
      <c r="D17" s="89"/>
      <c r="E17" s="136"/>
      <c r="F17" s="135"/>
      <c r="G17" s="65">
        <f t="shared" ref="G17:G18" si="3">E17*F17</f>
        <v>0</v>
      </c>
      <c r="H17" s="135"/>
    </row>
    <row r="18" spans="1:8" hidden="1" x14ac:dyDescent="0.25">
      <c r="A18" s="133"/>
      <c r="B18" s="89"/>
      <c r="C18" s="140"/>
      <c r="D18" s="89"/>
      <c r="E18" s="136"/>
      <c r="F18" s="135"/>
      <c r="G18" s="65">
        <f t="shared" si="3"/>
        <v>0</v>
      </c>
      <c r="H18" s="135"/>
    </row>
    <row r="19" spans="1:8" hidden="1" x14ac:dyDescent="0.25">
      <c r="A19" s="834" t="s">
        <v>515</v>
      </c>
      <c r="B19" s="835"/>
      <c r="C19" s="834"/>
      <c r="D19" s="834"/>
      <c r="E19" s="834"/>
      <c r="F19" s="834"/>
      <c r="G19" s="834"/>
      <c r="H19" s="167">
        <f ca="1">ROUND(SUM(G16:G18),2)</f>
        <v>10.19</v>
      </c>
    </row>
    <row r="20" spans="1:8" hidden="1" x14ac:dyDescent="0.25">
      <c r="A20" s="836" t="s">
        <v>162</v>
      </c>
      <c r="B20" s="837" t="s">
        <v>507</v>
      </c>
      <c r="C20" s="838" t="s">
        <v>516</v>
      </c>
      <c r="D20" s="837" t="s">
        <v>252</v>
      </c>
      <c r="E20" s="839" t="s">
        <v>509</v>
      </c>
      <c r="F20" s="840" t="s">
        <v>510</v>
      </c>
      <c r="G20" s="840"/>
      <c r="H20" s="841" t="s">
        <v>517</v>
      </c>
    </row>
    <row r="21" spans="1:8" hidden="1" x14ac:dyDescent="0.25">
      <c r="A21" s="836"/>
      <c r="B21" s="837"/>
      <c r="C21" s="838"/>
      <c r="D21" s="837"/>
      <c r="E21" s="839"/>
      <c r="F21" s="284" t="s">
        <v>512</v>
      </c>
      <c r="G21" s="284" t="s">
        <v>513</v>
      </c>
      <c r="H21" s="841"/>
    </row>
    <row r="22" spans="1:8" hidden="1" x14ac:dyDescent="0.25">
      <c r="A22" s="144">
        <v>4741</v>
      </c>
      <c r="B22" s="89" t="str">
        <f>IF(A22&gt;0,"SINAPI","")</f>
        <v>SINAPI</v>
      </c>
      <c r="C22" s="142" t="str">
        <f t="shared" ref="C22" ca="1" si="4">IFERROR(PROPER(VLOOKUP($A22,INDIRECT("'"&amp;$B22&amp;"'!A:I"),2,FALSE)),"")</f>
        <v>Po De Pedra (Posto Pedreira/Fornecedor, Sem Frete)</v>
      </c>
      <c r="D22" s="88" t="str">
        <f t="shared" ref="D22" ca="1" si="5">IFERROR(LOWER(VLOOKUP($A22,INDIRECT("'"&amp;$B22&amp;"'!A:I"),3,FALSE)),"")</f>
        <v>m3</v>
      </c>
      <c r="E22" s="136">
        <v>0.45</v>
      </c>
      <c r="F22" s="135">
        <f ca="1">IFERROR((VLOOKUP($A22,INDIRECT("'"&amp;$B22&amp;"'!A:I"),4,FALSE)),0)</f>
        <v>75.08</v>
      </c>
      <c r="G22" s="65">
        <f t="shared" ref="G22:G23" ca="1" si="6">E22*F22</f>
        <v>33.79</v>
      </c>
      <c r="H22" s="165"/>
    </row>
    <row r="23" spans="1:8" hidden="1" x14ac:dyDescent="0.25">
      <c r="A23" s="144"/>
      <c r="B23" s="89"/>
      <c r="C23" s="140"/>
      <c r="D23" s="145"/>
      <c r="E23" s="136"/>
      <c r="F23" s="65"/>
      <c r="G23" s="65">
        <f t="shared" si="6"/>
        <v>0</v>
      </c>
      <c r="H23" s="165"/>
    </row>
    <row r="24" spans="1:8" hidden="1" x14ac:dyDescent="0.25">
      <c r="A24" s="834" t="s">
        <v>517</v>
      </c>
      <c r="B24" s="835"/>
      <c r="C24" s="834"/>
      <c r="D24" s="834"/>
      <c r="E24" s="834"/>
      <c r="F24" s="834"/>
      <c r="G24" s="834"/>
      <c r="H24" s="167">
        <f ca="1">ROUND(SUM(G22:G23),2)</f>
        <v>33.79</v>
      </c>
    </row>
    <row r="25" spans="1:8" hidden="1" x14ac:dyDescent="0.25">
      <c r="A25" s="834" t="s">
        <v>518</v>
      </c>
      <c r="B25" s="834"/>
      <c r="C25" s="834"/>
      <c r="D25" s="834"/>
      <c r="E25" s="834"/>
      <c r="F25" s="834"/>
      <c r="G25" s="834"/>
      <c r="H25" s="167">
        <f ca="1">ROUND(H13+H19+H24,2)</f>
        <v>79.7</v>
      </c>
    </row>
    <row r="26" spans="1:8" hidden="1" x14ac:dyDescent="0.25">
      <c r="A26" s="834" t="s">
        <v>519</v>
      </c>
      <c r="B26" s="834"/>
      <c r="C26" s="834"/>
      <c r="D26" s="834"/>
      <c r="E26" s="834"/>
      <c r="F26" s="834"/>
      <c r="G26" s="834"/>
      <c r="H26" s="158">
        <f ca="1">BDI_SEM_DESON!$F$30</f>
        <v>0.27260000000000001</v>
      </c>
    </row>
    <row r="27" spans="1:8" hidden="1" x14ac:dyDescent="0.25">
      <c r="A27" s="834" t="s">
        <v>520</v>
      </c>
      <c r="B27" s="834"/>
      <c r="C27" s="834"/>
      <c r="D27" s="834"/>
      <c r="E27" s="834"/>
      <c r="F27" s="834"/>
      <c r="G27" s="834"/>
      <c r="H27" s="167">
        <f ca="1">ROUND(H25*(1+H26),2)</f>
        <v>101.43</v>
      </c>
    </row>
    <row r="28" spans="1:8" hidden="1" x14ac:dyDescent="0.25">
      <c r="A28" s="143"/>
      <c r="B28" s="154"/>
      <c r="C28" s="146" t="s">
        <v>521</v>
      </c>
      <c r="D28" s="155"/>
      <c r="E28" s="156"/>
      <c r="F28" s="157"/>
      <c r="G28" s="157"/>
      <c r="H28" s="168"/>
    </row>
    <row r="29" spans="1:8" x14ac:dyDescent="0.25">
      <c r="A29" s="131"/>
      <c r="H29" s="163"/>
    </row>
    <row r="30" spans="1:8" ht="24.95" customHeight="1" x14ac:dyDescent="0.25">
      <c r="A30" s="649" t="s">
        <v>214</v>
      </c>
      <c r="B30" s="842" t="s">
        <v>522</v>
      </c>
      <c r="C30" s="843"/>
      <c r="D30" s="843"/>
      <c r="E30" s="843"/>
      <c r="F30" s="844"/>
      <c r="G30" s="128" t="s">
        <v>182</v>
      </c>
      <c r="H30" s="127">
        <f ca="1">H44</f>
        <v>242.13</v>
      </c>
    </row>
    <row r="31" spans="1:8" x14ac:dyDescent="0.25">
      <c r="A31" s="836" t="s">
        <v>162</v>
      </c>
      <c r="B31" s="837" t="s">
        <v>507</v>
      </c>
      <c r="C31" s="838" t="s">
        <v>508</v>
      </c>
      <c r="D31" s="837" t="s">
        <v>252</v>
      </c>
      <c r="E31" s="839" t="s">
        <v>509</v>
      </c>
      <c r="F31" s="840" t="s">
        <v>510</v>
      </c>
      <c r="G31" s="840"/>
      <c r="H31" s="841" t="s">
        <v>511</v>
      </c>
    </row>
    <row r="32" spans="1:8" x14ac:dyDescent="0.25">
      <c r="A32" s="836"/>
      <c r="B32" s="837"/>
      <c r="C32" s="838"/>
      <c r="D32" s="837"/>
      <c r="E32" s="839"/>
      <c r="F32" s="284" t="s">
        <v>512</v>
      </c>
      <c r="G32" s="284" t="s">
        <v>513</v>
      </c>
      <c r="H32" s="841"/>
    </row>
    <row r="33" spans="1:8" x14ac:dyDescent="0.25">
      <c r="A33" s="143">
        <v>20305</v>
      </c>
      <c r="B33" s="89" t="s">
        <v>137</v>
      </c>
      <c r="C33" s="142" t="str">
        <f ca="1">IFERROR(PROPER(VLOOKUP($A33,INDIRECT("'"&amp;$B33&amp;"'!A:I"),2,FALSE)),"")</f>
        <v>Placa De Obra Nas Dimensões De 2.0 X 4.0 M, Padrão Der</v>
      </c>
      <c r="D33" s="88" t="str">
        <f ca="1">IFERROR(LOWER(VLOOKUP($A33,INDIRECT("'"&amp;$B33&amp;"'!A:I"),3,FALSE)),"")</f>
        <v>m2</v>
      </c>
      <c r="E33" s="136">
        <v>1</v>
      </c>
      <c r="F33" s="135">
        <f ca="1">IFERROR((VLOOKUP($A33,INDIRECT("'"&amp;$B33&amp;"'!A:I"),4,FALSE)),0)</f>
        <v>242.13</v>
      </c>
      <c r="G33" s="65">
        <f t="shared" ref="G33" ca="1" si="7">E33*F33</f>
        <v>242.13</v>
      </c>
      <c r="H33" s="135"/>
    </row>
    <row r="34" spans="1:8" x14ac:dyDescent="0.25">
      <c r="A34" s="143"/>
      <c r="B34" s="89"/>
      <c r="C34" s="140"/>
      <c r="D34" s="89"/>
      <c r="E34" s="136"/>
      <c r="F34" s="65"/>
      <c r="G34" s="65">
        <f t="shared" ref="G34" si="8">E34*F34</f>
        <v>0</v>
      </c>
      <c r="H34" s="135"/>
    </row>
    <row r="35" spans="1:8" x14ac:dyDescent="0.25">
      <c r="A35" s="834" t="s">
        <v>511</v>
      </c>
      <c r="B35" s="835"/>
      <c r="C35" s="834"/>
      <c r="D35" s="834"/>
      <c r="E35" s="834"/>
      <c r="F35" s="834"/>
      <c r="G35" s="834"/>
      <c r="H35" s="167">
        <f ca="1">ROUND(SUM(G33:G34),2)</f>
        <v>242.13</v>
      </c>
    </row>
    <row r="36" spans="1:8" x14ac:dyDescent="0.25">
      <c r="A36" s="836" t="s">
        <v>162</v>
      </c>
      <c r="B36" s="837" t="s">
        <v>507</v>
      </c>
      <c r="C36" s="838" t="s">
        <v>514</v>
      </c>
      <c r="D36" s="837" t="s">
        <v>252</v>
      </c>
      <c r="E36" s="839" t="s">
        <v>509</v>
      </c>
      <c r="F36" s="840" t="s">
        <v>510</v>
      </c>
      <c r="G36" s="840"/>
      <c r="H36" s="841" t="s">
        <v>515</v>
      </c>
    </row>
    <row r="37" spans="1:8" x14ac:dyDescent="0.25">
      <c r="A37" s="836"/>
      <c r="B37" s="837"/>
      <c r="C37" s="838"/>
      <c r="D37" s="837"/>
      <c r="E37" s="839"/>
      <c r="F37" s="284" t="s">
        <v>512</v>
      </c>
      <c r="G37" s="284" t="s">
        <v>513</v>
      </c>
      <c r="H37" s="841"/>
    </row>
    <row r="38" spans="1:8" x14ac:dyDescent="0.25">
      <c r="A38" s="133"/>
      <c r="B38" s="89"/>
      <c r="C38" s="140"/>
      <c r="D38" s="89"/>
      <c r="E38" s="136"/>
      <c r="F38" s="135"/>
      <c r="G38" s="65">
        <f t="shared" ref="G38" si="9">E38*F38</f>
        <v>0</v>
      </c>
      <c r="H38" s="135"/>
    </row>
    <row r="39" spans="1:8" x14ac:dyDescent="0.25">
      <c r="A39" s="834" t="s">
        <v>515</v>
      </c>
      <c r="B39" s="835"/>
      <c r="C39" s="834"/>
      <c r="D39" s="834"/>
      <c r="E39" s="834"/>
      <c r="F39" s="834"/>
      <c r="G39" s="834"/>
      <c r="H39" s="167">
        <f>ROUND(SUM(G38:G38),2)</f>
        <v>0</v>
      </c>
    </row>
    <row r="40" spans="1:8" x14ac:dyDescent="0.25">
      <c r="A40" s="836" t="s">
        <v>162</v>
      </c>
      <c r="B40" s="837" t="s">
        <v>507</v>
      </c>
      <c r="C40" s="838" t="s">
        <v>516</v>
      </c>
      <c r="D40" s="837" t="s">
        <v>252</v>
      </c>
      <c r="E40" s="839" t="s">
        <v>509</v>
      </c>
      <c r="F40" s="840" t="s">
        <v>510</v>
      </c>
      <c r="G40" s="840"/>
      <c r="H40" s="841" t="s">
        <v>517</v>
      </c>
    </row>
    <row r="41" spans="1:8" x14ac:dyDescent="0.25">
      <c r="A41" s="836"/>
      <c r="B41" s="837"/>
      <c r="C41" s="838"/>
      <c r="D41" s="837"/>
      <c r="E41" s="839"/>
      <c r="F41" s="284" t="s">
        <v>512</v>
      </c>
      <c r="G41" s="284" t="s">
        <v>513</v>
      </c>
      <c r="H41" s="841"/>
    </row>
    <row r="42" spans="1:8" x14ac:dyDescent="0.25">
      <c r="A42" s="144"/>
      <c r="B42" s="89"/>
      <c r="C42" s="140"/>
      <c r="D42" s="145"/>
      <c r="E42" s="136"/>
      <c r="F42" s="65"/>
      <c r="G42" s="65">
        <f t="shared" ref="G42" si="10">E42*F42</f>
        <v>0</v>
      </c>
      <c r="H42" s="165"/>
    </row>
    <row r="43" spans="1:8" x14ac:dyDescent="0.25">
      <c r="A43" s="834" t="s">
        <v>517</v>
      </c>
      <c r="B43" s="835"/>
      <c r="C43" s="834"/>
      <c r="D43" s="834"/>
      <c r="E43" s="834"/>
      <c r="F43" s="834"/>
      <c r="G43" s="834"/>
      <c r="H43" s="167">
        <f>ROUND(SUM(G42:G42),2)</f>
        <v>0</v>
      </c>
    </row>
    <row r="44" spans="1:8" x14ac:dyDescent="0.25">
      <c r="A44" s="834" t="s">
        <v>518</v>
      </c>
      <c r="B44" s="834"/>
      <c r="C44" s="834"/>
      <c r="D44" s="834"/>
      <c r="E44" s="834"/>
      <c r="F44" s="834"/>
      <c r="G44" s="834"/>
      <c r="H44" s="167">
        <f ca="1">ROUND(H35+H39+H43,2)</f>
        <v>242.13</v>
      </c>
    </row>
    <row r="45" spans="1:8" x14ac:dyDescent="0.25">
      <c r="A45" s="834" t="s">
        <v>519</v>
      </c>
      <c r="B45" s="834"/>
      <c r="C45" s="834"/>
      <c r="D45" s="834"/>
      <c r="E45" s="834"/>
      <c r="F45" s="834"/>
      <c r="G45" s="834"/>
      <c r="H45" s="158">
        <f ca="1">BDI_SEM_DESON!$F$30</f>
        <v>0.27260000000000001</v>
      </c>
    </row>
    <row r="46" spans="1:8" x14ac:dyDescent="0.25">
      <c r="A46" s="834" t="s">
        <v>520</v>
      </c>
      <c r="B46" s="834"/>
      <c r="C46" s="834"/>
      <c r="D46" s="834"/>
      <c r="E46" s="834"/>
      <c r="F46" s="834"/>
      <c r="G46" s="834"/>
      <c r="H46" s="167">
        <f ca="1">ROUND(H44*(1+H45),2)</f>
        <v>308.13</v>
      </c>
    </row>
    <row r="47" spans="1:8" ht="22.5" x14ac:dyDescent="0.25">
      <c r="A47" s="143"/>
      <c r="B47" s="154"/>
      <c r="C47" s="146" t="s">
        <v>523</v>
      </c>
      <c r="D47" s="155"/>
      <c r="E47" s="156"/>
      <c r="F47" s="157"/>
      <c r="G47" s="157"/>
      <c r="H47" s="168"/>
    </row>
    <row r="48" spans="1:8" hidden="1" x14ac:dyDescent="0.25">
      <c r="A48" s="131"/>
      <c r="B48" s="147"/>
      <c r="H48" s="163"/>
    </row>
    <row r="49" spans="1:8" ht="24.95" hidden="1" customHeight="1" x14ac:dyDescent="0.25">
      <c r="A49" s="129" t="s">
        <v>524</v>
      </c>
      <c r="B49" s="842" t="s">
        <v>525</v>
      </c>
      <c r="C49" s="843"/>
      <c r="D49" s="843"/>
      <c r="E49" s="843"/>
      <c r="F49" s="844"/>
      <c r="G49" s="128" t="s">
        <v>184</v>
      </c>
      <c r="H49" s="127">
        <f ca="1">H67</f>
        <v>18.350000000000001</v>
      </c>
    </row>
    <row r="50" spans="1:8" hidden="1" x14ac:dyDescent="0.25">
      <c r="A50" s="836" t="s">
        <v>162</v>
      </c>
      <c r="B50" s="837" t="s">
        <v>507</v>
      </c>
      <c r="C50" s="838" t="s">
        <v>508</v>
      </c>
      <c r="D50" s="837" t="s">
        <v>252</v>
      </c>
      <c r="E50" s="839" t="s">
        <v>509</v>
      </c>
      <c r="F50" s="840" t="s">
        <v>510</v>
      </c>
      <c r="G50" s="840"/>
      <c r="H50" s="841" t="s">
        <v>511</v>
      </c>
    </row>
    <row r="51" spans="1:8" hidden="1" x14ac:dyDescent="0.25">
      <c r="A51" s="836"/>
      <c r="B51" s="837"/>
      <c r="C51" s="838"/>
      <c r="D51" s="837"/>
      <c r="E51" s="839"/>
      <c r="F51" s="284" t="s">
        <v>512</v>
      </c>
      <c r="G51" s="284" t="s">
        <v>513</v>
      </c>
      <c r="H51" s="841"/>
    </row>
    <row r="52" spans="1:8" hidden="1" x14ac:dyDescent="0.25">
      <c r="A52" s="159">
        <v>88260</v>
      </c>
      <c r="B52" s="141" t="str">
        <f>IF(A52&gt;0,"SINAPI","")</f>
        <v>SINAPI</v>
      </c>
      <c r="C52" s="142" t="str">
        <f ca="1">IFERROR(PROPER(VLOOKUP($A52,INDIRECT("'"&amp;$B52&amp;"'!A:I"),2,FALSE)),"")</f>
        <v>Calceteiro Com Encargos Complementares</v>
      </c>
      <c r="D52" s="88" t="str">
        <f ca="1">IFERROR(LOWER(VLOOKUP($A52,INDIRECT("'"&amp;$B52&amp;"'!A:I"),3,FALSE)),"")</f>
        <v>h</v>
      </c>
      <c r="E52" s="136">
        <v>0.16</v>
      </c>
      <c r="F52" s="135">
        <f ca="1">IFERROR((VLOOKUP($A52,INDIRECT("'"&amp;$B52&amp;"'!A:I"),4,FALSE)),0)</f>
        <v>23.48</v>
      </c>
      <c r="G52" s="65">
        <f t="shared" ref="G52:G54" ca="1" si="11">E52*F52</f>
        <v>3.76</v>
      </c>
      <c r="H52" s="135"/>
    </row>
    <row r="53" spans="1:8" hidden="1" x14ac:dyDescent="0.25">
      <c r="A53" s="465">
        <v>88316</v>
      </c>
      <c r="B53" s="89" t="str">
        <f>IF(A53&gt;0,"SINAPI","")</f>
        <v>SINAPI</v>
      </c>
      <c r="C53" s="142" t="str">
        <f ca="1">IFERROR(PROPER(VLOOKUP($A53,INDIRECT("'"&amp;$B53&amp;"'!A:I"),2,FALSE)),"")</f>
        <v>Servente Com Encargos Complementares</v>
      </c>
      <c r="D53" s="88" t="str">
        <f ca="1">IFERROR(LOWER(VLOOKUP($A53,INDIRECT("'"&amp;$B53&amp;"'!A:I"),3,FALSE)),"")</f>
        <v>h</v>
      </c>
      <c r="E53" s="136">
        <v>0.35</v>
      </c>
      <c r="F53" s="135">
        <f ca="1">IFERROR((VLOOKUP($A53,INDIRECT("'"&amp;$B53&amp;"'!A:I"),4,FALSE)),0)</f>
        <v>20.25</v>
      </c>
      <c r="G53" s="65">
        <f t="shared" ca="1" si="11"/>
        <v>7.09</v>
      </c>
      <c r="H53" s="135"/>
    </row>
    <row r="54" spans="1:8" hidden="1" x14ac:dyDescent="0.25">
      <c r="A54" s="143"/>
      <c r="B54" s="89"/>
      <c r="C54" s="140"/>
      <c r="D54" s="89"/>
      <c r="E54" s="136"/>
      <c r="F54" s="65"/>
      <c r="G54" s="65">
        <f t="shared" si="11"/>
        <v>0</v>
      </c>
      <c r="H54" s="135"/>
    </row>
    <row r="55" spans="1:8" hidden="1" x14ac:dyDescent="0.25">
      <c r="A55" s="834" t="s">
        <v>511</v>
      </c>
      <c r="B55" s="835"/>
      <c r="C55" s="834"/>
      <c r="D55" s="834"/>
      <c r="E55" s="834"/>
      <c r="F55" s="834"/>
      <c r="G55" s="834"/>
      <c r="H55" s="167">
        <f ca="1">ROUND(SUM(G52:G54),2)</f>
        <v>10.85</v>
      </c>
    </row>
    <row r="56" spans="1:8" hidden="1" x14ac:dyDescent="0.25">
      <c r="A56" s="836" t="s">
        <v>162</v>
      </c>
      <c r="B56" s="837" t="s">
        <v>507</v>
      </c>
      <c r="C56" s="838" t="s">
        <v>514</v>
      </c>
      <c r="D56" s="837" t="s">
        <v>252</v>
      </c>
      <c r="E56" s="839" t="s">
        <v>509</v>
      </c>
      <c r="F56" s="840" t="s">
        <v>510</v>
      </c>
      <c r="G56" s="840"/>
      <c r="H56" s="841" t="s">
        <v>515</v>
      </c>
    </row>
    <row r="57" spans="1:8" hidden="1" x14ac:dyDescent="0.25">
      <c r="A57" s="836"/>
      <c r="B57" s="837"/>
      <c r="C57" s="838"/>
      <c r="D57" s="837"/>
      <c r="E57" s="839"/>
      <c r="F57" s="284" t="s">
        <v>512</v>
      </c>
      <c r="G57" s="284" t="s">
        <v>513</v>
      </c>
      <c r="H57" s="841"/>
    </row>
    <row r="58" spans="1:8" ht="22.5" hidden="1" x14ac:dyDescent="0.25">
      <c r="A58" s="465">
        <v>366</v>
      </c>
      <c r="B58" s="89" t="str">
        <f>IF(A58&gt;0,"SINAPI","")</f>
        <v>SINAPI</v>
      </c>
      <c r="C58" s="142" t="str">
        <f ca="1">IFERROR(PROPER(VLOOKUP($A58,INDIRECT("'"&amp;$B58&amp;"'!A:I"),2,FALSE)),"")</f>
        <v>Areia Fina - Posto Jazida/Fornecedor (Retirado Na Jazida, Sem Transporte)</v>
      </c>
      <c r="D58" s="88" t="str">
        <f ca="1">IFERROR(LOWER(VLOOKUP($A58,INDIRECT("'"&amp;$B58&amp;"'!A:I"),3,FALSE)),"")</f>
        <v>m3</v>
      </c>
      <c r="E58" s="136">
        <v>0.1</v>
      </c>
      <c r="F58" s="135">
        <f ca="1">IFERROR((VLOOKUP($A58,INDIRECT("'"&amp;$B58&amp;"'!A:I"),4,FALSE)),0)</f>
        <v>75</v>
      </c>
      <c r="G58" s="65">
        <f t="shared" ref="G58:G60" ca="1" si="12">E58*F58</f>
        <v>7.5</v>
      </c>
      <c r="H58" s="135"/>
    </row>
    <row r="59" spans="1:8" hidden="1" x14ac:dyDescent="0.25">
      <c r="A59" s="133"/>
      <c r="B59" s="89"/>
      <c r="C59" s="140"/>
      <c r="D59" s="89"/>
      <c r="E59" s="136"/>
      <c r="F59" s="135"/>
      <c r="G59" s="65">
        <f t="shared" si="12"/>
        <v>0</v>
      </c>
      <c r="H59" s="135"/>
    </row>
    <row r="60" spans="1:8" hidden="1" x14ac:dyDescent="0.25">
      <c r="A60" s="133"/>
      <c r="B60" s="89"/>
      <c r="C60" s="140"/>
      <c r="D60" s="89"/>
      <c r="E60" s="136"/>
      <c r="F60" s="135"/>
      <c r="G60" s="65">
        <f t="shared" si="12"/>
        <v>0</v>
      </c>
      <c r="H60" s="135"/>
    </row>
    <row r="61" spans="1:8" hidden="1" x14ac:dyDescent="0.25">
      <c r="A61" s="834" t="s">
        <v>515</v>
      </c>
      <c r="B61" s="835"/>
      <c r="C61" s="834"/>
      <c r="D61" s="834"/>
      <c r="E61" s="834"/>
      <c r="F61" s="834"/>
      <c r="G61" s="834"/>
      <c r="H61" s="167">
        <f ca="1">ROUND(SUM(G58:G60),2)</f>
        <v>7.5</v>
      </c>
    </row>
    <row r="62" spans="1:8" hidden="1" x14ac:dyDescent="0.25">
      <c r="A62" s="836" t="s">
        <v>162</v>
      </c>
      <c r="B62" s="837" t="s">
        <v>507</v>
      </c>
      <c r="C62" s="838" t="s">
        <v>516</v>
      </c>
      <c r="D62" s="837" t="s">
        <v>252</v>
      </c>
      <c r="E62" s="839" t="s">
        <v>509</v>
      </c>
      <c r="F62" s="840" t="s">
        <v>510</v>
      </c>
      <c r="G62" s="840"/>
      <c r="H62" s="841" t="s">
        <v>517</v>
      </c>
    </row>
    <row r="63" spans="1:8" hidden="1" x14ac:dyDescent="0.25">
      <c r="A63" s="836"/>
      <c r="B63" s="837"/>
      <c r="C63" s="838"/>
      <c r="D63" s="837"/>
      <c r="E63" s="839"/>
      <c r="F63" s="284" t="s">
        <v>512</v>
      </c>
      <c r="G63" s="284" t="s">
        <v>513</v>
      </c>
      <c r="H63" s="841"/>
    </row>
    <row r="64" spans="1:8" hidden="1" x14ac:dyDescent="0.25">
      <c r="A64" s="144"/>
      <c r="B64" s="89" t="str">
        <f>IF(A64&gt;0,"SINAPI","")</f>
        <v/>
      </c>
      <c r="C64" s="142" t="str">
        <f t="shared" ref="C64" ca="1" si="13">IFERROR(PROPER(VLOOKUP($A64,INDIRECT("'"&amp;$B64&amp;"'!A:I"),2,FALSE)),"")</f>
        <v/>
      </c>
      <c r="D64" s="88" t="str">
        <f t="shared" ref="D64" ca="1" si="14">IFERROR(LOWER(VLOOKUP($A64,INDIRECT("'"&amp;$B64&amp;"'!A:I"),3,FALSE)),"")</f>
        <v/>
      </c>
      <c r="E64" s="136"/>
      <c r="F64" s="135"/>
      <c r="G64" s="65">
        <f t="shared" ref="G64:G65" si="15">E64*F64</f>
        <v>0</v>
      </c>
      <c r="H64" s="165"/>
    </row>
    <row r="65" spans="1:8" hidden="1" x14ac:dyDescent="0.25">
      <c r="A65" s="144"/>
      <c r="B65" s="89"/>
      <c r="C65" s="140"/>
      <c r="D65" s="145"/>
      <c r="E65" s="136"/>
      <c r="F65" s="65"/>
      <c r="G65" s="65">
        <f t="shared" si="15"/>
        <v>0</v>
      </c>
      <c r="H65" s="165"/>
    </row>
    <row r="66" spans="1:8" hidden="1" x14ac:dyDescent="0.25">
      <c r="A66" s="834" t="s">
        <v>517</v>
      </c>
      <c r="B66" s="835"/>
      <c r="C66" s="834"/>
      <c r="D66" s="834"/>
      <c r="E66" s="834"/>
      <c r="F66" s="834"/>
      <c r="G66" s="834"/>
      <c r="H66" s="167">
        <f>ROUND(SUM(G64:G65),2)</f>
        <v>0</v>
      </c>
    </row>
    <row r="67" spans="1:8" hidden="1" x14ac:dyDescent="0.25">
      <c r="A67" s="834" t="s">
        <v>518</v>
      </c>
      <c r="B67" s="834"/>
      <c r="C67" s="834"/>
      <c r="D67" s="834"/>
      <c r="E67" s="834"/>
      <c r="F67" s="834"/>
      <c r="G67" s="834"/>
      <c r="H67" s="167">
        <f ca="1">ROUND(H55+H61+H66,2)</f>
        <v>18.350000000000001</v>
      </c>
    </row>
    <row r="68" spans="1:8" hidden="1" x14ac:dyDescent="0.25">
      <c r="A68" s="834" t="s">
        <v>519</v>
      </c>
      <c r="B68" s="834"/>
      <c r="C68" s="834"/>
      <c r="D68" s="834"/>
      <c r="E68" s="834"/>
      <c r="F68" s="834"/>
      <c r="G68" s="834"/>
      <c r="H68" s="158">
        <f ca="1">BDI_SEM_DESON!$F$30</f>
        <v>0.27260000000000001</v>
      </c>
    </row>
    <row r="69" spans="1:8" hidden="1" x14ac:dyDescent="0.25">
      <c r="A69" s="834" t="s">
        <v>520</v>
      </c>
      <c r="B69" s="834"/>
      <c r="C69" s="834"/>
      <c r="D69" s="834"/>
      <c r="E69" s="834"/>
      <c r="F69" s="834"/>
      <c r="G69" s="834"/>
      <c r="H69" s="167">
        <f ca="1">ROUND(H67*(1+H68),2)</f>
        <v>23.35</v>
      </c>
    </row>
    <row r="70" spans="1:8" hidden="1" x14ac:dyDescent="0.25">
      <c r="A70" s="143"/>
      <c r="B70" s="154"/>
      <c r="C70" s="146" t="s">
        <v>526</v>
      </c>
      <c r="D70" s="155"/>
      <c r="E70" s="156"/>
      <c r="F70" s="157"/>
      <c r="G70" s="157"/>
      <c r="H70" s="168"/>
    </row>
    <row r="71" spans="1:8" x14ac:dyDescent="0.25">
      <c r="A71" s="131"/>
      <c r="H71" s="163"/>
    </row>
    <row r="72" spans="1:8" ht="24.95" customHeight="1" x14ac:dyDescent="0.25">
      <c r="A72" s="649" t="s">
        <v>218</v>
      </c>
      <c r="B72" s="842" t="s">
        <v>527</v>
      </c>
      <c r="C72" s="843"/>
      <c r="D72" s="843"/>
      <c r="E72" s="844"/>
      <c r="F72" s="128" t="s">
        <v>196</v>
      </c>
      <c r="G72" s="127">
        <f ca="1">$H$108</f>
        <v>3758.73</v>
      </c>
      <c r="H72" s="166">
        <f ca="1">$H$109</f>
        <v>4941.42</v>
      </c>
    </row>
    <row r="73" spans="1:8" x14ac:dyDescent="0.25">
      <c r="A73" s="836" t="s">
        <v>162</v>
      </c>
      <c r="B73" s="837" t="s">
        <v>507</v>
      </c>
      <c r="C73" s="838" t="s">
        <v>508</v>
      </c>
      <c r="D73" s="837" t="s">
        <v>252</v>
      </c>
      <c r="E73" s="839" t="s">
        <v>509</v>
      </c>
      <c r="F73" s="840" t="s">
        <v>510</v>
      </c>
      <c r="G73" s="840"/>
      <c r="H73" s="841" t="s">
        <v>511</v>
      </c>
    </row>
    <row r="74" spans="1:8" x14ac:dyDescent="0.25">
      <c r="A74" s="836"/>
      <c r="B74" s="837"/>
      <c r="C74" s="838"/>
      <c r="D74" s="837"/>
      <c r="E74" s="839"/>
      <c r="F74" s="284" t="s">
        <v>512</v>
      </c>
      <c r="G74" s="284" t="s">
        <v>513</v>
      </c>
      <c r="H74" s="841"/>
    </row>
    <row r="75" spans="1:8" x14ac:dyDescent="0.25">
      <c r="A75" s="132">
        <v>93561</v>
      </c>
      <c r="B75" s="89" t="s">
        <v>124</v>
      </c>
      <c r="C75" s="142" t="str">
        <f t="shared" ref="C75" ca="1" si="16">IFERROR(PROPER(VLOOKUP($A75,INDIRECT("'"&amp;$B75&amp;"'!A:I"),2,FALSE)),"")</f>
        <v>Desenhista Projetista Com Encargos Complementares</v>
      </c>
      <c r="D75" s="88" t="str">
        <f t="shared" ref="D75" ca="1" si="17">IFERROR(LOWER(VLOOKUP($A75,INDIRECT("'"&amp;$B75&amp;"'!A:I"),3,FALSE)),"")</f>
        <v>mes</v>
      </c>
      <c r="E75" s="136">
        <v>1</v>
      </c>
      <c r="F75" s="135">
        <f ca="1">IFERROR((VLOOKUP($A75,INDIRECT("'"&amp;$B75&amp;"'!A:I"),4,FALSE)),0)</f>
        <v>3540.7</v>
      </c>
      <c r="G75" s="65">
        <f t="shared" ref="G75:G76" ca="1" si="18">E75*F75</f>
        <v>3540.7</v>
      </c>
      <c r="H75" s="135"/>
    </row>
    <row r="76" spans="1:8" x14ac:dyDescent="0.25">
      <c r="A76" s="132"/>
      <c r="B76" s="89"/>
      <c r="C76" s="140"/>
      <c r="D76" s="89"/>
      <c r="E76" s="136"/>
      <c r="F76" s="65"/>
      <c r="G76" s="65">
        <f t="shared" si="18"/>
        <v>0</v>
      </c>
      <c r="H76" s="135"/>
    </row>
    <row r="77" spans="1:8" x14ac:dyDescent="0.25">
      <c r="A77" s="834" t="s">
        <v>511</v>
      </c>
      <c r="B77" s="835"/>
      <c r="C77" s="834"/>
      <c r="D77" s="834"/>
      <c r="E77" s="834"/>
      <c r="F77" s="834"/>
      <c r="G77" s="834"/>
      <c r="H77" s="167">
        <f ca="1">ROUND(SUM(G75:G76),2)</f>
        <v>3540.7</v>
      </c>
    </row>
    <row r="78" spans="1:8" x14ac:dyDescent="0.25">
      <c r="A78" s="836" t="s">
        <v>162</v>
      </c>
      <c r="B78" s="837" t="s">
        <v>507</v>
      </c>
      <c r="C78" s="838" t="s">
        <v>528</v>
      </c>
      <c r="D78" s="837" t="s">
        <v>252</v>
      </c>
      <c r="E78" s="839" t="s">
        <v>509</v>
      </c>
      <c r="F78" s="840" t="s">
        <v>510</v>
      </c>
      <c r="G78" s="840"/>
      <c r="H78" s="841" t="s">
        <v>515</v>
      </c>
    </row>
    <row r="79" spans="1:8" x14ac:dyDescent="0.25">
      <c r="A79" s="836"/>
      <c r="B79" s="837"/>
      <c r="C79" s="838"/>
      <c r="D79" s="837"/>
      <c r="E79" s="839"/>
      <c r="F79" s="284" t="s">
        <v>512</v>
      </c>
      <c r="G79" s="284" t="s">
        <v>513</v>
      </c>
      <c r="H79" s="841"/>
    </row>
    <row r="80" spans="1:8" x14ac:dyDescent="0.25">
      <c r="A80" s="133"/>
      <c r="B80" s="89"/>
      <c r="C80" s="134" t="s">
        <v>529</v>
      </c>
      <c r="D80" s="89"/>
      <c r="E80" s="162"/>
      <c r="F80" s="135"/>
      <c r="G80" s="65"/>
      <c r="H80" s="135"/>
    </row>
    <row r="81" spans="1:8" x14ac:dyDescent="0.25">
      <c r="A81" s="132"/>
      <c r="B81" s="89" t="str">
        <f>IF(A81&gt;0,"SINAPI","")</f>
        <v/>
      </c>
      <c r="C81" s="140"/>
      <c r="D81" s="89"/>
      <c r="E81" s="136"/>
      <c r="F81" s="135"/>
      <c r="G81" s="65"/>
      <c r="H81" s="135"/>
    </row>
    <row r="82" spans="1:8" x14ac:dyDescent="0.25">
      <c r="A82" s="132"/>
      <c r="B82" s="89"/>
      <c r="C82" s="139"/>
      <c r="D82" s="89"/>
      <c r="E82" s="136"/>
      <c r="F82" s="65"/>
      <c r="G82" s="65"/>
      <c r="H82" s="135"/>
    </row>
    <row r="83" spans="1:8" x14ac:dyDescent="0.25">
      <c r="A83" s="834" t="s">
        <v>515</v>
      </c>
      <c r="B83" s="835"/>
      <c r="C83" s="834"/>
      <c r="D83" s="834"/>
      <c r="E83" s="834"/>
      <c r="F83" s="834"/>
      <c r="G83" s="834"/>
      <c r="H83" s="167">
        <f>ROUND(SUM(G80:G82),2)</f>
        <v>0</v>
      </c>
    </row>
    <row r="84" spans="1:8" x14ac:dyDescent="0.25">
      <c r="A84" s="836" t="s">
        <v>162</v>
      </c>
      <c r="B84" s="837" t="s">
        <v>507</v>
      </c>
      <c r="C84" s="838" t="s">
        <v>530</v>
      </c>
      <c r="D84" s="837" t="s">
        <v>252</v>
      </c>
      <c r="E84" s="839" t="s">
        <v>509</v>
      </c>
      <c r="F84" s="840" t="s">
        <v>510</v>
      </c>
      <c r="G84" s="840"/>
      <c r="H84" s="841" t="s">
        <v>517</v>
      </c>
    </row>
    <row r="85" spans="1:8" x14ac:dyDescent="0.25">
      <c r="A85" s="836"/>
      <c r="B85" s="837"/>
      <c r="C85" s="838"/>
      <c r="D85" s="837"/>
      <c r="E85" s="839"/>
      <c r="F85" s="284" t="s">
        <v>512</v>
      </c>
      <c r="G85" s="284" t="s">
        <v>513</v>
      </c>
      <c r="H85" s="841"/>
    </row>
    <row r="86" spans="1:8" x14ac:dyDescent="0.25">
      <c r="A86" s="132"/>
      <c r="B86" s="89" t="s">
        <v>531</v>
      </c>
      <c r="C86" s="140" t="s">
        <v>532</v>
      </c>
      <c r="D86" s="89" t="s">
        <v>237</v>
      </c>
      <c r="E86" s="161">
        <v>9.74E-2</v>
      </c>
      <c r="F86" s="65">
        <f ca="1">H77</f>
        <v>3540.7</v>
      </c>
      <c r="G86" s="65">
        <f ca="1">E86*F86</f>
        <v>344.86</v>
      </c>
      <c r="H86" s="135"/>
    </row>
    <row r="87" spans="1:8" x14ac:dyDescent="0.25">
      <c r="A87" s="132"/>
      <c r="B87" s="89"/>
      <c r="C87" s="140"/>
      <c r="D87" s="89"/>
      <c r="E87" s="160"/>
      <c r="F87" s="65"/>
      <c r="G87" s="65"/>
      <c r="H87" s="135"/>
    </row>
    <row r="88" spans="1:8" x14ac:dyDescent="0.25">
      <c r="A88" s="132"/>
      <c r="B88" s="89"/>
      <c r="C88" s="139"/>
      <c r="D88" s="89"/>
      <c r="E88" s="136"/>
      <c r="F88" s="65"/>
      <c r="G88" s="65"/>
      <c r="H88" s="165"/>
    </row>
    <row r="89" spans="1:8" x14ac:dyDescent="0.25">
      <c r="A89" s="834" t="s">
        <v>517</v>
      </c>
      <c r="B89" s="835"/>
      <c r="C89" s="834"/>
      <c r="D89" s="834"/>
      <c r="E89" s="834"/>
      <c r="F89" s="834"/>
      <c r="G89" s="834"/>
      <c r="H89" s="167">
        <f ca="1">ROUND(SUM(G86:G88),2)</f>
        <v>344.86</v>
      </c>
    </row>
    <row r="90" spans="1:8" x14ac:dyDescent="0.25">
      <c r="A90" s="836" t="s">
        <v>162</v>
      </c>
      <c r="B90" s="837" t="s">
        <v>507</v>
      </c>
      <c r="C90" s="838" t="s">
        <v>533</v>
      </c>
      <c r="D90" s="837" t="s">
        <v>252</v>
      </c>
      <c r="E90" s="839" t="s">
        <v>509</v>
      </c>
      <c r="F90" s="840" t="s">
        <v>510</v>
      </c>
      <c r="G90" s="840"/>
      <c r="H90" s="841" t="s">
        <v>534</v>
      </c>
    </row>
    <row r="91" spans="1:8" x14ac:dyDescent="0.25">
      <c r="A91" s="836"/>
      <c r="B91" s="837"/>
      <c r="C91" s="838"/>
      <c r="D91" s="837"/>
      <c r="E91" s="839"/>
      <c r="F91" s="284" t="s">
        <v>512</v>
      </c>
      <c r="G91" s="284" t="s">
        <v>513</v>
      </c>
      <c r="H91" s="841"/>
    </row>
    <row r="92" spans="1:8" x14ac:dyDescent="0.25">
      <c r="A92" s="132">
        <v>10584</v>
      </c>
      <c r="B92" s="141" t="s">
        <v>205</v>
      </c>
      <c r="C92" s="140" t="s">
        <v>535</v>
      </c>
      <c r="D92" s="89" t="s">
        <v>489</v>
      </c>
      <c r="E92" s="160">
        <v>6.6699999999999995E-2</v>
      </c>
      <c r="F92" s="135">
        <f ca="1">IFERROR((VLOOKUP($A92,INDIRECT("'"&amp;$B92&amp;"'!A:I"),4,FALSE)),0)</f>
        <v>3268.78</v>
      </c>
      <c r="G92" s="65">
        <f ca="1">E92*F92</f>
        <v>218.03</v>
      </c>
      <c r="H92" s="135"/>
    </row>
    <row r="93" spans="1:8" x14ac:dyDescent="0.25">
      <c r="A93" s="132"/>
      <c r="B93" s="89"/>
      <c r="C93" s="140"/>
      <c r="D93" s="89"/>
      <c r="E93" s="160"/>
      <c r="F93" s="65"/>
      <c r="G93" s="65"/>
      <c r="H93" s="135"/>
    </row>
    <row r="94" spans="1:8" x14ac:dyDescent="0.25">
      <c r="A94" s="132"/>
      <c r="B94" s="89"/>
      <c r="C94" s="139"/>
      <c r="D94" s="89"/>
      <c r="E94" s="136"/>
      <c r="F94" s="65"/>
      <c r="G94" s="65"/>
      <c r="H94" s="165"/>
    </row>
    <row r="95" spans="1:8" x14ac:dyDescent="0.25">
      <c r="A95" s="834" t="s">
        <v>536</v>
      </c>
      <c r="B95" s="835"/>
      <c r="C95" s="834"/>
      <c r="D95" s="834"/>
      <c r="E95" s="834"/>
      <c r="F95" s="834"/>
      <c r="G95" s="834"/>
      <c r="H95" s="167">
        <f ca="1">ROUND(SUM(G92:G94),2)</f>
        <v>218.03</v>
      </c>
    </row>
    <row r="96" spans="1:8" x14ac:dyDescent="0.25">
      <c r="A96" s="836" t="s">
        <v>162</v>
      </c>
      <c r="B96" s="837" t="s">
        <v>507</v>
      </c>
      <c r="C96" s="838" t="s">
        <v>537</v>
      </c>
      <c r="D96" s="837" t="s">
        <v>252</v>
      </c>
      <c r="E96" s="839" t="s">
        <v>509</v>
      </c>
      <c r="F96" s="840" t="s">
        <v>510</v>
      </c>
      <c r="G96" s="840"/>
      <c r="H96" s="841" t="s">
        <v>538</v>
      </c>
    </row>
    <row r="97" spans="1:10" x14ac:dyDescent="0.25">
      <c r="A97" s="836"/>
      <c r="B97" s="837"/>
      <c r="C97" s="838"/>
      <c r="D97" s="837"/>
      <c r="E97" s="839"/>
      <c r="F97" s="284" t="s">
        <v>512</v>
      </c>
      <c r="G97" s="284" t="s">
        <v>513</v>
      </c>
      <c r="H97" s="841"/>
    </row>
    <row r="98" spans="1:10" x14ac:dyDescent="0.25">
      <c r="A98" s="132"/>
      <c r="B98" s="89"/>
      <c r="C98" s="140" t="s">
        <v>539</v>
      </c>
      <c r="D98" s="89" t="s">
        <v>252</v>
      </c>
      <c r="E98" s="161">
        <v>0.1</v>
      </c>
      <c r="F98" s="65">
        <f ca="1">SUM(H77+H83+H89+H95)</f>
        <v>4103.59</v>
      </c>
      <c r="G98" s="65">
        <f ca="1">E98*F98</f>
        <v>410.36</v>
      </c>
      <c r="H98" s="135"/>
    </row>
    <row r="99" spans="1:10" x14ac:dyDescent="0.25">
      <c r="A99" s="132"/>
      <c r="B99" s="89"/>
      <c r="C99" s="140"/>
      <c r="D99" s="89"/>
      <c r="E99" s="160"/>
      <c r="F99" s="65"/>
      <c r="G99" s="65"/>
      <c r="H99" s="135"/>
    </row>
    <row r="100" spans="1:10" x14ac:dyDescent="0.25">
      <c r="A100" s="132"/>
      <c r="B100" s="89"/>
      <c r="C100" s="139"/>
      <c r="D100" s="89"/>
      <c r="E100" s="136"/>
      <c r="F100" s="65"/>
      <c r="G100" s="65"/>
      <c r="H100" s="165"/>
    </row>
    <row r="101" spans="1:10" x14ac:dyDescent="0.25">
      <c r="A101" s="834" t="s">
        <v>538</v>
      </c>
      <c r="B101" s="835"/>
      <c r="C101" s="834"/>
      <c r="D101" s="834"/>
      <c r="E101" s="834"/>
      <c r="F101" s="834"/>
      <c r="G101" s="834"/>
      <c r="H101" s="167">
        <f ca="1">ROUND(SUM(G98:G100),2)</f>
        <v>410.36</v>
      </c>
    </row>
    <row r="102" spans="1:10" x14ac:dyDescent="0.25">
      <c r="A102" s="836" t="s">
        <v>162</v>
      </c>
      <c r="B102" s="837" t="s">
        <v>507</v>
      </c>
      <c r="C102" s="838" t="s">
        <v>540</v>
      </c>
      <c r="D102" s="837" t="s">
        <v>252</v>
      </c>
      <c r="E102" s="839" t="s">
        <v>509</v>
      </c>
      <c r="F102" s="840" t="s">
        <v>510</v>
      </c>
      <c r="G102" s="840"/>
      <c r="H102" s="841" t="s">
        <v>538</v>
      </c>
    </row>
    <row r="103" spans="1:10" x14ac:dyDescent="0.25">
      <c r="A103" s="836"/>
      <c r="B103" s="837"/>
      <c r="C103" s="838"/>
      <c r="D103" s="837"/>
      <c r="E103" s="839"/>
      <c r="F103" s="284" t="s">
        <v>512</v>
      </c>
      <c r="G103" s="284" t="s">
        <v>513</v>
      </c>
      <c r="H103" s="841"/>
    </row>
    <row r="104" spans="1:10" x14ac:dyDescent="0.25">
      <c r="A104" s="132"/>
      <c r="B104" s="89"/>
      <c r="C104" s="140" t="s">
        <v>541</v>
      </c>
      <c r="D104" s="89" t="s">
        <v>252</v>
      </c>
      <c r="E104" s="161">
        <v>5.4699999999999999E-2</v>
      </c>
      <c r="F104" s="65">
        <f ca="1">SUM(F98+H101)</f>
        <v>4513.95</v>
      </c>
      <c r="G104" s="65">
        <f t="shared" ref="G104:G105" ca="1" si="19">E104*F104</f>
        <v>246.91</v>
      </c>
      <c r="H104" s="135"/>
    </row>
    <row r="105" spans="1:10" x14ac:dyDescent="0.25">
      <c r="A105" s="132"/>
      <c r="B105" s="89"/>
      <c r="C105" s="140" t="s">
        <v>542</v>
      </c>
      <c r="D105" s="89" t="s">
        <v>252</v>
      </c>
      <c r="E105" s="161">
        <v>0.04</v>
      </c>
      <c r="F105" s="65">
        <f ca="1">F104</f>
        <v>4513.95</v>
      </c>
      <c r="G105" s="65">
        <f t="shared" ca="1" si="19"/>
        <v>180.56</v>
      </c>
      <c r="H105" s="135"/>
    </row>
    <row r="106" spans="1:10" x14ac:dyDescent="0.25">
      <c r="A106" s="132"/>
      <c r="B106" s="89"/>
      <c r="C106" s="139"/>
      <c r="D106" s="89"/>
      <c r="E106" s="136"/>
      <c r="F106" s="65"/>
      <c r="G106" s="65"/>
      <c r="H106" s="165"/>
    </row>
    <row r="107" spans="1:10" x14ac:dyDescent="0.25">
      <c r="A107" s="834" t="s">
        <v>543</v>
      </c>
      <c r="B107" s="835"/>
      <c r="C107" s="834"/>
      <c r="D107" s="834"/>
      <c r="E107" s="834"/>
      <c r="F107" s="834"/>
      <c r="G107" s="834"/>
      <c r="H107" s="167">
        <f ca="1">ROUND(SUM(G104:G106),2)</f>
        <v>427.47</v>
      </c>
    </row>
    <row r="108" spans="1:10" x14ac:dyDescent="0.25">
      <c r="A108" s="834" t="s">
        <v>544</v>
      </c>
      <c r="B108" s="835"/>
      <c r="C108" s="834"/>
      <c r="D108" s="834"/>
      <c r="E108" s="834"/>
      <c r="F108" s="834"/>
      <c r="G108" s="834"/>
      <c r="H108" s="167">
        <f ca="1">H77+H95</f>
        <v>3758.73</v>
      </c>
    </row>
    <row r="109" spans="1:10" x14ac:dyDescent="0.25">
      <c r="A109" s="834" t="s">
        <v>545</v>
      </c>
      <c r="B109" s="835"/>
      <c r="C109" s="834"/>
      <c r="D109" s="834"/>
      <c r="E109" s="834"/>
      <c r="F109" s="834"/>
      <c r="G109" s="834"/>
      <c r="H109" s="167">
        <f ca="1">SUM(H77,H83,H89,H95,H101,H107)</f>
        <v>4941.42</v>
      </c>
    </row>
    <row r="110" spans="1:10" x14ac:dyDescent="0.25">
      <c r="A110" s="143"/>
      <c r="B110" s="154"/>
      <c r="C110" s="146"/>
      <c r="D110" s="155"/>
      <c r="E110" s="156"/>
      <c r="F110" s="157"/>
      <c r="G110" s="157"/>
      <c r="H110" s="168"/>
    </row>
    <row r="111" spans="1:10" x14ac:dyDescent="0.25">
      <c r="A111" s="150"/>
      <c r="B111" s="126"/>
      <c r="C111" s="138"/>
      <c r="D111" s="126"/>
      <c r="E111" s="152"/>
      <c r="F111" s="153"/>
      <c r="G111" s="153"/>
      <c r="H111" s="164"/>
    </row>
    <row r="112" spans="1:10" ht="24.95" customHeight="1" x14ac:dyDescent="0.25">
      <c r="A112" s="649" t="s">
        <v>220</v>
      </c>
      <c r="B112" s="842" t="s">
        <v>546</v>
      </c>
      <c r="C112" s="843"/>
      <c r="D112" s="843"/>
      <c r="E112" s="843"/>
      <c r="F112" s="844"/>
      <c r="G112" s="128" t="s">
        <v>489</v>
      </c>
      <c r="H112" s="127">
        <f ca="1">H130</f>
        <v>19117.47</v>
      </c>
      <c r="I112" s="524">
        <f ca="1">H112*22*8</f>
        <v>3364674.72</v>
      </c>
      <c r="J112" s="4" t="s">
        <v>548</v>
      </c>
    </row>
    <row r="113" spans="1:8" x14ac:dyDescent="0.25">
      <c r="A113" s="836" t="s">
        <v>162</v>
      </c>
      <c r="B113" s="837" t="s">
        <v>507</v>
      </c>
      <c r="C113" s="838" t="s">
        <v>508</v>
      </c>
      <c r="D113" s="837" t="s">
        <v>252</v>
      </c>
      <c r="E113" s="839" t="s">
        <v>509</v>
      </c>
      <c r="F113" s="840" t="s">
        <v>510</v>
      </c>
      <c r="G113" s="840"/>
      <c r="H113" s="841" t="s">
        <v>511</v>
      </c>
    </row>
    <row r="114" spans="1:8" x14ac:dyDescent="0.25">
      <c r="A114" s="836"/>
      <c r="B114" s="837"/>
      <c r="C114" s="838"/>
      <c r="D114" s="837"/>
      <c r="E114" s="839"/>
      <c r="F114" s="284" t="s">
        <v>512</v>
      </c>
      <c r="G114" s="284" t="s">
        <v>513</v>
      </c>
      <c r="H114" s="841"/>
    </row>
    <row r="115" spans="1:8" x14ac:dyDescent="0.25">
      <c r="A115" s="159"/>
      <c r="B115" s="141" t="str">
        <f>IF(A115&gt;0,"SINAPI","")</f>
        <v/>
      </c>
      <c r="C115" s="142" t="str">
        <f ca="1">IFERROR(PROPER(VLOOKUP($A115,INDIRECT("'"&amp;$B115&amp;"'!A:I"),2,FALSE)),"")</f>
        <v/>
      </c>
      <c r="D115" s="88" t="str">
        <f ca="1">IFERROR(LOWER(VLOOKUP($A115,INDIRECT("'"&amp;$B115&amp;"'!A:I"),3,FALSE)),"")</f>
        <v/>
      </c>
      <c r="E115" s="136"/>
      <c r="F115" s="135">
        <f ca="1">IFERROR((VLOOKUP($A115,INDIRECT("'"&amp;$B115&amp;"'!A:I"),4,FALSE)),0)</f>
        <v>0</v>
      </c>
      <c r="G115" s="65">
        <f t="shared" ref="G115:G117" ca="1" si="20">E115*F115</f>
        <v>0</v>
      </c>
      <c r="H115" s="135"/>
    </row>
    <row r="116" spans="1:8" x14ac:dyDescent="0.25">
      <c r="A116" s="465"/>
      <c r="B116" s="89" t="str">
        <f>IF(A116&gt;0,"SINAPI","")</f>
        <v/>
      </c>
      <c r="C116" s="142" t="str">
        <f ca="1">IFERROR(PROPER(VLOOKUP($A116,INDIRECT("'"&amp;$B116&amp;"'!A:I"),2,FALSE)),"")</f>
        <v/>
      </c>
      <c r="D116" s="88" t="str">
        <f ca="1">IFERROR(LOWER(VLOOKUP($A116,INDIRECT("'"&amp;$B116&amp;"'!A:I"),3,FALSE)),"")</f>
        <v/>
      </c>
      <c r="E116" s="136"/>
      <c r="F116" s="135">
        <f ca="1">IFERROR((VLOOKUP($A116,INDIRECT("'"&amp;$B116&amp;"'!A:I"),4,FALSE)),0)</f>
        <v>0</v>
      </c>
      <c r="G116" s="65">
        <f t="shared" ca="1" si="20"/>
        <v>0</v>
      </c>
      <c r="H116" s="135"/>
    </row>
    <row r="117" spans="1:8" x14ac:dyDescent="0.25">
      <c r="A117" s="143"/>
      <c r="B117" s="89"/>
      <c r="C117" s="140"/>
      <c r="D117" s="89"/>
      <c r="E117" s="136"/>
      <c r="F117" s="65"/>
      <c r="G117" s="65">
        <f t="shared" si="20"/>
        <v>0</v>
      </c>
      <c r="H117" s="135"/>
    </row>
    <row r="118" spans="1:8" x14ac:dyDescent="0.25">
      <c r="A118" s="834" t="s">
        <v>511</v>
      </c>
      <c r="B118" s="835"/>
      <c r="C118" s="834"/>
      <c r="D118" s="834"/>
      <c r="E118" s="834"/>
      <c r="F118" s="834"/>
      <c r="G118" s="834"/>
      <c r="H118" s="167">
        <f ca="1">ROUND(SUM(G115:G117),2)</f>
        <v>0</v>
      </c>
    </row>
    <row r="119" spans="1:8" x14ac:dyDescent="0.25">
      <c r="A119" s="836" t="s">
        <v>162</v>
      </c>
      <c r="B119" s="837" t="s">
        <v>507</v>
      </c>
      <c r="C119" s="838" t="s">
        <v>514</v>
      </c>
      <c r="D119" s="837" t="s">
        <v>252</v>
      </c>
      <c r="E119" s="839" t="s">
        <v>509</v>
      </c>
      <c r="F119" s="840" t="s">
        <v>510</v>
      </c>
      <c r="G119" s="840"/>
      <c r="H119" s="841" t="s">
        <v>515</v>
      </c>
    </row>
    <row r="120" spans="1:8" x14ac:dyDescent="0.25">
      <c r="A120" s="836"/>
      <c r="B120" s="837"/>
      <c r="C120" s="838"/>
      <c r="D120" s="837"/>
      <c r="E120" s="839"/>
      <c r="F120" s="284" t="s">
        <v>512</v>
      </c>
      <c r="G120" s="284" t="s">
        <v>513</v>
      </c>
      <c r="H120" s="841"/>
    </row>
    <row r="121" spans="1:8" x14ac:dyDescent="0.25">
      <c r="A121" s="465"/>
      <c r="B121" s="89" t="str">
        <f>IF(A121&gt;0,"SINAPI","")</f>
        <v/>
      </c>
      <c r="C121" s="142" t="str">
        <f ca="1">IFERROR(PROPER(VLOOKUP($A121,INDIRECT("'"&amp;$B121&amp;"'!A:I"),2,FALSE)),"")</f>
        <v/>
      </c>
      <c r="D121" s="88" t="str">
        <f ca="1">IFERROR(LOWER(VLOOKUP($A121,INDIRECT("'"&amp;$B121&amp;"'!A:I"),3,FALSE)),"")</f>
        <v/>
      </c>
      <c r="E121" s="136">
        <v>0.1</v>
      </c>
      <c r="F121" s="135">
        <f ca="1">IFERROR((VLOOKUP($A121,INDIRECT("'"&amp;$B121&amp;"'!A:I"),4,FALSE)),0)</f>
        <v>0</v>
      </c>
      <c r="G121" s="65">
        <f t="shared" ref="G121:G123" ca="1" si="21">E121*F121</f>
        <v>0</v>
      </c>
      <c r="H121" s="135"/>
    </row>
    <row r="122" spans="1:8" x14ac:dyDescent="0.25">
      <c r="A122" s="133"/>
      <c r="B122" s="89"/>
      <c r="C122" s="140"/>
      <c r="D122" s="89"/>
      <c r="E122" s="136"/>
      <c r="F122" s="135"/>
      <c r="G122" s="65">
        <f t="shared" si="21"/>
        <v>0</v>
      </c>
      <c r="H122" s="135"/>
    </row>
    <row r="123" spans="1:8" x14ac:dyDescent="0.25">
      <c r="A123" s="133"/>
      <c r="B123" s="89"/>
      <c r="C123" s="140"/>
      <c r="D123" s="89"/>
      <c r="E123" s="136"/>
      <c r="F123" s="135"/>
      <c r="G123" s="65">
        <f t="shared" si="21"/>
        <v>0</v>
      </c>
      <c r="H123" s="135"/>
    </row>
    <row r="124" spans="1:8" x14ac:dyDescent="0.25">
      <c r="A124" s="834" t="s">
        <v>515</v>
      </c>
      <c r="B124" s="835"/>
      <c r="C124" s="834"/>
      <c r="D124" s="834"/>
      <c r="E124" s="834"/>
      <c r="F124" s="834"/>
      <c r="G124" s="834"/>
      <c r="H124" s="167">
        <f ca="1">ROUND(SUM(G121:G123),2)</f>
        <v>0</v>
      </c>
    </row>
    <row r="125" spans="1:8" x14ac:dyDescent="0.25">
      <c r="A125" s="836" t="s">
        <v>162</v>
      </c>
      <c r="B125" s="837" t="s">
        <v>507</v>
      </c>
      <c r="C125" s="838" t="s">
        <v>516</v>
      </c>
      <c r="D125" s="837" t="s">
        <v>252</v>
      </c>
      <c r="E125" s="839" t="s">
        <v>509</v>
      </c>
      <c r="F125" s="840" t="s">
        <v>510</v>
      </c>
      <c r="G125" s="840"/>
      <c r="H125" s="841" t="s">
        <v>517</v>
      </c>
    </row>
    <row r="126" spans="1:8" x14ac:dyDescent="0.25">
      <c r="A126" s="836"/>
      <c r="B126" s="837"/>
      <c r="C126" s="838"/>
      <c r="D126" s="837"/>
      <c r="E126" s="839"/>
      <c r="F126" s="284" t="s">
        <v>512</v>
      </c>
      <c r="G126" s="284" t="s">
        <v>513</v>
      </c>
      <c r="H126" s="841"/>
    </row>
    <row r="127" spans="1:8" ht="33.75" x14ac:dyDescent="0.25">
      <c r="A127" s="144">
        <v>6259</v>
      </c>
      <c r="B127" s="89" t="str">
        <f>IF(A127&gt;0,"SINAPI","")</f>
        <v>SINAPI</v>
      </c>
      <c r="C127" s="142" t="str">
        <f t="shared" ref="C127:C128" ca="1" si="22">IFERROR(PROPER(VLOOKUP($A127,INDIRECT("'"&amp;$B127&amp;"'!A:I"),2,FALSE)),"")</f>
        <v>Caminhão Pipa 6.000 L, Peso Bruto Total 13.000 Kg, Distância Entre Eixos 4,80 M, Potência 189 Cv Inclusive Tanque De Aço Para Transporte De Água, Capacidade 6 M3 - Chp Diurno. Af_06/2014</v>
      </c>
      <c r="D127" s="88" t="str">
        <f t="shared" ref="D127:D128" ca="1" si="23">IFERROR(LOWER(VLOOKUP($A127,INDIRECT("'"&amp;$B127&amp;"'!A:I"),3,FALSE)),"")</f>
        <v>chp</v>
      </c>
      <c r="E127" s="136">
        <f>176*30%</f>
        <v>52.8</v>
      </c>
      <c r="F127" s="135">
        <f ca="1">IFERROR((VLOOKUP($A127,INDIRECT("'"&amp;$B127&amp;"'!A:I"),4,FALSE)),0)</f>
        <v>245.43</v>
      </c>
      <c r="G127" s="65">
        <f t="shared" ref="G127" ca="1" si="24">E127*F127</f>
        <v>12958.7</v>
      </c>
      <c r="H127" s="165"/>
    </row>
    <row r="128" spans="1:8" ht="33.75" x14ac:dyDescent="0.25">
      <c r="A128" s="144">
        <v>6260</v>
      </c>
      <c r="B128" s="89" t="str">
        <f>IF(A128&gt;0,"SINAPI","")</f>
        <v>SINAPI</v>
      </c>
      <c r="C128" s="142" t="str">
        <f t="shared" ca="1" si="22"/>
        <v>Caminhão Pipa 6.000 L, Peso Bruto Total 13.000 Kg, Distância Entre Eixos 4,80 M, Potência 189 Cv Inclusive Tanque De Aço Para Transporte De Água, Capacidade 6 M3 - Chi Diurno. Af_06/2014</v>
      </c>
      <c r="D128" s="88" t="str">
        <f t="shared" ca="1" si="23"/>
        <v>chi</v>
      </c>
      <c r="E128" s="136">
        <f>176*70%</f>
        <v>123.2</v>
      </c>
      <c r="F128" s="135">
        <f ca="1">IFERROR((VLOOKUP($A128,INDIRECT("'"&amp;$B128&amp;"'!A:I"),4,FALSE)),0)</f>
        <v>49.99</v>
      </c>
      <c r="G128" s="65">
        <f t="shared" ref="G128" ca="1" si="25">E128*F128</f>
        <v>6158.77</v>
      </c>
      <c r="H128" s="165"/>
    </row>
    <row r="129" spans="1:8" x14ac:dyDescent="0.25">
      <c r="A129" s="834" t="s">
        <v>517</v>
      </c>
      <c r="B129" s="835"/>
      <c r="C129" s="834"/>
      <c r="D129" s="834"/>
      <c r="E129" s="834"/>
      <c r="F129" s="834"/>
      <c r="G129" s="834"/>
      <c r="H129" s="167">
        <f ca="1">ROUND(SUM(G127:G128),2)</f>
        <v>19117.47</v>
      </c>
    </row>
    <row r="130" spans="1:8" x14ac:dyDescent="0.25">
      <c r="A130" s="834" t="s">
        <v>518</v>
      </c>
      <c r="B130" s="834"/>
      <c r="C130" s="834"/>
      <c r="D130" s="834"/>
      <c r="E130" s="834"/>
      <c r="F130" s="834"/>
      <c r="G130" s="834"/>
      <c r="H130" s="167">
        <f ca="1">ROUND(H118+H124+H129,2)</f>
        <v>19117.47</v>
      </c>
    </row>
    <row r="131" spans="1:8" x14ac:dyDescent="0.25">
      <c r="A131" s="834" t="s">
        <v>519</v>
      </c>
      <c r="B131" s="834"/>
      <c r="C131" s="834"/>
      <c r="D131" s="834"/>
      <c r="E131" s="834"/>
      <c r="F131" s="834"/>
      <c r="G131" s="834"/>
      <c r="H131" s="158">
        <f ca="1">BDI_SEM_DESON!$F$30</f>
        <v>0.27260000000000001</v>
      </c>
    </row>
    <row r="132" spans="1:8" x14ac:dyDescent="0.25">
      <c r="A132" s="834" t="s">
        <v>520</v>
      </c>
      <c r="B132" s="834"/>
      <c r="C132" s="834"/>
      <c r="D132" s="834"/>
      <c r="E132" s="834"/>
      <c r="F132" s="834"/>
      <c r="G132" s="834"/>
      <c r="H132" s="167">
        <f ca="1">ROUND(H130*(1+H131),2)</f>
        <v>24328.89</v>
      </c>
    </row>
    <row r="133" spans="1:8" x14ac:dyDescent="0.25">
      <c r="A133" s="143"/>
      <c r="B133" s="154"/>
      <c r="C133" s="146"/>
      <c r="D133" s="155"/>
      <c r="E133" s="156"/>
      <c r="F133" s="157"/>
      <c r="G133" s="157"/>
      <c r="H133" s="168"/>
    </row>
    <row r="135" spans="1:8" ht="33" customHeight="1" x14ac:dyDescent="0.25">
      <c r="A135" s="649" t="s">
        <v>223</v>
      </c>
      <c r="B135" s="842" t="s">
        <v>549</v>
      </c>
      <c r="C135" s="843"/>
      <c r="D135" s="843"/>
      <c r="E135" s="843"/>
      <c r="F135" s="844"/>
      <c r="G135" s="128" t="s">
        <v>206</v>
      </c>
      <c r="H135" s="127">
        <f ca="1">H153</f>
        <v>22.87</v>
      </c>
    </row>
    <row r="136" spans="1:8" x14ac:dyDescent="0.25">
      <c r="A136" s="836" t="s">
        <v>162</v>
      </c>
      <c r="B136" s="837" t="s">
        <v>507</v>
      </c>
      <c r="C136" s="838" t="s">
        <v>508</v>
      </c>
      <c r="D136" s="837" t="s">
        <v>252</v>
      </c>
      <c r="E136" s="839" t="s">
        <v>509</v>
      </c>
      <c r="F136" s="840" t="s">
        <v>510</v>
      </c>
      <c r="G136" s="840"/>
      <c r="H136" s="841" t="s">
        <v>511</v>
      </c>
    </row>
    <row r="137" spans="1:8" x14ac:dyDescent="0.25">
      <c r="A137" s="836"/>
      <c r="B137" s="837"/>
      <c r="C137" s="838"/>
      <c r="D137" s="837"/>
      <c r="E137" s="839"/>
      <c r="F137" s="284" t="s">
        <v>512</v>
      </c>
      <c r="G137" s="284" t="s">
        <v>513</v>
      </c>
      <c r="H137" s="841"/>
    </row>
    <row r="138" spans="1:8" x14ac:dyDescent="0.25">
      <c r="A138" s="465"/>
      <c r="B138" s="141"/>
      <c r="C138" s="142" t="str">
        <f ca="1">IFERROR(PROPER(VLOOKUP($A138,INDIRECT("'"&amp;$B138&amp;"'!A:I"),2,FALSE)),"")</f>
        <v/>
      </c>
      <c r="D138" s="88" t="str">
        <f ca="1">IFERROR(LOWER(VLOOKUP($A138,INDIRECT("'"&amp;$B138&amp;"'!A:I"),3,FALSE)),"")</f>
        <v/>
      </c>
      <c r="E138" s="136"/>
      <c r="F138" s="135">
        <f ca="1">IFERROR((VLOOKUP($A138,INDIRECT("'"&amp;$B138&amp;"'!A:I"),4,FALSE)),0)</f>
        <v>0</v>
      </c>
      <c r="G138" s="65">
        <f t="shared" ref="G138:G140" ca="1" si="26">E138*F138</f>
        <v>0</v>
      </c>
      <c r="H138" s="135"/>
    </row>
    <row r="139" spans="1:8" x14ac:dyDescent="0.25">
      <c r="A139" s="465"/>
      <c r="B139" s="89" t="str">
        <f>IF(A139&gt;0,"SINAPI","")</f>
        <v/>
      </c>
      <c r="C139" s="142" t="str">
        <f ca="1">IFERROR(PROPER(VLOOKUP($A139,INDIRECT("'"&amp;$B139&amp;"'!A:I"),2,FALSE)),"")</f>
        <v/>
      </c>
      <c r="D139" s="88" t="str">
        <f ca="1">IFERROR(LOWER(VLOOKUP($A139,INDIRECT("'"&amp;$B139&amp;"'!A:I"),3,FALSE)),"")</f>
        <v/>
      </c>
      <c r="E139" s="136"/>
      <c r="F139" s="135">
        <f ca="1">IFERROR((VLOOKUP($A139,INDIRECT("'"&amp;$B139&amp;"'!A:I"),4,FALSE)),0)</f>
        <v>0</v>
      </c>
      <c r="G139" s="65">
        <f t="shared" ca="1" si="26"/>
        <v>0</v>
      </c>
      <c r="H139" s="135"/>
    </row>
    <row r="140" spans="1:8" x14ac:dyDescent="0.25">
      <c r="A140" s="143"/>
      <c r="B140" s="89"/>
      <c r="C140" s="140"/>
      <c r="D140" s="89"/>
      <c r="E140" s="136"/>
      <c r="F140" s="65"/>
      <c r="G140" s="65">
        <f t="shared" si="26"/>
        <v>0</v>
      </c>
      <c r="H140" s="135"/>
    </row>
    <row r="141" spans="1:8" x14ac:dyDescent="0.25">
      <c r="A141" s="834" t="s">
        <v>511</v>
      </c>
      <c r="B141" s="835"/>
      <c r="C141" s="834"/>
      <c r="D141" s="834"/>
      <c r="E141" s="834"/>
      <c r="F141" s="834"/>
      <c r="G141" s="834"/>
      <c r="H141" s="167">
        <f ca="1">ROUND(SUM(G138:G140),2)</f>
        <v>0</v>
      </c>
    </row>
    <row r="142" spans="1:8" x14ac:dyDescent="0.25">
      <c r="A142" s="836" t="s">
        <v>162</v>
      </c>
      <c r="B142" s="837" t="s">
        <v>507</v>
      </c>
      <c r="C142" s="838" t="s">
        <v>550</v>
      </c>
      <c r="D142" s="837" t="s">
        <v>252</v>
      </c>
      <c r="E142" s="839" t="s">
        <v>509</v>
      </c>
      <c r="F142" s="840" t="s">
        <v>510</v>
      </c>
      <c r="G142" s="840"/>
      <c r="H142" s="841" t="s">
        <v>515</v>
      </c>
    </row>
    <row r="143" spans="1:8" x14ac:dyDescent="0.25">
      <c r="A143" s="836"/>
      <c r="B143" s="837"/>
      <c r="C143" s="838"/>
      <c r="D143" s="837"/>
      <c r="E143" s="839"/>
      <c r="F143" s="284" t="s">
        <v>512</v>
      </c>
      <c r="G143" s="284" t="s">
        <v>513</v>
      </c>
      <c r="H143" s="841"/>
    </row>
    <row r="144" spans="1:8" x14ac:dyDescent="0.25">
      <c r="A144" s="133">
        <v>10208</v>
      </c>
      <c r="B144" s="89" t="s">
        <v>137</v>
      </c>
      <c r="C144" s="142" t="str">
        <f t="shared" ref="C144:C146" ca="1" si="27">IFERROR(PROPER(VLOOKUP($A144,INDIRECT("'"&amp;$B144&amp;"'!A:I"),2,FALSE)),"")</f>
        <v>Retirada De Revestimento Antigo Em Reboco</v>
      </c>
      <c r="D144" s="88" t="str">
        <f t="shared" ref="D144:D146" ca="1" si="28">IFERROR(LOWER(VLOOKUP($A144,INDIRECT("'"&amp;$B144&amp;"'!A:I"),3,FALSE)),"")</f>
        <v>m2</v>
      </c>
      <c r="E144" s="136">
        <v>0.2</v>
      </c>
      <c r="F144" s="135">
        <f t="shared" ref="F144:F146" ca="1" si="29">IFERROR((VLOOKUP($A144,INDIRECT("'"&amp;$B144&amp;"'!A:I"),4,FALSE)),0)</f>
        <v>8.99</v>
      </c>
      <c r="G144" s="65">
        <f t="shared" ref="G144:G146" ca="1" si="30">E144*F144</f>
        <v>1.8</v>
      </c>
      <c r="H144" s="135"/>
    </row>
    <row r="145" spans="1:8" ht="22.5" x14ac:dyDescent="0.25">
      <c r="A145" s="133">
        <v>110302</v>
      </c>
      <c r="B145" s="89" t="s">
        <v>137</v>
      </c>
      <c r="C145" s="142" t="str">
        <f t="shared" ca="1" si="27"/>
        <v>Reboco Tipo Paulista De Argamassa De Cimento, Cal Hidratada Ch1 E Areia Lavada Traço 1:0.5:6, Espessura 25 Mm</v>
      </c>
      <c r="D145" s="88" t="str">
        <f t="shared" ca="1" si="28"/>
        <v>m2</v>
      </c>
      <c r="E145" s="136">
        <v>0.2</v>
      </c>
      <c r="F145" s="135">
        <f t="shared" ca="1" si="29"/>
        <v>61.74</v>
      </c>
      <c r="G145" s="65">
        <f t="shared" ca="1" si="30"/>
        <v>12.35</v>
      </c>
      <c r="H145" s="135"/>
    </row>
    <row r="146" spans="1:8" ht="22.5" x14ac:dyDescent="0.25">
      <c r="A146" s="133">
        <v>7164</v>
      </c>
      <c r="B146" s="89" t="str">
        <f>IF(A146&gt;0,"SINAPI","")</f>
        <v>SINAPI</v>
      </c>
      <c r="C146" s="142" t="str">
        <f t="shared" ca="1" si="27"/>
        <v>Tela De Arame Ondulada, Fio *2,77* Mm (12 Bwg), Malha 5 X 5 Cm, H = 2 M</v>
      </c>
      <c r="D146" s="88" t="str">
        <f t="shared" ca="1" si="28"/>
        <v>m2</v>
      </c>
      <c r="E146" s="136">
        <f>0.2</f>
        <v>0.2</v>
      </c>
      <c r="F146" s="135">
        <f t="shared" ca="1" si="29"/>
        <v>43.62</v>
      </c>
      <c r="G146" s="65">
        <f t="shared" ca="1" si="30"/>
        <v>8.7200000000000006</v>
      </c>
      <c r="H146" s="135"/>
    </row>
    <row r="147" spans="1:8" x14ac:dyDescent="0.25">
      <c r="A147" s="834" t="s">
        <v>515</v>
      </c>
      <c r="B147" s="835"/>
      <c r="C147" s="834"/>
      <c r="D147" s="834"/>
      <c r="E147" s="834"/>
      <c r="F147" s="834"/>
      <c r="G147" s="834"/>
      <c r="H147" s="167">
        <f ca="1">ROUND(SUM(G144:G146),2)</f>
        <v>22.87</v>
      </c>
    </row>
    <row r="148" spans="1:8" x14ac:dyDescent="0.25">
      <c r="A148" s="836" t="s">
        <v>162</v>
      </c>
      <c r="B148" s="837" t="s">
        <v>507</v>
      </c>
      <c r="C148" s="838" t="s">
        <v>516</v>
      </c>
      <c r="D148" s="837" t="s">
        <v>252</v>
      </c>
      <c r="E148" s="839" t="s">
        <v>509</v>
      </c>
      <c r="F148" s="840" t="s">
        <v>510</v>
      </c>
      <c r="G148" s="840"/>
      <c r="H148" s="841" t="s">
        <v>517</v>
      </c>
    </row>
    <row r="149" spans="1:8" x14ac:dyDescent="0.25">
      <c r="A149" s="836"/>
      <c r="B149" s="837"/>
      <c r="C149" s="838"/>
      <c r="D149" s="837"/>
      <c r="E149" s="839"/>
      <c r="F149" s="284" t="s">
        <v>512</v>
      </c>
      <c r="G149" s="284" t="s">
        <v>513</v>
      </c>
      <c r="H149" s="841"/>
    </row>
    <row r="150" spans="1:8" x14ac:dyDescent="0.25">
      <c r="A150" s="144"/>
      <c r="B150" s="89"/>
      <c r="C150" s="142" t="str">
        <f t="shared" ref="C150:C151" ca="1" si="31">IFERROR(PROPER(VLOOKUP($A150,INDIRECT("'"&amp;$B150&amp;"'!A:I"),2,FALSE)),"")</f>
        <v/>
      </c>
      <c r="D150" s="88" t="str">
        <f t="shared" ref="D150:D151" ca="1" si="32">IFERROR(LOWER(VLOOKUP($A150,INDIRECT("'"&amp;$B150&amp;"'!A:I"),3,FALSE)),"")</f>
        <v/>
      </c>
      <c r="E150" s="136"/>
      <c r="F150" s="135">
        <f ca="1">IFERROR((VLOOKUP($A150,INDIRECT("'"&amp;$B150&amp;"'!A:I"),4,FALSE)),0)</f>
        <v>0</v>
      </c>
      <c r="G150" s="65">
        <f t="shared" ref="G150:G151" ca="1" si="33">E150*F150</f>
        <v>0</v>
      </c>
      <c r="H150" s="165"/>
    </row>
    <row r="151" spans="1:8" x14ac:dyDescent="0.25">
      <c r="A151" s="144"/>
      <c r="B151" s="89"/>
      <c r="C151" s="142" t="str">
        <f t="shared" ca="1" si="31"/>
        <v/>
      </c>
      <c r="D151" s="88" t="str">
        <f t="shared" ca="1" si="32"/>
        <v/>
      </c>
      <c r="E151" s="136"/>
      <c r="F151" s="135">
        <f ca="1">IFERROR((VLOOKUP($A151,INDIRECT("'"&amp;$B151&amp;"'!A:I"),4,FALSE)),0)</f>
        <v>0</v>
      </c>
      <c r="G151" s="65">
        <f t="shared" ca="1" si="33"/>
        <v>0</v>
      </c>
      <c r="H151" s="165"/>
    </row>
    <row r="152" spans="1:8" x14ac:dyDescent="0.25">
      <c r="A152" s="834" t="s">
        <v>517</v>
      </c>
      <c r="B152" s="835"/>
      <c r="C152" s="834"/>
      <c r="D152" s="834"/>
      <c r="E152" s="834"/>
      <c r="F152" s="834"/>
      <c r="G152" s="834"/>
      <c r="H152" s="167">
        <f ca="1">ROUND(SUM(G150:G151),2)</f>
        <v>0</v>
      </c>
    </row>
    <row r="153" spans="1:8" x14ac:dyDescent="0.25">
      <c r="A153" s="834" t="s">
        <v>518</v>
      </c>
      <c r="B153" s="834"/>
      <c r="C153" s="834"/>
      <c r="D153" s="834"/>
      <c r="E153" s="834"/>
      <c r="F153" s="834"/>
      <c r="G153" s="834"/>
      <c r="H153" s="167">
        <f ca="1">ROUND(H141+H147+H152,2)</f>
        <v>22.87</v>
      </c>
    </row>
    <row r="154" spans="1:8" x14ac:dyDescent="0.25">
      <c r="A154" s="834" t="s">
        <v>519</v>
      </c>
      <c r="B154" s="834"/>
      <c r="C154" s="834"/>
      <c r="D154" s="834"/>
      <c r="E154" s="834"/>
      <c r="F154" s="834"/>
      <c r="G154" s="834"/>
      <c r="H154" s="158">
        <f ca="1">BDI_SEM_DESON!$F$30</f>
        <v>0.27260000000000001</v>
      </c>
    </row>
    <row r="155" spans="1:8" x14ac:dyDescent="0.25">
      <c r="A155" s="834" t="s">
        <v>520</v>
      </c>
      <c r="B155" s="834"/>
      <c r="C155" s="834"/>
      <c r="D155" s="834"/>
      <c r="E155" s="834"/>
      <c r="F155" s="834"/>
      <c r="G155" s="834"/>
      <c r="H155" s="167">
        <f ca="1">ROUND(H153*(1+H154),2)</f>
        <v>29.1</v>
      </c>
    </row>
  </sheetData>
  <autoFilter ref="A5:H111" xr:uid="{00000000-0009-0000-0000-000007000000}"/>
  <mergeCells count="196">
    <mergeCell ref="C1:H1"/>
    <mergeCell ref="C2:H2"/>
    <mergeCell ref="A129:G129"/>
    <mergeCell ref="A130:G130"/>
    <mergeCell ref="A131:G131"/>
    <mergeCell ref="A132:G132"/>
    <mergeCell ref="A119:A120"/>
    <mergeCell ref="B119:B120"/>
    <mergeCell ref="C119:C120"/>
    <mergeCell ref="D119:D120"/>
    <mergeCell ref="E119:E120"/>
    <mergeCell ref="F119:G119"/>
    <mergeCell ref="H119:H120"/>
    <mergeCell ref="A124:G124"/>
    <mergeCell ref="A125:A126"/>
    <mergeCell ref="B125:B126"/>
    <mergeCell ref="C125:C126"/>
    <mergeCell ref="D125:D126"/>
    <mergeCell ref="E125:E126"/>
    <mergeCell ref="F125:G125"/>
    <mergeCell ref="H125:H126"/>
    <mergeCell ref="B112:F112"/>
    <mergeCell ref="A113:A114"/>
    <mergeCell ref="B113:B114"/>
    <mergeCell ref="A66:G66"/>
    <mergeCell ref="B56:B57"/>
    <mergeCell ref="C56:C57"/>
    <mergeCell ref="D56:D57"/>
    <mergeCell ref="E56:E57"/>
    <mergeCell ref="F56:G56"/>
    <mergeCell ref="H56:H57"/>
    <mergeCell ref="A61:G61"/>
    <mergeCell ref="A62:A63"/>
    <mergeCell ref="B62:B63"/>
    <mergeCell ref="C62:C63"/>
    <mergeCell ref="D62:D63"/>
    <mergeCell ref="E62:E63"/>
    <mergeCell ref="F62:G62"/>
    <mergeCell ref="H62:H63"/>
    <mergeCell ref="A73:A74"/>
    <mergeCell ref="B73:B74"/>
    <mergeCell ref="C73:C74"/>
    <mergeCell ref="A84:A85"/>
    <mergeCell ref="B84:B85"/>
    <mergeCell ref="C84:C85"/>
    <mergeCell ref="D84:D85"/>
    <mergeCell ref="H113:H114"/>
    <mergeCell ref="A118:G118"/>
    <mergeCell ref="H102:H103"/>
    <mergeCell ref="A90:A91"/>
    <mergeCell ref="B90:B91"/>
    <mergeCell ref="H90:H91"/>
    <mergeCell ref="H96:H97"/>
    <mergeCell ref="H78:H79"/>
    <mergeCell ref="E84:E85"/>
    <mergeCell ref="C113:C114"/>
    <mergeCell ref="D113:D114"/>
    <mergeCell ref="E113:E114"/>
    <mergeCell ref="F113:G113"/>
    <mergeCell ref="A96:A97"/>
    <mergeCell ref="B96:B97"/>
    <mergeCell ref="C96:C97"/>
    <mergeCell ref="D96:D97"/>
    <mergeCell ref="A20:A21"/>
    <mergeCell ref="B20:B21"/>
    <mergeCell ref="C20:C21"/>
    <mergeCell ref="D20:D21"/>
    <mergeCell ref="A44:G44"/>
    <mergeCell ref="A45:G45"/>
    <mergeCell ref="A46:G46"/>
    <mergeCell ref="A39:G39"/>
    <mergeCell ref="A40:A41"/>
    <mergeCell ref="B40:B41"/>
    <mergeCell ref="C40:C41"/>
    <mergeCell ref="D40:D41"/>
    <mergeCell ref="E40:E41"/>
    <mergeCell ref="F40:G40"/>
    <mergeCell ref="A43:G43"/>
    <mergeCell ref="A31:A32"/>
    <mergeCell ref="B31:B32"/>
    <mergeCell ref="C31:C32"/>
    <mergeCell ref="C36:C37"/>
    <mergeCell ref="D36:D37"/>
    <mergeCell ref="E36:E37"/>
    <mergeCell ref="F36:G36"/>
    <mergeCell ref="C3:H3"/>
    <mergeCell ref="C4:H4"/>
    <mergeCell ref="A13:G13"/>
    <mergeCell ref="A14:A15"/>
    <mergeCell ref="B14:B15"/>
    <mergeCell ref="C14:C15"/>
    <mergeCell ref="D14:D15"/>
    <mergeCell ref="E14:E15"/>
    <mergeCell ref="F14:G14"/>
    <mergeCell ref="H14:H15"/>
    <mergeCell ref="B6:F6"/>
    <mergeCell ref="B7:F7"/>
    <mergeCell ref="F84:G84"/>
    <mergeCell ref="H84:H85"/>
    <mergeCell ref="A107:G107"/>
    <mergeCell ref="A108:G108"/>
    <mergeCell ref="A78:A79"/>
    <mergeCell ref="B78:B79"/>
    <mergeCell ref="C78:C79"/>
    <mergeCell ref="D78:D79"/>
    <mergeCell ref="E78:E79"/>
    <mergeCell ref="F78:G78"/>
    <mergeCell ref="A102:A103"/>
    <mergeCell ref="B102:B103"/>
    <mergeCell ref="C102:C103"/>
    <mergeCell ref="D102:D103"/>
    <mergeCell ref="E102:E103"/>
    <mergeCell ref="F102:G102"/>
    <mergeCell ref="A101:G101"/>
    <mergeCell ref="C90:C91"/>
    <mergeCell ref="D90:D91"/>
    <mergeCell ref="E90:E91"/>
    <mergeCell ref="F90:G90"/>
    <mergeCell ref="E96:E97"/>
    <mergeCell ref="F96:G96"/>
    <mergeCell ref="H36:H37"/>
    <mergeCell ref="D31:D32"/>
    <mergeCell ref="E31:E32"/>
    <mergeCell ref="F31:G31"/>
    <mergeCell ref="H73:H74"/>
    <mergeCell ref="B72:E72"/>
    <mergeCell ref="H31:H32"/>
    <mergeCell ref="D73:D74"/>
    <mergeCell ref="E73:E74"/>
    <mergeCell ref="F73:G73"/>
    <mergeCell ref="H40:H41"/>
    <mergeCell ref="A67:G67"/>
    <mergeCell ref="A68:G68"/>
    <mergeCell ref="A69:G69"/>
    <mergeCell ref="D50:D51"/>
    <mergeCell ref="E50:E51"/>
    <mergeCell ref="F50:G50"/>
    <mergeCell ref="H50:H51"/>
    <mergeCell ref="A55:G55"/>
    <mergeCell ref="A56:A57"/>
    <mergeCell ref="B49:F49"/>
    <mergeCell ref="A50:A51"/>
    <mergeCell ref="B50:B51"/>
    <mergeCell ref="C50:C51"/>
    <mergeCell ref="A109:G109"/>
    <mergeCell ref="A77:G77"/>
    <mergeCell ref="A83:G83"/>
    <mergeCell ref="A89:G89"/>
    <mergeCell ref="A95:G95"/>
    <mergeCell ref="A8:A9"/>
    <mergeCell ref="B8:B9"/>
    <mergeCell ref="C8:C9"/>
    <mergeCell ref="H8:H9"/>
    <mergeCell ref="A24:G24"/>
    <mergeCell ref="A25:G25"/>
    <mergeCell ref="D8:D9"/>
    <mergeCell ref="E8:E9"/>
    <mergeCell ref="F8:G8"/>
    <mergeCell ref="E20:E21"/>
    <mergeCell ref="F20:G20"/>
    <mergeCell ref="A27:G27"/>
    <mergeCell ref="A26:G26"/>
    <mergeCell ref="H20:H21"/>
    <mergeCell ref="A19:G19"/>
    <mergeCell ref="B30:F30"/>
    <mergeCell ref="A35:G35"/>
    <mergeCell ref="A36:A37"/>
    <mergeCell ref="B36:B37"/>
    <mergeCell ref="B135:F135"/>
    <mergeCell ref="A136:A137"/>
    <mergeCell ref="B136:B137"/>
    <mergeCell ref="C136:C137"/>
    <mergeCell ref="D136:D137"/>
    <mergeCell ref="E136:E137"/>
    <mergeCell ref="F136:G136"/>
    <mergeCell ref="H136:H137"/>
    <mergeCell ref="A141:G141"/>
    <mergeCell ref="H142:H143"/>
    <mergeCell ref="A147:G147"/>
    <mergeCell ref="A148:A149"/>
    <mergeCell ref="B148:B149"/>
    <mergeCell ref="C148:C149"/>
    <mergeCell ref="D148:D149"/>
    <mergeCell ref="E148:E149"/>
    <mergeCell ref="F148:G148"/>
    <mergeCell ref="H148:H149"/>
    <mergeCell ref="A152:G152"/>
    <mergeCell ref="A153:G153"/>
    <mergeCell ref="A154:G154"/>
    <mergeCell ref="A155:G155"/>
    <mergeCell ref="A142:A143"/>
    <mergeCell ref="B142:B143"/>
    <mergeCell ref="C142:C143"/>
    <mergeCell ref="D142:D143"/>
    <mergeCell ref="E142:E143"/>
    <mergeCell ref="F142:G142"/>
  </mergeCells>
  <printOptions horizontalCentered="1"/>
  <pageMargins left="0.51181102362204722" right="0.51181102362204722" top="0.78740157480314965" bottom="0.78740157480314965" header="0.31496062992125984" footer="0.31496062992125984"/>
  <pageSetup paperSize="9" scale="62" fitToHeight="200" orientation="portrait" r:id="rId1"/>
  <rowBreaks count="3" manualBreakCount="3">
    <brk id="71" max="7" man="1"/>
    <brk id="110" max="7" man="1"/>
    <brk id="13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4">
    <tabColor rgb="FF00B0F0"/>
    <outlinePr summaryBelow="0"/>
    <pageSetUpPr fitToPage="1"/>
  </sheetPr>
  <dimension ref="A1:J150"/>
  <sheetViews>
    <sheetView view="pageBreakPreview" topLeftCell="A116" zoomScaleNormal="100" zoomScaleSheetLayoutView="100" workbookViewId="0">
      <selection activeCell="O64" sqref="O64"/>
    </sheetView>
  </sheetViews>
  <sheetFormatPr defaultColWidth="14.42578125" defaultRowHeight="12" x14ac:dyDescent="0.25"/>
  <cols>
    <col min="1" max="2" width="13" style="394" customWidth="1"/>
    <col min="3" max="3" width="24.28515625" style="393" customWidth="1"/>
    <col min="4" max="4" width="12" style="431" customWidth="1"/>
    <col min="5" max="6" width="12" style="406" customWidth="1"/>
    <col min="7" max="7" width="12" style="432" customWidth="1"/>
    <col min="8" max="8" width="12" style="433" customWidth="1"/>
    <col min="9" max="9" width="8.28515625" style="438" customWidth="1"/>
    <col min="10" max="10" width="7.7109375" style="440" customWidth="1"/>
    <col min="11" max="25" width="8.7109375" style="438" customWidth="1"/>
    <col min="26" max="16384" width="14.42578125" style="438"/>
  </cols>
  <sheetData>
    <row r="1" spans="1:9" s="4" customFormat="1" ht="24.95" customHeight="1" x14ac:dyDescent="0.25">
      <c r="A1" s="286"/>
      <c r="B1" s="147"/>
      <c r="C1" s="715" t="s">
        <v>148</v>
      </c>
      <c r="D1" s="715"/>
      <c r="E1" s="715"/>
      <c r="F1" s="715"/>
      <c r="G1" s="715"/>
      <c r="H1" s="715"/>
      <c r="I1" s="137"/>
    </row>
    <row r="2" spans="1:9" s="4" customFormat="1" ht="24.95" customHeight="1" x14ac:dyDescent="0.25">
      <c r="A2" s="286"/>
      <c r="B2" s="147"/>
      <c r="C2" s="717" t="s">
        <v>154</v>
      </c>
      <c r="D2" s="717"/>
      <c r="E2" s="717"/>
      <c r="F2" s="717"/>
      <c r="G2" s="717"/>
      <c r="H2" s="717"/>
      <c r="I2" s="137"/>
    </row>
    <row r="3" spans="1:9" s="4" customFormat="1" ht="24.95" customHeight="1" x14ac:dyDescent="0.25">
      <c r="A3" s="287"/>
      <c r="B3" s="151"/>
      <c r="C3" s="718" t="str">
        <f>Resumo!$B$1</f>
        <v>EXECUÇÃO DAS OBRAS REMANESCENTES DE CONSTRUÇÃO DE GALERIAS DE MACRODRENAGEM NO BAIRRO COBILÂNDIA, MUNICÍPIO DE VILA VELHA/ES</v>
      </c>
      <c r="D3" s="718"/>
      <c r="E3" s="718"/>
      <c r="F3" s="718"/>
      <c r="G3" s="718"/>
      <c r="H3" s="718"/>
      <c r="I3" s="137"/>
    </row>
    <row r="4" spans="1:9" s="4" customFormat="1" ht="24.95" customHeight="1" x14ac:dyDescent="0.25">
      <c r="A4" s="287"/>
      <c r="B4" s="151"/>
      <c r="C4" s="718" t="s">
        <v>502</v>
      </c>
      <c r="D4" s="718"/>
      <c r="E4" s="718"/>
      <c r="F4" s="718"/>
      <c r="G4" s="718"/>
      <c r="H4" s="718"/>
      <c r="I4" s="137"/>
    </row>
    <row r="5" spans="1:9" ht="15" customHeight="1" x14ac:dyDescent="0.25">
      <c r="A5" s="391"/>
      <c r="B5" s="391"/>
      <c r="C5" s="392"/>
      <c r="D5" s="405"/>
      <c r="F5" s="407"/>
      <c r="G5" s="408"/>
      <c r="H5" s="409"/>
    </row>
    <row r="6" spans="1:9" ht="40.5" hidden="1" customHeight="1" x14ac:dyDescent="0.25">
      <c r="A6" s="395" t="s">
        <v>551</v>
      </c>
      <c r="B6" s="854" t="s">
        <v>552</v>
      </c>
      <c r="C6" s="854"/>
      <c r="D6" s="854"/>
      <c r="E6" s="854"/>
      <c r="F6" s="854"/>
      <c r="G6" s="410" t="s">
        <v>225</v>
      </c>
      <c r="H6" s="410">
        <f ca="1">H17</f>
        <v>905.34</v>
      </c>
    </row>
    <row r="7" spans="1:9" ht="22.5" hidden="1" customHeight="1" x14ac:dyDescent="0.25">
      <c r="A7" s="855" t="s">
        <v>553</v>
      </c>
      <c r="B7" s="855"/>
      <c r="C7" s="855"/>
      <c r="D7" s="855"/>
      <c r="E7" s="411" t="s">
        <v>554</v>
      </c>
      <c r="F7" s="411" t="s">
        <v>555</v>
      </c>
      <c r="G7" s="411" t="s">
        <v>556</v>
      </c>
      <c r="H7" s="411" t="s">
        <v>557</v>
      </c>
    </row>
    <row r="8" spans="1:9" hidden="1" x14ac:dyDescent="0.25">
      <c r="A8" s="396">
        <v>88309</v>
      </c>
      <c r="B8" s="396" t="s">
        <v>558</v>
      </c>
      <c r="C8" s="856" t="str">
        <f ca="1">PROPER(IFERROR((VLOOKUP($A8,INDIRECT("'"&amp;$B8&amp;"'!A:I"),2,FALSE)),""))</f>
        <v>Pedreiro Com Encargos Complementares</v>
      </c>
      <c r="D8" s="856">
        <f t="shared" ref="D8:D9" ca="1" si="0">IFERROR((VLOOKUP($A8,INDIRECT("'"&amp;$B8&amp;"'!A:I"),4,FALSE)),"")</f>
        <v>26.65</v>
      </c>
      <c r="E8" s="412" t="str">
        <f ca="1">LOWER((IFERROR((VLOOKUP($A8,INDIRECT("'"&amp;$B8&amp;"'!A:I"),3,FALSE)),"")))</f>
        <v>h</v>
      </c>
      <c r="F8" s="434">
        <v>2</v>
      </c>
      <c r="G8" s="412">
        <f ca="1">IFERROR((VLOOKUP($A8,INDIRECT("'"&amp;$B8&amp;"'!A:I"),4,FALSE)),"")</f>
        <v>26.65</v>
      </c>
      <c r="H8" s="412">
        <f ca="1">F8*G8</f>
        <v>53.3</v>
      </c>
    </row>
    <row r="9" spans="1:9" ht="11.25" hidden="1" customHeight="1" x14ac:dyDescent="0.25">
      <c r="A9" s="396">
        <v>88316</v>
      </c>
      <c r="B9" s="396" t="s">
        <v>558</v>
      </c>
      <c r="C9" s="856" t="str">
        <f ca="1">PROPER(IFERROR((VLOOKUP($A9,INDIRECT("'"&amp;$B9&amp;"'!A:I"),2,FALSE)),""))</f>
        <v>Servente Com Encargos Complementares</v>
      </c>
      <c r="D9" s="856">
        <f t="shared" ca="1" si="0"/>
        <v>20.25</v>
      </c>
      <c r="E9" s="412" t="str">
        <f ca="1">LOWER((IFERROR((VLOOKUP($A9,INDIRECT("'"&amp;$B9&amp;"'!A:I"),3,FALSE)),"")))</f>
        <v>h</v>
      </c>
      <c r="F9" s="434">
        <v>2</v>
      </c>
      <c r="G9" s="412">
        <f ca="1">IFERROR((VLOOKUP($A9,INDIRECT("'"&amp;$B9&amp;"'!A:I"),4,FALSE)),"")</f>
        <v>20.25</v>
      </c>
      <c r="H9" s="412">
        <f ca="1">F9*G9</f>
        <v>40.5</v>
      </c>
    </row>
    <row r="10" spans="1:9" ht="11.25" hidden="1" customHeight="1" x14ac:dyDescent="0.25">
      <c r="A10" s="391"/>
      <c r="B10" s="391"/>
      <c r="C10" s="392"/>
      <c r="D10" s="413"/>
      <c r="E10" s="407"/>
      <c r="F10" s="414" t="s">
        <v>559</v>
      </c>
      <c r="G10" s="415"/>
      <c r="H10" s="414">
        <f ca="1">SUM(H8:H9)</f>
        <v>93.8</v>
      </c>
    </row>
    <row r="11" spans="1:9" ht="22.5" hidden="1" customHeight="1" x14ac:dyDescent="0.25">
      <c r="A11" s="855" t="s">
        <v>560</v>
      </c>
      <c r="B11" s="855"/>
      <c r="C11" s="855"/>
      <c r="D11" s="855"/>
      <c r="E11" s="411" t="s">
        <v>554</v>
      </c>
      <c r="F11" s="411" t="s">
        <v>555</v>
      </c>
      <c r="G11" s="411" t="s">
        <v>556</v>
      </c>
      <c r="H11" s="411" t="s">
        <v>557</v>
      </c>
    </row>
    <row r="12" spans="1:9" ht="43.5" hidden="1" customHeight="1" x14ac:dyDescent="0.25">
      <c r="A12" s="396">
        <v>21090</v>
      </c>
      <c r="B12" s="397" t="s">
        <v>124</v>
      </c>
      <c r="C12" s="856" t="str">
        <f ca="1">PROPER(IFERROR((VLOOKUP($A12,INDIRECT("'"&amp;$B12&amp;"'!A:I"),2,FALSE)),""))</f>
        <v>Tampao Fofo Articulado, Classe D400 Carga Max 40 T, Redondo Tampa *600 Mm, Rede Pluvial/Esgoto</v>
      </c>
      <c r="D12" s="856">
        <f t="shared" ref="D12" ca="1" si="1">IFERROR((VLOOKUP($A12,INDIRECT("'"&amp;$B12&amp;"'!A:I"),4,FALSE)),"")</f>
        <v>809.3</v>
      </c>
      <c r="E12" s="412" t="str">
        <f ca="1">LOWER((IFERROR((VLOOKUP($A12,INDIRECT("'"&amp;$B12&amp;"'!A:I"),3,FALSE)),"")))</f>
        <v>un</v>
      </c>
      <c r="F12" s="434">
        <v>1</v>
      </c>
      <c r="G12" s="412">
        <f ca="1">IFERROR((VLOOKUP($A12,INDIRECT("'"&amp;$B12&amp;"'!A:I"),4,FALSE)),"")</f>
        <v>809.3</v>
      </c>
      <c r="H12" s="412">
        <f t="shared" ref="H12" ca="1" si="2">F12*G12</f>
        <v>809.3</v>
      </c>
    </row>
    <row r="13" spans="1:9" ht="11.25" hidden="1" customHeight="1" x14ac:dyDescent="0.25">
      <c r="A13" s="391"/>
      <c r="B13" s="391"/>
      <c r="C13" s="392"/>
      <c r="D13" s="413"/>
      <c r="E13" s="407"/>
      <c r="F13" s="414" t="s">
        <v>561</v>
      </c>
      <c r="G13" s="415"/>
      <c r="H13" s="414">
        <f ca="1">SUM(H12:H12)</f>
        <v>809.3</v>
      </c>
    </row>
    <row r="14" spans="1:9" ht="22.5" hidden="1" customHeight="1" x14ac:dyDescent="0.25">
      <c r="A14" s="855" t="s">
        <v>562</v>
      </c>
      <c r="B14" s="855"/>
      <c r="C14" s="855"/>
      <c r="D14" s="855"/>
      <c r="E14" s="411" t="s">
        <v>554</v>
      </c>
      <c r="F14" s="411" t="s">
        <v>555</v>
      </c>
      <c r="G14" s="411" t="s">
        <v>556</v>
      </c>
      <c r="H14" s="411" t="s">
        <v>557</v>
      </c>
    </row>
    <row r="15" spans="1:9" ht="53.25" hidden="1" customHeight="1" x14ac:dyDescent="0.25">
      <c r="A15" s="396">
        <v>87316</v>
      </c>
      <c r="B15" s="397" t="s">
        <v>124</v>
      </c>
      <c r="C15" s="856" t="str">
        <f ca="1">PROPER(IFERROR((VLOOKUP($A15,INDIRECT("'"&amp;$B15&amp;"'!A:I"),2,FALSE)),""))</f>
        <v>Argamassa Traço 1:4 (Em Volume De Cimento E Areia Grossa Úmida) Para Chapisco Convencional, Preparo Mecânico Com Betoneira 400 L. Af_08/2019</v>
      </c>
      <c r="D15" s="856">
        <f t="shared" ref="D15" ca="1" si="3">IFERROR((VLOOKUP($A15,INDIRECT("'"&amp;$B15&amp;"'!A:I"),4,FALSE)),"")</f>
        <v>448.84</v>
      </c>
      <c r="E15" s="412" t="str">
        <f ca="1">LOWER((IFERROR((VLOOKUP($A15,INDIRECT("'"&amp;$B15&amp;"'!A:I"),3,FALSE)),"")))</f>
        <v>m3</v>
      </c>
      <c r="F15" s="434">
        <v>5.0000000000000001E-3</v>
      </c>
      <c r="G15" s="412">
        <f ca="1">IFERROR((VLOOKUP($A15,INDIRECT("'"&amp;$B15&amp;"'!A:I"),4,FALSE)),"")</f>
        <v>448.84</v>
      </c>
      <c r="H15" s="412">
        <f t="shared" ref="H15" ca="1" si="4">F15*G15</f>
        <v>2.2400000000000002</v>
      </c>
    </row>
    <row r="16" spans="1:9" ht="11.25" hidden="1" customHeight="1" x14ac:dyDescent="0.25">
      <c r="A16" s="391"/>
      <c r="B16" s="391"/>
      <c r="C16" s="392"/>
      <c r="D16" s="413"/>
      <c r="E16" s="407"/>
      <c r="F16" s="416" t="s">
        <v>563</v>
      </c>
      <c r="G16" s="417"/>
      <c r="H16" s="416">
        <f ca="1">H15</f>
        <v>2.2400000000000002</v>
      </c>
    </row>
    <row r="17" spans="1:8" ht="11.25" hidden="1" customHeight="1" x14ac:dyDescent="0.25">
      <c r="A17" s="391"/>
      <c r="B17" s="391"/>
      <c r="C17" s="392"/>
      <c r="D17" s="413"/>
      <c r="E17" s="407"/>
      <c r="F17" s="418" t="s">
        <v>564</v>
      </c>
      <c r="G17" s="419"/>
      <c r="H17" s="418">
        <f ca="1">H10+H13+H16</f>
        <v>905.34</v>
      </c>
    </row>
    <row r="18" spans="1:8" ht="11.25" hidden="1" customHeight="1" x14ac:dyDescent="0.25">
      <c r="A18" s="391"/>
      <c r="B18" s="391"/>
      <c r="C18" s="392"/>
      <c r="D18" s="413"/>
      <c r="E18" s="407"/>
      <c r="F18" s="420"/>
      <c r="G18" s="406"/>
      <c r="H18" s="420"/>
    </row>
    <row r="19" spans="1:8" ht="11.25" hidden="1" customHeight="1" x14ac:dyDescent="0.25">
      <c r="A19" s="391"/>
      <c r="B19" s="398"/>
      <c r="C19" s="392"/>
      <c r="D19" s="413"/>
      <c r="F19" s="407"/>
      <c r="G19" s="407"/>
      <c r="H19" s="407"/>
    </row>
    <row r="20" spans="1:8" ht="25.5" hidden="1" customHeight="1" x14ac:dyDescent="0.25">
      <c r="A20" s="395" t="s">
        <v>294</v>
      </c>
      <c r="B20" s="854" t="s">
        <v>565</v>
      </c>
      <c r="C20" s="854"/>
      <c r="D20" s="854"/>
      <c r="E20" s="854"/>
      <c r="F20" s="854"/>
      <c r="G20" s="410" t="s">
        <v>199</v>
      </c>
      <c r="H20" s="410">
        <f ca="1">H29</f>
        <v>43.85</v>
      </c>
    </row>
    <row r="21" spans="1:8" ht="22.5" hidden="1" customHeight="1" x14ac:dyDescent="0.25">
      <c r="A21" s="855" t="s">
        <v>553</v>
      </c>
      <c r="B21" s="855"/>
      <c r="C21" s="855"/>
      <c r="D21" s="855"/>
      <c r="E21" s="411" t="s">
        <v>554</v>
      </c>
      <c r="F21" s="411" t="s">
        <v>555</v>
      </c>
      <c r="G21" s="411" t="s">
        <v>556</v>
      </c>
      <c r="H21" s="411" t="s">
        <v>557</v>
      </c>
    </row>
    <row r="22" spans="1:8" hidden="1" x14ac:dyDescent="0.25">
      <c r="A22" s="396">
        <v>88246</v>
      </c>
      <c r="B22" s="396" t="s">
        <v>558</v>
      </c>
      <c r="C22" s="856" t="str">
        <f ca="1">PROPER(IFERROR((VLOOKUP($A22,INDIRECT("'"&amp;$B22&amp;"'!A:I"),2,FALSE)),""))</f>
        <v>Assentador De Tubos Com Encargos Complementares</v>
      </c>
      <c r="D22" s="856">
        <f t="shared" ref="D22:D23" ca="1" si="5">IFERROR((VLOOKUP($A22,INDIRECT("'"&amp;$B22&amp;"'!A:I"),4,FALSE)),"")</f>
        <v>30.81</v>
      </c>
      <c r="E22" s="412" t="str">
        <f ca="1">LOWER((IFERROR((VLOOKUP($A22,INDIRECT("'"&amp;$B22&amp;"'!A:I"),3,FALSE)),"")))</f>
        <v>h</v>
      </c>
      <c r="F22" s="434">
        <v>4.2599999999999999E-2</v>
      </c>
      <c r="G22" s="412">
        <f ca="1">IFERROR((VLOOKUP($A22,INDIRECT("'"&amp;$B22&amp;"'!A:I"),4,FALSE)),"")</f>
        <v>30.81</v>
      </c>
      <c r="H22" s="412">
        <f ca="1">F22*G22</f>
        <v>1.31</v>
      </c>
    </row>
    <row r="23" spans="1:8" hidden="1" x14ac:dyDescent="0.25">
      <c r="A23" s="396">
        <v>88316</v>
      </c>
      <c r="B23" s="396" t="s">
        <v>558</v>
      </c>
      <c r="C23" s="856" t="str">
        <f ca="1">PROPER(IFERROR((VLOOKUP($A23,INDIRECT("'"&amp;$B23&amp;"'!A:I"),2,FALSE)),""))</f>
        <v>Servente Com Encargos Complementares</v>
      </c>
      <c r="D23" s="856">
        <f t="shared" ca="1" si="5"/>
        <v>20.25</v>
      </c>
      <c r="E23" s="412" t="str">
        <f ca="1">LOWER((IFERROR((VLOOKUP($A23,INDIRECT("'"&amp;$B23&amp;"'!A:I"),3,FALSE)),"")))</f>
        <v>h</v>
      </c>
      <c r="F23" s="434">
        <v>4.2599999999999999E-2</v>
      </c>
      <c r="G23" s="412">
        <f ca="1">IFERROR((VLOOKUP($A23,INDIRECT("'"&amp;$B23&amp;"'!A:I"),4,FALSE)),"")</f>
        <v>20.25</v>
      </c>
      <c r="H23" s="412">
        <f ca="1">F23*G23</f>
        <v>0.86</v>
      </c>
    </row>
    <row r="24" spans="1:8" ht="11.25" hidden="1" customHeight="1" x14ac:dyDescent="0.25">
      <c r="A24" s="391"/>
      <c r="B24" s="391"/>
      <c r="C24" s="392"/>
      <c r="D24" s="413"/>
      <c r="E24" s="407"/>
      <c r="F24" s="414" t="s">
        <v>559</v>
      </c>
      <c r="G24" s="415"/>
      <c r="H24" s="414">
        <f ca="1">SUM(H22:H23)</f>
        <v>2.17</v>
      </c>
    </row>
    <row r="25" spans="1:8" ht="22.5" hidden="1" customHeight="1" x14ac:dyDescent="0.25">
      <c r="A25" s="855" t="s">
        <v>560</v>
      </c>
      <c r="B25" s="855"/>
      <c r="C25" s="855"/>
      <c r="D25" s="855"/>
      <c r="E25" s="411" t="s">
        <v>554</v>
      </c>
      <c r="F25" s="411" t="s">
        <v>555</v>
      </c>
      <c r="G25" s="411" t="s">
        <v>556</v>
      </c>
      <c r="H25" s="411" t="s">
        <v>557</v>
      </c>
    </row>
    <row r="26" spans="1:8" hidden="1" x14ac:dyDescent="0.25">
      <c r="A26" s="396">
        <v>20078</v>
      </c>
      <c r="B26" s="396" t="s">
        <v>558</v>
      </c>
      <c r="C26" s="856" t="str">
        <f ca="1">PROPER(IFERROR((VLOOKUP($A26,INDIRECT("'"&amp;$B26&amp;"'!A:I"),2,FALSE)),""))</f>
        <v>Pasta Lubrificante Para Tubos E Conexoes Com Junta Elastica, Embalagem De *400* Gr (Uso Em Pvc, Aco, Polietileno E Outros)</v>
      </c>
      <c r="D26" s="856">
        <f t="shared" ref="D26:D27" ca="1" si="6">IFERROR((VLOOKUP($A26,INDIRECT("'"&amp;$B26&amp;"'!A:I"),4,FALSE)),"")</f>
        <v>26.48</v>
      </c>
      <c r="E26" s="412" t="str">
        <f ca="1">LOWER((IFERROR((VLOOKUP($A26,INDIRECT("'"&amp;$B26&amp;"'!A:I"),3,FALSE)),"")))</f>
        <v>un</v>
      </c>
      <c r="F26" s="434">
        <v>4.3E-3</v>
      </c>
      <c r="G26" s="412">
        <f ca="1">IFERROR((VLOOKUP($A26,INDIRECT("'"&amp;$B26&amp;"'!A:I"),4,FALSE)),"")</f>
        <v>26.48</v>
      </c>
      <c r="H26" s="412">
        <f ca="1">F26*G26</f>
        <v>0.11</v>
      </c>
    </row>
    <row r="27" spans="1:8" hidden="1" x14ac:dyDescent="0.25">
      <c r="A27" s="396">
        <v>36378</v>
      </c>
      <c r="B27" s="396" t="s">
        <v>558</v>
      </c>
      <c r="C27" s="856" t="str">
        <f ca="1">PROPER(IFERROR((VLOOKUP($A27,INDIRECT("'"&amp;$B27&amp;"'!A:I"),2,FALSE)),""))</f>
        <v>Tubo Pvc Pba Jei, Classe 20, Dn 50 Mm, Para Rede De Agua (Nbr 5647)</v>
      </c>
      <c r="D27" s="856">
        <f t="shared" ca="1" si="6"/>
        <v>29.69</v>
      </c>
      <c r="E27" s="412" t="str">
        <f ca="1">LOWER((IFERROR((VLOOKUP($A27,INDIRECT("'"&amp;$B27&amp;"'!A:I"),3,FALSE)),"")))</f>
        <v>m</v>
      </c>
      <c r="F27" s="434">
        <v>1.4</v>
      </c>
      <c r="G27" s="412">
        <f ca="1">IFERROR((VLOOKUP($A27,INDIRECT("'"&amp;$B27&amp;"'!A:I"),4,FALSE)),"")</f>
        <v>29.69</v>
      </c>
      <c r="H27" s="412">
        <f ca="1">F27*G27</f>
        <v>41.57</v>
      </c>
    </row>
    <row r="28" spans="1:8" ht="11.25" hidden="1" customHeight="1" x14ac:dyDescent="0.25">
      <c r="A28" s="391"/>
      <c r="B28" s="391"/>
      <c r="C28" s="392"/>
      <c r="D28" s="413"/>
      <c r="E28" s="407"/>
      <c r="F28" s="416" t="s">
        <v>561</v>
      </c>
      <c r="G28" s="417"/>
      <c r="H28" s="416">
        <f ca="1">SUM(H26:H27)</f>
        <v>41.68</v>
      </c>
    </row>
    <row r="29" spans="1:8" ht="11.25" hidden="1" customHeight="1" x14ac:dyDescent="0.25">
      <c r="A29" s="391"/>
      <c r="B29" s="391"/>
      <c r="C29" s="392"/>
      <c r="D29" s="413"/>
      <c r="E29" s="407"/>
      <c r="F29" s="418" t="s">
        <v>564</v>
      </c>
      <c r="G29" s="419"/>
      <c r="H29" s="418">
        <f ca="1">SUM(H24+H28)</f>
        <v>43.85</v>
      </c>
    </row>
    <row r="30" spans="1:8" ht="11.25" hidden="1" customHeight="1" x14ac:dyDescent="0.25">
      <c r="A30" s="391"/>
      <c r="B30" s="391"/>
      <c r="C30" s="392"/>
      <c r="D30" s="413"/>
      <c r="E30" s="407"/>
      <c r="F30" s="420"/>
      <c r="G30" s="421"/>
      <c r="H30" s="422"/>
    </row>
    <row r="31" spans="1:8" ht="27" customHeight="1" x14ac:dyDescent="0.25">
      <c r="A31" s="395" t="s">
        <v>339</v>
      </c>
      <c r="B31" s="854" t="s">
        <v>566</v>
      </c>
      <c r="C31" s="854"/>
      <c r="D31" s="854"/>
      <c r="E31" s="854"/>
      <c r="F31" s="854"/>
      <c r="G31" s="410" t="s">
        <v>260</v>
      </c>
      <c r="H31" s="410">
        <f ca="1">H44</f>
        <v>27.46</v>
      </c>
    </row>
    <row r="32" spans="1:8" ht="22.5" customHeight="1" x14ac:dyDescent="0.25">
      <c r="A32" s="855" t="s">
        <v>553</v>
      </c>
      <c r="B32" s="855"/>
      <c r="C32" s="855"/>
      <c r="D32" s="855"/>
      <c r="E32" s="411" t="s">
        <v>554</v>
      </c>
      <c r="F32" s="411" t="s">
        <v>555</v>
      </c>
      <c r="G32" s="411" t="s">
        <v>556</v>
      </c>
      <c r="H32" s="411" t="s">
        <v>557</v>
      </c>
    </row>
    <row r="33" spans="1:10" x14ac:dyDescent="0.25">
      <c r="A33" s="396">
        <v>10101</v>
      </c>
      <c r="B33" s="396" t="s">
        <v>137</v>
      </c>
      <c r="C33" s="856" t="str">
        <f ca="1">PROPER(IFERROR((VLOOKUP($A33,INDIRECT("'"&amp;$B33&amp;"'!A:I"),2,FALSE)),""))</f>
        <v>Ajudante (Ajudante Pratico - Sinduscon)</v>
      </c>
      <c r="D33" s="856">
        <f t="shared" ref="D33:D34" ca="1" si="7">IFERROR((VLOOKUP($A33,INDIRECT("'"&amp;$B33&amp;"'!A:I"),4,FALSE)),"")</f>
        <v>18</v>
      </c>
      <c r="E33" s="412" t="str">
        <f ca="1">LOWER((IFERROR((VLOOKUP($A33,INDIRECT("'"&amp;$B33&amp;"'!A:I"),3,FALSE)),"")))</f>
        <v>h</v>
      </c>
      <c r="F33" s="434">
        <v>0.3</v>
      </c>
      <c r="G33" s="412">
        <f ca="1">IFERROR((VLOOKUP($A33,INDIRECT("'"&amp;$B33&amp;"'!A:I"),4,FALSE)),"")</f>
        <v>18</v>
      </c>
      <c r="H33" s="412">
        <f ca="1">F33*G33</f>
        <v>5.4</v>
      </c>
    </row>
    <row r="34" spans="1:10" x14ac:dyDescent="0.25">
      <c r="A34" s="396">
        <v>6160</v>
      </c>
      <c r="B34" s="396" t="s">
        <v>124</v>
      </c>
      <c r="C34" s="856" t="str">
        <f ca="1">PROPER(IFERROR((VLOOKUP($A34,INDIRECT("'"&amp;$B34&amp;"'!A:I"),2,FALSE)),""))</f>
        <v>Soldador</v>
      </c>
      <c r="D34" s="856">
        <f t="shared" ca="1" si="7"/>
        <v>18.91</v>
      </c>
      <c r="E34" s="412" t="str">
        <f ca="1">LOWER((IFERROR((VLOOKUP($A34,INDIRECT("'"&amp;$B34&amp;"'!A:I"),3,FALSE)),"")))</f>
        <v>h</v>
      </c>
      <c r="F34" s="434">
        <v>0.3</v>
      </c>
      <c r="G34" s="412">
        <f ca="1">IFERROR((VLOOKUP($A34,INDIRECT("'"&amp;$B34&amp;"'!A:I"),4,FALSE)),"")</f>
        <v>18.91</v>
      </c>
      <c r="H34" s="412">
        <f ca="1">F34*G34</f>
        <v>5.67</v>
      </c>
    </row>
    <row r="35" spans="1:10" ht="24" x14ac:dyDescent="0.25">
      <c r="A35" s="391"/>
      <c r="B35" s="391"/>
      <c r="C35" s="392"/>
      <c r="D35" s="413"/>
      <c r="E35" s="407"/>
      <c r="F35" s="414" t="s">
        <v>559</v>
      </c>
      <c r="G35" s="415"/>
      <c r="H35" s="414">
        <f ca="1">SUM(H33:H34)</f>
        <v>11.07</v>
      </c>
    </row>
    <row r="36" spans="1:10" ht="24" x14ac:dyDescent="0.25">
      <c r="A36" s="855" t="s">
        <v>560</v>
      </c>
      <c r="B36" s="855"/>
      <c r="C36" s="855"/>
      <c r="D36" s="855"/>
      <c r="E36" s="411" t="s">
        <v>554</v>
      </c>
      <c r="F36" s="411" t="s">
        <v>555</v>
      </c>
      <c r="G36" s="411" t="s">
        <v>556</v>
      </c>
      <c r="H36" s="411" t="s">
        <v>557</v>
      </c>
    </row>
    <row r="37" spans="1:10" ht="30.75" customHeight="1" x14ac:dyDescent="0.25">
      <c r="A37" s="396">
        <v>546</v>
      </c>
      <c r="B37" s="396" t="s">
        <v>124</v>
      </c>
      <c r="C37" s="856" t="str">
        <f ca="1">PROPER(IFERROR((VLOOKUP($A37,INDIRECT("'"&amp;$B37&amp;"'!A:I"),2,FALSE)),""))</f>
        <v>Barra De Ferro Chata, Retangular (Qualquer Bitola)</v>
      </c>
      <c r="D37" s="856">
        <f t="shared" ref="D37:D38" ca="1" si="8">IFERROR((VLOOKUP($A37,INDIRECT("'"&amp;$B37&amp;"'!A:I"),4,FALSE)),"")</f>
        <v>14.49</v>
      </c>
      <c r="E37" s="412" t="str">
        <f ca="1">LOWER((IFERROR((VLOOKUP($A37,INDIRECT("'"&amp;$B37&amp;"'!A:I"),3,FALSE)),"")))</f>
        <v>kg</v>
      </c>
      <c r="F37" s="434">
        <v>1</v>
      </c>
      <c r="G37" s="412">
        <f ca="1">IFERROR((VLOOKUP($A37,INDIRECT("'"&amp;$B37&amp;"'!A:I"),4,FALSE)),"")</f>
        <v>14.49</v>
      </c>
      <c r="H37" s="412">
        <f ca="1">F37*G37</f>
        <v>14.49</v>
      </c>
    </row>
    <row r="38" spans="1:10" ht="25.5" customHeight="1" x14ac:dyDescent="0.25">
      <c r="A38" s="396">
        <v>10997</v>
      </c>
      <c r="B38" s="396" t="s">
        <v>124</v>
      </c>
      <c r="C38" s="856" t="str">
        <f ca="1">PROPER(IFERROR((VLOOKUP($A38,INDIRECT("'"&amp;$B38&amp;"'!A:I"),2,FALSE)),""))</f>
        <v>Eletrodo Revestido Aws - E7018, Diametro Igual A 4,00 Mm</v>
      </c>
      <c r="D38" s="856">
        <f t="shared" ca="1" si="8"/>
        <v>29.25</v>
      </c>
      <c r="E38" s="412" t="str">
        <f ca="1">LOWER((IFERROR((VLOOKUP($A38,INDIRECT("'"&amp;$B38&amp;"'!A:I"),3,FALSE)),"")))</f>
        <v>kg</v>
      </c>
      <c r="F38" s="434">
        <v>5.0000000000000001E-3</v>
      </c>
      <c r="G38" s="412">
        <f ca="1">IFERROR((VLOOKUP($A38,INDIRECT("'"&amp;$B38&amp;"'!A:I"),4,FALSE)),"")</f>
        <v>29.25</v>
      </c>
      <c r="H38" s="412">
        <f ca="1">F38*G38</f>
        <v>0.15</v>
      </c>
    </row>
    <row r="39" spans="1:10" ht="24" x14ac:dyDescent="0.25">
      <c r="A39" s="391"/>
      <c r="B39" s="391"/>
      <c r="C39" s="392"/>
      <c r="D39" s="413"/>
      <c r="E39" s="407"/>
      <c r="F39" s="416" t="s">
        <v>561</v>
      </c>
      <c r="G39" s="417"/>
      <c r="H39" s="416">
        <f ca="1">SUM(H37:H38)</f>
        <v>14.64</v>
      </c>
    </row>
    <row r="40" spans="1:10" ht="24" x14ac:dyDescent="0.25">
      <c r="A40" s="855" t="s">
        <v>123</v>
      </c>
      <c r="B40" s="855"/>
      <c r="C40" s="855"/>
      <c r="D40" s="855"/>
      <c r="E40" s="411" t="s">
        <v>554</v>
      </c>
      <c r="F40" s="411" t="s">
        <v>555</v>
      </c>
      <c r="G40" s="411" t="s">
        <v>556</v>
      </c>
      <c r="H40" s="411" t="s">
        <v>557</v>
      </c>
    </row>
    <row r="41" spans="1:10" ht="35.25" customHeight="1" x14ac:dyDescent="0.25">
      <c r="A41" s="396">
        <v>190418</v>
      </c>
      <c r="B41" s="396" t="s">
        <v>137</v>
      </c>
      <c r="C41" s="856" t="str">
        <f ca="1">PROPER(IFERROR((VLOOKUP($A41,INDIRECT("'"&amp;$B41&amp;"'!A:I"),2,FALSE)),""))</f>
        <v>Pintura De Superfície Metálica Com Uma Demão De Primer Epoxi E Duas Demãos De Tinta À Base De Epoxi</v>
      </c>
      <c r="D41" s="856">
        <f t="shared" ref="D41:D42" ca="1" si="9">IFERROR((VLOOKUP($A41,INDIRECT("'"&amp;$B41&amp;"'!A:I"),4,FALSE)),"")</f>
        <v>43.73</v>
      </c>
      <c r="E41" s="412" t="str">
        <f ca="1">LOWER((IFERROR((VLOOKUP($A41,INDIRECT("'"&amp;$B41&amp;"'!A:I"),3,FALSE)),"")))</f>
        <v>m2</v>
      </c>
      <c r="F41" s="434">
        <v>0.04</v>
      </c>
      <c r="G41" s="412">
        <f ca="1">IFERROR((VLOOKUP($A41,INDIRECT("'"&amp;$B41&amp;"'!A:I"),4,FALSE)),"")</f>
        <v>43.73</v>
      </c>
      <c r="H41" s="412">
        <f ca="1">F41*G41</f>
        <v>1.75</v>
      </c>
    </row>
    <row r="42" spans="1:10" x14ac:dyDescent="0.25">
      <c r="A42" s="396"/>
      <c r="B42" s="396"/>
      <c r="C42" s="856" t="str">
        <f ca="1">PROPER(IFERROR((VLOOKUP($A42,INDIRECT("'"&amp;$B42&amp;"'!A:I"),2,FALSE)),""))</f>
        <v/>
      </c>
      <c r="D42" s="856" t="str">
        <f t="shared" ca="1" si="9"/>
        <v/>
      </c>
      <c r="E42" s="412" t="str">
        <f ca="1">LOWER((IFERROR((VLOOKUP($A42,INDIRECT("'"&amp;$B42&amp;"'!A:I"),3,FALSE)),"")))</f>
        <v/>
      </c>
      <c r="F42" s="412"/>
      <c r="G42" s="412" t="str">
        <f ca="1">IFERROR((VLOOKUP($A42,INDIRECT("'"&amp;$B42&amp;"'!A:I"),4,FALSE)),"")</f>
        <v/>
      </c>
      <c r="H42" s="412"/>
    </row>
    <row r="43" spans="1:10" ht="11.25" customHeight="1" x14ac:dyDescent="0.25">
      <c r="A43" s="391"/>
      <c r="B43" s="391"/>
      <c r="C43" s="392"/>
      <c r="D43" s="413"/>
      <c r="E43" s="407"/>
      <c r="F43" s="416" t="s">
        <v>561</v>
      </c>
      <c r="G43" s="417"/>
      <c r="H43" s="416">
        <f ca="1">SUM(H41:H42)</f>
        <v>1.75</v>
      </c>
    </row>
    <row r="44" spans="1:10" ht="11.25" customHeight="1" x14ac:dyDescent="0.25">
      <c r="A44" s="391"/>
      <c r="B44" s="391"/>
      <c r="C44" s="392"/>
      <c r="D44" s="413"/>
      <c r="E44" s="407"/>
      <c r="F44" s="418" t="s">
        <v>564</v>
      </c>
      <c r="G44" s="419"/>
      <c r="H44" s="418">
        <f ca="1">SUM(H35,H39,H43)</f>
        <v>27.46</v>
      </c>
    </row>
    <row r="45" spans="1:10" ht="11.25" customHeight="1" x14ac:dyDescent="0.25">
      <c r="A45" s="391"/>
      <c r="B45" s="398"/>
      <c r="C45" s="392"/>
      <c r="D45" s="413"/>
      <c r="F45" s="407"/>
      <c r="G45" s="407"/>
      <c r="H45" s="407"/>
    </row>
    <row r="46" spans="1:10" ht="39" customHeight="1" x14ac:dyDescent="0.25">
      <c r="A46" s="395" t="s">
        <v>321</v>
      </c>
      <c r="B46" s="854" t="s">
        <v>567</v>
      </c>
      <c r="C46" s="854"/>
      <c r="D46" s="854"/>
      <c r="E46" s="854"/>
      <c r="F46" s="854"/>
      <c r="G46" s="410" t="s">
        <v>206</v>
      </c>
      <c r="H46" s="410">
        <f ca="1">H65</f>
        <v>4376.3100000000004</v>
      </c>
    </row>
    <row r="47" spans="1:10" s="437" customFormat="1" x14ac:dyDescent="0.25">
      <c r="A47" s="863" t="s">
        <v>162</v>
      </c>
      <c r="B47" s="861" t="s">
        <v>507</v>
      </c>
      <c r="C47" s="862" t="s">
        <v>568</v>
      </c>
      <c r="D47" s="860" t="s">
        <v>252</v>
      </c>
      <c r="E47" s="860" t="s">
        <v>509</v>
      </c>
      <c r="F47" s="860" t="s">
        <v>510</v>
      </c>
      <c r="G47" s="860"/>
      <c r="H47" s="865" t="s">
        <v>569</v>
      </c>
      <c r="I47" s="436"/>
      <c r="J47" s="439"/>
    </row>
    <row r="48" spans="1:10" s="437" customFormat="1" x14ac:dyDescent="0.25">
      <c r="A48" s="863"/>
      <c r="B48" s="861"/>
      <c r="C48" s="862"/>
      <c r="D48" s="860"/>
      <c r="E48" s="860"/>
      <c r="F48" s="423" t="s">
        <v>512</v>
      </c>
      <c r="G48" s="423" t="s">
        <v>513</v>
      </c>
      <c r="H48" s="865"/>
      <c r="I48" s="436"/>
      <c r="J48" s="439"/>
    </row>
    <row r="49" spans="1:10" s="437" customFormat="1" ht="36" x14ac:dyDescent="0.25">
      <c r="A49" s="399" t="s">
        <v>570</v>
      </c>
      <c r="B49" s="400" t="s">
        <v>211</v>
      </c>
      <c r="C49" s="401" t="str">
        <f ca="1">PROPER(IFERROR((VLOOKUP($A49,INDIRECT("'"&amp;$B49&amp;"'!A:I"),2,FALSE)),""))</f>
        <v>Guindaste Móvel Sobre Esteiras Com Capacidade De 40 T - 186 Kw</v>
      </c>
      <c r="D49" s="424" t="s">
        <v>571</v>
      </c>
      <c r="E49" s="434">
        <v>0.35089999999999999</v>
      </c>
      <c r="F49" s="425">
        <f ca="1">IFERROR((VLOOKUP($A49,INDIRECT("'"&amp;$B49&amp;"'!A:I"),IF(D49="CHP",4,IF(D49="CHI",5,0)),FALSE)),"")</f>
        <v>422.26</v>
      </c>
      <c r="G49" s="426">
        <f t="shared" ref="G49" ca="1" si="10">E49*F49</f>
        <v>148.16999999999999</v>
      </c>
      <c r="H49" s="427"/>
      <c r="I49" s="436"/>
      <c r="J49" s="439"/>
    </row>
    <row r="50" spans="1:10" s="437" customFormat="1" x14ac:dyDescent="0.25">
      <c r="A50" s="858" t="s">
        <v>572</v>
      </c>
      <c r="B50" s="859"/>
      <c r="C50" s="858"/>
      <c r="D50" s="858"/>
      <c r="E50" s="858"/>
      <c r="F50" s="858"/>
      <c r="G50" s="858"/>
      <c r="H50" s="428">
        <f ca="1">ROUND(SUM(G49:G49),4)</f>
        <v>148.16999999999999</v>
      </c>
      <c r="I50" s="436"/>
      <c r="J50" s="439"/>
    </row>
    <row r="51" spans="1:10" s="437" customFormat="1" x14ac:dyDescent="0.25">
      <c r="A51" s="863" t="s">
        <v>162</v>
      </c>
      <c r="B51" s="861" t="s">
        <v>507</v>
      </c>
      <c r="C51" s="862" t="s">
        <v>573</v>
      </c>
      <c r="D51" s="860" t="s">
        <v>252</v>
      </c>
      <c r="E51" s="860" t="s">
        <v>509</v>
      </c>
      <c r="F51" s="860" t="s">
        <v>510</v>
      </c>
      <c r="G51" s="860"/>
      <c r="H51" s="865" t="s">
        <v>574</v>
      </c>
      <c r="I51" s="436"/>
      <c r="J51" s="439"/>
    </row>
    <row r="52" spans="1:10" s="437" customFormat="1" x14ac:dyDescent="0.25">
      <c r="A52" s="863"/>
      <c r="B52" s="861"/>
      <c r="C52" s="862"/>
      <c r="D52" s="860"/>
      <c r="E52" s="860"/>
      <c r="F52" s="423" t="s">
        <v>512</v>
      </c>
      <c r="G52" s="423" t="s">
        <v>513</v>
      </c>
      <c r="H52" s="865"/>
      <c r="I52" s="436"/>
      <c r="J52" s="439"/>
    </row>
    <row r="53" spans="1:10" s="437" customFormat="1" x14ac:dyDescent="0.25">
      <c r="A53" s="402" t="s">
        <v>575</v>
      </c>
      <c r="B53" s="403" t="s">
        <v>211</v>
      </c>
      <c r="C53" s="401" t="s">
        <v>576</v>
      </c>
      <c r="D53" s="429" t="s">
        <v>577</v>
      </c>
      <c r="E53" s="434">
        <f>1.05263</f>
        <v>1.05263</v>
      </c>
      <c r="F53" s="430">
        <f ca="1">IFERROR((VLOOKUP($A53,INDIRECT("'"&amp;$B53&amp;"'!A:I"),4,FALSE)),"")</f>
        <v>18.41</v>
      </c>
      <c r="G53" s="426">
        <f t="shared" ref="G53" ca="1" si="11">E53*F53</f>
        <v>19.38</v>
      </c>
      <c r="H53" s="427"/>
      <c r="I53" s="436"/>
      <c r="J53" s="439"/>
    </row>
    <row r="54" spans="1:10" s="437" customFormat="1" x14ac:dyDescent="0.25">
      <c r="A54" s="858" t="s">
        <v>578</v>
      </c>
      <c r="B54" s="859"/>
      <c r="C54" s="858"/>
      <c r="D54" s="858"/>
      <c r="E54" s="858"/>
      <c r="F54" s="858"/>
      <c r="G54" s="858"/>
      <c r="H54" s="428">
        <f ca="1">ROUND(SUM(G53:G53),4)</f>
        <v>19.38</v>
      </c>
      <c r="I54" s="436"/>
      <c r="J54" s="439"/>
    </row>
    <row r="55" spans="1:10" s="437" customFormat="1" x14ac:dyDescent="0.25">
      <c r="A55" s="858" t="s">
        <v>579</v>
      </c>
      <c r="B55" s="859"/>
      <c r="C55" s="858"/>
      <c r="D55" s="858"/>
      <c r="E55" s="858"/>
      <c r="F55" s="858"/>
      <c r="G55" s="858"/>
      <c r="H55" s="428">
        <f ca="1">H50+H54</f>
        <v>167.55</v>
      </c>
      <c r="I55" s="436"/>
      <c r="J55" s="439"/>
    </row>
    <row r="56" spans="1:10" s="437" customFormat="1" x14ac:dyDescent="0.2">
      <c r="A56" s="864" t="s">
        <v>580</v>
      </c>
      <c r="B56" s="864"/>
      <c r="C56" s="864"/>
      <c r="D56" s="864"/>
      <c r="E56" s="864"/>
      <c r="F56" s="864"/>
      <c r="G56" s="864"/>
      <c r="H56" s="428">
        <v>1</v>
      </c>
      <c r="I56" s="436"/>
      <c r="J56" s="439"/>
    </row>
    <row r="57" spans="1:10" s="437" customFormat="1" x14ac:dyDescent="0.25">
      <c r="A57" s="858" t="s">
        <v>581</v>
      </c>
      <c r="B57" s="859"/>
      <c r="C57" s="858"/>
      <c r="D57" s="858"/>
      <c r="E57" s="858"/>
      <c r="F57" s="858"/>
      <c r="G57" s="858"/>
      <c r="H57" s="428">
        <f ca="1">H55/H56</f>
        <v>167.55</v>
      </c>
      <c r="I57" s="436"/>
      <c r="J57" s="439"/>
    </row>
    <row r="58" spans="1:10" s="437" customFormat="1" x14ac:dyDescent="0.25">
      <c r="A58" s="863" t="s">
        <v>162</v>
      </c>
      <c r="B58" s="861" t="s">
        <v>507</v>
      </c>
      <c r="C58" s="862" t="s">
        <v>582</v>
      </c>
      <c r="D58" s="860" t="s">
        <v>252</v>
      </c>
      <c r="E58" s="860" t="s">
        <v>509</v>
      </c>
      <c r="F58" s="860" t="s">
        <v>510</v>
      </c>
      <c r="G58" s="860"/>
      <c r="H58" s="865" t="s">
        <v>583</v>
      </c>
      <c r="I58" s="436"/>
      <c r="J58" s="439"/>
    </row>
    <row r="59" spans="1:10" s="437" customFormat="1" x14ac:dyDescent="0.25">
      <c r="A59" s="863"/>
      <c r="B59" s="861"/>
      <c r="C59" s="862"/>
      <c r="D59" s="860"/>
      <c r="E59" s="860"/>
      <c r="F59" s="423" t="s">
        <v>512</v>
      </c>
      <c r="G59" s="423" t="s">
        <v>513</v>
      </c>
      <c r="H59" s="865"/>
      <c r="I59" s="436"/>
      <c r="J59" s="439"/>
    </row>
    <row r="60" spans="1:10" s="437" customFormat="1" ht="60" x14ac:dyDescent="0.25">
      <c r="A60" s="404">
        <v>4011</v>
      </c>
      <c r="B60" s="400" t="s">
        <v>124</v>
      </c>
      <c r="C60" s="401" t="str">
        <f ca="1">PROPER(IFERROR((VLOOKUP($A60,INDIRECT("'"&amp;$B60&amp;"'!A:I"),2,FALSE)),""))</f>
        <v>Geotextil Nao Tecido Agulhado De Filamentos Continuos 100% Poliester, Resitencia A Tracao = 10 Kn/M</v>
      </c>
      <c r="D60" s="429" t="str">
        <f t="shared" ref="D60:D61" ca="1" si="12">LOWER(IFERROR((VLOOKUP($A60,INDIRECT("'"&amp;$B60&amp;"'!A:I"),$J60,FALSE)),""))</f>
        <v>m2</v>
      </c>
      <c r="E60" s="434">
        <v>1.34</v>
      </c>
      <c r="F60" s="429">
        <f t="shared" ref="F60:F61" ca="1" si="13">IFERROR((VLOOKUP($A60,INDIRECT("'"&amp;$B60&amp;"'!A:I"),$J60+1,FALSE)),"")</f>
        <v>8.77</v>
      </c>
      <c r="G60" s="426">
        <f t="shared" ref="G60:G61" ca="1" si="14">E60*F60</f>
        <v>11.75</v>
      </c>
      <c r="H60" s="427"/>
      <c r="I60" s="436"/>
      <c r="J60" s="439">
        <f t="shared" ref="J60:J61" si="15">IF(LEFT(B60,3)="cpu",7,3)</f>
        <v>3</v>
      </c>
    </row>
    <row r="61" spans="1:10" s="437" customFormat="1" ht="84" x14ac:dyDescent="0.25">
      <c r="A61" s="404">
        <v>5909130</v>
      </c>
      <c r="B61" s="400" t="s">
        <v>211</v>
      </c>
      <c r="C61" s="401" t="str">
        <f ca="1">PROPER(IFERROR((VLOOKUP($A61,INDIRECT("'"&amp;$B61&amp;"'!A:I"),2,FALSE)),""))</f>
        <v>Carga E Manobra De Aduelas De Concreto Pré-Moldadas Em Cavalo Mecânico Com Semirreboque 22 T - Carga Com Caminhão Guindauto De 45 T.M</v>
      </c>
      <c r="D61" s="429" t="str">
        <f t="shared" ca="1" si="12"/>
        <v>t</v>
      </c>
      <c r="E61" s="434">
        <v>5.6</v>
      </c>
      <c r="F61" s="429">
        <f t="shared" ca="1" si="13"/>
        <v>26.95</v>
      </c>
      <c r="G61" s="426">
        <f t="shared" ca="1" si="14"/>
        <v>150.91999999999999</v>
      </c>
      <c r="H61" s="427"/>
      <c r="I61" s="436"/>
      <c r="J61" s="439">
        <f t="shared" si="15"/>
        <v>3</v>
      </c>
    </row>
    <row r="62" spans="1:10" s="437" customFormat="1" ht="36" x14ac:dyDescent="0.25">
      <c r="A62" s="404" t="s">
        <v>584</v>
      </c>
      <c r="B62" s="400" t="s">
        <v>585</v>
      </c>
      <c r="C62" s="401" t="str">
        <f ca="1">PROPER(IFERROR((VLOOKUP($A62,INDIRECT("'"&amp;$B62&amp;"'!A:I"),2,FALSE)),""))</f>
        <v>Rejuntamento De Galeria</v>
      </c>
      <c r="D62" s="429" t="str">
        <f ca="1">LOWER(IFERROR((VLOOKUP($A62,INDIRECT("'"&amp;$B62&amp;"'!A:I"),$J62,FALSE)),""))</f>
        <v>m</v>
      </c>
      <c r="E62" s="434">
        <v>5.5</v>
      </c>
      <c r="F62" s="429">
        <f ca="1">IFERROR((VLOOKUP($A62,INDIRECT("'"&amp;$B62&amp;"'!A:I"),$J62+1,FALSE)),"")</f>
        <v>16.72</v>
      </c>
      <c r="G62" s="426">
        <f t="shared" ref="G62" ca="1" si="16">E62*F62</f>
        <v>91.96</v>
      </c>
      <c r="H62" s="427"/>
      <c r="I62" s="436"/>
      <c r="J62" s="439">
        <f>IF(LEFT(B62,3)="cpu",7,3)</f>
        <v>7</v>
      </c>
    </row>
    <row r="63" spans="1:10" s="437" customFormat="1" ht="36" x14ac:dyDescent="0.25">
      <c r="A63" s="404" t="s">
        <v>586</v>
      </c>
      <c r="B63" s="477" t="s">
        <v>585</v>
      </c>
      <c r="C63" s="401" t="str">
        <f ca="1">PROPER(IFERROR((VLOOKUP($A63,INDIRECT("'"&amp;$B63&amp;"'!A:I"),2,FALSE)),""))</f>
        <v>Confecção De Galeria De Concreto Pré Moldado 2,5 X 1,5 Fechada (Tampa Fixa)</v>
      </c>
      <c r="D63" s="429" t="str">
        <f ca="1">LOWER(IFERROR((VLOOKUP($A63,INDIRECT("'"&amp;$B63&amp;"'!A:I"),$J63,FALSE)),""))</f>
        <v>m</v>
      </c>
      <c r="E63" s="434">
        <v>1</v>
      </c>
      <c r="F63" s="429">
        <f ca="1">IFERROR((VLOOKUP($A63,INDIRECT("'"&amp;$B63&amp;"'!A:I"),$J63+1,FALSE)),"")</f>
        <v>3954.13</v>
      </c>
      <c r="G63" s="426">
        <f t="shared" ref="G63" ca="1" si="17">E63*F63</f>
        <v>3954.13</v>
      </c>
      <c r="H63" s="427"/>
      <c r="I63" s="436"/>
      <c r="J63" s="439">
        <f>IF(LEFT(B63,3)="cpu",7,3)</f>
        <v>7</v>
      </c>
    </row>
    <row r="64" spans="1:10" s="437" customFormat="1" x14ac:dyDescent="0.25">
      <c r="A64" s="858" t="s">
        <v>587</v>
      </c>
      <c r="B64" s="859"/>
      <c r="C64" s="858"/>
      <c r="D64" s="858"/>
      <c r="E64" s="858"/>
      <c r="F64" s="858"/>
      <c r="G64" s="858"/>
      <c r="H64" s="428">
        <f ca="1">ROUND(SUM(G60:G63),2)</f>
        <v>4208.76</v>
      </c>
      <c r="I64" s="436"/>
      <c r="J64" s="439"/>
    </row>
    <row r="65" spans="1:10" s="437" customFormat="1" x14ac:dyDescent="0.25">
      <c r="A65" s="858" t="s">
        <v>518</v>
      </c>
      <c r="B65" s="858"/>
      <c r="C65" s="858"/>
      <c r="D65" s="858"/>
      <c r="E65" s="858"/>
      <c r="F65" s="858"/>
      <c r="G65" s="858"/>
      <c r="H65" s="428">
        <f ca="1">H57+H64</f>
        <v>4376.3100000000004</v>
      </c>
      <c r="I65" s="436"/>
      <c r="J65" s="439"/>
    </row>
    <row r="66" spans="1:10" s="437" customFormat="1" x14ac:dyDescent="0.25">
      <c r="A66" s="858" t="s">
        <v>519</v>
      </c>
      <c r="B66" s="858"/>
      <c r="C66" s="858"/>
      <c r="D66" s="858"/>
      <c r="E66" s="858"/>
      <c r="F66" s="858"/>
      <c r="G66" s="858"/>
      <c r="H66" s="435">
        <f ca="1">BDI_SEM_DESON!$F$30</f>
        <v>0.27260000000000001</v>
      </c>
      <c r="I66" s="436"/>
      <c r="J66" s="439"/>
    </row>
    <row r="67" spans="1:10" s="437" customFormat="1" x14ac:dyDescent="0.25">
      <c r="A67" s="858" t="s">
        <v>520</v>
      </c>
      <c r="B67" s="858"/>
      <c r="C67" s="858"/>
      <c r="D67" s="858"/>
      <c r="E67" s="858"/>
      <c r="F67" s="858"/>
      <c r="G67" s="858"/>
      <c r="H67" s="428">
        <f ca="1">ROUND(H65*(1+H66),2)</f>
        <v>5569.29</v>
      </c>
      <c r="I67" s="436"/>
      <c r="J67" s="439"/>
    </row>
    <row r="69" spans="1:10" ht="40.5" customHeight="1" x14ac:dyDescent="0.25">
      <c r="A69" s="395" t="s">
        <v>323</v>
      </c>
      <c r="B69" s="854" t="s">
        <v>588</v>
      </c>
      <c r="C69" s="854"/>
      <c r="D69" s="854"/>
      <c r="E69" s="854"/>
      <c r="F69" s="854"/>
      <c r="G69" s="410" t="s">
        <v>206</v>
      </c>
      <c r="H69" s="410">
        <f ca="1">H88</f>
        <v>5412.64</v>
      </c>
    </row>
    <row r="70" spans="1:10" s="437" customFormat="1" x14ac:dyDescent="0.25">
      <c r="A70" s="863" t="s">
        <v>162</v>
      </c>
      <c r="B70" s="861" t="s">
        <v>507</v>
      </c>
      <c r="C70" s="862" t="s">
        <v>568</v>
      </c>
      <c r="D70" s="860" t="s">
        <v>252</v>
      </c>
      <c r="E70" s="860" t="s">
        <v>509</v>
      </c>
      <c r="F70" s="860" t="s">
        <v>510</v>
      </c>
      <c r="G70" s="860"/>
      <c r="H70" s="865" t="s">
        <v>569</v>
      </c>
      <c r="I70" s="436"/>
      <c r="J70" s="439"/>
    </row>
    <row r="71" spans="1:10" s="437" customFormat="1" x14ac:dyDescent="0.25">
      <c r="A71" s="863"/>
      <c r="B71" s="861"/>
      <c r="C71" s="862"/>
      <c r="D71" s="860"/>
      <c r="E71" s="860"/>
      <c r="F71" s="423" t="s">
        <v>512</v>
      </c>
      <c r="G71" s="423" t="s">
        <v>513</v>
      </c>
      <c r="H71" s="865"/>
      <c r="I71" s="436"/>
      <c r="J71" s="439"/>
    </row>
    <row r="72" spans="1:10" s="437" customFormat="1" ht="36" x14ac:dyDescent="0.25">
      <c r="A72" s="399" t="s">
        <v>570</v>
      </c>
      <c r="B72" s="400" t="s">
        <v>211</v>
      </c>
      <c r="C72" s="401" t="str">
        <f ca="1">PROPER(IFERROR((VLOOKUP($A72,INDIRECT("'"&amp;$B72&amp;"'!A:I"),2,FALSE)),""))</f>
        <v>Guindaste Móvel Sobre Esteiras Com Capacidade De 40 T - 186 Kw</v>
      </c>
      <c r="D72" s="424" t="s">
        <v>571</v>
      </c>
      <c r="E72" s="434">
        <v>0.35089999999999999</v>
      </c>
      <c r="F72" s="425">
        <f ca="1">IFERROR((VLOOKUP($A72,INDIRECT("'"&amp;$B72&amp;"'!A:I"),IF(D72="CHP",4,IF(D72="CHI",5,0)),FALSE)),"")</f>
        <v>422.26</v>
      </c>
      <c r="G72" s="426">
        <f t="shared" ref="G72" ca="1" si="18">E72*F72</f>
        <v>148.16999999999999</v>
      </c>
      <c r="H72" s="427"/>
      <c r="I72" s="436"/>
      <c r="J72" s="439"/>
    </row>
    <row r="73" spans="1:10" s="437" customFormat="1" x14ac:dyDescent="0.25">
      <c r="A73" s="858" t="s">
        <v>572</v>
      </c>
      <c r="B73" s="859"/>
      <c r="C73" s="858"/>
      <c r="D73" s="858"/>
      <c r="E73" s="858"/>
      <c r="F73" s="858"/>
      <c r="G73" s="858"/>
      <c r="H73" s="428">
        <f ca="1">ROUND(SUM(G72:G72),4)</f>
        <v>148.16999999999999</v>
      </c>
      <c r="I73" s="436"/>
      <c r="J73" s="439"/>
    </row>
    <row r="74" spans="1:10" s="437" customFormat="1" x14ac:dyDescent="0.25">
      <c r="A74" s="863" t="s">
        <v>162</v>
      </c>
      <c r="B74" s="861" t="s">
        <v>507</v>
      </c>
      <c r="C74" s="862" t="s">
        <v>573</v>
      </c>
      <c r="D74" s="860" t="s">
        <v>252</v>
      </c>
      <c r="E74" s="860" t="s">
        <v>509</v>
      </c>
      <c r="F74" s="860" t="s">
        <v>510</v>
      </c>
      <c r="G74" s="860"/>
      <c r="H74" s="865" t="s">
        <v>574</v>
      </c>
      <c r="I74" s="436"/>
      <c r="J74" s="439"/>
    </row>
    <row r="75" spans="1:10" s="437" customFormat="1" x14ac:dyDescent="0.25">
      <c r="A75" s="863"/>
      <c r="B75" s="861"/>
      <c r="C75" s="862"/>
      <c r="D75" s="860"/>
      <c r="E75" s="860"/>
      <c r="F75" s="423" t="s">
        <v>512</v>
      </c>
      <c r="G75" s="423" t="s">
        <v>513</v>
      </c>
      <c r="H75" s="865"/>
      <c r="I75" s="436"/>
      <c r="J75" s="439"/>
    </row>
    <row r="76" spans="1:10" s="437" customFormat="1" x14ac:dyDescent="0.25">
      <c r="A76" s="402" t="s">
        <v>575</v>
      </c>
      <c r="B76" s="403" t="s">
        <v>211</v>
      </c>
      <c r="C76" s="401" t="s">
        <v>576</v>
      </c>
      <c r="D76" s="429" t="s">
        <v>577</v>
      </c>
      <c r="E76" s="434">
        <f>1.05263</f>
        <v>1.05263</v>
      </c>
      <c r="F76" s="430">
        <f ca="1">IFERROR((VLOOKUP($A76,INDIRECT("'"&amp;$B76&amp;"'!A:I"),4,FALSE)),"")</f>
        <v>18.41</v>
      </c>
      <c r="G76" s="426">
        <f t="shared" ref="G76" ca="1" si="19">E76*F76</f>
        <v>19.38</v>
      </c>
      <c r="H76" s="427"/>
      <c r="I76" s="436"/>
      <c r="J76" s="439"/>
    </row>
    <row r="77" spans="1:10" s="437" customFormat="1" x14ac:dyDescent="0.25">
      <c r="A77" s="858" t="s">
        <v>578</v>
      </c>
      <c r="B77" s="859"/>
      <c r="C77" s="858"/>
      <c r="D77" s="858"/>
      <c r="E77" s="858"/>
      <c r="F77" s="858"/>
      <c r="G77" s="858"/>
      <c r="H77" s="428">
        <f ca="1">ROUND(SUM(G76:G76),4)</f>
        <v>19.38</v>
      </c>
      <c r="I77" s="436"/>
      <c r="J77" s="439"/>
    </row>
    <row r="78" spans="1:10" s="437" customFormat="1" x14ac:dyDescent="0.25">
      <c r="A78" s="858" t="s">
        <v>579</v>
      </c>
      <c r="B78" s="859"/>
      <c r="C78" s="858"/>
      <c r="D78" s="858"/>
      <c r="E78" s="858"/>
      <c r="F78" s="858"/>
      <c r="G78" s="858"/>
      <c r="H78" s="428">
        <f ca="1">H73+H77</f>
        <v>167.55</v>
      </c>
      <c r="I78" s="436"/>
      <c r="J78" s="439"/>
    </row>
    <row r="79" spans="1:10" s="437" customFormat="1" x14ac:dyDescent="0.2">
      <c r="A79" s="864" t="s">
        <v>580</v>
      </c>
      <c r="B79" s="864"/>
      <c r="C79" s="864"/>
      <c r="D79" s="864"/>
      <c r="E79" s="864"/>
      <c r="F79" s="864"/>
      <c r="G79" s="864"/>
      <c r="H79" s="428">
        <v>1</v>
      </c>
      <c r="I79" s="436"/>
      <c r="J79" s="439"/>
    </row>
    <row r="80" spans="1:10" s="437" customFormat="1" x14ac:dyDescent="0.25">
      <c r="A80" s="858" t="s">
        <v>581</v>
      </c>
      <c r="B80" s="859"/>
      <c r="C80" s="858"/>
      <c r="D80" s="858"/>
      <c r="E80" s="858"/>
      <c r="F80" s="858"/>
      <c r="G80" s="858"/>
      <c r="H80" s="428">
        <f ca="1">H78/H79</f>
        <v>167.55</v>
      </c>
      <c r="I80" s="436"/>
      <c r="J80" s="439"/>
    </row>
    <row r="81" spans="1:10" s="437" customFormat="1" x14ac:dyDescent="0.25">
      <c r="A81" s="863" t="s">
        <v>162</v>
      </c>
      <c r="B81" s="861" t="s">
        <v>507</v>
      </c>
      <c r="C81" s="862" t="s">
        <v>582</v>
      </c>
      <c r="D81" s="860" t="s">
        <v>252</v>
      </c>
      <c r="E81" s="860" t="s">
        <v>509</v>
      </c>
      <c r="F81" s="860" t="s">
        <v>510</v>
      </c>
      <c r="G81" s="860"/>
      <c r="H81" s="865" t="s">
        <v>583</v>
      </c>
      <c r="I81" s="436"/>
      <c r="J81" s="439"/>
    </row>
    <row r="82" spans="1:10" s="437" customFormat="1" x14ac:dyDescent="0.25">
      <c r="A82" s="863"/>
      <c r="B82" s="861"/>
      <c r="C82" s="862"/>
      <c r="D82" s="860"/>
      <c r="E82" s="860"/>
      <c r="F82" s="423" t="s">
        <v>512</v>
      </c>
      <c r="G82" s="423" t="s">
        <v>513</v>
      </c>
      <c r="H82" s="865"/>
      <c r="I82" s="436"/>
      <c r="J82" s="439"/>
    </row>
    <row r="83" spans="1:10" s="437" customFormat="1" ht="60" x14ac:dyDescent="0.25">
      <c r="A83" s="404">
        <v>4011</v>
      </c>
      <c r="B83" s="400" t="s">
        <v>124</v>
      </c>
      <c r="C83" s="401" t="str">
        <f ca="1">PROPER(IFERROR((VLOOKUP($A83,INDIRECT("'"&amp;$B83&amp;"'!A:I"),2,FALSE)),""))</f>
        <v>Geotextil Nao Tecido Agulhado De Filamentos Continuos 100% Poliester, Resitencia A Tracao = 10 Kn/M</v>
      </c>
      <c r="D83" s="429" t="str">
        <f t="shared" ref="D83:D84" ca="1" si="20">LOWER(IFERROR((VLOOKUP($A83,INDIRECT("'"&amp;$B83&amp;"'!A:I"),$J83,FALSE)),""))</f>
        <v>m2</v>
      </c>
      <c r="E83" s="434">
        <v>0.6</v>
      </c>
      <c r="F83" s="429">
        <f t="shared" ref="F83:F84" ca="1" si="21">IFERROR((VLOOKUP($A83,INDIRECT("'"&amp;$B83&amp;"'!A:I"),$J83+1,FALSE)),"")</f>
        <v>8.77</v>
      </c>
      <c r="G83" s="426">
        <f t="shared" ref="G83" ca="1" si="22">E83*F83</f>
        <v>5.26</v>
      </c>
      <c r="H83" s="427"/>
      <c r="I83" s="436"/>
      <c r="J83" s="439">
        <f t="shared" ref="J83:J84" si="23">IF(LEFT(B83,3)="cpu",7,3)</f>
        <v>3</v>
      </c>
    </row>
    <row r="84" spans="1:10" s="437" customFormat="1" ht="84" x14ac:dyDescent="0.25">
      <c r="A84" s="404">
        <v>5909130</v>
      </c>
      <c r="B84" s="400" t="s">
        <v>211</v>
      </c>
      <c r="C84" s="401" t="str">
        <f ca="1">PROPER(IFERROR((VLOOKUP($A84,INDIRECT("'"&amp;$B84&amp;"'!A:I"),2,FALSE)),""))</f>
        <v>Carga E Manobra De Aduelas De Concreto Pré-Moldadas Em Cavalo Mecânico Com Semirreboque 22 T - Carga Com Caminhão Guindauto De 45 T.M</v>
      </c>
      <c r="D84" s="429" t="str">
        <f t="shared" ca="1" si="20"/>
        <v>t</v>
      </c>
      <c r="E84" s="434">
        <v>4.8</v>
      </c>
      <c r="F84" s="429">
        <f t="shared" ca="1" si="21"/>
        <v>26.95</v>
      </c>
      <c r="G84" s="426">
        <f t="shared" ref="G84:G86" ca="1" si="24">E84*F84</f>
        <v>129.36000000000001</v>
      </c>
      <c r="H84" s="427"/>
      <c r="I84" s="436"/>
      <c r="J84" s="439">
        <f t="shared" si="23"/>
        <v>3</v>
      </c>
    </row>
    <row r="85" spans="1:10" s="437" customFormat="1" ht="36" x14ac:dyDescent="0.25">
      <c r="A85" s="404" t="s">
        <v>584</v>
      </c>
      <c r="B85" s="400" t="s">
        <v>585</v>
      </c>
      <c r="C85" s="401" t="str">
        <f ca="1">PROPER(IFERROR((VLOOKUP($A85,INDIRECT("'"&amp;$B85&amp;"'!A:I"),2,FALSE)),""))</f>
        <v>Rejuntamento De Galeria</v>
      </c>
      <c r="D85" s="429" t="str">
        <f ca="1">LOWER(IFERROR((VLOOKUP($A85,INDIRECT("'"&amp;$B85&amp;"'!A:I"),$J85,FALSE)),""))</f>
        <v>m</v>
      </c>
      <c r="E85" s="434">
        <v>3</v>
      </c>
      <c r="F85" s="429">
        <f ca="1">IFERROR((VLOOKUP($A85,INDIRECT("'"&amp;$B85&amp;"'!A:I"),$J85+1,FALSE)),"")</f>
        <v>16.72</v>
      </c>
      <c r="G85" s="426">
        <f t="shared" ca="1" si="24"/>
        <v>50.16</v>
      </c>
      <c r="H85" s="427"/>
      <c r="I85" s="436"/>
      <c r="J85" s="439">
        <f>IF(LEFT(B85,3)="cpu",7,3)</f>
        <v>7</v>
      </c>
    </row>
    <row r="86" spans="1:10" s="437" customFormat="1" ht="48" x14ac:dyDescent="0.25">
      <c r="A86" s="404" t="s">
        <v>589</v>
      </c>
      <c r="B86" s="477" t="s">
        <v>585</v>
      </c>
      <c r="C86" s="401" t="str">
        <f ca="1">PROPER(IFERROR((VLOOKUP($A86,INDIRECT("'"&amp;$B86&amp;"'!A:I"),2,FALSE)),""))</f>
        <v>Confecção De Galeria De Concreto Pré Moldado 2,5 X 1,5 Aberta (Tampa Removível)</v>
      </c>
      <c r="D86" s="429" t="str">
        <f ca="1">LOWER(IFERROR((VLOOKUP($A86,INDIRECT("'"&amp;$B86&amp;"'!A:I"),$J86,FALSE)),""))</f>
        <v>m</v>
      </c>
      <c r="E86" s="434">
        <v>1</v>
      </c>
      <c r="F86" s="429">
        <f ca="1">IFERROR((VLOOKUP($A86,INDIRECT("'"&amp;$B86&amp;"'!A:I"),$J86+1,FALSE)),"")</f>
        <v>5060.3100000000004</v>
      </c>
      <c r="G86" s="426">
        <f t="shared" ca="1" si="24"/>
        <v>5060.3100000000004</v>
      </c>
      <c r="H86" s="427"/>
      <c r="I86" s="436"/>
      <c r="J86" s="439">
        <f>IF(LEFT(B86,3)="cpu",7,3)</f>
        <v>7</v>
      </c>
    </row>
    <row r="87" spans="1:10" s="437" customFormat="1" x14ac:dyDescent="0.25">
      <c r="A87" s="858" t="s">
        <v>587</v>
      </c>
      <c r="B87" s="859"/>
      <c r="C87" s="858"/>
      <c r="D87" s="858"/>
      <c r="E87" s="858"/>
      <c r="F87" s="858"/>
      <c r="G87" s="858"/>
      <c r="H87" s="428">
        <f ca="1">ROUND(SUM(G83:G86),2)</f>
        <v>5245.09</v>
      </c>
      <c r="I87" s="436"/>
      <c r="J87" s="439"/>
    </row>
    <row r="88" spans="1:10" s="437" customFormat="1" x14ac:dyDescent="0.25">
      <c r="A88" s="858" t="s">
        <v>518</v>
      </c>
      <c r="B88" s="858"/>
      <c r="C88" s="858"/>
      <c r="D88" s="858"/>
      <c r="E88" s="858"/>
      <c r="F88" s="858"/>
      <c r="G88" s="858"/>
      <c r="H88" s="428">
        <f ca="1">H80+H87</f>
        <v>5412.64</v>
      </c>
      <c r="I88" s="436"/>
      <c r="J88" s="439"/>
    </row>
    <row r="89" spans="1:10" s="437" customFormat="1" x14ac:dyDescent="0.25">
      <c r="A89" s="858" t="s">
        <v>519</v>
      </c>
      <c r="B89" s="858"/>
      <c r="C89" s="858"/>
      <c r="D89" s="858"/>
      <c r="E89" s="858"/>
      <c r="F89" s="858"/>
      <c r="G89" s="858"/>
      <c r="H89" s="435">
        <f ca="1">BDI_SEM_DESON!$F$30</f>
        <v>0.27260000000000001</v>
      </c>
      <c r="I89" s="436"/>
      <c r="J89" s="439"/>
    </row>
    <row r="90" spans="1:10" s="437" customFormat="1" x14ac:dyDescent="0.25">
      <c r="A90" s="858" t="s">
        <v>520</v>
      </c>
      <c r="B90" s="858"/>
      <c r="C90" s="858"/>
      <c r="D90" s="858"/>
      <c r="E90" s="858"/>
      <c r="F90" s="858"/>
      <c r="G90" s="858"/>
      <c r="H90" s="428">
        <f ca="1">ROUND(H88*(1+H89),2)</f>
        <v>6888.13</v>
      </c>
      <c r="I90" s="436"/>
      <c r="J90" s="439"/>
    </row>
    <row r="92" spans="1:10" ht="28.5" customHeight="1" x14ac:dyDescent="0.25">
      <c r="A92" s="395" t="s">
        <v>325</v>
      </c>
      <c r="B92" s="854" t="s">
        <v>590</v>
      </c>
      <c r="C92" s="854"/>
      <c r="D92" s="854"/>
      <c r="E92" s="854"/>
      <c r="F92" s="854"/>
      <c r="G92" s="410" t="s">
        <v>206</v>
      </c>
      <c r="H92" s="410">
        <f ca="1">H111</f>
        <v>5272.15</v>
      </c>
    </row>
    <row r="93" spans="1:10" s="437" customFormat="1" x14ac:dyDescent="0.25">
      <c r="A93" s="863" t="s">
        <v>162</v>
      </c>
      <c r="B93" s="861" t="s">
        <v>507</v>
      </c>
      <c r="C93" s="862" t="s">
        <v>568</v>
      </c>
      <c r="D93" s="860" t="s">
        <v>252</v>
      </c>
      <c r="E93" s="860" t="s">
        <v>509</v>
      </c>
      <c r="F93" s="860" t="s">
        <v>510</v>
      </c>
      <c r="G93" s="860"/>
      <c r="H93" s="865" t="s">
        <v>569</v>
      </c>
      <c r="I93" s="436"/>
      <c r="J93" s="439"/>
    </row>
    <row r="94" spans="1:10" s="437" customFormat="1" x14ac:dyDescent="0.25">
      <c r="A94" s="863"/>
      <c r="B94" s="861"/>
      <c r="C94" s="862"/>
      <c r="D94" s="860"/>
      <c r="E94" s="860"/>
      <c r="F94" s="423" t="s">
        <v>512</v>
      </c>
      <c r="G94" s="423" t="s">
        <v>513</v>
      </c>
      <c r="H94" s="865"/>
      <c r="I94" s="436"/>
      <c r="J94" s="439"/>
    </row>
    <row r="95" spans="1:10" s="437" customFormat="1" ht="36" x14ac:dyDescent="0.25">
      <c r="A95" s="399" t="s">
        <v>570</v>
      </c>
      <c r="B95" s="400" t="s">
        <v>211</v>
      </c>
      <c r="C95" s="401" t="str">
        <f ca="1">PROPER(IFERROR((VLOOKUP($A95,INDIRECT("'"&amp;$B95&amp;"'!A:I"),2,FALSE)),""))</f>
        <v>Guindaste Móvel Sobre Esteiras Com Capacidade De 40 T - 186 Kw</v>
      </c>
      <c r="D95" s="424" t="s">
        <v>571</v>
      </c>
      <c r="E95" s="434">
        <v>0.35089999999999999</v>
      </c>
      <c r="F95" s="425">
        <f ca="1">IFERROR((VLOOKUP($A95,INDIRECT("'"&amp;$B95&amp;"'!A:I"),IF(D95="CHP",4,IF(D95="CHI",5,0)),FALSE)),"")</f>
        <v>422.26</v>
      </c>
      <c r="G95" s="426">
        <f t="shared" ref="G95" ca="1" si="25">E95*F95</f>
        <v>148.16999999999999</v>
      </c>
      <c r="H95" s="427"/>
      <c r="I95" s="436"/>
      <c r="J95" s="439"/>
    </row>
    <row r="96" spans="1:10" s="437" customFormat="1" x14ac:dyDescent="0.25">
      <c r="A96" s="858" t="s">
        <v>572</v>
      </c>
      <c r="B96" s="859"/>
      <c r="C96" s="858"/>
      <c r="D96" s="858"/>
      <c r="E96" s="858"/>
      <c r="F96" s="858"/>
      <c r="G96" s="858"/>
      <c r="H96" s="428">
        <f ca="1">ROUND(SUM(G95:G95),4)</f>
        <v>148.16999999999999</v>
      </c>
      <c r="I96" s="436"/>
      <c r="J96" s="439"/>
    </row>
    <row r="97" spans="1:10" s="437" customFormat="1" x14ac:dyDescent="0.25">
      <c r="A97" s="863" t="s">
        <v>162</v>
      </c>
      <c r="B97" s="861" t="s">
        <v>507</v>
      </c>
      <c r="C97" s="862" t="s">
        <v>573</v>
      </c>
      <c r="D97" s="860" t="s">
        <v>252</v>
      </c>
      <c r="E97" s="860" t="s">
        <v>509</v>
      </c>
      <c r="F97" s="860" t="s">
        <v>510</v>
      </c>
      <c r="G97" s="860"/>
      <c r="H97" s="865" t="s">
        <v>574</v>
      </c>
      <c r="I97" s="436"/>
      <c r="J97" s="439"/>
    </row>
    <row r="98" spans="1:10" s="437" customFormat="1" x14ac:dyDescent="0.25">
      <c r="A98" s="863"/>
      <c r="B98" s="861"/>
      <c r="C98" s="862"/>
      <c r="D98" s="860"/>
      <c r="E98" s="860"/>
      <c r="F98" s="423" t="s">
        <v>512</v>
      </c>
      <c r="G98" s="423" t="s">
        <v>513</v>
      </c>
      <c r="H98" s="865"/>
      <c r="I98" s="436"/>
      <c r="J98" s="439"/>
    </row>
    <row r="99" spans="1:10" s="437" customFormat="1" x14ac:dyDescent="0.25">
      <c r="A99" s="402" t="s">
        <v>575</v>
      </c>
      <c r="B99" s="403" t="s">
        <v>211</v>
      </c>
      <c r="C99" s="401" t="s">
        <v>576</v>
      </c>
      <c r="D99" s="429" t="s">
        <v>577</v>
      </c>
      <c r="E99" s="434">
        <f>1.05263+0.35</f>
        <v>1.40263</v>
      </c>
      <c r="F99" s="430">
        <f ca="1">IFERROR((VLOOKUP($A99,INDIRECT("'"&amp;$B99&amp;"'!A:I"),4,FALSE)),"")</f>
        <v>18.41</v>
      </c>
      <c r="G99" s="426">
        <f t="shared" ref="G99" ca="1" si="26">E99*F99</f>
        <v>25.82</v>
      </c>
      <c r="H99" s="427"/>
      <c r="I99" s="436"/>
      <c r="J99" s="439"/>
    </row>
    <row r="100" spans="1:10" s="437" customFormat="1" x14ac:dyDescent="0.25">
      <c r="A100" s="858" t="s">
        <v>578</v>
      </c>
      <c r="B100" s="859"/>
      <c r="C100" s="858"/>
      <c r="D100" s="858"/>
      <c r="E100" s="858"/>
      <c r="F100" s="858"/>
      <c r="G100" s="858"/>
      <c r="H100" s="428">
        <f ca="1">ROUND(SUM(G99:G99),4)</f>
        <v>25.82</v>
      </c>
      <c r="I100" s="436"/>
      <c r="J100" s="439"/>
    </row>
    <row r="101" spans="1:10" s="437" customFormat="1" x14ac:dyDescent="0.25">
      <c r="A101" s="858" t="s">
        <v>579</v>
      </c>
      <c r="B101" s="859"/>
      <c r="C101" s="858"/>
      <c r="D101" s="858"/>
      <c r="E101" s="858"/>
      <c r="F101" s="858"/>
      <c r="G101" s="858"/>
      <c r="H101" s="428">
        <f ca="1">H96+H100</f>
        <v>173.99</v>
      </c>
      <c r="I101" s="436"/>
      <c r="J101" s="439"/>
    </row>
    <row r="102" spans="1:10" s="437" customFormat="1" x14ac:dyDescent="0.2">
      <c r="A102" s="864" t="s">
        <v>580</v>
      </c>
      <c r="B102" s="864"/>
      <c r="C102" s="864"/>
      <c r="D102" s="864"/>
      <c r="E102" s="864"/>
      <c r="F102" s="864"/>
      <c r="G102" s="864"/>
      <c r="H102" s="428">
        <v>1</v>
      </c>
      <c r="I102" s="436"/>
      <c r="J102" s="439"/>
    </row>
    <row r="103" spans="1:10" s="437" customFormat="1" x14ac:dyDescent="0.25">
      <c r="A103" s="858" t="s">
        <v>581</v>
      </c>
      <c r="B103" s="859"/>
      <c r="C103" s="858"/>
      <c r="D103" s="858"/>
      <c r="E103" s="858"/>
      <c r="F103" s="858"/>
      <c r="G103" s="858"/>
      <c r="H103" s="428">
        <f ca="1">H101/H102</f>
        <v>173.99</v>
      </c>
      <c r="I103" s="436"/>
      <c r="J103" s="439"/>
    </row>
    <row r="104" spans="1:10" s="437" customFormat="1" x14ac:dyDescent="0.25">
      <c r="A104" s="863" t="s">
        <v>162</v>
      </c>
      <c r="B104" s="861" t="s">
        <v>507</v>
      </c>
      <c r="C104" s="862" t="s">
        <v>582</v>
      </c>
      <c r="D104" s="860" t="s">
        <v>252</v>
      </c>
      <c r="E104" s="860" t="s">
        <v>509</v>
      </c>
      <c r="F104" s="860" t="s">
        <v>510</v>
      </c>
      <c r="G104" s="860"/>
      <c r="H104" s="865" t="s">
        <v>583</v>
      </c>
      <c r="I104" s="436"/>
      <c r="J104" s="439"/>
    </row>
    <row r="105" spans="1:10" s="437" customFormat="1" x14ac:dyDescent="0.25">
      <c r="A105" s="863"/>
      <c r="B105" s="861"/>
      <c r="C105" s="862"/>
      <c r="D105" s="860"/>
      <c r="E105" s="860"/>
      <c r="F105" s="423" t="s">
        <v>512</v>
      </c>
      <c r="G105" s="423" t="s">
        <v>513</v>
      </c>
      <c r="H105" s="865"/>
      <c r="I105" s="436"/>
      <c r="J105" s="439"/>
    </row>
    <row r="106" spans="1:10" s="437" customFormat="1" ht="60" x14ac:dyDescent="0.25">
      <c r="A106" s="404">
        <v>4011</v>
      </c>
      <c r="B106" s="400" t="s">
        <v>124</v>
      </c>
      <c r="C106" s="401" t="str">
        <f ca="1">PROPER(IFERROR((VLOOKUP($A106,INDIRECT("'"&amp;$B106&amp;"'!A:I"),2,FALSE)),""))</f>
        <v>Geotextil Nao Tecido Agulhado De Filamentos Continuos 100% Poliester, Resitencia A Tracao = 10 Kn/M</v>
      </c>
      <c r="D106" s="429" t="str">
        <f t="shared" ref="D106:D107" ca="1" si="27">LOWER(IFERROR((VLOOKUP($A106,INDIRECT("'"&amp;$B106&amp;"'!A:I"),$J106,FALSE)),""))</f>
        <v>m2</v>
      </c>
      <c r="E106" s="434">
        <v>0.8</v>
      </c>
      <c r="F106" s="429">
        <f t="shared" ref="F106:F107" ca="1" si="28">IFERROR((VLOOKUP($A106,INDIRECT("'"&amp;$B106&amp;"'!A:I"),$J106+1,FALSE)),"")</f>
        <v>8.77</v>
      </c>
      <c r="G106" s="426">
        <f t="shared" ref="G106:G107" ca="1" si="29">E106*F106</f>
        <v>7.02</v>
      </c>
      <c r="H106" s="427"/>
      <c r="I106" s="436"/>
      <c r="J106" s="439">
        <f t="shared" ref="J106:J107" si="30">IF(LEFT(B106,3)="cpu",7,3)</f>
        <v>3</v>
      </c>
    </row>
    <row r="107" spans="1:10" s="437" customFormat="1" ht="84" x14ac:dyDescent="0.25">
      <c r="A107" s="404">
        <v>5909130</v>
      </c>
      <c r="B107" s="400" t="s">
        <v>211</v>
      </c>
      <c r="C107" s="401" t="str">
        <f ca="1">PROPER(IFERROR((VLOOKUP($A107,INDIRECT("'"&amp;$B107&amp;"'!A:I"),2,FALSE)),""))</f>
        <v>Carga E Manobra De Aduelas De Concreto Pré-Moldadas Em Cavalo Mecânico Com Semirreboque 22 T - Carga Com Caminhão Guindauto De 45 T.M</v>
      </c>
      <c r="D107" s="429" t="str">
        <f t="shared" ca="1" si="27"/>
        <v>t</v>
      </c>
      <c r="E107" s="434">
        <v>5.6</v>
      </c>
      <c r="F107" s="429">
        <f t="shared" ca="1" si="28"/>
        <v>26.95</v>
      </c>
      <c r="G107" s="426">
        <f t="shared" ca="1" si="29"/>
        <v>150.91999999999999</v>
      </c>
      <c r="H107" s="427"/>
      <c r="I107" s="436"/>
      <c r="J107" s="439">
        <f t="shared" si="30"/>
        <v>3</v>
      </c>
    </row>
    <row r="108" spans="1:10" s="437" customFormat="1" ht="36" x14ac:dyDescent="0.25">
      <c r="A108" s="404" t="s">
        <v>584</v>
      </c>
      <c r="B108" s="400" t="s">
        <v>585</v>
      </c>
      <c r="C108" s="401" t="str">
        <f ca="1">PROPER(IFERROR((VLOOKUP($A108,INDIRECT("'"&amp;$B108&amp;"'!A:I"),2,FALSE)),""))</f>
        <v>Rejuntamento De Galeria</v>
      </c>
      <c r="D108" s="429" t="str">
        <f ca="1">LOWER(IFERROR((VLOOKUP($A108,INDIRECT("'"&amp;$B108&amp;"'!A:I"),$J108,FALSE)),""))</f>
        <v>m</v>
      </c>
      <c r="E108" s="434">
        <v>7</v>
      </c>
      <c r="F108" s="429">
        <f ca="1">IFERROR((VLOOKUP($A108,INDIRECT("'"&amp;$B108&amp;"'!A:I"),$J108+1,FALSE)),"")</f>
        <v>16.72</v>
      </c>
      <c r="G108" s="426">
        <f t="shared" ref="G108:G109" ca="1" si="31">E108*F108</f>
        <v>117.04</v>
      </c>
      <c r="H108" s="427"/>
      <c r="I108" s="436"/>
      <c r="J108" s="439">
        <f>IF(LEFT(B108,3)="cpu",7,3)</f>
        <v>7</v>
      </c>
    </row>
    <row r="109" spans="1:10" s="437" customFormat="1" ht="36" x14ac:dyDescent="0.25">
      <c r="A109" s="404" t="s">
        <v>591</v>
      </c>
      <c r="B109" s="477" t="s">
        <v>585</v>
      </c>
      <c r="C109" s="401" t="str">
        <f ca="1">PROPER(IFERROR((VLOOKUP($A109,INDIRECT("'"&amp;$B109&amp;"'!A:I"),2,FALSE)),""))</f>
        <v>Confecção De Galeria De Concreto Pré Moldado 3 X 2 Fechada (Tampa Fixa)</v>
      </c>
      <c r="D109" s="429" t="str">
        <f ca="1">LOWER(IFERROR((VLOOKUP($A109,INDIRECT("'"&amp;$B109&amp;"'!A:I"),$J109,FALSE)),""))</f>
        <v>m</v>
      </c>
      <c r="E109" s="434">
        <v>1</v>
      </c>
      <c r="F109" s="429">
        <f ca="1">IFERROR((VLOOKUP($A109,INDIRECT("'"&amp;$B109&amp;"'!A:I"),$J109+1,FALSE)),"")</f>
        <v>4823.18</v>
      </c>
      <c r="G109" s="426">
        <f t="shared" ca="1" si="31"/>
        <v>4823.18</v>
      </c>
      <c r="H109" s="427"/>
      <c r="I109" s="436"/>
      <c r="J109" s="439">
        <f>IF(LEFT(B109,3)="cpu",7,3)</f>
        <v>7</v>
      </c>
    </row>
    <row r="110" spans="1:10" s="437" customFormat="1" x14ac:dyDescent="0.25">
      <c r="A110" s="858" t="s">
        <v>587</v>
      </c>
      <c r="B110" s="859"/>
      <c r="C110" s="858"/>
      <c r="D110" s="858"/>
      <c r="E110" s="858"/>
      <c r="F110" s="858"/>
      <c r="G110" s="858"/>
      <c r="H110" s="428">
        <f ca="1">ROUND(SUM(G106:G109),2)</f>
        <v>5098.16</v>
      </c>
      <c r="I110" s="436"/>
      <c r="J110" s="439"/>
    </row>
    <row r="111" spans="1:10" s="437" customFormat="1" x14ac:dyDescent="0.25">
      <c r="A111" s="858" t="s">
        <v>518</v>
      </c>
      <c r="B111" s="858"/>
      <c r="C111" s="858"/>
      <c r="D111" s="858"/>
      <c r="E111" s="858"/>
      <c r="F111" s="858"/>
      <c r="G111" s="858"/>
      <c r="H111" s="428">
        <f ca="1">H103+H110</f>
        <v>5272.15</v>
      </c>
    </row>
    <row r="112" spans="1:10" s="437" customFormat="1" x14ac:dyDescent="0.25">
      <c r="A112" s="858" t="s">
        <v>519</v>
      </c>
      <c r="B112" s="858"/>
      <c r="C112" s="858"/>
      <c r="D112" s="858"/>
      <c r="E112" s="858"/>
      <c r="F112" s="858"/>
      <c r="G112" s="858"/>
      <c r="H112" s="435">
        <f ca="1">BDI_SEM_DESON!$F$30</f>
        <v>0.27260000000000001</v>
      </c>
    </row>
    <row r="113" spans="1:10" s="437" customFormat="1" x14ac:dyDescent="0.25">
      <c r="A113" s="858" t="s">
        <v>520</v>
      </c>
      <c r="B113" s="858"/>
      <c r="C113" s="858"/>
      <c r="D113" s="858"/>
      <c r="E113" s="858"/>
      <c r="F113" s="858"/>
      <c r="G113" s="858"/>
      <c r="H113" s="428">
        <f ca="1">ROUND(H111*(1+H112),2)</f>
        <v>6709.34</v>
      </c>
    </row>
    <row r="115" spans="1:10" ht="27" customHeight="1" x14ac:dyDescent="0.25">
      <c r="A115" s="395" t="s">
        <v>327</v>
      </c>
      <c r="B115" s="854" t="s">
        <v>592</v>
      </c>
      <c r="C115" s="854"/>
      <c r="D115" s="854"/>
      <c r="E115" s="854"/>
      <c r="F115" s="854"/>
      <c r="G115" s="410" t="s">
        <v>206</v>
      </c>
      <c r="H115" s="410">
        <f ca="1">H134</f>
        <v>6339.53</v>
      </c>
    </row>
    <row r="116" spans="1:10" s="437" customFormat="1" x14ac:dyDescent="0.25">
      <c r="A116" s="863" t="s">
        <v>162</v>
      </c>
      <c r="B116" s="861" t="s">
        <v>507</v>
      </c>
      <c r="C116" s="862" t="s">
        <v>568</v>
      </c>
      <c r="D116" s="860" t="s">
        <v>252</v>
      </c>
      <c r="E116" s="860" t="s">
        <v>509</v>
      </c>
      <c r="F116" s="860" t="s">
        <v>510</v>
      </c>
      <c r="G116" s="860"/>
      <c r="H116" s="865" t="s">
        <v>569</v>
      </c>
    </row>
    <row r="117" spans="1:10" s="437" customFormat="1" x14ac:dyDescent="0.25">
      <c r="A117" s="863"/>
      <c r="B117" s="861"/>
      <c r="C117" s="862"/>
      <c r="D117" s="860"/>
      <c r="E117" s="860"/>
      <c r="F117" s="423" t="s">
        <v>512</v>
      </c>
      <c r="G117" s="423" t="s">
        <v>513</v>
      </c>
      <c r="H117" s="865"/>
    </row>
    <row r="118" spans="1:10" s="437" customFormat="1" ht="36" x14ac:dyDescent="0.25">
      <c r="A118" s="399" t="s">
        <v>570</v>
      </c>
      <c r="B118" s="400" t="s">
        <v>211</v>
      </c>
      <c r="C118" s="401" t="str">
        <f ca="1">PROPER(IFERROR((VLOOKUP($A118,INDIRECT("'"&amp;$B118&amp;"'!A:I"),2,FALSE)),""))</f>
        <v>Guindaste Móvel Sobre Esteiras Com Capacidade De 40 T - 186 Kw</v>
      </c>
      <c r="D118" s="424" t="s">
        <v>571</v>
      </c>
      <c r="E118" s="434">
        <v>0.35089999999999999</v>
      </c>
      <c r="F118" s="425">
        <f ca="1">IFERROR((VLOOKUP($A118,INDIRECT("'"&amp;$B118&amp;"'!A:I"),IF(D118="CHP",4,IF(D118="CHI",5,0)),FALSE)),"")</f>
        <v>422.26</v>
      </c>
      <c r="G118" s="426">
        <f t="shared" ref="G118" ca="1" si="32">E118*F118</f>
        <v>148.16999999999999</v>
      </c>
      <c r="H118" s="427"/>
    </row>
    <row r="119" spans="1:10" s="437" customFormat="1" x14ac:dyDescent="0.25">
      <c r="A119" s="858" t="s">
        <v>572</v>
      </c>
      <c r="B119" s="859"/>
      <c r="C119" s="858"/>
      <c r="D119" s="858"/>
      <c r="E119" s="858"/>
      <c r="F119" s="858"/>
      <c r="G119" s="858"/>
      <c r="H119" s="428">
        <f ca="1">ROUND(SUM(G118:G118),4)</f>
        <v>148.16999999999999</v>
      </c>
    </row>
    <row r="120" spans="1:10" s="437" customFormat="1" x14ac:dyDescent="0.25">
      <c r="A120" s="863" t="s">
        <v>162</v>
      </c>
      <c r="B120" s="861" t="s">
        <v>507</v>
      </c>
      <c r="C120" s="862" t="s">
        <v>573</v>
      </c>
      <c r="D120" s="860" t="s">
        <v>252</v>
      </c>
      <c r="E120" s="860" t="s">
        <v>509</v>
      </c>
      <c r="F120" s="860" t="s">
        <v>510</v>
      </c>
      <c r="G120" s="860"/>
      <c r="H120" s="865" t="s">
        <v>574</v>
      </c>
    </row>
    <row r="121" spans="1:10" s="437" customFormat="1" x14ac:dyDescent="0.25">
      <c r="A121" s="863"/>
      <c r="B121" s="861"/>
      <c r="C121" s="862"/>
      <c r="D121" s="860"/>
      <c r="E121" s="860"/>
      <c r="F121" s="423" t="s">
        <v>512</v>
      </c>
      <c r="G121" s="423" t="s">
        <v>513</v>
      </c>
      <c r="H121" s="865"/>
    </row>
    <row r="122" spans="1:10" s="437" customFormat="1" x14ac:dyDescent="0.25">
      <c r="A122" s="402" t="s">
        <v>575</v>
      </c>
      <c r="B122" s="403" t="s">
        <v>211</v>
      </c>
      <c r="C122" s="401" t="s">
        <v>576</v>
      </c>
      <c r="D122" s="429" t="s">
        <v>577</v>
      </c>
      <c r="E122" s="434">
        <f>1.05263+0.35</f>
        <v>1.40263</v>
      </c>
      <c r="F122" s="430">
        <f ca="1">IFERROR((VLOOKUP($A122,INDIRECT("'"&amp;$B122&amp;"'!A:I"),4,FALSE)),"")</f>
        <v>18.41</v>
      </c>
      <c r="G122" s="426">
        <f t="shared" ref="G122" ca="1" si="33">E122*F122</f>
        <v>25.82</v>
      </c>
      <c r="H122" s="427"/>
    </row>
    <row r="123" spans="1:10" s="437" customFormat="1" x14ac:dyDescent="0.25">
      <c r="A123" s="858" t="s">
        <v>578</v>
      </c>
      <c r="B123" s="859"/>
      <c r="C123" s="858"/>
      <c r="D123" s="858"/>
      <c r="E123" s="858"/>
      <c r="F123" s="858"/>
      <c r="G123" s="858"/>
      <c r="H123" s="428">
        <f ca="1">ROUND(SUM(G122:G122),4)</f>
        <v>25.82</v>
      </c>
    </row>
    <row r="124" spans="1:10" s="437" customFormat="1" x14ac:dyDescent="0.25">
      <c r="A124" s="858" t="s">
        <v>579</v>
      </c>
      <c r="B124" s="859"/>
      <c r="C124" s="858"/>
      <c r="D124" s="858"/>
      <c r="E124" s="858"/>
      <c r="F124" s="858"/>
      <c r="G124" s="858"/>
      <c r="H124" s="428">
        <f ca="1">H119+H123</f>
        <v>173.99</v>
      </c>
    </row>
    <row r="125" spans="1:10" s="437" customFormat="1" x14ac:dyDescent="0.2">
      <c r="A125" s="864" t="s">
        <v>580</v>
      </c>
      <c r="B125" s="864"/>
      <c r="C125" s="864"/>
      <c r="D125" s="864"/>
      <c r="E125" s="864"/>
      <c r="F125" s="864"/>
      <c r="G125" s="864"/>
      <c r="H125" s="428">
        <v>1</v>
      </c>
    </row>
    <row r="126" spans="1:10" s="437" customFormat="1" x14ac:dyDescent="0.25">
      <c r="A126" s="858" t="s">
        <v>581</v>
      </c>
      <c r="B126" s="859"/>
      <c r="C126" s="858"/>
      <c r="D126" s="858"/>
      <c r="E126" s="858"/>
      <c r="F126" s="858"/>
      <c r="G126" s="858"/>
      <c r="H126" s="428">
        <f ca="1">H124/H125</f>
        <v>173.99</v>
      </c>
    </row>
    <row r="127" spans="1:10" s="437" customFormat="1" x14ac:dyDescent="0.25">
      <c r="A127" s="863" t="s">
        <v>162</v>
      </c>
      <c r="B127" s="861" t="s">
        <v>507</v>
      </c>
      <c r="C127" s="862" t="s">
        <v>582</v>
      </c>
      <c r="D127" s="860" t="s">
        <v>252</v>
      </c>
      <c r="E127" s="860" t="s">
        <v>509</v>
      </c>
      <c r="F127" s="860" t="s">
        <v>510</v>
      </c>
      <c r="G127" s="860"/>
      <c r="H127" s="865" t="s">
        <v>583</v>
      </c>
      <c r="I127" s="436"/>
      <c r="J127" s="439"/>
    </row>
    <row r="128" spans="1:10" s="437" customFormat="1" x14ac:dyDescent="0.25">
      <c r="A128" s="863"/>
      <c r="B128" s="861"/>
      <c r="C128" s="862"/>
      <c r="D128" s="860"/>
      <c r="E128" s="860"/>
      <c r="F128" s="423" t="s">
        <v>512</v>
      </c>
      <c r="G128" s="423" t="s">
        <v>513</v>
      </c>
      <c r="H128" s="865"/>
      <c r="I128" s="436"/>
      <c r="J128" s="439"/>
    </row>
    <row r="129" spans="1:10" s="437" customFormat="1" ht="60" x14ac:dyDescent="0.25">
      <c r="A129" s="404">
        <v>4011</v>
      </c>
      <c r="B129" s="400" t="s">
        <v>124</v>
      </c>
      <c r="C129" s="401" t="str">
        <f ca="1">PROPER(IFERROR((VLOOKUP($A129,INDIRECT("'"&amp;$B129&amp;"'!A:I"),2,FALSE)),""))</f>
        <v>Geotextil Nao Tecido Agulhado De Filamentos Continuos 100% Poliester, Resitencia A Tracao = 10 Kn/M</v>
      </c>
      <c r="D129" s="429" t="str">
        <f t="shared" ref="D129:D130" ca="1" si="34">LOWER(IFERROR((VLOOKUP($A129,INDIRECT("'"&amp;$B129&amp;"'!A:I"),$J129,FALSE)),""))</f>
        <v>m2</v>
      </c>
      <c r="E129" s="434">
        <v>0.8</v>
      </c>
      <c r="F129" s="429">
        <f t="shared" ref="F129:F130" ca="1" si="35">IFERROR((VLOOKUP($A129,INDIRECT("'"&amp;$B129&amp;"'!A:I"),$J129+1,FALSE)),"")</f>
        <v>8.77</v>
      </c>
      <c r="G129" s="426">
        <f t="shared" ref="G129" ca="1" si="36">E129*F129</f>
        <v>7.02</v>
      </c>
      <c r="H129" s="427"/>
      <c r="I129" s="436"/>
      <c r="J129" s="439">
        <f t="shared" ref="J129:J130" si="37">IF(LEFT(B129,3)="cpu",7,3)</f>
        <v>3</v>
      </c>
    </row>
    <row r="130" spans="1:10" s="437" customFormat="1" ht="84" x14ac:dyDescent="0.25">
      <c r="A130" s="404">
        <v>5909130</v>
      </c>
      <c r="B130" s="400" t="s">
        <v>211</v>
      </c>
      <c r="C130" s="401" t="str">
        <f ca="1">PROPER(IFERROR((VLOOKUP($A130,INDIRECT("'"&amp;$B130&amp;"'!A:I"),2,FALSE)),""))</f>
        <v>Carga E Manobra De Aduelas De Concreto Pré-Moldadas Em Cavalo Mecânico Com Semirreboque 22 T - Carga Com Caminhão Guindauto De 45 T.M</v>
      </c>
      <c r="D130" s="429" t="str">
        <f t="shared" ca="1" si="34"/>
        <v>t</v>
      </c>
      <c r="E130" s="434">
        <v>5.6</v>
      </c>
      <c r="F130" s="429">
        <f t="shared" ca="1" si="35"/>
        <v>26.95</v>
      </c>
      <c r="G130" s="426">
        <f t="shared" ref="G130:G132" ca="1" si="38">E130*F130</f>
        <v>150.91999999999999</v>
      </c>
      <c r="H130" s="427"/>
      <c r="I130" s="436"/>
      <c r="J130" s="439">
        <f t="shared" si="37"/>
        <v>3</v>
      </c>
    </row>
    <row r="131" spans="1:10" s="437" customFormat="1" ht="36" x14ac:dyDescent="0.25">
      <c r="A131" s="404" t="s">
        <v>584</v>
      </c>
      <c r="B131" s="400" t="s">
        <v>585</v>
      </c>
      <c r="C131" s="401" t="str">
        <f ca="1">PROPER(IFERROR((VLOOKUP($A131,INDIRECT("'"&amp;$B131&amp;"'!A:I"),2,FALSE)),""))</f>
        <v>Rejuntamento De Galeria</v>
      </c>
      <c r="D131" s="429" t="str">
        <f ca="1">LOWER(IFERROR((VLOOKUP($A131,INDIRECT("'"&amp;$B131&amp;"'!A:I"),$J131,FALSE)),""))</f>
        <v>m</v>
      </c>
      <c r="E131" s="434">
        <v>4</v>
      </c>
      <c r="F131" s="429">
        <f ca="1">IFERROR((VLOOKUP($A131,INDIRECT("'"&amp;$B131&amp;"'!A:I"),$J131+1,FALSE)),"")</f>
        <v>16.72</v>
      </c>
      <c r="G131" s="426">
        <f t="shared" ca="1" si="38"/>
        <v>66.88</v>
      </c>
      <c r="H131" s="427"/>
      <c r="I131" s="436"/>
      <c r="J131" s="439">
        <f>IF(LEFT(B131,3)="cpu",7,3)</f>
        <v>7</v>
      </c>
    </row>
    <row r="132" spans="1:10" s="437" customFormat="1" ht="36" x14ac:dyDescent="0.25">
      <c r="A132" s="404" t="s">
        <v>593</v>
      </c>
      <c r="B132" s="477" t="s">
        <v>585</v>
      </c>
      <c r="C132" s="401" t="str">
        <f ca="1">PROPER(IFERROR((VLOOKUP($A132,INDIRECT("'"&amp;$B132&amp;"'!A:I"),2,FALSE)),""))</f>
        <v>Confecção De Galeria De Concreto Pré Moldado 3 X 2 Aberta (Tampa Removível)</v>
      </c>
      <c r="D132" s="429" t="str">
        <f ca="1">LOWER(IFERROR((VLOOKUP($A132,INDIRECT("'"&amp;$B132&amp;"'!A:I"),$J132,FALSE)),""))</f>
        <v>m</v>
      </c>
      <c r="E132" s="434">
        <v>1</v>
      </c>
      <c r="F132" s="429">
        <f ca="1">IFERROR((VLOOKUP($A132,INDIRECT("'"&amp;$B132&amp;"'!A:I"),$J132+1,FALSE)),"")</f>
        <v>5940.72</v>
      </c>
      <c r="G132" s="426">
        <f t="shared" ca="1" si="38"/>
        <v>5940.72</v>
      </c>
      <c r="H132" s="427"/>
      <c r="I132" s="436"/>
      <c r="J132" s="439">
        <f>IF(LEFT(B132,3)="cpu",7,3)</f>
        <v>7</v>
      </c>
    </row>
    <row r="133" spans="1:10" s="437" customFormat="1" x14ac:dyDescent="0.25">
      <c r="A133" s="858" t="s">
        <v>587</v>
      </c>
      <c r="B133" s="859"/>
      <c r="C133" s="858"/>
      <c r="D133" s="858"/>
      <c r="E133" s="858"/>
      <c r="F133" s="858"/>
      <c r="G133" s="858"/>
      <c r="H133" s="428">
        <f ca="1">ROUND(SUM(G129:G132),2)</f>
        <v>6165.54</v>
      </c>
      <c r="I133" s="436"/>
      <c r="J133" s="439"/>
    </row>
    <row r="134" spans="1:10" s="437" customFormat="1" x14ac:dyDescent="0.25">
      <c r="A134" s="858" t="s">
        <v>518</v>
      </c>
      <c r="B134" s="858"/>
      <c r="C134" s="858"/>
      <c r="D134" s="858"/>
      <c r="E134" s="858"/>
      <c r="F134" s="858"/>
      <c r="G134" s="858"/>
      <c r="H134" s="428">
        <f ca="1">H126+H133</f>
        <v>6339.53</v>
      </c>
      <c r="I134" s="436"/>
      <c r="J134" s="439"/>
    </row>
    <row r="135" spans="1:10" s="437" customFormat="1" x14ac:dyDescent="0.25">
      <c r="A135" s="858" t="s">
        <v>519</v>
      </c>
      <c r="B135" s="858"/>
      <c r="C135" s="858"/>
      <c r="D135" s="858"/>
      <c r="E135" s="858"/>
      <c r="F135" s="858"/>
      <c r="G135" s="858"/>
      <c r="H135" s="435">
        <f ca="1">BDI_SEM_DESON!$F$30</f>
        <v>0.27260000000000001</v>
      </c>
      <c r="I135" s="436"/>
      <c r="J135" s="439"/>
    </row>
    <row r="136" spans="1:10" s="437" customFormat="1" x14ac:dyDescent="0.25">
      <c r="A136" s="858" t="s">
        <v>520</v>
      </c>
      <c r="B136" s="858"/>
      <c r="C136" s="858"/>
      <c r="D136" s="858"/>
      <c r="E136" s="858"/>
      <c r="F136" s="858"/>
      <c r="G136" s="858"/>
      <c r="H136" s="428">
        <f ca="1">ROUND(H134*(1+H135),2)</f>
        <v>8067.69</v>
      </c>
      <c r="I136" s="436"/>
      <c r="J136" s="439"/>
    </row>
    <row r="137" spans="1:10" hidden="1" x14ac:dyDescent="0.25"/>
    <row r="138" spans="1:10" ht="22.5" hidden="1" customHeight="1" x14ac:dyDescent="0.25">
      <c r="A138" s="395" t="s">
        <v>295</v>
      </c>
      <c r="B138" s="854" t="s">
        <v>594</v>
      </c>
      <c r="C138" s="854"/>
      <c r="D138" s="854"/>
      <c r="E138" s="854"/>
      <c r="F138" s="854"/>
      <c r="G138" s="410" t="s">
        <v>206</v>
      </c>
      <c r="H138" s="410">
        <f ca="1">H147</f>
        <v>9.1300000000000008</v>
      </c>
    </row>
    <row r="139" spans="1:10" ht="22.5" hidden="1" customHeight="1" x14ac:dyDescent="0.25">
      <c r="A139" s="855" t="s">
        <v>553</v>
      </c>
      <c r="B139" s="855"/>
      <c r="C139" s="855"/>
      <c r="D139" s="855"/>
      <c r="E139" s="411" t="s">
        <v>554</v>
      </c>
      <c r="F139" s="411" t="s">
        <v>555</v>
      </c>
      <c r="G139" s="411" t="s">
        <v>556</v>
      </c>
      <c r="H139" s="411" t="s">
        <v>557</v>
      </c>
    </row>
    <row r="140" spans="1:10" hidden="1" x14ac:dyDescent="0.25">
      <c r="A140" s="404">
        <v>88246</v>
      </c>
      <c r="B140" s="396" t="s">
        <v>558</v>
      </c>
      <c r="C140" s="856" t="str">
        <f ca="1">PROPER(IFERROR((VLOOKUP($A140,INDIRECT("'"&amp;$B140&amp;"'!A:I"),2,FALSE)),""))</f>
        <v>Assentador De Tubos Com Encargos Complementares</v>
      </c>
      <c r="D140" s="856">
        <f t="shared" ref="D140:D141" ca="1" si="39">IFERROR((VLOOKUP($A140,INDIRECT("'"&amp;$B140&amp;"'!A:I"),4,FALSE)),"")</f>
        <v>30.81</v>
      </c>
      <c r="E140" s="412" t="str">
        <f ca="1">LOWER((IFERROR((VLOOKUP($A140,INDIRECT("'"&amp;$B140&amp;"'!A:I"),3,FALSE)),"")))</f>
        <v>h</v>
      </c>
      <c r="F140" s="434">
        <v>1.7600000000000001E-2</v>
      </c>
      <c r="G140" s="412">
        <f ca="1">IFERROR((VLOOKUP($A140,INDIRECT("'"&amp;$B140&amp;"'!A:I"),4,FALSE)),"")</f>
        <v>30.81</v>
      </c>
      <c r="H140" s="412">
        <f ca="1">F140*G140</f>
        <v>0.54</v>
      </c>
    </row>
    <row r="141" spans="1:10" hidden="1" x14ac:dyDescent="0.25">
      <c r="A141" s="404">
        <v>88316</v>
      </c>
      <c r="B141" s="396" t="s">
        <v>558</v>
      </c>
      <c r="C141" s="856" t="str">
        <f ca="1">PROPER(IFERROR((VLOOKUP($A141,INDIRECT("'"&amp;$B141&amp;"'!A:I"),2,FALSE)),""))</f>
        <v>Servente Com Encargos Complementares</v>
      </c>
      <c r="D141" s="856">
        <f t="shared" ca="1" si="39"/>
        <v>20.25</v>
      </c>
      <c r="E141" s="412" t="str">
        <f ca="1">LOWER((IFERROR((VLOOKUP($A141,INDIRECT("'"&amp;$B141&amp;"'!A:I"),3,FALSE)),"")))</f>
        <v>h</v>
      </c>
      <c r="F141" s="434">
        <v>1.7600000000000001E-2</v>
      </c>
      <c r="G141" s="412">
        <f ca="1">IFERROR((VLOOKUP($A141,INDIRECT("'"&amp;$B141&amp;"'!A:I"),4,FALSE)),"")</f>
        <v>20.25</v>
      </c>
      <c r="H141" s="412">
        <f ca="1">F141*G141</f>
        <v>0.36</v>
      </c>
    </row>
    <row r="142" spans="1:10" ht="11.25" hidden="1" customHeight="1" x14ac:dyDescent="0.25">
      <c r="A142" s="391"/>
      <c r="B142" s="391"/>
      <c r="C142" s="392"/>
      <c r="D142" s="413"/>
      <c r="E142" s="407"/>
      <c r="F142" s="414" t="s">
        <v>559</v>
      </c>
      <c r="G142" s="415"/>
      <c r="H142" s="414">
        <f ca="1">SUM(H140:H141)</f>
        <v>0.9</v>
      </c>
    </row>
    <row r="143" spans="1:10" ht="22.5" hidden="1" customHeight="1" x14ac:dyDescent="0.25">
      <c r="A143" s="857" t="s">
        <v>595</v>
      </c>
      <c r="B143" s="855"/>
      <c r="C143" s="855"/>
      <c r="D143" s="855"/>
      <c r="E143" s="411" t="s">
        <v>554</v>
      </c>
      <c r="F143" s="411" t="s">
        <v>555</v>
      </c>
      <c r="G143" s="411" t="s">
        <v>556</v>
      </c>
      <c r="H143" s="411" t="s">
        <v>557</v>
      </c>
    </row>
    <row r="144" spans="1:10" hidden="1" x14ac:dyDescent="0.25">
      <c r="A144" s="404">
        <v>20078</v>
      </c>
      <c r="B144" s="396" t="s">
        <v>558</v>
      </c>
      <c r="C144" s="856" t="str">
        <f ca="1">PROPER(IFERROR((VLOOKUP($A144,INDIRECT("'"&amp;$B144&amp;"'!A:I"),2,FALSE)),""))</f>
        <v>Pasta Lubrificante Para Tubos E Conexoes Com Junta Elastica, Embalagem De *400* Gr (Uso Em Pvc, Aco, Polietileno E Outros)</v>
      </c>
      <c r="D144" s="856">
        <f t="shared" ref="D144:D145" ca="1" si="40">IFERROR((VLOOKUP($A144,INDIRECT("'"&amp;$B144&amp;"'!A:I"),4,FALSE)),"")</f>
        <v>26.48</v>
      </c>
      <c r="E144" s="412" t="str">
        <f ca="1">LOWER((IFERROR((VLOOKUP($A144,INDIRECT("'"&amp;$B144&amp;"'!A:I"),3,FALSE)),"")))</f>
        <v>un</v>
      </c>
      <c r="F144" s="434">
        <v>4.3E-3</v>
      </c>
      <c r="G144" s="412">
        <f ca="1">IFERROR((VLOOKUP($A144,INDIRECT("'"&amp;$B144&amp;"'!A:I"),4,FALSE)),"")</f>
        <v>26.48</v>
      </c>
      <c r="H144" s="412">
        <f ca="1">F144*G144</f>
        <v>0.11</v>
      </c>
    </row>
    <row r="145" spans="1:8" hidden="1" x14ac:dyDescent="0.25">
      <c r="A145" s="404">
        <v>9868</v>
      </c>
      <c r="B145" s="396" t="s">
        <v>558</v>
      </c>
      <c r="C145" s="856" t="str">
        <f ca="1">PROPER(IFERROR((VLOOKUP($A145,INDIRECT("'"&amp;$B145&amp;"'!A:I"),2,FALSE)),""))</f>
        <v>Tubo Pvc, Soldavel, Dn 25 Mm, Agua Fria (Nbr-5648)</v>
      </c>
      <c r="D145" s="856">
        <f t="shared" ca="1" si="40"/>
        <v>5.8</v>
      </c>
      <c r="E145" s="412" t="str">
        <f ca="1">LOWER((IFERROR((VLOOKUP($A145,INDIRECT("'"&amp;$B145&amp;"'!A:I"),3,FALSE)),"")))</f>
        <v>m</v>
      </c>
      <c r="F145" s="434">
        <v>1.4</v>
      </c>
      <c r="G145" s="412">
        <f ca="1">IFERROR((VLOOKUP($A145,INDIRECT("'"&amp;$B145&amp;"'!A:I"),4,FALSE)),"")</f>
        <v>5.8</v>
      </c>
      <c r="H145" s="412">
        <f ca="1">F145*G145</f>
        <v>8.1199999999999992</v>
      </c>
    </row>
    <row r="146" spans="1:8" ht="11.25" hidden="1" customHeight="1" x14ac:dyDescent="0.25">
      <c r="A146" s="391"/>
      <c r="B146" s="391"/>
      <c r="C146" s="392"/>
      <c r="D146" s="413"/>
      <c r="E146" s="407"/>
      <c r="F146" s="416" t="s">
        <v>561</v>
      </c>
      <c r="G146" s="417"/>
      <c r="H146" s="416">
        <f ca="1">SUM(H144:H145)</f>
        <v>8.23</v>
      </c>
    </row>
    <row r="147" spans="1:8" ht="11.25" hidden="1" customHeight="1" x14ac:dyDescent="0.25">
      <c r="A147" s="391"/>
      <c r="B147" s="391"/>
      <c r="C147" s="392"/>
      <c r="D147" s="413"/>
      <c r="E147" s="407"/>
      <c r="F147" s="418" t="s">
        <v>564</v>
      </c>
      <c r="G147" s="419"/>
      <c r="H147" s="418">
        <f ca="1">SUM(H142+H146)</f>
        <v>9.1300000000000008</v>
      </c>
    </row>
    <row r="148" spans="1:8" hidden="1" x14ac:dyDescent="0.25"/>
    <row r="149" spans="1:8" hidden="1" x14ac:dyDescent="0.25"/>
    <row r="150" spans="1:8" hidden="1" x14ac:dyDescent="0.25"/>
  </sheetData>
  <autoFilter ref="A5:H136" xr:uid="{00000000-0001-0000-0800-000000000000}"/>
  <mergeCells count="160">
    <mergeCell ref="C1:H1"/>
    <mergeCell ref="C2:H2"/>
    <mergeCell ref="C3:H3"/>
    <mergeCell ref="C4:H4"/>
    <mergeCell ref="H127:H128"/>
    <mergeCell ref="A133:G133"/>
    <mergeCell ref="A134:G134"/>
    <mergeCell ref="A135:G135"/>
    <mergeCell ref="A136:G136"/>
    <mergeCell ref="B127:B128"/>
    <mergeCell ref="C127:C128"/>
    <mergeCell ref="D127:D128"/>
    <mergeCell ref="E127:E128"/>
    <mergeCell ref="F127:G127"/>
    <mergeCell ref="H116:H117"/>
    <mergeCell ref="A119:G119"/>
    <mergeCell ref="A120:A121"/>
    <mergeCell ref="B120:B121"/>
    <mergeCell ref="C120:C121"/>
    <mergeCell ref="D120:D121"/>
    <mergeCell ref="E120:E121"/>
    <mergeCell ref="F120:G120"/>
    <mergeCell ref="H120:H121"/>
    <mergeCell ref="H104:H105"/>
    <mergeCell ref="A113:G113"/>
    <mergeCell ref="H93:H94"/>
    <mergeCell ref="A96:G96"/>
    <mergeCell ref="A97:A98"/>
    <mergeCell ref="B97:B98"/>
    <mergeCell ref="C97:C98"/>
    <mergeCell ref="D97:D98"/>
    <mergeCell ref="E97:E98"/>
    <mergeCell ref="F97:G97"/>
    <mergeCell ref="H97:H98"/>
    <mergeCell ref="A87:G87"/>
    <mergeCell ref="A88:G88"/>
    <mergeCell ref="A89:G89"/>
    <mergeCell ref="A90:G90"/>
    <mergeCell ref="A93:A94"/>
    <mergeCell ref="B93:B94"/>
    <mergeCell ref="C93:C94"/>
    <mergeCell ref="D93:D94"/>
    <mergeCell ref="E93:E94"/>
    <mergeCell ref="F93:G93"/>
    <mergeCell ref="C81:C82"/>
    <mergeCell ref="D81:D82"/>
    <mergeCell ref="E81:E82"/>
    <mergeCell ref="F81:G81"/>
    <mergeCell ref="H81:H82"/>
    <mergeCell ref="H70:H71"/>
    <mergeCell ref="A73:G73"/>
    <mergeCell ref="A74:A75"/>
    <mergeCell ref="B74:B75"/>
    <mergeCell ref="C74:C75"/>
    <mergeCell ref="D74:D75"/>
    <mergeCell ref="E74:E75"/>
    <mergeCell ref="F74:G74"/>
    <mergeCell ref="H74:H75"/>
    <mergeCell ref="A81:A82"/>
    <mergeCell ref="B81:B82"/>
    <mergeCell ref="B70:B71"/>
    <mergeCell ref="C70:C71"/>
    <mergeCell ref="D70:D71"/>
    <mergeCell ref="E70:E71"/>
    <mergeCell ref="F70:G70"/>
    <mergeCell ref="A79:G79"/>
    <mergeCell ref="A80:G80"/>
    <mergeCell ref="A66:G66"/>
    <mergeCell ref="A67:G67"/>
    <mergeCell ref="A77:G77"/>
    <mergeCell ref="A78:G78"/>
    <mergeCell ref="H58:H59"/>
    <mergeCell ref="A64:G64"/>
    <mergeCell ref="H47:H48"/>
    <mergeCell ref="A50:G50"/>
    <mergeCell ref="A51:A52"/>
    <mergeCell ref="B51:B52"/>
    <mergeCell ref="C51:C52"/>
    <mergeCell ref="D51:D52"/>
    <mergeCell ref="E51:E52"/>
    <mergeCell ref="F51:G51"/>
    <mergeCell ref="H51:H52"/>
    <mergeCell ref="A47:A48"/>
    <mergeCell ref="B47:B48"/>
    <mergeCell ref="C47:C48"/>
    <mergeCell ref="D47:D48"/>
    <mergeCell ref="A54:G54"/>
    <mergeCell ref="A55:G55"/>
    <mergeCell ref="A56:G56"/>
    <mergeCell ref="B69:F69"/>
    <mergeCell ref="A70:A71"/>
    <mergeCell ref="A125:G125"/>
    <mergeCell ref="A126:G126"/>
    <mergeCell ref="A127:A128"/>
    <mergeCell ref="B92:F92"/>
    <mergeCell ref="A100:G100"/>
    <mergeCell ref="A101:G101"/>
    <mergeCell ref="A102:G102"/>
    <mergeCell ref="A103:G103"/>
    <mergeCell ref="A104:A105"/>
    <mergeCell ref="B104:B105"/>
    <mergeCell ref="C104:C105"/>
    <mergeCell ref="D104:D105"/>
    <mergeCell ref="E104:E105"/>
    <mergeCell ref="F104:G104"/>
    <mergeCell ref="B115:F115"/>
    <mergeCell ref="A116:A117"/>
    <mergeCell ref="B116:B117"/>
    <mergeCell ref="C116:C117"/>
    <mergeCell ref="D116:D117"/>
    <mergeCell ref="E116:E117"/>
    <mergeCell ref="F116:G116"/>
    <mergeCell ref="A110:G110"/>
    <mergeCell ref="A111:G111"/>
    <mergeCell ref="A112:G112"/>
    <mergeCell ref="B6:F6"/>
    <mergeCell ref="C23:D23"/>
    <mergeCell ref="C27:D27"/>
    <mergeCell ref="C41:D41"/>
    <mergeCell ref="C42:D42"/>
    <mergeCell ref="B46:F46"/>
    <mergeCell ref="E47:E48"/>
    <mergeCell ref="F47:G47"/>
    <mergeCell ref="A65:G65"/>
    <mergeCell ref="C34:D34"/>
    <mergeCell ref="A36:D36"/>
    <mergeCell ref="C37:D37"/>
    <mergeCell ref="C38:D38"/>
    <mergeCell ref="A40:D40"/>
    <mergeCell ref="B58:B59"/>
    <mergeCell ref="C58:C59"/>
    <mergeCell ref="D58:D59"/>
    <mergeCell ref="E58:E59"/>
    <mergeCell ref="F58:G58"/>
    <mergeCell ref="A57:G57"/>
    <mergeCell ref="A58:A59"/>
    <mergeCell ref="B138:F138"/>
    <mergeCell ref="A139:D139"/>
    <mergeCell ref="C140:D140"/>
    <mergeCell ref="C141:D141"/>
    <mergeCell ref="A143:D143"/>
    <mergeCell ref="C144:D144"/>
    <mergeCell ref="C145:D145"/>
    <mergeCell ref="A25:D25"/>
    <mergeCell ref="A7:D7"/>
    <mergeCell ref="A11:D11"/>
    <mergeCell ref="A14:D14"/>
    <mergeCell ref="C8:D8"/>
    <mergeCell ref="C9:D9"/>
    <mergeCell ref="C12:D12"/>
    <mergeCell ref="C15:D15"/>
    <mergeCell ref="C22:D22"/>
    <mergeCell ref="A21:D21"/>
    <mergeCell ref="B20:F20"/>
    <mergeCell ref="B31:F31"/>
    <mergeCell ref="A32:D32"/>
    <mergeCell ref="C33:D33"/>
    <mergeCell ref="C26:D26"/>
    <mergeCell ref="A123:G123"/>
    <mergeCell ref="A124:G124"/>
  </mergeCells>
  <dataValidations disablePrompts="1" count="1">
    <dataValidation type="list" allowBlank="1" showInputMessage="1" showErrorMessage="1" sqref="D49 D72 D95 D118" xr:uid="{FF949BC5-08C2-40DC-9ED3-11E05B6AFD10}">
      <formula1>"CHP,CHI"</formula1>
    </dataValidation>
  </dataValidations>
  <pageMargins left="0.27559055118110237" right="0.27559055118110237" top="0.27559055118110237" bottom="0.27559055118110237" header="0" footer="0"/>
  <pageSetup paperSize="9" scale="88" fitToHeight="0" orientation="portrait" r:id="rId1"/>
  <rowBreaks count="4" manualBreakCount="4">
    <brk id="45" max="7" man="1"/>
    <brk id="68" max="7" man="1"/>
    <brk id="91" max="7" man="1"/>
    <brk id="114"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7B79F-7099-4039-AB06-CC5CDBB056FB}">
  <sheetPr>
    <tabColor rgb="FF00B0F0"/>
    <outlinePr summaryBelow="0"/>
    <pageSetUpPr fitToPage="1"/>
  </sheetPr>
  <dimension ref="A1:J146"/>
  <sheetViews>
    <sheetView view="pageBreakPreview" topLeftCell="A7" zoomScaleNormal="100" zoomScaleSheetLayoutView="100" workbookViewId="0">
      <selection activeCell="O64" sqref="O64"/>
    </sheetView>
  </sheetViews>
  <sheetFormatPr defaultColWidth="14.42578125" defaultRowHeight="12" x14ac:dyDescent="0.25"/>
  <cols>
    <col min="1" max="2" width="13" style="394" customWidth="1"/>
    <col min="3" max="3" width="24.28515625" style="393" customWidth="1"/>
    <col min="4" max="4" width="12" style="431" customWidth="1"/>
    <col min="5" max="6" width="12" style="406" customWidth="1"/>
    <col min="7" max="7" width="12" style="432" customWidth="1"/>
    <col min="8" max="8" width="12" style="433" customWidth="1"/>
    <col min="9" max="9" width="10.140625" style="438" bestFit="1" customWidth="1"/>
    <col min="10" max="10" width="2" style="440" customWidth="1"/>
    <col min="11" max="25" width="8.7109375" style="438" customWidth="1"/>
    <col min="26" max="16384" width="14.42578125" style="438"/>
  </cols>
  <sheetData>
    <row r="1" spans="1:10" s="4" customFormat="1" ht="24.95" customHeight="1" x14ac:dyDescent="0.25">
      <c r="A1" s="620"/>
      <c r="B1" s="639"/>
      <c r="C1" s="851" t="s">
        <v>148</v>
      </c>
      <c r="D1" s="851"/>
      <c r="E1" s="851"/>
      <c r="F1" s="851"/>
      <c r="G1" s="851"/>
      <c r="H1" s="852"/>
      <c r="I1" s="137"/>
    </row>
    <row r="2" spans="1:10" s="4" customFormat="1" ht="24.95" customHeight="1" x14ac:dyDescent="0.25">
      <c r="A2" s="621"/>
      <c r="B2" s="640"/>
      <c r="C2" s="717" t="s">
        <v>154</v>
      </c>
      <c r="D2" s="717"/>
      <c r="E2" s="717"/>
      <c r="F2" s="717"/>
      <c r="G2" s="717"/>
      <c r="H2" s="853"/>
      <c r="I2" s="137"/>
    </row>
    <row r="3" spans="1:10" s="4" customFormat="1" ht="24.95" customHeight="1" x14ac:dyDescent="0.25">
      <c r="A3" s="622"/>
      <c r="B3" s="641"/>
      <c r="C3" s="718" t="str">
        <f>Resumo!$B$1</f>
        <v>EXECUÇÃO DAS OBRAS REMANESCENTES DE CONSTRUÇÃO DE GALERIAS DE MACRODRENAGEM NO BAIRRO COBILÂNDIA, MUNICÍPIO DE VILA VELHA/ES</v>
      </c>
      <c r="D3" s="718"/>
      <c r="E3" s="718"/>
      <c r="F3" s="718"/>
      <c r="G3" s="718"/>
      <c r="H3" s="845"/>
      <c r="I3" s="137"/>
    </row>
    <row r="4" spans="1:10" s="4" customFormat="1" ht="24.95" customHeight="1" x14ac:dyDescent="0.25">
      <c r="A4" s="622"/>
      <c r="B4" s="641"/>
      <c r="C4" s="718" t="s">
        <v>502</v>
      </c>
      <c r="D4" s="718"/>
      <c r="E4" s="718"/>
      <c r="F4" s="718"/>
      <c r="G4" s="718"/>
      <c r="H4" s="845"/>
      <c r="I4" s="137"/>
    </row>
    <row r="5" spans="1:10" ht="15" customHeight="1" x14ac:dyDescent="0.25">
      <c r="A5" s="632"/>
      <c r="B5" s="642"/>
      <c r="C5" s="633"/>
      <c r="D5" s="634"/>
      <c r="E5" s="635"/>
      <c r="F5" s="636"/>
      <c r="G5" s="637"/>
      <c r="H5" s="638"/>
    </row>
    <row r="6" spans="1:10" ht="22.5" customHeight="1" x14ac:dyDescent="0.25">
      <c r="A6" s="395" t="s">
        <v>591</v>
      </c>
      <c r="B6" s="869" t="s">
        <v>596</v>
      </c>
      <c r="C6" s="869"/>
      <c r="D6" s="869"/>
      <c r="E6" s="869"/>
      <c r="F6" s="869"/>
      <c r="G6" s="410" t="s">
        <v>206</v>
      </c>
      <c r="H6" s="410">
        <f ca="1">H32</f>
        <v>4823.18</v>
      </c>
    </row>
    <row r="7" spans="1:10" s="437" customFormat="1" x14ac:dyDescent="0.25">
      <c r="A7" s="863" t="s">
        <v>162</v>
      </c>
      <c r="B7" s="861" t="s">
        <v>507</v>
      </c>
      <c r="C7" s="862" t="s">
        <v>568</v>
      </c>
      <c r="D7" s="860" t="s">
        <v>252</v>
      </c>
      <c r="E7" s="860" t="s">
        <v>509</v>
      </c>
      <c r="F7" s="860" t="s">
        <v>510</v>
      </c>
      <c r="G7" s="860"/>
      <c r="H7" s="865" t="s">
        <v>569</v>
      </c>
      <c r="I7" s="436"/>
      <c r="J7" s="439"/>
    </row>
    <row r="8" spans="1:10" s="437" customFormat="1" x14ac:dyDescent="0.25">
      <c r="A8" s="863"/>
      <c r="B8" s="861"/>
      <c r="C8" s="862"/>
      <c r="D8" s="860"/>
      <c r="E8" s="860"/>
      <c r="F8" s="423" t="s">
        <v>512</v>
      </c>
      <c r="G8" s="423" t="s">
        <v>513</v>
      </c>
      <c r="H8" s="865"/>
      <c r="I8" s="436"/>
      <c r="J8" s="439"/>
    </row>
    <row r="9" spans="1:10" s="437" customFormat="1" ht="24" x14ac:dyDescent="0.25">
      <c r="A9" s="399" t="s">
        <v>597</v>
      </c>
      <c r="B9" s="400" t="s">
        <v>211</v>
      </c>
      <c r="C9" s="401" t="str">
        <f ca="1">PROPER(IFERROR((VLOOKUP($A9,INDIRECT("'"&amp;$B9&amp;"'!A:I"),2,FALSE)),""))</f>
        <v>Empilhadeira A Diesel Com Capacidade De 10 T - 82 Kw</v>
      </c>
      <c r="D9" s="424" t="s">
        <v>571</v>
      </c>
      <c r="E9" s="434">
        <v>1</v>
      </c>
      <c r="F9" s="425">
        <f ca="1">IFERROR((VLOOKUP($A9,INDIRECT("'"&amp;$B9&amp;"'!A:I"),IF(D9="CHP",4,IF(D9="CHI",5,0)),FALSE)),"")</f>
        <v>242.29</v>
      </c>
      <c r="G9" s="426">
        <f t="shared" ref="G9" ca="1" si="0">E9*F9</f>
        <v>242.29</v>
      </c>
      <c r="H9" s="427"/>
      <c r="I9" s="436"/>
      <c r="J9" s="439"/>
    </row>
    <row r="10" spans="1:10" s="437" customFormat="1" x14ac:dyDescent="0.25">
      <c r="A10" s="399" t="s">
        <v>598</v>
      </c>
      <c r="B10" s="400" t="s">
        <v>211</v>
      </c>
      <c r="C10" s="401" t="str">
        <f ca="1">PROPER(IFERROR((VLOOKUP($A10,INDIRECT("'"&amp;$B10&amp;"'!A:I"),2,FALSE)),""))</f>
        <v>Grupo Gerador - 36/40 Kva</v>
      </c>
      <c r="D10" s="424" t="s">
        <v>571</v>
      </c>
      <c r="E10" s="434">
        <v>1</v>
      </c>
      <c r="F10" s="425">
        <f ca="1">IFERROR((VLOOKUP($A10,INDIRECT("'"&amp;$B10&amp;"'!A:I"),IF(D10="CHP",4,IF(D10="CHI",5,0)),FALSE)),"")</f>
        <v>43.06</v>
      </c>
      <c r="G10" s="426">
        <f t="shared" ref="G10" ca="1" si="1">E10*F10</f>
        <v>43.06</v>
      </c>
      <c r="H10" s="427"/>
      <c r="I10" s="436"/>
      <c r="J10" s="439"/>
    </row>
    <row r="11" spans="1:10" s="437" customFormat="1" ht="36" x14ac:dyDescent="0.25">
      <c r="A11" s="399" t="s">
        <v>599</v>
      </c>
      <c r="B11" s="400" t="s">
        <v>211</v>
      </c>
      <c r="C11" s="401" t="str">
        <f ca="1">PROPER(IFERROR((VLOOKUP($A11,INDIRECT("'"&amp;$B11&amp;"'!A:I"),2,FALSE)),""))</f>
        <v>Pórtico Metálico Rolante Com Capacidade De 25 T - 30 Kw</v>
      </c>
      <c r="D11" s="424" t="s">
        <v>571</v>
      </c>
      <c r="E11" s="434">
        <v>1</v>
      </c>
      <c r="F11" s="425">
        <f ca="1">IFERROR((VLOOKUP($A11,INDIRECT("'"&amp;$B11&amp;"'!A:I"),IF(D11="CHP",4,IF(D11="CHI",5,0)),FALSE)),"")</f>
        <v>107.41</v>
      </c>
      <c r="G11" s="426">
        <f t="shared" ref="G11" ca="1" si="2">E11*F11</f>
        <v>107.41</v>
      </c>
      <c r="H11" s="427"/>
      <c r="I11" s="436"/>
      <c r="J11" s="439"/>
    </row>
    <row r="12" spans="1:10" s="437" customFormat="1" x14ac:dyDescent="0.25">
      <c r="A12" s="858" t="s">
        <v>572</v>
      </c>
      <c r="B12" s="859"/>
      <c r="C12" s="858"/>
      <c r="D12" s="858"/>
      <c r="E12" s="858"/>
      <c r="F12" s="858"/>
      <c r="G12" s="858"/>
      <c r="H12" s="428">
        <f ca="1">ROUND(SUM(G9:G11),4)</f>
        <v>392.76</v>
      </c>
      <c r="I12" s="436"/>
      <c r="J12" s="439"/>
    </row>
    <row r="13" spans="1:10" s="437" customFormat="1" x14ac:dyDescent="0.25">
      <c r="A13" s="863" t="s">
        <v>162</v>
      </c>
      <c r="B13" s="861" t="s">
        <v>507</v>
      </c>
      <c r="C13" s="862" t="s">
        <v>573</v>
      </c>
      <c r="D13" s="860" t="s">
        <v>252</v>
      </c>
      <c r="E13" s="860" t="s">
        <v>509</v>
      </c>
      <c r="F13" s="860" t="s">
        <v>510</v>
      </c>
      <c r="G13" s="860"/>
      <c r="H13" s="865" t="s">
        <v>574</v>
      </c>
      <c r="I13" s="436"/>
      <c r="J13" s="439"/>
    </row>
    <row r="14" spans="1:10" s="437" customFormat="1" x14ac:dyDescent="0.25">
      <c r="A14" s="863"/>
      <c r="B14" s="861"/>
      <c r="C14" s="862"/>
      <c r="D14" s="860"/>
      <c r="E14" s="860"/>
      <c r="F14" s="423" t="s">
        <v>512</v>
      </c>
      <c r="G14" s="423" t="s">
        <v>513</v>
      </c>
      <c r="H14" s="865"/>
      <c r="I14" s="436"/>
      <c r="J14" s="439"/>
    </row>
    <row r="15" spans="1:10" s="437" customFormat="1" x14ac:dyDescent="0.25">
      <c r="A15" s="402" t="s">
        <v>575</v>
      </c>
      <c r="B15" s="403" t="s">
        <v>211</v>
      </c>
      <c r="C15" s="401" t="s">
        <v>576</v>
      </c>
      <c r="D15" s="429" t="s">
        <v>577</v>
      </c>
      <c r="E15" s="434">
        <v>2</v>
      </c>
      <c r="F15" s="430">
        <f ca="1">IFERROR((VLOOKUP($A15,INDIRECT("'"&amp;$B15&amp;"'!A:I"),4,FALSE)),"")</f>
        <v>18.41</v>
      </c>
      <c r="G15" s="426">
        <f t="shared" ref="G15" ca="1" si="3">E15*F15</f>
        <v>36.82</v>
      </c>
      <c r="H15" s="427"/>
      <c r="I15" s="436"/>
      <c r="J15" s="439"/>
    </row>
    <row r="16" spans="1:10" s="437" customFormat="1" x14ac:dyDescent="0.25">
      <c r="A16" s="858" t="s">
        <v>578</v>
      </c>
      <c r="B16" s="859"/>
      <c r="C16" s="858"/>
      <c r="D16" s="858"/>
      <c r="E16" s="858"/>
      <c r="F16" s="858"/>
      <c r="G16" s="858"/>
      <c r="H16" s="428">
        <f ca="1">ROUND(SUM(G15:G15),4)</f>
        <v>36.82</v>
      </c>
      <c r="I16" s="436"/>
      <c r="J16" s="439"/>
    </row>
    <row r="17" spans="1:10" s="437" customFormat="1" x14ac:dyDescent="0.25">
      <c r="A17" s="858" t="s">
        <v>579</v>
      </c>
      <c r="B17" s="859"/>
      <c r="C17" s="858"/>
      <c r="D17" s="858"/>
      <c r="E17" s="858"/>
      <c r="F17" s="858"/>
      <c r="G17" s="858"/>
      <c r="H17" s="428">
        <f ca="1">H12+H16</f>
        <v>429.58</v>
      </c>
      <c r="I17" s="436"/>
      <c r="J17" s="439"/>
    </row>
    <row r="18" spans="1:10" s="437" customFormat="1" x14ac:dyDescent="0.2">
      <c r="A18" s="864" t="s">
        <v>580</v>
      </c>
      <c r="B18" s="864"/>
      <c r="C18" s="864"/>
      <c r="D18" s="864"/>
      <c r="E18" s="864"/>
      <c r="F18" s="864"/>
      <c r="G18" s="864"/>
      <c r="H18" s="428">
        <v>11.6</v>
      </c>
      <c r="I18" s="436"/>
      <c r="J18" s="439"/>
    </row>
    <row r="19" spans="1:10" s="437" customFormat="1" x14ac:dyDescent="0.25">
      <c r="A19" s="858" t="s">
        <v>581</v>
      </c>
      <c r="B19" s="859"/>
      <c r="C19" s="858"/>
      <c r="D19" s="858"/>
      <c r="E19" s="858"/>
      <c r="F19" s="858"/>
      <c r="G19" s="858"/>
      <c r="H19" s="428">
        <f ca="1">H17/H18</f>
        <v>37.03</v>
      </c>
      <c r="I19" s="436"/>
      <c r="J19" s="439"/>
    </row>
    <row r="20" spans="1:10" s="437" customFormat="1" x14ac:dyDescent="0.25">
      <c r="A20" s="863" t="s">
        <v>162</v>
      </c>
      <c r="B20" s="861" t="s">
        <v>507</v>
      </c>
      <c r="C20" s="862" t="s">
        <v>600</v>
      </c>
      <c r="D20" s="860" t="s">
        <v>252</v>
      </c>
      <c r="E20" s="860" t="s">
        <v>509</v>
      </c>
      <c r="F20" s="860" t="s">
        <v>510</v>
      </c>
      <c r="G20" s="860"/>
      <c r="H20" s="865" t="s">
        <v>583</v>
      </c>
      <c r="I20" s="436"/>
      <c r="J20" s="439"/>
    </row>
    <row r="21" spans="1:10" s="437" customFormat="1" x14ac:dyDescent="0.25">
      <c r="A21" s="863"/>
      <c r="B21" s="861"/>
      <c r="C21" s="862"/>
      <c r="D21" s="860"/>
      <c r="E21" s="860"/>
      <c r="F21" s="423" t="s">
        <v>512</v>
      </c>
      <c r="G21" s="423" t="s">
        <v>513</v>
      </c>
      <c r="H21" s="865"/>
      <c r="I21" s="436"/>
      <c r="J21" s="439"/>
    </row>
    <row r="22" spans="1:10" s="437" customFormat="1" ht="36" x14ac:dyDescent="0.25">
      <c r="A22" s="404">
        <v>407819</v>
      </c>
      <c r="B22" s="400" t="s">
        <v>211</v>
      </c>
      <c r="C22" s="401" t="str">
        <f ca="1">PROPER(IFERROR((VLOOKUP($A22,INDIRECT("'"&amp;$B22&amp;"'!A:I"),2,FALSE)),""))</f>
        <v>Armação Em Aço Ca-50 - Fornecimento, Preparo E Colocação</v>
      </c>
      <c r="D22" s="429" t="str">
        <f ca="1">LOWER(IFERROR((VLOOKUP($A22,INDIRECT("'"&amp;$B22&amp;"'!A:I"),$J22,FALSE)),""))</f>
        <v>kg</v>
      </c>
      <c r="E22" s="434">
        <v>135</v>
      </c>
      <c r="F22" s="429">
        <f ca="1">IFERROR((VLOOKUP($A22,INDIRECT("'"&amp;$B22&amp;"'!A:I"),$J22+1,FALSE)),"")</f>
        <v>14.78</v>
      </c>
      <c r="G22" s="426">
        <f t="shared" ref="G22:G24" ca="1" si="4">E22*F22</f>
        <v>1995.3</v>
      </c>
      <c r="H22" s="427"/>
      <c r="I22" s="436"/>
      <c r="J22" s="439">
        <f>IF(LEFT(B22,3)="cpu",7,3)</f>
        <v>3</v>
      </c>
    </row>
    <row r="23" spans="1:10" s="437" customFormat="1" ht="36" x14ac:dyDescent="0.25">
      <c r="A23" s="404">
        <v>407820</v>
      </c>
      <c r="B23" s="400" t="s">
        <v>211</v>
      </c>
      <c r="C23" s="401" t="str">
        <f ca="1">PROPER(IFERROR((VLOOKUP($A23,INDIRECT("'"&amp;$B23&amp;"'!A:I"),2,FALSE)),""))</f>
        <v>Armação Em Aço Ca-60 - Fornecimento, Preparo E Colocação</v>
      </c>
      <c r="D23" s="429" t="str">
        <f ca="1">LOWER(IFERROR((VLOOKUP($A23,INDIRECT("'"&amp;$B23&amp;"'!A:I"),$J23,FALSE)),""))</f>
        <v>kg</v>
      </c>
      <c r="E23" s="434">
        <v>83</v>
      </c>
      <c r="F23" s="429">
        <f ca="1">IFERROR((VLOOKUP($A23,INDIRECT("'"&amp;$B23&amp;"'!A:I"),$J23+1,FALSE)),"")</f>
        <v>16.489999999999998</v>
      </c>
      <c r="G23" s="426">
        <f t="shared" ca="1" si="4"/>
        <v>1368.67</v>
      </c>
      <c r="H23" s="427"/>
      <c r="I23" s="436"/>
      <c r="J23" s="439">
        <f>IF(LEFT(B23,3)="cpu",7,3)</f>
        <v>3</v>
      </c>
    </row>
    <row r="24" spans="1:10" s="437" customFormat="1" ht="60" x14ac:dyDescent="0.25">
      <c r="A24" s="404">
        <v>1106282</v>
      </c>
      <c r="B24" s="400" t="s">
        <v>211</v>
      </c>
      <c r="C24" s="401" t="str">
        <f ca="1">PROPER(IFERROR((VLOOKUP($A24,INDIRECT("'"&amp;$B24&amp;"'!A:I"),2,FALSE)),""))</f>
        <v>Concreto Para Bombeamento Fck = 40 Mpa - Confecção Em Central Dosadora De 30 M³/H - Areia E Brita Comerciais</v>
      </c>
      <c r="D24" s="429" t="str">
        <f ca="1">LOWER(IFERROR((VLOOKUP($A24,INDIRECT("'"&amp;$B24&amp;"'!A:I"),$J24,FALSE)),""))</f>
        <v>m3</v>
      </c>
      <c r="E24" s="434">
        <v>2.2400000000000002</v>
      </c>
      <c r="F24" s="429">
        <f ca="1">IFERROR((VLOOKUP($A24,INDIRECT("'"&amp;$B24&amp;"'!A:I"),$J24+1,FALSE)),"")</f>
        <v>450.39</v>
      </c>
      <c r="G24" s="426">
        <f t="shared" ca="1" si="4"/>
        <v>1008.87</v>
      </c>
      <c r="H24" s="427"/>
      <c r="I24" s="436"/>
      <c r="J24" s="439">
        <f>IF(LEFT(B24,3)="cpu",7,3)</f>
        <v>3</v>
      </c>
    </row>
    <row r="25" spans="1:10" s="437" customFormat="1" ht="72" x14ac:dyDescent="0.25">
      <c r="A25" s="404">
        <v>3117750</v>
      </c>
      <c r="B25" s="400" t="s">
        <v>211</v>
      </c>
      <c r="C25" s="401" t="str">
        <f ca="1">PROPER(IFERROR((VLOOKUP($A25,INDIRECT("'"&amp;$B25&amp;"'!A:I"),2,FALSE)),""))</f>
        <v>Fôrma Metálica Para Aduelas De Bueiros Celulares De Concreto Pré-Moldados - Utilização De 100 Vezes - Confecção, Instalação E Retirada</v>
      </c>
      <c r="D25" s="429" t="str">
        <f ca="1">LOWER(IFERROR((VLOOKUP($A25,INDIRECT("'"&amp;$B25&amp;"'!A:I"),$J25,FALSE)),""))</f>
        <v>m2</v>
      </c>
      <c r="E25" s="434">
        <v>13</v>
      </c>
      <c r="F25" s="429">
        <f ca="1">IFERROR((VLOOKUP($A25,INDIRECT("'"&amp;$B25&amp;"'!A:I"),$J25+1,FALSE)),"")</f>
        <v>24.13</v>
      </c>
      <c r="G25" s="426">
        <f t="shared" ref="G25" ca="1" si="5">E25*F25</f>
        <v>313.69</v>
      </c>
      <c r="H25" s="427"/>
      <c r="I25" s="436"/>
      <c r="J25" s="439">
        <f>IF(LEFT(B25,3)="cpu",7,3)</f>
        <v>3</v>
      </c>
    </row>
    <row r="26" spans="1:10" s="437" customFormat="1" x14ac:dyDescent="0.25">
      <c r="A26" s="858" t="s">
        <v>587</v>
      </c>
      <c r="B26" s="859"/>
      <c r="C26" s="858"/>
      <c r="D26" s="858"/>
      <c r="E26" s="858"/>
      <c r="F26" s="858"/>
      <c r="G26" s="858"/>
      <c r="H26" s="428">
        <f ca="1">ROUND(SUM(G22:G25),2)</f>
        <v>4686.53</v>
      </c>
      <c r="I26" s="436"/>
      <c r="J26" s="439"/>
    </row>
    <row r="27" spans="1:10" s="437" customFormat="1" x14ac:dyDescent="0.25">
      <c r="A27" s="863" t="s">
        <v>162</v>
      </c>
      <c r="B27" s="861" t="s">
        <v>507</v>
      </c>
      <c r="C27" s="862" t="s">
        <v>601</v>
      </c>
      <c r="D27" s="860" t="s">
        <v>252</v>
      </c>
      <c r="E27" s="860" t="s">
        <v>509</v>
      </c>
      <c r="F27" s="860" t="s">
        <v>510</v>
      </c>
      <c r="G27" s="860"/>
      <c r="H27" s="865" t="s">
        <v>583</v>
      </c>
      <c r="I27" s="436"/>
      <c r="J27" s="439"/>
    </row>
    <row r="28" spans="1:10" s="437" customFormat="1" x14ac:dyDescent="0.25">
      <c r="A28" s="863"/>
      <c r="B28" s="861"/>
      <c r="C28" s="862"/>
      <c r="D28" s="860"/>
      <c r="E28" s="860"/>
      <c r="F28" s="423" t="s">
        <v>512</v>
      </c>
      <c r="G28" s="423" t="s">
        <v>513</v>
      </c>
      <c r="H28" s="865"/>
      <c r="I28" s="436"/>
      <c r="J28" s="439"/>
    </row>
    <row r="29" spans="1:10" s="437" customFormat="1" ht="60" x14ac:dyDescent="0.25">
      <c r="A29" s="404">
        <v>1106282</v>
      </c>
      <c r="B29" s="400" t="s">
        <v>211</v>
      </c>
      <c r="C29" s="401" t="str">
        <f ca="1">PROPER(IFERROR((VLOOKUP($A29,INDIRECT("'"&amp;$B29&amp;"'!A:I"),2,FALSE)),""))</f>
        <v>Concreto Para Bombeamento Fck = 40 Mpa - Confecção Em Central Dosadora De 30 M³/H - Areia E Brita Comerciais</v>
      </c>
      <c r="D29" s="429"/>
      <c r="E29" s="434"/>
      <c r="F29" s="429"/>
      <c r="G29" s="426"/>
      <c r="H29" s="427"/>
      <c r="I29" s="436"/>
      <c r="J29" s="439"/>
    </row>
    <row r="30" spans="1:10" s="437" customFormat="1" ht="60" x14ac:dyDescent="0.25">
      <c r="A30" s="404">
        <v>5909007</v>
      </c>
      <c r="B30" s="400" t="s">
        <v>211</v>
      </c>
      <c r="C30" s="401" t="str">
        <f ca="1">PROPER(IFERROR((VLOOKUP($A30,INDIRECT("'"&amp;$B30&amp;"'!A:I"),2,FALSE)),""))</f>
        <v>Carga, Manobra E Descarga De Concreto Com Caminhão Betoneira - Carga Em Central De Concreto De 30 M³/H E Descarga Livre</v>
      </c>
      <c r="D30" s="429" t="str">
        <f ca="1">LOWER(IFERROR((VLOOKUP($A30,INDIRECT("'"&amp;$B30&amp;"'!A:I"),$J30,FALSE)),""))</f>
        <v>t</v>
      </c>
      <c r="E30" s="434">
        <v>5.3760000000000003</v>
      </c>
      <c r="F30" s="429">
        <f ca="1">IFERROR((VLOOKUP($A30,INDIRECT("'"&amp;$B30&amp;"'!A:I"),$J30+1,FALSE)),"")</f>
        <v>18.53</v>
      </c>
      <c r="G30" s="426">
        <f t="shared" ref="G30" ca="1" si="6">E30*F30</f>
        <v>99.62</v>
      </c>
      <c r="H30" s="427"/>
      <c r="I30" s="436"/>
      <c r="J30" s="439">
        <f>IF(LEFT(B30,3)="cpu",7,3)</f>
        <v>3</v>
      </c>
    </row>
    <row r="31" spans="1:10" s="437" customFormat="1" x14ac:dyDescent="0.25">
      <c r="A31" s="858" t="s">
        <v>602</v>
      </c>
      <c r="B31" s="859"/>
      <c r="C31" s="858"/>
      <c r="D31" s="858"/>
      <c r="E31" s="858"/>
      <c r="F31" s="858"/>
      <c r="G31" s="858"/>
      <c r="H31" s="428">
        <f ca="1">ROUND(SUM(G29:G30),2)</f>
        <v>99.62</v>
      </c>
    </row>
    <row r="32" spans="1:10" s="437" customFormat="1" x14ac:dyDescent="0.25">
      <c r="A32" s="858" t="s">
        <v>603</v>
      </c>
      <c r="B32" s="858"/>
      <c r="C32" s="858"/>
      <c r="D32" s="858"/>
      <c r="E32" s="858"/>
      <c r="F32" s="858"/>
      <c r="G32" s="858"/>
      <c r="H32" s="428">
        <f ca="1">H19+H26+H31</f>
        <v>4823.18</v>
      </c>
    </row>
    <row r="33" spans="1:10" s="437" customFormat="1" x14ac:dyDescent="0.25">
      <c r="A33" s="866" t="s">
        <v>519</v>
      </c>
      <c r="B33" s="867"/>
      <c r="C33" s="867"/>
      <c r="D33" s="867"/>
      <c r="E33" s="867"/>
      <c r="F33" s="867"/>
      <c r="G33" s="868"/>
      <c r="H33" s="435">
        <f ca="1">BDI_SEM_DESON!$F$30</f>
        <v>0.27260000000000001</v>
      </c>
    </row>
    <row r="34" spans="1:10" s="437" customFormat="1" x14ac:dyDescent="0.25">
      <c r="A34" s="866" t="s">
        <v>520</v>
      </c>
      <c r="B34" s="867"/>
      <c r="C34" s="867"/>
      <c r="D34" s="867"/>
      <c r="E34" s="867"/>
      <c r="F34" s="867"/>
      <c r="G34" s="868"/>
      <c r="H34" s="428">
        <f ca="1">ROUND(H32*(1+H33),2)</f>
        <v>6137.98</v>
      </c>
    </row>
    <row r="35" spans="1:10" ht="11.25" customHeight="1" x14ac:dyDescent="0.25">
      <c r="A35" s="391"/>
      <c r="B35" s="391"/>
      <c r="C35" s="392"/>
      <c r="D35" s="413"/>
      <c r="E35" s="407"/>
      <c r="F35" s="420"/>
      <c r="G35" s="406"/>
      <c r="H35" s="420"/>
    </row>
    <row r="36" spans="1:10" ht="22.5" customHeight="1" x14ac:dyDescent="0.25">
      <c r="A36" s="395" t="s">
        <v>593</v>
      </c>
      <c r="B36" s="869" t="s">
        <v>604</v>
      </c>
      <c r="C36" s="869"/>
      <c r="D36" s="869"/>
      <c r="E36" s="869"/>
      <c r="F36" s="869"/>
      <c r="G36" s="410" t="s">
        <v>206</v>
      </c>
      <c r="H36" s="410">
        <f ca="1">H62</f>
        <v>5940.72</v>
      </c>
    </row>
    <row r="37" spans="1:10" s="437" customFormat="1" x14ac:dyDescent="0.25">
      <c r="A37" s="863" t="s">
        <v>162</v>
      </c>
      <c r="B37" s="861" t="s">
        <v>507</v>
      </c>
      <c r="C37" s="862" t="s">
        <v>568</v>
      </c>
      <c r="D37" s="860" t="s">
        <v>252</v>
      </c>
      <c r="E37" s="860" t="s">
        <v>509</v>
      </c>
      <c r="F37" s="860" t="s">
        <v>510</v>
      </c>
      <c r="G37" s="860"/>
      <c r="H37" s="865" t="s">
        <v>569</v>
      </c>
    </row>
    <row r="38" spans="1:10" s="437" customFormat="1" x14ac:dyDescent="0.25">
      <c r="A38" s="863"/>
      <c r="B38" s="861"/>
      <c r="C38" s="862"/>
      <c r="D38" s="860"/>
      <c r="E38" s="860"/>
      <c r="F38" s="423" t="s">
        <v>512</v>
      </c>
      <c r="G38" s="423" t="s">
        <v>513</v>
      </c>
      <c r="H38" s="865"/>
    </row>
    <row r="39" spans="1:10" s="437" customFormat="1" ht="24" x14ac:dyDescent="0.25">
      <c r="A39" s="399" t="s">
        <v>597</v>
      </c>
      <c r="B39" s="400" t="s">
        <v>211</v>
      </c>
      <c r="C39" s="401" t="str">
        <f ca="1">PROPER(IFERROR((VLOOKUP($A39,INDIRECT("'"&amp;$B39&amp;"'!A:I"),2,FALSE)),""))</f>
        <v>Empilhadeira A Diesel Com Capacidade De 10 T - 82 Kw</v>
      </c>
      <c r="D39" s="424" t="s">
        <v>571</v>
      </c>
      <c r="E39" s="434">
        <v>1</v>
      </c>
      <c r="F39" s="425">
        <f ca="1">IFERROR((VLOOKUP($A39,INDIRECT("'"&amp;$B39&amp;"'!A:I"),IF(D39="CHP",4,IF(D39="CHI",5,0)),FALSE)),"")</f>
        <v>242.29</v>
      </c>
      <c r="G39" s="426">
        <f t="shared" ref="G39:G41" ca="1" si="7">E39*F39</f>
        <v>242.29</v>
      </c>
      <c r="H39" s="427"/>
    </row>
    <row r="40" spans="1:10" s="437" customFormat="1" x14ac:dyDescent="0.25">
      <c r="A40" s="399" t="s">
        <v>598</v>
      </c>
      <c r="B40" s="400" t="s">
        <v>211</v>
      </c>
      <c r="C40" s="401" t="str">
        <f ca="1">PROPER(IFERROR((VLOOKUP($A40,INDIRECT("'"&amp;$B40&amp;"'!A:I"),2,FALSE)),""))</f>
        <v>Grupo Gerador - 36/40 Kva</v>
      </c>
      <c r="D40" s="424" t="s">
        <v>571</v>
      </c>
      <c r="E40" s="434">
        <v>1</v>
      </c>
      <c r="F40" s="425">
        <f ca="1">IFERROR((VLOOKUP($A40,INDIRECT("'"&amp;$B40&amp;"'!A:I"),IF(D40="CHP",4,IF(D40="CHI",5,0)),FALSE)),"")</f>
        <v>43.06</v>
      </c>
      <c r="G40" s="426">
        <f t="shared" ca="1" si="7"/>
        <v>43.06</v>
      </c>
      <c r="H40" s="427"/>
    </row>
    <row r="41" spans="1:10" s="437" customFormat="1" ht="36" x14ac:dyDescent="0.25">
      <c r="A41" s="399" t="s">
        <v>599</v>
      </c>
      <c r="B41" s="400" t="s">
        <v>211</v>
      </c>
      <c r="C41" s="401" t="str">
        <f ca="1">PROPER(IFERROR((VLOOKUP($A41,INDIRECT("'"&amp;$B41&amp;"'!A:I"),2,FALSE)),""))</f>
        <v>Pórtico Metálico Rolante Com Capacidade De 25 T - 30 Kw</v>
      </c>
      <c r="D41" s="424" t="s">
        <v>571</v>
      </c>
      <c r="E41" s="434">
        <v>1</v>
      </c>
      <c r="F41" s="425">
        <f ca="1">IFERROR((VLOOKUP($A41,INDIRECT("'"&amp;$B41&amp;"'!A:I"),IF(D41="CHP",4,IF(D41="CHI",5,0)),FALSE)),"")</f>
        <v>107.41</v>
      </c>
      <c r="G41" s="426">
        <f t="shared" ca="1" si="7"/>
        <v>107.41</v>
      </c>
      <c r="H41" s="427"/>
    </row>
    <row r="42" spans="1:10" s="437" customFormat="1" x14ac:dyDescent="0.25">
      <c r="A42" s="858" t="s">
        <v>572</v>
      </c>
      <c r="B42" s="859"/>
      <c r="C42" s="858"/>
      <c r="D42" s="858"/>
      <c r="E42" s="858"/>
      <c r="F42" s="858"/>
      <c r="G42" s="858"/>
      <c r="H42" s="428">
        <f ca="1">ROUND(SUM(G39:G41),4)</f>
        <v>392.76</v>
      </c>
    </row>
    <row r="43" spans="1:10" s="437" customFormat="1" x14ac:dyDescent="0.25">
      <c r="A43" s="863" t="s">
        <v>162</v>
      </c>
      <c r="B43" s="861" t="s">
        <v>507</v>
      </c>
      <c r="C43" s="862" t="s">
        <v>573</v>
      </c>
      <c r="D43" s="860" t="s">
        <v>252</v>
      </c>
      <c r="E43" s="860" t="s">
        <v>509</v>
      </c>
      <c r="F43" s="860" t="s">
        <v>510</v>
      </c>
      <c r="G43" s="860"/>
      <c r="H43" s="865" t="s">
        <v>574</v>
      </c>
    </row>
    <row r="44" spans="1:10" s="437" customFormat="1" x14ac:dyDescent="0.25">
      <c r="A44" s="863"/>
      <c r="B44" s="861"/>
      <c r="C44" s="862"/>
      <c r="D44" s="860"/>
      <c r="E44" s="860"/>
      <c r="F44" s="423" t="s">
        <v>512</v>
      </c>
      <c r="G44" s="423" t="s">
        <v>513</v>
      </c>
      <c r="H44" s="865"/>
    </row>
    <row r="45" spans="1:10" s="437" customFormat="1" x14ac:dyDescent="0.25">
      <c r="A45" s="402" t="s">
        <v>575</v>
      </c>
      <c r="B45" s="403" t="s">
        <v>211</v>
      </c>
      <c r="C45" s="401" t="s">
        <v>576</v>
      </c>
      <c r="D45" s="429" t="s">
        <v>577</v>
      </c>
      <c r="E45" s="434">
        <v>2</v>
      </c>
      <c r="F45" s="430">
        <f ca="1">IFERROR((VLOOKUP($A45,INDIRECT("'"&amp;$B45&amp;"'!A:I"),4,FALSE)),"")</f>
        <v>18.41</v>
      </c>
      <c r="G45" s="426">
        <f t="shared" ref="G45" ca="1" si="8">E45*F45</f>
        <v>36.82</v>
      </c>
      <c r="H45" s="427"/>
    </row>
    <row r="46" spans="1:10" s="437" customFormat="1" x14ac:dyDescent="0.25">
      <c r="A46" s="858" t="s">
        <v>578</v>
      </c>
      <c r="B46" s="859"/>
      <c r="C46" s="858"/>
      <c r="D46" s="858"/>
      <c r="E46" s="858"/>
      <c r="F46" s="858"/>
      <c r="G46" s="858"/>
      <c r="H46" s="428">
        <f ca="1">ROUND(SUM(G45:G45),4)</f>
        <v>36.82</v>
      </c>
    </row>
    <row r="47" spans="1:10" s="437" customFormat="1" x14ac:dyDescent="0.25">
      <c r="A47" s="858" t="s">
        <v>579</v>
      </c>
      <c r="B47" s="859"/>
      <c r="C47" s="858"/>
      <c r="D47" s="858"/>
      <c r="E47" s="858"/>
      <c r="F47" s="858"/>
      <c r="G47" s="858"/>
      <c r="H47" s="428">
        <f ca="1">H42+H46</f>
        <v>429.58</v>
      </c>
      <c r="I47" s="436"/>
      <c r="J47" s="439"/>
    </row>
    <row r="48" spans="1:10" s="437" customFormat="1" x14ac:dyDescent="0.2">
      <c r="A48" s="864" t="s">
        <v>580</v>
      </c>
      <c r="B48" s="864"/>
      <c r="C48" s="864"/>
      <c r="D48" s="864"/>
      <c r="E48" s="864"/>
      <c r="F48" s="864"/>
      <c r="G48" s="864"/>
      <c r="H48" s="428">
        <v>11.6</v>
      </c>
      <c r="I48" s="436"/>
      <c r="J48" s="439"/>
    </row>
    <row r="49" spans="1:10" s="437" customFormat="1" x14ac:dyDescent="0.25">
      <c r="A49" s="858" t="s">
        <v>581</v>
      </c>
      <c r="B49" s="859"/>
      <c r="C49" s="858"/>
      <c r="D49" s="858"/>
      <c r="E49" s="858"/>
      <c r="F49" s="858"/>
      <c r="G49" s="858"/>
      <c r="H49" s="428">
        <f ca="1">H47/H48</f>
        <v>37.03</v>
      </c>
      <c r="I49" s="436"/>
      <c r="J49" s="439"/>
    </row>
    <row r="50" spans="1:10" s="437" customFormat="1" x14ac:dyDescent="0.25">
      <c r="A50" s="863" t="s">
        <v>162</v>
      </c>
      <c r="B50" s="861" t="s">
        <v>507</v>
      </c>
      <c r="C50" s="862" t="s">
        <v>582</v>
      </c>
      <c r="D50" s="860" t="s">
        <v>252</v>
      </c>
      <c r="E50" s="860" t="s">
        <v>509</v>
      </c>
      <c r="F50" s="860" t="s">
        <v>510</v>
      </c>
      <c r="G50" s="860"/>
      <c r="H50" s="865" t="s">
        <v>583</v>
      </c>
      <c r="I50" s="436"/>
      <c r="J50" s="439"/>
    </row>
    <row r="51" spans="1:10" s="437" customFormat="1" x14ac:dyDescent="0.25">
      <c r="A51" s="863"/>
      <c r="B51" s="861"/>
      <c r="C51" s="862"/>
      <c r="D51" s="860"/>
      <c r="E51" s="860"/>
      <c r="F51" s="423" t="s">
        <v>512</v>
      </c>
      <c r="G51" s="423" t="s">
        <v>513</v>
      </c>
      <c r="H51" s="865"/>
      <c r="I51" s="436"/>
      <c r="J51" s="439"/>
    </row>
    <row r="52" spans="1:10" s="437" customFormat="1" ht="36" x14ac:dyDescent="0.25">
      <c r="A52" s="404">
        <v>407819</v>
      </c>
      <c r="B52" s="400" t="s">
        <v>211</v>
      </c>
      <c r="C52" s="401" t="str">
        <f ca="1">PROPER(IFERROR((VLOOKUP($A52,INDIRECT("'"&amp;$B52&amp;"'!A:I"),2,FALSE)),""))</f>
        <v>Armação Em Aço Ca-50 - Fornecimento, Preparo E Colocação</v>
      </c>
      <c r="D52" s="429" t="str">
        <f ca="1">LOWER(IFERROR((VLOOKUP($A52,INDIRECT("'"&amp;$B52&amp;"'!A:I"),$J52,FALSE)),""))</f>
        <v>kg</v>
      </c>
      <c r="E52" s="434">
        <v>224</v>
      </c>
      <c r="F52" s="429">
        <f ca="1">IFERROR((VLOOKUP($A52,INDIRECT("'"&amp;$B52&amp;"'!A:I"),$J52+1,FALSE)),"")</f>
        <v>14.78</v>
      </c>
      <c r="G52" s="426">
        <f t="shared" ref="G52:G55" ca="1" si="9">E52*F52</f>
        <v>3310.72</v>
      </c>
      <c r="H52" s="427"/>
      <c r="I52" s="436"/>
      <c r="J52" s="439">
        <f>IF(LEFT(B52,3)="cpu",7,3)</f>
        <v>3</v>
      </c>
    </row>
    <row r="53" spans="1:10" s="437" customFormat="1" ht="36" x14ac:dyDescent="0.25">
      <c r="A53" s="404">
        <v>407820</v>
      </c>
      <c r="B53" s="400" t="s">
        <v>211</v>
      </c>
      <c r="C53" s="401" t="str">
        <f ca="1">PROPER(IFERROR((VLOOKUP($A53,INDIRECT("'"&amp;$B53&amp;"'!A:I"),2,FALSE)),""))</f>
        <v>Armação Em Aço Ca-60 - Fornecimento, Preparo E Colocação</v>
      </c>
      <c r="D53" s="429" t="str">
        <f ca="1">LOWER(IFERROR((VLOOKUP($A53,INDIRECT("'"&amp;$B53&amp;"'!A:I"),$J53,FALSE)),""))</f>
        <v>kg</v>
      </c>
      <c r="E53" s="434">
        <v>71</v>
      </c>
      <c r="F53" s="429">
        <f ca="1">IFERROR((VLOOKUP($A53,INDIRECT("'"&amp;$B53&amp;"'!A:I"),$J53+1,FALSE)),"")</f>
        <v>16.489999999999998</v>
      </c>
      <c r="G53" s="426">
        <f t="shared" ca="1" si="9"/>
        <v>1170.79</v>
      </c>
      <c r="H53" s="427"/>
      <c r="I53" s="436"/>
      <c r="J53" s="439">
        <f>IF(LEFT(B53,3)="cpu",7,3)</f>
        <v>3</v>
      </c>
    </row>
    <row r="54" spans="1:10" s="437" customFormat="1" ht="60" x14ac:dyDescent="0.25">
      <c r="A54" s="404">
        <v>1106282</v>
      </c>
      <c r="B54" s="400" t="s">
        <v>211</v>
      </c>
      <c r="C54" s="401" t="str">
        <f ca="1">PROPER(IFERROR((VLOOKUP($A54,INDIRECT("'"&amp;$B54&amp;"'!A:I"),2,FALSE)),""))</f>
        <v>Concreto Para Bombeamento Fck = 40 Mpa - Confecção Em Central Dosadora De 30 M³/H - Areia E Brita Comerciais</v>
      </c>
      <c r="D54" s="429" t="str">
        <f ca="1">LOWER(IFERROR((VLOOKUP($A54,INDIRECT("'"&amp;$B54&amp;"'!A:I"),$J54,FALSE)),""))</f>
        <v>m3</v>
      </c>
      <c r="E54" s="434">
        <v>2.2400000000000002</v>
      </c>
      <c r="F54" s="429">
        <f ca="1">IFERROR((VLOOKUP($A54,INDIRECT("'"&amp;$B54&amp;"'!A:I"),$J54+1,FALSE)),"")</f>
        <v>450.39</v>
      </c>
      <c r="G54" s="426">
        <f t="shared" ca="1" si="9"/>
        <v>1008.87</v>
      </c>
      <c r="H54" s="427"/>
      <c r="I54" s="436"/>
      <c r="J54" s="439">
        <f>IF(LEFT(B54,3)="cpu",7,3)</f>
        <v>3</v>
      </c>
    </row>
    <row r="55" spans="1:10" s="437" customFormat="1" ht="72" x14ac:dyDescent="0.25">
      <c r="A55" s="404">
        <v>3117750</v>
      </c>
      <c r="B55" s="400" t="s">
        <v>211</v>
      </c>
      <c r="C55" s="401" t="str">
        <f ca="1">PROPER(IFERROR((VLOOKUP($A55,INDIRECT("'"&amp;$B55&amp;"'!A:I"),2,FALSE)),""))</f>
        <v>Fôrma Metálica Para Aduelas De Bueiros Celulares De Concreto Pré-Moldados - Utilização De 100 Vezes - Confecção, Instalação E Retirada</v>
      </c>
      <c r="D55" s="429" t="str">
        <f ca="1">LOWER(IFERROR((VLOOKUP($A55,INDIRECT("'"&amp;$B55&amp;"'!A:I"),$J55,FALSE)),""))</f>
        <v>m2</v>
      </c>
      <c r="E55" s="434">
        <v>13</v>
      </c>
      <c r="F55" s="429">
        <f ca="1">IFERROR((VLOOKUP($A55,INDIRECT("'"&amp;$B55&amp;"'!A:I"),$J55+1,FALSE)),"")</f>
        <v>24.13</v>
      </c>
      <c r="G55" s="426">
        <f t="shared" ca="1" si="9"/>
        <v>313.69</v>
      </c>
      <c r="H55" s="427"/>
      <c r="I55" s="436"/>
      <c r="J55" s="439">
        <f>IF(LEFT(B55,3)="cpu",7,3)</f>
        <v>3</v>
      </c>
    </row>
    <row r="56" spans="1:10" s="437" customFormat="1" x14ac:dyDescent="0.25">
      <c r="A56" s="858" t="s">
        <v>587</v>
      </c>
      <c r="B56" s="859"/>
      <c r="C56" s="858"/>
      <c r="D56" s="858"/>
      <c r="E56" s="858"/>
      <c r="F56" s="858"/>
      <c r="G56" s="858"/>
      <c r="H56" s="428">
        <f ca="1">ROUND(SUM(G52:G55),2)</f>
        <v>5804.07</v>
      </c>
      <c r="I56" s="436"/>
      <c r="J56" s="439"/>
    </row>
    <row r="57" spans="1:10" s="437" customFormat="1" x14ac:dyDescent="0.25">
      <c r="A57" s="863" t="s">
        <v>162</v>
      </c>
      <c r="B57" s="861" t="s">
        <v>507</v>
      </c>
      <c r="C57" s="862" t="s">
        <v>605</v>
      </c>
      <c r="D57" s="860" t="s">
        <v>252</v>
      </c>
      <c r="E57" s="860" t="s">
        <v>509</v>
      </c>
      <c r="F57" s="860" t="s">
        <v>510</v>
      </c>
      <c r="G57" s="860"/>
      <c r="H57" s="865" t="s">
        <v>583</v>
      </c>
      <c r="I57" s="436"/>
      <c r="J57" s="439"/>
    </row>
    <row r="58" spans="1:10" s="437" customFormat="1" x14ac:dyDescent="0.25">
      <c r="A58" s="863"/>
      <c r="B58" s="861"/>
      <c r="C58" s="862"/>
      <c r="D58" s="860"/>
      <c r="E58" s="860"/>
      <c r="F58" s="423" t="s">
        <v>512</v>
      </c>
      <c r="G58" s="423" t="s">
        <v>513</v>
      </c>
      <c r="H58" s="865"/>
      <c r="I58" s="436"/>
      <c r="J58" s="439"/>
    </row>
    <row r="59" spans="1:10" s="437" customFormat="1" ht="60" x14ac:dyDescent="0.25">
      <c r="A59" s="404">
        <v>1106282</v>
      </c>
      <c r="B59" s="400" t="s">
        <v>211</v>
      </c>
      <c r="C59" s="401" t="str">
        <f ca="1">PROPER(IFERROR((VLOOKUP($A59,INDIRECT("'"&amp;$B59&amp;"'!A:I"),2,FALSE)),""))</f>
        <v>Concreto Para Bombeamento Fck = 40 Mpa - Confecção Em Central Dosadora De 30 M³/H - Areia E Brita Comerciais</v>
      </c>
      <c r="D59" s="429"/>
      <c r="E59" s="434"/>
      <c r="F59" s="429"/>
      <c r="G59" s="426"/>
      <c r="H59" s="427"/>
      <c r="I59" s="436"/>
      <c r="J59" s="439"/>
    </row>
    <row r="60" spans="1:10" s="437" customFormat="1" ht="60" x14ac:dyDescent="0.25">
      <c r="A60" s="404">
        <v>5909007</v>
      </c>
      <c r="B60" s="400" t="s">
        <v>211</v>
      </c>
      <c r="C60" s="401" t="str">
        <f ca="1">PROPER(IFERROR((VLOOKUP($A60,INDIRECT("'"&amp;$B60&amp;"'!A:I"),2,FALSE)),""))</f>
        <v>Carga, Manobra E Descarga De Concreto Com Caminhão Betoneira - Carga Em Central De Concreto De 30 M³/H E Descarga Livre</v>
      </c>
      <c r="D60" s="429" t="str">
        <f ca="1">LOWER(IFERROR((VLOOKUP($A60,INDIRECT("'"&amp;$B60&amp;"'!A:I"),$J60,FALSE)),""))</f>
        <v>t</v>
      </c>
      <c r="E60" s="434">
        <v>5.3760000000000003</v>
      </c>
      <c r="F60" s="429">
        <f ca="1">IFERROR((VLOOKUP($A60,INDIRECT("'"&amp;$B60&amp;"'!A:I"),$J60+1,FALSE)),"")</f>
        <v>18.53</v>
      </c>
      <c r="G60" s="426">
        <f t="shared" ref="G60" ca="1" si="10">E60*F60</f>
        <v>99.62</v>
      </c>
      <c r="H60" s="427"/>
      <c r="I60" s="436"/>
      <c r="J60" s="439">
        <f>IF(LEFT(B60,3)="cpu",7,3)</f>
        <v>3</v>
      </c>
    </row>
    <row r="61" spans="1:10" s="437" customFormat="1" x14ac:dyDescent="0.25">
      <c r="A61" s="858" t="s">
        <v>602</v>
      </c>
      <c r="B61" s="859"/>
      <c r="C61" s="858"/>
      <c r="D61" s="858"/>
      <c r="E61" s="858"/>
      <c r="F61" s="858"/>
      <c r="G61" s="858"/>
      <c r="H61" s="428">
        <f ca="1">ROUND(SUM(G59:G60),2)</f>
        <v>99.62</v>
      </c>
      <c r="I61" s="436"/>
      <c r="J61" s="439"/>
    </row>
    <row r="62" spans="1:10" s="437" customFormat="1" x14ac:dyDescent="0.25">
      <c r="A62" s="858" t="s">
        <v>603</v>
      </c>
      <c r="B62" s="858"/>
      <c r="C62" s="858"/>
      <c r="D62" s="858"/>
      <c r="E62" s="858"/>
      <c r="F62" s="858"/>
      <c r="G62" s="858"/>
      <c r="H62" s="428">
        <f ca="1">H49+H56+H61</f>
        <v>5940.72</v>
      </c>
      <c r="I62" s="436"/>
      <c r="J62" s="439"/>
    </row>
    <row r="63" spans="1:10" s="437" customFormat="1" x14ac:dyDescent="0.25">
      <c r="A63" s="866" t="s">
        <v>519</v>
      </c>
      <c r="B63" s="867"/>
      <c r="C63" s="867"/>
      <c r="D63" s="867"/>
      <c r="E63" s="867"/>
      <c r="F63" s="867"/>
      <c r="G63" s="868"/>
      <c r="H63" s="435">
        <f ca="1">BDI_SEM_DESON!$F$30</f>
        <v>0.27260000000000001</v>
      </c>
    </row>
    <row r="64" spans="1:10" s="437" customFormat="1" x14ac:dyDescent="0.25">
      <c r="A64" s="866" t="s">
        <v>520</v>
      </c>
      <c r="B64" s="867"/>
      <c r="C64" s="867"/>
      <c r="D64" s="867"/>
      <c r="E64" s="867"/>
      <c r="F64" s="867"/>
      <c r="G64" s="868"/>
      <c r="H64" s="428">
        <f ca="1">ROUND(H62*(1+H63),2)</f>
        <v>7560.16</v>
      </c>
    </row>
    <row r="66" spans="1:10" ht="22.5" customHeight="1" x14ac:dyDescent="0.25">
      <c r="A66" s="478" t="s">
        <v>586</v>
      </c>
      <c r="B66" s="869" t="s">
        <v>606</v>
      </c>
      <c r="C66" s="869"/>
      <c r="D66" s="869"/>
      <c r="E66" s="869"/>
      <c r="F66" s="869"/>
      <c r="G66" s="410" t="s">
        <v>206</v>
      </c>
      <c r="H66" s="410">
        <f ca="1">H92</f>
        <v>3954.13</v>
      </c>
    </row>
    <row r="67" spans="1:10" s="437" customFormat="1" x14ac:dyDescent="0.25">
      <c r="A67" s="863" t="s">
        <v>162</v>
      </c>
      <c r="B67" s="861" t="s">
        <v>507</v>
      </c>
      <c r="C67" s="862" t="s">
        <v>568</v>
      </c>
      <c r="D67" s="860" t="s">
        <v>252</v>
      </c>
      <c r="E67" s="860" t="s">
        <v>509</v>
      </c>
      <c r="F67" s="860" t="s">
        <v>510</v>
      </c>
      <c r="G67" s="860"/>
      <c r="H67" s="865" t="s">
        <v>569</v>
      </c>
    </row>
    <row r="68" spans="1:10" s="437" customFormat="1" x14ac:dyDescent="0.25">
      <c r="A68" s="863"/>
      <c r="B68" s="861"/>
      <c r="C68" s="862"/>
      <c r="D68" s="860"/>
      <c r="E68" s="860"/>
      <c r="F68" s="423" t="s">
        <v>512</v>
      </c>
      <c r="G68" s="423" t="s">
        <v>513</v>
      </c>
      <c r="H68" s="865"/>
    </row>
    <row r="69" spans="1:10" s="437" customFormat="1" ht="24" x14ac:dyDescent="0.25">
      <c r="A69" s="399" t="s">
        <v>597</v>
      </c>
      <c r="B69" s="400" t="s">
        <v>211</v>
      </c>
      <c r="C69" s="401" t="str">
        <f ca="1">PROPER(IFERROR((VLOOKUP($A69,INDIRECT("'"&amp;$B69&amp;"'!A:I"),2,FALSE)),""))</f>
        <v>Empilhadeira A Diesel Com Capacidade De 10 T - 82 Kw</v>
      </c>
      <c r="D69" s="424" t="s">
        <v>571</v>
      </c>
      <c r="E69" s="434">
        <v>1</v>
      </c>
      <c r="F69" s="425">
        <f ca="1">IFERROR((VLOOKUP($A69,INDIRECT("'"&amp;$B69&amp;"'!A:I"),IF(D69="CHP",4,IF(D69="CHI",5,0)),FALSE)),"")</f>
        <v>242.29</v>
      </c>
      <c r="G69" s="426">
        <f t="shared" ref="G69:G71" ca="1" si="11">E69*F69</f>
        <v>242.29</v>
      </c>
      <c r="H69" s="427"/>
    </row>
    <row r="70" spans="1:10" s="437" customFormat="1" x14ac:dyDescent="0.25">
      <c r="A70" s="399" t="s">
        <v>598</v>
      </c>
      <c r="B70" s="400" t="s">
        <v>211</v>
      </c>
      <c r="C70" s="401" t="str">
        <f ca="1">PROPER(IFERROR((VLOOKUP($A70,INDIRECT("'"&amp;$B70&amp;"'!A:I"),2,FALSE)),""))</f>
        <v>Grupo Gerador - 36/40 Kva</v>
      </c>
      <c r="D70" s="424" t="s">
        <v>571</v>
      </c>
      <c r="E70" s="434">
        <v>1</v>
      </c>
      <c r="F70" s="425">
        <f ca="1">IFERROR((VLOOKUP($A70,INDIRECT("'"&amp;$B70&amp;"'!A:I"),IF(D70="CHP",4,IF(D70="CHI",5,0)),FALSE)),"")</f>
        <v>43.06</v>
      </c>
      <c r="G70" s="426">
        <f t="shared" ca="1" si="11"/>
        <v>43.06</v>
      </c>
      <c r="H70" s="427"/>
    </row>
    <row r="71" spans="1:10" s="437" customFormat="1" ht="36" x14ac:dyDescent="0.25">
      <c r="A71" s="399" t="s">
        <v>599</v>
      </c>
      <c r="B71" s="400" t="s">
        <v>211</v>
      </c>
      <c r="C71" s="401" t="str">
        <f ca="1">PROPER(IFERROR((VLOOKUP($A71,INDIRECT("'"&amp;$B71&amp;"'!A:I"),2,FALSE)),""))</f>
        <v>Pórtico Metálico Rolante Com Capacidade De 25 T - 30 Kw</v>
      </c>
      <c r="D71" s="424" t="s">
        <v>571</v>
      </c>
      <c r="E71" s="434">
        <v>1</v>
      </c>
      <c r="F71" s="425">
        <f ca="1">IFERROR((VLOOKUP($A71,INDIRECT("'"&amp;$B71&amp;"'!A:I"),IF(D71="CHP",4,IF(D71="CHI",5,0)),FALSE)),"")</f>
        <v>107.41</v>
      </c>
      <c r="G71" s="426">
        <f t="shared" ca="1" si="11"/>
        <v>107.41</v>
      </c>
      <c r="H71" s="427"/>
    </row>
    <row r="72" spans="1:10" s="437" customFormat="1" x14ac:dyDescent="0.25">
      <c r="A72" s="858" t="s">
        <v>572</v>
      </c>
      <c r="B72" s="859"/>
      <c r="C72" s="858"/>
      <c r="D72" s="858"/>
      <c r="E72" s="858"/>
      <c r="F72" s="858"/>
      <c r="G72" s="858"/>
      <c r="H72" s="428">
        <f ca="1">ROUND(SUM(G69:G71),4)</f>
        <v>392.76</v>
      </c>
    </row>
    <row r="73" spans="1:10" s="437" customFormat="1" x14ac:dyDescent="0.25">
      <c r="A73" s="863" t="s">
        <v>162</v>
      </c>
      <c r="B73" s="861" t="s">
        <v>507</v>
      </c>
      <c r="C73" s="862" t="s">
        <v>573</v>
      </c>
      <c r="D73" s="860" t="s">
        <v>252</v>
      </c>
      <c r="E73" s="860" t="s">
        <v>509</v>
      </c>
      <c r="F73" s="860" t="s">
        <v>510</v>
      </c>
      <c r="G73" s="860"/>
      <c r="H73" s="865" t="s">
        <v>574</v>
      </c>
    </row>
    <row r="74" spans="1:10" s="437" customFormat="1" x14ac:dyDescent="0.25">
      <c r="A74" s="863"/>
      <c r="B74" s="861"/>
      <c r="C74" s="862"/>
      <c r="D74" s="860"/>
      <c r="E74" s="860"/>
      <c r="F74" s="423" t="s">
        <v>512</v>
      </c>
      <c r="G74" s="423" t="s">
        <v>513</v>
      </c>
      <c r="H74" s="865"/>
    </row>
    <row r="75" spans="1:10" s="437" customFormat="1" x14ac:dyDescent="0.25">
      <c r="A75" s="402" t="s">
        <v>575</v>
      </c>
      <c r="B75" s="403" t="s">
        <v>211</v>
      </c>
      <c r="C75" s="401" t="s">
        <v>576</v>
      </c>
      <c r="D75" s="429" t="s">
        <v>577</v>
      </c>
      <c r="E75" s="434">
        <v>2</v>
      </c>
      <c r="F75" s="430">
        <f ca="1">IFERROR((VLOOKUP($A75,INDIRECT("'"&amp;$B75&amp;"'!A:I"),4,FALSE)),"")</f>
        <v>18.41</v>
      </c>
      <c r="G75" s="426">
        <f t="shared" ref="G75" ca="1" si="12">E75*F75</f>
        <v>36.82</v>
      </c>
      <c r="H75" s="427"/>
    </row>
    <row r="76" spans="1:10" s="437" customFormat="1" x14ac:dyDescent="0.25">
      <c r="A76" s="858" t="s">
        <v>578</v>
      </c>
      <c r="B76" s="859"/>
      <c r="C76" s="858"/>
      <c r="D76" s="858"/>
      <c r="E76" s="858"/>
      <c r="F76" s="858"/>
      <c r="G76" s="858"/>
      <c r="H76" s="428">
        <f ca="1">ROUND(SUM(G75:G75),4)</f>
        <v>36.82</v>
      </c>
    </row>
    <row r="77" spans="1:10" s="437" customFormat="1" x14ac:dyDescent="0.25">
      <c r="A77" s="858" t="s">
        <v>579</v>
      </c>
      <c r="B77" s="859"/>
      <c r="C77" s="858"/>
      <c r="D77" s="858"/>
      <c r="E77" s="858"/>
      <c r="F77" s="858"/>
      <c r="G77" s="858"/>
      <c r="H77" s="428">
        <f ca="1">H72+H76</f>
        <v>429.58</v>
      </c>
    </row>
    <row r="78" spans="1:10" s="437" customFormat="1" x14ac:dyDescent="0.2">
      <c r="A78" s="864" t="s">
        <v>580</v>
      </c>
      <c r="B78" s="864"/>
      <c r="C78" s="864"/>
      <c r="D78" s="864"/>
      <c r="E78" s="864"/>
      <c r="F78" s="864"/>
      <c r="G78" s="864"/>
      <c r="H78" s="428">
        <v>11.6</v>
      </c>
    </row>
    <row r="79" spans="1:10" s="437" customFormat="1" x14ac:dyDescent="0.25">
      <c r="A79" s="858" t="s">
        <v>581</v>
      </c>
      <c r="B79" s="859"/>
      <c r="C79" s="858"/>
      <c r="D79" s="858"/>
      <c r="E79" s="858"/>
      <c r="F79" s="858"/>
      <c r="G79" s="858"/>
      <c r="H79" s="428">
        <f ca="1">H77/H78</f>
        <v>37.03</v>
      </c>
      <c r="I79" s="436"/>
      <c r="J79" s="439"/>
    </row>
    <row r="80" spans="1:10" s="437" customFormat="1" x14ac:dyDescent="0.25">
      <c r="A80" s="863" t="s">
        <v>162</v>
      </c>
      <c r="B80" s="861" t="s">
        <v>507</v>
      </c>
      <c r="C80" s="862" t="s">
        <v>582</v>
      </c>
      <c r="D80" s="860" t="s">
        <v>252</v>
      </c>
      <c r="E80" s="860" t="s">
        <v>509</v>
      </c>
      <c r="F80" s="860" t="s">
        <v>510</v>
      </c>
      <c r="G80" s="860"/>
      <c r="H80" s="865" t="s">
        <v>583</v>
      </c>
      <c r="I80" s="436"/>
      <c r="J80" s="439"/>
    </row>
    <row r="81" spans="1:10" s="437" customFormat="1" x14ac:dyDescent="0.25">
      <c r="A81" s="863"/>
      <c r="B81" s="861"/>
      <c r="C81" s="862"/>
      <c r="D81" s="860"/>
      <c r="E81" s="860"/>
      <c r="F81" s="423" t="s">
        <v>512</v>
      </c>
      <c r="G81" s="423" t="s">
        <v>513</v>
      </c>
      <c r="H81" s="865"/>
      <c r="I81" s="436"/>
      <c r="J81" s="439"/>
    </row>
    <row r="82" spans="1:10" s="437" customFormat="1" ht="36" x14ac:dyDescent="0.25">
      <c r="A82" s="404">
        <v>407819</v>
      </c>
      <c r="B82" s="400" t="s">
        <v>211</v>
      </c>
      <c r="C82" s="401" t="str">
        <f ca="1">PROPER(IFERROR((VLOOKUP($A82,INDIRECT("'"&amp;$B82&amp;"'!A:I"),2,FALSE)),""))</f>
        <v>Armação Em Aço Ca-50 - Fornecimento, Preparo E Colocação</v>
      </c>
      <c r="D82" s="429" t="str">
        <f ca="1">LOWER(IFERROR((VLOOKUP($A82,INDIRECT("'"&amp;$B82&amp;"'!A:I"),$J82,FALSE)),""))</f>
        <v>kg</v>
      </c>
      <c r="E82" s="434">
        <v>109</v>
      </c>
      <c r="F82" s="429">
        <f ca="1">IFERROR((VLOOKUP($A82,INDIRECT("'"&amp;$B82&amp;"'!A:I"),$J82+1,FALSE)),"")</f>
        <v>14.78</v>
      </c>
      <c r="G82" s="426">
        <f t="shared" ref="G82:G85" ca="1" si="13">E82*F82</f>
        <v>1611.02</v>
      </c>
      <c r="H82" s="427"/>
      <c r="I82" s="436"/>
      <c r="J82" s="439">
        <f>IF(LEFT(B82,3)="cpu",7,3)</f>
        <v>3</v>
      </c>
    </row>
    <row r="83" spans="1:10" s="437" customFormat="1" ht="36" x14ac:dyDescent="0.25">
      <c r="A83" s="404">
        <v>407820</v>
      </c>
      <c r="B83" s="400" t="s">
        <v>211</v>
      </c>
      <c r="C83" s="401" t="str">
        <f ca="1">PROPER(IFERROR((VLOOKUP($A83,INDIRECT("'"&amp;$B83&amp;"'!A:I"),2,FALSE)),""))</f>
        <v>Armação Em Aço Ca-60 - Fornecimento, Preparo E Colocação</v>
      </c>
      <c r="D83" s="429" t="str">
        <f ca="1">LOWER(IFERROR((VLOOKUP($A83,INDIRECT("'"&amp;$B83&amp;"'!A:I"),$J83,FALSE)),""))</f>
        <v>kg</v>
      </c>
      <c r="E83" s="434">
        <v>66</v>
      </c>
      <c r="F83" s="429">
        <f ca="1">IFERROR((VLOOKUP($A83,INDIRECT("'"&amp;$B83&amp;"'!A:I"),$J83+1,FALSE)),"")</f>
        <v>16.489999999999998</v>
      </c>
      <c r="G83" s="426">
        <f t="shared" ca="1" si="13"/>
        <v>1088.3399999999999</v>
      </c>
      <c r="H83" s="427"/>
      <c r="I83" s="436"/>
      <c r="J83" s="439">
        <f>IF(LEFT(B83,3)="cpu",7,3)</f>
        <v>3</v>
      </c>
    </row>
    <row r="84" spans="1:10" s="437" customFormat="1" ht="60" x14ac:dyDescent="0.25">
      <c r="A84" s="404">
        <v>1106282</v>
      </c>
      <c r="B84" s="400" t="s">
        <v>211</v>
      </c>
      <c r="C84" s="401" t="str">
        <f ca="1">PROPER(IFERROR((VLOOKUP($A84,INDIRECT("'"&amp;$B84&amp;"'!A:I"),2,FALSE)),""))</f>
        <v>Concreto Para Bombeamento Fck = 40 Mpa - Confecção Em Central Dosadora De 30 M³/H - Areia E Brita Comerciais</v>
      </c>
      <c r="D84" s="429" t="str">
        <f ca="1">LOWER(IFERROR((VLOOKUP($A84,INDIRECT("'"&amp;$B84&amp;"'!A:I"),$J84,FALSE)),""))</f>
        <v>m3</v>
      </c>
      <c r="E84" s="434">
        <v>1.92</v>
      </c>
      <c r="F84" s="429">
        <f ca="1">IFERROR((VLOOKUP($A84,INDIRECT("'"&amp;$B84&amp;"'!A:I"),$J84+1,FALSE)),"")</f>
        <v>450.39</v>
      </c>
      <c r="G84" s="426">
        <f t="shared" ca="1" si="13"/>
        <v>864.75</v>
      </c>
      <c r="H84" s="427"/>
      <c r="I84" s="436"/>
      <c r="J84" s="439">
        <f>IF(LEFT(B84,3)="cpu",7,3)</f>
        <v>3</v>
      </c>
    </row>
    <row r="85" spans="1:10" s="437" customFormat="1" ht="72" x14ac:dyDescent="0.25">
      <c r="A85" s="404">
        <v>3117750</v>
      </c>
      <c r="B85" s="400" t="s">
        <v>211</v>
      </c>
      <c r="C85" s="401" t="str">
        <f ca="1">PROPER(IFERROR((VLOOKUP($A85,INDIRECT("'"&amp;$B85&amp;"'!A:I"),2,FALSE)),""))</f>
        <v>Fôrma Metálica Para Aduelas De Bueiros Celulares De Concreto Pré-Moldados - Utilização De 100 Vezes - Confecção, Instalação E Retirada</v>
      </c>
      <c r="D85" s="429" t="str">
        <f ca="1">LOWER(IFERROR((VLOOKUP($A85,INDIRECT("'"&amp;$B85&amp;"'!A:I"),$J85,FALSE)),""))</f>
        <v>m2</v>
      </c>
      <c r="E85" s="434">
        <v>10.5</v>
      </c>
      <c r="F85" s="429">
        <f ca="1">IFERROR((VLOOKUP($A85,INDIRECT("'"&amp;$B85&amp;"'!A:I"),$J85+1,FALSE)),"")</f>
        <v>24.13</v>
      </c>
      <c r="G85" s="426">
        <f t="shared" ca="1" si="13"/>
        <v>253.37</v>
      </c>
      <c r="H85" s="427"/>
      <c r="I85" s="436"/>
      <c r="J85" s="439">
        <f>IF(LEFT(B85,3)="cpu",7,3)</f>
        <v>3</v>
      </c>
    </row>
    <row r="86" spans="1:10" s="437" customFormat="1" x14ac:dyDescent="0.25">
      <c r="A86" s="858" t="s">
        <v>587</v>
      </c>
      <c r="B86" s="859"/>
      <c r="C86" s="858"/>
      <c r="D86" s="858"/>
      <c r="E86" s="858"/>
      <c r="F86" s="858"/>
      <c r="G86" s="858"/>
      <c r="H86" s="428">
        <f ca="1">ROUND(SUM(G82:G85),2)</f>
        <v>3817.48</v>
      </c>
      <c r="I86" s="436"/>
      <c r="J86" s="439"/>
    </row>
    <row r="87" spans="1:10" s="437" customFormat="1" x14ac:dyDescent="0.25">
      <c r="A87" s="863" t="s">
        <v>162</v>
      </c>
      <c r="B87" s="861" t="s">
        <v>507</v>
      </c>
      <c r="C87" s="862" t="s">
        <v>605</v>
      </c>
      <c r="D87" s="860" t="s">
        <v>252</v>
      </c>
      <c r="E87" s="860" t="s">
        <v>509</v>
      </c>
      <c r="F87" s="860" t="s">
        <v>510</v>
      </c>
      <c r="G87" s="860"/>
      <c r="H87" s="865" t="s">
        <v>583</v>
      </c>
      <c r="I87" s="436"/>
      <c r="J87" s="439"/>
    </row>
    <row r="88" spans="1:10" s="437" customFormat="1" x14ac:dyDescent="0.25">
      <c r="A88" s="863"/>
      <c r="B88" s="861"/>
      <c r="C88" s="862"/>
      <c r="D88" s="860"/>
      <c r="E88" s="860"/>
      <c r="F88" s="423" t="s">
        <v>512</v>
      </c>
      <c r="G88" s="423" t="s">
        <v>513</v>
      </c>
      <c r="H88" s="865"/>
      <c r="I88" s="436"/>
      <c r="J88" s="439"/>
    </row>
    <row r="89" spans="1:10" s="437" customFormat="1" ht="60" x14ac:dyDescent="0.25">
      <c r="A89" s="404">
        <v>1106282</v>
      </c>
      <c r="B89" s="400" t="s">
        <v>211</v>
      </c>
      <c r="C89" s="401" t="str">
        <f ca="1">PROPER(IFERROR((VLOOKUP($A89,INDIRECT("'"&amp;$B89&amp;"'!A:I"),2,FALSE)),""))</f>
        <v>Concreto Para Bombeamento Fck = 40 Mpa - Confecção Em Central Dosadora De 30 M³/H - Areia E Brita Comerciais</v>
      </c>
      <c r="D89" s="429"/>
      <c r="E89" s="434"/>
      <c r="F89" s="429"/>
      <c r="G89" s="426"/>
      <c r="H89" s="427"/>
      <c r="I89" s="436"/>
      <c r="J89" s="439"/>
    </row>
    <row r="90" spans="1:10" s="437" customFormat="1" ht="60" x14ac:dyDescent="0.25">
      <c r="A90" s="404">
        <v>5909007</v>
      </c>
      <c r="B90" s="400" t="s">
        <v>211</v>
      </c>
      <c r="C90" s="401" t="str">
        <f ca="1">PROPER(IFERROR((VLOOKUP($A90,INDIRECT("'"&amp;$B90&amp;"'!A:I"),2,FALSE)),""))</f>
        <v>Carga, Manobra E Descarga De Concreto Com Caminhão Betoneira - Carga Em Central De Concreto De 30 M³/H E Descarga Livre</v>
      </c>
      <c r="D90" s="429" t="str">
        <f ca="1">LOWER(IFERROR((VLOOKUP($A90,INDIRECT("'"&amp;$B90&amp;"'!A:I"),$J90,FALSE)),""))</f>
        <v>t</v>
      </c>
      <c r="E90" s="434">
        <v>5.3760000000000003</v>
      </c>
      <c r="F90" s="429">
        <f ca="1">IFERROR((VLOOKUP($A90,INDIRECT("'"&amp;$B90&amp;"'!A:I"),$J90+1,FALSE)),"")</f>
        <v>18.53</v>
      </c>
      <c r="G90" s="426">
        <f t="shared" ref="G90" ca="1" si="14">E90*F90</f>
        <v>99.62</v>
      </c>
      <c r="H90" s="427"/>
      <c r="I90" s="436"/>
      <c r="J90" s="439">
        <f>IF(LEFT(B90,3)="cpu",7,3)</f>
        <v>3</v>
      </c>
    </row>
    <row r="91" spans="1:10" s="437" customFormat="1" x14ac:dyDescent="0.25">
      <c r="A91" s="858" t="s">
        <v>602</v>
      </c>
      <c r="B91" s="859"/>
      <c r="C91" s="858"/>
      <c r="D91" s="858"/>
      <c r="E91" s="858"/>
      <c r="F91" s="858"/>
      <c r="G91" s="858"/>
      <c r="H91" s="428">
        <f ca="1">ROUND(SUM(G89:G90),2)</f>
        <v>99.62</v>
      </c>
      <c r="I91" s="436"/>
      <c r="J91" s="439"/>
    </row>
    <row r="92" spans="1:10" s="437" customFormat="1" x14ac:dyDescent="0.25">
      <c r="A92" s="858" t="s">
        <v>603</v>
      </c>
      <c r="B92" s="858"/>
      <c r="C92" s="858"/>
      <c r="D92" s="858"/>
      <c r="E92" s="858"/>
      <c r="F92" s="858"/>
      <c r="G92" s="858"/>
      <c r="H92" s="428">
        <f ca="1">H79+H86+H91</f>
        <v>3954.13</v>
      </c>
      <c r="I92" s="436"/>
      <c r="J92" s="439"/>
    </row>
    <row r="93" spans="1:10" s="437" customFormat="1" x14ac:dyDescent="0.25">
      <c r="A93" s="866" t="s">
        <v>519</v>
      </c>
      <c r="B93" s="867"/>
      <c r="C93" s="867"/>
      <c r="D93" s="867"/>
      <c r="E93" s="867"/>
      <c r="F93" s="867"/>
      <c r="G93" s="868"/>
      <c r="H93" s="435">
        <f ca="1">BDI_SEM_DESON!$F$30</f>
        <v>0.27260000000000001</v>
      </c>
      <c r="I93" s="436"/>
      <c r="J93" s="439"/>
    </row>
    <row r="94" spans="1:10" s="437" customFormat="1" x14ac:dyDescent="0.25">
      <c r="A94" s="866" t="s">
        <v>520</v>
      </c>
      <c r="B94" s="867"/>
      <c r="C94" s="867"/>
      <c r="D94" s="867"/>
      <c r="E94" s="867"/>
      <c r="F94" s="867"/>
      <c r="G94" s="868"/>
      <c r="H94" s="428">
        <f ca="1">ROUND(H92*(1+H93),2)</f>
        <v>5032.03</v>
      </c>
      <c r="I94" s="436"/>
      <c r="J94" s="439"/>
    </row>
    <row r="96" spans="1:10" ht="22.5" customHeight="1" x14ac:dyDescent="0.25">
      <c r="A96" s="478" t="s">
        <v>589</v>
      </c>
      <c r="B96" s="869" t="s">
        <v>607</v>
      </c>
      <c r="C96" s="869"/>
      <c r="D96" s="869"/>
      <c r="E96" s="869"/>
      <c r="F96" s="869"/>
      <c r="G96" s="410" t="s">
        <v>206</v>
      </c>
      <c r="H96" s="410">
        <f ca="1">H122</f>
        <v>5060.3100000000004</v>
      </c>
    </row>
    <row r="97" spans="1:10" s="437" customFormat="1" x14ac:dyDescent="0.25">
      <c r="A97" s="863" t="s">
        <v>162</v>
      </c>
      <c r="B97" s="861" t="s">
        <v>507</v>
      </c>
      <c r="C97" s="862" t="s">
        <v>568</v>
      </c>
      <c r="D97" s="860" t="s">
        <v>252</v>
      </c>
      <c r="E97" s="860" t="s">
        <v>509</v>
      </c>
      <c r="F97" s="860" t="s">
        <v>510</v>
      </c>
      <c r="G97" s="860"/>
      <c r="H97" s="865" t="s">
        <v>569</v>
      </c>
    </row>
    <row r="98" spans="1:10" s="437" customFormat="1" x14ac:dyDescent="0.25">
      <c r="A98" s="863"/>
      <c r="B98" s="861"/>
      <c r="C98" s="862"/>
      <c r="D98" s="860"/>
      <c r="E98" s="860"/>
      <c r="F98" s="423" t="s">
        <v>512</v>
      </c>
      <c r="G98" s="423" t="s">
        <v>513</v>
      </c>
      <c r="H98" s="865"/>
    </row>
    <row r="99" spans="1:10" s="437" customFormat="1" ht="24" x14ac:dyDescent="0.25">
      <c r="A99" s="399" t="s">
        <v>597</v>
      </c>
      <c r="B99" s="400" t="s">
        <v>211</v>
      </c>
      <c r="C99" s="401" t="str">
        <f ca="1">PROPER(IFERROR((VLOOKUP($A99,INDIRECT("'"&amp;$B99&amp;"'!A:I"),2,FALSE)),""))</f>
        <v>Empilhadeira A Diesel Com Capacidade De 10 T - 82 Kw</v>
      </c>
      <c r="D99" s="424" t="s">
        <v>571</v>
      </c>
      <c r="E99" s="434">
        <v>1</v>
      </c>
      <c r="F99" s="425">
        <f ca="1">IFERROR((VLOOKUP($A99,INDIRECT("'"&amp;$B99&amp;"'!A:I"),IF(D99="CHP",4,IF(D99="CHI",5,0)),FALSE)),"")</f>
        <v>242.29</v>
      </c>
      <c r="G99" s="426">
        <f t="shared" ref="G99:G101" ca="1" si="15">E99*F99</f>
        <v>242.29</v>
      </c>
      <c r="H99" s="427"/>
    </row>
    <row r="100" spans="1:10" s="437" customFormat="1" x14ac:dyDescent="0.25">
      <c r="A100" s="399" t="s">
        <v>598</v>
      </c>
      <c r="B100" s="400" t="s">
        <v>211</v>
      </c>
      <c r="C100" s="401" t="str">
        <f ca="1">PROPER(IFERROR((VLOOKUP($A100,INDIRECT("'"&amp;$B100&amp;"'!A:I"),2,FALSE)),""))</f>
        <v>Grupo Gerador - 36/40 Kva</v>
      </c>
      <c r="D100" s="424" t="s">
        <v>571</v>
      </c>
      <c r="E100" s="434">
        <v>1</v>
      </c>
      <c r="F100" s="425">
        <f ca="1">IFERROR((VLOOKUP($A100,INDIRECT("'"&amp;$B100&amp;"'!A:I"),IF(D100="CHP",4,IF(D100="CHI",5,0)),FALSE)),"")</f>
        <v>43.06</v>
      </c>
      <c r="G100" s="426">
        <f t="shared" ca="1" si="15"/>
        <v>43.06</v>
      </c>
      <c r="H100" s="427"/>
    </row>
    <row r="101" spans="1:10" s="437" customFormat="1" ht="36" x14ac:dyDescent="0.25">
      <c r="A101" s="399" t="s">
        <v>599</v>
      </c>
      <c r="B101" s="400" t="s">
        <v>211</v>
      </c>
      <c r="C101" s="401" t="str">
        <f ca="1">PROPER(IFERROR((VLOOKUP($A101,INDIRECT("'"&amp;$B101&amp;"'!A:I"),2,FALSE)),""))</f>
        <v>Pórtico Metálico Rolante Com Capacidade De 25 T - 30 Kw</v>
      </c>
      <c r="D101" s="424" t="s">
        <v>571</v>
      </c>
      <c r="E101" s="434">
        <v>1</v>
      </c>
      <c r="F101" s="425">
        <f ca="1">IFERROR((VLOOKUP($A101,INDIRECT("'"&amp;$B101&amp;"'!A:I"),IF(D101="CHP",4,IF(D101="CHI",5,0)),FALSE)),"")</f>
        <v>107.41</v>
      </c>
      <c r="G101" s="426">
        <f t="shared" ca="1" si="15"/>
        <v>107.41</v>
      </c>
      <c r="H101" s="427"/>
    </row>
    <row r="102" spans="1:10" s="437" customFormat="1" x14ac:dyDescent="0.25">
      <c r="A102" s="858" t="s">
        <v>572</v>
      </c>
      <c r="B102" s="859"/>
      <c r="C102" s="858"/>
      <c r="D102" s="858"/>
      <c r="E102" s="858"/>
      <c r="F102" s="858"/>
      <c r="G102" s="858"/>
      <c r="H102" s="428">
        <f ca="1">ROUND(SUM(G99:G101),4)</f>
        <v>392.76</v>
      </c>
    </row>
    <row r="103" spans="1:10" s="437" customFormat="1" x14ac:dyDescent="0.25">
      <c r="A103" s="863" t="s">
        <v>162</v>
      </c>
      <c r="B103" s="861" t="s">
        <v>507</v>
      </c>
      <c r="C103" s="862" t="s">
        <v>573</v>
      </c>
      <c r="D103" s="860" t="s">
        <v>252</v>
      </c>
      <c r="E103" s="860" t="s">
        <v>509</v>
      </c>
      <c r="F103" s="860" t="s">
        <v>510</v>
      </c>
      <c r="G103" s="860"/>
      <c r="H103" s="865" t="s">
        <v>574</v>
      </c>
    </row>
    <row r="104" spans="1:10" s="437" customFormat="1" x14ac:dyDescent="0.25">
      <c r="A104" s="863"/>
      <c r="B104" s="861"/>
      <c r="C104" s="862"/>
      <c r="D104" s="860"/>
      <c r="E104" s="860"/>
      <c r="F104" s="423" t="s">
        <v>512</v>
      </c>
      <c r="G104" s="423" t="s">
        <v>513</v>
      </c>
      <c r="H104" s="865"/>
    </row>
    <row r="105" spans="1:10" s="437" customFormat="1" x14ac:dyDescent="0.25">
      <c r="A105" s="402" t="s">
        <v>575</v>
      </c>
      <c r="B105" s="403" t="s">
        <v>211</v>
      </c>
      <c r="C105" s="401" t="s">
        <v>576</v>
      </c>
      <c r="D105" s="429" t="s">
        <v>577</v>
      </c>
      <c r="E105" s="434">
        <v>2</v>
      </c>
      <c r="F105" s="430">
        <f ca="1">IFERROR((VLOOKUP($A105,INDIRECT("'"&amp;$B105&amp;"'!A:I"),4,FALSE)),"")</f>
        <v>18.41</v>
      </c>
      <c r="G105" s="426">
        <f t="shared" ref="G105" ca="1" si="16">E105*F105</f>
        <v>36.82</v>
      </c>
      <c r="H105" s="427"/>
    </row>
    <row r="106" spans="1:10" s="437" customFormat="1" x14ac:dyDescent="0.25">
      <c r="A106" s="858" t="s">
        <v>578</v>
      </c>
      <c r="B106" s="859"/>
      <c r="C106" s="858"/>
      <c r="D106" s="858"/>
      <c r="E106" s="858"/>
      <c r="F106" s="858"/>
      <c r="G106" s="858"/>
      <c r="H106" s="428">
        <f ca="1">ROUND(SUM(G105:G105),4)</f>
        <v>36.82</v>
      </c>
    </row>
    <row r="107" spans="1:10" s="437" customFormat="1" x14ac:dyDescent="0.25">
      <c r="A107" s="858" t="s">
        <v>579</v>
      </c>
      <c r="B107" s="859"/>
      <c r="C107" s="858"/>
      <c r="D107" s="858"/>
      <c r="E107" s="858"/>
      <c r="F107" s="858"/>
      <c r="G107" s="858"/>
      <c r="H107" s="428">
        <f ca="1">H102+H106</f>
        <v>429.58</v>
      </c>
    </row>
    <row r="108" spans="1:10" s="437" customFormat="1" x14ac:dyDescent="0.2">
      <c r="A108" s="864" t="s">
        <v>580</v>
      </c>
      <c r="B108" s="864"/>
      <c r="C108" s="864"/>
      <c r="D108" s="864"/>
      <c r="E108" s="864"/>
      <c r="F108" s="864"/>
      <c r="G108" s="864"/>
      <c r="H108" s="428">
        <v>11.6</v>
      </c>
    </row>
    <row r="109" spans="1:10" s="437" customFormat="1" x14ac:dyDescent="0.25">
      <c r="A109" s="858" t="s">
        <v>581</v>
      </c>
      <c r="B109" s="859"/>
      <c r="C109" s="858"/>
      <c r="D109" s="858"/>
      <c r="E109" s="858"/>
      <c r="F109" s="858"/>
      <c r="G109" s="858"/>
      <c r="H109" s="428">
        <f ca="1">H107/H108</f>
        <v>37.03</v>
      </c>
    </row>
    <row r="110" spans="1:10" s="437" customFormat="1" x14ac:dyDescent="0.25">
      <c r="A110" s="863" t="s">
        <v>162</v>
      </c>
      <c r="B110" s="861" t="s">
        <v>507</v>
      </c>
      <c r="C110" s="862" t="s">
        <v>582</v>
      </c>
      <c r="D110" s="860" t="s">
        <v>252</v>
      </c>
      <c r="E110" s="860" t="s">
        <v>509</v>
      </c>
      <c r="F110" s="860" t="s">
        <v>510</v>
      </c>
      <c r="G110" s="860"/>
      <c r="H110" s="865" t="s">
        <v>583</v>
      </c>
    </row>
    <row r="111" spans="1:10" s="437" customFormat="1" x14ac:dyDescent="0.25">
      <c r="A111" s="863"/>
      <c r="B111" s="861"/>
      <c r="C111" s="862"/>
      <c r="D111" s="860"/>
      <c r="E111" s="860"/>
      <c r="F111" s="423" t="s">
        <v>512</v>
      </c>
      <c r="G111" s="423" t="s">
        <v>513</v>
      </c>
      <c r="H111" s="865"/>
      <c r="I111" s="436"/>
      <c r="J111" s="439"/>
    </row>
    <row r="112" spans="1:10" s="437" customFormat="1" ht="36" x14ac:dyDescent="0.25">
      <c r="A112" s="404">
        <v>407819</v>
      </c>
      <c r="B112" s="400" t="s">
        <v>211</v>
      </c>
      <c r="C112" s="401" t="str">
        <f ca="1">PROPER(IFERROR((VLOOKUP($A112,INDIRECT("'"&amp;$B112&amp;"'!A:I"),2,FALSE)),""))</f>
        <v>Armação Em Aço Ca-50 - Fornecimento, Preparo E Colocação</v>
      </c>
      <c r="D112" s="429" t="str">
        <f ca="1">LOWER(IFERROR((VLOOKUP($A112,INDIRECT("'"&amp;$B112&amp;"'!A:I"),$J112,FALSE)),""))</f>
        <v>kg</v>
      </c>
      <c r="E112" s="434">
        <v>195</v>
      </c>
      <c r="F112" s="429">
        <f ca="1">IFERROR((VLOOKUP($A112,INDIRECT("'"&amp;$B112&amp;"'!A:I"),$J112+1,FALSE)),"")</f>
        <v>14.78</v>
      </c>
      <c r="G112" s="426">
        <f t="shared" ref="G112:G115" ca="1" si="17">E112*F112</f>
        <v>2882.1</v>
      </c>
      <c r="H112" s="427"/>
      <c r="I112" s="436"/>
      <c r="J112" s="439">
        <f>IF(LEFT(B112,3)="cpu",7,3)</f>
        <v>3</v>
      </c>
    </row>
    <row r="113" spans="1:10" s="437" customFormat="1" ht="36" x14ac:dyDescent="0.25">
      <c r="A113" s="404">
        <v>407820</v>
      </c>
      <c r="B113" s="400" t="s">
        <v>211</v>
      </c>
      <c r="C113" s="401" t="str">
        <f ca="1">PROPER(IFERROR((VLOOKUP($A113,INDIRECT("'"&amp;$B113&amp;"'!A:I"),2,FALSE)),""))</f>
        <v>Armação Em Aço Ca-60 - Fornecimento, Preparo E Colocação</v>
      </c>
      <c r="D113" s="429" t="str">
        <f ca="1">LOWER(IFERROR((VLOOKUP($A113,INDIRECT("'"&amp;$B113&amp;"'!A:I"),$J113,FALSE)),""))</f>
        <v>kg</v>
      </c>
      <c r="E113" s="434">
        <v>56</v>
      </c>
      <c r="F113" s="429">
        <f ca="1">IFERROR((VLOOKUP($A113,INDIRECT("'"&amp;$B113&amp;"'!A:I"),$J113+1,FALSE)),"")</f>
        <v>16.489999999999998</v>
      </c>
      <c r="G113" s="426">
        <f t="shared" ca="1" si="17"/>
        <v>923.44</v>
      </c>
      <c r="H113" s="427"/>
      <c r="I113" s="436"/>
      <c r="J113" s="439">
        <f>IF(LEFT(B113,3)="cpu",7,3)</f>
        <v>3</v>
      </c>
    </row>
    <row r="114" spans="1:10" s="437" customFormat="1" ht="60" x14ac:dyDescent="0.25">
      <c r="A114" s="404">
        <v>1106282</v>
      </c>
      <c r="B114" s="400" t="s">
        <v>211</v>
      </c>
      <c r="C114" s="401" t="str">
        <f ca="1">PROPER(IFERROR((VLOOKUP($A114,INDIRECT("'"&amp;$B114&amp;"'!A:I"),2,FALSE)),""))</f>
        <v>Concreto Para Bombeamento Fck = 40 Mpa - Confecção Em Central Dosadora De 30 M³/H - Areia E Brita Comerciais</v>
      </c>
      <c r="D114" s="429" t="str">
        <f ca="1">LOWER(IFERROR((VLOOKUP($A114,INDIRECT("'"&amp;$B114&amp;"'!A:I"),$J114,FALSE)),""))</f>
        <v>m3</v>
      </c>
      <c r="E114" s="434">
        <v>1.92</v>
      </c>
      <c r="F114" s="429">
        <f ca="1">IFERROR((VLOOKUP($A114,INDIRECT("'"&amp;$B114&amp;"'!A:I"),$J114+1,FALSE)),"")</f>
        <v>450.39</v>
      </c>
      <c r="G114" s="426">
        <f t="shared" ca="1" si="17"/>
        <v>864.75</v>
      </c>
      <c r="H114" s="427"/>
      <c r="I114" s="436"/>
      <c r="J114" s="439">
        <f>IF(LEFT(B114,3)="cpu",7,3)</f>
        <v>3</v>
      </c>
    </row>
    <row r="115" spans="1:10" s="437" customFormat="1" ht="72" x14ac:dyDescent="0.25">
      <c r="A115" s="404">
        <v>3117750</v>
      </c>
      <c r="B115" s="400" t="s">
        <v>211</v>
      </c>
      <c r="C115" s="401" t="str">
        <f ca="1">PROPER(IFERROR((VLOOKUP($A115,INDIRECT("'"&amp;$B115&amp;"'!A:I"),2,FALSE)),""))</f>
        <v>Fôrma Metálica Para Aduelas De Bueiros Celulares De Concreto Pré-Moldados - Utilização De 100 Vezes - Confecção, Instalação E Retirada</v>
      </c>
      <c r="D115" s="429" t="str">
        <f ca="1">LOWER(IFERROR((VLOOKUP($A115,INDIRECT("'"&amp;$B115&amp;"'!A:I"),$J115,FALSE)),""))</f>
        <v>m2</v>
      </c>
      <c r="E115" s="434">
        <v>10.5</v>
      </c>
      <c r="F115" s="429">
        <f ca="1">IFERROR((VLOOKUP($A115,INDIRECT("'"&amp;$B115&amp;"'!A:I"),$J115+1,FALSE)),"")</f>
        <v>24.13</v>
      </c>
      <c r="G115" s="426">
        <f t="shared" ca="1" si="17"/>
        <v>253.37</v>
      </c>
      <c r="H115" s="427"/>
      <c r="I115" s="436"/>
      <c r="J115" s="439">
        <f>IF(LEFT(B115,3)="cpu",7,3)</f>
        <v>3</v>
      </c>
    </row>
    <row r="116" spans="1:10" s="437" customFormat="1" x14ac:dyDescent="0.25">
      <c r="A116" s="858" t="s">
        <v>587</v>
      </c>
      <c r="B116" s="859"/>
      <c r="C116" s="858"/>
      <c r="D116" s="858"/>
      <c r="E116" s="858"/>
      <c r="F116" s="858"/>
      <c r="G116" s="858"/>
      <c r="H116" s="428">
        <f ca="1">ROUND(SUM(G112:G115),2)</f>
        <v>4923.66</v>
      </c>
      <c r="I116" s="436"/>
      <c r="J116" s="439"/>
    </row>
    <row r="117" spans="1:10" s="437" customFormat="1" x14ac:dyDescent="0.25">
      <c r="A117" s="863" t="s">
        <v>162</v>
      </c>
      <c r="B117" s="861" t="s">
        <v>507</v>
      </c>
      <c r="C117" s="862" t="s">
        <v>605</v>
      </c>
      <c r="D117" s="860" t="s">
        <v>252</v>
      </c>
      <c r="E117" s="860" t="s">
        <v>509</v>
      </c>
      <c r="F117" s="860" t="s">
        <v>510</v>
      </c>
      <c r="G117" s="860"/>
      <c r="H117" s="865" t="s">
        <v>583</v>
      </c>
      <c r="I117" s="436"/>
      <c r="J117" s="439"/>
    </row>
    <row r="118" spans="1:10" s="437" customFormat="1" x14ac:dyDescent="0.25">
      <c r="A118" s="863"/>
      <c r="B118" s="861"/>
      <c r="C118" s="862"/>
      <c r="D118" s="860"/>
      <c r="E118" s="860"/>
      <c r="F118" s="423" t="s">
        <v>512</v>
      </c>
      <c r="G118" s="423" t="s">
        <v>513</v>
      </c>
      <c r="H118" s="865"/>
      <c r="I118" s="436"/>
      <c r="J118" s="439"/>
    </row>
    <row r="119" spans="1:10" s="437" customFormat="1" ht="60" x14ac:dyDescent="0.25">
      <c r="A119" s="404">
        <v>1106282</v>
      </c>
      <c r="B119" s="400" t="s">
        <v>211</v>
      </c>
      <c r="C119" s="401" t="str">
        <f ca="1">PROPER(IFERROR((VLOOKUP($A119,INDIRECT("'"&amp;$B119&amp;"'!A:I"),2,FALSE)),""))</f>
        <v>Concreto Para Bombeamento Fck = 40 Mpa - Confecção Em Central Dosadora De 30 M³/H - Areia E Brita Comerciais</v>
      </c>
      <c r="D119" s="429"/>
      <c r="E119" s="434"/>
      <c r="F119" s="429"/>
      <c r="G119" s="426"/>
      <c r="H119" s="427"/>
      <c r="I119" s="436"/>
      <c r="J119" s="439"/>
    </row>
    <row r="120" spans="1:10" s="437" customFormat="1" ht="60" x14ac:dyDescent="0.25">
      <c r="A120" s="404">
        <v>5909007</v>
      </c>
      <c r="B120" s="400" t="s">
        <v>211</v>
      </c>
      <c r="C120" s="401" t="str">
        <f ca="1">PROPER(IFERROR((VLOOKUP($A120,INDIRECT("'"&amp;$B120&amp;"'!A:I"),2,FALSE)),""))</f>
        <v>Carga, Manobra E Descarga De Concreto Com Caminhão Betoneira - Carga Em Central De Concreto De 30 M³/H E Descarga Livre</v>
      </c>
      <c r="D120" s="429" t="str">
        <f ca="1">LOWER(IFERROR((VLOOKUP($A120,INDIRECT("'"&amp;$B120&amp;"'!A:I"),$J120,FALSE)),""))</f>
        <v>t</v>
      </c>
      <c r="E120" s="434">
        <v>5.3760000000000003</v>
      </c>
      <c r="F120" s="429">
        <f ca="1">IFERROR((VLOOKUP($A120,INDIRECT("'"&amp;$B120&amp;"'!A:I"),$J120+1,FALSE)),"")</f>
        <v>18.53</v>
      </c>
      <c r="G120" s="426">
        <f t="shared" ref="G120" ca="1" si="18">E120*F120</f>
        <v>99.62</v>
      </c>
      <c r="H120" s="427"/>
      <c r="I120" s="436"/>
      <c r="J120" s="439">
        <f>IF(LEFT(B120,3)="cpu",7,3)</f>
        <v>3</v>
      </c>
    </row>
    <row r="121" spans="1:10" s="437" customFormat="1" x14ac:dyDescent="0.25">
      <c r="A121" s="858" t="s">
        <v>602</v>
      </c>
      <c r="B121" s="859"/>
      <c r="C121" s="858"/>
      <c r="D121" s="858"/>
      <c r="E121" s="858"/>
      <c r="F121" s="858"/>
      <c r="G121" s="858"/>
      <c r="H121" s="428">
        <f ca="1">ROUND(SUM(G119:G120),2)</f>
        <v>99.62</v>
      </c>
      <c r="I121" s="436"/>
      <c r="J121" s="439"/>
    </row>
    <row r="122" spans="1:10" s="437" customFormat="1" x14ac:dyDescent="0.25">
      <c r="A122" s="858" t="s">
        <v>603</v>
      </c>
      <c r="B122" s="858"/>
      <c r="C122" s="858"/>
      <c r="D122" s="858"/>
      <c r="E122" s="858"/>
      <c r="F122" s="858"/>
      <c r="G122" s="858"/>
      <c r="H122" s="428">
        <f ca="1">H109+H116+H121</f>
        <v>5060.3100000000004</v>
      </c>
      <c r="I122" s="436"/>
      <c r="J122" s="439"/>
    </row>
    <row r="123" spans="1:10" s="437" customFormat="1" x14ac:dyDescent="0.25">
      <c r="A123" s="866" t="s">
        <v>519</v>
      </c>
      <c r="B123" s="867"/>
      <c r="C123" s="867"/>
      <c r="D123" s="867"/>
      <c r="E123" s="867"/>
      <c r="F123" s="867"/>
      <c r="G123" s="868"/>
      <c r="H123" s="435">
        <f ca="1">BDI_SEM_DESON!$F$30</f>
        <v>0.27260000000000001</v>
      </c>
      <c r="I123" s="436"/>
      <c r="J123" s="439"/>
    </row>
    <row r="124" spans="1:10" s="437" customFormat="1" x14ac:dyDescent="0.25">
      <c r="A124" s="866" t="s">
        <v>520</v>
      </c>
      <c r="B124" s="867"/>
      <c r="C124" s="867"/>
      <c r="D124" s="867"/>
      <c r="E124" s="867"/>
      <c r="F124" s="867"/>
      <c r="G124" s="868"/>
      <c r="H124" s="428">
        <f ca="1">ROUND(H122*(1+H123),2)</f>
        <v>6439.75</v>
      </c>
      <c r="I124" s="436"/>
      <c r="J124" s="439"/>
    </row>
    <row r="126" spans="1:10" ht="22.5" customHeight="1" x14ac:dyDescent="0.25">
      <c r="A126" s="478" t="s">
        <v>584</v>
      </c>
      <c r="B126" s="869" t="s">
        <v>608</v>
      </c>
      <c r="C126" s="869"/>
      <c r="D126" s="869"/>
      <c r="E126" s="869"/>
      <c r="F126" s="869"/>
      <c r="G126" s="410" t="s">
        <v>206</v>
      </c>
      <c r="H126" s="410">
        <f ca="1">H144</f>
        <v>16.72</v>
      </c>
    </row>
    <row r="127" spans="1:10" s="437" customFormat="1" x14ac:dyDescent="0.25">
      <c r="A127" s="863" t="s">
        <v>162</v>
      </c>
      <c r="B127" s="861" t="s">
        <v>507</v>
      </c>
      <c r="C127" s="862" t="s">
        <v>568</v>
      </c>
      <c r="D127" s="860" t="s">
        <v>252</v>
      </c>
      <c r="E127" s="860" t="s">
        <v>509</v>
      </c>
      <c r="F127" s="860" t="s">
        <v>510</v>
      </c>
      <c r="G127" s="860"/>
      <c r="H127" s="865" t="s">
        <v>569</v>
      </c>
      <c r="I127" s="436"/>
      <c r="J127" s="439"/>
    </row>
    <row r="128" spans="1:10" s="437" customFormat="1" x14ac:dyDescent="0.25">
      <c r="A128" s="863"/>
      <c r="B128" s="861"/>
      <c r="C128" s="862"/>
      <c r="D128" s="860"/>
      <c r="E128" s="860"/>
      <c r="F128" s="423" t="s">
        <v>512</v>
      </c>
      <c r="G128" s="423" t="s">
        <v>513</v>
      </c>
      <c r="H128" s="865"/>
      <c r="I128" s="436"/>
      <c r="J128" s="439"/>
    </row>
    <row r="129" spans="1:10" s="437" customFormat="1" x14ac:dyDescent="0.25">
      <c r="A129" s="399"/>
      <c r="B129" s="400"/>
      <c r="C129" s="401" t="str">
        <f ca="1">PROPER(IFERROR((VLOOKUP($A129,INDIRECT("'"&amp;$B129&amp;"'!A:I"),2,FALSE)),""))</f>
        <v/>
      </c>
      <c r="D129" s="424"/>
      <c r="E129" s="434"/>
      <c r="F129" s="425" t="str">
        <f ca="1">IFERROR((VLOOKUP($A129,INDIRECT("'"&amp;$B129&amp;"'!A:I"),IF(D129="CHP",4,IF(D129="CHI",5,0)),FALSE)),"")</f>
        <v/>
      </c>
      <c r="G129" s="426"/>
      <c r="H129" s="427"/>
      <c r="I129" s="436"/>
      <c r="J129" s="439"/>
    </row>
    <row r="130" spans="1:10" s="437" customFormat="1" x14ac:dyDescent="0.25">
      <c r="A130" s="399"/>
      <c r="B130" s="400"/>
      <c r="C130" s="401" t="str">
        <f ca="1">PROPER(IFERROR((VLOOKUP($A130,INDIRECT("'"&amp;$B130&amp;"'!A:I"),2,FALSE)),""))</f>
        <v/>
      </c>
      <c r="D130" s="424"/>
      <c r="E130" s="434"/>
      <c r="F130" s="425" t="str">
        <f ca="1">IFERROR((VLOOKUP($A130,INDIRECT("'"&amp;$B130&amp;"'!A:I"),IF(D130="CHP",4,IF(D130="CHI",5,0)),FALSE)),"")</f>
        <v/>
      </c>
      <c r="G130" s="426"/>
      <c r="H130" s="427"/>
      <c r="I130" s="436"/>
      <c r="J130" s="439"/>
    </row>
    <row r="131" spans="1:10" s="437" customFormat="1" x14ac:dyDescent="0.25">
      <c r="A131" s="399"/>
      <c r="B131" s="400"/>
      <c r="C131" s="401" t="str">
        <f ca="1">PROPER(IFERROR((VLOOKUP($A131,INDIRECT("'"&amp;$B131&amp;"'!A:I"),2,FALSE)),""))</f>
        <v/>
      </c>
      <c r="D131" s="424"/>
      <c r="E131" s="434"/>
      <c r="F131" s="425" t="str">
        <f ca="1">IFERROR((VLOOKUP($A131,INDIRECT("'"&amp;$B131&amp;"'!A:I"),IF(D131="CHP",4,IF(D131="CHI",5,0)),FALSE)),"")</f>
        <v/>
      </c>
      <c r="G131" s="426"/>
      <c r="H131" s="427"/>
      <c r="I131" s="436"/>
      <c r="J131" s="439"/>
    </row>
    <row r="132" spans="1:10" s="437" customFormat="1" x14ac:dyDescent="0.25">
      <c r="A132" s="858" t="s">
        <v>572</v>
      </c>
      <c r="B132" s="859"/>
      <c r="C132" s="858"/>
      <c r="D132" s="858"/>
      <c r="E132" s="858"/>
      <c r="F132" s="858"/>
      <c r="G132" s="858"/>
      <c r="H132" s="428">
        <f>ROUND(SUM(G129:G131),4)</f>
        <v>0</v>
      </c>
      <c r="I132" s="436"/>
      <c r="J132" s="439"/>
    </row>
    <row r="133" spans="1:10" s="437" customFormat="1" x14ac:dyDescent="0.25">
      <c r="A133" s="863" t="s">
        <v>162</v>
      </c>
      <c r="B133" s="861" t="s">
        <v>507</v>
      </c>
      <c r="C133" s="862" t="s">
        <v>573</v>
      </c>
      <c r="D133" s="860" t="s">
        <v>252</v>
      </c>
      <c r="E133" s="860" t="s">
        <v>509</v>
      </c>
      <c r="F133" s="860" t="s">
        <v>510</v>
      </c>
      <c r="G133" s="860"/>
      <c r="H133" s="865" t="s">
        <v>574</v>
      </c>
      <c r="I133" s="436"/>
      <c r="J133" s="439"/>
    </row>
    <row r="134" spans="1:10" s="437" customFormat="1" x14ac:dyDescent="0.25">
      <c r="A134" s="863"/>
      <c r="B134" s="861"/>
      <c r="C134" s="862"/>
      <c r="D134" s="860"/>
      <c r="E134" s="860"/>
      <c r="F134" s="423" t="s">
        <v>512</v>
      </c>
      <c r="G134" s="423" t="s">
        <v>513</v>
      </c>
      <c r="H134" s="865"/>
      <c r="I134" s="436"/>
      <c r="J134" s="439"/>
    </row>
    <row r="135" spans="1:10" s="437" customFormat="1" x14ac:dyDescent="0.25">
      <c r="A135" s="402">
        <v>88316</v>
      </c>
      <c r="B135" s="403" t="s">
        <v>124</v>
      </c>
      <c r="C135" s="401" t="s">
        <v>576</v>
      </c>
      <c r="D135" s="429" t="s">
        <v>577</v>
      </c>
      <c r="E135" s="434">
        <v>0.35</v>
      </c>
      <c r="F135" s="430">
        <f ca="1">IFERROR((VLOOKUP($A135,INDIRECT("'"&amp;$B135&amp;"'!A:I"),4,FALSE)),"")</f>
        <v>20.25</v>
      </c>
      <c r="G135" s="426">
        <f t="shared" ref="G135" ca="1" si="19">E135*F135</f>
        <v>7.09</v>
      </c>
      <c r="H135" s="427"/>
      <c r="I135" s="436"/>
      <c r="J135" s="439"/>
    </row>
    <row r="136" spans="1:10" s="437" customFormat="1" x14ac:dyDescent="0.25">
      <c r="A136" s="858" t="s">
        <v>578</v>
      </c>
      <c r="B136" s="859"/>
      <c r="C136" s="858"/>
      <c r="D136" s="858"/>
      <c r="E136" s="858"/>
      <c r="F136" s="858"/>
      <c r="G136" s="858"/>
      <c r="H136" s="428">
        <f ca="1">ROUND(SUM(G135:G135),4)</f>
        <v>7.09</v>
      </c>
      <c r="I136" s="436"/>
      <c r="J136" s="439"/>
    </row>
    <row r="137" spans="1:10" s="437" customFormat="1" x14ac:dyDescent="0.25">
      <c r="A137" s="858" t="s">
        <v>579</v>
      </c>
      <c r="B137" s="859"/>
      <c r="C137" s="858"/>
      <c r="D137" s="858"/>
      <c r="E137" s="858"/>
      <c r="F137" s="858"/>
      <c r="G137" s="858"/>
      <c r="H137" s="428">
        <f ca="1">H132+H136</f>
        <v>7.09</v>
      </c>
      <c r="I137" s="436"/>
      <c r="J137" s="439"/>
    </row>
    <row r="138" spans="1:10" s="437" customFormat="1" x14ac:dyDescent="0.2">
      <c r="A138" s="864" t="s">
        <v>609</v>
      </c>
      <c r="B138" s="864"/>
      <c r="C138" s="864"/>
      <c r="D138" s="864"/>
      <c r="E138" s="864"/>
      <c r="F138" s="864"/>
      <c r="G138" s="864"/>
      <c r="H138" s="428">
        <v>1</v>
      </c>
      <c r="I138" s="436"/>
      <c r="J138" s="439"/>
    </row>
    <row r="139" spans="1:10" s="437" customFormat="1" x14ac:dyDescent="0.25">
      <c r="A139" s="858" t="s">
        <v>581</v>
      </c>
      <c r="B139" s="859"/>
      <c r="C139" s="858"/>
      <c r="D139" s="858"/>
      <c r="E139" s="858"/>
      <c r="F139" s="858"/>
      <c r="G139" s="858"/>
      <c r="H139" s="428">
        <f ca="1">H137/H138</f>
        <v>7.09</v>
      </c>
      <c r="I139" s="436"/>
      <c r="J139" s="439"/>
    </row>
    <row r="140" spans="1:10" s="437" customFormat="1" x14ac:dyDescent="0.25">
      <c r="A140" s="863" t="s">
        <v>162</v>
      </c>
      <c r="B140" s="861" t="s">
        <v>507</v>
      </c>
      <c r="C140" s="862" t="s">
        <v>582</v>
      </c>
      <c r="D140" s="860" t="s">
        <v>252</v>
      </c>
      <c r="E140" s="860" t="s">
        <v>509</v>
      </c>
      <c r="F140" s="860" t="s">
        <v>510</v>
      </c>
      <c r="G140" s="860"/>
      <c r="H140" s="865" t="s">
        <v>583</v>
      </c>
      <c r="I140" s="436"/>
      <c r="J140" s="439"/>
    </row>
    <row r="141" spans="1:10" s="437" customFormat="1" x14ac:dyDescent="0.25">
      <c r="A141" s="863"/>
      <c r="B141" s="861"/>
      <c r="C141" s="862"/>
      <c r="D141" s="860"/>
      <c r="E141" s="860"/>
      <c r="F141" s="423" t="s">
        <v>512</v>
      </c>
      <c r="G141" s="423" t="s">
        <v>513</v>
      </c>
      <c r="H141" s="865"/>
      <c r="I141" s="436"/>
      <c r="J141" s="439"/>
    </row>
    <row r="142" spans="1:10" s="437" customFormat="1" ht="48" x14ac:dyDescent="0.25">
      <c r="A142" s="404">
        <v>1109669</v>
      </c>
      <c r="B142" s="400" t="s">
        <v>211</v>
      </c>
      <c r="C142" s="401" t="str">
        <f ca="1">PROPER(IFERROR((VLOOKUP($A142,INDIRECT("'"&amp;$B142&amp;"'!A:I"),2,FALSE)),""))</f>
        <v>Argamassa De Cimento E Areia 1:3 - Confecção Em Betoneira E Lançamento Manual - Areia Comercial</v>
      </c>
      <c r="D142" s="429" t="str">
        <f ca="1">LOWER(IFERROR((VLOOKUP($A142,INDIRECT("'"&amp;$B142&amp;"'!A:I"),$J142,FALSE)),""))</f>
        <v>m3</v>
      </c>
      <c r="E142" s="434">
        <v>0.02</v>
      </c>
      <c r="F142" s="429">
        <f ca="1">IFERROR((VLOOKUP($A142,INDIRECT("'"&amp;$B142&amp;"'!A:I"),$J142+1,FALSE)),"")</f>
        <v>481.38</v>
      </c>
      <c r="G142" s="426">
        <f t="shared" ref="G142" ca="1" si="20">E142*F142</f>
        <v>9.6300000000000008</v>
      </c>
      <c r="H142" s="427"/>
      <c r="I142" s="436"/>
      <c r="J142" s="439">
        <f>IF(LEFT(B142,3)="cpu",7,3)</f>
        <v>3</v>
      </c>
    </row>
    <row r="143" spans="1:10" s="437" customFormat="1" x14ac:dyDescent="0.25">
      <c r="A143" s="858" t="s">
        <v>587</v>
      </c>
      <c r="B143" s="859"/>
      <c r="C143" s="858"/>
      <c r="D143" s="858"/>
      <c r="E143" s="858"/>
      <c r="F143" s="858"/>
      <c r="G143" s="858"/>
      <c r="H143" s="428">
        <f ca="1">ROUND(SUM(G142:G142),2)</f>
        <v>9.6300000000000008</v>
      </c>
    </row>
    <row r="144" spans="1:10" s="437" customFormat="1" x14ac:dyDescent="0.25">
      <c r="A144" s="858" t="s">
        <v>603</v>
      </c>
      <c r="B144" s="858"/>
      <c r="C144" s="858"/>
      <c r="D144" s="858"/>
      <c r="E144" s="858"/>
      <c r="F144" s="858"/>
      <c r="G144" s="858"/>
      <c r="H144" s="428">
        <f ca="1">H139+H143</f>
        <v>16.72</v>
      </c>
    </row>
    <row r="145" spans="1:8" s="437" customFormat="1" x14ac:dyDescent="0.25">
      <c r="A145" s="866" t="s">
        <v>519</v>
      </c>
      <c r="B145" s="867"/>
      <c r="C145" s="867"/>
      <c r="D145" s="867"/>
      <c r="E145" s="867"/>
      <c r="F145" s="867"/>
      <c r="G145" s="868"/>
      <c r="H145" s="435">
        <f ca="1">BDI_SEM_DESON!$F$30</f>
        <v>0.27260000000000001</v>
      </c>
    </row>
    <row r="146" spans="1:8" s="437" customFormat="1" x14ac:dyDescent="0.25">
      <c r="A146" s="866" t="s">
        <v>520</v>
      </c>
      <c r="B146" s="867"/>
      <c r="C146" s="867"/>
      <c r="D146" s="867"/>
      <c r="E146" s="867"/>
      <c r="F146" s="867"/>
      <c r="G146" s="868"/>
      <c r="H146" s="428">
        <f ca="1">ROUND(H144*(1+H145),2)</f>
        <v>21.28</v>
      </c>
    </row>
  </sheetData>
  <autoFilter ref="A5:H36" xr:uid="{00000000-0009-0000-0000-000008000000}"/>
  <mergeCells count="191">
    <mergeCell ref="B7:B8"/>
    <mergeCell ref="C7:C8"/>
    <mergeCell ref="D7:D8"/>
    <mergeCell ref="A140:A141"/>
    <mergeCell ref="B140:B141"/>
    <mergeCell ref="C140:C141"/>
    <mergeCell ref="D140:D141"/>
    <mergeCell ref="E140:E141"/>
    <mergeCell ref="F140:G140"/>
    <mergeCell ref="B103:B104"/>
    <mergeCell ref="A48:G48"/>
    <mergeCell ref="A49:G49"/>
    <mergeCell ref="A50:A51"/>
    <mergeCell ref="B50:B51"/>
    <mergeCell ref="A34:G34"/>
    <mergeCell ref="A33:G33"/>
    <mergeCell ref="D43:D44"/>
    <mergeCell ref="E43:E44"/>
    <mergeCell ref="F43:G43"/>
    <mergeCell ref="A46:G46"/>
    <mergeCell ref="A47:G47"/>
    <mergeCell ref="B36:F36"/>
    <mergeCell ref="A37:A38"/>
    <mergeCell ref="B37:B38"/>
    <mergeCell ref="A144:G144"/>
    <mergeCell ref="C1:H1"/>
    <mergeCell ref="C2:H2"/>
    <mergeCell ref="C3:H3"/>
    <mergeCell ref="C4:H4"/>
    <mergeCell ref="B6:F6"/>
    <mergeCell ref="E7:E8"/>
    <mergeCell ref="H7:H8"/>
    <mergeCell ref="A12:G12"/>
    <mergeCell ref="A13:A14"/>
    <mergeCell ref="B13:B14"/>
    <mergeCell ref="C13:C14"/>
    <mergeCell ref="D13:D14"/>
    <mergeCell ref="E13:E14"/>
    <mergeCell ref="F13:G13"/>
    <mergeCell ref="H13:H14"/>
    <mergeCell ref="F7:G7"/>
    <mergeCell ref="A7:A8"/>
    <mergeCell ref="C43:C44"/>
    <mergeCell ref="C37:C38"/>
    <mergeCell ref="D37:D38"/>
    <mergeCell ref="E37:E38"/>
    <mergeCell ref="F37:G37"/>
    <mergeCell ref="H37:H38"/>
    <mergeCell ref="H43:H44"/>
    <mergeCell ref="A145:G145"/>
    <mergeCell ref="A146:G146"/>
    <mergeCell ref="H133:H134"/>
    <mergeCell ref="A136:G136"/>
    <mergeCell ref="A137:G137"/>
    <mergeCell ref="A138:G138"/>
    <mergeCell ref="A132:G132"/>
    <mergeCell ref="A127:A128"/>
    <mergeCell ref="B127:B128"/>
    <mergeCell ref="C127:C128"/>
    <mergeCell ref="D127:D128"/>
    <mergeCell ref="E127:E128"/>
    <mergeCell ref="F127:G127"/>
    <mergeCell ref="H127:H128"/>
    <mergeCell ref="H140:H141"/>
    <mergeCell ref="A143:G143"/>
    <mergeCell ref="A139:G139"/>
    <mergeCell ref="H110:H111"/>
    <mergeCell ref="H97:H98"/>
    <mergeCell ref="A106:G106"/>
    <mergeCell ref="F97:G97"/>
    <mergeCell ref="A102:G102"/>
    <mergeCell ref="A103:A104"/>
    <mergeCell ref="H57:H58"/>
    <mergeCell ref="H50:H51"/>
    <mergeCell ref="A62:G62"/>
    <mergeCell ref="A61:G61"/>
    <mergeCell ref="A64:G64"/>
    <mergeCell ref="A63:G63"/>
    <mergeCell ref="B66:F66"/>
    <mergeCell ref="A67:A68"/>
    <mergeCell ref="B67:B68"/>
    <mergeCell ref="C67:C68"/>
    <mergeCell ref="D67:D68"/>
    <mergeCell ref="E67:E68"/>
    <mergeCell ref="F67:G67"/>
    <mergeCell ref="A57:A58"/>
    <mergeCell ref="B57:B58"/>
    <mergeCell ref="C57:C58"/>
    <mergeCell ref="D57:D58"/>
    <mergeCell ref="E57:E58"/>
    <mergeCell ref="F57:G57"/>
    <mergeCell ref="C50:C51"/>
    <mergeCell ref="D50:D51"/>
    <mergeCell ref="E50:E51"/>
    <mergeCell ref="F50:G50"/>
    <mergeCell ref="A56:G56"/>
    <mergeCell ref="H20:H21"/>
    <mergeCell ref="A26:G26"/>
    <mergeCell ref="A32:G32"/>
    <mergeCell ref="A27:A28"/>
    <mergeCell ref="B27:B28"/>
    <mergeCell ref="C27:C28"/>
    <mergeCell ref="D27:D28"/>
    <mergeCell ref="E27:E28"/>
    <mergeCell ref="A16:G16"/>
    <mergeCell ref="A17:G17"/>
    <mergeCell ref="A18:G18"/>
    <mergeCell ref="A19:G19"/>
    <mergeCell ref="A20:A21"/>
    <mergeCell ref="B20:B21"/>
    <mergeCell ref="C20:C21"/>
    <mergeCell ref="D20:D21"/>
    <mergeCell ref="E20:E21"/>
    <mergeCell ref="F20:G20"/>
    <mergeCell ref="F27:G27"/>
    <mergeCell ref="H27:H28"/>
    <mergeCell ref="A31:G31"/>
    <mergeCell ref="A42:G42"/>
    <mergeCell ref="A43:A44"/>
    <mergeCell ref="B43:B44"/>
    <mergeCell ref="B126:F126"/>
    <mergeCell ref="A133:A134"/>
    <mergeCell ref="B133:B134"/>
    <mergeCell ref="C133:C134"/>
    <mergeCell ref="D133:D134"/>
    <mergeCell ref="E133:E134"/>
    <mergeCell ref="F133:G133"/>
    <mergeCell ref="A78:G78"/>
    <mergeCell ref="A116:G116"/>
    <mergeCell ref="A109:G109"/>
    <mergeCell ref="A110:A111"/>
    <mergeCell ref="B110:B111"/>
    <mergeCell ref="C110:C111"/>
    <mergeCell ref="D110:D111"/>
    <mergeCell ref="E110:E111"/>
    <mergeCell ref="F110:G110"/>
    <mergeCell ref="A108:G108"/>
    <mergeCell ref="A76:G76"/>
    <mergeCell ref="A77:G77"/>
    <mergeCell ref="A79:G79"/>
    <mergeCell ref="A80:A81"/>
    <mergeCell ref="B80:B81"/>
    <mergeCell ref="C80:C81"/>
    <mergeCell ref="D80:D81"/>
    <mergeCell ref="E80:E81"/>
    <mergeCell ref="F80:G80"/>
    <mergeCell ref="H67:H68"/>
    <mergeCell ref="A72:G72"/>
    <mergeCell ref="A73:A74"/>
    <mergeCell ref="B73:B74"/>
    <mergeCell ref="C73:C74"/>
    <mergeCell ref="D73:D74"/>
    <mergeCell ref="E73:E74"/>
    <mergeCell ref="F73:G73"/>
    <mergeCell ref="H73:H74"/>
    <mergeCell ref="H80:H81"/>
    <mergeCell ref="A86:G86"/>
    <mergeCell ref="A87:A88"/>
    <mergeCell ref="B87:B88"/>
    <mergeCell ref="C87:C88"/>
    <mergeCell ref="D87:D88"/>
    <mergeCell ref="E87:E88"/>
    <mergeCell ref="F87:G87"/>
    <mergeCell ref="H87:H88"/>
    <mergeCell ref="H103:H104"/>
    <mergeCell ref="A107:G107"/>
    <mergeCell ref="A91:G91"/>
    <mergeCell ref="A92:G92"/>
    <mergeCell ref="A93:G93"/>
    <mergeCell ref="A94:G94"/>
    <mergeCell ref="B96:F96"/>
    <mergeCell ref="A97:A98"/>
    <mergeCell ref="B97:B98"/>
    <mergeCell ref="C97:C98"/>
    <mergeCell ref="D97:D98"/>
    <mergeCell ref="E97:E98"/>
    <mergeCell ref="C103:C104"/>
    <mergeCell ref="D103:D104"/>
    <mergeCell ref="E103:E104"/>
    <mergeCell ref="F103:G103"/>
    <mergeCell ref="H117:H118"/>
    <mergeCell ref="A121:G121"/>
    <mergeCell ref="A122:G122"/>
    <mergeCell ref="A123:G123"/>
    <mergeCell ref="A124:G124"/>
    <mergeCell ref="A117:A118"/>
    <mergeCell ref="B117:B118"/>
    <mergeCell ref="C117:C118"/>
    <mergeCell ref="D117:D118"/>
    <mergeCell ref="E117:E118"/>
    <mergeCell ref="F117:G117"/>
  </mergeCells>
  <dataValidations count="1">
    <dataValidation type="list" allowBlank="1" showInputMessage="1" showErrorMessage="1" sqref="D9:D11 D39:D41 D129:D131 D69:D71 D99:D101" xr:uid="{7BF4C5AD-0A6A-4662-A46E-4B7E5EBCC751}">
      <formula1>"CHP,CHI"</formula1>
    </dataValidation>
  </dataValidations>
  <pageMargins left="0.27559055118110237" right="0.27559055118110237" top="0.27559055118110237" bottom="0.27559055118110237" header="0" footer="0"/>
  <pageSetup paperSize="9" scale="88" fitToHeight="0" orientation="portrait" r:id="rId1"/>
  <rowBreaks count="4" manualBreakCount="4">
    <brk id="34" max="16383" man="1"/>
    <brk id="64" max="16383" man="1"/>
    <brk id="94" max="16383" man="1"/>
    <brk id="12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9">
    <tabColor rgb="FFFFFF00"/>
    <pageSetUpPr fitToPage="1"/>
  </sheetPr>
  <dimension ref="A1:I9"/>
  <sheetViews>
    <sheetView tabSelected="1" view="pageBreakPreview" zoomScaleNormal="100" zoomScaleSheetLayoutView="100" workbookViewId="0">
      <selection activeCell="O64" sqref="O64"/>
    </sheetView>
  </sheetViews>
  <sheetFormatPr defaultColWidth="9.140625" defaultRowHeight="15" x14ac:dyDescent="0.25"/>
  <cols>
    <col min="1" max="1" width="5" customWidth="1"/>
    <col min="2" max="2" width="64.42578125" customWidth="1"/>
    <col min="3" max="3" width="10.7109375" customWidth="1"/>
    <col min="4" max="4" width="10.7109375" style="74" customWidth="1"/>
    <col min="6" max="7" width="9.7109375" bestFit="1" customWidth="1"/>
  </cols>
  <sheetData>
    <row r="1" spans="1:9" s="4" customFormat="1" ht="24.95" customHeight="1" x14ac:dyDescent="0.25">
      <c r="A1" s="620"/>
      <c r="B1" s="870" t="s">
        <v>148</v>
      </c>
      <c r="C1" s="870"/>
      <c r="D1" s="871"/>
      <c r="E1" s="590"/>
      <c r="F1" s="590"/>
      <c r="G1" s="590"/>
      <c r="H1" s="590"/>
      <c r="I1" s="137"/>
    </row>
    <row r="2" spans="1:9" s="4" customFormat="1" ht="24.95" customHeight="1" x14ac:dyDescent="0.25">
      <c r="A2" s="621"/>
      <c r="B2" s="872" t="s">
        <v>154</v>
      </c>
      <c r="C2" s="872"/>
      <c r="D2" s="873"/>
      <c r="E2" s="591"/>
      <c r="F2" s="591"/>
      <c r="G2" s="591"/>
      <c r="H2" s="591"/>
      <c r="I2" s="137"/>
    </row>
    <row r="3" spans="1:9" s="4" customFormat="1" ht="24.95" customHeight="1" x14ac:dyDescent="0.25">
      <c r="A3" s="622"/>
      <c r="B3" s="874" t="str">
        <f>Resumo!$B$1</f>
        <v>EXECUÇÃO DAS OBRAS REMANESCENTES DE CONSTRUÇÃO DE GALERIAS DE MACRODRENAGEM NO BAIRRO COBILÂNDIA, MUNICÍPIO DE VILA VELHA/ES</v>
      </c>
      <c r="C3" s="874"/>
      <c r="D3" s="875"/>
      <c r="E3" s="592"/>
      <c r="F3" s="592"/>
      <c r="G3" s="592"/>
      <c r="H3" s="592"/>
      <c r="I3" s="137"/>
    </row>
    <row r="4" spans="1:9" s="4" customFormat="1" ht="24.95" customHeight="1" x14ac:dyDescent="0.25">
      <c r="A4" s="630"/>
      <c r="B4" s="876" t="s">
        <v>610</v>
      </c>
      <c r="C4" s="876"/>
      <c r="D4" s="877"/>
      <c r="E4" s="592"/>
      <c r="F4" s="592"/>
      <c r="G4" s="592"/>
      <c r="H4" s="592"/>
      <c r="I4" s="137"/>
    </row>
    <row r="5" spans="1:9" ht="22.5" customHeight="1" x14ac:dyDescent="0.25">
      <c r="A5" s="346" t="s">
        <v>155</v>
      </c>
      <c r="B5" s="347" t="s">
        <v>610</v>
      </c>
      <c r="C5" s="346" t="s">
        <v>611</v>
      </c>
      <c r="D5" s="348" t="s">
        <v>612</v>
      </c>
    </row>
    <row r="6" spans="1:9" s="73" customFormat="1" ht="22.5" customHeight="1" x14ac:dyDescent="0.25">
      <c r="A6" s="349">
        <v>1</v>
      </c>
      <c r="B6" s="350" t="s">
        <v>613</v>
      </c>
      <c r="C6" s="351" t="s">
        <v>227</v>
      </c>
      <c r="D6" s="352">
        <v>68</v>
      </c>
    </row>
    <row r="7" spans="1:9" s="73" customFormat="1" ht="22.5" customHeight="1" x14ac:dyDescent="0.25">
      <c r="A7" s="353">
        <v>2</v>
      </c>
      <c r="B7" s="354" t="s">
        <v>614</v>
      </c>
      <c r="C7" s="355" t="s">
        <v>227</v>
      </c>
      <c r="D7" s="356">
        <v>26</v>
      </c>
    </row>
    <row r="8" spans="1:9" ht="22.5" customHeight="1" x14ac:dyDescent="0.25">
      <c r="A8" s="643" t="s">
        <v>615</v>
      </c>
      <c r="B8" s="644"/>
      <c r="C8" s="644"/>
      <c r="D8" s="645"/>
    </row>
    <row r="9" spans="1:9" ht="62.45" customHeight="1" x14ac:dyDescent="0.25">
      <c r="A9" s="878" t="s">
        <v>616</v>
      </c>
      <c r="B9" s="879"/>
      <c r="C9" s="879"/>
      <c r="D9" s="880"/>
    </row>
  </sheetData>
  <mergeCells count="5">
    <mergeCell ref="B1:D1"/>
    <mergeCell ref="B2:D2"/>
    <mergeCell ref="B3:D3"/>
    <mergeCell ref="B4:D4"/>
    <mergeCell ref="A9:D9"/>
  </mergeCells>
  <pageMargins left="0.51181102362204722" right="0.51181102362204722" top="0.78740157480314965" bottom="0.78740157480314965" header="0.31496062992125984" footer="0.31496062992125984"/>
  <pageSetup paperSize="9"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6">
    <tabColor rgb="FFFFFF00"/>
  </sheetPr>
  <dimension ref="A1:E17336"/>
  <sheetViews>
    <sheetView workbookViewId="0">
      <selection activeCell="B1" sqref="B1"/>
    </sheetView>
  </sheetViews>
  <sheetFormatPr defaultRowHeight="12.75" x14ac:dyDescent="0.2"/>
  <cols>
    <col min="1" max="1" width="7.85546875" style="82" bestFit="1" customWidth="1"/>
    <col min="2" max="2" width="151.7109375" style="82" customWidth="1"/>
    <col min="3" max="3" width="6.7109375" style="82" bestFit="1" customWidth="1"/>
    <col min="4" max="4" width="12.42578125" style="82" bestFit="1" customWidth="1"/>
    <col min="5" max="5" width="19.28515625" style="82" bestFit="1" customWidth="1"/>
    <col min="6" max="6" width="17.5703125" style="82" customWidth="1"/>
    <col min="7" max="7" width="15.28515625" style="82" customWidth="1"/>
    <col min="8" max="9" width="48.7109375" style="82" customWidth="1"/>
    <col min="10" max="10" width="38.7109375" style="82" customWidth="1"/>
    <col min="11" max="11" width="82" style="82" customWidth="1"/>
    <col min="12" max="255" width="9.140625" style="82"/>
    <col min="256" max="256" width="70.28515625" style="82" customWidth="1"/>
    <col min="257" max="257" width="17.5703125" style="82" customWidth="1"/>
    <col min="258" max="258" width="70.28515625" style="82" customWidth="1"/>
    <col min="259" max="259" width="17.5703125" style="82" customWidth="1"/>
    <col min="260" max="260" width="15.28515625" style="82" customWidth="1"/>
    <col min="261" max="261" width="48.7109375" style="82" customWidth="1"/>
    <col min="262" max="262" width="24.5703125" style="82" customWidth="1"/>
    <col min="263" max="263" width="48.7109375" style="82" customWidth="1"/>
    <col min="264" max="264" width="8.140625" style="82" customWidth="1"/>
    <col min="265" max="265" width="38.7109375" style="82" customWidth="1"/>
    <col min="266" max="266" width="21.140625" style="82" customWidth="1"/>
    <col min="267" max="267" width="82" style="82" customWidth="1"/>
    <col min="268" max="511" width="9.140625" style="82"/>
    <col min="512" max="512" width="70.28515625" style="82" customWidth="1"/>
    <col min="513" max="513" width="17.5703125" style="82" customWidth="1"/>
    <col min="514" max="514" width="70.28515625" style="82" customWidth="1"/>
    <col min="515" max="515" width="17.5703125" style="82" customWidth="1"/>
    <col min="516" max="516" width="15.28515625" style="82" customWidth="1"/>
    <col min="517" max="517" width="48.7109375" style="82" customWidth="1"/>
    <col min="518" max="518" width="24.5703125" style="82" customWidth="1"/>
    <col min="519" max="519" width="48.7109375" style="82" customWidth="1"/>
    <col min="520" max="520" width="8.140625" style="82" customWidth="1"/>
    <col min="521" max="521" width="38.7109375" style="82" customWidth="1"/>
    <col min="522" max="522" width="21.140625" style="82" customWidth="1"/>
    <col min="523" max="523" width="82" style="82" customWidth="1"/>
    <col min="524" max="767" width="9.140625" style="82"/>
    <col min="768" max="768" width="70.28515625" style="82" customWidth="1"/>
    <col min="769" max="769" width="17.5703125" style="82" customWidth="1"/>
    <col min="770" max="770" width="70.28515625" style="82" customWidth="1"/>
    <col min="771" max="771" width="17.5703125" style="82" customWidth="1"/>
    <col min="772" max="772" width="15.28515625" style="82" customWidth="1"/>
    <col min="773" max="773" width="48.7109375" style="82" customWidth="1"/>
    <col min="774" max="774" width="24.5703125" style="82" customWidth="1"/>
    <col min="775" max="775" width="48.7109375" style="82" customWidth="1"/>
    <col min="776" max="776" width="8.140625" style="82" customWidth="1"/>
    <col min="777" max="777" width="38.7109375" style="82" customWidth="1"/>
    <col min="778" max="778" width="21.140625" style="82" customWidth="1"/>
    <col min="779" max="779" width="82" style="82" customWidth="1"/>
    <col min="780" max="1023" width="9.140625" style="82"/>
    <col min="1024" max="1024" width="70.28515625" style="82" customWidth="1"/>
    <col min="1025" max="1025" width="17.5703125" style="82" customWidth="1"/>
    <col min="1026" max="1026" width="70.28515625" style="82" customWidth="1"/>
    <col min="1027" max="1027" width="17.5703125" style="82" customWidth="1"/>
    <col min="1028" max="1028" width="15.28515625" style="82" customWidth="1"/>
    <col min="1029" max="1029" width="48.7109375" style="82" customWidth="1"/>
    <col min="1030" max="1030" width="24.5703125" style="82" customWidth="1"/>
    <col min="1031" max="1031" width="48.7109375" style="82" customWidth="1"/>
    <col min="1032" max="1032" width="8.140625" style="82" customWidth="1"/>
    <col min="1033" max="1033" width="38.7109375" style="82" customWidth="1"/>
    <col min="1034" max="1034" width="21.140625" style="82" customWidth="1"/>
    <col min="1035" max="1035" width="82" style="82" customWidth="1"/>
    <col min="1036" max="1279" width="9.140625" style="82"/>
    <col min="1280" max="1280" width="70.28515625" style="82" customWidth="1"/>
    <col min="1281" max="1281" width="17.5703125" style="82" customWidth="1"/>
    <col min="1282" max="1282" width="70.28515625" style="82" customWidth="1"/>
    <col min="1283" max="1283" width="17.5703125" style="82" customWidth="1"/>
    <col min="1284" max="1284" width="15.28515625" style="82" customWidth="1"/>
    <col min="1285" max="1285" width="48.7109375" style="82" customWidth="1"/>
    <col min="1286" max="1286" width="24.5703125" style="82" customWidth="1"/>
    <col min="1287" max="1287" width="48.7109375" style="82" customWidth="1"/>
    <col min="1288" max="1288" width="8.140625" style="82" customWidth="1"/>
    <col min="1289" max="1289" width="38.7109375" style="82" customWidth="1"/>
    <col min="1290" max="1290" width="21.140625" style="82" customWidth="1"/>
    <col min="1291" max="1291" width="82" style="82" customWidth="1"/>
    <col min="1292" max="1535" width="9.140625" style="82"/>
    <col min="1536" max="1536" width="70.28515625" style="82" customWidth="1"/>
    <col min="1537" max="1537" width="17.5703125" style="82" customWidth="1"/>
    <col min="1538" max="1538" width="70.28515625" style="82" customWidth="1"/>
    <col min="1539" max="1539" width="17.5703125" style="82" customWidth="1"/>
    <col min="1540" max="1540" width="15.28515625" style="82" customWidth="1"/>
    <col min="1541" max="1541" width="48.7109375" style="82" customWidth="1"/>
    <col min="1542" max="1542" width="24.5703125" style="82" customWidth="1"/>
    <col min="1543" max="1543" width="48.7109375" style="82" customWidth="1"/>
    <col min="1544" max="1544" width="8.140625" style="82" customWidth="1"/>
    <col min="1545" max="1545" width="38.7109375" style="82" customWidth="1"/>
    <col min="1546" max="1546" width="21.140625" style="82" customWidth="1"/>
    <col min="1547" max="1547" width="82" style="82" customWidth="1"/>
    <col min="1548" max="1791" width="9.140625" style="82"/>
    <col min="1792" max="1792" width="70.28515625" style="82" customWidth="1"/>
    <col min="1793" max="1793" width="17.5703125" style="82" customWidth="1"/>
    <col min="1794" max="1794" width="70.28515625" style="82" customWidth="1"/>
    <col min="1795" max="1795" width="17.5703125" style="82" customWidth="1"/>
    <col min="1796" max="1796" width="15.28515625" style="82" customWidth="1"/>
    <col min="1797" max="1797" width="48.7109375" style="82" customWidth="1"/>
    <col min="1798" max="1798" width="24.5703125" style="82" customWidth="1"/>
    <col min="1799" max="1799" width="48.7109375" style="82" customWidth="1"/>
    <col min="1800" max="1800" width="8.140625" style="82" customWidth="1"/>
    <col min="1801" max="1801" width="38.7109375" style="82" customWidth="1"/>
    <col min="1802" max="1802" width="21.140625" style="82" customWidth="1"/>
    <col min="1803" max="1803" width="82" style="82" customWidth="1"/>
    <col min="1804" max="2047" width="9.140625" style="82"/>
    <col min="2048" max="2048" width="70.28515625" style="82" customWidth="1"/>
    <col min="2049" max="2049" width="17.5703125" style="82" customWidth="1"/>
    <col min="2050" max="2050" width="70.28515625" style="82" customWidth="1"/>
    <col min="2051" max="2051" width="17.5703125" style="82" customWidth="1"/>
    <col min="2052" max="2052" width="15.28515625" style="82" customWidth="1"/>
    <col min="2053" max="2053" width="48.7109375" style="82" customWidth="1"/>
    <col min="2054" max="2054" width="24.5703125" style="82" customWidth="1"/>
    <col min="2055" max="2055" width="48.7109375" style="82" customWidth="1"/>
    <col min="2056" max="2056" width="8.140625" style="82" customWidth="1"/>
    <col min="2057" max="2057" width="38.7109375" style="82" customWidth="1"/>
    <col min="2058" max="2058" width="21.140625" style="82" customWidth="1"/>
    <col min="2059" max="2059" width="82" style="82" customWidth="1"/>
    <col min="2060" max="2303" width="9.140625" style="82"/>
    <col min="2304" max="2304" width="70.28515625" style="82" customWidth="1"/>
    <col min="2305" max="2305" width="17.5703125" style="82" customWidth="1"/>
    <col min="2306" max="2306" width="70.28515625" style="82" customWidth="1"/>
    <col min="2307" max="2307" width="17.5703125" style="82" customWidth="1"/>
    <col min="2308" max="2308" width="15.28515625" style="82" customWidth="1"/>
    <col min="2309" max="2309" width="48.7109375" style="82" customWidth="1"/>
    <col min="2310" max="2310" width="24.5703125" style="82" customWidth="1"/>
    <col min="2311" max="2311" width="48.7109375" style="82" customWidth="1"/>
    <col min="2312" max="2312" width="8.140625" style="82" customWidth="1"/>
    <col min="2313" max="2313" width="38.7109375" style="82" customWidth="1"/>
    <col min="2314" max="2314" width="21.140625" style="82" customWidth="1"/>
    <col min="2315" max="2315" width="82" style="82" customWidth="1"/>
    <col min="2316" max="2559" width="9.140625" style="82"/>
    <col min="2560" max="2560" width="70.28515625" style="82" customWidth="1"/>
    <col min="2561" max="2561" width="17.5703125" style="82" customWidth="1"/>
    <col min="2562" max="2562" width="70.28515625" style="82" customWidth="1"/>
    <col min="2563" max="2563" width="17.5703125" style="82" customWidth="1"/>
    <col min="2564" max="2564" width="15.28515625" style="82" customWidth="1"/>
    <col min="2565" max="2565" width="48.7109375" style="82" customWidth="1"/>
    <col min="2566" max="2566" width="24.5703125" style="82" customWidth="1"/>
    <col min="2567" max="2567" width="48.7109375" style="82" customWidth="1"/>
    <col min="2568" max="2568" width="8.140625" style="82" customWidth="1"/>
    <col min="2569" max="2569" width="38.7109375" style="82" customWidth="1"/>
    <col min="2570" max="2570" width="21.140625" style="82" customWidth="1"/>
    <col min="2571" max="2571" width="82" style="82" customWidth="1"/>
    <col min="2572" max="2815" width="9.140625" style="82"/>
    <col min="2816" max="2816" width="70.28515625" style="82" customWidth="1"/>
    <col min="2817" max="2817" width="17.5703125" style="82" customWidth="1"/>
    <col min="2818" max="2818" width="70.28515625" style="82" customWidth="1"/>
    <col min="2819" max="2819" width="17.5703125" style="82" customWidth="1"/>
    <col min="2820" max="2820" width="15.28515625" style="82" customWidth="1"/>
    <col min="2821" max="2821" width="48.7109375" style="82" customWidth="1"/>
    <col min="2822" max="2822" width="24.5703125" style="82" customWidth="1"/>
    <col min="2823" max="2823" width="48.7109375" style="82" customWidth="1"/>
    <col min="2824" max="2824" width="8.140625" style="82" customWidth="1"/>
    <col min="2825" max="2825" width="38.7109375" style="82" customWidth="1"/>
    <col min="2826" max="2826" width="21.140625" style="82" customWidth="1"/>
    <col min="2827" max="2827" width="82" style="82" customWidth="1"/>
    <col min="2828" max="3071" width="9.140625" style="82"/>
    <col min="3072" max="3072" width="70.28515625" style="82" customWidth="1"/>
    <col min="3073" max="3073" width="17.5703125" style="82" customWidth="1"/>
    <col min="3074" max="3074" width="70.28515625" style="82" customWidth="1"/>
    <col min="3075" max="3075" width="17.5703125" style="82" customWidth="1"/>
    <col min="3076" max="3076" width="15.28515625" style="82" customWidth="1"/>
    <col min="3077" max="3077" width="48.7109375" style="82" customWidth="1"/>
    <col min="3078" max="3078" width="24.5703125" style="82" customWidth="1"/>
    <col min="3079" max="3079" width="48.7109375" style="82" customWidth="1"/>
    <col min="3080" max="3080" width="8.140625" style="82" customWidth="1"/>
    <col min="3081" max="3081" width="38.7109375" style="82" customWidth="1"/>
    <col min="3082" max="3082" width="21.140625" style="82" customWidth="1"/>
    <col min="3083" max="3083" width="82" style="82" customWidth="1"/>
    <col min="3084" max="3327" width="9.140625" style="82"/>
    <col min="3328" max="3328" width="70.28515625" style="82" customWidth="1"/>
    <col min="3329" max="3329" width="17.5703125" style="82" customWidth="1"/>
    <col min="3330" max="3330" width="70.28515625" style="82" customWidth="1"/>
    <col min="3331" max="3331" width="17.5703125" style="82" customWidth="1"/>
    <col min="3332" max="3332" width="15.28515625" style="82" customWidth="1"/>
    <col min="3333" max="3333" width="48.7109375" style="82" customWidth="1"/>
    <col min="3334" max="3334" width="24.5703125" style="82" customWidth="1"/>
    <col min="3335" max="3335" width="48.7109375" style="82" customWidth="1"/>
    <col min="3336" max="3336" width="8.140625" style="82" customWidth="1"/>
    <col min="3337" max="3337" width="38.7109375" style="82" customWidth="1"/>
    <col min="3338" max="3338" width="21.140625" style="82" customWidth="1"/>
    <col min="3339" max="3339" width="82" style="82" customWidth="1"/>
    <col min="3340" max="3583" width="9.140625" style="82"/>
    <col min="3584" max="3584" width="70.28515625" style="82" customWidth="1"/>
    <col min="3585" max="3585" width="17.5703125" style="82" customWidth="1"/>
    <col min="3586" max="3586" width="70.28515625" style="82" customWidth="1"/>
    <col min="3587" max="3587" width="17.5703125" style="82" customWidth="1"/>
    <col min="3588" max="3588" width="15.28515625" style="82" customWidth="1"/>
    <col min="3589" max="3589" width="48.7109375" style="82" customWidth="1"/>
    <col min="3590" max="3590" width="24.5703125" style="82" customWidth="1"/>
    <col min="3591" max="3591" width="48.7109375" style="82" customWidth="1"/>
    <col min="3592" max="3592" width="8.140625" style="82" customWidth="1"/>
    <col min="3593" max="3593" width="38.7109375" style="82" customWidth="1"/>
    <col min="3594" max="3594" width="21.140625" style="82" customWidth="1"/>
    <col min="3595" max="3595" width="82" style="82" customWidth="1"/>
    <col min="3596" max="3839" width="9.140625" style="82"/>
    <col min="3840" max="3840" width="70.28515625" style="82" customWidth="1"/>
    <col min="3841" max="3841" width="17.5703125" style="82" customWidth="1"/>
    <col min="3842" max="3842" width="70.28515625" style="82" customWidth="1"/>
    <col min="3843" max="3843" width="17.5703125" style="82" customWidth="1"/>
    <col min="3844" max="3844" width="15.28515625" style="82" customWidth="1"/>
    <col min="3845" max="3845" width="48.7109375" style="82" customWidth="1"/>
    <col min="3846" max="3846" width="24.5703125" style="82" customWidth="1"/>
    <col min="3847" max="3847" width="48.7109375" style="82" customWidth="1"/>
    <col min="3848" max="3848" width="8.140625" style="82" customWidth="1"/>
    <col min="3849" max="3849" width="38.7109375" style="82" customWidth="1"/>
    <col min="3850" max="3850" width="21.140625" style="82" customWidth="1"/>
    <col min="3851" max="3851" width="82" style="82" customWidth="1"/>
    <col min="3852" max="4095" width="9.140625" style="82"/>
    <col min="4096" max="4096" width="70.28515625" style="82" customWidth="1"/>
    <col min="4097" max="4097" width="17.5703125" style="82" customWidth="1"/>
    <col min="4098" max="4098" width="70.28515625" style="82" customWidth="1"/>
    <col min="4099" max="4099" width="17.5703125" style="82" customWidth="1"/>
    <col min="4100" max="4100" width="15.28515625" style="82" customWidth="1"/>
    <col min="4101" max="4101" width="48.7109375" style="82" customWidth="1"/>
    <col min="4102" max="4102" width="24.5703125" style="82" customWidth="1"/>
    <col min="4103" max="4103" width="48.7109375" style="82" customWidth="1"/>
    <col min="4104" max="4104" width="8.140625" style="82" customWidth="1"/>
    <col min="4105" max="4105" width="38.7109375" style="82" customWidth="1"/>
    <col min="4106" max="4106" width="21.140625" style="82" customWidth="1"/>
    <col min="4107" max="4107" width="82" style="82" customWidth="1"/>
    <col min="4108" max="4351" width="9.140625" style="82"/>
    <col min="4352" max="4352" width="70.28515625" style="82" customWidth="1"/>
    <col min="4353" max="4353" width="17.5703125" style="82" customWidth="1"/>
    <col min="4354" max="4354" width="70.28515625" style="82" customWidth="1"/>
    <col min="4355" max="4355" width="17.5703125" style="82" customWidth="1"/>
    <col min="4356" max="4356" width="15.28515625" style="82" customWidth="1"/>
    <col min="4357" max="4357" width="48.7109375" style="82" customWidth="1"/>
    <col min="4358" max="4358" width="24.5703125" style="82" customWidth="1"/>
    <col min="4359" max="4359" width="48.7109375" style="82" customWidth="1"/>
    <col min="4360" max="4360" width="8.140625" style="82" customWidth="1"/>
    <col min="4361" max="4361" width="38.7109375" style="82" customWidth="1"/>
    <col min="4362" max="4362" width="21.140625" style="82" customWidth="1"/>
    <col min="4363" max="4363" width="82" style="82" customWidth="1"/>
    <col min="4364" max="4607" width="9.140625" style="82"/>
    <col min="4608" max="4608" width="70.28515625" style="82" customWidth="1"/>
    <col min="4609" max="4609" width="17.5703125" style="82" customWidth="1"/>
    <col min="4610" max="4610" width="70.28515625" style="82" customWidth="1"/>
    <col min="4611" max="4611" width="17.5703125" style="82" customWidth="1"/>
    <col min="4612" max="4612" width="15.28515625" style="82" customWidth="1"/>
    <col min="4613" max="4613" width="48.7109375" style="82" customWidth="1"/>
    <col min="4614" max="4614" width="24.5703125" style="82" customWidth="1"/>
    <col min="4615" max="4615" width="48.7109375" style="82" customWidth="1"/>
    <col min="4616" max="4616" width="8.140625" style="82" customWidth="1"/>
    <col min="4617" max="4617" width="38.7109375" style="82" customWidth="1"/>
    <col min="4618" max="4618" width="21.140625" style="82" customWidth="1"/>
    <col min="4619" max="4619" width="82" style="82" customWidth="1"/>
    <col min="4620" max="4863" width="9.140625" style="82"/>
    <col min="4864" max="4864" width="70.28515625" style="82" customWidth="1"/>
    <col min="4865" max="4865" width="17.5703125" style="82" customWidth="1"/>
    <col min="4866" max="4866" width="70.28515625" style="82" customWidth="1"/>
    <col min="4867" max="4867" width="17.5703125" style="82" customWidth="1"/>
    <col min="4868" max="4868" width="15.28515625" style="82" customWidth="1"/>
    <col min="4869" max="4869" width="48.7109375" style="82" customWidth="1"/>
    <col min="4870" max="4870" width="24.5703125" style="82" customWidth="1"/>
    <col min="4871" max="4871" width="48.7109375" style="82" customWidth="1"/>
    <col min="4872" max="4872" width="8.140625" style="82" customWidth="1"/>
    <col min="4873" max="4873" width="38.7109375" style="82" customWidth="1"/>
    <col min="4874" max="4874" width="21.140625" style="82" customWidth="1"/>
    <col min="4875" max="4875" width="82" style="82" customWidth="1"/>
    <col min="4876" max="5119" width="9.140625" style="82"/>
    <col min="5120" max="5120" width="70.28515625" style="82" customWidth="1"/>
    <col min="5121" max="5121" width="17.5703125" style="82" customWidth="1"/>
    <col min="5122" max="5122" width="70.28515625" style="82" customWidth="1"/>
    <col min="5123" max="5123" width="17.5703125" style="82" customWidth="1"/>
    <col min="5124" max="5124" width="15.28515625" style="82" customWidth="1"/>
    <col min="5125" max="5125" width="48.7109375" style="82" customWidth="1"/>
    <col min="5126" max="5126" width="24.5703125" style="82" customWidth="1"/>
    <col min="5127" max="5127" width="48.7109375" style="82" customWidth="1"/>
    <col min="5128" max="5128" width="8.140625" style="82" customWidth="1"/>
    <col min="5129" max="5129" width="38.7109375" style="82" customWidth="1"/>
    <col min="5130" max="5130" width="21.140625" style="82" customWidth="1"/>
    <col min="5131" max="5131" width="82" style="82" customWidth="1"/>
    <col min="5132" max="5375" width="9.140625" style="82"/>
    <col min="5376" max="5376" width="70.28515625" style="82" customWidth="1"/>
    <col min="5377" max="5377" width="17.5703125" style="82" customWidth="1"/>
    <col min="5378" max="5378" width="70.28515625" style="82" customWidth="1"/>
    <col min="5379" max="5379" width="17.5703125" style="82" customWidth="1"/>
    <col min="5380" max="5380" width="15.28515625" style="82" customWidth="1"/>
    <col min="5381" max="5381" width="48.7109375" style="82" customWidth="1"/>
    <col min="5382" max="5382" width="24.5703125" style="82" customWidth="1"/>
    <col min="5383" max="5383" width="48.7109375" style="82" customWidth="1"/>
    <col min="5384" max="5384" width="8.140625" style="82" customWidth="1"/>
    <col min="5385" max="5385" width="38.7109375" style="82" customWidth="1"/>
    <col min="5386" max="5386" width="21.140625" style="82" customWidth="1"/>
    <col min="5387" max="5387" width="82" style="82" customWidth="1"/>
    <col min="5388" max="5631" width="9.140625" style="82"/>
    <col min="5632" max="5632" width="70.28515625" style="82" customWidth="1"/>
    <col min="5633" max="5633" width="17.5703125" style="82" customWidth="1"/>
    <col min="5634" max="5634" width="70.28515625" style="82" customWidth="1"/>
    <col min="5635" max="5635" width="17.5703125" style="82" customWidth="1"/>
    <col min="5636" max="5636" width="15.28515625" style="82" customWidth="1"/>
    <col min="5637" max="5637" width="48.7109375" style="82" customWidth="1"/>
    <col min="5638" max="5638" width="24.5703125" style="82" customWidth="1"/>
    <col min="5639" max="5639" width="48.7109375" style="82" customWidth="1"/>
    <col min="5640" max="5640" width="8.140625" style="82" customWidth="1"/>
    <col min="5641" max="5641" width="38.7109375" style="82" customWidth="1"/>
    <col min="5642" max="5642" width="21.140625" style="82" customWidth="1"/>
    <col min="5643" max="5643" width="82" style="82" customWidth="1"/>
    <col min="5644" max="5887" width="9.140625" style="82"/>
    <col min="5888" max="5888" width="70.28515625" style="82" customWidth="1"/>
    <col min="5889" max="5889" width="17.5703125" style="82" customWidth="1"/>
    <col min="5890" max="5890" width="70.28515625" style="82" customWidth="1"/>
    <col min="5891" max="5891" width="17.5703125" style="82" customWidth="1"/>
    <col min="5892" max="5892" width="15.28515625" style="82" customWidth="1"/>
    <col min="5893" max="5893" width="48.7109375" style="82" customWidth="1"/>
    <col min="5894" max="5894" width="24.5703125" style="82" customWidth="1"/>
    <col min="5895" max="5895" width="48.7109375" style="82" customWidth="1"/>
    <col min="5896" max="5896" width="8.140625" style="82" customWidth="1"/>
    <col min="5897" max="5897" width="38.7109375" style="82" customWidth="1"/>
    <col min="5898" max="5898" width="21.140625" style="82" customWidth="1"/>
    <col min="5899" max="5899" width="82" style="82" customWidth="1"/>
    <col min="5900" max="6143" width="9.140625" style="82"/>
    <col min="6144" max="6144" width="70.28515625" style="82" customWidth="1"/>
    <col min="6145" max="6145" width="17.5703125" style="82" customWidth="1"/>
    <col min="6146" max="6146" width="70.28515625" style="82" customWidth="1"/>
    <col min="6147" max="6147" width="17.5703125" style="82" customWidth="1"/>
    <col min="6148" max="6148" width="15.28515625" style="82" customWidth="1"/>
    <col min="6149" max="6149" width="48.7109375" style="82" customWidth="1"/>
    <col min="6150" max="6150" width="24.5703125" style="82" customWidth="1"/>
    <col min="6151" max="6151" width="48.7109375" style="82" customWidth="1"/>
    <col min="6152" max="6152" width="8.140625" style="82" customWidth="1"/>
    <col min="6153" max="6153" width="38.7109375" style="82" customWidth="1"/>
    <col min="6154" max="6154" width="21.140625" style="82" customWidth="1"/>
    <col min="6155" max="6155" width="82" style="82" customWidth="1"/>
    <col min="6156" max="6399" width="9.140625" style="82"/>
    <col min="6400" max="6400" width="70.28515625" style="82" customWidth="1"/>
    <col min="6401" max="6401" width="17.5703125" style="82" customWidth="1"/>
    <col min="6402" max="6402" width="70.28515625" style="82" customWidth="1"/>
    <col min="6403" max="6403" width="17.5703125" style="82" customWidth="1"/>
    <col min="6404" max="6404" width="15.28515625" style="82" customWidth="1"/>
    <col min="6405" max="6405" width="48.7109375" style="82" customWidth="1"/>
    <col min="6406" max="6406" width="24.5703125" style="82" customWidth="1"/>
    <col min="6407" max="6407" width="48.7109375" style="82" customWidth="1"/>
    <col min="6408" max="6408" width="8.140625" style="82" customWidth="1"/>
    <col min="6409" max="6409" width="38.7109375" style="82" customWidth="1"/>
    <col min="6410" max="6410" width="21.140625" style="82" customWidth="1"/>
    <col min="6411" max="6411" width="82" style="82" customWidth="1"/>
    <col min="6412" max="6655" width="9.140625" style="82"/>
    <col min="6656" max="6656" width="70.28515625" style="82" customWidth="1"/>
    <col min="6657" max="6657" width="17.5703125" style="82" customWidth="1"/>
    <col min="6658" max="6658" width="70.28515625" style="82" customWidth="1"/>
    <col min="6659" max="6659" width="17.5703125" style="82" customWidth="1"/>
    <col min="6660" max="6660" width="15.28515625" style="82" customWidth="1"/>
    <col min="6661" max="6661" width="48.7109375" style="82" customWidth="1"/>
    <col min="6662" max="6662" width="24.5703125" style="82" customWidth="1"/>
    <col min="6663" max="6663" width="48.7109375" style="82" customWidth="1"/>
    <col min="6664" max="6664" width="8.140625" style="82" customWidth="1"/>
    <col min="6665" max="6665" width="38.7109375" style="82" customWidth="1"/>
    <col min="6666" max="6666" width="21.140625" style="82" customWidth="1"/>
    <col min="6667" max="6667" width="82" style="82" customWidth="1"/>
    <col min="6668" max="6911" width="9.140625" style="82"/>
    <col min="6912" max="6912" width="70.28515625" style="82" customWidth="1"/>
    <col min="6913" max="6913" width="17.5703125" style="82" customWidth="1"/>
    <col min="6914" max="6914" width="70.28515625" style="82" customWidth="1"/>
    <col min="6915" max="6915" width="17.5703125" style="82" customWidth="1"/>
    <col min="6916" max="6916" width="15.28515625" style="82" customWidth="1"/>
    <col min="6917" max="6917" width="48.7109375" style="82" customWidth="1"/>
    <col min="6918" max="6918" width="24.5703125" style="82" customWidth="1"/>
    <col min="6919" max="6919" width="48.7109375" style="82" customWidth="1"/>
    <col min="6920" max="6920" width="8.140625" style="82" customWidth="1"/>
    <col min="6921" max="6921" width="38.7109375" style="82" customWidth="1"/>
    <col min="6922" max="6922" width="21.140625" style="82" customWidth="1"/>
    <col min="6923" max="6923" width="82" style="82" customWidth="1"/>
    <col min="6924" max="7167" width="9.140625" style="82"/>
    <col min="7168" max="7168" width="70.28515625" style="82" customWidth="1"/>
    <col min="7169" max="7169" width="17.5703125" style="82" customWidth="1"/>
    <col min="7170" max="7170" width="70.28515625" style="82" customWidth="1"/>
    <col min="7171" max="7171" width="17.5703125" style="82" customWidth="1"/>
    <col min="7172" max="7172" width="15.28515625" style="82" customWidth="1"/>
    <col min="7173" max="7173" width="48.7109375" style="82" customWidth="1"/>
    <col min="7174" max="7174" width="24.5703125" style="82" customWidth="1"/>
    <col min="7175" max="7175" width="48.7109375" style="82" customWidth="1"/>
    <col min="7176" max="7176" width="8.140625" style="82" customWidth="1"/>
    <col min="7177" max="7177" width="38.7109375" style="82" customWidth="1"/>
    <col min="7178" max="7178" width="21.140625" style="82" customWidth="1"/>
    <col min="7179" max="7179" width="82" style="82" customWidth="1"/>
    <col min="7180" max="7423" width="9.140625" style="82"/>
    <col min="7424" max="7424" width="70.28515625" style="82" customWidth="1"/>
    <col min="7425" max="7425" width="17.5703125" style="82" customWidth="1"/>
    <col min="7426" max="7426" width="70.28515625" style="82" customWidth="1"/>
    <col min="7427" max="7427" width="17.5703125" style="82" customWidth="1"/>
    <col min="7428" max="7428" width="15.28515625" style="82" customWidth="1"/>
    <col min="7429" max="7429" width="48.7109375" style="82" customWidth="1"/>
    <col min="7430" max="7430" width="24.5703125" style="82" customWidth="1"/>
    <col min="7431" max="7431" width="48.7109375" style="82" customWidth="1"/>
    <col min="7432" max="7432" width="8.140625" style="82" customWidth="1"/>
    <col min="7433" max="7433" width="38.7109375" style="82" customWidth="1"/>
    <col min="7434" max="7434" width="21.140625" style="82" customWidth="1"/>
    <col min="7435" max="7435" width="82" style="82" customWidth="1"/>
    <col min="7436" max="7679" width="9.140625" style="82"/>
    <col min="7680" max="7680" width="70.28515625" style="82" customWidth="1"/>
    <col min="7681" max="7681" width="17.5703125" style="82" customWidth="1"/>
    <col min="7682" max="7682" width="70.28515625" style="82" customWidth="1"/>
    <col min="7683" max="7683" width="17.5703125" style="82" customWidth="1"/>
    <col min="7684" max="7684" width="15.28515625" style="82" customWidth="1"/>
    <col min="7685" max="7685" width="48.7109375" style="82" customWidth="1"/>
    <col min="7686" max="7686" width="24.5703125" style="82" customWidth="1"/>
    <col min="7687" max="7687" width="48.7109375" style="82" customWidth="1"/>
    <col min="7688" max="7688" width="8.140625" style="82" customWidth="1"/>
    <col min="7689" max="7689" width="38.7109375" style="82" customWidth="1"/>
    <col min="7690" max="7690" width="21.140625" style="82" customWidth="1"/>
    <col min="7691" max="7691" width="82" style="82" customWidth="1"/>
    <col min="7692" max="7935" width="9.140625" style="82"/>
    <col min="7936" max="7936" width="70.28515625" style="82" customWidth="1"/>
    <col min="7937" max="7937" width="17.5703125" style="82" customWidth="1"/>
    <col min="7938" max="7938" width="70.28515625" style="82" customWidth="1"/>
    <col min="7939" max="7939" width="17.5703125" style="82" customWidth="1"/>
    <col min="7940" max="7940" width="15.28515625" style="82" customWidth="1"/>
    <col min="7941" max="7941" width="48.7109375" style="82" customWidth="1"/>
    <col min="7942" max="7942" width="24.5703125" style="82" customWidth="1"/>
    <col min="7943" max="7943" width="48.7109375" style="82" customWidth="1"/>
    <col min="7944" max="7944" width="8.140625" style="82" customWidth="1"/>
    <col min="7945" max="7945" width="38.7109375" style="82" customWidth="1"/>
    <col min="7946" max="7946" width="21.140625" style="82" customWidth="1"/>
    <col min="7947" max="7947" width="82" style="82" customWidth="1"/>
    <col min="7948" max="8191" width="9.140625" style="82"/>
    <col min="8192" max="8192" width="70.28515625" style="82" customWidth="1"/>
    <col min="8193" max="8193" width="17.5703125" style="82" customWidth="1"/>
    <col min="8194" max="8194" width="70.28515625" style="82" customWidth="1"/>
    <col min="8195" max="8195" width="17.5703125" style="82" customWidth="1"/>
    <col min="8196" max="8196" width="15.28515625" style="82" customWidth="1"/>
    <col min="8197" max="8197" width="48.7109375" style="82" customWidth="1"/>
    <col min="8198" max="8198" width="24.5703125" style="82" customWidth="1"/>
    <col min="8199" max="8199" width="48.7109375" style="82" customWidth="1"/>
    <col min="8200" max="8200" width="8.140625" style="82" customWidth="1"/>
    <col min="8201" max="8201" width="38.7109375" style="82" customWidth="1"/>
    <col min="8202" max="8202" width="21.140625" style="82" customWidth="1"/>
    <col min="8203" max="8203" width="82" style="82" customWidth="1"/>
    <col min="8204" max="8447" width="9.140625" style="82"/>
    <col min="8448" max="8448" width="70.28515625" style="82" customWidth="1"/>
    <col min="8449" max="8449" width="17.5703125" style="82" customWidth="1"/>
    <col min="8450" max="8450" width="70.28515625" style="82" customWidth="1"/>
    <col min="8451" max="8451" width="17.5703125" style="82" customWidth="1"/>
    <col min="8452" max="8452" width="15.28515625" style="82" customWidth="1"/>
    <col min="8453" max="8453" width="48.7109375" style="82" customWidth="1"/>
    <col min="8454" max="8454" width="24.5703125" style="82" customWidth="1"/>
    <col min="8455" max="8455" width="48.7109375" style="82" customWidth="1"/>
    <col min="8456" max="8456" width="8.140625" style="82" customWidth="1"/>
    <col min="8457" max="8457" width="38.7109375" style="82" customWidth="1"/>
    <col min="8458" max="8458" width="21.140625" style="82" customWidth="1"/>
    <col min="8459" max="8459" width="82" style="82" customWidth="1"/>
    <col min="8460" max="8703" width="9.140625" style="82"/>
    <col min="8704" max="8704" width="70.28515625" style="82" customWidth="1"/>
    <col min="8705" max="8705" width="17.5703125" style="82" customWidth="1"/>
    <col min="8706" max="8706" width="70.28515625" style="82" customWidth="1"/>
    <col min="8707" max="8707" width="17.5703125" style="82" customWidth="1"/>
    <col min="8708" max="8708" width="15.28515625" style="82" customWidth="1"/>
    <col min="8709" max="8709" width="48.7109375" style="82" customWidth="1"/>
    <col min="8710" max="8710" width="24.5703125" style="82" customWidth="1"/>
    <col min="8711" max="8711" width="48.7109375" style="82" customWidth="1"/>
    <col min="8712" max="8712" width="8.140625" style="82" customWidth="1"/>
    <col min="8713" max="8713" width="38.7109375" style="82" customWidth="1"/>
    <col min="8714" max="8714" width="21.140625" style="82" customWidth="1"/>
    <col min="8715" max="8715" width="82" style="82" customWidth="1"/>
    <col min="8716" max="8959" width="9.140625" style="82"/>
    <col min="8960" max="8960" width="70.28515625" style="82" customWidth="1"/>
    <col min="8961" max="8961" width="17.5703125" style="82" customWidth="1"/>
    <col min="8962" max="8962" width="70.28515625" style="82" customWidth="1"/>
    <col min="8963" max="8963" width="17.5703125" style="82" customWidth="1"/>
    <col min="8964" max="8964" width="15.28515625" style="82" customWidth="1"/>
    <col min="8965" max="8965" width="48.7109375" style="82" customWidth="1"/>
    <col min="8966" max="8966" width="24.5703125" style="82" customWidth="1"/>
    <col min="8967" max="8967" width="48.7109375" style="82" customWidth="1"/>
    <col min="8968" max="8968" width="8.140625" style="82" customWidth="1"/>
    <col min="8969" max="8969" width="38.7109375" style="82" customWidth="1"/>
    <col min="8970" max="8970" width="21.140625" style="82" customWidth="1"/>
    <col min="8971" max="8971" width="82" style="82" customWidth="1"/>
    <col min="8972" max="9215" width="9.140625" style="82"/>
    <col min="9216" max="9216" width="70.28515625" style="82" customWidth="1"/>
    <col min="9217" max="9217" width="17.5703125" style="82" customWidth="1"/>
    <col min="9218" max="9218" width="70.28515625" style="82" customWidth="1"/>
    <col min="9219" max="9219" width="17.5703125" style="82" customWidth="1"/>
    <col min="9220" max="9220" width="15.28515625" style="82" customWidth="1"/>
    <col min="9221" max="9221" width="48.7109375" style="82" customWidth="1"/>
    <col min="9222" max="9222" width="24.5703125" style="82" customWidth="1"/>
    <col min="9223" max="9223" width="48.7109375" style="82" customWidth="1"/>
    <col min="9224" max="9224" width="8.140625" style="82" customWidth="1"/>
    <col min="9225" max="9225" width="38.7109375" style="82" customWidth="1"/>
    <col min="9226" max="9226" width="21.140625" style="82" customWidth="1"/>
    <col min="9227" max="9227" width="82" style="82" customWidth="1"/>
    <col min="9228" max="9471" width="9.140625" style="82"/>
    <col min="9472" max="9472" width="70.28515625" style="82" customWidth="1"/>
    <col min="9473" max="9473" width="17.5703125" style="82" customWidth="1"/>
    <col min="9474" max="9474" width="70.28515625" style="82" customWidth="1"/>
    <col min="9475" max="9475" width="17.5703125" style="82" customWidth="1"/>
    <col min="9476" max="9476" width="15.28515625" style="82" customWidth="1"/>
    <col min="9477" max="9477" width="48.7109375" style="82" customWidth="1"/>
    <col min="9478" max="9478" width="24.5703125" style="82" customWidth="1"/>
    <col min="9479" max="9479" width="48.7109375" style="82" customWidth="1"/>
    <col min="9480" max="9480" width="8.140625" style="82" customWidth="1"/>
    <col min="9481" max="9481" width="38.7109375" style="82" customWidth="1"/>
    <col min="9482" max="9482" width="21.140625" style="82" customWidth="1"/>
    <col min="9483" max="9483" width="82" style="82" customWidth="1"/>
    <col min="9484" max="9727" width="9.140625" style="82"/>
    <col min="9728" max="9728" width="70.28515625" style="82" customWidth="1"/>
    <col min="9729" max="9729" width="17.5703125" style="82" customWidth="1"/>
    <col min="9730" max="9730" width="70.28515625" style="82" customWidth="1"/>
    <col min="9731" max="9731" width="17.5703125" style="82" customWidth="1"/>
    <col min="9732" max="9732" width="15.28515625" style="82" customWidth="1"/>
    <col min="9733" max="9733" width="48.7109375" style="82" customWidth="1"/>
    <col min="9734" max="9734" width="24.5703125" style="82" customWidth="1"/>
    <col min="9735" max="9735" width="48.7109375" style="82" customWidth="1"/>
    <col min="9736" max="9736" width="8.140625" style="82" customWidth="1"/>
    <col min="9737" max="9737" width="38.7109375" style="82" customWidth="1"/>
    <col min="9738" max="9738" width="21.140625" style="82" customWidth="1"/>
    <col min="9739" max="9739" width="82" style="82" customWidth="1"/>
    <col min="9740" max="9983" width="9.140625" style="82"/>
    <col min="9984" max="9984" width="70.28515625" style="82" customWidth="1"/>
    <col min="9985" max="9985" width="17.5703125" style="82" customWidth="1"/>
    <col min="9986" max="9986" width="70.28515625" style="82" customWidth="1"/>
    <col min="9987" max="9987" width="17.5703125" style="82" customWidth="1"/>
    <col min="9988" max="9988" width="15.28515625" style="82" customWidth="1"/>
    <col min="9989" max="9989" width="48.7109375" style="82" customWidth="1"/>
    <col min="9990" max="9990" width="24.5703125" style="82" customWidth="1"/>
    <col min="9991" max="9991" width="48.7109375" style="82" customWidth="1"/>
    <col min="9992" max="9992" width="8.140625" style="82" customWidth="1"/>
    <col min="9993" max="9993" width="38.7109375" style="82" customWidth="1"/>
    <col min="9994" max="9994" width="21.140625" style="82" customWidth="1"/>
    <col min="9995" max="9995" width="82" style="82" customWidth="1"/>
    <col min="9996" max="10239" width="9.140625" style="82"/>
    <col min="10240" max="10240" width="70.28515625" style="82" customWidth="1"/>
    <col min="10241" max="10241" width="17.5703125" style="82" customWidth="1"/>
    <col min="10242" max="10242" width="70.28515625" style="82" customWidth="1"/>
    <col min="10243" max="10243" width="17.5703125" style="82" customWidth="1"/>
    <col min="10244" max="10244" width="15.28515625" style="82" customWidth="1"/>
    <col min="10245" max="10245" width="48.7109375" style="82" customWidth="1"/>
    <col min="10246" max="10246" width="24.5703125" style="82" customWidth="1"/>
    <col min="10247" max="10247" width="48.7109375" style="82" customWidth="1"/>
    <col min="10248" max="10248" width="8.140625" style="82" customWidth="1"/>
    <col min="10249" max="10249" width="38.7109375" style="82" customWidth="1"/>
    <col min="10250" max="10250" width="21.140625" style="82" customWidth="1"/>
    <col min="10251" max="10251" width="82" style="82" customWidth="1"/>
    <col min="10252" max="10495" width="9.140625" style="82"/>
    <col min="10496" max="10496" width="70.28515625" style="82" customWidth="1"/>
    <col min="10497" max="10497" width="17.5703125" style="82" customWidth="1"/>
    <col min="10498" max="10498" width="70.28515625" style="82" customWidth="1"/>
    <col min="10499" max="10499" width="17.5703125" style="82" customWidth="1"/>
    <col min="10500" max="10500" width="15.28515625" style="82" customWidth="1"/>
    <col min="10501" max="10501" width="48.7109375" style="82" customWidth="1"/>
    <col min="10502" max="10502" width="24.5703125" style="82" customWidth="1"/>
    <col min="10503" max="10503" width="48.7109375" style="82" customWidth="1"/>
    <col min="10504" max="10504" width="8.140625" style="82" customWidth="1"/>
    <col min="10505" max="10505" width="38.7109375" style="82" customWidth="1"/>
    <col min="10506" max="10506" width="21.140625" style="82" customWidth="1"/>
    <col min="10507" max="10507" width="82" style="82" customWidth="1"/>
    <col min="10508" max="10751" width="9.140625" style="82"/>
    <col min="10752" max="10752" width="70.28515625" style="82" customWidth="1"/>
    <col min="10753" max="10753" width="17.5703125" style="82" customWidth="1"/>
    <col min="10754" max="10754" width="70.28515625" style="82" customWidth="1"/>
    <col min="10755" max="10755" width="17.5703125" style="82" customWidth="1"/>
    <col min="10756" max="10756" width="15.28515625" style="82" customWidth="1"/>
    <col min="10757" max="10757" width="48.7109375" style="82" customWidth="1"/>
    <col min="10758" max="10758" width="24.5703125" style="82" customWidth="1"/>
    <col min="10759" max="10759" width="48.7109375" style="82" customWidth="1"/>
    <col min="10760" max="10760" width="8.140625" style="82" customWidth="1"/>
    <col min="10761" max="10761" width="38.7109375" style="82" customWidth="1"/>
    <col min="10762" max="10762" width="21.140625" style="82" customWidth="1"/>
    <col min="10763" max="10763" width="82" style="82" customWidth="1"/>
    <col min="10764" max="11007" width="9.140625" style="82"/>
    <col min="11008" max="11008" width="70.28515625" style="82" customWidth="1"/>
    <col min="11009" max="11009" width="17.5703125" style="82" customWidth="1"/>
    <col min="11010" max="11010" width="70.28515625" style="82" customWidth="1"/>
    <col min="11011" max="11011" width="17.5703125" style="82" customWidth="1"/>
    <col min="11012" max="11012" width="15.28515625" style="82" customWidth="1"/>
    <col min="11013" max="11013" width="48.7109375" style="82" customWidth="1"/>
    <col min="11014" max="11014" width="24.5703125" style="82" customWidth="1"/>
    <col min="11015" max="11015" width="48.7109375" style="82" customWidth="1"/>
    <col min="11016" max="11016" width="8.140625" style="82" customWidth="1"/>
    <col min="11017" max="11017" width="38.7109375" style="82" customWidth="1"/>
    <col min="11018" max="11018" width="21.140625" style="82" customWidth="1"/>
    <col min="11019" max="11019" width="82" style="82" customWidth="1"/>
    <col min="11020" max="11263" width="9.140625" style="82"/>
    <col min="11264" max="11264" width="70.28515625" style="82" customWidth="1"/>
    <col min="11265" max="11265" width="17.5703125" style="82" customWidth="1"/>
    <col min="11266" max="11266" width="70.28515625" style="82" customWidth="1"/>
    <col min="11267" max="11267" width="17.5703125" style="82" customWidth="1"/>
    <col min="11268" max="11268" width="15.28515625" style="82" customWidth="1"/>
    <col min="11269" max="11269" width="48.7109375" style="82" customWidth="1"/>
    <col min="11270" max="11270" width="24.5703125" style="82" customWidth="1"/>
    <col min="11271" max="11271" width="48.7109375" style="82" customWidth="1"/>
    <col min="11272" max="11272" width="8.140625" style="82" customWidth="1"/>
    <col min="11273" max="11273" width="38.7109375" style="82" customWidth="1"/>
    <col min="11274" max="11274" width="21.140625" style="82" customWidth="1"/>
    <col min="11275" max="11275" width="82" style="82" customWidth="1"/>
    <col min="11276" max="11519" width="9.140625" style="82"/>
    <col min="11520" max="11520" width="70.28515625" style="82" customWidth="1"/>
    <col min="11521" max="11521" width="17.5703125" style="82" customWidth="1"/>
    <col min="11522" max="11522" width="70.28515625" style="82" customWidth="1"/>
    <col min="11523" max="11523" width="17.5703125" style="82" customWidth="1"/>
    <col min="11524" max="11524" width="15.28515625" style="82" customWidth="1"/>
    <col min="11525" max="11525" width="48.7109375" style="82" customWidth="1"/>
    <col min="11526" max="11526" width="24.5703125" style="82" customWidth="1"/>
    <col min="11527" max="11527" width="48.7109375" style="82" customWidth="1"/>
    <col min="11528" max="11528" width="8.140625" style="82" customWidth="1"/>
    <col min="11529" max="11529" width="38.7109375" style="82" customWidth="1"/>
    <col min="11530" max="11530" width="21.140625" style="82" customWidth="1"/>
    <col min="11531" max="11531" width="82" style="82" customWidth="1"/>
    <col min="11532" max="11775" width="9.140625" style="82"/>
    <col min="11776" max="11776" width="70.28515625" style="82" customWidth="1"/>
    <col min="11777" max="11777" width="17.5703125" style="82" customWidth="1"/>
    <col min="11778" max="11778" width="70.28515625" style="82" customWidth="1"/>
    <col min="11779" max="11779" width="17.5703125" style="82" customWidth="1"/>
    <col min="11780" max="11780" width="15.28515625" style="82" customWidth="1"/>
    <col min="11781" max="11781" width="48.7109375" style="82" customWidth="1"/>
    <col min="11782" max="11782" width="24.5703125" style="82" customWidth="1"/>
    <col min="11783" max="11783" width="48.7109375" style="82" customWidth="1"/>
    <col min="11784" max="11784" width="8.140625" style="82" customWidth="1"/>
    <col min="11785" max="11785" width="38.7109375" style="82" customWidth="1"/>
    <col min="11786" max="11786" width="21.140625" style="82" customWidth="1"/>
    <col min="11787" max="11787" width="82" style="82" customWidth="1"/>
    <col min="11788" max="12031" width="9.140625" style="82"/>
    <col min="12032" max="12032" width="70.28515625" style="82" customWidth="1"/>
    <col min="12033" max="12033" width="17.5703125" style="82" customWidth="1"/>
    <col min="12034" max="12034" width="70.28515625" style="82" customWidth="1"/>
    <col min="12035" max="12035" width="17.5703125" style="82" customWidth="1"/>
    <col min="12036" max="12036" width="15.28515625" style="82" customWidth="1"/>
    <col min="12037" max="12037" width="48.7109375" style="82" customWidth="1"/>
    <col min="12038" max="12038" width="24.5703125" style="82" customWidth="1"/>
    <col min="12039" max="12039" width="48.7109375" style="82" customWidth="1"/>
    <col min="12040" max="12040" width="8.140625" style="82" customWidth="1"/>
    <col min="12041" max="12041" width="38.7109375" style="82" customWidth="1"/>
    <col min="12042" max="12042" width="21.140625" style="82" customWidth="1"/>
    <col min="12043" max="12043" width="82" style="82" customWidth="1"/>
    <col min="12044" max="12287" width="9.140625" style="82"/>
    <col min="12288" max="12288" width="70.28515625" style="82" customWidth="1"/>
    <col min="12289" max="12289" width="17.5703125" style="82" customWidth="1"/>
    <col min="12290" max="12290" width="70.28515625" style="82" customWidth="1"/>
    <col min="12291" max="12291" width="17.5703125" style="82" customWidth="1"/>
    <col min="12292" max="12292" width="15.28515625" style="82" customWidth="1"/>
    <col min="12293" max="12293" width="48.7109375" style="82" customWidth="1"/>
    <col min="12294" max="12294" width="24.5703125" style="82" customWidth="1"/>
    <col min="12295" max="12295" width="48.7109375" style="82" customWidth="1"/>
    <col min="12296" max="12296" width="8.140625" style="82" customWidth="1"/>
    <col min="12297" max="12297" width="38.7109375" style="82" customWidth="1"/>
    <col min="12298" max="12298" width="21.140625" style="82" customWidth="1"/>
    <col min="12299" max="12299" width="82" style="82" customWidth="1"/>
    <col min="12300" max="12543" width="9.140625" style="82"/>
    <col min="12544" max="12544" width="70.28515625" style="82" customWidth="1"/>
    <col min="12545" max="12545" width="17.5703125" style="82" customWidth="1"/>
    <col min="12546" max="12546" width="70.28515625" style="82" customWidth="1"/>
    <col min="12547" max="12547" width="17.5703125" style="82" customWidth="1"/>
    <col min="12548" max="12548" width="15.28515625" style="82" customWidth="1"/>
    <col min="12549" max="12549" width="48.7109375" style="82" customWidth="1"/>
    <col min="12550" max="12550" width="24.5703125" style="82" customWidth="1"/>
    <col min="12551" max="12551" width="48.7109375" style="82" customWidth="1"/>
    <col min="12552" max="12552" width="8.140625" style="82" customWidth="1"/>
    <col min="12553" max="12553" width="38.7109375" style="82" customWidth="1"/>
    <col min="12554" max="12554" width="21.140625" style="82" customWidth="1"/>
    <col min="12555" max="12555" width="82" style="82" customWidth="1"/>
    <col min="12556" max="12799" width="9.140625" style="82"/>
    <col min="12800" max="12800" width="70.28515625" style="82" customWidth="1"/>
    <col min="12801" max="12801" width="17.5703125" style="82" customWidth="1"/>
    <col min="12802" max="12802" width="70.28515625" style="82" customWidth="1"/>
    <col min="12803" max="12803" width="17.5703125" style="82" customWidth="1"/>
    <col min="12804" max="12804" width="15.28515625" style="82" customWidth="1"/>
    <col min="12805" max="12805" width="48.7109375" style="82" customWidth="1"/>
    <col min="12806" max="12806" width="24.5703125" style="82" customWidth="1"/>
    <col min="12807" max="12807" width="48.7109375" style="82" customWidth="1"/>
    <col min="12808" max="12808" width="8.140625" style="82" customWidth="1"/>
    <col min="12809" max="12809" width="38.7109375" style="82" customWidth="1"/>
    <col min="12810" max="12810" width="21.140625" style="82" customWidth="1"/>
    <col min="12811" max="12811" width="82" style="82" customWidth="1"/>
    <col min="12812" max="13055" width="9.140625" style="82"/>
    <col min="13056" max="13056" width="70.28515625" style="82" customWidth="1"/>
    <col min="13057" max="13057" width="17.5703125" style="82" customWidth="1"/>
    <col min="13058" max="13058" width="70.28515625" style="82" customWidth="1"/>
    <col min="13059" max="13059" width="17.5703125" style="82" customWidth="1"/>
    <col min="13060" max="13060" width="15.28515625" style="82" customWidth="1"/>
    <col min="13061" max="13061" width="48.7109375" style="82" customWidth="1"/>
    <col min="13062" max="13062" width="24.5703125" style="82" customWidth="1"/>
    <col min="13063" max="13063" width="48.7109375" style="82" customWidth="1"/>
    <col min="13064" max="13064" width="8.140625" style="82" customWidth="1"/>
    <col min="13065" max="13065" width="38.7109375" style="82" customWidth="1"/>
    <col min="13066" max="13066" width="21.140625" style="82" customWidth="1"/>
    <col min="13067" max="13067" width="82" style="82" customWidth="1"/>
    <col min="13068" max="13311" width="9.140625" style="82"/>
    <col min="13312" max="13312" width="70.28515625" style="82" customWidth="1"/>
    <col min="13313" max="13313" width="17.5703125" style="82" customWidth="1"/>
    <col min="13314" max="13314" width="70.28515625" style="82" customWidth="1"/>
    <col min="13315" max="13315" width="17.5703125" style="82" customWidth="1"/>
    <col min="13316" max="13316" width="15.28515625" style="82" customWidth="1"/>
    <col min="13317" max="13317" width="48.7109375" style="82" customWidth="1"/>
    <col min="13318" max="13318" width="24.5703125" style="82" customWidth="1"/>
    <col min="13319" max="13319" width="48.7109375" style="82" customWidth="1"/>
    <col min="13320" max="13320" width="8.140625" style="82" customWidth="1"/>
    <col min="13321" max="13321" width="38.7109375" style="82" customWidth="1"/>
    <col min="13322" max="13322" width="21.140625" style="82" customWidth="1"/>
    <col min="13323" max="13323" width="82" style="82" customWidth="1"/>
    <col min="13324" max="13567" width="9.140625" style="82"/>
    <col min="13568" max="13568" width="70.28515625" style="82" customWidth="1"/>
    <col min="13569" max="13569" width="17.5703125" style="82" customWidth="1"/>
    <col min="13570" max="13570" width="70.28515625" style="82" customWidth="1"/>
    <col min="13571" max="13571" width="17.5703125" style="82" customWidth="1"/>
    <col min="13572" max="13572" width="15.28515625" style="82" customWidth="1"/>
    <col min="13573" max="13573" width="48.7109375" style="82" customWidth="1"/>
    <col min="13574" max="13574" width="24.5703125" style="82" customWidth="1"/>
    <col min="13575" max="13575" width="48.7109375" style="82" customWidth="1"/>
    <col min="13576" max="13576" width="8.140625" style="82" customWidth="1"/>
    <col min="13577" max="13577" width="38.7109375" style="82" customWidth="1"/>
    <col min="13578" max="13578" width="21.140625" style="82" customWidth="1"/>
    <col min="13579" max="13579" width="82" style="82" customWidth="1"/>
    <col min="13580" max="13823" width="9.140625" style="82"/>
    <col min="13824" max="13824" width="70.28515625" style="82" customWidth="1"/>
    <col min="13825" max="13825" width="17.5703125" style="82" customWidth="1"/>
    <col min="13826" max="13826" width="70.28515625" style="82" customWidth="1"/>
    <col min="13827" max="13827" width="17.5703125" style="82" customWidth="1"/>
    <col min="13828" max="13828" width="15.28515625" style="82" customWidth="1"/>
    <col min="13829" max="13829" width="48.7109375" style="82" customWidth="1"/>
    <col min="13830" max="13830" width="24.5703125" style="82" customWidth="1"/>
    <col min="13831" max="13831" width="48.7109375" style="82" customWidth="1"/>
    <col min="13832" max="13832" width="8.140625" style="82" customWidth="1"/>
    <col min="13833" max="13833" width="38.7109375" style="82" customWidth="1"/>
    <col min="13834" max="13834" width="21.140625" style="82" customWidth="1"/>
    <col min="13835" max="13835" width="82" style="82" customWidth="1"/>
    <col min="13836" max="14079" width="9.140625" style="82"/>
    <col min="14080" max="14080" width="70.28515625" style="82" customWidth="1"/>
    <col min="14081" max="14081" width="17.5703125" style="82" customWidth="1"/>
    <col min="14082" max="14082" width="70.28515625" style="82" customWidth="1"/>
    <col min="14083" max="14083" width="17.5703125" style="82" customWidth="1"/>
    <col min="14084" max="14084" width="15.28515625" style="82" customWidth="1"/>
    <col min="14085" max="14085" width="48.7109375" style="82" customWidth="1"/>
    <col min="14086" max="14086" width="24.5703125" style="82" customWidth="1"/>
    <col min="14087" max="14087" width="48.7109375" style="82" customWidth="1"/>
    <col min="14088" max="14088" width="8.140625" style="82" customWidth="1"/>
    <col min="14089" max="14089" width="38.7109375" style="82" customWidth="1"/>
    <col min="14090" max="14090" width="21.140625" style="82" customWidth="1"/>
    <col min="14091" max="14091" width="82" style="82" customWidth="1"/>
    <col min="14092" max="14335" width="9.140625" style="82"/>
    <col min="14336" max="14336" width="70.28515625" style="82" customWidth="1"/>
    <col min="14337" max="14337" width="17.5703125" style="82" customWidth="1"/>
    <col min="14338" max="14338" width="70.28515625" style="82" customWidth="1"/>
    <col min="14339" max="14339" width="17.5703125" style="82" customWidth="1"/>
    <col min="14340" max="14340" width="15.28515625" style="82" customWidth="1"/>
    <col min="14341" max="14341" width="48.7109375" style="82" customWidth="1"/>
    <col min="14342" max="14342" width="24.5703125" style="82" customWidth="1"/>
    <col min="14343" max="14343" width="48.7109375" style="82" customWidth="1"/>
    <col min="14344" max="14344" width="8.140625" style="82" customWidth="1"/>
    <col min="14345" max="14345" width="38.7109375" style="82" customWidth="1"/>
    <col min="14346" max="14346" width="21.140625" style="82" customWidth="1"/>
    <col min="14347" max="14347" width="82" style="82" customWidth="1"/>
    <col min="14348" max="14591" width="9.140625" style="82"/>
    <col min="14592" max="14592" width="70.28515625" style="82" customWidth="1"/>
    <col min="14593" max="14593" width="17.5703125" style="82" customWidth="1"/>
    <col min="14594" max="14594" width="70.28515625" style="82" customWidth="1"/>
    <col min="14595" max="14595" width="17.5703125" style="82" customWidth="1"/>
    <col min="14596" max="14596" width="15.28515625" style="82" customWidth="1"/>
    <col min="14597" max="14597" width="48.7109375" style="82" customWidth="1"/>
    <col min="14598" max="14598" width="24.5703125" style="82" customWidth="1"/>
    <col min="14599" max="14599" width="48.7109375" style="82" customWidth="1"/>
    <col min="14600" max="14600" width="8.140625" style="82" customWidth="1"/>
    <col min="14601" max="14601" width="38.7109375" style="82" customWidth="1"/>
    <col min="14602" max="14602" width="21.140625" style="82" customWidth="1"/>
    <col min="14603" max="14603" width="82" style="82" customWidth="1"/>
    <col min="14604" max="14847" width="9.140625" style="82"/>
    <col min="14848" max="14848" width="70.28515625" style="82" customWidth="1"/>
    <col min="14849" max="14849" width="17.5703125" style="82" customWidth="1"/>
    <col min="14850" max="14850" width="70.28515625" style="82" customWidth="1"/>
    <col min="14851" max="14851" width="17.5703125" style="82" customWidth="1"/>
    <col min="14852" max="14852" width="15.28515625" style="82" customWidth="1"/>
    <col min="14853" max="14853" width="48.7109375" style="82" customWidth="1"/>
    <col min="14854" max="14854" width="24.5703125" style="82" customWidth="1"/>
    <col min="14855" max="14855" width="48.7109375" style="82" customWidth="1"/>
    <col min="14856" max="14856" width="8.140625" style="82" customWidth="1"/>
    <col min="14857" max="14857" width="38.7109375" style="82" customWidth="1"/>
    <col min="14858" max="14858" width="21.140625" style="82" customWidth="1"/>
    <col min="14859" max="14859" width="82" style="82" customWidth="1"/>
    <col min="14860" max="15103" width="9.140625" style="82"/>
    <col min="15104" max="15104" width="70.28515625" style="82" customWidth="1"/>
    <col min="15105" max="15105" width="17.5703125" style="82" customWidth="1"/>
    <col min="15106" max="15106" width="70.28515625" style="82" customWidth="1"/>
    <col min="15107" max="15107" width="17.5703125" style="82" customWidth="1"/>
    <col min="15108" max="15108" width="15.28515625" style="82" customWidth="1"/>
    <col min="15109" max="15109" width="48.7109375" style="82" customWidth="1"/>
    <col min="15110" max="15110" width="24.5703125" style="82" customWidth="1"/>
    <col min="15111" max="15111" width="48.7109375" style="82" customWidth="1"/>
    <col min="15112" max="15112" width="8.140625" style="82" customWidth="1"/>
    <col min="15113" max="15113" width="38.7109375" style="82" customWidth="1"/>
    <col min="15114" max="15114" width="21.140625" style="82" customWidth="1"/>
    <col min="15115" max="15115" width="82" style="82" customWidth="1"/>
    <col min="15116" max="15359" width="9.140625" style="82"/>
    <col min="15360" max="15360" width="70.28515625" style="82" customWidth="1"/>
    <col min="15361" max="15361" width="17.5703125" style="82" customWidth="1"/>
    <col min="15362" max="15362" width="70.28515625" style="82" customWidth="1"/>
    <col min="15363" max="15363" width="17.5703125" style="82" customWidth="1"/>
    <col min="15364" max="15364" width="15.28515625" style="82" customWidth="1"/>
    <col min="15365" max="15365" width="48.7109375" style="82" customWidth="1"/>
    <col min="15366" max="15366" width="24.5703125" style="82" customWidth="1"/>
    <col min="15367" max="15367" width="48.7109375" style="82" customWidth="1"/>
    <col min="15368" max="15368" width="8.140625" style="82" customWidth="1"/>
    <col min="15369" max="15369" width="38.7109375" style="82" customWidth="1"/>
    <col min="15370" max="15370" width="21.140625" style="82" customWidth="1"/>
    <col min="15371" max="15371" width="82" style="82" customWidth="1"/>
    <col min="15372" max="15615" width="9.140625" style="82"/>
    <col min="15616" max="15616" width="70.28515625" style="82" customWidth="1"/>
    <col min="15617" max="15617" width="17.5703125" style="82" customWidth="1"/>
    <col min="15618" max="15618" width="70.28515625" style="82" customWidth="1"/>
    <col min="15619" max="15619" width="17.5703125" style="82" customWidth="1"/>
    <col min="15620" max="15620" width="15.28515625" style="82" customWidth="1"/>
    <col min="15621" max="15621" width="48.7109375" style="82" customWidth="1"/>
    <col min="15622" max="15622" width="24.5703125" style="82" customWidth="1"/>
    <col min="15623" max="15623" width="48.7109375" style="82" customWidth="1"/>
    <col min="15624" max="15624" width="8.140625" style="82" customWidth="1"/>
    <col min="15625" max="15625" width="38.7109375" style="82" customWidth="1"/>
    <col min="15626" max="15626" width="21.140625" style="82" customWidth="1"/>
    <col min="15627" max="15627" width="82" style="82" customWidth="1"/>
    <col min="15628" max="15871" width="9.140625" style="82"/>
    <col min="15872" max="15872" width="70.28515625" style="82" customWidth="1"/>
    <col min="15873" max="15873" width="17.5703125" style="82" customWidth="1"/>
    <col min="15874" max="15874" width="70.28515625" style="82" customWidth="1"/>
    <col min="15875" max="15875" width="17.5703125" style="82" customWidth="1"/>
    <col min="15876" max="15876" width="15.28515625" style="82" customWidth="1"/>
    <col min="15877" max="15877" width="48.7109375" style="82" customWidth="1"/>
    <col min="15878" max="15878" width="24.5703125" style="82" customWidth="1"/>
    <col min="15879" max="15879" width="48.7109375" style="82" customWidth="1"/>
    <col min="15880" max="15880" width="8.140625" style="82" customWidth="1"/>
    <col min="15881" max="15881" width="38.7109375" style="82" customWidth="1"/>
    <col min="15882" max="15882" width="21.140625" style="82" customWidth="1"/>
    <col min="15883" max="15883" width="82" style="82" customWidth="1"/>
    <col min="15884" max="16127" width="9.140625" style="82"/>
    <col min="16128" max="16128" width="70.28515625" style="82" customWidth="1"/>
    <col min="16129" max="16129" width="17.5703125" style="82" customWidth="1"/>
    <col min="16130" max="16130" width="70.28515625" style="82" customWidth="1"/>
    <col min="16131" max="16131" width="17.5703125" style="82" customWidth="1"/>
    <col min="16132" max="16132" width="15.28515625" style="82" customWidth="1"/>
    <col min="16133" max="16133" width="48.7109375" style="82" customWidth="1"/>
    <col min="16134" max="16134" width="24.5703125" style="82" customWidth="1"/>
    <col min="16135" max="16135" width="48.7109375" style="82" customWidth="1"/>
    <col min="16136" max="16136" width="8.140625" style="82" customWidth="1"/>
    <col min="16137" max="16137" width="38.7109375" style="82" customWidth="1"/>
    <col min="16138" max="16138" width="21.140625" style="82" customWidth="1"/>
    <col min="16139" max="16139" width="82" style="82" customWidth="1"/>
    <col min="16140" max="16384" width="9.140625" style="82"/>
  </cols>
  <sheetData>
    <row r="1" spans="1:5" ht="13.5" customHeight="1" x14ac:dyDescent="0.25">
      <c r="A1" s="103"/>
      <c r="B1" s="105" t="s">
        <v>617</v>
      </c>
      <c r="C1" s="103"/>
      <c r="D1" s="103"/>
    </row>
    <row r="2" spans="1:5" ht="13.5" customHeight="1" x14ac:dyDescent="0.25">
      <c r="A2"/>
      <c r="B2"/>
      <c r="C2"/>
      <c r="D2"/>
    </row>
    <row r="3" spans="1:5" ht="13.5" customHeight="1" x14ac:dyDescent="0.25">
      <c r="A3" s="103">
        <v>97141</v>
      </c>
      <c r="B3" s="103" t="s">
        <v>618</v>
      </c>
      <c r="C3" s="103" t="s">
        <v>206</v>
      </c>
      <c r="D3" s="360">
        <v>9.2799999999999994</v>
      </c>
      <c r="E3" s="522" t="s">
        <v>619</v>
      </c>
    </row>
    <row r="4" spans="1:5" ht="13.5" x14ac:dyDescent="0.25">
      <c r="A4" s="103">
        <v>97142</v>
      </c>
      <c r="B4" s="103" t="s">
        <v>620</v>
      </c>
      <c r="C4" s="103" t="s">
        <v>206</v>
      </c>
      <c r="D4" s="360">
        <v>10.32</v>
      </c>
      <c r="E4" s="522" t="s">
        <v>619</v>
      </c>
    </row>
    <row r="5" spans="1:5" ht="13.5" x14ac:dyDescent="0.25">
      <c r="A5" s="103">
        <v>97143</v>
      </c>
      <c r="B5" s="103" t="s">
        <v>621</v>
      </c>
      <c r="C5" s="103" t="s">
        <v>206</v>
      </c>
      <c r="D5" s="360">
        <v>12.98</v>
      </c>
      <c r="E5" s="522" t="s">
        <v>619</v>
      </c>
    </row>
    <row r="6" spans="1:5" ht="13.5" x14ac:dyDescent="0.25">
      <c r="A6" s="103">
        <v>97144</v>
      </c>
      <c r="B6" s="103" t="s">
        <v>622</v>
      </c>
      <c r="C6" s="103" t="s">
        <v>206</v>
      </c>
      <c r="D6" s="360">
        <v>15.6</v>
      </c>
      <c r="E6" s="522" t="s">
        <v>619</v>
      </c>
    </row>
    <row r="7" spans="1:5" ht="13.5" x14ac:dyDescent="0.25">
      <c r="A7" s="103">
        <v>97145</v>
      </c>
      <c r="B7" s="103" t="s">
        <v>623</v>
      </c>
      <c r="C7" s="103" t="s">
        <v>206</v>
      </c>
      <c r="D7" s="360">
        <v>18.29</v>
      </c>
      <c r="E7" s="522" t="s">
        <v>619</v>
      </c>
    </row>
    <row r="8" spans="1:5" ht="13.5" x14ac:dyDescent="0.25">
      <c r="A8" s="103">
        <v>97146</v>
      </c>
      <c r="B8" s="103" t="s">
        <v>624</v>
      </c>
      <c r="C8" s="103" t="s">
        <v>206</v>
      </c>
      <c r="D8" s="360">
        <v>20.94</v>
      </c>
      <c r="E8" s="522" t="s">
        <v>619</v>
      </c>
    </row>
    <row r="9" spans="1:5" ht="13.5" x14ac:dyDescent="0.25">
      <c r="A9" s="103">
        <v>97147</v>
      </c>
      <c r="B9" s="103" t="s">
        <v>625</v>
      </c>
      <c r="C9" s="103" t="s">
        <v>206</v>
      </c>
      <c r="D9" s="360">
        <v>23.62</v>
      </c>
      <c r="E9" s="522" t="s">
        <v>619</v>
      </c>
    </row>
    <row r="10" spans="1:5" ht="13.5" x14ac:dyDescent="0.25">
      <c r="A10" s="103">
        <v>97148</v>
      </c>
      <c r="B10" s="103" t="s">
        <v>626</v>
      </c>
      <c r="C10" s="103" t="s">
        <v>206</v>
      </c>
      <c r="D10" s="360">
        <v>26.27</v>
      </c>
      <c r="E10" s="522" t="s">
        <v>619</v>
      </c>
    </row>
    <row r="11" spans="1:5" ht="13.5" x14ac:dyDescent="0.25">
      <c r="A11" s="103">
        <v>97149</v>
      </c>
      <c r="B11" s="103" t="s">
        <v>627</v>
      </c>
      <c r="C11" s="103" t="s">
        <v>206</v>
      </c>
      <c r="D11" s="360">
        <v>28.97</v>
      </c>
      <c r="E11" s="522" t="s">
        <v>619</v>
      </c>
    </row>
    <row r="12" spans="1:5" ht="13.5" x14ac:dyDescent="0.25">
      <c r="A12" s="103">
        <v>97150</v>
      </c>
      <c r="B12" s="103" t="s">
        <v>628</v>
      </c>
      <c r="C12" s="103" t="s">
        <v>206</v>
      </c>
      <c r="D12" s="360">
        <v>36.770000000000003</v>
      </c>
      <c r="E12" s="522" t="s">
        <v>619</v>
      </c>
    </row>
    <row r="13" spans="1:5" ht="13.5" x14ac:dyDescent="0.25">
      <c r="A13" s="103">
        <v>97151</v>
      </c>
      <c r="B13" s="103" t="s">
        <v>629</v>
      </c>
      <c r="C13" s="103" t="s">
        <v>206</v>
      </c>
      <c r="D13" s="360">
        <v>42.87</v>
      </c>
      <c r="E13" s="522" t="s">
        <v>619</v>
      </c>
    </row>
    <row r="14" spans="1:5" ht="13.5" x14ac:dyDescent="0.25">
      <c r="A14" s="103">
        <v>97152</v>
      </c>
      <c r="B14" s="103" t="s">
        <v>630</v>
      </c>
      <c r="C14" s="103" t="s">
        <v>206</v>
      </c>
      <c r="D14" s="360">
        <v>48.71</v>
      </c>
      <c r="E14" s="522" t="s">
        <v>619</v>
      </c>
    </row>
    <row r="15" spans="1:5" ht="13.5" x14ac:dyDescent="0.25">
      <c r="A15" s="103">
        <v>97153</v>
      </c>
      <c r="B15" s="103" t="s">
        <v>631</v>
      </c>
      <c r="C15" s="103" t="s">
        <v>206</v>
      </c>
      <c r="D15" s="360">
        <v>54.71</v>
      </c>
      <c r="E15" s="522" t="s">
        <v>619</v>
      </c>
    </row>
    <row r="16" spans="1:5" ht="13.5" x14ac:dyDescent="0.25">
      <c r="A16" s="103">
        <v>97154</v>
      </c>
      <c r="B16" s="103" t="s">
        <v>632</v>
      </c>
      <c r="C16" s="103" t="s">
        <v>206</v>
      </c>
      <c r="D16" s="360">
        <v>60.74</v>
      </c>
      <c r="E16" s="522" t="s">
        <v>619</v>
      </c>
    </row>
    <row r="17" spans="1:5" ht="13.5" x14ac:dyDescent="0.25">
      <c r="A17" s="103">
        <v>97155</v>
      </c>
      <c r="B17" s="103" t="s">
        <v>633</v>
      </c>
      <c r="C17" s="103" t="s">
        <v>206</v>
      </c>
      <c r="D17" s="360">
        <v>66.78</v>
      </c>
      <c r="E17" s="522" t="s">
        <v>619</v>
      </c>
    </row>
    <row r="18" spans="1:5" ht="13.5" x14ac:dyDescent="0.25">
      <c r="A18" s="103">
        <v>97156</v>
      </c>
      <c r="B18" s="103" t="s">
        <v>634</v>
      </c>
      <c r="C18" s="103" t="s">
        <v>206</v>
      </c>
      <c r="D18" s="360">
        <v>79.349999999999994</v>
      </c>
      <c r="E18" s="522" t="s">
        <v>619</v>
      </c>
    </row>
    <row r="19" spans="1:5" ht="13.5" x14ac:dyDescent="0.25">
      <c r="A19" s="103">
        <v>97157</v>
      </c>
      <c r="B19" s="103" t="s">
        <v>635</v>
      </c>
      <c r="C19" s="103" t="s">
        <v>206</v>
      </c>
      <c r="D19" s="360">
        <v>5.62</v>
      </c>
      <c r="E19" s="522" t="s">
        <v>619</v>
      </c>
    </row>
    <row r="20" spans="1:5" ht="13.5" x14ac:dyDescent="0.25">
      <c r="A20" s="103">
        <v>97158</v>
      </c>
      <c r="B20" s="103" t="s">
        <v>636</v>
      </c>
      <c r="C20" s="103" t="s">
        <v>206</v>
      </c>
      <c r="D20" s="360">
        <v>6.28</v>
      </c>
      <c r="E20" s="522" t="s">
        <v>619</v>
      </c>
    </row>
    <row r="21" spans="1:5" ht="13.5" x14ac:dyDescent="0.25">
      <c r="A21" s="103">
        <v>97159</v>
      </c>
      <c r="B21" s="103" t="s">
        <v>637</v>
      </c>
      <c r="C21" s="103" t="s">
        <v>206</v>
      </c>
      <c r="D21" s="360">
        <v>7.9</v>
      </c>
      <c r="E21" s="522" t="s">
        <v>619</v>
      </c>
    </row>
    <row r="22" spans="1:5" ht="13.5" x14ac:dyDescent="0.25">
      <c r="A22" s="103">
        <v>97160</v>
      </c>
      <c r="B22" s="103" t="s">
        <v>638</v>
      </c>
      <c r="C22" s="103" t="s">
        <v>206</v>
      </c>
      <c r="D22" s="360">
        <v>9.49</v>
      </c>
      <c r="E22" s="522" t="s">
        <v>619</v>
      </c>
    </row>
    <row r="23" spans="1:5" ht="13.5" x14ac:dyDescent="0.25">
      <c r="A23" s="103">
        <v>97161</v>
      </c>
      <c r="B23" s="103" t="s">
        <v>639</v>
      </c>
      <c r="C23" s="103" t="s">
        <v>206</v>
      </c>
      <c r="D23" s="360">
        <v>11.16</v>
      </c>
      <c r="E23" s="522" t="s">
        <v>619</v>
      </c>
    </row>
    <row r="24" spans="1:5" ht="13.5" x14ac:dyDescent="0.25">
      <c r="A24" s="103">
        <v>97162</v>
      </c>
      <c r="B24" s="103" t="s">
        <v>640</v>
      </c>
      <c r="C24" s="103" t="s">
        <v>206</v>
      </c>
      <c r="D24" s="360">
        <v>12.78</v>
      </c>
      <c r="E24" s="522" t="s">
        <v>619</v>
      </c>
    </row>
    <row r="25" spans="1:5" ht="13.5" x14ac:dyDescent="0.25">
      <c r="A25" s="103">
        <v>97163</v>
      </c>
      <c r="B25" s="103" t="s">
        <v>641</v>
      </c>
      <c r="C25" s="103" t="s">
        <v>206</v>
      </c>
      <c r="D25" s="360">
        <v>14.43</v>
      </c>
      <c r="E25" s="522" t="s">
        <v>619</v>
      </c>
    </row>
    <row r="26" spans="1:5" ht="13.5" x14ac:dyDescent="0.25">
      <c r="A26" s="103">
        <v>97164</v>
      </c>
      <c r="B26" s="103" t="s">
        <v>642</v>
      </c>
      <c r="C26" s="103" t="s">
        <v>206</v>
      </c>
      <c r="D26" s="360">
        <v>16.05</v>
      </c>
      <c r="E26" s="522" t="s">
        <v>619</v>
      </c>
    </row>
    <row r="27" spans="1:5" ht="13.5" x14ac:dyDescent="0.25">
      <c r="A27" s="103">
        <v>97165</v>
      </c>
      <c r="B27" s="103" t="s">
        <v>643</v>
      </c>
      <c r="C27" s="103" t="s">
        <v>206</v>
      </c>
      <c r="D27" s="360">
        <v>17.73</v>
      </c>
      <c r="E27" s="522" t="s">
        <v>619</v>
      </c>
    </row>
    <row r="28" spans="1:5" ht="13.5" x14ac:dyDescent="0.25">
      <c r="A28" s="103">
        <v>97166</v>
      </c>
      <c r="B28" s="103" t="s">
        <v>644</v>
      </c>
      <c r="C28" s="103" t="s">
        <v>206</v>
      </c>
      <c r="D28" s="360">
        <v>22.5</v>
      </c>
      <c r="E28" s="522" t="s">
        <v>619</v>
      </c>
    </row>
    <row r="29" spans="1:5" ht="13.5" x14ac:dyDescent="0.25">
      <c r="A29" s="103">
        <v>97167</v>
      </c>
      <c r="B29" s="103" t="s">
        <v>645</v>
      </c>
      <c r="C29" s="103" t="s">
        <v>206</v>
      </c>
      <c r="D29" s="360">
        <v>26.27</v>
      </c>
      <c r="E29" s="522" t="s">
        <v>619</v>
      </c>
    </row>
    <row r="30" spans="1:5" ht="13.5" x14ac:dyDescent="0.25">
      <c r="A30" s="103">
        <v>97168</v>
      </c>
      <c r="B30" s="103" t="s">
        <v>646</v>
      </c>
      <c r="C30" s="103" t="s">
        <v>206</v>
      </c>
      <c r="D30" s="360">
        <v>29.75</v>
      </c>
      <c r="E30" s="522" t="s">
        <v>619</v>
      </c>
    </row>
    <row r="31" spans="1:5" ht="13.5" x14ac:dyDescent="0.25">
      <c r="A31" s="103">
        <v>97169</v>
      </c>
      <c r="B31" s="103" t="s">
        <v>647</v>
      </c>
      <c r="C31" s="103" t="s">
        <v>206</v>
      </c>
      <c r="D31" s="360">
        <v>33.409999999999997</v>
      </c>
      <c r="E31" s="522" t="s">
        <v>619</v>
      </c>
    </row>
    <row r="32" spans="1:5" ht="13.5" x14ac:dyDescent="0.25">
      <c r="A32" s="103">
        <v>97170</v>
      </c>
      <c r="B32" s="103" t="s">
        <v>648</v>
      </c>
      <c r="C32" s="103" t="s">
        <v>206</v>
      </c>
      <c r="D32" s="360">
        <v>37.1</v>
      </c>
      <c r="E32" s="522" t="s">
        <v>619</v>
      </c>
    </row>
    <row r="33" spans="1:5" ht="13.5" x14ac:dyDescent="0.25">
      <c r="A33" s="103">
        <v>97171</v>
      </c>
      <c r="B33" s="103" t="s">
        <v>649</v>
      </c>
      <c r="C33" s="103" t="s">
        <v>206</v>
      </c>
      <c r="D33" s="360">
        <v>40.81</v>
      </c>
      <c r="E33" s="522" t="s">
        <v>619</v>
      </c>
    </row>
    <row r="34" spans="1:5" ht="13.5" x14ac:dyDescent="0.25">
      <c r="A34" s="103">
        <v>97172</v>
      </c>
      <c r="B34" s="103" t="s">
        <v>650</v>
      </c>
      <c r="C34" s="103" t="s">
        <v>206</v>
      </c>
      <c r="D34" s="360">
        <v>48.71</v>
      </c>
      <c r="E34" s="522" t="s">
        <v>619</v>
      </c>
    </row>
    <row r="35" spans="1:5" ht="13.5" x14ac:dyDescent="0.25">
      <c r="A35" s="103">
        <v>97173</v>
      </c>
      <c r="B35" s="103" t="s">
        <v>651</v>
      </c>
      <c r="C35" s="103" t="s">
        <v>206</v>
      </c>
      <c r="D35" s="360">
        <v>38.479999999999997</v>
      </c>
      <c r="E35" s="522" t="s">
        <v>619</v>
      </c>
    </row>
    <row r="36" spans="1:5" ht="13.5" x14ac:dyDescent="0.25">
      <c r="A36" s="103">
        <v>97174</v>
      </c>
      <c r="B36" s="103" t="s">
        <v>652</v>
      </c>
      <c r="C36" s="103" t="s">
        <v>206</v>
      </c>
      <c r="D36" s="360">
        <v>44.51</v>
      </c>
      <c r="E36" s="522" t="s">
        <v>619</v>
      </c>
    </row>
    <row r="37" spans="1:5" ht="13.5" x14ac:dyDescent="0.25">
      <c r="A37" s="103">
        <v>97175</v>
      </c>
      <c r="B37" s="103" t="s">
        <v>653</v>
      </c>
      <c r="C37" s="103" t="s">
        <v>206</v>
      </c>
      <c r="D37" s="360">
        <v>50.53</v>
      </c>
      <c r="E37" s="522" t="s">
        <v>619</v>
      </c>
    </row>
    <row r="38" spans="1:5" ht="13.5" x14ac:dyDescent="0.25">
      <c r="A38" s="103">
        <v>97176</v>
      </c>
      <c r="B38" s="103" t="s">
        <v>654</v>
      </c>
      <c r="C38" s="103" t="s">
        <v>206</v>
      </c>
      <c r="D38" s="360">
        <v>56.56</v>
      </c>
      <c r="E38" s="522" t="s">
        <v>619</v>
      </c>
    </row>
    <row r="39" spans="1:5" ht="13.5" x14ac:dyDescent="0.25">
      <c r="A39" s="103">
        <v>97177</v>
      </c>
      <c r="B39" s="103" t="s">
        <v>655</v>
      </c>
      <c r="C39" s="103" t="s">
        <v>206</v>
      </c>
      <c r="D39" s="360">
        <v>68.61</v>
      </c>
      <c r="E39" s="522" t="s">
        <v>619</v>
      </c>
    </row>
    <row r="40" spans="1:5" ht="13.5" x14ac:dyDescent="0.25">
      <c r="A40" s="103">
        <v>97178</v>
      </c>
      <c r="B40" s="103" t="s">
        <v>656</v>
      </c>
      <c r="C40" s="103" t="s">
        <v>206</v>
      </c>
      <c r="D40" s="360">
        <v>80.680000000000007</v>
      </c>
      <c r="E40" s="522" t="s">
        <v>619</v>
      </c>
    </row>
    <row r="41" spans="1:5" ht="13.5" x14ac:dyDescent="0.25">
      <c r="A41" s="103">
        <v>97179</v>
      </c>
      <c r="B41" s="103" t="s">
        <v>657</v>
      </c>
      <c r="C41" s="103" t="s">
        <v>206</v>
      </c>
      <c r="D41" s="360">
        <v>92.74</v>
      </c>
      <c r="E41" s="522" t="s">
        <v>619</v>
      </c>
    </row>
    <row r="42" spans="1:5" ht="13.5" x14ac:dyDescent="0.25">
      <c r="A42" s="103">
        <v>97180</v>
      </c>
      <c r="B42" s="103" t="s">
        <v>658</v>
      </c>
      <c r="C42" s="103" t="s">
        <v>206</v>
      </c>
      <c r="D42" s="360">
        <v>104.8</v>
      </c>
      <c r="E42" s="522" t="s">
        <v>619</v>
      </c>
    </row>
    <row r="43" spans="1:5" ht="13.5" x14ac:dyDescent="0.25">
      <c r="A43" s="103">
        <v>97181</v>
      </c>
      <c r="B43" s="103" t="s">
        <v>659</v>
      </c>
      <c r="C43" s="103" t="s">
        <v>206</v>
      </c>
      <c r="D43" s="360">
        <v>121.69</v>
      </c>
      <c r="E43" s="522" t="s">
        <v>619</v>
      </c>
    </row>
    <row r="44" spans="1:5" ht="13.5" x14ac:dyDescent="0.25">
      <c r="A44" s="103">
        <v>97182</v>
      </c>
      <c r="B44" s="103" t="s">
        <v>660</v>
      </c>
      <c r="C44" s="103" t="s">
        <v>206</v>
      </c>
      <c r="D44" s="360">
        <v>134.27000000000001</v>
      </c>
      <c r="E44" s="522" t="s">
        <v>619</v>
      </c>
    </row>
    <row r="45" spans="1:5" ht="13.5" x14ac:dyDescent="0.25">
      <c r="A45" s="103">
        <v>97183</v>
      </c>
      <c r="B45" s="103" t="s">
        <v>661</v>
      </c>
      <c r="C45" s="103" t="s">
        <v>206</v>
      </c>
      <c r="D45" s="360">
        <v>30.73</v>
      </c>
      <c r="E45" s="522" t="s">
        <v>619</v>
      </c>
    </row>
    <row r="46" spans="1:5" ht="13.5" x14ac:dyDescent="0.25">
      <c r="A46" s="103">
        <v>97184</v>
      </c>
      <c r="B46" s="103" t="s">
        <v>662</v>
      </c>
      <c r="C46" s="103" t="s">
        <v>206</v>
      </c>
      <c r="D46" s="360">
        <v>35.61</v>
      </c>
      <c r="E46" s="522" t="s">
        <v>619</v>
      </c>
    </row>
    <row r="47" spans="1:5" ht="13.5" x14ac:dyDescent="0.25">
      <c r="A47" s="103">
        <v>97185</v>
      </c>
      <c r="B47" s="103" t="s">
        <v>663</v>
      </c>
      <c r="C47" s="103" t="s">
        <v>206</v>
      </c>
      <c r="D47" s="360">
        <v>40.5</v>
      </c>
      <c r="E47" s="522" t="s">
        <v>619</v>
      </c>
    </row>
    <row r="48" spans="1:5" ht="13.5" x14ac:dyDescent="0.25">
      <c r="A48" s="103">
        <v>97186</v>
      </c>
      <c r="B48" s="103" t="s">
        <v>664</v>
      </c>
      <c r="C48" s="103" t="s">
        <v>206</v>
      </c>
      <c r="D48" s="360">
        <v>45.39</v>
      </c>
      <c r="E48" s="522" t="s">
        <v>619</v>
      </c>
    </row>
    <row r="49" spans="1:5" ht="13.5" x14ac:dyDescent="0.25">
      <c r="A49" s="103">
        <v>97187</v>
      </c>
      <c r="B49" s="103" t="s">
        <v>665</v>
      </c>
      <c r="C49" s="103" t="s">
        <v>206</v>
      </c>
      <c r="D49" s="360">
        <v>55.16</v>
      </c>
      <c r="E49" s="522" t="s">
        <v>619</v>
      </c>
    </row>
    <row r="50" spans="1:5" ht="13.5" x14ac:dyDescent="0.25">
      <c r="A50" s="103">
        <v>97188</v>
      </c>
      <c r="B50" s="103" t="s">
        <v>666</v>
      </c>
      <c r="C50" s="103" t="s">
        <v>206</v>
      </c>
      <c r="D50" s="360">
        <v>64.95</v>
      </c>
      <c r="E50" s="522" t="s">
        <v>619</v>
      </c>
    </row>
    <row r="51" spans="1:5" ht="13.5" x14ac:dyDescent="0.25">
      <c r="A51" s="103">
        <v>97189</v>
      </c>
      <c r="B51" s="103" t="s">
        <v>667</v>
      </c>
      <c r="C51" s="103" t="s">
        <v>206</v>
      </c>
      <c r="D51" s="360">
        <v>74.72</v>
      </c>
      <c r="E51" s="522" t="s">
        <v>619</v>
      </c>
    </row>
    <row r="52" spans="1:5" ht="13.5" x14ac:dyDescent="0.25">
      <c r="A52" s="103">
        <v>97190</v>
      </c>
      <c r="B52" s="103" t="s">
        <v>668</v>
      </c>
      <c r="C52" s="103" t="s">
        <v>206</v>
      </c>
      <c r="D52" s="360">
        <v>84.51</v>
      </c>
      <c r="E52" s="522" t="s">
        <v>619</v>
      </c>
    </row>
    <row r="53" spans="1:5" ht="13.5" x14ac:dyDescent="0.25">
      <c r="A53" s="103">
        <v>97191</v>
      </c>
      <c r="B53" s="103" t="s">
        <v>669</v>
      </c>
      <c r="C53" s="103" t="s">
        <v>206</v>
      </c>
      <c r="D53" s="360">
        <v>97.85</v>
      </c>
      <c r="E53" s="522" t="s">
        <v>619</v>
      </c>
    </row>
    <row r="54" spans="1:5" ht="13.5" x14ac:dyDescent="0.25">
      <c r="A54" s="103">
        <v>97192</v>
      </c>
      <c r="B54" s="103" t="s">
        <v>670</v>
      </c>
      <c r="C54" s="103" t="s">
        <v>206</v>
      </c>
      <c r="D54" s="360">
        <v>108.01</v>
      </c>
      <c r="E54" s="522" t="s">
        <v>619</v>
      </c>
    </row>
    <row r="55" spans="1:5" ht="13.5" x14ac:dyDescent="0.25">
      <c r="A55" s="103">
        <v>90694</v>
      </c>
      <c r="B55" s="103" t="s">
        <v>671</v>
      </c>
      <c r="C55" s="103" t="s">
        <v>206</v>
      </c>
      <c r="D55" s="360">
        <v>71.66</v>
      </c>
      <c r="E55" s="522" t="s">
        <v>619</v>
      </c>
    </row>
    <row r="56" spans="1:5" ht="13.5" x14ac:dyDescent="0.25">
      <c r="A56" s="103">
        <v>90695</v>
      </c>
      <c r="B56" s="103" t="s">
        <v>672</v>
      </c>
      <c r="C56" s="103" t="s">
        <v>206</v>
      </c>
      <c r="D56" s="360">
        <v>137.41</v>
      </c>
      <c r="E56" s="522" t="s">
        <v>619</v>
      </c>
    </row>
    <row r="57" spans="1:5" ht="13.5" x14ac:dyDescent="0.25">
      <c r="A57" s="103">
        <v>90696</v>
      </c>
      <c r="B57" s="103" t="s">
        <v>673</v>
      </c>
      <c r="C57" s="103" t="s">
        <v>206</v>
      </c>
      <c r="D57" s="360">
        <v>230.68</v>
      </c>
      <c r="E57" s="522" t="s">
        <v>619</v>
      </c>
    </row>
    <row r="58" spans="1:5" ht="13.5" x14ac:dyDescent="0.25">
      <c r="A58" s="103">
        <v>90697</v>
      </c>
      <c r="B58" s="103" t="s">
        <v>674</v>
      </c>
      <c r="C58" s="103" t="s">
        <v>206</v>
      </c>
      <c r="D58" s="360">
        <v>358.86</v>
      </c>
      <c r="E58" s="522" t="s">
        <v>619</v>
      </c>
    </row>
    <row r="59" spans="1:5" ht="13.5" x14ac:dyDescent="0.25">
      <c r="A59" s="103">
        <v>90698</v>
      </c>
      <c r="B59" s="103" t="s">
        <v>675</v>
      </c>
      <c r="C59" s="103" t="s">
        <v>206</v>
      </c>
      <c r="D59" s="360">
        <v>549.64</v>
      </c>
      <c r="E59" s="522" t="s">
        <v>619</v>
      </c>
    </row>
    <row r="60" spans="1:5" ht="13.5" x14ac:dyDescent="0.25">
      <c r="A60" s="103">
        <v>90699</v>
      </c>
      <c r="B60" s="103" t="s">
        <v>676</v>
      </c>
      <c r="C60" s="103" t="s">
        <v>206</v>
      </c>
      <c r="D60" s="360">
        <v>774.54</v>
      </c>
      <c r="E60" s="522" t="s">
        <v>619</v>
      </c>
    </row>
    <row r="61" spans="1:5" ht="13.5" x14ac:dyDescent="0.25">
      <c r="A61" s="103">
        <v>90700</v>
      </c>
      <c r="B61" s="103" t="s">
        <v>677</v>
      </c>
      <c r="C61" s="103" t="s">
        <v>206</v>
      </c>
      <c r="D61" s="360">
        <v>903.28</v>
      </c>
      <c r="E61" s="522" t="s">
        <v>619</v>
      </c>
    </row>
    <row r="62" spans="1:5" ht="13.5" x14ac:dyDescent="0.25">
      <c r="A62" s="103">
        <v>90701</v>
      </c>
      <c r="B62" s="103" t="s">
        <v>678</v>
      </c>
      <c r="C62" s="103" t="s">
        <v>206</v>
      </c>
      <c r="D62" s="360">
        <v>106.54</v>
      </c>
      <c r="E62" s="522" t="s">
        <v>619</v>
      </c>
    </row>
    <row r="63" spans="1:5" ht="13.5" x14ac:dyDescent="0.25">
      <c r="A63" s="103">
        <v>90702</v>
      </c>
      <c r="B63" s="103" t="s">
        <v>679</v>
      </c>
      <c r="C63" s="103" t="s">
        <v>206</v>
      </c>
      <c r="D63" s="360">
        <v>177.69</v>
      </c>
      <c r="E63" s="522" t="s">
        <v>619</v>
      </c>
    </row>
    <row r="64" spans="1:5" ht="13.5" x14ac:dyDescent="0.25">
      <c r="A64" s="103">
        <v>90703</v>
      </c>
      <c r="B64" s="103" t="s">
        <v>680</v>
      </c>
      <c r="C64" s="103" t="s">
        <v>206</v>
      </c>
      <c r="D64" s="360">
        <v>278.44</v>
      </c>
      <c r="E64" s="522" t="s">
        <v>619</v>
      </c>
    </row>
    <row r="65" spans="1:5" ht="13.5" x14ac:dyDescent="0.25">
      <c r="A65" s="103">
        <v>90704</v>
      </c>
      <c r="B65" s="103" t="s">
        <v>681</v>
      </c>
      <c r="C65" s="103" t="s">
        <v>206</v>
      </c>
      <c r="D65" s="360">
        <v>412.83</v>
      </c>
      <c r="E65" s="522" t="s">
        <v>619</v>
      </c>
    </row>
    <row r="66" spans="1:5" ht="13.5" x14ac:dyDescent="0.25">
      <c r="A66" s="103">
        <v>90705</v>
      </c>
      <c r="B66" s="103" t="s">
        <v>682</v>
      </c>
      <c r="C66" s="103" t="s">
        <v>206</v>
      </c>
      <c r="D66" s="360">
        <v>543.84</v>
      </c>
      <c r="E66" s="522" t="s">
        <v>619</v>
      </c>
    </row>
    <row r="67" spans="1:5" ht="13.5" x14ac:dyDescent="0.25">
      <c r="A67" s="103">
        <v>90706</v>
      </c>
      <c r="B67" s="103" t="s">
        <v>683</v>
      </c>
      <c r="C67" s="103" t="s">
        <v>206</v>
      </c>
      <c r="D67" s="360">
        <v>719.56</v>
      </c>
      <c r="E67" s="522" t="s">
        <v>619</v>
      </c>
    </row>
    <row r="68" spans="1:5" ht="13.5" x14ac:dyDescent="0.25">
      <c r="A68" s="103">
        <v>90708</v>
      </c>
      <c r="B68" s="103" t="s">
        <v>684</v>
      </c>
      <c r="C68" s="103" t="s">
        <v>206</v>
      </c>
      <c r="D68" s="360">
        <v>887.95</v>
      </c>
      <c r="E68" s="522" t="s">
        <v>619</v>
      </c>
    </row>
    <row r="69" spans="1:5" ht="13.5" x14ac:dyDescent="0.25">
      <c r="A69" s="103">
        <v>90724</v>
      </c>
      <c r="B69" s="103" t="s">
        <v>685</v>
      </c>
      <c r="C69" s="103" t="s">
        <v>225</v>
      </c>
      <c r="D69" s="360">
        <v>27.05</v>
      </c>
      <c r="E69" s="522" t="s">
        <v>619</v>
      </c>
    </row>
    <row r="70" spans="1:5" ht="13.5" x14ac:dyDescent="0.25">
      <c r="A70" s="103">
        <v>90725</v>
      </c>
      <c r="B70" s="103" t="s">
        <v>686</v>
      </c>
      <c r="C70" s="103" t="s">
        <v>225</v>
      </c>
      <c r="D70" s="360">
        <v>33.25</v>
      </c>
      <c r="E70" s="522" t="s">
        <v>619</v>
      </c>
    </row>
    <row r="71" spans="1:5" ht="13.5" x14ac:dyDescent="0.25">
      <c r="A71" s="103">
        <v>90726</v>
      </c>
      <c r="B71" s="103" t="s">
        <v>687</v>
      </c>
      <c r="C71" s="103" t="s">
        <v>225</v>
      </c>
      <c r="D71" s="360">
        <v>39.51</v>
      </c>
      <c r="E71" s="522" t="s">
        <v>619</v>
      </c>
    </row>
    <row r="72" spans="1:5" ht="13.5" x14ac:dyDescent="0.25">
      <c r="A72" s="103">
        <v>90727</v>
      </c>
      <c r="B72" s="103" t="s">
        <v>688</v>
      </c>
      <c r="C72" s="103" t="s">
        <v>225</v>
      </c>
      <c r="D72" s="360">
        <v>45.72</v>
      </c>
      <c r="E72" s="522" t="s">
        <v>619</v>
      </c>
    </row>
    <row r="73" spans="1:5" ht="13.5" x14ac:dyDescent="0.25">
      <c r="A73" s="103">
        <v>90728</v>
      </c>
      <c r="B73" s="103" t="s">
        <v>689</v>
      </c>
      <c r="C73" s="103" t="s">
        <v>225</v>
      </c>
      <c r="D73" s="360">
        <v>51.93</v>
      </c>
      <c r="E73" s="522" t="s">
        <v>619</v>
      </c>
    </row>
    <row r="74" spans="1:5" ht="13.5" x14ac:dyDescent="0.25">
      <c r="A74" s="103">
        <v>90729</v>
      </c>
      <c r="B74" s="103" t="s">
        <v>690</v>
      </c>
      <c r="C74" s="103" t="s">
        <v>225</v>
      </c>
      <c r="D74" s="360">
        <v>58.14</v>
      </c>
      <c r="E74" s="522" t="s">
        <v>619</v>
      </c>
    </row>
    <row r="75" spans="1:5" ht="13.5" x14ac:dyDescent="0.25">
      <c r="A75" s="103">
        <v>90730</v>
      </c>
      <c r="B75" s="103" t="s">
        <v>691</v>
      </c>
      <c r="C75" s="103" t="s">
        <v>225</v>
      </c>
      <c r="D75" s="360">
        <v>64.33</v>
      </c>
      <c r="E75" s="522" t="s">
        <v>619</v>
      </c>
    </row>
    <row r="76" spans="1:5" ht="13.5" x14ac:dyDescent="0.25">
      <c r="A76" s="103">
        <v>90731</v>
      </c>
      <c r="B76" s="103" t="s">
        <v>692</v>
      </c>
      <c r="C76" s="103" t="s">
        <v>225</v>
      </c>
      <c r="D76" s="360">
        <v>70.540000000000006</v>
      </c>
      <c r="E76" s="522" t="s">
        <v>619</v>
      </c>
    </row>
    <row r="77" spans="1:5" ht="13.5" x14ac:dyDescent="0.25">
      <c r="A77" s="103">
        <v>90732</v>
      </c>
      <c r="B77" s="103" t="s">
        <v>693</v>
      </c>
      <c r="C77" s="103" t="s">
        <v>225</v>
      </c>
      <c r="D77" s="360">
        <v>89.14</v>
      </c>
      <c r="E77" s="522" t="s">
        <v>619</v>
      </c>
    </row>
    <row r="78" spans="1:5" ht="13.5" x14ac:dyDescent="0.25">
      <c r="A78" s="103">
        <v>90733</v>
      </c>
      <c r="B78" s="103" t="s">
        <v>694</v>
      </c>
      <c r="C78" s="103" t="s">
        <v>206</v>
      </c>
      <c r="D78" s="360">
        <v>3.83</v>
      </c>
      <c r="E78" s="522" t="s">
        <v>619</v>
      </c>
    </row>
    <row r="79" spans="1:5" ht="13.5" x14ac:dyDescent="0.25">
      <c r="A79" s="103">
        <v>90734</v>
      </c>
      <c r="B79" s="103" t="s">
        <v>695</v>
      </c>
      <c r="C79" s="103" t="s">
        <v>206</v>
      </c>
      <c r="D79" s="360">
        <v>4.54</v>
      </c>
      <c r="E79" s="522" t="s">
        <v>619</v>
      </c>
    </row>
    <row r="80" spans="1:5" ht="13.5" x14ac:dyDescent="0.25">
      <c r="A80" s="103">
        <v>90735</v>
      </c>
      <c r="B80" s="103" t="s">
        <v>696</v>
      </c>
      <c r="C80" s="103" t="s">
        <v>206</v>
      </c>
      <c r="D80" s="360">
        <v>5.25</v>
      </c>
      <c r="E80" s="522" t="s">
        <v>619</v>
      </c>
    </row>
    <row r="81" spans="1:5" ht="13.5" x14ac:dyDescent="0.25">
      <c r="A81" s="103">
        <v>90736</v>
      </c>
      <c r="B81" s="103" t="s">
        <v>697</v>
      </c>
      <c r="C81" s="103" t="s">
        <v>206</v>
      </c>
      <c r="D81" s="360">
        <v>5.96</v>
      </c>
      <c r="E81" s="522" t="s">
        <v>619</v>
      </c>
    </row>
    <row r="82" spans="1:5" ht="13.5" x14ac:dyDescent="0.25">
      <c r="A82" s="103">
        <v>90737</v>
      </c>
      <c r="B82" s="103" t="s">
        <v>698</v>
      </c>
      <c r="C82" s="103" t="s">
        <v>206</v>
      </c>
      <c r="D82" s="360">
        <v>6.66</v>
      </c>
      <c r="E82" s="522" t="s">
        <v>619</v>
      </c>
    </row>
    <row r="83" spans="1:5" ht="13.5" x14ac:dyDescent="0.25">
      <c r="A83" s="103">
        <v>90738</v>
      </c>
      <c r="B83" s="103" t="s">
        <v>699</v>
      </c>
      <c r="C83" s="103" t="s">
        <v>206</v>
      </c>
      <c r="D83" s="360">
        <v>7.38</v>
      </c>
      <c r="E83" s="522" t="s">
        <v>619</v>
      </c>
    </row>
    <row r="84" spans="1:5" ht="13.5" x14ac:dyDescent="0.25">
      <c r="A84" s="103">
        <v>90739</v>
      </c>
      <c r="B84" s="103" t="s">
        <v>700</v>
      </c>
      <c r="C84" s="103" t="s">
        <v>206</v>
      </c>
      <c r="D84" s="360">
        <v>9.84</v>
      </c>
      <c r="E84" s="522" t="s">
        <v>619</v>
      </c>
    </row>
    <row r="85" spans="1:5" ht="13.5" x14ac:dyDescent="0.25">
      <c r="A85" s="103">
        <v>90740</v>
      </c>
      <c r="B85" s="103" t="s">
        <v>701</v>
      </c>
      <c r="C85" s="103" t="s">
        <v>206</v>
      </c>
      <c r="D85" s="360">
        <v>5.0599999999999996</v>
      </c>
      <c r="E85" s="522" t="s">
        <v>619</v>
      </c>
    </row>
    <row r="86" spans="1:5" ht="13.5" x14ac:dyDescent="0.25">
      <c r="A86" s="103">
        <v>90741</v>
      </c>
      <c r="B86" s="103" t="s">
        <v>702</v>
      </c>
      <c r="C86" s="103" t="s">
        <v>206</v>
      </c>
      <c r="D86" s="360">
        <v>5.77</v>
      </c>
      <c r="E86" s="522" t="s">
        <v>619</v>
      </c>
    </row>
    <row r="87" spans="1:5" ht="13.5" x14ac:dyDescent="0.25">
      <c r="A87" s="103">
        <v>90742</v>
      </c>
      <c r="B87" s="103" t="s">
        <v>703</v>
      </c>
      <c r="C87" s="103" t="s">
        <v>206</v>
      </c>
      <c r="D87" s="360">
        <v>6.48</v>
      </c>
      <c r="E87" s="522" t="s">
        <v>619</v>
      </c>
    </row>
    <row r="88" spans="1:5" ht="13.5" x14ac:dyDescent="0.25">
      <c r="A88" s="103">
        <v>90743</v>
      </c>
      <c r="B88" s="103" t="s">
        <v>704</v>
      </c>
      <c r="C88" s="103" t="s">
        <v>206</v>
      </c>
      <c r="D88" s="360">
        <v>7.19</v>
      </c>
      <c r="E88" s="522" t="s">
        <v>619</v>
      </c>
    </row>
    <row r="89" spans="1:5" ht="13.5" x14ac:dyDescent="0.25">
      <c r="A89" s="103">
        <v>90744</v>
      </c>
      <c r="B89" s="103" t="s">
        <v>705</v>
      </c>
      <c r="C89" s="103" t="s">
        <v>206</v>
      </c>
      <c r="D89" s="360">
        <v>7.9</v>
      </c>
      <c r="E89" s="522" t="s">
        <v>619</v>
      </c>
    </row>
    <row r="90" spans="1:5" ht="13.5" x14ac:dyDescent="0.25">
      <c r="A90" s="103">
        <v>90745</v>
      </c>
      <c r="B90" s="103" t="s">
        <v>706</v>
      </c>
      <c r="C90" s="103" t="s">
        <v>206</v>
      </c>
      <c r="D90" s="360">
        <v>11</v>
      </c>
      <c r="E90" s="522" t="s">
        <v>619</v>
      </c>
    </row>
    <row r="91" spans="1:5" ht="13.5" x14ac:dyDescent="0.25">
      <c r="A91" s="103">
        <v>90746</v>
      </c>
      <c r="B91" s="103" t="s">
        <v>707</v>
      </c>
      <c r="C91" s="103" t="s">
        <v>206</v>
      </c>
      <c r="D91" s="360">
        <v>4.1399999999999997</v>
      </c>
      <c r="E91" s="522" t="s">
        <v>619</v>
      </c>
    </row>
    <row r="92" spans="1:5" ht="13.5" x14ac:dyDescent="0.25">
      <c r="A92" s="103">
        <v>90747</v>
      </c>
      <c r="B92" s="103" t="s">
        <v>708</v>
      </c>
      <c r="C92" s="103" t="s">
        <v>206</v>
      </c>
      <c r="D92" s="360">
        <v>18.510000000000002</v>
      </c>
      <c r="E92" s="522" t="s">
        <v>619</v>
      </c>
    </row>
    <row r="93" spans="1:5" ht="13.5" x14ac:dyDescent="0.25">
      <c r="A93" s="103">
        <v>94869</v>
      </c>
      <c r="B93" s="103" t="s">
        <v>709</v>
      </c>
      <c r="C93" s="103" t="s">
        <v>206</v>
      </c>
      <c r="D93" s="360">
        <v>156.69999999999999</v>
      </c>
      <c r="E93" s="522" t="s">
        <v>619</v>
      </c>
    </row>
    <row r="94" spans="1:5" ht="13.5" x14ac:dyDescent="0.25">
      <c r="A94" s="103">
        <v>94870</v>
      </c>
      <c r="B94" s="103" t="s">
        <v>710</v>
      </c>
      <c r="C94" s="103" t="s">
        <v>206</v>
      </c>
      <c r="D94" s="360">
        <v>2.17</v>
      </c>
      <c r="E94" s="522" t="s">
        <v>619</v>
      </c>
    </row>
    <row r="95" spans="1:5" ht="13.5" x14ac:dyDescent="0.25">
      <c r="A95" s="103">
        <v>94871</v>
      </c>
      <c r="B95" s="103" t="s">
        <v>711</v>
      </c>
      <c r="C95" s="103" t="s">
        <v>206</v>
      </c>
      <c r="D95" s="360">
        <v>245.16</v>
      </c>
      <c r="E95" s="522" t="s">
        <v>619</v>
      </c>
    </row>
    <row r="96" spans="1:5" ht="13.5" x14ac:dyDescent="0.25">
      <c r="A96" s="103">
        <v>94872</v>
      </c>
      <c r="B96" s="103" t="s">
        <v>712</v>
      </c>
      <c r="C96" s="103" t="s">
        <v>206</v>
      </c>
      <c r="D96" s="360">
        <v>3.05</v>
      </c>
      <c r="E96" s="522" t="s">
        <v>619</v>
      </c>
    </row>
    <row r="97" spans="1:5" ht="13.5" x14ac:dyDescent="0.25">
      <c r="A97" s="103">
        <v>94875</v>
      </c>
      <c r="B97" s="103" t="s">
        <v>713</v>
      </c>
      <c r="C97" s="103" t="s">
        <v>206</v>
      </c>
      <c r="D97" s="104">
        <v>1441.9</v>
      </c>
      <c r="E97" s="522" t="s">
        <v>619</v>
      </c>
    </row>
    <row r="98" spans="1:5" ht="13.5" x14ac:dyDescent="0.25">
      <c r="A98" s="103">
        <v>94876</v>
      </c>
      <c r="B98" s="103" t="s">
        <v>714</v>
      </c>
      <c r="C98" s="103" t="s">
        <v>206</v>
      </c>
      <c r="D98" s="360">
        <v>31.2</v>
      </c>
      <c r="E98" s="522" t="s">
        <v>619</v>
      </c>
    </row>
    <row r="99" spans="1:5" ht="13.5" x14ac:dyDescent="0.25">
      <c r="A99" s="103">
        <v>94878</v>
      </c>
      <c r="B99" s="103" t="s">
        <v>715</v>
      </c>
      <c r="C99" s="103" t="s">
        <v>206</v>
      </c>
      <c r="D99" s="360">
        <v>36.090000000000003</v>
      </c>
      <c r="E99" s="522" t="s">
        <v>619</v>
      </c>
    </row>
    <row r="100" spans="1:5" ht="13.5" x14ac:dyDescent="0.25">
      <c r="A100" s="103">
        <v>94879</v>
      </c>
      <c r="B100" s="103" t="s">
        <v>716</v>
      </c>
      <c r="C100" s="103" t="s">
        <v>206</v>
      </c>
      <c r="D100" s="104">
        <v>2219.84</v>
      </c>
      <c r="E100" s="522" t="s">
        <v>619</v>
      </c>
    </row>
    <row r="101" spans="1:5" ht="13.5" x14ac:dyDescent="0.25">
      <c r="A101" s="103">
        <v>94880</v>
      </c>
      <c r="B101" s="103" t="s">
        <v>717</v>
      </c>
      <c r="C101" s="103" t="s">
        <v>206</v>
      </c>
      <c r="D101" s="360">
        <v>46.67</v>
      </c>
      <c r="E101" s="522" t="s">
        <v>619</v>
      </c>
    </row>
    <row r="102" spans="1:5" ht="13.5" x14ac:dyDescent="0.25">
      <c r="A102" s="103">
        <v>94881</v>
      </c>
      <c r="B102" s="103" t="s">
        <v>718</v>
      </c>
      <c r="C102" s="103" t="s">
        <v>206</v>
      </c>
      <c r="D102" s="104">
        <v>3057.62</v>
      </c>
      <c r="E102" s="522" t="s">
        <v>619</v>
      </c>
    </row>
    <row r="103" spans="1:5" ht="13.5" x14ac:dyDescent="0.25">
      <c r="A103" s="103">
        <v>94882</v>
      </c>
      <c r="B103" s="103" t="s">
        <v>719</v>
      </c>
      <c r="C103" s="103" t="s">
        <v>206</v>
      </c>
      <c r="D103" s="360">
        <v>54.16</v>
      </c>
      <c r="E103" s="522" t="s">
        <v>619</v>
      </c>
    </row>
    <row r="104" spans="1:5" ht="13.5" x14ac:dyDescent="0.25">
      <c r="A104" s="103">
        <v>94884</v>
      </c>
      <c r="B104" s="103" t="s">
        <v>720</v>
      </c>
      <c r="C104" s="103" t="s">
        <v>206</v>
      </c>
      <c r="D104" s="360">
        <v>69.37</v>
      </c>
      <c r="E104" s="522" t="s">
        <v>619</v>
      </c>
    </row>
    <row r="105" spans="1:5" ht="13.5" x14ac:dyDescent="0.25">
      <c r="A105" s="103">
        <v>97121</v>
      </c>
      <c r="B105" s="103" t="s">
        <v>721</v>
      </c>
      <c r="C105" s="103" t="s">
        <v>206</v>
      </c>
      <c r="D105" s="360">
        <v>2.2999999999999998</v>
      </c>
      <c r="E105" s="522" t="s">
        <v>619</v>
      </c>
    </row>
    <row r="106" spans="1:5" ht="13.5" x14ac:dyDescent="0.25">
      <c r="A106" s="103">
        <v>97122</v>
      </c>
      <c r="B106" s="103" t="s">
        <v>722</v>
      </c>
      <c r="C106" s="103" t="s">
        <v>206</v>
      </c>
      <c r="D106" s="360">
        <v>3.19</v>
      </c>
      <c r="E106" s="522" t="s">
        <v>619</v>
      </c>
    </row>
    <row r="107" spans="1:5" ht="13.5" x14ac:dyDescent="0.25">
      <c r="A107" s="103">
        <v>97123</v>
      </c>
      <c r="B107" s="103" t="s">
        <v>723</v>
      </c>
      <c r="C107" s="103" t="s">
        <v>206</v>
      </c>
      <c r="D107" s="360">
        <v>4.05</v>
      </c>
      <c r="E107" s="522" t="s">
        <v>619</v>
      </c>
    </row>
    <row r="108" spans="1:5" ht="13.5" x14ac:dyDescent="0.25">
      <c r="A108" s="103">
        <v>97124</v>
      </c>
      <c r="B108" s="103" t="s">
        <v>724</v>
      </c>
      <c r="C108" s="103" t="s">
        <v>206</v>
      </c>
      <c r="D108" s="360">
        <v>1.02</v>
      </c>
      <c r="E108" s="522" t="s">
        <v>619</v>
      </c>
    </row>
    <row r="109" spans="1:5" ht="13.5" x14ac:dyDescent="0.25">
      <c r="A109" s="103">
        <v>97125</v>
      </c>
      <c r="B109" s="103" t="s">
        <v>725</v>
      </c>
      <c r="C109" s="103" t="s">
        <v>206</v>
      </c>
      <c r="D109" s="360">
        <v>1.45</v>
      </c>
      <c r="E109" s="522" t="s">
        <v>619</v>
      </c>
    </row>
    <row r="110" spans="1:5" ht="13.5" x14ac:dyDescent="0.25">
      <c r="A110" s="103">
        <v>97126</v>
      </c>
      <c r="B110" s="103" t="s">
        <v>726</v>
      </c>
      <c r="C110" s="103" t="s">
        <v>206</v>
      </c>
      <c r="D110" s="360">
        <v>1.83</v>
      </c>
      <c r="E110" s="522" t="s">
        <v>619</v>
      </c>
    </row>
    <row r="111" spans="1:5" ht="13.5" x14ac:dyDescent="0.25">
      <c r="A111" s="103">
        <v>102264</v>
      </c>
      <c r="B111" s="103" t="s">
        <v>727</v>
      </c>
      <c r="C111" s="103" t="s">
        <v>206</v>
      </c>
      <c r="D111" s="360">
        <v>29.83</v>
      </c>
      <c r="E111" s="522" t="s">
        <v>619</v>
      </c>
    </row>
    <row r="112" spans="1:5" ht="13.5" x14ac:dyDescent="0.25">
      <c r="A112" s="103">
        <v>102265</v>
      </c>
      <c r="B112" s="103" t="s">
        <v>728</v>
      </c>
      <c r="C112" s="103" t="s">
        <v>225</v>
      </c>
      <c r="D112" s="360">
        <v>113.96</v>
      </c>
      <c r="E112" s="522" t="s">
        <v>619</v>
      </c>
    </row>
    <row r="113" spans="1:5" ht="13.5" x14ac:dyDescent="0.25">
      <c r="A113" s="103">
        <v>102266</v>
      </c>
      <c r="B113" s="103" t="s">
        <v>729</v>
      </c>
      <c r="C113" s="103" t="s">
        <v>225</v>
      </c>
      <c r="D113" s="360">
        <v>126.36</v>
      </c>
      <c r="E113" s="522" t="s">
        <v>619</v>
      </c>
    </row>
    <row r="114" spans="1:5" ht="13.5" x14ac:dyDescent="0.25">
      <c r="A114" s="103">
        <v>102267</v>
      </c>
      <c r="B114" s="103" t="s">
        <v>730</v>
      </c>
      <c r="C114" s="103" t="s">
        <v>225</v>
      </c>
      <c r="D114" s="360">
        <v>145.03</v>
      </c>
      <c r="E114" s="522" t="s">
        <v>619</v>
      </c>
    </row>
    <row r="115" spans="1:5" ht="13.5" x14ac:dyDescent="0.25">
      <c r="A115" s="103">
        <v>102268</v>
      </c>
      <c r="B115" s="103" t="s">
        <v>731</v>
      </c>
      <c r="C115" s="103" t="s">
        <v>225</v>
      </c>
      <c r="D115" s="360">
        <v>163.63999999999999</v>
      </c>
      <c r="E115" s="522" t="s">
        <v>619</v>
      </c>
    </row>
    <row r="116" spans="1:5" ht="13.5" x14ac:dyDescent="0.25">
      <c r="A116" s="103">
        <v>102269</v>
      </c>
      <c r="B116" s="103" t="s">
        <v>732</v>
      </c>
      <c r="C116" s="103" t="s">
        <v>225</v>
      </c>
      <c r="D116" s="360">
        <v>200.85</v>
      </c>
      <c r="E116" s="522" t="s">
        <v>619</v>
      </c>
    </row>
    <row r="117" spans="1:5" ht="13.5" x14ac:dyDescent="0.25">
      <c r="A117" s="103">
        <v>92833</v>
      </c>
      <c r="B117" s="103" t="s">
        <v>733</v>
      </c>
      <c r="C117" s="103" t="s">
        <v>206</v>
      </c>
      <c r="D117" s="360">
        <v>191.78</v>
      </c>
      <c r="E117" s="522" t="s">
        <v>619</v>
      </c>
    </row>
    <row r="118" spans="1:5" ht="13.5" x14ac:dyDescent="0.25">
      <c r="A118" s="103">
        <v>92834</v>
      </c>
      <c r="B118" s="103" t="s">
        <v>734</v>
      </c>
      <c r="C118" s="103" t="s">
        <v>206</v>
      </c>
      <c r="D118" s="360">
        <v>9.84</v>
      </c>
      <c r="E118" s="522" t="s">
        <v>619</v>
      </c>
    </row>
    <row r="119" spans="1:5" ht="13.5" x14ac:dyDescent="0.25">
      <c r="A119" s="103">
        <v>92835</v>
      </c>
      <c r="B119" s="103" t="s">
        <v>735</v>
      </c>
      <c r="C119" s="103" t="s">
        <v>206</v>
      </c>
      <c r="D119" s="360">
        <v>201.28</v>
      </c>
      <c r="E119" s="522" t="s">
        <v>619</v>
      </c>
    </row>
    <row r="120" spans="1:5" ht="13.5" x14ac:dyDescent="0.25">
      <c r="A120" s="103">
        <v>92836</v>
      </c>
      <c r="B120" s="103" t="s">
        <v>736</v>
      </c>
      <c r="C120" s="103" t="s">
        <v>206</v>
      </c>
      <c r="D120" s="360">
        <v>12.57</v>
      </c>
      <c r="E120" s="522" t="s">
        <v>619</v>
      </c>
    </row>
    <row r="121" spans="1:5" ht="13.5" x14ac:dyDescent="0.25">
      <c r="A121" s="103">
        <v>92837</v>
      </c>
      <c r="B121" s="103" t="s">
        <v>737</v>
      </c>
      <c r="C121" s="103" t="s">
        <v>206</v>
      </c>
      <c r="D121" s="360">
        <v>354.39</v>
      </c>
      <c r="E121" s="522" t="s">
        <v>619</v>
      </c>
    </row>
    <row r="122" spans="1:5" ht="13.5" x14ac:dyDescent="0.25">
      <c r="A122" s="103">
        <v>92838</v>
      </c>
      <c r="B122" s="103" t="s">
        <v>738</v>
      </c>
      <c r="C122" s="103" t="s">
        <v>206</v>
      </c>
      <c r="D122" s="360">
        <v>15.08</v>
      </c>
      <c r="E122" s="522" t="s">
        <v>619</v>
      </c>
    </row>
    <row r="123" spans="1:5" ht="13.5" x14ac:dyDescent="0.25">
      <c r="A123" s="103">
        <v>92839</v>
      </c>
      <c r="B123" s="103" t="s">
        <v>739</v>
      </c>
      <c r="C123" s="103" t="s">
        <v>206</v>
      </c>
      <c r="D123" s="360">
        <v>433.48</v>
      </c>
      <c r="E123" s="522" t="s">
        <v>619</v>
      </c>
    </row>
    <row r="124" spans="1:5" ht="13.5" x14ac:dyDescent="0.25">
      <c r="A124" s="103">
        <v>92840</v>
      </c>
      <c r="B124" s="103" t="s">
        <v>740</v>
      </c>
      <c r="C124" s="103" t="s">
        <v>206</v>
      </c>
      <c r="D124" s="360">
        <v>17.87</v>
      </c>
      <c r="E124" s="522" t="s">
        <v>619</v>
      </c>
    </row>
    <row r="125" spans="1:5" ht="13.5" x14ac:dyDescent="0.25">
      <c r="A125" s="103">
        <v>92841</v>
      </c>
      <c r="B125" s="103" t="s">
        <v>741</v>
      </c>
      <c r="C125" s="103" t="s">
        <v>206</v>
      </c>
      <c r="D125" s="360">
        <v>564.47</v>
      </c>
      <c r="E125" s="522" t="s">
        <v>619</v>
      </c>
    </row>
    <row r="126" spans="1:5" ht="13.5" x14ac:dyDescent="0.25">
      <c r="A126" s="103">
        <v>92842</v>
      </c>
      <c r="B126" s="103" t="s">
        <v>742</v>
      </c>
      <c r="C126" s="103" t="s">
        <v>206</v>
      </c>
      <c r="D126" s="360">
        <v>20.41</v>
      </c>
      <c r="E126" s="522" t="s">
        <v>619</v>
      </c>
    </row>
    <row r="127" spans="1:5" ht="13.5" x14ac:dyDescent="0.25">
      <c r="A127" s="103">
        <v>92843</v>
      </c>
      <c r="B127" s="103" t="s">
        <v>743</v>
      </c>
      <c r="C127" s="103" t="s">
        <v>206</v>
      </c>
      <c r="D127" s="360">
        <v>585.32000000000005</v>
      </c>
      <c r="E127" s="522" t="s">
        <v>619</v>
      </c>
    </row>
    <row r="128" spans="1:5" ht="13.5" x14ac:dyDescent="0.25">
      <c r="A128" s="103">
        <v>92844</v>
      </c>
      <c r="B128" s="103" t="s">
        <v>744</v>
      </c>
      <c r="C128" s="103" t="s">
        <v>206</v>
      </c>
      <c r="D128" s="360">
        <v>23.2</v>
      </c>
      <c r="E128" s="522" t="s">
        <v>619</v>
      </c>
    </row>
    <row r="129" spans="1:5" ht="13.5" x14ac:dyDescent="0.25">
      <c r="A129" s="103">
        <v>92845</v>
      </c>
      <c r="B129" s="103" t="s">
        <v>745</v>
      </c>
      <c r="C129" s="103" t="s">
        <v>206</v>
      </c>
      <c r="D129" s="360">
        <v>865.42</v>
      </c>
      <c r="E129" s="522" t="s">
        <v>619</v>
      </c>
    </row>
    <row r="130" spans="1:5" ht="13.5" x14ac:dyDescent="0.25">
      <c r="A130" s="103">
        <v>92846</v>
      </c>
      <c r="B130" s="103" t="s">
        <v>746</v>
      </c>
      <c r="C130" s="103" t="s">
        <v>206</v>
      </c>
      <c r="D130" s="360">
        <v>25.72</v>
      </c>
      <c r="E130" s="522" t="s">
        <v>619</v>
      </c>
    </row>
    <row r="131" spans="1:5" ht="13.5" x14ac:dyDescent="0.25">
      <c r="A131" s="103">
        <v>92847</v>
      </c>
      <c r="B131" s="103" t="s">
        <v>747</v>
      </c>
      <c r="C131" s="103" t="s">
        <v>206</v>
      </c>
      <c r="D131" s="360">
        <v>890.07</v>
      </c>
      <c r="E131" s="522" t="s">
        <v>619</v>
      </c>
    </row>
    <row r="132" spans="1:5" ht="13.5" x14ac:dyDescent="0.25">
      <c r="A132" s="103">
        <v>92848</v>
      </c>
      <c r="B132" s="103" t="s">
        <v>748</v>
      </c>
      <c r="C132" s="103" t="s">
        <v>206</v>
      </c>
      <c r="D132" s="360">
        <v>28.53</v>
      </c>
      <c r="E132" s="522" t="s">
        <v>619</v>
      </c>
    </row>
    <row r="133" spans="1:5" ht="13.5" x14ac:dyDescent="0.25">
      <c r="A133" s="103">
        <v>92849</v>
      </c>
      <c r="B133" s="103" t="s">
        <v>749</v>
      </c>
      <c r="C133" s="103" t="s">
        <v>206</v>
      </c>
      <c r="D133" s="360">
        <v>200.56</v>
      </c>
      <c r="E133" s="522" t="s">
        <v>619</v>
      </c>
    </row>
    <row r="134" spans="1:5" ht="13.5" x14ac:dyDescent="0.25">
      <c r="A134" s="103">
        <v>92850</v>
      </c>
      <c r="B134" s="103" t="s">
        <v>750</v>
      </c>
      <c r="C134" s="103" t="s">
        <v>206</v>
      </c>
      <c r="D134" s="360">
        <v>18.62</v>
      </c>
      <c r="E134" s="522" t="s">
        <v>619</v>
      </c>
    </row>
    <row r="135" spans="1:5" ht="13.5" x14ac:dyDescent="0.25">
      <c r="A135" s="103">
        <v>92851</v>
      </c>
      <c r="B135" s="103" t="s">
        <v>751</v>
      </c>
      <c r="C135" s="103" t="s">
        <v>206</v>
      </c>
      <c r="D135" s="360">
        <v>212.22</v>
      </c>
      <c r="E135" s="522" t="s">
        <v>619</v>
      </c>
    </row>
    <row r="136" spans="1:5" ht="13.5" x14ac:dyDescent="0.25">
      <c r="A136" s="103">
        <v>92852</v>
      </c>
      <c r="B136" s="103" t="s">
        <v>752</v>
      </c>
      <c r="C136" s="103" t="s">
        <v>206</v>
      </c>
      <c r="D136" s="360">
        <v>23.51</v>
      </c>
      <c r="E136" s="522" t="s">
        <v>619</v>
      </c>
    </row>
    <row r="137" spans="1:5" ht="13.5" x14ac:dyDescent="0.25">
      <c r="A137" s="103">
        <v>92853</v>
      </c>
      <c r="B137" s="103" t="s">
        <v>753</v>
      </c>
      <c r="C137" s="103" t="s">
        <v>206</v>
      </c>
      <c r="D137" s="360">
        <v>367.93</v>
      </c>
      <c r="E137" s="522" t="s">
        <v>619</v>
      </c>
    </row>
    <row r="138" spans="1:5" ht="13.5" x14ac:dyDescent="0.25">
      <c r="A138" s="103">
        <v>92854</v>
      </c>
      <c r="B138" s="103" t="s">
        <v>754</v>
      </c>
      <c r="C138" s="103" t="s">
        <v>206</v>
      </c>
      <c r="D138" s="360">
        <v>28.62</v>
      </c>
      <c r="E138" s="522" t="s">
        <v>619</v>
      </c>
    </row>
    <row r="139" spans="1:5" ht="13.5" x14ac:dyDescent="0.25">
      <c r="A139" s="103">
        <v>92855</v>
      </c>
      <c r="B139" s="103" t="s">
        <v>755</v>
      </c>
      <c r="C139" s="103" t="s">
        <v>206</v>
      </c>
      <c r="D139" s="360">
        <v>449.35</v>
      </c>
      <c r="E139" s="522" t="s">
        <v>619</v>
      </c>
    </row>
    <row r="140" spans="1:5" ht="13.5" x14ac:dyDescent="0.25">
      <c r="A140" s="103">
        <v>92856</v>
      </c>
      <c r="B140" s="103" t="s">
        <v>756</v>
      </c>
      <c r="C140" s="103" t="s">
        <v>206</v>
      </c>
      <c r="D140" s="360">
        <v>33.74</v>
      </c>
      <c r="E140" s="522" t="s">
        <v>619</v>
      </c>
    </row>
    <row r="141" spans="1:5" ht="13.5" x14ac:dyDescent="0.25">
      <c r="A141" s="103">
        <v>92857</v>
      </c>
      <c r="B141" s="103" t="s">
        <v>757</v>
      </c>
      <c r="C141" s="103" t="s">
        <v>206</v>
      </c>
      <c r="D141" s="360">
        <v>582.66999999999996</v>
      </c>
      <c r="E141" s="522" t="s">
        <v>619</v>
      </c>
    </row>
    <row r="142" spans="1:5" ht="13.5" x14ac:dyDescent="0.25">
      <c r="A142" s="103">
        <v>92858</v>
      </c>
      <c r="B142" s="103" t="s">
        <v>758</v>
      </c>
      <c r="C142" s="103" t="s">
        <v>206</v>
      </c>
      <c r="D142" s="360">
        <v>38.61</v>
      </c>
      <c r="E142" s="522" t="s">
        <v>619</v>
      </c>
    </row>
    <row r="143" spans="1:5" ht="13.5" x14ac:dyDescent="0.25">
      <c r="A143" s="103">
        <v>92859</v>
      </c>
      <c r="B143" s="103" t="s">
        <v>759</v>
      </c>
      <c r="C143" s="103" t="s">
        <v>206</v>
      </c>
      <c r="D143" s="360">
        <v>605.96</v>
      </c>
      <c r="E143" s="522" t="s">
        <v>619</v>
      </c>
    </row>
    <row r="144" spans="1:5" ht="13.5" x14ac:dyDescent="0.25">
      <c r="A144" s="103">
        <v>92860</v>
      </c>
      <c r="B144" s="103" t="s">
        <v>760</v>
      </c>
      <c r="C144" s="103" t="s">
        <v>206</v>
      </c>
      <c r="D144" s="360">
        <v>43.84</v>
      </c>
      <c r="E144" s="522" t="s">
        <v>619</v>
      </c>
    </row>
    <row r="145" spans="1:5" ht="13.5" x14ac:dyDescent="0.25">
      <c r="A145" s="103">
        <v>92861</v>
      </c>
      <c r="B145" s="103" t="s">
        <v>761</v>
      </c>
      <c r="C145" s="103" t="s">
        <v>206</v>
      </c>
      <c r="D145" s="360">
        <v>888.63</v>
      </c>
      <c r="E145" s="522" t="s">
        <v>619</v>
      </c>
    </row>
    <row r="146" spans="1:5" ht="13.5" x14ac:dyDescent="0.25">
      <c r="A146" s="103">
        <v>92862</v>
      </c>
      <c r="B146" s="103" t="s">
        <v>762</v>
      </c>
      <c r="C146" s="103" t="s">
        <v>206</v>
      </c>
      <c r="D146" s="360">
        <v>48.93</v>
      </c>
      <c r="E146" s="522" t="s">
        <v>619</v>
      </c>
    </row>
    <row r="147" spans="1:5" ht="13.5" x14ac:dyDescent="0.25">
      <c r="A147" s="103">
        <v>92863</v>
      </c>
      <c r="B147" s="103" t="s">
        <v>763</v>
      </c>
      <c r="C147" s="103" t="s">
        <v>206</v>
      </c>
      <c r="D147" s="360">
        <v>915.59</v>
      </c>
      <c r="E147" s="522" t="s">
        <v>619</v>
      </c>
    </row>
    <row r="148" spans="1:5" ht="13.5" x14ac:dyDescent="0.25">
      <c r="A148" s="103">
        <v>92864</v>
      </c>
      <c r="B148" s="103" t="s">
        <v>764</v>
      </c>
      <c r="C148" s="103" t="s">
        <v>206</v>
      </c>
      <c r="D148" s="360">
        <v>54.05</v>
      </c>
      <c r="E148" s="522" t="s">
        <v>619</v>
      </c>
    </row>
    <row r="149" spans="1:5" ht="13.5" x14ac:dyDescent="0.25">
      <c r="A149" s="103">
        <v>92210</v>
      </c>
      <c r="B149" s="103" t="s">
        <v>765</v>
      </c>
      <c r="C149" s="103" t="s">
        <v>206</v>
      </c>
      <c r="D149" s="360">
        <v>163.61000000000001</v>
      </c>
      <c r="E149" s="522" t="s">
        <v>619</v>
      </c>
    </row>
    <row r="150" spans="1:5" ht="13.5" x14ac:dyDescent="0.25">
      <c r="A150" s="103">
        <v>92211</v>
      </c>
      <c r="B150" s="103" t="s">
        <v>766</v>
      </c>
      <c r="C150" s="103" t="s">
        <v>206</v>
      </c>
      <c r="D150" s="360">
        <v>196.72</v>
      </c>
      <c r="E150" s="522" t="s">
        <v>619</v>
      </c>
    </row>
    <row r="151" spans="1:5" ht="13.5" x14ac:dyDescent="0.25">
      <c r="A151" s="103">
        <v>92212</v>
      </c>
      <c r="B151" s="103" t="s">
        <v>767</v>
      </c>
      <c r="C151" s="103" t="s">
        <v>206</v>
      </c>
      <c r="D151" s="360">
        <v>288.87</v>
      </c>
      <c r="E151" s="522" t="s">
        <v>619</v>
      </c>
    </row>
    <row r="152" spans="1:5" ht="13.5" x14ac:dyDescent="0.25">
      <c r="A152" s="103">
        <v>92213</v>
      </c>
      <c r="B152" s="103" t="s">
        <v>768</v>
      </c>
      <c r="C152" s="103" t="s">
        <v>206</v>
      </c>
      <c r="D152" s="360">
        <v>376.82</v>
      </c>
      <c r="E152" s="522" t="s">
        <v>619</v>
      </c>
    </row>
    <row r="153" spans="1:5" ht="13.5" x14ac:dyDescent="0.25">
      <c r="A153" s="103">
        <v>92214</v>
      </c>
      <c r="B153" s="103" t="s">
        <v>769</v>
      </c>
      <c r="C153" s="103" t="s">
        <v>206</v>
      </c>
      <c r="D153" s="360">
        <v>453.95</v>
      </c>
      <c r="E153" s="522" t="s">
        <v>619</v>
      </c>
    </row>
    <row r="154" spans="1:5" ht="13.5" x14ac:dyDescent="0.25">
      <c r="A154" s="103">
        <v>92215</v>
      </c>
      <c r="B154" s="103" t="s">
        <v>770</v>
      </c>
      <c r="C154" s="103" t="s">
        <v>206</v>
      </c>
      <c r="D154" s="360">
        <v>520.76</v>
      </c>
      <c r="E154" s="522" t="s">
        <v>619</v>
      </c>
    </row>
    <row r="155" spans="1:5" ht="13.5" x14ac:dyDescent="0.25">
      <c r="A155" s="103">
        <v>92216</v>
      </c>
      <c r="B155" s="103" t="s">
        <v>771</v>
      </c>
      <c r="C155" s="103" t="s">
        <v>206</v>
      </c>
      <c r="D155" s="360">
        <v>546.23</v>
      </c>
      <c r="E155" s="522" t="s">
        <v>619</v>
      </c>
    </row>
    <row r="156" spans="1:5" ht="13.5" x14ac:dyDescent="0.25">
      <c r="A156" s="103">
        <v>92219</v>
      </c>
      <c r="B156" s="103" t="s">
        <v>772</v>
      </c>
      <c r="C156" s="103" t="s">
        <v>206</v>
      </c>
      <c r="D156" s="360">
        <v>174.52</v>
      </c>
      <c r="E156" s="522" t="s">
        <v>619</v>
      </c>
    </row>
    <row r="157" spans="1:5" ht="13.5" x14ac:dyDescent="0.25">
      <c r="A157" s="103">
        <v>92220</v>
      </c>
      <c r="B157" s="103" t="s">
        <v>773</v>
      </c>
      <c r="C157" s="103" t="s">
        <v>206</v>
      </c>
      <c r="D157" s="360">
        <v>210.26</v>
      </c>
      <c r="E157" s="522" t="s">
        <v>619</v>
      </c>
    </row>
    <row r="158" spans="1:5" ht="13.5" x14ac:dyDescent="0.25">
      <c r="A158" s="103">
        <v>92221</v>
      </c>
      <c r="B158" s="103" t="s">
        <v>774</v>
      </c>
      <c r="C158" s="103" t="s">
        <v>206</v>
      </c>
      <c r="D158" s="360">
        <v>304.74</v>
      </c>
      <c r="E158" s="522" t="s">
        <v>619</v>
      </c>
    </row>
    <row r="159" spans="1:5" ht="13.5" x14ac:dyDescent="0.25">
      <c r="A159" s="103">
        <v>92222</v>
      </c>
      <c r="B159" s="103" t="s">
        <v>775</v>
      </c>
      <c r="C159" s="103" t="s">
        <v>206</v>
      </c>
      <c r="D159" s="360">
        <v>395.28</v>
      </c>
      <c r="E159" s="522" t="s">
        <v>619</v>
      </c>
    </row>
    <row r="160" spans="1:5" ht="13.5" x14ac:dyDescent="0.25">
      <c r="A160" s="103">
        <v>92223</v>
      </c>
      <c r="B160" s="103" t="s">
        <v>776</v>
      </c>
      <c r="C160" s="103" t="s">
        <v>206</v>
      </c>
      <c r="D160" s="360">
        <v>474.58</v>
      </c>
      <c r="E160" s="522" t="s">
        <v>619</v>
      </c>
    </row>
    <row r="161" spans="1:5" ht="13.5" x14ac:dyDescent="0.25">
      <c r="A161" s="103">
        <v>92224</v>
      </c>
      <c r="B161" s="103" t="s">
        <v>777</v>
      </c>
      <c r="C161" s="103" t="s">
        <v>206</v>
      </c>
      <c r="D161" s="360">
        <v>543.66</v>
      </c>
      <c r="E161" s="522" t="s">
        <v>619</v>
      </c>
    </row>
    <row r="162" spans="1:5" ht="13.5" x14ac:dyDescent="0.25">
      <c r="A162" s="103">
        <v>92226</v>
      </c>
      <c r="B162" s="103" t="s">
        <v>778</v>
      </c>
      <c r="C162" s="103" t="s">
        <v>206</v>
      </c>
      <c r="D162" s="360">
        <v>571.86</v>
      </c>
      <c r="E162" s="522" t="s">
        <v>619</v>
      </c>
    </row>
    <row r="163" spans="1:5" ht="13.5" x14ac:dyDescent="0.25">
      <c r="A163" s="103">
        <v>92808</v>
      </c>
      <c r="B163" s="103" t="s">
        <v>779</v>
      </c>
      <c r="C163" s="103" t="s">
        <v>206</v>
      </c>
      <c r="D163" s="360">
        <v>44.27</v>
      </c>
      <c r="E163" s="522" t="s">
        <v>619</v>
      </c>
    </row>
    <row r="164" spans="1:5" ht="13.5" x14ac:dyDescent="0.25">
      <c r="A164" s="103">
        <v>92809</v>
      </c>
      <c r="B164" s="103" t="s">
        <v>780</v>
      </c>
      <c r="C164" s="103" t="s">
        <v>206</v>
      </c>
      <c r="D164" s="360">
        <v>56.74</v>
      </c>
      <c r="E164" s="522" t="s">
        <v>619</v>
      </c>
    </row>
    <row r="165" spans="1:5" ht="13.5" x14ac:dyDescent="0.25">
      <c r="A165" s="103">
        <v>92810</v>
      </c>
      <c r="B165" s="103" t="s">
        <v>781</v>
      </c>
      <c r="C165" s="103" t="s">
        <v>206</v>
      </c>
      <c r="D165" s="360">
        <v>68.989999999999995</v>
      </c>
      <c r="E165" s="522" t="s">
        <v>619</v>
      </c>
    </row>
    <row r="166" spans="1:5" ht="13.5" x14ac:dyDescent="0.25">
      <c r="A166" s="103">
        <v>92811</v>
      </c>
      <c r="B166" s="103" t="s">
        <v>782</v>
      </c>
      <c r="C166" s="103" t="s">
        <v>206</v>
      </c>
      <c r="D166" s="360">
        <v>82.06</v>
      </c>
      <c r="E166" s="522" t="s">
        <v>619</v>
      </c>
    </row>
    <row r="167" spans="1:5" ht="13.5" x14ac:dyDescent="0.25">
      <c r="A167" s="103">
        <v>92812</v>
      </c>
      <c r="B167" s="103" t="s">
        <v>783</v>
      </c>
      <c r="C167" s="103" t="s">
        <v>206</v>
      </c>
      <c r="D167" s="360">
        <v>94.93</v>
      </c>
      <c r="E167" s="522" t="s">
        <v>619</v>
      </c>
    </row>
    <row r="168" spans="1:5" ht="13.5" x14ac:dyDescent="0.25">
      <c r="A168" s="103">
        <v>92813</v>
      </c>
      <c r="B168" s="103" t="s">
        <v>784</v>
      </c>
      <c r="C168" s="103" t="s">
        <v>206</v>
      </c>
      <c r="D168" s="360">
        <v>109.85</v>
      </c>
      <c r="E168" s="522" t="s">
        <v>619</v>
      </c>
    </row>
    <row r="169" spans="1:5" ht="13.5" x14ac:dyDescent="0.25">
      <c r="A169" s="103">
        <v>92814</v>
      </c>
      <c r="B169" s="103" t="s">
        <v>785</v>
      </c>
      <c r="C169" s="103" t="s">
        <v>206</v>
      </c>
      <c r="D169" s="360">
        <v>125.39</v>
      </c>
      <c r="E169" s="522" t="s">
        <v>619</v>
      </c>
    </row>
    <row r="170" spans="1:5" ht="13.5" x14ac:dyDescent="0.25">
      <c r="A170" s="103">
        <v>92815</v>
      </c>
      <c r="B170" s="103" t="s">
        <v>786</v>
      </c>
      <c r="C170" s="103" t="s">
        <v>206</v>
      </c>
      <c r="D170" s="360">
        <v>143.04</v>
      </c>
      <c r="E170" s="522" t="s">
        <v>619</v>
      </c>
    </row>
    <row r="171" spans="1:5" ht="13.5" x14ac:dyDescent="0.25">
      <c r="A171" s="103">
        <v>92816</v>
      </c>
      <c r="B171" s="103" t="s">
        <v>787</v>
      </c>
      <c r="C171" s="103" t="s">
        <v>206</v>
      </c>
      <c r="D171" s="360">
        <v>781.16</v>
      </c>
      <c r="E171" s="522" t="s">
        <v>619</v>
      </c>
    </row>
    <row r="172" spans="1:5" ht="13.5" x14ac:dyDescent="0.25">
      <c r="A172" s="103">
        <v>92817</v>
      </c>
      <c r="B172" s="103" t="s">
        <v>788</v>
      </c>
      <c r="C172" s="103" t="s">
        <v>206</v>
      </c>
      <c r="D172" s="360">
        <v>178.98</v>
      </c>
      <c r="E172" s="522" t="s">
        <v>619</v>
      </c>
    </row>
    <row r="173" spans="1:5" ht="13.5" x14ac:dyDescent="0.25">
      <c r="A173" s="103">
        <v>92818</v>
      </c>
      <c r="B173" s="103" t="s">
        <v>789</v>
      </c>
      <c r="C173" s="103" t="s">
        <v>206</v>
      </c>
      <c r="D173" s="104">
        <v>1113.3499999999999</v>
      </c>
      <c r="E173" s="522" t="s">
        <v>619</v>
      </c>
    </row>
    <row r="174" spans="1:5" ht="13.5" x14ac:dyDescent="0.25">
      <c r="A174" s="103">
        <v>92819</v>
      </c>
      <c r="B174" s="103" t="s">
        <v>790</v>
      </c>
      <c r="C174" s="103" t="s">
        <v>206</v>
      </c>
      <c r="D174" s="360">
        <v>240.91</v>
      </c>
      <c r="E174" s="522" t="s">
        <v>619</v>
      </c>
    </row>
    <row r="175" spans="1:5" ht="13.5" x14ac:dyDescent="0.25">
      <c r="A175" s="103">
        <v>92820</v>
      </c>
      <c r="B175" s="103" t="s">
        <v>791</v>
      </c>
      <c r="C175" s="103" t="s">
        <v>206</v>
      </c>
      <c r="D175" s="360">
        <v>52.81</v>
      </c>
      <c r="E175" s="522" t="s">
        <v>619</v>
      </c>
    </row>
    <row r="176" spans="1:5" ht="13.5" x14ac:dyDescent="0.25">
      <c r="A176" s="103">
        <v>92821</v>
      </c>
      <c r="B176" s="103" t="s">
        <v>792</v>
      </c>
      <c r="C176" s="103" t="s">
        <v>206</v>
      </c>
      <c r="D176" s="360">
        <v>67.650000000000006</v>
      </c>
      <c r="E176" s="522" t="s">
        <v>619</v>
      </c>
    </row>
    <row r="177" spans="1:5" ht="13.5" x14ac:dyDescent="0.25">
      <c r="A177" s="103">
        <v>92822</v>
      </c>
      <c r="B177" s="103" t="s">
        <v>793</v>
      </c>
      <c r="C177" s="103" t="s">
        <v>206</v>
      </c>
      <c r="D177" s="360">
        <v>82.53</v>
      </c>
      <c r="E177" s="522" t="s">
        <v>619</v>
      </c>
    </row>
    <row r="178" spans="1:5" ht="13.5" x14ac:dyDescent="0.25">
      <c r="A178" s="103">
        <v>92824</v>
      </c>
      <c r="B178" s="103" t="s">
        <v>794</v>
      </c>
      <c r="C178" s="103" t="s">
        <v>206</v>
      </c>
      <c r="D178" s="360">
        <v>97.93</v>
      </c>
      <c r="E178" s="522" t="s">
        <v>619</v>
      </c>
    </row>
    <row r="179" spans="1:5" ht="13.5" x14ac:dyDescent="0.25">
      <c r="A179" s="103">
        <v>92825</v>
      </c>
      <c r="B179" s="103" t="s">
        <v>795</v>
      </c>
      <c r="C179" s="103" t="s">
        <v>206</v>
      </c>
      <c r="D179" s="360">
        <v>113.39</v>
      </c>
      <c r="E179" s="522" t="s">
        <v>619</v>
      </c>
    </row>
    <row r="180" spans="1:5" ht="13.5" x14ac:dyDescent="0.25">
      <c r="A180" s="103">
        <v>92826</v>
      </c>
      <c r="B180" s="103" t="s">
        <v>796</v>
      </c>
      <c r="C180" s="103" t="s">
        <v>206</v>
      </c>
      <c r="D180" s="360">
        <v>130.47999999999999</v>
      </c>
      <c r="E180" s="522" t="s">
        <v>619</v>
      </c>
    </row>
    <row r="181" spans="1:5" ht="13.5" x14ac:dyDescent="0.25">
      <c r="A181" s="103">
        <v>92827</v>
      </c>
      <c r="B181" s="103" t="s">
        <v>797</v>
      </c>
      <c r="C181" s="103" t="s">
        <v>206</v>
      </c>
      <c r="D181" s="360">
        <v>148.29</v>
      </c>
      <c r="E181" s="522" t="s">
        <v>619</v>
      </c>
    </row>
    <row r="182" spans="1:5" ht="13.5" x14ac:dyDescent="0.25">
      <c r="A182" s="103">
        <v>92828</v>
      </c>
      <c r="B182" s="103" t="s">
        <v>798</v>
      </c>
      <c r="C182" s="103" t="s">
        <v>206</v>
      </c>
      <c r="D182" s="360">
        <v>168.67</v>
      </c>
      <c r="E182" s="522" t="s">
        <v>619</v>
      </c>
    </row>
    <row r="183" spans="1:5" ht="13.5" x14ac:dyDescent="0.25">
      <c r="A183" s="103">
        <v>92829</v>
      </c>
      <c r="B183" s="103" t="s">
        <v>799</v>
      </c>
      <c r="C183" s="103" t="s">
        <v>206</v>
      </c>
      <c r="D183" s="360">
        <v>811.42</v>
      </c>
      <c r="E183" s="522" t="s">
        <v>619</v>
      </c>
    </row>
    <row r="184" spans="1:5" ht="13.5" x14ac:dyDescent="0.25">
      <c r="A184" s="103">
        <v>92830</v>
      </c>
      <c r="B184" s="103" t="s">
        <v>800</v>
      </c>
      <c r="C184" s="103" t="s">
        <v>206</v>
      </c>
      <c r="D184" s="360">
        <v>209.24</v>
      </c>
      <c r="E184" s="522" t="s">
        <v>619</v>
      </c>
    </row>
    <row r="185" spans="1:5" ht="13.5" x14ac:dyDescent="0.25">
      <c r="A185" s="103">
        <v>92831</v>
      </c>
      <c r="B185" s="103" t="s">
        <v>801</v>
      </c>
      <c r="C185" s="103" t="s">
        <v>206</v>
      </c>
      <c r="D185" s="104">
        <v>1150.58</v>
      </c>
      <c r="E185" s="522" t="s">
        <v>619</v>
      </c>
    </row>
    <row r="186" spans="1:5" ht="13.5" x14ac:dyDescent="0.25">
      <c r="A186" s="103">
        <v>92832</v>
      </c>
      <c r="B186" s="103" t="s">
        <v>802</v>
      </c>
      <c r="C186" s="103" t="s">
        <v>206</v>
      </c>
      <c r="D186" s="360">
        <v>278.14</v>
      </c>
      <c r="E186" s="522" t="s">
        <v>619</v>
      </c>
    </row>
    <row r="187" spans="1:5" ht="13.5" x14ac:dyDescent="0.25">
      <c r="A187" s="103">
        <v>95565</v>
      </c>
      <c r="B187" s="103" t="s">
        <v>803</v>
      </c>
      <c r="C187" s="103" t="s">
        <v>206</v>
      </c>
      <c r="D187" s="360">
        <v>138.97</v>
      </c>
      <c r="E187" s="522" t="s">
        <v>619</v>
      </c>
    </row>
    <row r="188" spans="1:5" ht="13.5" x14ac:dyDescent="0.25">
      <c r="A188" s="103">
        <v>95566</v>
      </c>
      <c r="B188" s="103" t="s">
        <v>804</v>
      </c>
      <c r="C188" s="103" t="s">
        <v>206</v>
      </c>
      <c r="D188" s="360">
        <v>147.51</v>
      </c>
      <c r="E188" s="522" t="s">
        <v>619</v>
      </c>
    </row>
    <row r="189" spans="1:5" ht="13.5" x14ac:dyDescent="0.25">
      <c r="A189" s="103">
        <v>95567</v>
      </c>
      <c r="B189" s="103" t="s">
        <v>805</v>
      </c>
      <c r="C189" s="103" t="s">
        <v>206</v>
      </c>
      <c r="D189" s="360">
        <v>106.07</v>
      </c>
      <c r="E189" s="522" t="s">
        <v>619</v>
      </c>
    </row>
    <row r="190" spans="1:5" ht="13.5" x14ac:dyDescent="0.25">
      <c r="A190" s="103">
        <v>95568</v>
      </c>
      <c r="B190" s="103" t="s">
        <v>806</v>
      </c>
      <c r="C190" s="103" t="s">
        <v>206</v>
      </c>
      <c r="D190" s="360">
        <v>129.76</v>
      </c>
      <c r="E190" s="522" t="s">
        <v>619</v>
      </c>
    </row>
    <row r="191" spans="1:5" ht="13.5" x14ac:dyDescent="0.25">
      <c r="A191" s="103">
        <v>95569</v>
      </c>
      <c r="B191" s="103" t="s">
        <v>807</v>
      </c>
      <c r="C191" s="103" t="s">
        <v>206</v>
      </c>
      <c r="D191" s="360">
        <v>177.67</v>
      </c>
      <c r="E191" s="522" t="s">
        <v>619</v>
      </c>
    </row>
    <row r="192" spans="1:5" ht="13.5" x14ac:dyDescent="0.25">
      <c r="A192" s="103">
        <v>95570</v>
      </c>
      <c r="B192" s="103" t="s">
        <v>808</v>
      </c>
      <c r="C192" s="103" t="s">
        <v>206</v>
      </c>
      <c r="D192" s="360">
        <v>114.61</v>
      </c>
      <c r="E192" s="522" t="s">
        <v>619</v>
      </c>
    </row>
    <row r="193" spans="1:5" ht="13.5" x14ac:dyDescent="0.25">
      <c r="A193" s="103">
        <v>95571</v>
      </c>
      <c r="B193" s="103" t="s">
        <v>809</v>
      </c>
      <c r="C193" s="103" t="s">
        <v>206</v>
      </c>
      <c r="D193" s="360">
        <v>140.66999999999999</v>
      </c>
      <c r="E193" s="522" t="s">
        <v>619</v>
      </c>
    </row>
    <row r="194" spans="1:5" ht="13.5" x14ac:dyDescent="0.25">
      <c r="A194" s="103">
        <v>95572</v>
      </c>
      <c r="B194" s="103" t="s">
        <v>810</v>
      </c>
      <c r="C194" s="103" t="s">
        <v>206</v>
      </c>
      <c r="D194" s="360">
        <v>191.21</v>
      </c>
      <c r="E194" s="522" t="s">
        <v>619</v>
      </c>
    </row>
    <row r="195" spans="1:5" ht="13.5" x14ac:dyDescent="0.25">
      <c r="A195" s="103">
        <v>97127</v>
      </c>
      <c r="B195" s="103" t="s">
        <v>811</v>
      </c>
      <c r="C195" s="103" t="s">
        <v>206</v>
      </c>
      <c r="D195" s="360">
        <v>5.8</v>
      </c>
      <c r="E195" s="522" t="s">
        <v>619</v>
      </c>
    </row>
    <row r="196" spans="1:5" ht="13.5" x14ac:dyDescent="0.25">
      <c r="A196" s="103">
        <v>97128</v>
      </c>
      <c r="B196" s="103" t="s">
        <v>812</v>
      </c>
      <c r="C196" s="103" t="s">
        <v>206</v>
      </c>
      <c r="D196" s="360">
        <v>11.45</v>
      </c>
      <c r="E196" s="522" t="s">
        <v>619</v>
      </c>
    </row>
    <row r="197" spans="1:5" ht="13.5" x14ac:dyDescent="0.25">
      <c r="A197" s="103">
        <v>97129</v>
      </c>
      <c r="B197" s="103" t="s">
        <v>813</v>
      </c>
      <c r="C197" s="103" t="s">
        <v>206</v>
      </c>
      <c r="D197" s="360">
        <v>14.08</v>
      </c>
      <c r="E197" s="522" t="s">
        <v>619</v>
      </c>
    </row>
    <row r="198" spans="1:5" ht="13.5" x14ac:dyDescent="0.25">
      <c r="A198" s="103">
        <v>97130</v>
      </c>
      <c r="B198" s="103" t="s">
        <v>814</v>
      </c>
      <c r="C198" s="103" t="s">
        <v>206</v>
      </c>
      <c r="D198" s="360">
        <v>16.72</v>
      </c>
      <c r="E198" s="522" t="s">
        <v>619</v>
      </c>
    </row>
    <row r="199" spans="1:5" ht="13.5" x14ac:dyDescent="0.25">
      <c r="A199" s="103">
        <v>97131</v>
      </c>
      <c r="B199" s="103" t="s">
        <v>815</v>
      </c>
      <c r="C199" s="103" t="s">
        <v>206</v>
      </c>
      <c r="D199" s="360">
        <v>19.329999999999998</v>
      </c>
      <c r="E199" s="522" t="s">
        <v>619</v>
      </c>
    </row>
    <row r="200" spans="1:5" ht="13.5" x14ac:dyDescent="0.25">
      <c r="A200" s="103">
        <v>97132</v>
      </c>
      <c r="B200" s="103" t="s">
        <v>816</v>
      </c>
      <c r="C200" s="103" t="s">
        <v>206</v>
      </c>
      <c r="D200" s="360">
        <v>21.94</v>
      </c>
      <c r="E200" s="522" t="s">
        <v>619</v>
      </c>
    </row>
    <row r="201" spans="1:5" ht="13.5" x14ac:dyDescent="0.25">
      <c r="A201" s="103">
        <v>97133</v>
      </c>
      <c r="B201" s="103" t="s">
        <v>817</v>
      </c>
      <c r="C201" s="103" t="s">
        <v>206</v>
      </c>
      <c r="D201" s="360">
        <v>27.2</v>
      </c>
      <c r="E201" s="522" t="s">
        <v>619</v>
      </c>
    </row>
    <row r="202" spans="1:5" ht="13.5" x14ac:dyDescent="0.25">
      <c r="A202" s="103">
        <v>97134</v>
      </c>
      <c r="B202" s="103" t="s">
        <v>818</v>
      </c>
      <c r="C202" s="103" t="s">
        <v>206</v>
      </c>
      <c r="D202" s="360">
        <v>2.66</v>
      </c>
      <c r="E202" s="522" t="s">
        <v>619</v>
      </c>
    </row>
    <row r="203" spans="1:5" ht="13.5" x14ac:dyDescent="0.25">
      <c r="A203" s="103">
        <v>97135</v>
      </c>
      <c r="B203" s="103" t="s">
        <v>819</v>
      </c>
      <c r="C203" s="103" t="s">
        <v>206</v>
      </c>
      <c r="D203" s="360">
        <v>5.79</v>
      </c>
      <c r="E203" s="522" t="s">
        <v>619</v>
      </c>
    </row>
    <row r="204" spans="1:5" ht="13.5" x14ac:dyDescent="0.25">
      <c r="A204" s="103">
        <v>97136</v>
      </c>
      <c r="B204" s="103" t="s">
        <v>820</v>
      </c>
      <c r="C204" s="103" t="s">
        <v>206</v>
      </c>
      <c r="D204" s="360">
        <v>7.12</v>
      </c>
      <c r="E204" s="522" t="s">
        <v>619</v>
      </c>
    </row>
    <row r="205" spans="1:5" ht="13.5" x14ac:dyDescent="0.25">
      <c r="A205" s="103">
        <v>97137</v>
      </c>
      <c r="B205" s="103" t="s">
        <v>821</v>
      </c>
      <c r="C205" s="103" t="s">
        <v>206</v>
      </c>
      <c r="D205" s="360">
        <v>8.48</v>
      </c>
      <c r="E205" s="522" t="s">
        <v>619</v>
      </c>
    </row>
    <row r="206" spans="1:5" ht="13.5" x14ac:dyDescent="0.25">
      <c r="A206" s="103">
        <v>97138</v>
      </c>
      <c r="B206" s="103" t="s">
        <v>822</v>
      </c>
      <c r="C206" s="103" t="s">
        <v>206</v>
      </c>
      <c r="D206" s="360">
        <v>9.8000000000000007</v>
      </c>
      <c r="E206" s="522" t="s">
        <v>619</v>
      </c>
    </row>
    <row r="207" spans="1:5" ht="13.5" x14ac:dyDescent="0.25">
      <c r="A207" s="103">
        <v>97139</v>
      </c>
      <c r="B207" s="103" t="s">
        <v>823</v>
      </c>
      <c r="C207" s="103" t="s">
        <v>206</v>
      </c>
      <c r="D207" s="360">
        <v>11.12</v>
      </c>
      <c r="E207" s="522" t="s">
        <v>619</v>
      </c>
    </row>
    <row r="208" spans="1:5" ht="13.5" x14ac:dyDescent="0.25">
      <c r="A208" s="103">
        <v>97140</v>
      </c>
      <c r="B208" s="103" t="s">
        <v>824</v>
      </c>
      <c r="C208" s="103" t="s">
        <v>206</v>
      </c>
      <c r="D208" s="360">
        <v>13.79</v>
      </c>
      <c r="E208" s="522" t="s">
        <v>619</v>
      </c>
    </row>
    <row r="209" spans="1:5" ht="13.5" x14ac:dyDescent="0.25">
      <c r="A209" s="103">
        <v>103089</v>
      </c>
      <c r="B209" s="103" t="s">
        <v>825</v>
      </c>
      <c r="C209" s="103" t="s">
        <v>206</v>
      </c>
      <c r="D209" s="360">
        <v>10.54</v>
      </c>
      <c r="E209" s="522" t="s">
        <v>619</v>
      </c>
    </row>
    <row r="210" spans="1:5" ht="13.5" x14ac:dyDescent="0.25">
      <c r="A210" s="103">
        <v>103090</v>
      </c>
      <c r="B210" s="103" t="s">
        <v>826</v>
      </c>
      <c r="C210" s="103" t="s">
        <v>206</v>
      </c>
      <c r="D210" s="360">
        <v>12.6</v>
      </c>
      <c r="E210" s="522" t="s">
        <v>619</v>
      </c>
    </row>
    <row r="211" spans="1:5" ht="13.5" x14ac:dyDescent="0.25">
      <c r="A211" s="103">
        <v>103091</v>
      </c>
      <c r="B211" s="103" t="s">
        <v>827</v>
      </c>
      <c r="C211" s="103" t="s">
        <v>206</v>
      </c>
      <c r="D211" s="360">
        <v>17.71</v>
      </c>
      <c r="E211" s="522" t="s">
        <v>619</v>
      </c>
    </row>
    <row r="212" spans="1:5" ht="13.5" x14ac:dyDescent="0.25">
      <c r="A212" s="103">
        <v>103092</v>
      </c>
      <c r="B212" s="103" t="s">
        <v>828</v>
      </c>
      <c r="C212" s="103" t="s">
        <v>206</v>
      </c>
      <c r="D212" s="360">
        <v>22.82</v>
      </c>
      <c r="E212" s="522" t="s">
        <v>619</v>
      </c>
    </row>
    <row r="213" spans="1:5" ht="13.5" x14ac:dyDescent="0.25">
      <c r="A213" s="103">
        <v>103093</v>
      </c>
      <c r="B213" s="103" t="s">
        <v>829</v>
      </c>
      <c r="C213" s="103" t="s">
        <v>206</v>
      </c>
      <c r="D213" s="360">
        <v>34.880000000000003</v>
      </c>
      <c r="E213" s="522" t="s">
        <v>619</v>
      </c>
    </row>
    <row r="214" spans="1:5" ht="13.5" x14ac:dyDescent="0.25">
      <c r="A214" s="103">
        <v>103094</v>
      </c>
      <c r="B214" s="103" t="s">
        <v>830</v>
      </c>
      <c r="C214" s="103" t="s">
        <v>206</v>
      </c>
      <c r="D214" s="360">
        <v>40.04</v>
      </c>
      <c r="E214" s="522" t="s">
        <v>619</v>
      </c>
    </row>
    <row r="215" spans="1:5" ht="13.5" x14ac:dyDescent="0.25">
      <c r="A215" s="103">
        <v>103095</v>
      </c>
      <c r="B215" s="103" t="s">
        <v>831</v>
      </c>
      <c r="C215" s="103" t="s">
        <v>206</v>
      </c>
      <c r="D215" s="360">
        <v>52.07</v>
      </c>
      <c r="E215" s="522" t="s">
        <v>619</v>
      </c>
    </row>
    <row r="216" spans="1:5" ht="13.5" x14ac:dyDescent="0.25">
      <c r="A216" s="103">
        <v>103096</v>
      </c>
      <c r="B216" s="103" t="s">
        <v>832</v>
      </c>
      <c r="C216" s="103" t="s">
        <v>206</v>
      </c>
      <c r="D216" s="360">
        <v>57.21</v>
      </c>
      <c r="E216" s="522" t="s">
        <v>619</v>
      </c>
    </row>
    <row r="217" spans="1:5" ht="13.5" x14ac:dyDescent="0.25">
      <c r="A217" s="103">
        <v>103097</v>
      </c>
      <c r="B217" s="103" t="s">
        <v>833</v>
      </c>
      <c r="C217" s="103" t="s">
        <v>206</v>
      </c>
      <c r="D217" s="360">
        <v>69.260000000000005</v>
      </c>
      <c r="E217" s="522" t="s">
        <v>619</v>
      </c>
    </row>
    <row r="218" spans="1:5" ht="13.5" x14ac:dyDescent="0.25">
      <c r="A218" s="103">
        <v>103098</v>
      </c>
      <c r="B218" s="103" t="s">
        <v>834</v>
      </c>
      <c r="C218" s="103" t="s">
        <v>206</v>
      </c>
      <c r="D218" s="360">
        <v>74.39</v>
      </c>
      <c r="E218" s="522" t="s">
        <v>619</v>
      </c>
    </row>
    <row r="219" spans="1:5" ht="13.5" x14ac:dyDescent="0.25">
      <c r="A219" s="103">
        <v>103099</v>
      </c>
      <c r="B219" s="103" t="s">
        <v>835</v>
      </c>
      <c r="C219" s="103" t="s">
        <v>206</v>
      </c>
      <c r="D219" s="360">
        <v>84.63</v>
      </c>
      <c r="E219" s="522" t="s">
        <v>619</v>
      </c>
    </row>
    <row r="220" spans="1:5" ht="13.5" x14ac:dyDescent="0.25">
      <c r="A220" s="103">
        <v>103100</v>
      </c>
      <c r="B220" s="103" t="s">
        <v>836</v>
      </c>
      <c r="C220" s="103" t="s">
        <v>206</v>
      </c>
      <c r="D220" s="360">
        <v>90.29</v>
      </c>
      <c r="E220" s="522" t="s">
        <v>619</v>
      </c>
    </row>
    <row r="221" spans="1:5" ht="13.5" x14ac:dyDescent="0.25">
      <c r="A221" s="103">
        <v>103101</v>
      </c>
      <c r="B221" s="103" t="s">
        <v>837</v>
      </c>
      <c r="C221" s="103" t="s">
        <v>206</v>
      </c>
      <c r="D221" s="360">
        <v>99.44</v>
      </c>
      <c r="E221" s="522" t="s">
        <v>619</v>
      </c>
    </row>
    <row r="222" spans="1:5" ht="13.5" x14ac:dyDescent="0.25">
      <c r="A222" s="103">
        <v>103102</v>
      </c>
      <c r="B222" s="103" t="s">
        <v>838</v>
      </c>
      <c r="C222" s="103" t="s">
        <v>206</v>
      </c>
      <c r="D222" s="360">
        <v>114.53</v>
      </c>
      <c r="E222" s="522" t="s">
        <v>619</v>
      </c>
    </row>
    <row r="223" spans="1:5" ht="13.5" x14ac:dyDescent="0.25">
      <c r="A223" s="103">
        <v>103103</v>
      </c>
      <c r="B223" s="103" t="s">
        <v>839</v>
      </c>
      <c r="C223" s="103" t="s">
        <v>206</v>
      </c>
      <c r="D223" s="360">
        <v>123.68</v>
      </c>
      <c r="E223" s="522" t="s">
        <v>619</v>
      </c>
    </row>
    <row r="224" spans="1:5" ht="13.5" x14ac:dyDescent="0.25">
      <c r="A224" s="103">
        <v>103104</v>
      </c>
      <c r="B224" s="103" t="s">
        <v>840</v>
      </c>
      <c r="C224" s="103" t="s">
        <v>206</v>
      </c>
      <c r="D224" s="360">
        <v>147.9</v>
      </c>
      <c r="E224" s="522" t="s">
        <v>619</v>
      </c>
    </row>
    <row r="225" spans="1:5" ht="13.5" x14ac:dyDescent="0.25">
      <c r="A225" s="103">
        <v>103105</v>
      </c>
      <c r="B225" s="103" t="s">
        <v>841</v>
      </c>
      <c r="C225" s="103" t="s">
        <v>225</v>
      </c>
      <c r="D225" s="360">
        <v>44.5</v>
      </c>
      <c r="E225" s="522" t="s">
        <v>619</v>
      </c>
    </row>
    <row r="226" spans="1:5" ht="13.5" x14ac:dyDescent="0.25">
      <c r="A226" s="103">
        <v>103106</v>
      </c>
      <c r="B226" s="103" t="s">
        <v>842</v>
      </c>
      <c r="C226" s="103" t="s">
        <v>225</v>
      </c>
      <c r="D226" s="360">
        <v>53.09</v>
      </c>
      <c r="E226" s="522" t="s">
        <v>619</v>
      </c>
    </row>
    <row r="227" spans="1:5" ht="13.5" x14ac:dyDescent="0.25">
      <c r="A227" s="103">
        <v>103107</v>
      </c>
      <c r="B227" s="103" t="s">
        <v>843</v>
      </c>
      <c r="C227" s="103" t="s">
        <v>225</v>
      </c>
      <c r="D227" s="360">
        <v>74.52</v>
      </c>
      <c r="E227" s="522" t="s">
        <v>619</v>
      </c>
    </row>
    <row r="228" spans="1:5" ht="13.5" x14ac:dyDescent="0.25">
      <c r="A228" s="103">
        <v>103108</v>
      </c>
      <c r="B228" s="103" t="s">
        <v>844</v>
      </c>
      <c r="C228" s="103" t="s">
        <v>225</v>
      </c>
      <c r="D228" s="360">
        <v>95.98</v>
      </c>
      <c r="E228" s="522" t="s">
        <v>619</v>
      </c>
    </row>
    <row r="229" spans="1:5" ht="13.5" x14ac:dyDescent="0.25">
      <c r="A229" s="103">
        <v>103109</v>
      </c>
      <c r="B229" s="103" t="s">
        <v>845</v>
      </c>
      <c r="C229" s="103" t="s">
        <v>225</v>
      </c>
      <c r="D229" s="360">
        <v>157.69999999999999</v>
      </c>
      <c r="E229" s="522" t="s">
        <v>619</v>
      </c>
    </row>
    <row r="230" spans="1:5" ht="13.5" x14ac:dyDescent="0.25">
      <c r="A230" s="103">
        <v>103110</v>
      </c>
      <c r="B230" s="103" t="s">
        <v>846</v>
      </c>
      <c r="C230" s="103" t="s">
        <v>225</v>
      </c>
      <c r="D230" s="360">
        <v>179.13</v>
      </c>
      <c r="E230" s="522" t="s">
        <v>619</v>
      </c>
    </row>
    <row r="231" spans="1:5" ht="13.5" x14ac:dyDescent="0.25">
      <c r="A231" s="103">
        <v>103111</v>
      </c>
      <c r="B231" s="103" t="s">
        <v>847</v>
      </c>
      <c r="C231" s="103" t="s">
        <v>225</v>
      </c>
      <c r="D231" s="360">
        <v>240.87</v>
      </c>
      <c r="E231" s="522" t="s">
        <v>619</v>
      </c>
    </row>
    <row r="232" spans="1:5" ht="13.5" x14ac:dyDescent="0.25">
      <c r="A232" s="103">
        <v>103112</v>
      </c>
      <c r="B232" s="103" t="s">
        <v>848</v>
      </c>
      <c r="C232" s="103" t="s">
        <v>225</v>
      </c>
      <c r="D232" s="360">
        <v>262.31</v>
      </c>
      <c r="E232" s="522" t="s">
        <v>619</v>
      </c>
    </row>
    <row r="233" spans="1:5" ht="13.5" x14ac:dyDescent="0.25">
      <c r="A233" s="103">
        <v>103113</v>
      </c>
      <c r="B233" s="103" t="s">
        <v>849</v>
      </c>
      <c r="C233" s="103" t="s">
        <v>225</v>
      </c>
      <c r="D233" s="360">
        <v>324.02999999999997</v>
      </c>
      <c r="E233" s="522" t="s">
        <v>619</v>
      </c>
    </row>
    <row r="234" spans="1:5" ht="13.5" x14ac:dyDescent="0.25">
      <c r="A234" s="103">
        <v>103114</v>
      </c>
      <c r="B234" s="103" t="s">
        <v>850</v>
      </c>
      <c r="C234" s="103" t="s">
        <v>225</v>
      </c>
      <c r="D234" s="360">
        <v>345.48</v>
      </c>
      <c r="E234" s="522" t="s">
        <v>619</v>
      </c>
    </row>
    <row r="235" spans="1:5" ht="13.5" x14ac:dyDescent="0.25">
      <c r="A235" s="103">
        <v>103115</v>
      </c>
      <c r="B235" s="103" t="s">
        <v>851</v>
      </c>
      <c r="C235" s="103" t="s">
        <v>225</v>
      </c>
      <c r="D235" s="360">
        <v>388.36</v>
      </c>
      <c r="E235" s="522" t="s">
        <v>619</v>
      </c>
    </row>
    <row r="236" spans="1:5" ht="13.5" x14ac:dyDescent="0.25">
      <c r="A236" s="103">
        <v>103116</v>
      </c>
      <c r="B236" s="103" t="s">
        <v>852</v>
      </c>
      <c r="C236" s="103" t="s">
        <v>225</v>
      </c>
      <c r="D236" s="360">
        <v>471.52</v>
      </c>
      <c r="E236" s="522" t="s">
        <v>619</v>
      </c>
    </row>
    <row r="237" spans="1:5" ht="13.5" x14ac:dyDescent="0.25">
      <c r="A237" s="103">
        <v>103117</v>
      </c>
      <c r="B237" s="103" t="s">
        <v>853</v>
      </c>
      <c r="C237" s="103" t="s">
        <v>225</v>
      </c>
      <c r="D237" s="360">
        <v>514.41</v>
      </c>
      <c r="E237" s="522" t="s">
        <v>619</v>
      </c>
    </row>
    <row r="238" spans="1:5" ht="13.5" x14ac:dyDescent="0.25">
      <c r="A238" s="103">
        <v>103118</v>
      </c>
      <c r="B238" s="103" t="s">
        <v>854</v>
      </c>
      <c r="C238" s="103" t="s">
        <v>225</v>
      </c>
      <c r="D238" s="360">
        <v>597.58000000000004</v>
      </c>
      <c r="E238" s="522" t="s">
        <v>619</v>
      </c>
    </row>
    <row r="239" spans="1:5" ht="13.5" x14ac:dyDescent="0.25">
      <c r="A239" s="103">
        <v>103119</v>
      </c>
      <c r="B239" s="103" t="s">
        <v>855</v>
      </c>
      <c r="C239" s="103" t="s">
        <v>225</v>
      </c>
      <c r="D239" s="360">
        <v>640.47</v>
      </c>
      <c r="E239" s="522" t="s">
        <v>619</v>
      </c>
    </row>
    <row r="240" spans="1:5" ht="13.5" x14ac:dyDescent="0.25">
      <c r="A240" s="103">
        <v>103120</v>
      </c>
      <c r="B240" s="103" t="s">
        <v>856</v>
      </c>
      <c r="C240" s="103" t="s">
        <v>225</v>
      </c>
      <c r="D240" s="360">
        <v>766.52</v>
      </c>
      <c r="E240" s="522" t="s">
        <v>619</v>
      </c>
    </row>
    <row r="241" spans="1:5" ht="13.5" x14ac:dyDescent="0.25">
      <c r="A241" s="103">
        <v>103121</v>
      </c>
      <c r="B241" s="103" t="s">
        <v>857</v>
      </c>
      <c r="C241" s="103" t="s">
        <v>225</v>
      </c>
      <c r="D241" s="360">
        <v>58.4</v>
      </c>
      <c r="E241" s="522" t="s">
        <v>619</v>
      </c>
    </row>
    <row r="242" spans="1:5" ht="13.5" x14ac:dyDescent="0.25">
      <c r="A242" s="103">
        <v>103122</v>
      </c>
      <c r="B242" s="103" t="s">
        <v>858</v>
      </c>
      <c r="C242" s="103" t="s">
        <v>225</v>
      </c>
      <c r="D242" s="360">
        <v>71.25</v>
      </c>
      <c r="E242" s="522" t="s">
        <v>619</v>
      </c>
    </row>
    <row r="243" spans="1:5" ht="13.5" x14ac:dyDescent="0.25">
      <c r="A243" s="103">
        <v>103123</v>
      </c>
      <c r="B243" s="103" t="s">
        <v>859</v>
      </c>
      <c r="C243" s="103" t="s">
        <v>225</v>
      </c>
      <c r="D243" s="360">
        <v>103.43</v>
      </c>
      <c r="E243" s="522" t="s">
        <v>619</v>
      </c>
    </row>
    <row r="244" spans="1:5" ht="13.5" x14ac:dyDescent="0.25">
      <c r="A244" s="103">
        <v>103124</v>
      </c>
      <c r="B244" s="103" t="s">
        <v>860</v>
      </c>
      <c r="C244" s="103" t="s">
        <v>225</v>
      </c>
      <c r="D244" s="360">
        <v>135.58000000000001</v>
      </c>
      <c r="E244" s="522" t="s">
        <v>619</v>
      </c>
    </row>
    <row r="245" spans="1:5" ht="13.5" x14ac:dyDescent="0.25">
      <c r="A245" s="103">
        <v>103125</v>
      </c>
      <c r="B245" s="103" t="s">
        <v>861</v>
      </c>
      <c r="C245" s="103" t="s">
        <v>225</v>
      </c>
      <c r="D245" s="360">
        <v>228.18</v>
      </c>
      <c r="E245" s="522" t="s">
        <v>619</v>
      </c>
    </row>
    <row r="246" spans="1:5" ht="13.5" x14ac:dyDescent="0.25">
      <c r="A246" s="103">
        <v>103126</v>
      </c>
      <c r="B246" s="103" t="s">
        <v>862</v>
      </c>
      <c r="C246" s="103" t="s">
        <v>225</v>
      </c>
      <c r="D246" s="360">
        <v>260.33</v>
      </c>
      <c r="E246" s="522" t="s">
        <v>619</v>
      </c>
    </row>
    <row r="247" spans="1:5" ht="13.5" x14ac:dyDescent="0.25">
      <c r="A247" s="103">
        <v>103127</v>
      </c>
      <c r="B247" s="103" t="s">
        <v>863</v>
      </c>
      <c r="C247" s="103" t="s">
        <v>225</v>
      </c>
      <c r="D247" s="360">
        <v>352.93</v>
      </c>
      <c r="E247" s="522" t="s">
        <v>619</v>
      </c>
    </row>
    <row r="248" spans="1:5" ht="13.5" x14ac:dyDescent="0.25">
      <c r="A248" s="103">
        <v>103128</v>
      </c>
      <c r="B248" s="103" t="s">
        <v>864</v>
      </c>
      <c r="C248" s="103" t="s">
        <v>225</v>
      </c>
      <c r="D248" s="360">
        <v>385.09</v>
      </c>
      <c r="E248" s="522" t="s">
        <v>619</v>
      </c>
    </row>
    <row r="249" spans="1:5" ht="13.5" x14ac:dyDescent="0.25">
      <c r="A249" s="103">
        <v>103129</v>
      </c>
      <c r="B249" s="103" t="s">
        <v>865</v>
      </c>
      <c r="C249" s="103" t="s">
        <v>225</v>
      </c>
      <c r="D249" s="360">
        <v>477.7</v>
      </c>
      <c r="E249" s="522" t="s">
        <v>619</v>
      </c>
    </row>
    <row r="250" spans="1:5" ht="13.5" x14ac:dyDescent="0.25">
      <c r="A250" s="103">
        <v>103130</v>
      </c>
      <c r="B250" s="103" t="s">
        <v>866</v>
      </c>
      <c r="C250" s="103" t="s">
        <v>225</v>
      </c>
      <c r="D250" s="360">
        <v>509.84</v>
      </c>
      <c r="E250" s="522" t="s">
        <v>619</v>
      </c>
    </row>
    <row r="251" spans="1:5" ht="13.5" x14ac:dyDescent="0.25">
      <c r="A251" s="103">
        <v>103131</v>
      </c>
      <c r="B251" s="103" t="s">
        <v>867</v>
      </c>
      <c r="C251" s="103" t="s">
        <v>225</v>
      </c>
      <c r="D251" s="360">
        <v>574.16999999999996</v>
      </c>
      <c r="E251" s="522" t="s">
        <v>619</v>
      </c>
    </row>
    <row r="252" spans="1:5" ht="13.5" x14ac:dyDescent="0.25">
      <c r="A252" s="103">
        <v>103132</v>
      </c>
      <c r="B252" s="103" t="s">
        <v>868</v>
      </c>
      <c r="C252" s="103" t="s">
        <v>225</v>
      </c>
      <c r="D252" s="360">
        <v>698.92</v>
      </c>
      <c r="E252" s="522" t="s">
        <v>619</v>
      </c>
    </row>
    <row r="253" spans="1:5" ht="13.5" x14ac:dyDescent="0.25">
      <c r="A253" s="103">
        <v>103133</v>
      </c>
      <c r="B253" s="103" t="s">
        <v>869</v>
      </c>
      <c r="C253" s="103" t="s">
        <v>225</v>
      </c>
      <c r="D253" s="360">
        <v>763.25</v>
      </c>
      <c r="E253" s="522" t="s">
        <v>619</v>
      </c>
    </row>
    <row r="254" spans="1:5" ht="13.5" x14ac:dyDescent="0.25">
      <c r="A254" s="103">
        <v>103134</v>
      </c>
      <c r="B254" s="103" t="s">
        <v>870</v>
      </c>
      <c r="C254" s="103" t="s">
        <v>225</v>
      </c>
      <c r="D254" s="360">
        <v>887.99</v>
      </c>
      <c r="E254" s="522" t="s">
        <v>619</v>
      </c>
    </row>
    <row r="255" spans="1:5" ht="13.5" x14ac:dyDescent="0.25">
      <c r="A255" s="103">
        <v>103135</v>
      </c>
      <c r="B255" s="103" t="s">
        <v>871</v>
      </c>
      <c r="C255" s="103" t="s">
        <v>225</v>
      </c>
      <c r="D255" s="360">
        <v>952.32</v>
      </c>
      <c r="E255" s="522" t="s">
        <v>619</v>
      </c>
    </row>
    <row r="256" spans="1:5" ht="13.5" x14ac:dyDescent="0.25">
      <c r="A256" s="103">
        <v>103136</v>
      </c>
      <c r="B256" s="103" t="s">
        <v>872</v>
      </c>
      <c r="C256" s="103" t="s">
        <v>225</v>
      </c>
      <c r="D256" s="104">
        <v>1141.3900000000001</v>
      </c>
      <c r="E256" s="522" t="s">
        <v>619</v>
      </c>
    </row>
    <row r="257" spans="1:5" ht="13.5" x14ac:dyDescent="0.25">
      <c r="A257" s="103">
        <v>103137</v>
      </c>
      <c r="B257" s="103" t="s">
        <v>873</v>
      </c>
      <c r="C257" s="103" t="s">
        <v>225</v>
      </c>
      <c r="D257" s="360">
        <v>30.64</v>
      </c>
      <c r="E257" s="522" t="s">
        <v>619</v>
      </c>
    </row>
    <row r="258" spans="1:5" ht="13.5" x14ac:dyDescent="0.25">
      <c r="A258" s="103">
        <v>103138</v>
      </c>
      <c r="B258" s="103" t="s">
        <v>874</v>
      </c>
      <c r="C258" s="103" t="s">
        <v>225</v>
      </c>
      <c r="D258" s="360">
        <v>34.92</v>
      </c>
      <c r="E258" s="522" t="s">
        <v>619</v>
      </c>
    </row>
    <row r="259" spans="1:5" ht="13.5" x14ac:dyDescent="0.25">
      <c r="A259" s="103">
        <v>103139</v>
      </c>
      <c r="B259" s="103" t="s">
        <v>875</v>
      </c>
      <c r="C259" s="103" t="s">
        <v>225</v>
      </c>
      <c r="D259" s="360">
        <v>45.65</v>
      </c>
      <c r="E259" s="522" t="s">
        <v>619</v>
      </c>
    </row>
    <row r="260" spans="1:5" ht="13.5" x14ac:dyDescent="0.25">
      <c r="A260" s="103">
        <v>103140</v>
      </c>
      <c r="B260" s="103" t="s">
        <v>876</v>
      </c>
      <c r="C260" s="103" t="s">
        <v>225</v>
      </c>
      <c r="D260" s="360">
        <v>56.35</v>
      </c>
      <c r="E260" s="522" t="s">
        <v>619</v>
      </c>
    </row>
    <row r="261" spans="1:5" ht="13.5" x14ac:dyDescent="0.25">
      <c r="A261" s="103">
        <v>103141</v>
      </c>
      <c r="B261" s="103" t="s">
        <v>877</v>
      </c>
      <c r="C261" s="103" t="s">
        <v>225</v>
      </c>
      <c r="D261" s="360">
        <v>87.24</v>
      </c>
      <c r="E261" s="522" t="s">
        <v>619</v>
      </c>
    </row>
    <row r="262" spans="1:5" ht="13.5" x14ac:dyDescent="0.25">
      <c r="A262" s="103">
        <v>103142</v>
      </c>
      <c r="B262" s="103" t="s">
        <v>878</v>
      </c>
      <c r="C262" s="103" t="s">
        <v>225</v>
      </c>
      <c r="D262" s="360">
        <v>97.94</v>
      </c>
      <c r="E262" s="522" t="s">
        <v>619</v>
      </c>
    </row>
    <row r="263" spans="1:5" ht="13.5" x14ac:dyDescent="0.25">
      <c r="A263" s="103">
        <v>103143</v>
      </c>
      <c r="B263" s="103" t="s">
        <v>879</v>
      </c>
      <c r="C263" s="103" t="s">
        <v>225</v>
      </c>
      <c r="D263" s="360">
        <v>128.82</v>
      </c>
      <c r="E263" s="522" t="s">
        <v>619</v>
      </c>
    </row>
    <row r="264" spans="1:5" ht="13.5" x14ac:dyDescent="0.25">
      <c r="A264" s="103">
        <v>103144</v>
      </c>
      <c r="B264" s="103" t="s">
        <v>880</v>
      </c>
      <c r="C264" s="103" t="s">
        <v>225</v>
      </c>
      <c r="D264" s="360">
        <v>139.54</v>
      </c>
      <c r="E264" s="522" t="s">
        <v>619</v>
      </c>
    </row>
    <row r="265" spans="1:5" ht="13.5" x14ac:dyDescent="0.25">
      <c r="A265" s="103">
        <v>103145</v>
      </c>
      <c r="B265" s="103" t="s">
        <v>881</v>
      </c>
      <c r="C265" s="103" t="s">
        <v>225</v>
      </c>
      <c r="D265" s="360">
        <v>170.4</v>
      </c>
      <c r="E265" s="522" t="s">
        <v>619</v>
      </c>
    </row>
    <row r="266" spans="1:5" ht="13.5" x14ac:dyDescent="0.25">
      <c r="A266" s="103">
        <v>103146</v>
      </c>
      <c r="B266" s="103" t="s">
        <v>882</v>
      </c>
      <c r="C266" s="103" t="s">
        <v>225</v>
      </c>
      <c r="D266" s="360">
        <v>181.11</v>
      </c>
      <c r="E266" s="522" t="s">
        <v>619</v>
      </c>
    </row>
    <row r="267" spans="1:5" ht="13.5" x14ac:dyDescent="0.25">
      <c r="A267" s="103">
        <v>103147</v>
      </c>
      <c r="B267" s="103" t="s">
        <v>883</v>
      </c>
      <c r="C267" s="103" t="s">
        <v>225</v>
      </c>
      <c r="D267" s="360">
        <v>202.56</v>
      </c>
      <c r="E267" s="522" t="s">
        <v>619</v>
      </c>
    </row>
    <row r="268" spans="1:5" ht="13.5" x14ac:dyDescent="0.25">
      <c r="A268" s="103">
        <v>103148</v>
      </c>
      <c r="B268" s="103" t="s">
        <v>884</v>
      </c>
      <c r="C268" s="103" t="s">
        <v>225</v>
      </c>
      <c r="D268" s="360">
        <v>244.13</v>
      </c>
      <c r="E268" s="522" t="s">
        <v>619</v>
      </c>
    </row>
    <row r="269" spans="1:5" ht="13.5" x14ac:dyDescent="0.25">
      <c r="A269" s="103">
        <v>103149</v>
      </c>
      <c r="B269" s="103" t="s">
        <v>885</v>
      </c>
      <c r="C269" s="103" t="s">
        <v>225</v>
      </c>
      <c r="D269" s="360">
        <v>265.58999999999997</v>
      </c>
      <c r="E269" s="522" t="s">
        <v>619</v>
      </c>
    </row>
    <row r="270" spans="1:5" ht="13.5" x14ac:dyDescent="0.25">
      <c r="A270" s="103">
        <v>103150</v>
      </c>
      <c r="B270" s="103" t="s">
        <v>886</v>
      </c>
      <c r="C270" s="103" t="s">
        <v>225</v>
      </c>
      <c r="D270" s="360">
        <v>307.12</v>
      </c>
      <c r="E270" s="522" t="s">
        <v>619</v>
      </c>
    </row>
    <row r="271" spans="1:5" ht="13.5" x14ac:dyDescent="0.25">
      <c r="A271" s="103">
        <v>103151</v>
      </c>
      <c r="B271" s="103" t="s">
        <v>887</v>
      </c>
      <c r="C271" s="103" t="s">
        <v>225</v>
      </c>
      <c r="D271" s="360">
        <v>328.61</v>
      </c>
      <c r="E271" s="522" t="s">
        <v>619</v>
      </c>
    </row>
    <row r="272" spans="1:5" ht="13.5" x14ac:dyDescent="0.25">
      <c r="A272" s="103">
        <v>103152</v>
      </c>
      <c r="B272" s="103" t="s">
        <v>888</v>
      </c>
      <c r="C272" s="103" t="s">
        <v>225</v>
      </c>
      <c r="D272" s="360">
        <v>391.64</v>
      </c>
      <c r="E272" s="522" t="s">
        <v>619</v>
      </c>
    </row>
    <row r="273" spans="1:5" ht="13.5" x14ac:dyDescent="0.25">
      <c r="A273" s="103">
        <v>103372</v>
      </c>
      <c r="B273" s="103" t="s">
        <v>889</v>
      </c>
      <c r="C273" s="103" t="s">
        <v>206</v>
      </c>
      <c r="D273" s="360">
        <v>5.69</v>
      </c>
      <c r="E273" s="522" t="s">
        <v>619</v>
      </c>
    </row>
    <row r="274" spans="1:5" ht="13.5" x14ac:dyDescent="0.25">
      <c r="A274" s="103">
        <v>103373</v>
      </c>
      <c r="B274" s="103" t="s">
        <v>890</v>
      </c>
      <c r="C274" s="103" t="s">
        <v>206</v>
      </c>
      <c r="D274" s="360">
        <v>11.15</v>
      </c>
      <c r="E274" s="522" t="s">
        <v>619</v>
      </c>
    </row>
    <row r="275" spans="1:5" ht="13.5" x14ac:dyDescent="0.25">
      <c r="A275" s="103">
        <v>103376</v>
      </c>
      <c r="B275" s="103" t="s">
        <v>891</v>
      </c>
      <c r="C275" s="103" t="s">
        <v>206</v>
      </c>
      <c r="D275" s="360">
        <v>132.82</v>
      </c>
      <c r="E275" s="522" t="s">
        <v>619</v>
      </c>
    </row>
    <row r="276" spans="1:5" ht="13.5" x14ac:dyDescent="0.25">
      <c r="A276" s="103">
        <v>103377</v>
      </c>
      <c r="B276" s="103" t="s">
        <v>892</v>
      </c>
      <c r="C276" s="103" t="s">
        <v>206</v>
      </c>
      <c r="D276" s="360">
        <v>284.18</v>
      </c>
      <c r="E276" s="522" t="s">
        <v>619</v>
      </c>
    </row>
    <row r="277" spans="1:5" ht="13.5" x14ac:dyDescent="0.25">
      <c r="A277" s="103">
        <v>103379</v>
      </c>
      <c r="B277" s="103" t="s">
        <v>893</v>
      </c>
      <c r="C277" s="103" t="s">
        <v>206</v>
      </c>
      <c r="D277" s="360">
        <v>442.41</v>
      </c>
      <c r="E277" s="522" t="s">
        <v>619</v>
      </c>
    </row>
    <row r="278" spans="1:5" ht="13.5" x14ac:dyDescent="0.25">
      <c r="A278" s="103">
        <v>103383</v>
      </c>
      <c r="B278" s="103" t="s">
        <v>894</v>
      </c>
      <c r="C278" s="103" t="s">
        <v>206</v>
      </c>
      <c r="D278" s="104">
        <v>1083.8499999999999</v>
      </c>
      <c r="E278" s="522" t="s">
        <v>619</v>
      </c>
    </row>
    <row r="279" spans="1:5" ht="13.5" x14ac:dyDescent="0.25">
      <c r="A279" s="103">
        <v>103385</v>
      </c>
      <c r="B279" s="103" t="s">
        <v>895</v>
      </c>
      <c r="C279" s="103" t="s">
        <v>206</v>
      </c>
      <c r="D279" s="104">
        <v>1747.42</v>
      </c>
      <c r="E279" s="522" t="s">
        <v>619</v>
      </c>
    </row>
    <row r="280" spans="1:5" ht="13.5" x14ac:dyDescent="0.25">
      <c r="A280" s="103">
        <v>103387</v>
      </c>
      <c r="B280" s="103" t="s">
        <v>896</v>
      </c>
      <c r="C280" s="103" t="s">
        <v>206</v>
      </c>
      <c r="D280" s="104">
        <v>3065.72</v>
      </c>
      <c r="E280" s="522" t="s">
        <v>619</v>
      </c>
    </row>
    <row r="281" spans="1:5" ht="13.5" x14ac:dyDescent="0.25">
      <c r="A281" s="103">
        <v>103389</v>
      </c>
      <c r="B281" s="103" t="s">
        <v>897</v>
      </c>
      <c r="C281" s="103" t="s">
        <v>206</v>
      </c>
      <c r="D281" s="104">
        <v>4559.2700000000004</v>
      </c>
      <c r="E281" s="522" t="s">
        <v>619</v>
      </c>
    </row>
    <row r="282" spans="1:5" ht="13.5" x14ac:dyDescent="0.25">
      <c r="A282" s="103">
        <v>103391</v>
      </c>
      <c r="B282" s="103" t="s">
        <v>898</v>
      </c>
      <c r="C282" s="103" t="s">
        <v>206</v>
      </c>
      <c r="D282" s="104">
        <v>3002.07</v>
      </c>
      <c r="E282" s="522" t="s">
        <v>619</v>
      </c>
    </row>
    <row r="283" spans="1:5" ht="13.5" x14ac:dyDescent="0.25">
      <c r="A283" s="103">
        <v>103392</v>
      </c>
      <c r="B283" s="103" t="s">
        <v>899</v>
      </c>
      <c r="C283" s="103" t="s">
        <v>206</v>
      </c>
      <c r="D283" s="104">
        <v>4908.05</v>
      </c>
      <c r="E283" s="522" t="s">
        <v>619</v>
      </c>
    </row>
    <row r="284" spans="1:5" ht="13.5" x14ac:dyDescent="0.25">
      <c r="A284" s="103">
        <v>103393</v>
      </c>
      <c r="B284" s="103" t="s">
        <v>900</v>
      </c>
      <c r="C284" s="103" t="s">
        <v>206</v>
      </c>
      <c r="D284" s="104">
        <v>5413.23</v>
      </c>
      <c r="E284" s="522" t="s">
        <v>619</v>
      </c>
    </row>
    <row r="285" spans="1:5" ht="13.5" x14ac:dyDescent="0.25">
      <c r="A285" s="103">
        <v>103394</v>
      </c>
      <c r="B285" s="103" t="s">
        <v>901</v>
      </c>
      <c r="C285" s="103" t="s">
        <v>206</v>
      </c>
      <c r="D285" s="104">
        <v>4010.2</v>
      </c>
      <c r="E285" s="522" t="s">
        <v>619</v>
      </c>
    </row>
    <row r="286" spans="1:5" ht="13.5" x14ac:dyDescent="0.25">
      <c r="A286" s="103">
        <v>103395</v>
      </c>
      <c r="B286" s="103" t="s">
        <v>902</v>
      </c>
      <c r="C286" s="103" t="s">
        <v>206</v>
      </c>
      <c r="D286" s="104">
        <v>1992.83</v>
      </c>
      <c r="E286" s="522" t="s">
        <v>619</v>
      </c>
    </row>
    <row r="287" spans="1:5" ht="13.5" x14ac:dyDescent="0.25">
      <c r="A287" s="103">
        <v>103396</v>
      </c>
      <c r="B287" s="103" t="s">
        <v>903</v>
      </c>
      <c r="C287" s="103" t="s">
        <v>206</v>
      </c>
      <c r="D287" s="104">
        <v>1345.4</v>
      </c>
      <c r="E287" s="522" t="s">
        <v>619</v>
      </c>
    </row>
    <row r="288" spans="1:5" ht="13.5" x14ac:dyDescent="0.25">
      <c r="A288" s="103">
        <v>103397</v>
      </c>
      <c r="B288" s="103" t="s">
        <v>904</v>
      </c>
      <c r="C288" s="103" t="s">
        <v>225</v>
      </c>
      <c r="D288" s="360">
        <v>4.0999999999999996</v>
      </c>
      <c r="E288" s="522" t="s">
        <v>619</v>
      </c>
    </row>
    <row r="289" spans="1:5" ht="13.5" x14ac:dyDescent="0.25">
      <c r="A289" s="103">
        <v>103398</v>
      </c>
      <c r="B289" s="103" t="s">
        <v>905</v>
      </c>
      <c r="C289" s="103" t="s">
        <v>225</v>
      </c>
      <c r="D289" s="360">
        <v>6.58</v>
      </c>
      <c r="E289" s="522" t="s">
        <v>619</v>
      </c>
    </row>
    <row r="290" spans="1:5" ht="13.5" x14ac:dyDescent="0.25">
      <c r="A290" s="103">
        <v>103399</v>
      </c>
      <c r="B290" s="103" t="s">
        <v>906</v>
      </c>
      <c r="C290" s="103" t="s">
        <v>225</v>
      </c>
      <c r="D290" s="360">
        <v>12.96</v>
      </c>
      <c r="E290" s="522" t="s">
        <v>619</v>
      </c>
    </row>
    <row r="291" spans="1:5" ht="13.5" x14ac:dyDescent="0.25">
      <c r="A291" s="103">
        <v>103400</v>
      </c>
      <c r="B291" s="103" t="s">
        <v>907</v>
      </c>
      <c r="C291" s="103" t="s">
        <v>225</v>
      </c>
      <c r="D291" s="360">
        <v>18.52</v>
      </c>
      <c r="E291" s="522" t="s">
        <v>619</v>
      </c>
    </row>
    <row r="292" spans="1:5" ht="13.5" x14ac:dyDescent="0.25">
      <c r="A292" s="103">
        <v>103401</v>
      </c>
      <c r="B292" s="103" t="s">
        <v>908</v>
      </c>
      <c r="C292" s="103" t="s">
        <v>225</v>
      </c>
      <c r="D292" s="360">
        <v>22.64</v>
      </c>
      <c r="E292" s="522" t="s">
        <v>619</v>
      </c>
    </row>
    <row r="293" spans="1:5" ht="13.5" x14ac:dyDescent="0.25">
      <c r="A293" s="103">
        <v>103402</v>
      </c>
      <c r="B293" s="103" t="s">
        <v>909</v>
      </c>
      <c r="C293" s="103" t="s">
        <v>225</v>
      </c>
      <c r="D293" s="360">
        <v>32.93</v>
      </c>
      <c r="E293" s="522" t="s">
        <v>619</v>
      </c>
    </row>
    <row r="294" spans="1:5" ht="13.5" x14ac:dyDescent="0.25">
      <c r="A294" s="103">
        <v>103403</v>
      </c>
      <c r="B294" s="103" t="s">
        <v>910</v>
      </c>
      <c r="C294" s="103" t="s">
        <v>225</v>
      </c>
      <c r="D294" s="360">
        <v>37.04</v>
      </c>
      <c r="E294" s="522" t="s">
        <v>619</v>
      </c>
    </row>
    <row r="295" spans="1:5" ht="13.5" x14ac:dyDescent="0.25">
      <c r="A295" s="103">
        <v>103404</v>
      </c>
      <c r="B295" s="103" t="s">
        <v>911</v>
      </c>
      <c r="C295" s="103" t="s">
        <v>225</v>
      </c>
      <c r="D295" s="360">
        <v>41.16</v>
      </c>
      <c r="E295" s="522" t="s">
        <v>619</v>
      </c>
    </row>
    <row r="296" spans="1:5" ht="13.5" x14ac:dyDescent="0.25">
      <c r="A296" s="103">
        <v>103405</v>
      </c>
      <c r="B296" s="103" t="s">
        <v>912</v>
      </c>
      <c r="C296" s="103" t="s">
        <v>225</v>
      </c>
      <c r="D296" s="360">
        <v>46.31</v>
      </c>
      <c r="E296" s="522" t="s">
        <v>619</v>
      </c>
    </row>
    <row r="297" spans="1:5" ht="13.5" x14ac:dyDescent="0.25">
      <c r="A297" s="103">
        <v>103406</v>
      </c>
      <c r="B297" s="103" t="s">
        <v>913</v>
      </c>
      <c r="C297" s="103" t="s">
        <v>225</v>
      </c>
      <c r="D297" s="360">
        <v>51.45</v>
      </c>
      <c r="E297" s="522" t="s">
        <v>619</v>
      </c>
    </row>
    <row r="298" spans="1:5" ht="13.5" x14ac:dyDescent="0.25">
      <c r="A298" s="103">
        <v>103407</v>
      </c>
      <c r="B298" s="103" t="s">
        <v>914</v>
      </c>
      <c r="C298" s="103" t="s">
        <v>225</v>
      </c>
      <c r="D298" s="360">
        <v>57.63</v>
      </c>
      <c r="E298" s="522" t="s">
        <v>619</v>
      </c>
    </row>
    <row r="299" spans="1:5" ht="13.5" x14ac:dyDescent="0.25">
      <c r="A299" s="103">
        <v>103408</v>
      </c>
      <c r="B299" s="103" t="s">
        <v>915</v>
      </c>
      <c r="C299" s="103" t="s">
        <v>225</v>
      </c>
      <c r="D299" s="360">
        <v>64.83</v>
      </c>
      <c r="E299" s="522" t="s">
        <v>619</v>
      </c>
    </row>
    <row r="300" spans="1:5" ht="13.5" x14ac:dyDescent="0.25">
      <c r="A300" s="103">
        <v>103409</v>
      </c>
      <c r="B300" s="103" t="s">
        <v>916</v>
      </c>
      <c r="C300" s="103" t="s">
        <v>225</v>
      </c>
      <c r="D300" s="360">
        <v>73.069999999999993</v>
      </c>
      <c r="E300" s="522" t="s">
        <v>619</v>
      </c>
    </row>
    <row r="301" spans="1:5" ht="13.5" x14ac:dyDescent="0.25">
      <c r="A301" s="103">
        <v>103410</v>
      </c>
      <c r="B301" s="103" t="s">
        <v>917</v>
      </c>
      <c r="C301" s="103" t="s">
        <v>225</v>
      </c>
      <c r="D301" s="360">
        <v>82.33</v>
      </c>
      <c r="E301" s="522" t="s">
        <v>619</v>
      </c>
    </row>
    <row r="302" spans="1:5" ht="13.5" x14ac:dyDescent="0.25">
      <c r="A302" s="103">
        <v>103411</v>
      </c>
      <c r="B302" s="103" t="s">
        <v>918</v>
      </c>
      <c r="C302" s="103" t="s">
        <v>225</v>
      </c>
      <c r="D302" s="360">
        <v>8.2200000000000006</v>
      </c>
      <c r="E302" s="522" t="s">
        <v>619</v>
      </c>
    </row>
    <row r="303" spans="1:5" ht="13.5" x14ac:dyDescent="0.25">
      <c r="A303" s="103">
        <v>103412</v>
      </c>
      <c r="B303" s="103" t="s">
        <v>919</v>
      </c>
      <c r="C303" s="103" t="s">
        <v>225</v>
      </c>
      <c r="D303" s="360">
        <v>13.17</v>
      </c>
      <c r="E303" s="522" t="s">
        <v>619</v>
      </c>
    </row>
    <row r="304" spans="1:5" ht="13.5" x14ac:dyDescent="0.25">
      <c r="A304" s="103">
        <v>103413</v>
      </c>
      <c r="B304" s="103" t="s">
        <v>920</v>
      </c>
      <c r="C304" s="103" t="s">
        <v>225</v>
      </c>
      <c r="D304" s="360">
        <v>25.93</v>
      </c>
      <c r="E304" s="522" t="s">
        <v>619</v>
      </c>
    </row>
    <row r="305" spans="1:5" ht="13.5" x14ac:dyDescent="0.25">
      <c r="A305" s="103">
        <v>103414</v>
      </c>
      <c r="B305" s="103" t="s">
        <v>921</v>
      </c>
      <c r="C305" s="103" t="s">
        <v>225</v>
      </c>
      <c r="D305" s="360">
        <v>37.04</v>
      </c>
      <c r="E305" s="522" t="s">
        <v>619</v>
      </c>
    </row>
    <row r="306" spans="1:5" ht="13.5" x14ac:dyDescent="0.25">
      <c r="A306" s="103">
        <v>103415</v>
      </c>
      <c r="B306" s="103" t="s">
        <v>922</v>
      </c>
      <c r="C306" s="103" t="s">
        <v>225</v>
      </c>
      <c r="D306" s="360">
        <v>45.28</v>
      </c>
      <c r="E306" s="522" t="s">
        <v>619</v>
      </c>
    </row>
    <row r="307" spans="1:5" ht="13.5" x14ac:dyDescent="0.25">
      <c r="A307" s="103">
        <v>103416</v>
      </c>
      <c r="B307" s="103" t="s">
        <v>923</v>
      </c>
      <c r="C307" s="103" t="s">
        <v>225</v>
      </c>
      <c r="D307" s="360">
        <v>65.87</v>
      </c>
      <c r="E307" s="522" t="s">
        <v>619</v>
      </c>
    </row>
    <row r="308" spans="1:5" ht="13.5" x14ac:dyDescent="0.25">
      <c r="A308" s="103">
        <v>103417</v>
      </c>
      <c r="B308" s="103" t="s">
        <v>924</v>
      </c>
      <c r="C308" s="103" t="s">
        <v>225</v>
      </c>
      <c r="D308" s="360">
        <v>74.099999999999994</v>
      </c>
      <c r="E308" s="522" t="s">
        <v>619</v>
      </c>
    </row>
    <row r="309" spans="1:5" ht="13.5" x14ac:dyDescent="0.25">
      <c r="A309" s="103">
        <v>103418</v>
      </c>
      <c r="B309" s="103" t="s">
        <v>925</v>
      </c>
      <c r="C309" s="103" t="s">
        <v>225</v>
      </c>
      <c r="D309" s="360">
        <v>82.33</v>
      </c>
      <c r="E309" s="522" t="s">
        <v>619</v>
      </c>
    </row>
    <row r="310" spans="1:5" ht="13.5" x14ac:dyDescent="0.25">
      <c r="A310" s="103">
        <v>103419</v>
      </c>
      <c r="B310" s="103" t="s">
        <v>926</v>
      </c>
      <c r="C310" s="103" t="s">
        <v>225</v>
      </c>
      <c r="D310" s="360">
        <v>92.63</v>
      </c>
      <c r="E310" s="522" t="s">
        <v>619</v>
      </c>
    </row>
    <row r="311" spans="1:5" ht="13.5" x14ac:dyDescent="0.25">
      <c r="A311" s="103">
        <v>103420</v>
      </c>
      <c r="B311" s="103" t="s">
        <v>927</v>
      </c>
      <c r="C311" s="103" t="s">
        <v>225</v>
      </c>
      <c r="D311" s="360">
        <v>102.92</v>
      </c>
      <c r="E311" s="522" t="s">
        <v>619</v>
      </c>
    </row>
    <row r="312" spans="1:5" ht="13.5" x14ac:dyDescent="0.25">
      <c r="A312" s="103">
        <v>103421</v>
      </c>
      <c r="B312" s="103" t="s">
        <v>928</v>
      </c>
      <c r="C312" s="103" t="s">
        <v>225</v>
      </c>
      <c r="D312" s="360">
        <v>115.27</v>
      </c>
      <c r="E312" s="522" t="s">
        <v>619</v>
      </c>
    </row>
    <row r="313" spans="1:5" ht="13.5" x14ac:dyDescent="0.25">
      <c r="A313" s="103">
        <v>103422</v>
      </c>
      <c r="B313" s="103" t="s">
        <v>929</v>
      </c>
      <c r="C313" s="103" t="s">
        <v>225</v>
      </c>
      <c r="D313" s="360">
        <v>129.68</v>
      </c>
      <c r="E313" s="522" t="s">
        <v>619</v>
      </c>
    </row>
    <row r="314" spans="1:5" ht="13.5" x14ac:dyDescent="0.25">
      <c r="A314" s="103">
        <v>103423</v>
      </c>
      <c r="B314" s="103" t="s">
        <v>930</v>
      </c>
      <c r="C314" s="103" t="s">
        <v>225</v>
      </c>
      <c r="D314" s="360">
        <v>146.16</v>
      </c>
      <c r="E314" s="522" t="s">
        <v>619</v>
      </c>
    </row>
    <row r="315" spans="1:5" ht="13.5" x14ac:dyDescent="0.25">
      <c r="A315" s="103">
        <v>103424</v>
      </c>
      <c r="B315" s="103" t="s">
        <v>931</v>
      </c>
      <c r="C315" s="103" t="s">
        <v>225</v>
      </c>
      <c r="D315" s="360">
        <v>164.68</v>
      </c>
      <c r="E315" s="522" t="s">
        <v>619</v>
      </c>
    </row>
    <row r="316" spans="1:5" ht="13.5" x14ac:dyDescent="0.25">
      <c r="A316" s="103">
        <v>103425</v>
      </c>
      <c r="B316" s="103" t="s">
        <v>932</v>
      </c>
      <c r="C316" s="103" t="s">
        <v>225</v>
      </c>
      <c r="D316" s="360">
        <v>16.47</v>
      </c>
      <c r="E316" s="522" t="s">
        <v>619</v>
      </c>
    </row>
    <row r="317" spans="1:5" ht="13.5" x14ac:dyDescent="0.25">
      <c r="A317" s="103">
        <v>103426</v>
      </c>
      <c r="B317" s="103" t="s">
        <v>933</v>
      </c>
      <c r="C317" s="103" t="s">
        <v>225</v>
      </c>
      <c r="D317" s="360">
        <v>19.920000000000002</v>
      </c>
      <c r="E317" s="522" t="s">
        <v>619</v>
      </c>
    </row>
    <row r="318" spans="1:5" ht="13.5" x14ac:dyDescent="0.25">
      <c r="A318" s="103">
        <v>103427</v>
      </c>
      <c r="B318" s="103" t="s">
        <v>934</v>
      </c>
      <c r="C318" s="103" t="s">
        <v>225</v>
      </c>
      <c r="D318" s="360">
        <v>39.880000000000003</v>
      </c>
      <c r="E318" s="522" t="s">
        <v>619</v>
      </c>
    </row>
    <row r="319" spans="1:5" ht="13.5" x14ac:dyDescent="0.25">
      <c r="A319" s="103">
        <v>103428</v>
      </c>
      <c r="B319" s="103" t="s">
        <v>935</v>
      </c>
      <c r="C319" s="103" t="s">
        <v>225</v>
      </c>
      <c r="D319" s="360">
        <v>262.52</v>
      </c>
      <c r="E319" s="522" t="s">
        <v>619</v>
      </c>
    </row>
    <row r="320" spans="1:5" ht="13.5" x14ac:dyDescent="0.25">
      <c r="A320" s="103">
        <v>103429</v>
      </c>
      <c r="B320" s="103" t="s">
        <v>936</v>
      </c>
      <c r="C320" s="103" t="s">
        <v>225</v>
      </c>
      <c r="D320" s="104">
        <v>2881.59</v>
      </c>
      <c r="E320" s="522" t="s">
        <v>619</v>
      </c>
    </row>
    <row r="321" spans="1:5" ht="13.5" x14ac:dyDescent="0.25">
      <c r="A321" s="103">
        <v>103430</v>
      </c>
      <c r="B321" s="103" t="s">
        <v>937</v>
      </c>
      <c r="C321" s="103" t="s">
        <v>225</v>
      </c>
      <c r="D321" s="360">
        <v>35.229999999999997</v>
      </c>
      <c r="E321" s="522" t="s">
        <v>619</v>
      </c>
    </row>
    <row r="322" spans="1:5" ht="13.5" x14ac:dyDescent="0.25">
      <c r="A322" s="103">
        <v>103431</v>
      </c>
      <c r="B322" s="103" t="s">
        <v>938</v>
      </c>
      <c r="C322" s="103" t="s">
        <v>225</v>
      </c>
      <c r="D322" s="360">
        <v>61.87</v>
      </c>
      <c r="E322" s="522" t="s">
        <v>619</v>
      </c>
    </row>
    <row r="323" spans="1:5" ht="13.5" x14ac:dyDescent="0.25">
      <c r="A323" s="103">
        <v>103432</v>
      </c>
      <c r="B323" s="103" t="s">
        <v>939</v>
      </c>
      <c r="C323" s="103" t="s">
        <v>225</v>
      </c>
      <c r="D323" s="104">
        <v>1635.4</v>
      </c>
      <c r="E323" s="522" t="s">
        <v>619</v>
      </c>
    </row>
    <row r="324" spans="1:5" ht="13.5" x14ac:dyDescent="0.25">
      <c r="A324" s="103">
        <v>103433</v>
      </c>
      <c r="B324" s="103" t="s">
        <v>940</v>
      </c>
      <c r="C324" s="103" t="s">
        <v>225</v>
      </c>
      <c r="D324" s="360">
        <v>34.659999999999997</v>
      </c>
      <c r="E324" s="522" t="s">
        <v>619</v>
      </c>
    </row>
    <row r="325" spans="1:5" ht="13.5" x14ac:dyDescent="0.25">
      <c r="A325" s="103">
        <v>103434</v>
      </c>
      <c r="B325" s="103" t="s">
        <v>941</v>
      </c>
      <c r="C325" s="103" t="s">
        <v>225</v>
      </c>
      <c r="D325" s="360">
        <v>48.03</v>
      </c>
      <c r="E325" s="522" t="s">
        <v>619</v>
      </c>
    </row>
    <row r="326" spans="1:5" ht="13.5" x14ac:dyDescent="0.25">
      <c r="A326" s="103">
        <v>103435</v>
      </c>
      <c r="B326" s="103" t="s">
        <v>942</v>
      </c>
      <c r="C326" s="103" t="s">
        <v>225</v>
      </c>
      <c r="D326" s="360">
        <v>89.42</v>
      </c>
      <c r="E326" s="522" t="s">
        <v>619</v>
      </c>
    </row>
    <row r="327" spans="1:5" ht="13.5" x14ac:dyDescent="0.25">
      <c r="A327" s="103">
        <v>103436</v>
      </c>
      <c r="B327" s="103" t="s">
        <v>943</v>
      </c>
      <c r="C327" s="103" t="s">
        <v>225</v>
      </c>
      <c r="D327" s="104">
        <v>2314.7600000000002</v>
      </c>
      <c r="E327" s="522" t="s">
        <v>619</v>
      </c>
    </row>
    <row r="328" spans="1:5" ht="13.5" x14ac:dyDescent="0.25">
      <c r="A328" s="103">
        <v>103437</v>
      </c>
      <c r="B328" s="103" t="s">
        <v>944</v>
      </c>
      <c r="C328" s="103" t="s">
        <v>225</v>
      </c>
      <c r="D328" s="360">
        <v>185.45</v>
      </c>
      <c r="E328" s="522" t="s">
        <v>619</v>
      </c>
    </row>
    <row r="329" spans="1:5" ht="13.5" x14ac:dyDescent="0.25">
      <c r="A329" s="103">
        <v>103438</v>
      </c>
      <c r="B329" s="103" t="s">
        <v>945</v>
      </c>
      <c r="C329" s="103" t="s">
        <v>225</v>
      </c>
      <c r="D329" s="360">
        <v>185.45</v>
      </c>
      <c r="E329" s="522" t="s">
        <v>619</v>
      </c>
    </row>
    <row r="330" spans="1:5" ht="13.5" x14ac:dyDescent="0.25">
      <c r="A330" s="103">
        <v>103439</v>
      </c>
      <c r="B330" s="103" t="s">
        <v>946</v>
      </c>
      <c r="C330" s="103" t="s">
        <v>225</v>
      </c>
      <c r="D330" s="360">
        <v>218.06</v>
      </c>
      <c r="E330" s="522" t="s">
        <v>619</v>
      </c>
    </row>
    <row r="331" spans="1:5" ht="13.5" x14ac:dyDescent="0.25">
      <c r="A331" s="103">
        <v>103440</v>
      </c>
      <c r="B331" s="103" t="s">
        <v>947</v>
      </c>
      <c r="C331" s="103" t="s">
        <v>225</v>
      </c>
      <c r="D331" s="360">
        <v>420.05</v>
      </c>
      <c r="E331" s="522" t="s">
        <v>619</v>
      </c>
    </row>
    <row r="332" spans="1:5" ht="13.5" x14ac:dyDescent="0.25">
      <c r="A332" s="103">
        <v>103441</v>
      </c>
      <c r="B332" s="103" t="s">
        <v>948</v>
      </c>
      <c r="C332" s="103" t="s">
        <v>225</v>
      </c>
      <c r="D332" s="360">
        <v>425.34</v>
      </c>
      <c r="E332" s="522" t="s">
        <v>619</v>
      </c>
    </row>
    <row r="333" spans="1:5" ht="13.5" x14ac:dyDescent="0.25">
      <c r="A333" s="103">
        <v>103442</v>
      </c>
      <c r="B333" s="103" t="s">
        <v>949</v>
      </c>
      <c r="C333" s="103" t="s">
        <v>225</v>
      </c>
      <c r="D333" s="360">
        <v>552.82000000000005</v>
      </c>
      <c r="E333" s="522" t="s">
        <v>619</v>
      </c>
    </row>
    <row r="334" spans="1:5" ht="13.5" x14ac:dyDescent="0.25">
      <c r="A334" s="103">
        <v>93206</v>
      </c>
      <c r="B334" s="103" t="s">
        <v>950</v>
      </c>
      <c r="C334" s="103" t="s">
        <v>184</v>
      </c>
      <c r="D334" s="104">
        <v>1144.07</v>
      </c>
      <c r="E334" s="522" t="s">
        <v>619</v>
      </c>
    </row>
    <row r="335" spans="1:5" ht="13.5" x14ac:dyDescent="0.25">
      <c r="A335" s="103">
        <v>93207</v>
      </c>
      <c r="B335" s="103" t="s">
        <v>951</v>
      </c>
      <c r="C335" s="103" t="s">
        <v>184</v>
      </c>
      <c r="D335" s="104">
        <v>1205.0999999999999</v>
      </c>
      <c r="E335" s="522" t="s">
        <v>619</v>
      </c>
    </row>
    <row r="336" spans="1:5" ht="13.5" x14ac:dyDescent="0.25">
      <c r="A336" s="103">
        <v>93208</v>
      </c>
      <c r="B336" s="103" t="s">
        <v>952</v>
      </c>
      <c r="C336" s="103" t="s">
        <v>184</v>
      </c>
      <c r="D336" s="360">
        <v>978.53</v>
      </c>
      <c r="E336" s="522" t="s">
        <v>619</v>
      </c>
    </row>
    <row r="337" spans="1:5" ht="13.5" x14ac:dyDescent="0.25">
      <c r="A337" s="103">
        <v>93209</v>
      </c>
      <c r="B337" s="103" t="s">
        <v>953</v>
      </c>
      <c r="C337" s="103" t="s">
        <v>184</v>
      </c>
      <c r="D337" s="360">
        <v>947.33</v>
      </c>
      <c r="E337" s="522" t="s">
        <v>619</v>
      </c>
    </row>
    <row r="338" spans="1:5" ht="13.5" x14ac:dyDescent="0.25">
      <c r="A338" s="103">
        <v>93210</v>
      </c>
      <c r="B338" s="103" t="s">
        <v>954</v>
      </c>
      <c r="C338" s="103" t="s">
        <v>184</v>
      </c>
      <c r="D338" s="360">
        <v>619.54</v>
      </c>
      <c r="E338" s="522" t="s">
        <v>619</v>
      </c>
    </row>
    <row r="339" spans="1:5" ht="13.5" x14ac:dyDescent="0.25">
      <c r="A339" s="103">
        <v>93211</v>
      </c>
      <c r="B339" s="103" t="s">
        <v>955</v>
      </c>
      <c r="C339" s="103" t="s">
        <v>184</v>
      </c>
      <c r="D339" s="360">
        <v>592.79</v>
      </c>
      <c r="E339" s="522" t="s">
        <v>619</v>
      </c>
    </row>
    <row r="340" spans="1:5" ht="13.5" x14ac:dyDescent="0.25">
      <c r="A340" s="103">
        <v>93212</v>
      </c>
      <c r="B340" s="103" t="s">
        <v>956</v>
      </c>
      <c r="C340" s="103" t="s">
        <v>184</v>
      </c>
      <c r="D340" s="104">
        <v>1057.8499999999999</v>
      </c>
      <c r="E340" s="522" t="s">
        <v>619</v>
      </c>
    </row>
    <row r="341" spans="1:5" ht="13.5" x14ac:dyDescent="0.25">
      <c r="A341" s="103">
        <v>93213</v>
      </c>
      <c r="B341" s="103" t="s">
        <v>957</v>
      </c>
      <c r="C341" s="103" t="s">
        <v>184</v>
      </c>
      <c r="D341" s="104">
        <v>1030.22</v>
      </c>
      <c r="E341" s="522" t="s">
        <v>619</v>
      </c>
    </row>
    <row r="342" spans="1:5" ht="13.5" x14ac:dyDescent="0.25">
      <c r="A342" s="103">
        <v>93214</v>
      </c>
      <c r="B342" s="103" t="s">
        <v>958</v>
      </c>
      <c r="C342" s="103" t="s">
        <v>225</v>
      </c>
      <c r="D342" s="104">
        <v>6796.54</v>
      </c>
      <c r="E342" s="522" t="s">
        <v>619</v>
      </c>
    </row>
    <row r="343" spans="1:5" ht="13.5" x14ac:dyDescent="0.25">
      <c r="A343" s="103">
        <v>93243</v>
      </c>
      <c r="B343" s="103" t="s">
        <v>959</v>
      </c>
      <c r="C343" s="103" t="s">
        <v>225</v>
      </c>
      <c r="D343" s="104">
        <v>10493.4</v>
      </c>
      <c r="E343" s="522" t="s">
        <v>619</v>
      </c>
    </row>
    <row r="344" spans="1:5" ht="13.5" x14ac:dyDescent="0.25">
      <c r="A344" s="103">
        <v>93582</v>
      </c>
      <c r="B344" s="103" t="s">
        <v>960</v>
      </c>
      <c r="C344" s="103" t="s">
        <v>184</v>
      </c>
      <c r="D344" s="360">
        <v>298.82</v>
      </c>
      <c r="E344" s="522" t="s">
        <v>619</v>
      </c>
    </row>
    <row r="345" spans="1:5" ht="13.5" x14ac:dyDescent="0.25">
      <c r="A345" s="103">
        <v>93583</v>
      </c>
      <c r="B345" s="103" t="s">
        <v>961</v>
      </c>
      <c r="C345" s="103" t="s">
        <v>184</v>
      </c>
      <c r="D345" s="360">
        <v>476.32</v>
      </c>
      <c r="E345" s="522" t="s">
        <v>619</v>
      </c>
    </row>
    <row r="346" spans="1:5" ht="13.5" x14ac:dyDescent="0.25">
      <c r="A346" s="103">
        <v>93584</v>
      </c>
      <c r="B346" s="103" t="s">
        <v>962</v>
      </c>
      <c r="C346" s="103" t="s">
        <v>184</v>
      </c>
      <c r="D346" s="360">
        <v>984.86</v>
      </c>
      <c r="E346" s="522" t="s">
        <v>619</v>
      </c>
    </row>
    <row r="347" spans="1:5" ht="13.5" x14ac:dyDescent="0.25">
      <c r="A347" s="103">
        <v>93585</v>
      </c>
      <c r="B347" s="103" t="s">
        <v>963</v>
      </c>
      <c r="C347" s="103" t="s">
        <v>184</v>
      </c>
      <c r="D347" s="104">
        <v>1325.27</v>
      </c>
      <c r="E347" s="522" t="s">
        <v>619</v>
      </c>
    </row>
    <row r="348" spans="1:5" ht="13.5" x14ac:dyDescent="0.25">
      <c r="A348" s="103">
        <v>98441</v>
      </c>
      <c r="B348" s="103" t="s">
        <v>964</v>
      </c>
      <c r="C348" s="103" t="s">
        <v>184</v>
      </c>
      <c r="D348" s="360">
        <v>170.04</v>
      </c>
      <c r="E348" s="522" t="s">
        <v>619</v>
      </c>
    </row>
    <row r="349" spans="1:5" ht="13.5" x14ac:dyDescent="0.25">
      <c r="A349" s="103">
        <v>98442</v>
      </c>
      <c r="B349" s="103" t="s">
        <v>965</v>
      </c>
      <c r="C349" s="103" t="s">
        <v>184</v>
      </c>
      <c r="D349" s="360">
        <v>173.55</v>
      </c>
      <c r="E349" s="522" t="s">
        <v>619</v>
      </c>
    </row>
    <row r="350" spans="1:5" ht="13.5" x14ac:dyDescent="0.25">
      <c r="A350" s="103">
        <v>98443</v>
      </c>
      <c r="B350" s="103" t="s">
        <v>966</v>
      </c>
      <c r="C350" s="103" t="s">
        <v>184</v>
      </c>
      <c r="D350" s="360">
        <v>149.55000000000001</v>
      </c>
      <c r="E350" s="522" t="s">
        <v>619</v>
      </c>
    </row>
    <row r="351" spans="1:5" ht="13.5" x14ac:dyDescent="0.25">
      <c r="A351" s="103">
        <v>98444</v>
      </c>
      <c r="B351" s="103" t="s">
        <v>967</v>
      </c>
      <c r="C351" s="103" t="s">
        <v>184</v>
      </c>
      <c r="D351" s="360">
        <v>152.05000000000001</v>
      </c>
      <c r="E351" s="522" t="s">
        <v>619</v>
      </c>
    </row>
    <row r="352" spans="1:5" ht="13.5" x14ac:dyDescent="0.25">
      <c r="A352" s="103">
        <v>98445</v>
      </c>
      <c r="B352" s="103" t="s">
        <v>968</v>
      </c>
      <c r="C352" s="103" t="s">
        <v>184</v>
      </c>
      <c r="D352" s="360">
        <v>204.22</v>
      </c>
      <c r="E352" s="522" t="s">
        <v>619</v>
      </c>
    </row>
    <row r="353" spans="1:5" ht="13.5" x14ac:dyDescent="0.25">
      <c r="A353" s="103">
        <v>98446</v>
      </c>
      <c r="B353" s="103" t="s">
        <v>969</v>
      </c>
      <c r="C353" s="103" t="s">
        <v>184</v>
      </c>
      <c r="D353" s="360">
        <v>261</v>
      </c>
      <c r="E353" s="522" t="s">
        <v>619</v>
      </c>
    </row>
    <row r="354" spans="1:5" ht="13.5" x14ac:dyDescent="0.25">
      <c r="A354" s="103">
        <v>98447</v>
      </c>
      <c r="B354" s="103" t="s">
        <v>970</v>
      </c>
      <c r="C354" s="103" t="s">
        <v>184</v>
      </c>
      <c r="D354" s="360">
        <v>175.66</v>
      </c>
      <c r="E354" s="522" t="s">
        <v>619</v>
      </c>
    </row>
    <row r="355" spans="1:5" ht="13.5" x14ac:dyDescent="0.25">
      <c r="A355" s="103">
        <v>98448</v>
      </c>
      <c r="B355" s="103" t="s">
        <v>971</v>
      </c>
      <c r="C355" s="103" t="s">
        <v>184</v>
      </c>
      <c r="D355" s="360">
        <v>219.91</v>
      </c>
      <c r="E355" s="522" t="s">
        <v>619</v>
      </c>
    </row>
    <row r="356" spans="1:5" ht="13.5" x14ac:dyDescent="0.25">
      <c r="A356" s="103">
        <v>98449</v>
      </c>
      <c r="B356" s="103" t="s">
        <v>972</v>
      </c>
      <c r="C356" s="103" t="s">
        <v>184</v>
      </c>
      <c r="D356" s="360">
        <v>220.97</v>
      </c>
      <c r="E356" s="522" t="s">
        <v>619</v>
      </c>
    </row>
    <row r="357" spans="1:5" ht="13.5" x14ac:dyDescent="0.25">
      <c r="A357" s="103">
        <v>98450</v>
      </c>
      <c r="B357" s="103" t="s">
        <v>973</v>
      </c>
      <c r="C357" s="103" t="s">
        <v>184</v>
      </c>
      <c r="D357" s="360">
        <v>226.1</v>
      </c>
      <c r="E357" s="522" t="s">
        <v>619</v>
      </c>
    </row>
    <row r="358" spans="1:5" ht="13.5" x14ac:dyDescent="0.25">
      <c r="A358" s="103">
        <v>98451</v>
      </c>
      <c r="B358" s="103" t="s">
        <v>974</v>
      </c>
      <c r="C358" s="103" t="s">
        <v>184</v>
      </c>
      <c r="D358" s="360">
        <v>197.44</v>
      </c>
      <c r="E358" s="522" t="s">
        <v>619</v>
      </c>
    </row>
    <row r="359" spans="1:5" ht="13.5" x14ac:dyDescent="0.25">
      <c r="A359" s="103">
        <v>98452</v>
      </c>
      <c r="B359" s="103" t="s">
        <v>975</v>
      </c>
      <c r="C359" s="103" t="s">
        <v>184</v>
      </c>
      <c r="D359" s="360">
        <v>200.56</v>
      </c>
      <c r="E359" s="522" t="s">
        <v>619</v>
      </c>
    </row>
    <row r="360" spans="1:5" ht="13.5" x14ac:dyDescent="0.25">
      <c r="A360" s="103">
        <v>98453</v>
      </c>
      <c r="B360" s="103" t="s">
        <v>976</v>
      </c>
      <c r="C360" s="103" t="s">
        <v>184</v>
      </c>
      <c r="D360" s="360">
        <v>261.33</v>
      </c>
      <c r="E360" s="522" t="s">
        <v>619</v>
      </c>
    </row>
    <row r="361" spans="1:5" ht="13.5" x14ac:dyDescent="0.25">
      <c r="A361" s="103">
        <v>98454</v>
      </c>
      <c r="B361" s="103" t="s">
        <v>977</v>
      </c>
      <c r="C361" s="103" t="s">
        <v>184</v>
      </c>
      <c r="D361" s="360">
        <v>332.98</v>
      </c>
      <c r="E361" s="522" t="s">
        <v>619</v>
      </c>
    </row>
    <row r="362" spans="1:5" ht="13.5" x14ac:dyDescent="0.25">
      <c r="A362" s="103">
        <v>98455</v>
      </c>
      <c r="B362" s="103" t="s">
        <v>978</v>
      </c>
      <c r="C362" s="103" t="s">
        <v>184</v>
      </c>
      <c r="D362" s="360">
        <v>229.72</v>
      </c>
      <c r="E362" s="522" t="s">
        <v>619</v>
      </c>
    </row>
    <row r="363" spans="1:5" ht="13.5" x14ac:dyDescent="0.25">
      <c r="A363" s="103">
        <v>98456</v>
      </c>
      <c r="B363" s="103" t="s">
        <v>979</v>
      </c>
      <c r="C363" s="103" t="s">
        <v>184</v>
      </c>
      <c r="D363" s="360">
        <v>287.85000000000002</v>
      </c>
      <c r="E363" s="522" t="s">
        <v>619</v>
      </c>
    </row>
    <row r="364" spans="1:5" ht="13.5" x14ac:dyDescent="0.25">
      <c r="A364" s="103">
        <v>98458</v>
      </c>
      <c r="B364" s="103" t="s">
        <v>980</v>
      </c>
      <c r="C364" s="103" t="s">
        <v>184</v>
      </c>
      <c r="D364" s="360">
        <v>163.92</v>
      </c>
      <c r="E364" s="522" t="s">
        <v>619</v>
      </c>
    </row>
    <row r="365" spans="1:5" ht="13.5" x14ac:dyDescent="0.25">
      <c r="A365" s="103">
        <v>98459</v>
      </c>
      <c r="B365" s="103" t="s">
        <v>981</v>
      </c>
      <c r="C365" s="103" t="s">
        <v>184</v>
      </c>
      <c r="D365" s="360">
        <v>128.13999999999999</v>
      </c>
      <c r="E365" s="522" t="s">
        <v>619</v>
      </c>
    </row>
    <row r="366" spans="1:5" ht="13.5" x14ac:dyDescent="0.25">
      <c r="A366" s="103">
        <v>98460</v>
      </c>
      <c r="B366" s="103" t="s">
        <v>982</v>
      </c>
      <c r="C366" s="103" t="s">
        <v>184</v>
      </c>
      <c r="D366" s="360">
        <v>205.36</v>
      </c>
      <c r="E366" s="522" t="s">
        <v>619</v>
      </c>
    </row>
    <row r="367" spans="1:5" ht="13.5" x14ac:dyDescent="0.25">
      <c r="A367" s="103">
        <v>98461</v>
      </c>
      <c r="B367" s="103" t="s">
        <v>983</v>
      </c>
      <c r="C367" s="103" t="s">
        <v>225</v>
      </c>
      <c r="D367" s="104">
        <v>5891.98</v>
      </c>
      <c r="E367" s="522" t="s">
        <v>619</v>
      </c>
    </row>
    <row r="368" spans="1:5" ht="13.5" x14ac:dyDescent="0.25">
      <c r="A368" s="103">
        <v>98462</v>
      </c>
      <c r="B368" s="103" t="s">
        <v>984</v>
      </c>
      <c r="C368" s="103" t="s">
        <v>225</v>
      </c>
      <c r="D368" s="104">
        <v>8952.16</v>
      </c>
      <c r="E368" s="522" t="s">
        <v>619</v>
      </c>
    </row>
    <row r="369" spans="1:5" ht="13.5" x14ac:dyDescent="0.25">
      <c r="A369" s="103">
        <v>5631</v>
      </c>
      <c r="B369" s="103" t="s">
        <v>985</v>
      </c>
      <c r="C369" s="103" t="s">
        <v>571</v>
      </c>
      <c r="D369" s="360">
        <v>224.87</v>
      </c>
      <c r="E369" s="522" t="s">
        <v>619</v>
      </c>
    </row>
    <row r="370" spans="1:5" ht="13.5" x14ac:dyDescent="0.25">
      <c r="A370" s="103">
        <v>5678</v>
      </c>
      <c r="B370" s="103" t="s">
        <v>986</v>
      </c>
      <c r="C370" s="103" t="s">
        <v>571</v>
      </c>
      <c r="D370" s="360">
        <v>151.63999999999999</v>
      </c>
      <c r="E370" s="522" t="s">
        <v>619</v>
      </c>
    </row>
    <row r="371" spans="1:5" ht="13.5" x14ac:dyDescent="0.25">
      <c r="A371" s="103">
        <v>5680</v>
      </c>
      <c r="B371" s="103" t="s">
        <v>987</v>
      </c>
      <c r="C371" s="103" t="s">
        <v>571</v>
      </c>
      <c r="D371" s="360">
        <v>138.88999999999999</v>
      </c>
      <c r="E371" s="522" t="s">
        <v>619</v>
      </c>
    </row>
    <row r="372" spans="1:5" ht="13.5" x14ac:dyDescent="0.25">
      <c r="A372" s="103">
        <v>5684</v>
      </c>
      <c r="B372" s="103" t="s">
        <v>988</v>
      </c>
      <c r="C372" s="103" t="s">
        <v>571</v>
      </c>
      <c r="D372" s="360">
        <v>160.62</v>
      </c>
      <c r="E372" s="522" t="s">
        <v>619</v>
      </c>
    </row>
    <row r="373" spans="1:5" ht="13.5" x14ac:dyDescent="0.25">
      <c r="A373" s="103">
        <v>5689</v>
      </c>
      <c r="B373" s="103" t="s">
        <v>989</v>
      </c>
      <c r="C373" s="103" t="s">
        <v>571</v>
      </c>
      <c r="D373" s="360">
        <v>7.34</v>
      </c>
      <c r="E373" s="522" t="s">
        <v>619</v>
      </c>
    </row>
    <row r="374" spans="1:5" ht="13.5" x14ac:dyDescent="0.25">
      <c r="A374" s="103">
        <v>5795</v>
      </c>
      <c r="B374" s="103" t="s">
        <v>990</v>
      </c>
      <c r="C374" s="103" t="s">
        <v>571</v>
      </c>
      <c r="D374" s="360">
        <v>20.51</v>
      </c>
      <c r="E374" s="522" t="s">
        <v>619</v>
      </c>
    </row>
    <row r="375" spans="1:5" ht="13.5" x14ac:dyDescent="0.25">
      <c r="A375" s="103">
        <v>5811</v>
      </c>
      <c r="B375" s="103" t="s">
        <v>991</v>
      </c>
      <c r="C375" s="103" t="s">
        <v>571</v>
      </c>
      <c r="D375" s="360">
        <v>185.61</v>
      </c>
      <c r="E375" s="522" t="s">
        <v>619</v>
      </c>
    </row>
    <row r="376" spans="1:5" ht="13.5" x14ac:dyDescent="0.25">
      <c r="A376" s="103">
        <v>5823</v>
      </c>
      <c r="B376" s="103" t="s">
        <v>992</v>
      </c>
      <c r="C376" s="103" t="s">
        <v>571</v>
      </c>
      <c r="D376" s="360">
        <v>199.73</v>
      </c>
      <c r="E376" s="522" t="s">
        <v>619</v>
      </c>
    </row>
    <row r="377" spans="1:5" ht="13.5" x14ac:dyDescent="0.25">
      <c r="A377" s="103">
        <v>5824</v>
      </c>
      <c r="B377" s="103" t="s">
        <v>993</v>
      </c>
      <c r="C377" s="103" t="s">
        <v>571</v>
      </c>
      <c r="D377" s="360">
        <v>201.02</v>
      </c>
      <c r="E377" s="522" t="s">
        <v>619</v>
      </c>
    </row>
    <row r="378" spans="1:5" ht="13.5" x14ac:dyDescent="0.25">
      <c r="A378" s="103">
        <v>5835</v>
      </c>
      <c r="B378" s="103" t="s">
        <v>994</v>
      </c>
      <c r="C378" s="103" t="s">
        <v>571</v>
      </c>
      <c r="D378" s="360">
        <v>384.41</v>
      </c>
      <c r="E378" s="522" t="s">
        <v>619</v>
      </c>
    </row>
    <row r="379" spans="1:5" ht="13.5" x14ac:dyDescent="0.25">
      <c r="A379" s="103">
        <v>5839</v>
      </c>
      <c r="B379" s="103" t="s">
        <v>995</v>
      </c>
      <c r="C379" s="103" t="s">
        <v>571</v>
      </c>
      <c r="D379" s="360">
        <v>11.02</v>
      </c>
      <c r="E379" s="522" t="s">
        <v>619</v>
      </c>
    </row>
    <row r="380" spans="1:5" ht="13.5" x14ac:dyDescent="0.25">
      <c r="A380" s="103">
        <v>5843</v>
      </c>
      <c r="B380" s="103" t="s">
        <v>996</v>
      </c>
      <c r="C380" s="103" t="s">
        <v>571</v>
      </c>
      <c r="D380" s="360">
        <v>177.24</v>
      </c>
      <c r="E380" s="522" t="s">
        <v>619</v>
      </c>
    </row>
    <row r="381" spans="1:5" ht="13.5" x14ac:dyDescent="0.25">
      <c r="A381" s="103">
        <v>5847</v>
      </c>
      <c r="B381" s="103" t="s">
        <v>997</v>
      </c>
      <c r="C381" s="103" t="s">
        <v>571</v>
      </c>
      <c r="D381" s="360">
        <v>270.82</v>
      </c>
      <c r="E381" s="522" t="s">
        <v>619</v>
      </c>
    </row>
    <row r="382" spans="1:5" ht="13.5" x14ac:dyDescent="0.25">
      <c r="A382" s="103">
        <v>5851</v>
      </c>
      <c r="B382" s="103" t="s">
        <v>998</v>
      </c>
      <c r="C382" s="103" t="s">
        <v>571</v>
      </c>
      <c r="D382" s="360">
        <v>258.45</v>
      </c>
      <c r="E382" s="522" t="s">
        <v>619</v>
      </c>
    </row>
    <row r="383" spans="1:5" ht="13.5" x14ac:dyDescent="0.25">
      <c r="A383" s="103">
        <v>5855</v>
      </c>
      <c r="B383" s="103" t="s">
        <v>999</v>
      </c>
      <c r="C383" s="103" t="s">
        <v>571</v>
      </c>
      <c r="D383" s="360">
        <v>675.67</v>
      </c>
      <c r="E383" s="522" t="s">
        <v>619</v>
      </c>
    </row>
    <row r="384" spans="1:5" ht="13.5" x14ac:dyDescent="0.25">
      <c r="A384" s="103">
        <v>5863</v>
      </c>
      <c r="B384" s="103" t="s">
        <v>1000</v>
      </c>
      <c r="C384" s="103" t="s">
        <v>571</v>
      </c>
      <c r="D384" s="360">
        <v>22.87</v>
      </c>
      <c r="E384" s="522" t="s">
        <v>619</v>
      </c>
    </row>
    <row r="385" spans="1:5" ht="13.5" x14ac:dyDescent="0.25">
      <c r="A385" s="103">
        <v>5867</v>
      </c>
      <c r="B385" s="103" t="s">
        <v>1001</v>
      </c>
      <c r="C385" s="103" t="s">
        <v>571</v>
      </c>
      <c r="D385" s="360">
        <v>160.79</v>
      </c>
      <c r="E385" s="522" t="s">
        <v>619</v>
      </c>
    </row>
    <row r="386" spans="1:5" ht="13.5" x14ac:dyDescent="0.25">
      <c r="A386" s="103">
        <v>5875</v>
      </c>
      <c r="B386" s="103" t="s">
        <v>1002</v>
      </c>
      <c r="C386" s="103" t="s">
        <v>571</v>
      </c>
      <c r="D386" s="360">
        <v>139.58000000000001</v>
      </c>
      <c r="E386" s="522" t="s">
        <v>619</v>
      </c>
    </row>
    <row r="387" spans="1:5" ht="13.5" x14ac:dyDescent="0.25">
      <c r="A387" s="103">
        <v>5879</v>
      </c>
      <c r="B387" s="103" t="s">
        <v>1003</v>
      </c>
      <c r="C387" s="103" t="s">
        <v>571</v>
      </c>
      <c r="D387" s="360">
        <v>140.91</v>
      </c>
      <c r="E387" s="522" t="s">
        <v>619</v>
      </c>
    </row>
    <row r="388" spans="1:5" ht="13.5" x14ac:dyDescent="0.25">
      <c r="A388" s="103">
        <v>5882</v>
      </c>
      <c r="B388" s="103" t="s">
        <v>1004</v>
      </c>
      <c r="C388" s="103" t="s">
        <v>571</v>
      </c>
      <c r="D388" s="360">
        <v>118.09</v>
      </c>
      <c r="E388" s="522" t="s">
        <v>619</v>
      </c>
    </row>
    <row r="389" spans="1:5" ht="13.5" x14ac:dyDescent="0.25">
      <c r="A389" s="103">
        <v>5890</v>
      </c>
      <c r="B389" s="103" t="s">
        <v>1005</v>
      </c>
      <c r="C389" s="103" t="s">
        <v>571</v>
      </c>
      <c r="D389" s="360">
        <v>191.03</v>
      </c>
      <c r="E389" s="522" t="s">
        <v>619</v>
      </c>
    </row>
    <row r="390" spans="1:5" ht="13.5" x14ac:dyDescent="0.25">
      <c r="A390" s="103">
        <v>5894</v>
      </c>
      <c r="B390" s="103" t="s">
        <v>1006</v>
      </c>
      <c r="C390" s="103" t="s">
        <v>571</v>
      </c>
      <c r="D390" s="360">
        <v>197.91</v>
      </c>
      <c r="E390" s="522" t="s">
        <v>619</v>
      </c>
    </row>
    <row r="391" spans="1:5" ht="13.5" x14ac:dyDescent="0.25">
      <c r="A391" s="103">
        <v>5901</v>
      </c>
      <c r="B391" s="103" t="s">
        <v>1007</v>
      </c>
      <c r="C391" s="103" t="s">
        <v>571</v>
      </c>
      <c r="D391" s="360">
        <v>301.61</v>
      </c>
      <c r="E391" s="522" t="s">
        <v>619</v>
      </c>
    </row>
    <row r="392" spans="1:5" ht="13.5" x14ac:dyDescent="0.25">
      <c r="A392" s="103">
        <v>5909</v>
      </c>
      <c r="B392" s="103" t="s">
        <v>1008</v>
      </c>
      <c r="C392" s="103" t="s">
        <v>571</v>
      </c>
      <c r="D392" s="360">
        <v>31.6</v>
      </c>
      <c r="E392" s="522" t="s">
        <v>619</v>
      </c>
    </row>
    <row r="393" spans="1:5" ht="13.5" x14ac:dyDescent="0.25">
      <c r="A393" s="103">
        <v>5921</v>
      </c>
      <c r="B393" s="103" t="s">
        <v>1009</v>
      </c>
      <c r="C393" s="103" t="s">
        <v>571</v>
      </c>
      <c r="D393" s="360">
        <v>5.75</v>
      </c>
      <c r="E393" s="522" t="s">
        <v>619</v>
      </c>
    </row>
    <row r="394" spans="1:5" ht="13.5" x14ac:dyDescent="0.25">
      <c r="A394" s="103">
        <v>5928</v>
      </c>
      <c r="B394" s="103" t="s">
        <v>1010</v>
      </c>
      <c r="C394" s="103" t="s">
        <v>571</v>
      </c>
      <c r="D394" s="360">
        <v>264.95999999999998</v>
      </c>
      <c r="E394" s="522" t="s">
        <v>619</v>
      </c>
    </row>
    <row r="395" spans="1:5" ht="13.5" x14ac:dyDescent="0.25">
      <c r="A395" s="103">
        <v>5932</v>
      </c>
      <c r="B395" s="103" t="s">
        <v>1011</v>
      </c>
      <c r="C395" s="103" t="s">
        <v>571</v>
      </c>
      <c r="D395" s="360">
        <v>243.1</v>
      </c>
      <c r="E395" s="522" t="s">
        <v>619</v>
      </c>
    </row>
    <row r="396" spans="1:5" ht="13.5" x14ac:dyDescent="0.25">
      <c r="A396" s="103">
        <v>5940</v>
      </c>
      <c r="B396" s="103" t="s">
        <v>1012</v>
      </c>
      <c r="C396" s="103" t="s">
        <v>571</v>
      </c>
      <c r="D396" s="360">
        <v>201.72</v>
      </c>
      <c r="E396" s="522" t="s">
        <v>619</v>
      </c>
    </row>
    <row r="397" spans="1:5" ht="13.5" x14ac:dyDescent="0.25">
      <c r="A397" s="103">
        <v>5944</v>
      </c>
      <c r="B397" s="103" t="s">
        <v>1013</v>
      </c>
      <c r="C397" s="103" t="s">
        <v>571</v>
      </c>
      <c r="D397" s="360">
        <v>244.09</v>
      </c>
      <c r="E397" s="522" t="s">
        <v>619</v>
      </c>
    </row>
    <row r="398" spans="1:5" ht="13.5" x14ac:dyDescent="0.25">
      <c r="A398" s="103">
        <v>5953</v>
      </c>
      <c r="B398" s="103" t="s">
        <v>1014</v>
      </c>
      <c r="C398" s="103" t="s">
        <v>571</v>
      </c>
      <c r="D398" s="360">
        <v>61.3</v>
      </c>
      <c r="E398" s="522" t="s">
        <v>619</v>
      </c>
    </row>
    <row r="399" spans="1:5" ht="13.5" x14ac:dyDescent="0.25">
      <c r="A399" s="103">
        <v>6259</v>
      </c>
      <c r="B399" s="103" t="s">
        <v>1015</v>
      </c>
      <c r="C399" s="103" t="s">
        <v>571</v>
      </c>
      <c r="D399" s="360">
        <v>245.43</v>
      </c>
      <c r="E399" s="522" t="s">
        <v>619</v>
      </c>
    </row>
    <row r="400" spans="1:5" ht="13.5" x14ac:dyDescent="0.25">
      <c r="A400" s="103">
        <v>6879</v>
      </c>
      <c r="B400" s="103" t="s">
        <v>1016</v>
      </c>
      <c r="C400" s="103" t="s">
        <v>571</v>
      </c>
      <c r="D400" s="360">
        <v>210.97</v>
      </c>
      <c r="E400" s="522" t="s">
        <v>619</v>
      </c>
    </row>
    <row r="401" spans="1:5" ht="13.5" x14ac:dyDescent="0.25">
      <c r="A401" s="103">
        <v>7030</v>
      </c>
      <c r="B401" s="103" t="s">
        <v>1017</v>
      </c>
      <c r="C401" s="103" t="s">
        <v>571</v>
      </c>
      <c r="D401" s="360">
        <v>280.58999999999997</v>
      </c>
      <c r="E401" s="522" t="s">
        <v>619</v>
      </c>
    </row>
    <row r="402" spans="1:5" ht="13.5" x14ac:dyDescent="0.25">
      <c r="A402" s="103">
        <v>7042</v>
      </c>
      <c r="B402" s="103" t="s">
        <v>1018</v>
      </c>
      <c r="C402" s="103" t="s">
        <v>571</v>
      </c>
      <c r="D402" s="360">
        <v>20.05</v>
      </c>
      <c r="E402" s="522" t="s">
        <v>619</v>
      </c>
    </row>
    <row r="403" spans="1:5" ht="13.5" x14ac:dyDescent="0.25">
      <c r="A403" s="103">
        <v>7049</v>
      </c>
      <c r="B403" s="103" t="s">
        <v>1019</v>
      </c>
      <c r="C403" s="103" t="s">
        <v>571</v>
      </c>
      <c r="D403" s="360">
        <v>223.68</v>
      </c>
      <c r="E403" s="522" t="s">
        <v>619</v>
      </c>
    </row>
    <row r="404" spans="1:5" ht="13.5" x14ac:dyDescent="0.25">
      <c r="A404" s="103">
        <v>67826</v>
      </c>
      <c r="B404" s="103" t="s">
        <v>1020</v>
      </c>
      <c r="C404" s="103" t="s">
        <v>571</v>
      </c>
      <c r="D404" s="360">
        <v>166.64</v>
      </c>
      <c r="E404" s="522" t="s">
        <v>619</v>
      </c>
    </row>
    <row r="405" spans="1:5" ht="13.5" x14ac:dyDescent="0.25">
      <c r="A405" s="103">
        <v>73417</v>
      </c>
      <c r="B405" s="103" t="s">
        <v>1021</v>
      </c>
      <c r="C405" s="103" t="s">
        <v>571</v>
      </c>
      <c r="D405" s="360">
        <v>199.76</v>
      </c>
      <c r="E405" s="522" t="s">
        <v>619</v>
      </c>
    </row>
    <row r="406" spans="1:5" ht="13.5" x14ac:dyDescent="0.25">
      <c r="A406" s="103">
        <v>73436</v>
      </c>
      <c r="B406" s="103" t="s">
        <v>1022</v>
      </c>
      <c r="C406" s="103" t="s">
        <v>571</v>
      </c>
      <c r="D406" s="360">
        <v>213.14</v>
      </c>
      <c r="E406" s="522" t="s">
        <v>619</v>
      </c>
    </row>
    <row r="407" spans="1:5" ht="13.5" x14ac:dyDescent="0.25">
      <c r="A407" s="103">
        <v>73467</v>
      </c>
      <c r="B407" s="103" t="s">
        <v>1023</v>
      </c>
      <c r="C407" s="103" t="s">
        <v>571</v>
      </c>
      <c r="D407" s="360">
        <v>236.78</v>
      </c>
      <c r="E407" s="522" t="s">
        <v>619</v>
      </c>
    </row>
    <row r="408" spans="1:5" ht="13.5" x14ac:dyDescent="0.25">
      <c r="A408" s="103">
        <v>73536</v>
      </c>
      <c r="B408" s="103" t="s">
        <v>1024</v>
      </c>
      <c r="C408" s="103" t="s">
        <v>571</v>
      </c>
      <c r="D408" s="360">
        <v>16.96</v>
      </c>
      <c r="E408" s="522" t="s">
        <v>619</v>
      </c>
    </row>
    <row r="409" spans="1:5" ht="13.5" x14ac:dyDescent="0.25">
      <c r="A409" s="103">
        <v>83362</v>
      </c>
      <c r="B409" s="103" t="s">
        <v>1025</v>
      </c>
      <c r="C409" s="103" t="s">
        <v>571</v>
      </c>
      <c r="D409" s="360">
        <v>253.57</v>
      </c>
      <c r="E409" s="522" t="s">
        <v>619</v>
      </c>
    </row>
    <row r="410" spans="1:5" ht="13.5" x14ac:dyDescent="0.25">
      <c r="A410" s="103">
        <v>83765</v>
      </c>
      <c r="B410" s="103" t="s">
        <v>1026</v>
      </c>
      <c r="C410" s="103" t="s">
        <v>571</v>
      </c>
      <c r="D410" s="360">
        <v>100.04</v>
      </c>
      <c r="E410" s="522" t="s">
        <v>619</v>
      </c>
    </row>
    <row r="411" spans="1:5" ht="13.5" x14ac:dyDescent="0.25">
      <c r="A411" s="103">
        <v>87445</v>
      </c>
      <c r="B411" s="103" t="s">
        <v>1027</v>
      </c>
      <c r="C411" s="103" t="s">
        <v>571</v>
      </c>
      <c r="D411" s="360">
        <v>5.36</v>
      </c>
      <c r="E411" s="522" t="s">
        <v>619</v>
      </c>
    </row>
    <row r="412" spans="1:5" ht="13.5" x14ac:dyDescent="0.25">
      <c r="A412" s="103">
        <v>88386</v>
      </c>
      <c r="B412" s="103" t="s">
        <v>1028</v>
      </c>
      <c r="C412" s="103" t="s">
        <v>571</v>
      </c>
      <c r="D412" s="360">
        <v>4.28</v>
      </c>
      <c r="E412" s="522" t="s">
        <v>619</v>
      </c>
    </row>
    <row r="413" spans="1:5" ht="13.5" x14ac:dyDescent="0.25">
      <c r="A413" s="103">
        <v>88393</v>
      </c>
      <c r="B413" s="103" t="s">
        <v>1029</v>
      </c>
      <c r="C413" s="103" t="s">
        <v>571</v>
      </c>
      <c r="D413" s="360">
        <v>5.87</v>
      </c>
      <c r="E413" s="522" t="s">
        <v>619</v>
      </c>
    </row>
    <row r="414" spans="1:5" ht="13.5" x14ac:dyDescent="0.25">
      <c r="A414" s="103">
        <v>88399</v>
      </c>
      <c r="B414" s="103" t="s">
        <v>1030</v>
      </c>
      <c r="C414" s="103" t="s">
        <v>571</v>
      </c>
      <c r="D414" s="360">
        <v>3.17</v>
      </c>
      <c r="E414" s="522" t="s">
        <v>619</v>
      </c>
    </row>
    <row r="415" spans="1:5" ht="13.5" x14ac:dyDescent="0.25">
      <c r="A415" s="103">
        <v>88418</v>
      </c>
      <c r="B415" s="103" t="s">
        <v>1031</v>
      </c>
      <c r="C415" s="103" t="s">
        <v>571</v>
      </c>
      <c r="D415" s="360">
        <v>12.45</v>
      </c>
      <c r="E415" s="522" t="s">
        <v>619</v>
      </c>
    </row>
    <row r="416" spans="1:5" ht="13.5" x14ac:dyDescent="0.25">
      <c r="A416" s="103">
        <v>88433</v>
      </c>
      <c r="B416" s="103" t="s">
        <v>1032</v>
      </c>
      <c r="C416" s="103" t="s">
        <v>571</v>
      </c>
      <c r="D416" s="360">
        <v>16.23</v>
      </c>
      <c r="E416" s="522" t="s">
        <v>619</v>
      </c>
    </row>
    <row r="417" spans="1:5" ht="13.5" x14ac:dyDescent="0.25">
      <c r="A417" s="103">
        <v>88830</v>
      </c>
      <c r="B417" s="103" t="s">
        <v>1033</v>
      </c>
      <c r="C417" s="103" t="s">
        <v>571</v>
      </c>
      <c r="D417" s="360">
        <v>1.66</v>
      </c>
      <c r="E417" s="522" t="s">
        <v>619</v>
      </c>
    </row>
    <row r="418" spans="1:5" ht="13.5" x14ac:dyDescent="0.25">
      <c r="A418" s="103">
        <v>88843</v>
      </c>
      <c r="B418" s="103" t="s">
        <v>1034</v>
      </c>
      <c r="C418" s="103" t="s">
        <v>571</v>
      </c>
      <c r="D418" s="360">
        <v>217.64</v>
      </c>
      <c r="E418" s="522" t="s">
        <v>619</v>
      </c>
    </row>
    <row r="419" spans="1:5" ht="13.5" x14ac:dyDescent="0.25">
      <c r="A419" s="103">
        <v>88907</v>
      </c>
      <c r="B419" s="103" t="s">
        <v>1035</v>
      </c>
      <c r="C419" s="103" t="s">
        <v>571</v>
      </c>
      <c r="D419" s="360">
        <v>265.70999999999998</v>
      </c>
      <c r="E419" s="522" t="s">
        <v>619</v>
      </c>
    </row>
    <row r="420" spans="1:5" ht="13.5" x14ac:dyDescent="0.25">
      <c r="A420" s="103">
        <v>89021</v>
      </c>
      <c r="B420" s="103" t="s">
        <v>1036</v>
      </c>
      <c r="C420" s="103" t="s">
        <v>571</v>
      </c>
      <c r="D420" s="360">
        <v>2.3199999999999998</v>
      </c>
      <c r="E420" s="522" t="s">
        <v>619</v>
      </c>
    </row>
    <row r="421" spans="1:5" ht="13.5" x14ac:dyDescent="0.25">
      <c r="A421" s="103">
        <v>89028</v>
      </c>
      <c r="B421" s="103" t="s">
        <v>1037</v>
      </c>
      <c r="C421" s="103" t="s">
        <v>571</v>
      </c>
      <c r="D421" s="360">
        <v>188.65</v>
      </c>
      <c r="E421" s="522" t="s">
        <v>619</v>
      </c>
    </row>
    <row r="422" spans="1:5" ht="13.5" x14ac:dyDescent="0.25">
      <c r="A422" s="103">
        <v>89032</v>
      </c>
      <c r="B422" s="103" t="s">
        <v>1038</v>
      </c>
      <c r="C422" s="103" t="s">
        <v>571</v>
      </c>
      <c r="D422" s="360">
        <v>196.61</v>
      </c>
      <c r="E422" s="522" t="s">
        <v>619</v>
      </c>
    </row>
    <row r="423" spans="1:5" ht="13.5" x14ac:dyDescent="0.25">
      <c r="A423" s="103">
        <v>89035</v>
      </c>
      <c r="B423" s="103" t="s">
        <v>1039</v>
      </c>
      <c r="C423" s="103" t="s">
        <v>571</v>
      </c>
      <c r="D423" s="360">
        <v>135.13999999999999</v>
      </c>
      <c r="E423" s="522" t="s">
        <v>619</v>
      </c>
    </row>
    <row r="424" spans="1:5" ht="13.5" x14ac:dyDescent="0.25">
      <c r="A424" s="103">
        <v>89225</v>
      </c>
      <c r="B424" s="103" t="s">
        <v>1040</v>
      </c>
      <c r="C424" s="103" t="s">
        <v>571</v>
      </c>
      <c r="D424" s="360">
        <v>4.71</v>
      </c>
      <c r="E424" s="522" t="s">
        <v>619</v>
      </c>
    </row>
    <row r="425" spans="1:5" ht="13.5" x14ac:dyDescent="0.25">
      <c r="A425" s="103">
        <v>89234</v>
      </c>
      <c r="B425" s="103" t="s">
        <v>1041</v>
      </c>
      <c r="C425" s="103" t="s">
        <v>571</v>
      </c>
      <c r="D425" s="360">
        <v>589.19000000000005</v>
      </c>
      <c r="E425" s="522" t="s">
        <v>619</v>
      </c>
    </row>
    <row r="426" spans="1:5" ht="13.5" x14ac:dyDescent="0.25">
      <c r="A426" s="103">
        <v>89242</v>
      </c>
      <c r="B426" s="103" t="s">
        <v>1042</v>
      </c>
      <c r="C426" s="103" t="s">
        <v>571</v>
      </c>
      <c r="D426" s="104">
        <v>1389.12</v>
      </c>
      <c r="E426" s="522" t="s">
        <v>619</v>
      </c>
    </row>
    <row r="427" spans="1:5" ht="13.5" x14ac:dyDescent="0.25">
      <c r="A427" s="103">
        <v>89250</v>
      </c>
      <c r="B427" s="103" t="s">
        <v>1043</v>
      </c>
      <c r="C427" s="103" t="s">
        <v>571</v>
      </c>
      <c r="D427" s="104">
        <v>1203.45</v>
      </c>
      <c r="E427" s="522" t="s">
        <v>619</v>
      </c>
    </row>
    <row r="428" spans="1:5" ht="13.5" x14ac:dyDescent="0.25">
      <c r="A428" s="103">
        <v>89257</v>
      </c>
      <c r="B428" s="103" t="s">
        <v>1044</v>
      </c>
      <c r="C428" s="103" t="s">
        <v>571</v>
      </c>
      <c r="D428" s="360">
        <v>333.03</v>
      </c>
      <c r="E428" s="522" t="s">
        <v>619</v>
      </c>
    </row>
    <row r="429" spans="1:5" ht="13.5" x14ac:dyDescent="0.25">
      <c r="A429" s="103">
        <v>89272</v>
      </c>
      <c r="B429" s="103" t="s">
        <v>1045</v>
      </c>
      <c r="C429" s="103" t="s">
        <v>571</v>
      </c>
      <c r="D429" s="360">
        <v>226.1</v>
      </c>
      <c r="E429" s="522" t="s">
        <v>619</v>
      </c>
    </row>
    <row r="430" spans="1:5" ht="13.5" x14ac:dyDescent="0.25">
      <c r="A430" s="103">
        <v>89278</v>
      </c>
      <c r="B430" s="103" t="s">
        <v>1046</v>
      </c>
      <c r="C430" s="103" t="s">
        <v>571</v>
      </c>
      <c r="D430" s="360">
        <v>12.3</v>
      </c>
      <c r="E430" s="522" t="s">
        <v>619</v>
      </c>
    </row>
    <row r="431" spans="1:5" ht="13.5" x14ac:dyDescent="0.25">
      <c r="A431" s="103">
        <v>89843</v>
      </c>
      <c r="B431" s="103" t="s">
        <v>1047</v>
      </c>
      <c r="C431" s="103" t="s">
        <v>571</v>
      </c>
      <c r="D431" s="360">
        <v>224.04</v>
      </c>
      <c r="E431" s="522" t="s">
        <v>619</v>
      </c>
    </row>
    <row r="432" spans="1:5" ht="13.5" x14ac:dyDescent="0.25">
      <c r="A432" s="103">
        <v>89876</v>
      </c>
      <c r="B432" s="103" t="s">
        <v>1048</v>
      </c>
      <c r="C432" s="103" t="s">
        <v>571</v>
      </c>
      <c r="D432" s="360">
        <v>301.98</v>
      </c>
      <c r="E432" s="522" t="s">
        <v>619</v>
      </c>
    </row>
    <row r="433" spans="1:5" ht="13.5" x14ac:dyDescent="0.25">
      <c r="A433" s="103">
        <v>89883</v>
      </c>
      <c r="B433" s="103" t="s">
        <v>1049</v>
      </c>
      <c r="C433" s="103" t="s">
        <v>571</v>
      </c>
      <c r="D433" s="360">
        <v>335.96</v>
      </c>
      <c r="E433" s="522" t="s">
        <v>619</v>
      </c>
    </row>
    <row r="434" spans="1:5" ht="13.5" x14ac:dyDescent="0.25">
      <c r="A434" s="103">
        <v>90586</v>
      </c>
      <c r="B434" s="103" t="s">
        <v>1050</v>
      </c>
      <c r="C434" s="103" t="s">
        <v>571</v>
      </c>
      <c r="D434" s="360">
        <v>1.25</v>
      </c>
      <c r="E434" s="522" t="s">
        <v>619</v>
      </c>
    </row>
    <row r="435" spans="1:5" ht="13.5" x14ac:dyDescent="0.25">
      <c r="A435" s="103">
        <v>90625</v>
      </c>
      <c r="B435" s="103" t="s">
        <v>1051</v>
      </c>
      <c r="C435" s="103" t="s">
        <v>571</v>
      </c>
      <c r="D435" s="360">
        <v>5.89</v>
      </c>
      <c r="E435" s="522" t="s">
        <v>619</v>
      </c>
    </row>
    <row r="436" spans="1:5" ht="13.5" x14ac:dyDescent="0.25">
      <c r="A436" s="103">
        <v>90631</v>
      </c>
      <c r="B436" s="103" t="s">
        <v>1052</v>
      </c>
      <c r="C436" s="103" t="s">
        <v>571</v>
      </c>
      <c r="D436" s="360">
        <v>159.24</v>
      </c>
      <c r="E436" s="522" t="s">
        <v>619</v>
      </c>
    </row>
    <row r="437" spans="1:5" ht="13.5" x14ac:dyDescent="0.25">
      <c r="A437" s="103">
        <v>90637</v>
      </c>
      <c r="B437" s="103" t="s">
        <v>1053</v>
      </c>
      <c r="C437" s="103" t="s">
        <v>571</v>
      </c>
      <c r="D437" s="360">
        <v>13.4</v>
      </c>
      <c r="E437" s="522" t="s">
        <v>619</v>
      </c>
    </row>
    <row r="438" spans="1:5" ht="13.5" x14ac:dyDescent="0.25">
      <c r="A438" s="103">
        <v>90643</v>
      </c>
      <c r="B438" s="103" t="s">
        <v>1054</v>
      </c>
      <c r="C438" s="103" t="s">
        <v>571</v>
      </c>
      <c r="D438" s="360">
        <v>25.64</v>
      </c>
      <c r="E438" s="522" t="s">
        <v>619</v>
      </c>
    </row>
    <row r="439" spans="1:5" ht="13.5" x14ac:dyDescent="0.25">
      <c r="A439" s="103">
        <v>90650</v>
      </c>
      <c r="B439" s="103" t="s">
        <v>1055</v>
      </c>
      <c r="C439" s="103" t="s">
        <v>571</v>
      </c>
      <c r="D439" s="360">
        <v>9.65</v>
      </c>
      <c r="E439" s="522" t="s">
        <v>619</v>
      </c>
    </row>
    <row r="440" spans="1:5" ht="13.5" x14ac:dyDescent="0.25">
      <c r="A440" s="103">
        <v>90656</v>
      </c>
      <c r="B440" s="103" t="s">
        <v>1056</v>
      </c>
      <c r="C440" s="103" t="s">
        <v>571</v>
      </c>
      <c r="D440" s="360">
        <v>13.28</v>
      </c>
      <c r="E440" s="522" t="s">
        <v>619</v>
      </c>
    </row>
    <row r="441" spans="1:5" ht="13.5" x14ac:dyDescent="0.25">
      <c r="A441" s="103">
        <v>90662</v>
      </c>
      <c r="B441" s="103" t="s">
        <v>1057</v>
      </c>
      <c r="C441" s="103" t="s">
        <v>571</v>
      </c>
      <c r="D441" s="360">
        <v>13.86</v>
      </c>
      <c r="E441" s="522" t="s">
        <v>619</v>
      </c>
    </row>
    <row r="442" spans="1:5" ht="13.5" x14ac:dyDescent="0.25">
      <c r="A442" s="103">
        <v>90668</v>
      </c>
      <c r="B442" s="103" t="s">
        <v>1058</v>
      </c>
      <c r="C442" s="103" t="s">
        <v>571</v>
      </c>
      <c r="D442" s="360">
        <v>31.47</v>
      </c>
      <c r="E442" s="522" t="s">
        <v>619</v>
      </c>
    </row>
    <row r="443" spans="1:5" ht="13.5" x14ac:dyDescent="0.25">
      <c r="A443" s="103">
        <v>90674</v>
      </c>
      <c r="B443" s="103" t="s">
        <v>1059</v>
      </c>
      <c r="C443" s="103" t="s">
        <v>571</v>
      </c>
      <c r="D443" s="360">
        <v>741.1</v>
      </c>
      <c r="E443" s="522" t="s">
        <v>619</v>
      </c>
    </row>
    <row r="444" spans="1:5" ht="13.5" x14ac:dyDescent="0.25">
      <c r="A444" s="103">
        <v>90680</v>
      </c>
      <c r="B444" s="103" t="s">
        <v>1060</v>
      </c>
      <c r="C444" s="103" t="s">
        <v>571</v>
      </c>
      <c r="D444" s="360">
        <v>417.24</v>
      </c>
      <c r="E444" s="522" t="s">
        <v>619</v>
      </c>
    </row>
    <row r="445" spans="1:5" ht="13.5" x14ac:dyDescent="0.25">
      <c r="A445" s="103">
        <v>90686</v>
      </c>
      <c r="B445" s="103" t="s">
        <v>1061</v>
      </c>
      <c r="C445" s="103" t="s">
        <v>571</v>
      </c>
      <c r="D445" s="360">
        <v>148.26</v>
      </c>
      <c r="E445" s="522" t="s">
        <v>619</v>
      </c>
    </row>
    <row r="446" spans="1:5" ht="13.5" x14ac:dyDescent="0.25">
      <c r="A446" s="103">
        <v>90692</v>
      </c>
      <c r="B446" s="103" t="s">
        <v>1062</v>
      </c>
      <c r="C446" s="103" t="s">
        <v>571</v>
      </c>
      <c r="D446" s="360">
        <v>117.78</v>
      </c>
      <c r="E446" s="522" t="s">
        <v>619</v>
      </c>
    </row>
    <row r="447" spans="1:5" ht="13.5" x14ac:dyDescent="0.25">
      <c r="A447" s="103">
        <v>90964</v>
      </c>
      <c r="B447" s="103" t="s">
        <v>1063</v>
      </c>
      <c r="C447" s="103" t="s">
        <v>571</v>
      </c>
      <c r="D447" s="360">
        <v>31.4</v>
      </c>
      <c r="E447" s="522" t="s">
        <v>619</v>
      </c>
    </row>
    <row r="448" spans="1:5" ht="13.5" x14ac:dyDescent="0.25">
      <c r="A448" s="103">
        <v>90972</v>
      </c>
      <c r="B448" s="103" t="s">
        <v>1064</v>
      </c>
      <c r="C448" s="103" t="s">
        <v>571</v>
      </c>
      <c r="D448" s="360">
        <v>79.430000000000007</v>
      </c>
      <c r="E448" s="522" t="s">
        <v>619</v>
      </c>
    </row>
    <row r="449" spans="1:5" ht="13.5" x14ac:dyDescent="0.25">
      <c r="A449" s="103">
        <v>90979</v>
      </c>
      <c r="B449" s="103" t="s">
        <v>1065</v>
      </c>
      <c r="C449" s="103" t="s">
        <v>571</v>
      </c>
      <c r="D449" s="360">
        <v>205.24</v>
      </c>
      <c r="E449" s="522" t="s">
        <v>619</v>
      </c>
    </row>
    <row r="450" spans="1:5" ht="13.5" x14ac:dyDescent="0.25">
      <c r="A450" s="103">
        <v>90991</v>
      </c>
      <c r="B450" s="103" t="s">
        <v>1066</v>
      </c>
      <c r="C450" s="103" t="s">
        <v>571</v>
      </c>
      <c r="D450" s="360">
        <v>218.5</v>
      </c>
      <c r="E450" s="522" t="s">
        <v>619</v>
      </c>
    </row>
    <row r="451" spans="1:5" ht="13.5" x14ac:dyDescent="0.25">
      <c r="A451" s="103">
        <v>90999</v>
      </c>
      <c r="B451" s="103" t="s">
        <v>1067</v>
      </c>
      <c r="C451" s="103" t="s">
        <v>571</v>
      </c>
      <c r="D451" s="360">
        <v>105.19</v>
      </c>
      <c r="E451" s="522" t="s">
        <v>619</v>
      </c>
    </row>
    <row r="452" spans="1:5" ht="13.5" x14ac:dyDescent="0.25">
      <c r="A452" s="103">
        <v>91031</v>
      </c>
      <c r="B452" s="103" t="s">
        <v>1068</v>
      </c>
      <c r="C452" s="103" t="s">
        <v>571</v>
      </c>
      <c r="D452" s="360">
        <v>241.98</v>
      </c>
      <c r="E452" s="522" t="s">
        <v>619</v>
      </c>
    </row>
    <row r="453" spans="1:5" ht="13.5" x14ac:dyDescent="0.25">
      <c r="A453" s="103">
        <v>91277</v>
      </c>
      <c r="B453" s="103" t="s">
        <v>1069</v>
      </c>
      <c r="C453" s="103" t="s">
        <v>571</v>
      </c>
      <c r="D453" s="360">
        <v>8.01</v>
      </c>
      <c r="E453" s="522" t="s">
        <v>619</v>
      </c>
    </row>
    <row r="454" spans="1:5" ht="13.5" x14ac:dyDescent="0.25">
      <c r="A454" s="103">
        <v>91283</v>
      </c>
      <c r="B454" s="103" t="s">
        <v>1070</v>
      </c>
      <c r="C454" s="103" t="s">
        <v>571</v>
      </c>
      <c r="D454" s="360">
        <v>8.76</v>
      </c>
      <c r="E454" s="522" t="s">
        <v>619</v>
      </c>
    </row>
    <row r="455" spans="1:5" ht="13.5" x14ac:dyDescent="0.25">
      <c r="A455" s="103">
        <v>91386</v>
      </c>
      <c r="B455" s="103" t="s">
        <v>1071</v>
      </c>
      <c r="C455" s="103" t="s">
        <v>571</v>
      </c>
      <c r="D455" s="360">
        <v>244.85</v>
      </c>
      <c r="E455" s="522" t="s">
        <v>619</v>
      </c>
    </row>
    <row r="456" spans="1:5" ht="13.5" x14ac:dyDescent="0.25">
      <c r="A456" s="103">
        <v>91533</v>
      </c>
      <c r="B456" s="103" t="s">
        <v>1072</v>
      </c>
      <c r="C456" s="103" t="s">
        <v>571</v>
      </c>
      <c r="D456" s="360">
        <v>37.369999999999997</v>
      </c>
      <c r="E456" s="522" t="s">
        <v>619</v>
      </c>
    </row>
    <row r="457" spans="1:5" ht="13.5" x14ac:dyDescent="0.25">
      <c r="A457" s="103">
        <v>91634</v>
      </c>
      <c r="B457" s="103" t="s">
        <v>1073</v>
      </c>
      <c r="C457" s="103" t="s">
        <v>571</v>
      </c>
      <c r="D457" s="360">
        <v>225.38</v>
      </c>
      <c r="E457" s="522" t="s">
        <v>619</v>
      </c>
    </row>
    <row r="458" spans="1:5" ht="13.5" x14ac:dyDescent="0.25">
      <c r="A458" s="103">
        <v>91645</v>
      </c>
      <c r="B458" s="103" t="s">
        <v>1074</v>
      </c>
      <c r="C458" s="103" t="s">
        <v>571</v>
      </c>
      <c r="D458" s="360">
        <v>453.1</v>
      </c>
      <c r="E458" s="522" t="s">
        <v>619</v>
      </c>
    </row>
    <row r="459" spans="1:5" ht="13.5" x14ac:dyDescent="0.25">
      <c r="A459" s="103">
        <v>91692</v>
      </c>
      <c r="B459" s="103" t="s">
        <v>1075</v>
      </c>
      <c r="C459" s="103" t="s">
        <v>571</v>
      </c>
      <c r="D459" s="360">
        <v>32.020000000000003</v>
      </c>
      <c r="E459" s="522" t="s">
        <v>619</v>
      </c>
    </row>
    <row r="460" spans="1:5" ht="13.5" x14ac:dyDescent="0.25">
      <c r="A460" s="103">
        <v>92043</v>
      </c>
      <c r="B460" s="103" t="s">
        <v>1076</v>
      </c>
      <c r="C460" s="103" t="s">
        <v>571</v>
      </c>
      <c r="D460" s="360">
        <v>12.27</v>
      </c>
      <c r="E460" s="522" t="s">
        <v>619</v>
      </c>
    </row>
    <row r="461" spans="1:5" ht="13.5" x14ac:dyDescent="0.25">
      <c r="A461" s="103">
        <v>92106</v>
      </c>
      <c r="B461" s="103" t="s">
        <v>1077</v>
      </c>
      <c r="C461" s="103" t="s">
        <v>571</v>
      </c>
      <c r="D461" s="360">
        <v>338.96</v>
      </c>
      <c r="E461" s="522" t="s">
        <v>619</v>
      </c>
    </row>
    <row r="462" spans="1:5" ht="13.5" x14ac:dyDescent="0.25">
      <c r="A462" s="103">
        <v>92112</v>
      </c>
      <c r="B462" s="103" t="s">
        <v>1078</v>
      </c>
      <c r="C462" s="103" t="s">
        <v>571</v>
      </c>
      <c r="D462" s="360">
        <v>3.09</v>
      </c>
      <c r="E462" s="522" t="s">
        <v>619</v>
      </c>
    </row>
    <row r="463" spans="1:5" ht="13.5" x14ac:dyDescent="0.25">
      <c r="A463" s="103">
        <v>92118</v>
      </c>
      <c r="B463" s="103" t="s">
        <v>1079</v>
      </c>
      <c r="C463" s="103" t="s">
        <v>571</v>
      </c>
      <c r="D463" s="360">
        <v>0.39</v>
      </c>
      <c r="E463" s="522" t="s">
        <v>619</v>
      </c>
    </row>
    <row r="464" spans="1:5" ht="13.5" x14ac:dyDescent="0.25">
      <c r="A464" s="103">
        <v>92138</v>
      </c>
      <c r="B464" s="103" t="s">
        <v>1080</v>
      </c>
      <c r="C464" s="103" t="s">
        <v>571</v>
      </c>
      <c r="D464" s="360">
        <v>95.66</v>
      </c>
      <c r="E464" s="522" t="s">
        <v>619</v>
      </c>
    </row>
    <row r="465" spans="1:5" ht="13.5" x14ac:dyDescent="0.25">
      <c r="A465" s="103">
        <v>92145</v>
      </c>
      <c r="B465" s="103" t="s">
        <v>1081</v>
      </c>
      <c r="C465" s="103" t="s">
        <v>571</v>
      </c>
      <c r="D465" s="360">
        <v>70.349999999999994</v>
      </c>
      <c r="E465" s="522" t="s">
        <v>619</v>
      </c>
    </row>
    <row r="466" spans="1:5" ht="13.5" x14ac:dyDescent="0.25">
      <c r="A466" s="103">
        <v>92242</v>
      </c>
      <c r="B466" s="103" t="s">
        <v>1082</v>
      </c>
      <c r="C466" s="103" t="s">
        <v>571</v>
      </c>
      <c r="D466" s="360">
        <v>399.06</v>
      </c>
      <c r="E466" s="522" t="s">
        <v>619</v>
      </c>
    </row>
    <row r="467" spans="1:5" ht="13.5" x14ac:dyDescent="0.25">
      <c r="A467" s="103">
        <v>92716</v>
      </c>
      <c r="B467" s="103" t="s">
        <v>1083</v>
      </c>
      <c r="C467" s="103" t="s">
        <v>571</v>
      </c>
      <c r="D467" s="360">
        <v>89.96</v>
      </c>
      <c r="E467" s="522" t="s">
        <v>619</v>
      </c>
    </row>
    <row r="468" spans="1:5" ht="13.5" x14ac:dyDescent="0.25">
      <c r="A468" s="103">
        <v>92960</v>
      </c>
      <c r="B468" s="103" t="s">
        <v>1084</v>
      </c>
      <c r="C468" s="103" t="s">
        <v>571</v>
      </c>
      <c r="D468" s="360">
        <v>19.36</v>
      </c>
      <c r="E468" s="522" t="s">
        <v>619</v>
      </c>
    </row>
    <row r="469" spans="1:5" ht="13.5" x14ac:dyDescent="0.25">
      <c r="A469" s="103">
        <v>92966</v>
      </c>
      <c r="B469" s="103" t="s">
        <v>1085</v>
      </c>
      <c r="C469" s="103" t="s">
        <v>571</v>
      </c>
      <c r="D469" s="360">
        <v>20.6</v>
      </c>
      <c r="E469" s="522" t="s">
        <v>619</v>
      </c>
    </row>
    <row r="470" spans="1:5" ht="13.5" x14ac:dyDescent="0.25">
      <c r="A470" s="103">
        <v>93224</v>
      </c>
      <c r="B470" s="103" t="s">
        <v>1086</v>
      </c>
      <c r="C470" s="103" t="s">
        <v>571</v>
      </c>
      <c r="D470" s="104">
        <v>1104.05</v>
      </c>
      <c r="E470" s="522" t="s">
        <v>619</v>
      </c>
    </row>
    <row r="471" spans="1:5" ht="13.5" x14ac:dyDescent="0.25">
      <c r="A471" s="103">
        <v>93233</v>
      </c>
      <c r="B471" s="103" t="s">
        <v>1087</v>
      </c>
      <c r="C471" s="103" t="s">
        <v>571</v>
      </c>
      <c r="D471" s="360">
        <v>4.5599999999999996</v>
      </c>
      <c r="E471" s="522" t="s">
        <v>619</v>
      </c>
    </row>
    <row r="472" spans="1:5" ht="13.5" x14ac:dyDescent="0.25">
      <c r="A472" s="103">
        <v>93272</v>
      </c>
      <c r="B472" s="103" t="s">
        <v>1088</v>
      </c>
      <c r="C472" s="103" t="s">
        <v>571</v>
      </c>
      <c r="D472" s="360">
        <v>109.89</v>
      </c>
      <c r="E472" s="522" t="s">
        <v>619</v>
      </c>
    </row>
    <row r="473" spans="1:5" ht="13.5" x14ac:dyDescent="0.25">
      <c r="A473" s="103">
        <v>93281</v>
      </c>
      <c r="B473" s="103" t="s">
        <v>1089</v>
      </c>
      <c r="C473" s="103" t="s">
        <v>571</v>
      </c>
      <c r="D473" s="360">
        <v>28.09</v>
      </c>
      <c r="E473" s="522" t="s">
        <v>619</v>
      </c>
    </row>
    <row r="474" spans="1:5" ht="13.5" x14ac:dyDescent="0.25">
      <c r="A474" s="103">
        <v>93287</v>
      </c>
      <c r="B474" s="103" t="s">
        <v>1090</v>
      </c>
      <c r="C474" s="103" t="s">
        <v>571</v>
      </c>
      <c r="D474" s="360">
        <v>345.05</v>
      </c>
      <c r="E474" s="522" t="s">
        <v>619</v>
      </c>
    </row>
    <row r="475" spans="1:5" ht="13.5" x14ac:dyDescent="0.25">
      <c r="A475" s="103">
        <v>93402</v>
      </c>
      <c r="B475" s="103" t="s">
        <v>1091</v>
      </c>
      <c r="C475" s="103" t="s">
        <v>571</v>
      </c>
      <c r="D475" s="360">
        <v>259.31</v>
      </c>
      <c r="E475" s="522" t="s">
        <v>619</v>
      </c>
    </row>
    <row r="476" spans="1:5" ht="13.5" x14ac:dyDescent="0.25">
      <c r="A476" s="103">
        <v>93408</v>
      </c>
      <c r="B476" s="103" t="s">
        <v>1092</v>
      </c>
      <c r="C476" s="103" t="s">
        <v>571</v>
      </c>
      <c r="D476" s="360">
        <v>95.84</v>
      </c>
      <c r="E476" s="522" t="s">
        <v>619</v>
      </c>
    </row>
    <row r="477" spans="1:5" ht="13.5" x14ac:dyDescent="0.25">
      <c r="A477" s="103">
        <v>93415</v>
      </c>
      <c r="B477" s="103" t="s">
        <v>1093</v>
      </c>
      <c r="C477" s="103" t="s">
        <v>571</v>
      </c>
      <c r="D477" s="360">
        <v>12.56</v>
      </c>
      <c r="E477" s="522" t="s">
        <v>619</v>
      </c>
    </row>
    <row r="478" spans="1:5" ht="13.5" x14ac:dyDescent="0.25">
      <c r="A478" s="103">
        <v>93421</v>
      </c>
      <c r="B478" s="103" t="s">
        <v>1094</v>
      </c>
      <c r="C478" s="103" t="s">
        <v>571</v>
      </c>
      <c r="D478" s="360">
        <v>79.12</v>
      </c>
      <c r="E478" s="522" t="s">
        <v>619</v>
      </c>
    </row>
    <row r="479" spans="1:5" ht="13.5" x14ac:dyDescent="0.25">
      <c r="A479" s="103">
        <v>93427</v>
      </c>
      <c r="B479" s="103" t="s">
        <v>1095</v>
      </c>
      <c r="C479" s="103" t="s">
        <v>571</v>
      </c>
      <c r="D479" s="360">
        <v>180.69</v>
      </c>
      <c r="E479" s="522" t="s">
        <v>619</v>
      </c>
    </row>
    <row r="480" spans="1:5" ht="13.5" x14ac:dyDescent="0.25">
      <c r="A480" s="103">
        <v>93433</v>
      </c>
      <c r="B480" s="103" t="s">
        <v>1096</v>
      </c>
      <c r="C480" s="103" t="s">
        <v>571</v>
      </c>
      <c r="D480" s="104">
        <v>2676.13</v>
      </c>
      <c r="E480" s="522" t="s">
        <v>619</v>
      </c>
    </row>
    <row r="481" spans="1:5" ht="13.5" x14ac:dyDescent="0.25">
      <c r="A481" s="103">
        <v>93439</v>
      </c>
      <c r="B481" s="103" t="s">
        <v>1097</v>
      </c>
      <c r="C481" s="103" t="s">
        <v>571</v>
      </c>
      <c r="D481" s="360">
        <v>242.4</v>
      </c>
      <c r="E481" s="522" t="s">
        <v>619</v>
      </c>
    </row>
    <row r="482" spans="1:5" ht="13.5" x14ac:dyDescent="0.25">
      <c r="A482" s="103">
        <v>95121</v>
      </c>
      <c r="B482" s="103" t="s">
        <v>1098</v>
      </c>
      <c r="C482" s="103" t="s">
        <v>571</v>
      </c>
      <c r="D482" s="360">
        <v>290.08999999999997</v>
      </c>
      <c r="E482" s="522" t="s">
        <v>619</v>
      </c>
    </row>
    <row r="483" spans="1:5" ht="13.5" x14ac:dyDescent="0.25">
      <c r="A483" s="103">
        <v>95127</v>
      </c>
      <c r="B483" s="103" t="s">
        <v>1099</v>
      </c>
      <c r="C483" s="103" t="s">
        <v>571</v>
      </c>
      <c r="D483" s="360">
        <v>224.94</v>
      </c>
      <c r="E483" s="522" t="s">
        <v>619</v>
      </c>
    </row>
    <row r="484" spans="1:5" ht="13.5" x14ac:dyDescent="0.25">
      <c r="A484" s="103">
        <v>95133</v>
      </c>
      <c r="B484" s="103" t="s">
        <v>1100</v>
      </c>
      <c r="C484" s="103" t="s">
        <v>571</v>
      </c>
      <c r="D484" s="360">
        <v>174.45</v>
      </c>
      <c r="E484" s="522" t="s">
        <v>619</v>
      </c>
    </row>
    <row r="485" spans="1:5" ht="13.5" x14ac:dyDescent="0.25">
      <c r="A485" s="103">
        <v>95139</v>
      </c>
      <c r="B485" s="103" t="s">
        <v>1101</v>
      </c>
      <c r="C485" s="103" t="s">
        <v>571</v>
      </c>
      <c r="D485" s="360">
        <v>0.06</v>
      </c>
      <c r="E485" s="522" t="s">
        <v>619</v>
      </c>
    </row>
    <row r="486" spans="1:5" ht="13.5" x14ac:dyDescent="0.25">
      <c r="A486" s="103">
        <v>95212</v>
      </c>
      <c r="B486" s="103" t="s">
        <v>1102</v>
      </c>
      <c r="C486" s="103" t="s">
        <v>571</v>
      </c>
      <c r="D486" s="360">
        <v>170.49</v>
      </c>
      <c r="E486" s="522" t="s">
        <v>619</v>
      </c>
    </row>
    <row r="487" spans="1:5" ht="13.5" x14ac:dyDescent="0.25">
      <c r="A487" s="103">
        <v>95258</v>
      </c>
      <c r="B487" s="103" t="s">
        <v>1103</v>
      </c>
      <c r="C487" s="103" t="s">
        <v>571</v>
      </c>
      <c r="D487" s="360">
        <v>20.239999999999998</v>
      </c>
      <c r="E487" s="522" t="s">
        <v>619</v>
      </c>
    </row>
    <row r="488" spans="1:5" ht="13.5" x14ac:dyDescent="0.25">
      <c r="A488" s="103">
        <v>95264</v>
      </c>
      <c r="B488" s="103" t="s">
        <v>1104</v>
      </c>
      <c r="C488" s="103" t="s">
        <v>571</v>
      </c>
      <c r="D488" s="360">
        <v>5.39</v>
      </c>
      <c r="E488" s="522" t="s">
        <v>619</v>
      </c>
    </row>
    <row r="489" spans="1:5" ht="13.5" x14ac:dyDescent="0.25">
      <c r="A489" s="103">
        <v>95270</v>
      </c>
      <c r="B489" s="103" t="s">
        <v>1105</v>
      </c>
      <c r="C489" s="103" t="s">
        <v>571</v>
      </c>
      <c r="D489" s="360">
        <v>7.84</v>
      </c>
      <c r="E489" s="522" t="s">
        <v>619</v>
      </c>
    </row>
    <row r="490" spans="1:5" ht="13.5" x14ac:dyDescent="0.25">
      <c r="A490" s="103">
        <v>95276</v>
      </c>
      <c r="B490" s="103" t="s">
        <v>1106</v>
      </c>
      <c r="C490" s="103" t="s">
        <v>571</v>
      </c>
      <c r="D490" s="360">
        <v>2.9</v>
      </c>
      <c r="E490" s="522" t="s">
        <v>619</v>
      </c>
    </row>
    <row r="491" spans="1:5" ht="13.5" x14ac:dyDescent="0.25">
      <c r="A491" s="103">
        <v>95282</v>
      </c>
      <c r="B491" s="103" t="s">
        <v>1107</v>
      </c>
      <c r="C491" s="103" t="s">
        <v>571</v>
      </c>
      <c r="D491" s="360">
        <v>8.0299999999999994</v>
      </c>
      <c r="E491" s="522" t="s">
        <v>619</v>
      </c>
    </row>
    <row r="492" spans="1:5" ht="13.5" x14ac:dyDescent="0.25">
      <c r="A492" s="103">
        <v>95620</v>
      </c>
      <c r="B492" s="103" t="s">
        <v>1108</v>
      </c>
      <c r="C492" s="103" t="s">
        <v>571</v>
      </c>
      <c r="D492" s="360">
        <v>19.829999999999998</v>
      </c>
      <c r="E492" s="522" t="s">
        <v>619</v>
      </c>
    </row>
    <row r="493" spans="1:5" ht="13.5" x14ac:dyDescent="0.25">
      <c r="A493" s="103">
        <v>95631</v>
      </c>
      <c r="B493" s="103" t="s">
        <v>1109</v>
      </c>
      <c r="C493" s="103" t="s">
        <v>571</v>
      </c>
      <c r="D493" s="360">
        <v>231.99</v>
      </c>
      <c r="E493" s="522" t="s">
        <v>619</v>
      </c>
    </row>
    <row r="494" spans="1:5" ht="13.5" x14ac:dyDescent="0.25">
      <c r="A494" s="103">
        <v>95702</v>
      </c>
      <c r="B494" s="103" t="s">
        <v>1110</v>
      </c>
      <c r="C494" s="103" t="s">
        <v>571</v>
      </c>
      <c r="D494" s="360">
        <v>40.76</v>
      </c>
      <c r="E494" s="522" t="s">
        <v>619</v>
      </c>
    </row>
    <row r="495" spans="1:5" ht="13.5" x14ac:dyDescent="0.25">
      <c r="A495" s="103">
        <v>95708</v>
      </c>
      <c r="B495" s="103" t="s">
        <v>1111</v>
      </c>
      <c r="C495" s="103" t="s">
        <v>571</v>
      </c>
      <c r="D495" s="360">
        <v>156.08000000000001</v>
      </c>
      <c r="E495" s="522" t="s">
        <v>619</v>
      </c>
    </row>
    <row r="496" spans="1:5" ht="13.5" x14ac:dyDescent="0.25">
      <c r="A496" s="103">
        <v>95714</v>
      </c>
      <c r="B496" s="103" t="s">
        <v>1112</v>
      </c>
      <c r="C496" s="103" t="s">
        <v>571</v>
      </c>
      <c r="D496" s="360">
        <v>273.20999999999998</v>
      </c>
      <c r="E496" s="522" t="s">
        <v>619</v>
      </c>
    </row>
    <row r="497" spans="1:5" ht="13.5" x14ac:dyDescent="0.25">
      <c r="A497" s="103">
        <v>95720</v>
      </c>
      <c r="B497" s="103" t="s">
        <v>1113</v>
      </c>
      <c r="C497" s="103" t="s">
        <v>571</v>
      </c>
      <c r="D497" s="360">
        <v>267.74</v>
      </c>
      <c r="E497" s="522" t="s">
        <v>619</v>
      </c>
    </row>
    <row r="498" spans="1:5" ht="13.5" x14ac:dyDescent="0.25">
      <c r="A498" s="103">
        <v>95872</v>
      </c>
      <c r="B498" s="103" t="s">
        <v>1114</v>
      </c>
      <c r="C498" s="103" t="s">
        <v>571</v>
      </c>
      <c r="D498" s="360">
        <v>306.57</v>
      </c>
      <c r="E498" s="522" t="s">
        <v>619</v>
      </c>
    </row>
    <row r="499" spans="1:5" ht="13.5" x14ac:dyDescent="0.25">
      <c r="A499" s="103">
        <v>96013</v>
      </c>
      <c r="B499" s="103" t="s">
        <v>1115</v>
      </c>
      <c r="C499" s="103" t="s">
        <v>571</v>
      </c>
      <c r="D499" s="360">
        <v>187.06</v>
      </c>
      <c r="E499" s="522" t="s">
        <v>619</v>
      </c>
    </row>
    <row r="500" spans="1:5" ht="13.5" x14ac:dyDescent="0.25">
      <c r="A500" s="103">
        <v>96020</v>
      </c>
      <c r="B500" s="103" t="s">
        <v>1116</v>
      </c>
      <c r="C500" s="103" t="s">
        <v>571</v>
      </c>
      <c r="D500" s="360">
        <v>186.5</v>
      </c>
      <c r="E500" s="522" t="s">
        <v>619</v>
      </c>
    </row>
    <row r="501" spans="1:5" ht="13.5" x14ac:dyDescent="0.25">
      <c r="A501" s="103">
        <v>96028</v>
      </c>
      <c r="B501" s="103" t="s">
        <v>1117</v>
      </c>
      <c r="C501" s="103" t="s">
        <v>571</v>
      </c>
      <c r="D501" s="360">
        <v>144.4</v>
      </c>
      <c r="E501" s="522" t="s">
        <v>619</v>
      </c>
    </row>
    <row r="502" spans="1:5" ht="13.5" x14ac:dyDescent="0.25">
      <c r="A502" s="103">
        <v>96035</v>
      </c>
      <c r="B502" s="103" t="s">
        <v>1118</v>
      </c>
      <c r="C502" s="103" t="s">
        <v>571</v>
      </c>
      <c r="D502" s="360">
        <v>254.4</v>
      </c>
      <c r="E502" s="522" t="s">
        <v>619</v>
      </c>
    </row>
    <row r="503" spans="1:5" ht="13.5" x14ac:dyDescent="0.25">
      <c r="A503" s="103">
        <v>96157</v>
      </c>
      <c r="B503" s="103" t="s">
        <v>1119</v>
      </c>
      <c r="C503" s="103" t="s">
        <v>571</v>
      </c>
      <c r="D503" s="360">
        <v>144.96</v>
      </c>
      <c r="E503" s="522" t="s">
        <v>619</v>
      </c>
    </row>
    <row r="504" spans="1:5" ht="13.5" x14ac:dyDescent="0.25">
      <c r="A504" s="103">
        <v>96158</v>
      </c>
      <c r="B504" s="103" t="s">
        <v>1120</v>
      </c>
      <c r="C504" s="103" t="s">
        <v>571</v>
      </c>
      <c r="D504" s="360">
        <v>133.30000000000001</v>
      </c>
      <c r="E504" s="522" t="s">
        <v>619</v>
      </c>
    </row>
    <row r="505" spans="1:5" ht="13.5" x14ac:dyDescent="0.25">
      <c r="A505" s="103">
        <v>96245</v>
      </c>
      <c r="B505" s="103" t="s">
        <v>1121</v>
      </c>
      <c r="C505" s="103" t="s">
        <v>571</v>
      </c>
      <c r="D505" s="360">
        <v>100.69</v>
      </c>
      <c r="E505" s="522" t="s">
        <v>619</v>
      </c>
    </row>
    <row r="506" spans="1:5" ht="13.5" x14ac:dyDescent="0.25">
      <c r="A506" s="103">
        <v>96463</v>
      </c>
      <c r="B506" s="103" t="s">
        <v>1122</v>
      </c>
      <c r="C506" s="103" t="s">
        <v>571</v>
      </c>
      <c r="D506" s="360">
        <v>217.62</v>
      </c>
      <c r="E506" s="522" t="s">
        <v>619</v>
      </c>
    </row>
    <row r="507" spans="1:5" ht="13.5" x14ac:dyDescent="0.25">
      <c r="A507" s="103">
        <v>98764</v>
      </c>
      <c r="B507" s="103" t="s">
        <v>1123</v>
      </c>
      <c r="C507" s="103" t="s">
        <v>571</v>
      </c>
      <c r="D507" s="360">
        <v>3.97</v>
      </c>
      <c r="E507" s="522" t="s">
        <v>619</v>
      </c>
    </row>
    <row r="508" spans="1:5" ht="13.5" x14ac:dyDescent="0.25">
      <c r="A508" s="103">
        <v>99833</v>
      </c>
      <c r="B508" s="103" t="s">
        <v>1124</v>
      </c>
      <c r="C508" s="103" t="s">
        <v>571</v>
      </c>
      <c r="D508" s="360">
        <v>3.87</v>
      </c>
      <c r="E508" s="522" t="s">
        <v>619</v>
      </c>
    </row>
    <row r="509" spans="1:5" ht="13.5" x14ac:dyDescent="0.25">
      <c r="A509" s="103">
        <v>100641</v>
      </c>
      <c r="B509" s="103" t="s">
        <v>1125</v>
      </c>
      <c r="C509" s="103" t="s">
        <v>571</v>
      </c>
      <c r="D509" s="360">
        <v>555.74</v>
      </c>
      <c r="E509" s="522" t="s">
        <v>619</v>
      </c>
    </row>
    <row r="510" spans="1:5" ht="13.5" x14ac:dyDescent="0.25">
      <c r="A510" s="103">
        <v>100647</v>
      </c>
      <c r="B510" s="103" t="s">
        <v>1126</v>
      </c>
      <c r="C510" s="103" t="s">
        <v>571</v>
      </c>
      <c r="D510" s="104">
        <v>1186.31</v>
      </c>
      <c r="E510" s="522" t="s">
        <v>619</v>
      </c>
    </row>
    <row r="511" spans="1:5" ht="13.5" x14ac:dyDescent="0.25">
      <c r="A511" s="103">
        <v>102275</v>
      </c>
      <c r="B511" s="103" t="s">
        <v>1127</v>
      </c>
      <c r="C511" s="103" t="s">
        <v>571</v>
      </c>
      <c r="D511" s="360">
        <v>20.46</v>
      </c>
      <c r="E511" s="522" t="s">
        <v>619</v>
      </c>
    </row>
    <row r="512" spans="1:5" ht="13.5" x14ac:dyDescent="0.25">
      <c r="A512" s="103">
        <v>104091</v>
      </c>
      <c r="B512" s="103" t="s">
        <v>1128</v>
      </c>
      <c r="C512" s="103" t="s">
        <v>571</v>
      </c>
      <c r="D512" s="360">
        <v>0.75</v>
      </c>
      <c r="E512" s="522" t="s">
        <v>619</v>
      </c>
    </row>
    <row r="513" spans="1:5" ht="13.5" x14ac:dyDescent="0.25">
      <c r="A513" s="103">
        <v>104097</v>
      </c>
      <c r="B513" s="103" t="s">
        <v>1129</v>
      </c>
      <c r="C513" s="103" t="s">
        <v>571</v>
      </c>
      <c r="D513" s="360">
        <v>1.04</v>
      </c>
      <c r="E513" s="522" t="s">
        <v>619</v>
      </c>
    </row>
    <row r="514" spans="1:5" ht="13.5" x14ac:dyDescent="0.25">
      <c r="A514" s="103">
        <v>5632</v>
      </c>
      <c r="B514" s="103" t="s">
        <v>1130</v>
      </c>
      <c r="C514" s="103" t="s">
        <v>1131</v>
      </c>
      <c r="D514" s="360">
        <v>91.68</v>
      </c>
      <c r="E514" s="522" t="s">
        <v>619</v>
      </c>
    </row>
    <row r="515" spans="1:5" ht="13.5" x14ac:dyDescent="0.25">
      <c r="A515" s="103">
        <v>5679</v>
      </c>
      <c r="B515" s="103" t="s">
        <v>1132</v>
      </c>
      <c r="C515" s="103" t="s">
        <v>1131</v>
      </c>
      <c r="D515" s="360">
        <v>63.53</v>
      </c>
      <c r="E515" s="522" t="s">
        <v>619</v>
      </c>
    </row>
    <row r="516" spans="1:5" ht="13.5" x14ac:dyDescent="0.25">
      <c r="A516" s="103">
        <v>5681</v>
      </c>
      <c r="B516" s="103" t="s">
        <v>1133</v>
      </c>
      <c r="C516" s="103" t="s">
        <v>1131</v>
      </c>
      <c r="D516" s="360">
        <v>60.06</v>
      </c>
      <c r="E516" s="522" t="s">
        <v>619</v>
      </c>
    </row>
    <row r="517" spans="1:5" ht="13.5" x14ac:dyDescent="0.25">
      <c r="A517" s="103">
        <v>5685</v>
      </c>
      <c r="B517" s="103" t="s">
        <v>1134</v>
      </c>
      <c r="C517" s="103" t="s">
        <v>1131</v>
      </c>
      <c r="D517" s="360">
        <v>60.87</v>
      </c>
      <c r="E517" s="522" t="s">
        <v>619</v>
      </c>
    </row>
    <row r="518" spans="1:5" ht="13.5" x14ac:dyDescent="0.25">
      <c r="A518" s="103">
        <v>5690</v>
      </c>
      <c r="B518" s="103" t="s">
        <v>1135</v>
      </c>
      <c r="C518" s="103" t="s">
        <v>1131</v>
      </c>
      <c r="D518" s="360">
        <v>4.5599999999999996</v>
      </c>
      <c r="E518" s="522" t="s">
        <v>619</v>
      </c>
    </row>
    <row r="519" spans="1:5" ht="13.5" x14ac:dyDescent="0.25">
      <c r="A519" s="103">
        <v>5806</v>
      </c>
      <c r="B519" s="103" t="s">
        <v>1136</v>
      </c>
      <c r="C519" s="103" t="s">
        <v>1131</v>
      </c>
      <c r="D519" s="360">
        <v>0.24</v>
      </c>
      <c r="E519" s="522" t="s">
        <v>619</v>
      </c>
    </row>
    <row r="520" spans="1:5" ht="13.5" x14ac:dyDescent="0.25">
      <c r="A520" s="103">
        <v>5826</v>
      </c>
      <c r="B520" s="103" t="s">
        <v>1137</v>
      </c>
      <c r="C520" s="103" t="s">
        <v>1131</v>
      </c>
      <c r="D520" s="360">
        <v>49.25</v>
      </c>
      <c r="E520" s="522" t="s">
        <v>619</v>
      </c>
    </row>
    <row r="521" spans="1:5" ht="13.5" x14ac:dyDescent="0.25">
      <c r="A521" s="103">
        <v>5829</v>
      </c>
      <c r="B521" s="103" t="s">
        <v>1138</v>
      </c>
      <c r="C521" s="103" t="s">
        <v>1131</v>
      </c>
      <c r="D521" s="360">
        <v>145.46</v>
      </c>
      <c r="E521" s="522" t="s">
        <v>619</v>
      </c>
    </row>
    <row r="522" spans="1:5" ht="13.5" x14ac:dyDescent="0.25">
      <c r="A522" s="103">
        <v>5837</v>
      </c>
      <c r="B522" s="103" t="s">
        <v>1139</v>
      </c>
      <c r="C522" s="103" t="s">
        <v>1131</v>
      </c>
      <c r="D522" s="360">
        <v>141</v>
      </c>
      <c r="E522" s="522" t="s">
        <v>619</v>
      </c>
    </row>
    <row r="523" spans="1:5" ht="13.5" x14ac:dyDescent="0.25">
      <c r="A523" s="103">
        <v>5841</v>
      </c>
      <c r="B523" s="103" t="s">
        <v>1140</v>
      </c>
      <c r="C523" s="103" t="s">
        <v>1131</v>
      </c>
      <c r="D523" s="360">
        <v>5.24</v>
      </c>
      <c r="E523" s="522" t="s">
        <v>619</v>
      </c>
    </row>
    <row r="524" spans="1:5" ht="13.5" x14ac:dyDescent="0.25">
      <c r="A524" s="103">
        <v>5845</v>
      </c>
      <c r="B524" s="103" t="s">
        <v>1141</v>
      </c>
      <c r="C524" s="103" t="s">
        <v>1131</v>
      </c>
      <c r="D524" s="360">
        <v>54.92</v>
      </c>
      <c r="E524" s="522" t="s">
        <v>619</v>
      </c>
    </row>
    <row r="525" spans="1:5" ht="13.5" x14ac:dyDescent="0.25">
      <c r="A525" s="103">
        <v>5849</v>
      </c>
      <c r="B525" s="103" t="s">
        <v>1142</v>
      </c>
      <c r="C525" s="103" t="s">
        <v>1131</v>
      </c>
      <c r="D525" s="360">
        <v>84.51</v>
      </c>
      <c r="E525" s="522" t="s">
        <v>619</v>
      </c>
    </row>
    <row r="526" spans="1:5" ht="13.5" x14ac:dyDescent="0.25">
      <c r="A526" s="103">
        <v>5853</v>
      </c>
      <c r="B526" s="103" t="s">
        <v>1143</v>
      </c>
      <c r="C526" s="103" t="s">
        <v>1131</v>
      </c>
      <c r="D526" s="360">
        <v>84.83</v>
      </c>
      <c r="E526" s="522" t="s">
        <v>619</v>
      </c>
    </row>
    <row r="527" spans="1:5" ht="13.5" x14ac:dyDescent="0.25">
      <c r="A527" s="103">
        <v>5857</v>
      </c>
      <c r="B527" s="103" t="s">
        <v>1144</v>
      </c>
      <c r="C527" s="103" t="s">
        <v>1131</v>
      </c>
      <c r="D527" s="360">
        <v>201.87</v>
      </c>
      <c r="E527" s="522" t="s">
        <v>619</v>
      </c>
    </row>
    <row r="528" spans="1:5" ht="13.5" x14ac:dyDescent="0.25">
      <c r="A528" s="103">
        <v>5865</v>
      </c>
      <c r="B528" s="103" t="s">
        <v>1145</v>
      </c>
      <c r="C528" s="103" t="s">
        <v>1131</v>
      </c>
      <c r="D528" s="360">
        <v>10.89</v>
      </c>
      <c r="E528" s="522" t="s">
        <v>619</v>
      </c>
    </row>
    <row r="529" spans="1:5" ht="13.5" x14ac:dyDescent="0.25">
      <c r="A529" s="103">
        <v>5869</v>
      </c>
      <c r="B529" s="103" t="s">
        <v>1146</v>
      </c>
      <c r="C529" s="103" t="s">
        <v>1131</v>
      </c>
      <c r="D529" s="360">
        <v>69.099999999999994</v>
      </c>
      <c r="E529" s="522" t="s">
        <v>619</v>
      </c>
    </row>
    <row r="530" spans="1:5" ht="13.5" x14ac:dyDescent="0.25">
      <c r="A530" s="103">
        <v>5877</v>
      </c>
      <c r="B530" s="103" t="s">
        <v>1147</v>
      </c>
      <c r="C530" s="103" t="s">
        <v>1131</v>
      </c>
      <c r="D530" s="360">
        <v>62.43</v>
      </c>
      <c r="E530" s="522" t="s">
        <v>619</v>
      </c>
    </row>
    <row r="531" spans="1:5" ht="13.5" x14ac:dyDescent="0.25">
      <c r="A531" s="103">
        <v>5881</v>
      </c>
      <c r="B531" s="103" t="s">
        <v>1148</v>
      </c>
      <c r="C531" s="103" t="s">
        <v>1131</v>
      </c>
      <c r="D531" s="360">
        <v>74.099999999999994</v>
      </c>
      <c r="E531" s="522" t="s">
        <v>619</v>
      </c>
    </row>
    <row r="532" spans="1:5" ht="13.5" x14ac:dyDescent="0.25">
      <c r="A532" s="103">
        <v>5884</v>
      </c>
      <c r="B532" s="103" t="s">
        <v>1149</v>
      </c>
      <c r="C532" s="103" t="s">
        <v>1131</v>
      </c>
      <c r="D532" s="360">
        <v>47.25</v>
      </c>
      <c r="E532" s="522" t="s">
        <v>619</v>
      </c>
    </row>
    <row r="533" spans="1:5" ht="13.5" x14ac:dyDescent="0.25">
      <c r="A533" s="103">
        <v>5892</v>
      </c>
      <c r="B533" s="103" t="s">
        <v>1150</v>
      </c>
      <c r="C533" s="103" t="s">
        <v>1131</v>
      </c>
      <c r="D533" s="360">
        <v>45.89</v>
      </c>
      <c r="E533" s="522" t="s">
        <v>619</v>
      </c>
    </row>
    <row r="534" spans="1:5" ht="13.5" x14ac:dyDescent="0.25">
      <c r="A534" s="103">
        <v>5896</v>
      </c>
      <c r="B534" s="103" t="s">
        <v>1151</v>
      </c>
      <c r="C534" s="103" t="s">
        <v>1131</v>
      </c>
      <c r="D534" s="360">
        <v>47.71</v>
      </c>
      <c r="E534" s="522" t="s">
        <v>619</v>
      </c>
    </row>
    <row r="535" spans="1:5" ht="13.5" x14ac:dyDescent="0.25">
      <c r="A535" s="103">
        <v>5903</v>
      </c>
      <c r="B535" s="103" t="s">
        <v>1152</v>
      </c>
      <c r="C535" s="103" t="s">
        <v>1131</v>
      </c>
      <c r="D535" s="360">
        <v>58.66</v>
      </c>
      <c r="E535" s="522" t="s">
        <v>619</v>
      </c>
    </row>
    <row r="536" spans="1:5" ht="13.5" x14ac:dyDescent="0.25">
      <c r="A536" s="103">
        <v>5911</v>
      </c>
      <c r="B536" s="103" t="s">
        <v>1153</v>
      </c>
      <c r="C536" s="103" t="s">
        <v>1131</v>
      </c>
      <c r="D536" s="360">
        <v>24.77</v>
      </c>
      <c r="E536" s="522" t="s">
        <v>619</v>
      </c>
    </row>
    <row r="537" spans="1:5" ht="13.5" x14ac:dyDescent="0.25">
      <c r="A537" s="103">
        <v>5923</v>
      </c>
      <c r="B537" s="103" t="s">
        <v>1154</v>
      </c>
      <c r="C537" s="103" t="s">
        <v>1131</v>
      </c>
      <c r="D537" s="360">
        <v>3.57</v>
      </c>
      <c r="E537" s="522" t="s">
        <v>619</v>
      </c>
    </row>
    <row r="538" spans="1:5" ht="13.5" x14ac:dyDescent="0.25">
      <c r="A538" s="103">
        <v>5930</v>
      </c>
      <c r="B538" s="103" t="s">
        <v>1155</v>
      </c>
      <c r="C538" s="103" t="s">
        <v>1131</v>
      </c>
      <c r="D538" s="360">
        <v>61.17</v>
      </c>
      <c r="E538" s="522" t="s">
        <v>619</v>
      </c>
    </row>
    <row r="539" spans="1:5" ht="13.5" x14ac:dyDescent="0.25">
      <c r="A539" s="103">
        <v>5934</v>
      </c>
      <c r="B539" s="103" t="s">
        <v>1156</v>
      </c>
      <c r="C539" s="103" t="s">
        <v>1131</v>
      </c>
      <c r="D539" s="360">
        <v>86.31</v>
      </c>
      <c r="E539" s="522" t="s">
        <v>619</v>
      </c>
    </row>
    <row r="540" spans="1:5" ht="13.5" x14ac:dyDescent="0.25">
      <c r="A540" s="103">
        <v>5942</v>
      </c>
      <c r="B540" s="103" t="s">
        <v>1157</v>
      </c>
      <c r="C540" s="103" t="s">
        <v>1131</v>
      </c>
      <c r="D540" s="360">
        <v>77.67</v>
      </c>
      <c r="E540" s="522" t="s">
        <v>619</v>
      </c>
    </row>
    <row r="541" spans="1:5" ht="13.5" x14ac:dyDescent="0.25">
      <c r="A541" s="103">
        <v>5946</v>
      </c>
      <c r="B541" s="103" t="s">
        <v>1158</v>
      </c>
      <c r="C541" s="103" t="s">
        <v>1131</v>
      </c>
      <c r="D541" s="360">
        <v>96.35</v>
      </c>
      <c r="E541" s="522" t="s">
        <v>619</v>
      </c>
    </row>
    <row r="542" spans="1:5" ht="13.5" x14ac:dyDescent="0.25">
      <c r="A542" s="103">
        <v>5952</v>
      </c>
      <c r="B542" s="103" t="s">
        <v>1159</v>
      </c>
      <c r="C542" s="103" t="s">
        <v>1131</v>
      </c>
      <c r="D542" s="360">
        <v>19.18</v>
      </c>
      <c r="E542" s="522" t="s">
        <v>619</v>
      </c>
    </row>
    <row r="543" spans="1:5" ht="13.5" x14ac:dyDescent="0.25">
      <c r="A543" s="103">
        <v>5954</v>
      </c>
      <c r="B543" s="103" t="s">
        <v>1160</v>
      </c>
      <c r="C543" s="103" t="s">
        <v>1131</v>
      </c>
      <c r="D543" s="360">
        <v>5.59</v>
      </c>
      <c r="E543" s="522" t="s">
        <v>619</v>
      </c>
    </row>
    <row r="544" spans="1:5" ht="13.5" x14ac:dyDescent="0.25">
      <c r="A544" s="103">
        <v>5961</v>
      </c>
      <c r="B544" s="103" t="s">
        <v>1161</v>
      </c>
      <c r="C544" s="103" t="s">
        <v>1131</v>
      </c>
      <c r="D544" s="360">
        <v>48.81</v>
      </c>
      <c r="E544" s="522" t="s">
        <v>619</v>
      </c>
    </row>
    <row r="545" spans="1:5" ht="13.5" x14ac:dyDescent="0.25">
      <c r="A545" s="103">
        <v>6260</v>
      </c>
      <c r="B545" s="103" t="s">
        <v>1162</v>
      </c>
      <c r="C545" s="103" t="s">
        <v>1131</v>
      </c>
      <c r="D545" s="360">
        <v>49.99</v>
      </c>
      <c r="E545" s="522" t="s">
        <v>619</v>
      </c>
    </row>
    <row r="546" spans="1:5" ht="13.5" x14ac:dyDescent="0.25">
      <c r="A546" s="103">
        <v>6880</v>
      </c>
      <c r="B546" s="103" t="s">
        <v>1163</v>
      </c>
      <c r="C546" s="103" t="s">
        <v>1131</v>
      </c>
      <c r="D546" s="360">
        <v>81.2</v>
      </c>
      <c r="E546" s="522" t="s">
        <v>619</v>
      </c>
    </row>
    <row r="547" spans="1:5" ht="13.5" x14ac:dyDescent="0.25">
      <c r="A547" s="103">
        <v>7031</v>
      </c>
      <c r="B547" s="103" t="s">
        <v>1164</v>
      </c>
      <c r="C547" s="103" t="s">
        <v>1131</v>
      </c>
      <c r="D547" s="360">
        <v>5.34</v>
      </c>
      <c r="E547" s="522" t="s">
        <v>619</v>
      </c>
    </row>
    <row r="548" spans="1:5" ht="13.5" x14ac:dyDescent="0.25">
      <c r="A548" s="103">
        <v>7043</v>
      </c>
      <c r="B548" s="103" t="s">
        <v>1165</v>
      </c>
      <c r="C548" s="103" t="s">
        <v>1131</v>
      </c>
      <c r="D548" s="360">
        <v>0.31</v>
      </c>
      <c r="E548" s="522" t="s">
        <v>619</v>
      </c>
    </row>
    <row r="549" spans="1:5" ht="13.5" x14ac:dyDescent="0.25">
      <c r="A549" s="103">
        <v>7050</v>
      </c>
      <c r="B549" s="103" t="s">
        <v>1166</v>
      </c>
      <c r="C549" s="103" t="s">
        <v>1131</v>
      </c>
      <c r="D549" s="360">
        <v>74.819999999999993</v>
      </c>
      <c r="E549" s="522" t="s">
        <v>619</v>
      </c>
    </row>
    <row r="550" spans="1:5" ht="13.5" x14ac:dyDescent="0.25">
      <c r="A550" s="103">
        <v>67827</v>
      </c>
      <c r="B550" s="103" t="s">
        <v>1167</v>
      </c>
      <c r="C550" s="103" t="s">
        <v>1131</v>
      </c>
      <c r="D550" s="360">
        <v>49.6</v>
      </c>
      <c r="E550" s="522" t="s">
        <v>619</v>
      </c>
    </row>
    <row r="551" spans="1:5" ht="13.5" x14ac:dyDescent="0.25">
      <c r="A551" s="103">
        <v>73395</v>
      </c>
      <c r="B551" s="103" t="s">
        <v>1168</v>
      </c>
      <c r="C551" s="103" t="s">
        <v>1131</v>
      </c>
      <c r="D551" s="360">
        <v>7.8</v>
      </c>
      <c r="E551" s="522" t="s">
        <v>619</v>
      </c>
    </row>
    <row r="552" spans="1:5" ht="13.5" x14ac:dyDescent="0.25">
      <c r="A552" s="103">
        <v>83766</v>
      </c>
      <c r="B552" s="103" t="s">
        <v>1169</v>
      </c>
      <c r="C552" s="103" t="s">
        <v>1131</v>
      </c>
      <c r="D552" s="360">
        <v>39.409999999999997</v>
      </c>
      <c r="E552" s="522" t="s">
        <v>619</v>
      </c>
    </row>
    <row r="553" spans="1:5" ht="13.5" x14ac:dyDescent="0.25">
      <c r="A553" s="103">
        <v>84013</v>
      </c>
      <c r="B553" s="103" t="s">
        <v>1170</v>
      </c>
      <c r="C553" s="103" t="s">
        <v>1131</v>
      </c>
      <c r="D553" s="360">
        <v>88.95</v>
      </c>
      <c r="E553" s="522" t="s">
        <v>619</v>
      </c>
    </row>
    <row r="554" spans="1:5" ht="13.5" x14ac:dyDescent="0.25">
      <c r="A554" s="103">
        <v>87446</v>
      </c>
      <c r="B554" s="103" t="s">
        <v>1171</v>
      </c>
      <c r="C554" s="103" t="s">
        <v>1131</v>
      </c>
      <c r="D554" s="360">
        <v>0.45</v>
      </c>
      <c r="E554" s="522" t="s">
        <v>619</v>
      </c>
    </row>
    <row r="555" spans="1:5" ht="13.5" x14ac:dyDescent="0.25">
      <c r="A555" s="103">
        <v>88392</v>
      </c>
      <c r="B555" s="103" t="s">
        <v>1172</v>
      </c>
      <c r="C555" s="103" t="s">
        <v>1131</v>
      </c>
      <c r="D555" s="360">
        <v>0.88</v>
      </c>
      <c r="E555" s="522" t="s">
        <v>619</v>
      </c>
    </row>
    <row r="556" spans="1:5" ht="13.5" x14ac:dyDescent="0.25">
      <c r="A556" s="103">
        <v>88398</v>
      </c>
      <c r="B556" s="103" t="s">
        <v>1173</v>
      </c>
      <c r="C556" s="103" t="s">
        <v>1131</v>
      </c>
      <c r="D556" s="360">
        <v>1.05</v>
      </c>
      <c r="E556" s="522" t="s">
        <v>619</v>
      </c>
    </row>
    <row r="557" spans="1:5" ht="13.5" x14ac:dyDescent="0.25">
      <c r="A557" s="103">
        <v>88404</v>
      </c>
      <c r="B557" s="103" t="s">
        <v>1174</v>
      </c>
      <c r="C557" s="103" t="s">
        <v>1131</v>
      </c>
      <c r="D557" s="360">
        <v>0.83</v>
      </c>
      <c r="E557" s="522" t="s">
        <v>619</v>
      </c>
    </row>
    <row r="558" spans="1:5" ht="13.5" x14ac:dyDescent="0.25">
      <c r="A558" s="103">
        <v>88430</v>
      </c>
      <c r="B558" s="103" t="s">
        <v>1175</v>
      </c>
      <c r="C558" s="103" t="s">
        <v>1131</v>
      </c>
      <c r="D558" s="360">
        <v>5.48</v>
      </c>
      <c r="E558" s="522" t="s">
        <v>619</v>
      </c>
    </row>
    <row r="559" spans="1:5" ht="13.5" x14ac:dyDescent="0.25">
      <c r="A559" s="103">
        <v>88438</v>
      </c>
      <c r="B559" s="103" t="s">
        <v>1176</v>
      </c>
      <c r="C559" s="103" t="s">
        <v>1131</v>
      </c>
      <c r="D559" s="360">
        <v>7.26</v>
      </c>
      <c r="E559" s="522" t="s">
        <v>619</v>
      </c>
    </row>
    <row r="560" spans="1:5" ht="13.5" x14ac:dyDescent="0.25">
      <c r="A560" s="103">
        <v>88831</v>
      </c>
      <c r="B560" s="103" t="s">
        <v>1177</v>
      </c>
      <c r="C560" s="103" t="s">
        <v>1131</v>
      </c>
      <c r="D560" s="360">
        <v>0.33</v>
      </c>
      <c r="E560" s="522" t="s">
        <v>619</v>
      </c>
    </row>
    <row r="561" spans="1:5" ht="13.5" x14ac:dyDescent="0.25">
      <c r="A561" s="103">
        <v>88844</v>
      </c>
      <c r="B561" s="103" t="s">
        <v>1178</v>
      </c>
      <c r="C561" s="103" t="s">
        <v>1131</v>
      </c>
      <c r="D561" s="360">
        <v>74.91</v>
      </c>
      <c r="E561" s="522" t="s">
        <v>619</v>
      </c>
    </row>
    <row r="562" spans="1:5" ht="13.5" x14ac:dyDescent="0.25">
      <c r="A562" s="103">
        <v>88908</v>
      </c>
      <c r="B562" s="103" t="s">
        <v>1179</v>
      </c>
      <c r="C562" s="103" t="s">
        <v>1131</v>
      </c>
      <c r="D562" s="360">
        <v>98.37</v>
      </c>
      <c r="E562" s="522" t="s">
        <v>619</v>
      </c>
    </row>
    <row r="563" spans="1:5" ht="13.5" x14ac:dyDescent="0.25">
      <c r="A563" s="103">
        <v>89022</v>
      </c>
      <c r="B563" s="103" t="s">
        <v>1180</v>
      </c>
      <c r="C563" s="103" t="s">
        <v>1131</v>
      </c>
      <c r="D563" s="360">
        <v>0.38</v>
      </c>
      <c r="E563" s="522" t="s">
        <v>619</v>
      </c>
    </row>
    <row r="564" spans="1:5" ht="13.5" x14ac:dyDescent="0.25">
      <c r="A564" s="103">
        <v>89027</v>
      </c>
      <c r="B564" s="103" t="s">
        <v>1181</v>
      </c>
      <c r="C564" s="103" t="s">
        <v>1131</v>
      </c>
      <c r="D564" s="360">
        <v>4.34</v>
      </c>
      <c r="E564" s="522" t="s">
        <v>619</v>
      </c>
    </row>
    <row r="565" spans="1:5" ht="13.5" x14ac:dyDescent="0.25">
      <c r="A565" s="103">
        <v>89031</v>
      </c>
      <c r="B565" s="103" t="s">
        <v>1182</v>
      </c>
      <c r="C565" s="103" t="s">
        <v>1131</v>
      </c>
      <c r="D565" s="360">
        <v>73.06</v>
      </c>
      <c r="E565" s="522" t="s">
        <v>619</v>
      </c>
    </row>
    <row r="566" spans="1:5" ht="13.5" x14ac:dyDescent="0.25">
      <c r="A566" s="103">
        <v>89036</v>
      </c>
      <c r="B566" s="103" t="s">
        <v>1183</v>
      </c>
      <c r="C566" s="103" t="s">
        <v>1131</v>
      </c>
      <c r="D566" s="360">
        <v>49.17</v>
      </c>
      <c r="E566" s="522" t="s">
        <v>619</v>
      </c>
    </row>
    <row r="567" spans="1:5" ht="13.5" x14ac:dyDescent="0.25">
      <c r="A567" s="103">
        <v>89218</v>
      </c>
      <c r="B567" s="103" t="s">
        <v>1184</v>
      </c>
      <c r="C567" s="103" t="s">
        <v>1131</v>
      </c>
      <c r="D567" s="360">
        <v>98.72</v>
      </c>
      <c r="E567" s="522" t="s">
        <v>619</v>
      </c>
    </row>
    <row r="568" spans="1:5" ht="13.5" x14ac:dyDescent="0.25">
      <c r="A568" s="103">
        <v>89226</v>
      </c>
      <c r="B568" s="103" t="s">
        <v>1185</v>
      </c>
      <c r="C568" s="103" t="s">
        <v>1131</v>
      </c>
      <c r="D568" s="360">
        <v>1.36</v>
      </c>
      <c r="E568" s="522" t="s">
        <v>619</v>
      </c>
    </row>
    <row r="569" spans="1:5" ht="13.5" x14ac:dyDescent="0.25">
      <c r="A569" s="103">
        <v>89235</v>
      </c>
      <c r="B569" s="103" t="s">
        <v>1186</v>
      </c>
      <c r="C569" s="103" t="s">
        <v>1131</v>
      </c>
      <c r="D569" s="360">
        <v>181.63</v>
      </c>
      <c r="E569" s="522" t="s">
        <v>619</v>
      </c>
    </row>
    <row r="570" spans="1:5" ht="13.5" x14ac:dyDescent="0.25">
      <c r="A570" s="103">
        <v>89243</v>
      </c>
      <c r="B570" s="103" t="s">
        <v>1187</v>
      </c>
      <c r="C570" s="103" t="s">
        <v>1131</v>
      </c>
      <c r="D570" s="360">
        <v>382.84</v>
      </c>
      <c r="E570" s="522" t="s">
        <v>619</v>
      </c>
    </row>
    <row r="571" spans="1:5" ht="13.5" x14ac:dyDescent="0.25">
      <c r="A571" s="103">
        <v>89251</v>
      </c>
      <c r="B571" s="103" t="s">
        <v>1188</v>
      </c>
      <c r="C571" s="103" t="s">
        <v>1131</v>
      </c>
      <c r="D571" s="360">
        <v>336.73</v>
      </c>
      <c r="E571" s="522" t="s">
        <v>619</v>
      </c>
    </row>
    <row r="572" spans="1:5" ht="13.5" x14ac:dyDescent="0.25">
      <c r="A572" s="103">
        <v>89258</v>
      </c>
      <c r="B572" s="103" t="s">
        <v>1189</v>
      </c>
      <c r="C572" s="103" t="s">
        <v>1131</v>
      </c>
      <c r="D572" s="360">
        <v>121.14</v>
      </c>
      <c r="E572" s="522" t="s">
        <v>619</v>
      </c>
    </row>
    <row r="573" spans="1:5" ht="13.5" x14ac:dyDescent="0.25">
      <c r="A573" s="103">
        <v>89273</v>
      </c>
      <c r="B573" s="103" t="s">
        <v>1190</v>
      </c>
      <c r="C573" s="103" t="s">
        <v>1131</v>
      </c>
      <c r="D573" s="360">
        <v>113.04</v>
      </c>
      <c r="E573" s="522" t="s">
        <v>619</v>
      </c>
    </row>
    <row r="574" spans="1:5" ht="13.5" x14ac:dyDescent="0.25">
      <c r="A574" s="103">
        <v>89279</v>
      </c>
      <c r="B574" s="103" t="s">
        <v>1191</v>
      </c>
      <c r="C574" s="103" t="s">
        <v>1131</v>
      </c>
      <c r="D574" s="360">
        <v>1.65</v>
      </c>
      <c r="E574" s="522" t="s">
        <v>619</v>
      </c>
    </row>
    <row r="575" spans="1:5" ht="13.5" x14ac:dyDescent="0.25">
      <c r="A575" s="103">
        <v>89877</v>
      </c>
      <c r="B575" s="103" t="s">
        <v>1192</v>
      </c>
      <c r="C575" s="103" t="s">
        <v>1131</v>
      </c>
      <c r="D575" s="360">
        <v>65.5</v>
      </c>
      <c r="E575" s="522" t="s">
        <v>619</v>
      </c>
    </row>
    <row r="576" spans="1:5" ht="13.5" x14ac:dyDescent="0.25">
      <c r="A576" s="103">
        <v>89884</v>
      </c>
      <c r="B576" s="103" t="s">
        <v>1193</v>
      </c>
      <c r="C576" s="103" t="s">
        <v>1131</v>
      </c>
      <c r="D576" s="360">
        <v>68.010000000000005</v>
      </c>
      <c r="E576" s="522" t="s">
        <v>619</v>
      </c>
    </row>
    <row r="577" spans="1:5" ht="13.5" x14ac:dyDescent="0.25">
      <c r="A577" s="103">
        <v>90587</v>
      </c>
      <c r="B577" s="103" t="s">
        <v>1194</v>
      </c>
      <c r="C577" s="103" t="s">
        <v>1131</v>
      </c>
      <c r="D577" s="360">
        <v>0.49</v>
      </c>
      <c r="E577" s="522" t="s">
        <v>619</v>
      </c>
    </row>
    <row r="578" spans="1:5" ht="13.5" x14ac:dyDescent="0.25">
      <c r="A578" s="103">
        <v>90626</v>
      </c>
      <c r="B578" s="103" t="s">
        <v>1195</v>
      </c>
      <c r="C578" s="103" t="s">
        <v>1131</v>
      </c>
      <c r="D578" s="360">
        <v>1.58</v>
      </c>
      <c r="E578" s="522" t="s">
        <v>619</v>
      </c>
    </row>
    <row r="579" spans="1:5" ht="13.5" x14ac:dyDescent="0.25">
      <c r="A579" s="103">
        <v>90632</v>
      </c>
      <c r="B579" s="103" t="s">
        <v>1196</v>
      </c>
      <c r="C579" s="103" t="s">
        <v>1131</v>
      </c>
      <c r="D579" s="360">
        <v>91.35</v>
      </c>
      <c r="E579" s="522" t="s">
        <v>619</v>
      </c>
    </row>
    <row r="580" spans="1:5" ht="13.5" x14ac:dyDescent="0.25">
      <c r="A580" s="103">
        <v>90638</v>
      </c>
      <c r="B580" s="103" t="s">
        <v>1197</v>
      </c>
      <c r="C580" s="103" t="s">
        <v>1131</v>
      </c>
      <c r="D580" s="360">
        <v>4.21</v>
      </c>
      <c r="E580" s="522" t="s">
        <v>619</v>
      </c>
    </row>
    <row r="581" spans="1:5" ht="13.5" x14ac:dyDescent="0.25">
      <c r="A581" s="103">
        <v>90644</v>
      </c>
      <c r="B581" s="103" t="s">
        <v>1198</v>
      </c>
      <c r="C581" s="103" t="s">
        <v>1131</v>
      </c>
      <c r="D581" s="360">
        <v>6.29</v>
      </c>
      <c r="E581" s="522" t="s">
        <v>619</v>
      </c>
    </row>
    <row r="582" spans="1:5" ht="13.5" x14ac:dyDescent="0.25">
      <c r="A582" s="103">
        <v>90651</v>
      </c>
      <c r="B582" s="103" t="s">
        <v>1199</v>
      </c>
      <c r="C582" s="103" t="s">
        <v>1131</v>
      </c>
      <c r="D582" s="360">
        <v>0.89</v>
      </c>
      <c r="E582" s="522" t="s">
        <v>619</v>
      </c>
    </row>
    <row r="583" spans="1:5" ht="13.5" x14ac:dyDescent="0.25">
      <c r="A583" s="103">
        <v>90657</v>
      </c>
      <c r="B583" s="103" t="s">
        <v>1200</v>
      </c>
      <c r="C583" s="103" t="s">
        <v>1131</v>
      </c>
      <c r="D583" s="360">
        <v>4.09</v>
      </c>
      <c r="E583" s="522" t="s">
        <v>619</v>
      </c>
    </row>
    <row r="584" spans="1:5" ht="13.5" x14ac:dyDescent="0.25">
      <c r="A584" s="103">
        <v>90663</v>
      </c>
      <c r="B584" s="103" t="s">
        <v>1201</v>
      </c>
      <c r="C584" s="103" t="s">
        <v>1131</v>
      </c>
      <c r="D584" s="360">
        <v>4.38</v>
      </c>
      <c r="E584" s="522" t="s">
        <v>619</v>
      </c>
    </row>
    <row r="585" spans="1:5" ht="13.5" x14ac:dyDescent="0.25">
      <c r="A585" s="103">
        <v>90669</v>
      </c>
      <c r="B585" s="103" t="s">
        <v>1202</v>
      </c>
      <c r="C585" s="103" t="s">
        <v>1131</v>
      </c>
      <c r="D585" s="360">
        <v>7.51</v>
      </c>
      <c r="E585" s="522" t="s">
        <v>619</v>
      </c>
    </row>
    <row r="586" spans="1:5" ht="13.5" x14ac:dyDescent="0.25">
      <c r="A586" s="103">
        <v>90675</v>
      </c>
      <c r="B586" s="103" t="s">
        <v>1203</v>
      </c>
      <c r="C586" s="103" t="s">
        <v>1131</v>
      </c>
      <c r="D586" s="360">
        <v>309.3</v>
      </c>
      <c r="E586" s="522" t="s">
        <v>619</v>
      </c>
    </row>
    <row r="587" spans="1:5" ht="13.5" x14ac:dyDescent="0.25">
      <c r="A587" s="103">
        <v>90681</v>
      </c>
      <c r="B587" s="103" t="s">
        <v>1204</v>
      </c>
      <c r="C587" s="103" t="s">
        <v>1131</v>
      </c>
      <c r="D587" s="360">
        <v>171.2</v>
      </c>
      <c r="E587" s="522" t="s">
        <v>619</v>
      </c>
    </row>
    <row r="588" spans="1:5" ht="13.5" x14ac:dyDescent="0.25">
      <c r="A588" s="103">
        <v>90687</v>
      </c>
      <c r="B588" s="103" t="s">
        <v>1205</v>
      </c>
      <c r="C588" s="103" t="s">
        <v>1131</v>
      </c>
      <c r="D588" s="360">
        <v>59.23</v>
      </c>
      <c r="E588" s="522" t="s">
        <v>619</v>
      </c>
    </row>
    <row r="589" spans="1:5" ht="13.5" x14ac:dyDescent="0.25">
      <c r="A589" s="103">
        <v>90693</v>
      </c>
      <c r="B589" s="103" t="s">
        <v>1206</v>
      </c>
      <c r="C589" s="103" t="s">
        <v>1131</v>
      </c>
      <c r="D589" s="360">
        <v>51.14</v>
      </c>
      <c r="E589" s="522" t="s">
        <v>619</v>
      </c>
    </row>
    <row r="590" spans="1:5" ht="13.5" x14ac:dyDescent="0.25">
      <c r="A590" s="103">
        <v>90965</v>
      </c>
      <c r="B590" s="103" t="s">
        <v>1207</v>
      </c>
      <c r="C590" s="103" t="s">
        <v>1131</v>
      </c>
      <c r="D590" s="360">
        <v>7.47</v>
      </c>
      <c r="E590" s="522" t="s">
        <v>619</v>
      </c>
    </row>
    <row r="591" spans="1:5" ht="13.5" x14ac:dyDescent="0.25">
      <c r="A591" s="103">
        <v>90973</v>
      </c>
      <c r="B591" s="103" t="s">
        <v>1208</v>
      </c>
      <c r="C591" s="103" t="s">
        <v>1131</v>
      </c>
      <c r="D591" s="360">
        <v>7.49</v>
      </c>
      <c r="E591" s="522" t="s">
        <v>619</v>
      </c>
    </row>
    <row r="592" spans="1:5" ht="13.5" x14ac:dyDescent="0.25">
      <c r="A592" s="103">
        <v>90982</v>
      </c>
      <c r="B592" s="103" t="s">
        <v>1209</v>
      </c>
      <c r="C592" s="103" t="s">
        <v>1131</v>
      </c>
      <c r="D592" s="360">
        <v>19.03</v>
      </c>
      <c r="E592" s="522" t="s">
        <v>619</v>
      </c>
    </row>
    <row r="593" spans="1:5" ht="13.5" x14ac:dyDescent="0.25">
      <c r="A593" s="103">
        <v>91001</v>
      </c>
      <c r="B593" s="103" t="s">
        <v>1210</v>
      </c>
      <c r="C593" s="103" t="s">
        <v>1131</v>
      </c>
      <c r="D593" s="360">
        <v>8.8800000000000008</v>
      </c>
      <c r="E593" s="522" t="s">
        <v>619</v>
      </c>
    </row>
    <row r="594" spans="1:5" ht="13.5" x14ac:dyDescent="0.25">
      <c r="A594" s="103">
        <v>91032</v>
      </c>
      <c r="B594" s="103" t="s">
        <v>1211</v>
      </c>
      <c r="C594" s="103" t="s">
        <v>1131</v>
      </c>
      <c r="D594" s="360">
        <v>53.12</v>
      </c>
      <c r="E594" s="522" t="s">
        <v>619</v>
      </c>
    </row>
    <row r="595" spans="1:5" ht="13.5" x14ac:dyDescent="0.25">
      <c r="A595" s="103">
        <v>91278</v>
      </c>
      <c r="B595" s="103" t="s">
        <v>1212</v>
      </c>
      <c r="C595" s="103" t="s">
        <v>1131</v>
      </c>
      <c r="D595" s="360">
        <v>0.53</v>
      </c>
      <c r="E595" s="522" t="s">
        <v>619</v>
      </c>
    </row>
    <row r="596" spans="1:5" ht="13.5" x14ac:dyDescent="0.25">
      <c r="A596" s="103">
        <v>91285</v>
      </c>
      <c r="B596" s="103" t="s">
        <v>1213</v>
      </c>
      <c r="C596" s="103" t="s">
        <v>1131</v>
      </c>
      <c r="D596" s="360">
        <v>0.85</v>
      </c>
      <c r="E596" s="522" t="s">
        <v>619</v>
      </c>
    </row>
    <row r="597" spans="1:5" ht="13.5" x14ac:dyDescent="0.25">
      <c r="A597" s="103">
        <v>91387</v>
      </c>
      <c r="B597" s="103" t="s">
        <v>1214</v>
      </c>
      <c r="C597" s="103" t="s">
        <v>1131</v>
      </c>
      <c r="D597" s="360">
        <v>55.96</v>
      </c>
      <c r="E597" s="522" t="s">
        <v>619</v>
      </c>
    </row>
    <row r="598" spans="1:5" ht="13.5" x14ac:dyDescent="0.25">
      <c r="A598" s="103">
        <v>91395</v>
      </c>
      <c r="B598" s="103" t="s">
        <v>1215</v>
      </c>
      <c r="C598" s="103" t="s">
        <v>1131</v>
      </c>
      <c r="D598" s="360">
        <v>47.33</v>
      </c>
      <c r="E598" s="522" t="s">
        <v>619</v>
      </c>
    </row>
    <row r="599" spans="1:5" ht="13.5" x14ac:dyDescent="0.25">
      <c r="A599" s="103">
        <v>91486</v>
      </c>
      <c r="B599" s="103" t="s">
        <v>1216</v>
      </c>
      <c r="C599" s="103" t="s">
        <v>1131</v>
      </c>
      <c r="D599" s="360">
        <v>55.99</v>
      </c>
      <c r="E599" s="522" t="s">
        <v>619</v>
      </c>
    </row>
    <row r="600" spans="1:5" ht="13.5" x14ac:dyDescent="0.25">
      <c r="A600" s="103">
        <v>91534</v>
      </c>
      <c r="B600" s="103" t="s">
        <v>1217</v>
      </c>
      <c r="C600" s="103" t="s">
        <v>1131</v>
      </c>
      <c r="D600" s="360">
        <v>31.56</v>
      </c>
      <c r="E600" s="522" t="s">
        <v>619</v>
      </c>
    </row>
    <row r="601" spans="1:5" ht="13.5" x14ac:dyDescent="0.25">
      <c r="A601" s="103">
        <v>91635</v>
      </c>
      <c r="B601" s="103" t="s">
        <v>1218</v>
      </c>
      <c r="C601" s="103" t="s">
        <v>1131</v>
      </c>
      <c r="D601" s="360">
        <v>54.8</v>
      </c>
      <c r="E601" s="522" t="s">
        <v>619</v>
      </c>
    </row>
    <row r="602" spans="1:5" ht="13.5" x14ac:dyDescent="0.25">
      <c r="A602" s="103">
        <v>91646</v>
      </c>
      <c r="B602" s="103" t="s">
        <v>1219</v>
      </c>
      <c r="C602" s="103" t="s">
        <v>1131</v>
      </c>
      <c r="D602" s="360">
        <v>78.78</v>
      </c>
      <c r="E602" s="522" t="s">
        <v>619</v>
      </c>
    </row>
    <row r="603" spans="1:5" ht="13.5" x14ac:dyDescent="0.25">
      <c r="A603" s="103">
        <v>91693</v>
      </c>
      <c r="B603" s="103" t="s">
        <v>1220</v>
      </c>
      <c r="C603" s="103" t="s">
        <v>1131</v>
      </c>
      <c r="D603" s="360">
        <v>30.86</v>
      </c>
      <c r="E603" s="522" t="s">
        <v>619</v>
      </c>
    </row>
    <row r="604" spans="1:5" ht="13.5" x14ac:dyDescent="0.25">
      <c r="A604" s="103">
        <v>92044</v>
      </c>
      <c r="B604" s="103" t="s">
        <v>1221</v>
      </c>
      <c r="C604" s="103" t="s">
        <v>1131</v>
      </c>
      <c r="D604" s="360">
        <v>6.99</v>
      </c>
      <c r="E604" s="522" t="s">
        <v>619</v>
      </c>
    </row>
    <row r="605" spans="1:5" ht="13.5" x14ac:dyDescent="0.25">
      <c r="A605" s="103">
        <v>92107</v>
      </c>
      <c r="B605" s="103" t="s">
        <v>1222</v>
      </c>
      <c r="C605" s="103" t="s">
        <v>1131</v>
      </c>
      <c r="D605" s="360">
        <v>76.7</v>
      </c>
      <c r="E605" s="522" t="s">
        <v>619</v>
      </c>
    </row>
    <row r="606" spans="1:5" ht="13.5" x14ac:dyDescent="0.25">
      <c r="A606" s="103">
        <v>92113</v>
      </c>
      <c r="B606" s="103" t="s">
        <v>1223</v>
      </c>
      <c r="C606" s="103" t="s">
        <v>1131</v>
      </c>
      <c r="D606" s="360">
        <v>0.98</v>
      </c>
      <c r="E606" s="522" t="s">
        <v>619</v>
      </c>
    </row>
    <row r="607" spans="1:5" ht="13.5" x14ac:dyDescent="0.25">
      <c r="A607" s="103">
        <v>92119</v>
      </c>
      <c r="B607" s="103" t="s">
        <v>1224</v>
      </c>
      <c r="C607" s="103" t="s">
        <v>1131</v>
      </c>
      <c r="D607" s="360">
        <v>0.24</v>
      </c>
      <c r="E607" s="522" t="s">
        <v>619</v>
      </c>
    </row>
    <row r="608" spans="1:5" ht="13.5" x14ac:dyDescent="0.25">
      <c r="A608" s="103">
        <v>92139</v>
      </c>
      <c r="B608" s="103" t="s">
        <v>1225</v>
      </c>
      <c r="C608" s="103" t="s">
        <v>1131</v>
      </c>
      <c r="D608" s="360">
        <v>42.81</v>
      </c>
      <c r="E608" s="522" t="s">
        <v>619</v>
      </c>
    </row>
    <row r="609" spans="1:5" ht="13.5" x14ac:dyDescent="0.25">
      <c r="A609" s="103">
        <v>92146</v>
      </c>
      <c r="B609" s="103" t="s">
        <v>1226</v>
      </c>
      <c r="C609" s="103" t="s">
        <v>1131</v>
      </c>
      <c r="D609" s="360">
        <v>32.520000000000003</v>
      </c>
      <c r="E609" s="522" t="s">
        <v>619</v>
      </c>
    </row>
    <row r="610" spans="1:5" ht="13.5" x14ac:dyDescent="0.25">
      <c r="A610" s="103">
        <v>92243</v>
      </c>
      <c r="B610" s="103" t="s">
        <v>1227</v>
      </c>
      <c r="C610" s="103" t="s">
        <v>1131</v>
      </c>
      <c r="D610" s="360">
        <v>66.849999999999994</v>
      </c>
      <c r="E610" s="522" t="s">
        <v>619</v>
      </c>
    </row>
    <row r="611" spans="1:5" ht="13.5" x14ac:dyDescent="0.25">
      <c r="A611" s="103">
        <v>92717</v>
      </c>
      <c r="B611" s="103" t="s">
        <v>1228</v>
      </c>
      <c r="C611" s="103" t="s">
        <v>1131</v>
      </c>
      <c r="D611" s="360">
        <v>0.33</v>
      </c>
      <c r="E611" s="522" t="s">
        <v>619</v>
      </c>
    </row>
    <row r="612" spans="1:5" ht="13.5" x14ac:dyDescent="0.25">
      <c r="A612" s="103">
        <v>92961</v>
      </c>
      <c r="B612" s="103" t="s">
        <v>1229</v>
      </c>
      <c r="C612" s="103" t="s">
        <v>1131</v>
      </c>
      <c r="D612" s="360">
        <v>4.8600000000000003</v>
      </c>
      <c r="E612" s="522" t="s">
        <v>619</v>
      </c>
    </row>
    <row r="613" spans="1:5" ht="13.5" x14ac:dyDescent="0.25">
      <c r="A613" s="103">
        <v>92967</v>
      </c>
      <c r="B613" s="103" t="s">
        <v>1230</v>
      </c>
      <c r="C613" s="103" t="s">
        <v>1131</v>
      </c>
      <c r="D613" s="360">
        <v>19.23</v>
      </c>
      <c r="E613" s="522" t="s">
        <v>619</v>
      </c>
    </row>
    <row r="614" spans="1:5" ht="13.5" x14ac:dyDescent="0.25">
      <c r="A614" s="103">
        <v>93225</v>
      </c>
      <c r="B614" s="103" t="s">
        <v>1231</v>
      </c>
      <c r="C614" s="103" t="s">
        <v>1131</v>
      </c>
      <c r="D614" s="360">
        <v>463.89</v>
      </c>
      <c r="E614" s="522" t="s">
        <v>619</v>
      </c>
    </row>
    <row r="615" spans="1:5" ht="13.5" x14ac:dyDescent="0.25">
      <c r="A615" s="103">
        <v>93234</v>
      </c>
      <c r="B615" s="103" t="s">
        <v>1232</v>
      </c>
      <c r="C615" s="103" t="s">
        <v>1131</v>
      </c>
      <c r="D615" s="360">
        <v>0.41</v>
      </c>
      <c r="E615" s="522" t="s">
        <v>619</v>
      </c>
    </row>
    <row r="616" spans="1:5" ht="13.5" x14ac:dyDescent="0.25">
      <c r="A616" s="103">
        <v>93244</v>
      </c>
      <c r="B616" s="103" t="s">
        <v>1233</v>
      </c>
      <c r="C616" s="103" t="s">
        <v>1131</v>
      </c>
      <c r="D616" s="360">
        <v>62.3</v>
      </c>
      <c r="E616" s="522" t="s">
        <v>619</v>
      </c>
    </row>
    <row r="617" spans="1:5" ht="13.5" x14ac:dyDescent="0.25">
      <c r="A617" s="103">
        <v>93274</v>
      </c>
      <c r="B617" s="103" t="s">
        <v>1234</v>
      </c>
      <c r="C617" s="103" t="s">
        <v>1131</v>
      </c>
      <c r="D617" s="360">
        <v>76.62</v>
      </c>
      <c r="E617" s="522" t="s">
        <v>619</v>
      </c>
    </row>
    <row r="618" spans="1:5" ht="13.5" x14ac:dyDescent="0.25">
      <c r="A618" s="103">
        <v>93282</v>
      </c>
      <c r="B618" s="103" t="s">
        <v>1235</v>
      </c>
      <c r="C618" s="103" t="s">
        <v>1131</v>
      </c>
      <c r="D618" s="360">
        <v>27.16</v>
      </c>
      <c r="E618" s="522" t="s">
        <v>619</v>
      </c>
    </row>
    <row r="619" spans="1:5" ht="13.5" x14ac:dyDescent="0.25">
      <c r="A619" s="103">
        <v>93288</v>
      </c>
      <c r="B619" s="103" t="s">
        <v>1236</v>
      </c>
      <c r="C619" s="103" t="s">
        <v>1131</v>
      </c>
      <c r="D619" s="360">
        <v>175.74</v>
      </c>
      <c r="E619" s="522" t="s">
        <v>619</v>
      </c>
    </row>
    <row r="620" spans="1:5" ht="13.5" x14ac:dyDescent="0.25">
      <c r="A620" s="103">
        <v>93403</v>
      </c>
      <c r="B620" s="103" t="s">
        <v>1237</v>
      </c>
      <c r="C620" s="103" t="s">
        <v>1131</v>
      </c>
      <c r="D620" s="360">
        <v>58.35</v>
      </c>
      <c r="E620" s="522" t="s">
        <v>619</v>
      </c>
    </row>
    <row r="621" spans="1:5" ht="13.5" x14ac:dyDescent="0.25">
      <c r="A621" s="103">
        <v>93409</v>
      </c>
      <c r="B621" s="103" t="s">
        <v>1238</v>
      </c>
      <c r="C621" s="103" t="s">
        <v>1131</v>
      </c>
      <c r="D621" s="360">
        <v>37.6</v>
      </c>
      <c r="E621" s="522" t="s">
        <v>619</v>
      </c>
    </row>
    <row r="622" spans="1:5" ht="13.5" x14ac:dyDescent="0.25">
      <c r="A622" s="103">
        <v>93416</v>
      </c>
      <c r="B622" s="103" t="s">
        <v>1239</v>
      </c>
      <c r="C622" s="103" t="s">
        <v>1131</v>
      </c>
      <c r="D622" s="360">
        <v>0.36</v>
      </c>
      <c r="E622" s="522" t="s">
        <v>619</v>
      </c>
    </row>
    <row r="623" spans="1:5" ht="13.5" x14ac:dyDescent="0.25">
      <c r="A623" s="103">
        <v>93422</v>
      </c>
      <c r="B623" s="103" t="s">
        <v>1240</v>
      </c>
      <c r="C623" s="103" t="s">
        <v>1131</v>
      </c>
      <c r="D623" s="360">
        <v>4.9000000000000004</v>
      </c>
      <c r="E623" s="522" t="s">
        <v>619</v>
      </c>
    </row>
    <row r="624" spans="1:5" ht="13.5" x14ac:dyDescent="0.25">
      <c r="A624" s="103">
        <v>93428</v>
      </c>
      <c r="B624" s="103" t="s">
        <v>1241</v>
      </c>
      <c r="C624" s="103" t="s">
        <v>1131</v>
      </c>
      <c r="D624" s="360">
        <v>6.94</v>
      </c>
      <c r="E624" s="522" t="s">
        <v>619</v>
      </c>
    </row>
    <row r="625" spans="1:5" ht="13.5" x14ac:dyDescent="0.25">
      <c r="A625" s="103">
        <v>93434</v>
      </c>
      <c r="B625" s="103" t="s">
        <v>1242</v>
      </c>
      <c r="C625" s="103" t="s">
        <v>1131</v>
      </c>
      <c r="D625" s="360">
        <v>254.2</v>
      </c>
      <c r="E625" s="522" t="s">
        <v>619</v>
      </c>
    </row>
    <row r="626" spans="1:5" ht="13.5" x14ac:dyDescent="0.25">
      <c r="A626" s="103">
        <v>93440</v>
      </c>
      <c r="B626" s="103" t="s">
        <v>1243</v>
      </c>
      <c r="C626" s="103" t="s">
        <v>1131</v>
      </c>
      <c r="D626" s="360">
        <v>116.61</v>
      </c>
      <c r="E626" s="522" t="s">
        <v>619</v>
      </c>
    </row>
    <row r="627" spans="1:5" ht="13.5" x14ac:dyDescent="0.25">
      <c r="A627" s="103">
        <v>95122</v>
      </c>
      <c r="B627" s="103" t="s">
        <v>1244</v>
      </c>
      <c r="C627" s="103" t="s">
        <v>1131</v>
      </c>
      <c r="D627" s="360">
        <v>175.27</v>
      </c>
      <c r="E627" s="522" t="s">
        <v>619</v>
      </c>
    </row>
    <row r="628" spans="1:5" ht="13.5" x14ac:dyDescent="0.25">
      <c r="A628" s="103">
        <v>95128</v>
      </c>
      <c r="B628" s="103" t="s">
        <v>1245</v>
      </c>
      <c r="C628" s="103" t="s">
        <v>1131</v>
      </c>
      <c r="D628" s="360">
        <v>51.01</v>
      </c>
      <c r="E628" s="522" t="s">
        <v>619</v>
      </c>
    </row>
    <row r="629" spans="1:5" ht="13.5" x14ac:dyDescent="0.25">
      <c r="A629" s="103">
        <v>95140</v>
      </c>
      <c r="B629" s="103" t="s">
        <v>1246</v>
      </c>
      <c r="C629" s="103" t="s">
        <v>1131</v>
      </c>
      <c r="D629" s="360">
        <v>0.03</v>
      </c>
      <c r="E629" s="522" t="s">
        <v>619</v>
      </c>
    </row>
    <row r="630" spans="1:5" ht="13.5" x14ac:dyDescent="0.25">
      <c r="A630" s="103">
        <v>95213</v>
      </c>
      <c r="B630" s="103" t="s">
        <v>1247</v>
      </c>
      <c r="C630" s="103" t="s">
        <v>1131</v>
      </c>
      <c r="D630" s="360">
        <v>104.69</v>
      </c>
      <c r="E630" s="522" t="s">
        <v>619</v>
      </c>
    </row>
    <row r="631" spans="1:5" ht="13.5" x14ac:dyDescent="0.25">
      <c r="A631" s="103">
        <v>95259</v>
      </c>
      <c r="B631" s="103" t="s">
        <v>1248</v>
      </c>
      <c r="C631" s="103" t="s">
        <v>1131</v>
      </c>
      <c r="D631" s="360">
        <v>19.059999999999999</v>
      </c>
      <c r="E631" s="522" t="s">
        <v>619</v>
      </c>
    </row>
    <row r="632" spans="1:5" ht="13.5" x14ac:dyDescent="0.25">
      <c r="A632" s="103">
        <v>95265</v>
      </c>
      <c r="B632" s="103" t="s">
        <v>1249</v>
      </c>
      <c r="C632" s="103" t="s">
        <v>1131</v>
      </c>
      <c r="D632" s="360">
        <v>0.67</v>
      </c>
      <c r="E632" s="522" t="s">
        <v>619</v>
      </c>
    </row>
    <row r="633" spans="1:5" ht="13.5" x14ac:dyDescent="0.25">
      <c r="A633" s="103">
        <v>95271</v>
      </c>
      <c r="B633" s="103" t="s">
        <v>1250</v>
      </c>
      <c r="C633" s="103" t="s">
        <v>1131</v>
      </c>
      <c r="D633" s="360">
        <v>0.5</v>
      </c>
      <c r="E633" s="522" t="s">
        <v>619</v>
      </c>
    </row>
    <row r="634" spans="1:5" ht="13.5" x14ac:dyDescent="0.25">
      <c r="A634" s="103">
        <v>95277</v>
      </c>
      <c r="B634" s="103" t="s">
        <v>1251</v>
      </c>
      <c r="C634" s="103" t="s">
        <v>1131</v>
      </c>
      <c r="D634" s="360">
        <v>0.5</v>
      </c>
      <c r="E634" s="522" t="s">
        <v>619</v>
      </c>
    </row>
    <row r="635" spans="1:5" ht="13.5" x14ac:dyDescent="0.25">
      <c r="A635" s="103">
        <v>95283</v>
      </c>
      <c r="B635" s="103" t="s">
        <v>1252</v>
      </c>
      <c r="C635" s="103" t="s">
        <v>1131</v>
      </c>
      <c r="D635" s="360">
        <v>0.6</v>
      </c>
      <c r="E635" s="522" t="s">
        <v>619</v>
      </c>
    </row>
    <row r="636" spans="1:5" ht="13.5" x14ac:dyDescent="0.25">
      <c r="A636" s="103">
        <v>95621</v>
      </c>
      <c r="B636" s="103" t="s">
        <v>1253</v>
      </c>
      <c r="C636" s="103" t="s">
        <v>1131</v>
      </c>
      <c r="D636" s="360">
        <v>18.86</v>
      </c>
      <c r="E636" s="522" t="s">
        <v>619</v>
      </c>
    </row>
    <row r="637" spans="1:5" ht="13.5" x14ac:dyDescent="0.25">
      <c r="A637" s="103">
        <v>95632</v>
      </c>
      <c r="B637" s="103" t="s">
        <v>1254</v>
      </c>
      <c r="C637" s="103" t="s">
        <v>1131</v>
      </c>
      <c r="D637" s="360">
        <v>78.78</v>
      </c>
      <c r="E637" s="522" t="s">
        <v>619</v>
      </c>
    </row>
    <row r="638" spans="1:5" ht="13.5" x14ac:dyDescent="0.25">
      <c r="A638" s="103">
        <v>95703</v>
      </c>
      <c r="B638" s="103" t="s">
        <v>1255</v>
      </c>
      <c r="C638" s="103" t="s">
        <v>1131</v>
      </c>
      <c r="D638" s="360">
        <v>34.29</v>
      </c>
      <c r="E638" s="522" t="s">
        <v>619</v>
      </c>
    </row>
    <row r="639" spans="1:5" ht="13.5" x14ac:dyDescent="0.25">
      <c r="A639" s="103">
        <v>95709</v>
      </c>
      <c r="B639" s="103" t="s">
        <v>1256</v>
      </c>
      <c r="C639" s="103" t="s">
        <v>1131</v>
      </c>
      <c r="D639" s="360">
        <v>88.84</v>
      </c>
      <c r="E639" s="522" t="s">
        <v>619</v>
      </c>
    </row>
    <row r="640" spans="1:5" ht="13.5" x14ac:dyDescent="0.25">
      <c r="A640" s="103">
        <v>95715</v>
      </c>
      <c r="B640" s="103" t="s">
        <v>1257</v>
      </c>
      <c r="C640" s="103" t="s">
        <v>1131</v>
      </c>
      <c r="D640" s="360">
        <v>101.94</v>
      </c>
      <c r="E640" s="522" t="s">
        <v>619</v>
      </c>
    </row>
    <row r="641" spans="1:5" ht="13.5" x14ac:dyDescent="0.25">
      <c r="A641" s="103">
        <v>95721</v>
      </c>
      <c r="B641" s="103" t="s">
        <v>1258</v>
      </c>
      <c r="C641" s="103" t="s">
        <v>1131</v>
      </c>
      <c r="D641" s="360">
        <v>99.34</v>
      </c>
      <c r="E641" s="522" t="s">
        <v>619</v>
      </c>
    </row>
    <row r="642" spans="1:5" ht="13.5" x14ac:dyDescent="0.25">
      <c r="A642" s="103">
        <v>95873</v>
      </c>
      <c r="B642" s="103" t="s">
        <v>1259</v>
      </c>
      <c r="C642" s="103" t="s">
        <v>1131</v>
      </c>
      <c r="D642" s="360">
        <v>11.1</v>
      </c>
      <c r="E642" s="522" t="s">
        <v>619</v>
      </c>
    </row>
    <row r="643" spans="1:5" ht="13.5" x14ac:dyDescent="0.25">
      <c r="A643" s="103">
        <v>96014</v>
      </c>
      <c r="B643" s="103" t="s">
        <v>1260</v>
      </c>
      <c r="C643" s="103" t="s">
        <v>1131</v>
      </c>
      <c r="D643" s="360">
        <v>59.93</v>
      </c>
      <c r="E643" s="522" t="s">
        <v>619</v>
      </c>
    </row>
    <row r="644" spans="1:5" ht="13.5" x14ac:dyDescent="0.25">
      <c r="A644" s="103">
        <v>96021</v>
      </c>
      <c r="B644" s="103" t="s">
        <v>1261</v>
      </c>
      <c r="C644" s="103" t="s">
        <v>1131</v>
      </c>
      <c r="D644" s="360">
        <v>59.64</v>
      </c>
      <c r="E644" s="522" t="s">
        <v>619</v>
      </c>
    </row>
    <row r="645" spans="1:5" ht="13.5" x14ac:dyDescent="0.25">
      <c r="A645" s="103">
        <v>96029</v>
      </c>
      <c r="B645" s="103" t="s">
        <v>1262</v>
      </c>
      <c r="C645" s="103" t="s">
        <v>1131</v>
      </c>
      <c r="D645" s="360">
        <v>53.89</v>
      </c>
      <c r="E645" s="522" t="s">
        <v>619</v>
      </c>
    </row>
    <row r="646" spans="1:5" ht="13.5" x14ac:dyDescent="0.25">
      <c r="A646" s="103">
        <v>96036</v>
      </c>
      <c r="B646" s="103" t="s">
        <v>1263</v>
      </c>
      <c r="C646" s="103" t="s">
        <v>1131</v>
      </c>
      <c r="D646" s="360">
        <v>61.11</v>
      </c>
      <c r="E646" s="522" t="s">
        <v>619</v>
      </c>
    </row>
    <row r="647" spans="1:5" ht="13.5" x14ac:dyDescent="0.25">
      <c r="A647" s="103">
        <v>96155</v>
      </c>
      <c r="B647" s="103" t="s">
        <v>1264</v>
      </c>
      <c r="C647" s="103" t="s">
        <v>1131</v>
      </c>
      <c r="D647" s="360">
        <v>54.18</v>
      </c>
      <c r="E647" s="522" t="s">
        <v>619</v>
      </c>
    </row>
    <row r="648" spans="1:5" ht="13.5" x14ac:dyDescent="0.25">
      <c r="A648" s="103">
        <v>96156</v>
      </c>
      <c r="B648" s="103" t="s">
        <v>1265</v>
      </c>
      <c r="C648" s="103" t="s">
        <v>1131</v>
      </c>
      <c r="D648" s="360">
        <v>58.4</v>
      </c>
      <c r="E648" s="522" t="s">
        <v>619</v>
      </c>
    </row>
    <row r="649" spans="1:5" ht="13.5" x14ac:dyDescent="0.25">
      <c r="A649" s="103">
        <v>96159</v>
      </c>
      <c r="B649" s="103" t="s">
        <v>1266</v>
      </c>
      <c r="C649" s="103" t="s">
        <v>1131</v>
      </c>
      <c r="D649" s="360">
        <v>85.38</v>
      </c>
      <c r="E649" s="522" t="s">
        <v>619</v>
      </c>
    </row>
    <row r="650" spans="1:5" ht="13.5" x14ac:dyDescent="0.25">
      <c r="A650" s="103">
        <v>96246</v>
      </c>
      <c r="B650" s="103" t="s">
        <v>1267</v>
      </c>
      <c r="C650" s="103" t="s">
        <v>1131</v>
      </c>
      <c r="D650" s="360">
        <v>56.1</v>
      </c>
      <c r="E650" s="522" t="s">
        <v>619</v>
      </c>
    </row>
    <row r="651" spans="1:5" ht="13.5" x14ac:dyDescent="0.25">
      <c r="A651" s="103">
        <v>96464</v>
      </c>
      <c r="B651" s="103" t="s">
        <v>1268</v>
      </c>
      <c r="C651" s="103" t="s">
        <v>1131</v>
      </c>
      <c r="D651" s="360">
        <v>84.67</v>
      </c>
      <c r="E651" s="522" t="s">
        <v>619</v>
      </c>
    </row>
    <row r="652" spans="1:5" ht="13.5" x14ac:dyDescent="0.25">
      <c r="A652" s="103">
        <v>98765</v>
      </c>
      <c r="B652" s="103" t="s">
        <v>1269</v>
      </c>
      <c r="C652" s="103" t="s">
        <v>1131</v>
      </c>
      <c r="D652" s="360">
        <v>0.12</v>
      </c>
      <c r="E652" s="522" t="s">
        <v>619</v>
      </c>
    </row>
    <row r="653" spans="1:5" ht="13.5" x14ac:dyDescent="0.25">
      <c r="A653" s="103">
        <v>99834</v>
      </c>
      <c r="B653" s="103" t="s">
        <v>1270</v>
      </c>
      <c r="C653" s="103" t="s">
        <v>1131</v>
      </c>
      <c r="D653" s="360">
        <v>0.18</v>
      </c>
      <c r="E653" s="522" t="s">
        <v>619</v>
      </c>
    </row>
    <row r="654" spans="1:5" ht="13.5" x14ac:dyDescent="0.25">
      <c r="A654" s="103">
        <v>100642</v>
      </c>
      <c r="B654" s="103" t="s">
        <v>1271</v>
      </c>
      <c r="C654" s="103" t="s">
        <v>1131</v>
      </c>
      <c r="D654" s="360">
        <v>169.46</v>
      </c>
      <c r="E654" s="522" t="s">
        <v>619</v>
      </c>
    </row>
    <row r="655" spans="1:5" ht="13.5" x14ac:dyDescent="0.25">
      <c r="A655" s="103">
        <v>100648</v>
      </c>
      <c r="B655" s="103" t="s">
        <v>1272</v>
      </c>
      <c r="C655" s="103" t="s">
        <v>1131</v>
      </c>
      <c r="D655" s="360">
        <v>401.42</v>
      </c>
      <c r="E655" s="522" t="s">
        <v>619</v>
      </c>
    </row>
    <row r="656" spans="1:5" ht="13.5" x14ac:dyDescent="0.25">
      <c r="A656" s="103">
        <v>102274</v>
      </c>
      <c r="B656" s="103" t="s">
        <v>1273</v>
      </c>
      <c r="C656" s="103" t="s">
        <v>1131</v>
      </c>
      <c r="D656" s="360">
        <v>18.510000000000002</v>
      </c>
      <c r="E656" s="522" t="s">
        <v>619</v>
      </c>
    </row>
    <row r="657" spans="1:5" ht="13.5" x14ac:dyDescent="0.25">
      <c r="A657" s="103">
        <v>104092</v>
      </c>
      <c r="B657" s="103" t="s">
        <v>1274</v>
      </c>
      <c r="C657" s="103" t="s">
        <v>1131</v>
      </c>
      <c r="D657" s="360">
        <v>0.13</v>
      </c>
      <c r="E657" s="522" t="s">
        <v>619</v>
      </c>
    </row>
    <row r="658" spans="1:5" ht="13.5" x14ac:dyDescent="0.25">
      <c r="A658" s="103">
        <v>104098</v>
      </c>
      <c r="B658" s="103" t="s">
        <v>1275</v>
      </c>
      <c r="C658" s="103" t="s">
        <v>1131</v>
      </c>
      <c r="D658" s="360">
        <v>0.18</v>
      </c>
      <c r="E658" s="522" t="s">
        <v>619</v>
      </c>
    </row>
    <row r="659" spans="1:5" ht="13.5" x14ac:dyDescent="0.25">
      <c r="A659" s="103">
        <v>5089</v>
      </c>
      <c r="B659" s="103" t="s">
        <v>1276</v>
      </c>
      <c r="C659" s="103" t="s">
        <v>547</v>
      </c>
      <c r="D659" s="360">
        <v>41.26</v>
      </c>
      <c r="E659" s="522" t="s">
        <v>619</v>
      </c>
    </row>
    <row r="660" spans="1:5" ht="13.5" x14ac:dyDescent="0.25">
      <c r="A660" s="103">
        <v>5627</v>
      </c>
      <c r="B660" s="103" t="s">
        <v>1277</v>
      </c>
      <c r="C660" s="103" t="s">
        <v>547</v>
      </c>
      <c r="D660" s="360">
        <v>52.36</v>
      </c>
      <c r="E660" s="522" t="s">
        <v>619</v>
      </c>
    </row>
    <row r="661" spans="1:5" ht="13.5" x14ac:dyDescent="0.25">
      <c r="A661" s="103">
        <v>5628</v>
      </c>
      <c r="B661" s="103" t="s">
        <v>1278</v>
      </c>
      <c r="C661" s="103" t="s">
        <v>547</v>
      </c>
      <c r="D661" s="360">
        <v>7.1</v>
      </c>
      <c r="E661" s="522" t="s">
        <v>619</v>
      </c>
    </row>
    <row r="662" spans="1:5" ht="13.5" x14ac:dyDescent="0.25">
      <c r="A662" s="103">
        <v>5629</v>
      </c>
      <c r="B662" s="103" t="s">
        <v>1279</v>
      </c>
      <c r="C662" s="103" t="s">
        <v>547</v>
      </c>
      <c r="D662" s="360">
        <v>65.45</v>
      </c>
      <c r="E662" s="522" t="s">
        <v>619</v>
      </c>
    </row>
    <row r="663" spans="1:5" ht="13.5" x14ac:dyDescent="0.25">
      <c r="A663" s="103">
        <v>5630</v>
      </c>
      <c r="B663" s="103" t="s">
        <v>1280</v>
      </c>
      <c r="C663" s="103" t="s">
        <v>547</v>
      </c>
      <c r="D663" s="360">
        <v>67.739999999999995</v>
      </c>
      <c r="E663" s="522" t="s">
        <v>619</v>
      </c>
    </row>
    <row r="664" spans="1:5" ht="13.5" x14ac:dyDescent="0.25">
      <c r="A664" s="103">
        <v>5658</v>
      </c>
      <c r="B664" s="103" t="s">
        <v>1281</v>
      </c>
      <c r="C664" s="103" t="s">
        <v>547</v>
      </c>
      <c r="D664" s="360">
        <v>2.78</v>
      </c>
      <c r="E664" s="522" t="s">
        <v>619</v>
      </c>
    </row>
    <row r="665" spans="1:5" ht="13.5" x14ac:dyDescent="0.25">
      <c r="A665" s="103">
        <v>5664</v>
      </c>
      <c r="B665" s="103" t="s">
        <v>1282</v>
      </c>
      <c r="C665" s="103" t="s">
        <v>547</v>
      </c>
      <c r="D665" s="360">
        <v>34.46</v>
      </c>
      <c r="E665" s="522" t="s">
        <v>619</v>
      </c>
    </row>
    <row r="666" spans="1:5" ht="13.5" x14ac:dyDescent="0.25">
      <c r="A666" s="103">
        <v>5667</v>
      </c>
      <c r="B666" s="103" t="s">
        <v>1283</v>
      </c>
      <c r="C666" s="103" t="s">
        <v>547</v>
      </c>
      <c r="D666" s="360">
        <v>30.65</v>
      </c>
      <c r="E666" s="522" t="s">
        <v>619</v>
      </c>
    </row>
    <row r="667" spans="1:5" ht="13.5" x14ac:dyDescent="0.25">
      <c r="A667" s="103">
        <v>5668</v>
      </c>
      <c r="B667" s="103" t="s">
        <v>1284</v>
      </c>
      <c r="C667" s="103" t="s">
        <v>547</v>
      </c>
      <c r="D667" s="360">
        <v>48.18</v>
      </c>
      <c r="E667" s="522" t="s">
        <v>619</v>
      </c>
    </row>
    <row r="668" spans="1:5" ht="13.5" x14ac:dyDescent="0.25">
      <c r="A668" s="103">
        <v>5674</v>
      </c>
      <c r="B668" s="103" t="s">
        <v>1285</v>
      </c>
      <c r="C668" s="103" t="s">
        <v>547</v>
      </c>
      <c r="D668" s="360">
        <v>39.69</v>
      </c>
      <c r="E668" s="522" t="s">
        <v>619</v>
      </c>
    </row>
    <row r="669" spans="1:5" ht="13.5" x14ac:dyDescent="0.25">
      <c r="A669" s="103">
        <v>5692</v>
      </c>
      <c r="B669" s="103" t="s">
        <v>1286</v>
      </c>
      <c r="C669" s="103" t="s">
        <v>547</v>
      </c>
      <c r="D669" s="360">
        <v>0.25</v>
      </c>
      <c r="E669" s="522" t="s">
        <v>619</v>
      </c>
    </row>
    <row r="670" spans="1:5" ht="13.5" x14ac:dyDescent="0.25">
      <c r="A670" s="103">
        <v>5693</v>
      </c>
      <c r="B670" s="103" t="s">
        <v>1287</v>
      </c>
      <c r="C670" s="103" t="s">
        <v>547</v>
      </c>
      <c r="D670" s="360">
        <v>16.47</v>
      </c>
      <c r="E670" s="522" t="s">
        <v>619</v>
      </c>
    </row>
    <row r="671" spans="1:5" ht="13.5" x14ac:dyDescent="0.25">
      <c r="A671" s="103">
        <v>5695</v>
      </c>
      <c r="B671" s="103" t="s">
        <v>1288</v>
      </c>
      <c r="C671" s="103" t="s">
        <v>547</v>
      </c>
      <c r="D671" s="360">
        <v>30.32</v>
      </c>
      <c r="E671" s="522" t="s">
        <v>619</v>
      </c>
    </row>
    <row r="672" spans="1:5" ht="13.5" x14ac:dyDescent="0.25">
      <c r="A672" s="103">
        <v>5703</v>
      </c>
      <c r="B672" s="103" t="s">
        <v>1289</v>
      </c>
      <c r="C672" s="103" t="s">
        <v>547</v>
      </c>
      <c r="D672" s="360">
        <v>19.27</v>
      </c>
      <c r="E672" s="522" t="s">
        <v>619</v>
      </c>
    </row>
    <row r="673" spans="1:5" ht="13.5" x14ac:dyDescent="0.25">
      <c r="A673" s="103">
        <v>5705</v>
      </c>
      <c r="B673" s="103" t="s">
        <v>1290</v>
      </c>
      <c r="C673" s="103" t="s">
        <v>547</v>
      </c>
      <c r="D673" s="360">
        <v>29.31</v>
      </c>
      <c r="E673" s="522" t="s">
        <v>619</v>
      </c>
    </row>
    <row r="674" spans="1:5" ht="13.5" x14ac:dyDescent="0.25">
      <c r="A674" s="103">
        <v>5707</v>
      </c>
      <c r="B674" s="103" t="s">
        <v>1291</v>
      </c>
      <c r="C674" s="103" t="s">
        <v>547</v>
      </c>
      <c r="D674" s="360">
        <v>63.19</v>
      </c>
      <c r="E674" s="522" t="s">
        <v>619</v>
      </c>
    </row>
    <row r="675" spans="1:5" ht="13.5" x14ac:dyDescent="0.25">
      <c r="A675" s="103">
        <v>5710</v>
      </c>
      <c r="B675" s="103" t="s">
        <v>1292</v>
      </c>
      <c r="C675" s="103" t="s">
        <v>547</v>
      </c>
      <c r="D675" s="360">
        <v>149.82</v>
      </c>
      <c r="E675" s="522" t="s">
        <v>619</v>
      </c>
    </row>
    <row r="676" spans="1:5" ht="13.5" x14ac:dyDescent="0.25">
      <c r="A676" s="103">
        <v>5711</v>
      </c>
      <c r="B676" s="103" t="s">
        <v>1293</v>
      </c>
      <c r="C676" s="103" t="s">
        <v>547</v>
      </c>
      <c r="D676" s="360">
        <v>93.59</v>
      </c>
      <c r="E676" s="522" t="s">
        <v>619</v>
      </c>
    </row>
    <row r="677" spans="1:5" ht="13.5" x14ac:dyDescent="0.25">
      <c r="A677" s="103">
        <v>5714</v>
      </c>
      <c r="B677" s="103" t="s">
        <v>1294</v>
      </c>
      <c r="C677" s="103" t="s">
        <v>547</v>
      </c>
      <c r="D677" s="360">
        <v>15.15</v>
      </c>
      <c r="E677" s="522" t="s">
        <v>619</v>
      </c>
    </row>
    <row r="678" spans="1:5" ht="13.5" x14ac:dyDescent="0.25">
      <c r="A678" s="103">
        <v>5715</v>
      </c>
      <c r="B678" s="103" t="s">
        <v>1295</v>
      </c>
      <c r="C678" s="103" t="s">
        <v>547</v>
      </c>
      <c r="D678" s="360">
        <v>70.819999999999993</v>
      </c>
      <c r="E678" s="522" t="s">
        <v>619</v>
      </c>
    </row>
    <row r="679" spans="1:5" ht="13.5" x14ac:dyDescent="0.25">
      <c r="A679" s="103">
        <v>5718</v>
      </c>
      <c r="B679" s="103" t="s">
        <v>1296</v>
      </c>
      <c r="C679" s="103" t="s">
        <v>547</v>
      </c>
      <c r="D679" s="360">
        <v>111.71</v>
      </c>
      <c r="E679" s="522" t="s">
        <v>619</v>
      </c>
    </row>
    <row r="680" spans="1:5" ht="13.5" x14ac:dyDescent="0.25">
      <c r="A680" s="103">
        <v>5721</v>
      </c>
      <c r="B680" s="103" t="s">
        <v>1297</v>
      </c>
      <c r="C680" s="103" t="s">
        <v>547</v>
      </c>
      <c r="D680" s="360">
        <v>98.56</v>
      </c>
      <c r="E680" s="522" t="s">
        <v>619</v>
      </c>
    </row>
    <row r="681" spans="1:5" ht="13.5" x14ac:dyDescent="0.25">
      <c r="A681" s="103">
        <v>5722</v>
      </c>
      <c r="B681" s="103" t="s">
        <v>1298</v>
      </c>
      <c r="C681" s="103" t="s">
        <v>547</v>
      </c>
      <c r="D681" s="360">
        <v>227.94</v>
      </c>
      <c r="E681" s="522" t="s">
        <v>619</v>
      </c>
    </row>
    <row r="682" spans="1:5" ht="13.5" x14ac:dyDescent="0.25">
      <c r="A682" s="103">
        <v>5724</v>
      </c>
      <c r="B682" s="103" t="s">
        <v>1299</v>
      </c>
      <c r="C682" s="103" t="s">
        <v>547</v>
      </c>
      <c r="D682" s="360">
        <v>57.89</v>
      </c>
      <c r="E682" s="522" t="s">
        <v>619</v>
      </c>
    </row>
    <row r="683" spans="1:5" ht="13.5" x14ac:dyDescent="0.25">
      <c r="A683" s="103">
        <v>5727</v>
      </c>
      <c r="B683" s="103" t="s">
        <v>1300</v>
      </c>
      <c r="C683" s="103" t="s">
        <v>547</v>
      </c>
      <c r="D683" s="360">
        <v>11.98</v>
      </c>
      <c r="E683" s="522" t="s">
        <v>619</v>
      </c>
    </row>
    <row r="684" spans="1:5" ht="13.5" x14ac:dyDescent="0.25">
      <c r="A684" s="103">
        <v>5729</v>
      </c>
      <c r="B684" s="103" t="s">
        <v>1301</v>
      </c>
      <c r="C684" s="103" t="s">
        <v>547</v>
      </c>
      <c r="D684" s="360">
        <v>48.73</v>
      </c>
      <c r="E684" s="522" t="s">
        <v>619</v>
      </c>
    </row>
    <row r="685" spans="1:5" ht="13.5" x14ac:dyDescent="0.25">
      <c r="A685" s="103">
        <v>5730</v>
      </c>
      <c r="B685" s="103" t="s">
        <v>1302</v>
      </c>
      <c r="C685" s="103" t="s">
        <v>547</v>
      </c>
      <c r="D685" s="360">
        <v>42.96</v>
      </c>
      <c r="E685" s="522" t="s">
        <v>619</v>
      </c>
    </row>
    <row r="686" spans="1:5" ht="13.5" x14ac:dyDescent="0.25">
      <c r="A686" s="103">
        <v>5735</v>
      </c>
      <c r="B686" s="103" t="s">
        <v>1303</v>
      </c>
      <c r="C686" s="103" t="s">
        <v>547</v>
      </c>
      <c r="D686" s="360">
        <v>33.25</v>
      </c>
      <c r="E686" s="522" t="s">
        <v>619</v>
      </c>
    </row>
    <row r="687" spans="1:5" ht="13.5" x14ac:dyDescent="0.25">
      <c r="A687" s="103">
        <v>5736</v>
      </c>
      <c r="B687" s="103" t="s">
        <v>1304</v>
      </c>
      <c r="C687" s="103" t="s">
        <v>547</v>
      </c>
      <c r="D687" s="360">
        <v>43.9</v>
      </c>
      <c r="E687" s="522" t="s">
        <v>619</v>
      </c>
    </row>
    <row r="688" spans="1:5" ht="13.5" x14ac:dyDescent="0.25">
      <c r="A688" s="103">
        <v>5738</v>
      </c>
      <c r="B688" s="103" t="s">
        <v>1305</v>
      </c>
      <c r="C688" s="103" t="s">
        <v>547</v>
      </c>
      <c r="D688" s="360">
        <v>43.33</v>
      </c>
      <c r="E688" s="522" t="s">
        <v>619</v>
      </c>
    </row>
    <row r="689" spans="1:5" ht="13.5" x14ac:dyDescent="0.25">
      <c r="A689" s="103">
        <v>5739</v>
      </c>
      <c r="B689" s="103" t="s">
        <v>1306</v>
      </c>
      <c r="C689" s="103" t="s">
        <v>547</v>
      </c>
      <c r="D689" s="360">
        <v>54.23</v>
      </c>
      <c r="E689" s="522" t="s">
        <v>619</v>
      </c>
    </row>
    <row r="690" spans="1:5" ht="13.5" x14ac:dyDescent="0.25">
      <c r="A690" s="103">
        <v>5741</v>
      </c>
      <c r="B690" s="103" t="s">
        <v>1307</v>
      </c>
      <c r="C690" s="103" t="s">
        <v>547</v>
      </c>
      <c r="D690" s="360">
        <v>41.85</v>
      </c>
      <c r="E690" s="522" t="s">
        <v>619</v>
      </c>
    </row>
    <row r="691" spans="1:5" ht="13.5" x14ac:dyDescent="0.25">
      <c r="A691" s="103">
        <v>5742</v>
      </c>
      <c r="B691" s="103" t="s">
        <v>1308</v>
      </c>
      <c r="C691" s="103" t="s">
        <v>547</v>
      </c>
      <c r="D691" s="360">
        <v>28.99</v>
      </c>
      <c r="E691" s="522" t="s">
        <v>619</v>
      </c>
    </row>
    <row r="692" spans="1:5" ht="13.5" x14ac:dyDescent="0.25">
      <c r="A692" s="103">
        <v>5747</v>
      </c>
      <c r="B692" s="103" t="s">
        <v>1309</v>
      </c>
      <c r="C692" s="103" t="s">
        <v>547</v>
      </c>
      <c r="D692" s="360">
        <v>166.24</v>
      </c>
      <c r="E692" s="522" t="s">
        <v>619</v>
      </c>
    </row>
    <row r="693" spans="1:5" ht="13.5" x14ac:dyDescent="0.25">
      <c r="A693" s="103">
        <v>5751</v>
      </c>
      <c r="B693" s="103" t="s">
        <v>1310</v>
      </c>
      <c r="C693" s="103" t="s">
        <v>547</v>
      </c>
      <c r="D693" s="360">
        <v>25.26</v>
      </c>
      <c r="E693" s="522" t="s">
        <v>619</v>
      </c>
    </row>
    <row r="694" spans="1:5" ht="13.5" x14ac:dyDescent="0.25">
      <c r="A694" s="103">
        <v>5754</v>
      </c>
      <c r="B694" s="103" t="s">
        <v>1311</v>
      </c>
      <c r="C694" s="103" t="s">
        <v>547</v>
      </c>
      <c r="D694" s="360">
        <v>27.74</v>
      </c>
      <c r="E694" s="522" t="s">
        <v>619</v>
      </c>
    </row>
    <row r="695" spans="1:5" ht="13.5" x14ac:dyDescent="0.25">
      <c r="A695" s="103">
        <v>5763</v>
      </c>
      <c r="B695" s="103" t="s">
        <v>1312</v>
      </c>
      <c r="C695" s="103" t="s">
        <v>547</v>
      </c>
      <c r="D695" s="360">
        <v>40.67</v>
      </c>
      <c r="E695" s="522" t="s">
        <v>619</v>
      </c>
    </row>
    <row r="696" spans="1:5" ht="13.5" x14ac:dyDescent="0.25">
      <c r="A696" s="103">
        <v>5765</v>
      </c>
      <c r="B696" s="103" t="s">
        <v>1313</v>
      </c>
      <c r="C696" s="103" t="s">
        <v>547</v>
      </c>
      <c r="D696" s="360">
        <v>4.54</v>
      </c>
      <c r="E696" s="522" t="s">
        <v>619</v>
      </c>
    </row>
    <row r="697" spans="1:5" ht="13.5" x14ac:dyDescent="0.25">
      <c r="A697" s="103">
        <v>5766</v>
      </c>
      <c r="B697" s="103" t="s">
        <v>1314</v>
      </c>
      <c r="C697" s="103" t="s">
        <v>547</v>
      </c>
      <c r="D697" s="360">
        <v>2.29</v>
      </c>
      <c r="E697" s="522" t="s">
        <v>619</v>
      </c>
    </row>
    <row r="698" spans="1:5" ht="13.5" x14ac:dyDescent="0.25">
      <c r="A698" s="103">
        <v>5779</v>
      </c>
      <c r="B698" s="103" t="s">
        <v>1315</v>
      </c>
      <c r="C698" s="103" t="s">
        <v>547</v>
      </c>
      <c r="D698" s="360">
        <v>68.8</v>
      </c>
      <c r="E698" s="522" t="s">
        <v>619</v>
      </c>
    </row>
    <row r="699" spans="1:5" ht="13.5" x14ac:dyDescent="0.25">
      <c r="A699" s="103">
        <v>5787</v>
      </c>
      <c r="B699" s="103" t="s">
        <v>1316</v>
      </c>
      <c r="C699" s="103" t="s">
        <v>547</v>
      </c>
      <c r="D699" s="360">
        <v>73.97</v>
      </c>
      <c r="E699" s="522" t="s">
        <v>619</v>
      </c>
    </row>
    <row r="700" spans="1:5" ht="13.5" x14ac:dyDescent="0.25">
      <c r="A700" s="103">
        <v>5797</v>
      </c>
      <c r="B700" s="103" t="s">
        <v>1317</v>
      </c>
      <c r="C700" s="103" t="s">
        <v>547</v>
      </c>
      <c r="D700" s="360">
        <v>6.15</v>
      </c>
      <c r="E700" s="522" t="s">
        <v>619</v>
      </c>
    </row>
    <row r="701" spans="1:5" ht="13.5" x14ac:dyDescent="0.25">
      <c r="A701" s="103">
        <v>5800</v>
      </c>
      <c r="B701" s="103" t="s">
        <v>1318</v>
      </c>
      <c r="C701" s="103" t="s">
        <v>547</v>
      </c>
      <c r="D701" s="360">
        <v>0.38</v>
      </c>
      <c r="E701" s="522" t="s">
        <v>619</v>
      </c>
    </row>
    <row r="702" spans="1:5" ht="13.5" x14ac:dyDescent="0.25">
      <c r="A702" s="103">
        <v>7032</v>
      </c>
      <c r="B702" s="103" t="s">
        <v>1319</v>
      </c>
      <c r="C702" s="103" t="s">
        <v>547</v>
      </c>
      <c r="D702" s="360">
        <v>4.54</v>
      </c>
      <c r="E702" s="522" t="s">
        <v>619</v>
      </c>
    </row>
    <row r="703" spans="1:5" ht="13.5" x14ac:dyDescent="0.25">
      <c r="A703" s="103">
        <v>7033</v>
      </c>
      <c r="B703" s="103" t="s">
        <v>1320</v>
      </c>
      <c r="C703" s="103" t="s">
        <v>547</v>
      </c>
      <c r="D703" s="360">
        <v>0.8</v>
      </c>
      <c r="E703" s="522" t="s">
        <v>619</v>
      </c>
    </row>
    <row r="704" spans="1:5" ht="13.5" x14ac:dyDescent="0.25">
      <c r="A704" s="103">
        <v>7034</v>
      </c>
      <c r="B704" s="103" t="s">
        <v>1321</v>
      </c>
      <c r="C704" s="103" t="s">
        <v>547</v>
      </c>
      <c r="D704" s="360">
        <v>5.67</v>
      </c>
      <c r="E704" s="522" t="s">
        <v>619</v>
      </c>
    </row>
    <row r="705" spans="1:5" ht="13.5" x14ac:dyDescent="0.25">
      <c r="A705" s="103">
        <v>7035</v>
      </c>
      <c r="B705" s="103" t="s">
        <v>1322</v>
      </c>
      <c r="C705" s="103" t="s">
        <v>547</v>
      </c>
      <c r="D705" s="360">
        <v>269.58</v>
      </c>
      <c r="E705" s="522" t="s">
        <v>619</v>
      </c>
    </row>
    <row r="706" spans="1:5" ht="13.5" x14ac:dyDescent="0.25">
      <c r="A706" s="103">
        <v>7038</v>
      </c>
      <c r="B706" s="103" t="s">
        <v>1323</v>
      </c>
      <c r="C706" s="103" t="s">
        <v>547</v>
      </c>
      <c r="D706" s="360">
        <v>49.56</v>
      </c>
      <c r="E706" s="522" t="s">
        <v>619</v>
      </c>
    </row>
    <row r="707" spans="1:5" ht="13.5" x14ac:dyDescent="0.25">
      <c r="A707" s="103">
        <v>7039</v>
      </c>
      <c r="B707" s="103" t="s">
        <v>1324</v>
      </c>
      <c r="C707" s="103" t="s">
        <v>547</v>
      </c>
      <c r="D707" s="360">
        <v>6.88</v>
      </c>
      <c r="E707" s="522" t="s">
        <v>619</v>
      </c>
    </row>
    <row r="708" spans="1:5" ht="13.5" x14ac:dyDescent="0.25">
      <c r="A708" s="103">
        <v>7040</v>
      </c>
      <c r="B708" s="103" t="s">
        <v>1325</v>
      </c>
      <c r="C708" s="103" t="s">
        <v>547</v>
      </c>
      <c r="D708" s="360">
        <v>62.03</v>
      </c>
      <c r="E708" s="522" t="s">
        <v>619</v>
      </c>
    </row>
    <row r="709" spans="1:5" ht="13.5" x14ac:dyDescent="0.25">
      <c r="A709" s="103">
        <v>7044</v>
      </c>
      <c r="B709" s="103" t="s">
        <v>1326</v>
      </c>
      <c r="C709" s="103" t="s">
        <v>547</v>
      </c>
      <c r="D709" s="360">
        <v>0.28000000000000003</v>
      </c>
      <c r="E709" s="522" t="s">
        <v>619</v>
      </c>
    </row>
    <row r="710" spans="1:5" ht="13.5" x14ac:dyDescent="0.25">
      <c r="A710" s="103">
        <v>7045</v>
      </c>
      <c r="B710" s="103" t="s">
        <v>1327</v>
      </c>
      <c r="C710" s="103" t="s">
        <v>547</v>
      </c>
      <c r="D710" s="360">
        <v>0.03</v>
      </c>
      <c r="E710" s="522" t="s">
        <v>619</v>
      </c>
    </row>
    <row r="711" spans="1:5" ht="13.5" x14ac:dyDescent="0.25">
      <c r="A711" s="103">
        <v>7046</v>
      </c>
      <c r="B711" s="103" t="s">
        <v>1328</v>
      </c>
      <c r="C711" s="103" t="s">
        <v>547</v>
      </c>
      <c r="D711" s="360">
        <v>0.3</v>
      </c>
      <c r="E711" s="522" t="s">
        <v>619</v>
      </c>
    </row>
    <row r="712" spans="1:5" ht="13.5" x14ac:dyDescent="0.25">
      <c r="A712" s="103">
        <v>7047</v>
      </c>
      <c r="B712" s="103" t="s">
        <v>1329</v>
      </c>
      <c r="C712" s="103" t="s">
        <v>547</v>
      </c>
      <c r="D712" s="360">
        <v>19.440000000000001</v>
      </c>
      <c r="E712" s="522" t="s">
        <v>619</v>
      </c>
    </row>
    <row r="713" spans="1:5" ht="13.5" x14ac:dyDescent="0.25">
      <c r="A713" s="103">
        <v>7051</v>
      </c>
      <c r="B713" s="103" t="s">
        <v>1330</v>
      </c>
      <c r="C713" s="103" t="s">
        <v>547</v>
      </c>
      <c r="D713" s="360">
        <v>43.96</v>
      </c>
      <c r="E713" s="522" t="s">
        <v>619</v>
      </c>
    </row>
    <row r="714" spans="1:5" ht="13.5" x14ac:dyDescent="0.25">
      <c r="A714" s="103">
        <v>7052</v>
      </c>
      <c r="B714" s="103" t="s">
        <v>1331</v>
      </c>
      <c r="C714" s="103" t="s">
        <v>547</v>
      </c>
      <c r="D714" s="360">
        <v>6.1</v>
      </c>
      <c r="E714" s="522" t="s">
        <v>619</v>
      </c>
    </row>
    <row r="715" spans="1:5" ht="13.5" x14ac:dyDescent="0.25">
      <c r="A715" s="103">
        <v>7053</v>
      </c>
      <c r="B715" s="103" t="s">
        <v>1332</v>
      </c>
      <c r="C715" s="103" t="s">
        <v>547</v>
      </c>
      <c r="D715" s="360">
        <v>55.02</v>
      </c>
      <c r="E715" s="522" t="s">
        <v>619</v>
      </c>
    </row>
    <row r="716" spans="1:5" ht="13.5" x14ac:dyDescent="0.25">
      <c r="A716" s="103">
        <v>7054</v>
      </c>
      <c r="B716" s="103" t="s">
        <v>1333</v>
      </c>
      <c r="C716" s="103" t="s">
        <v>547</v>
      </c>
      <c r="D716" s="360">
        <v>93.84</v>
      </c>
      <c r="E716" s="522" t="s">
        <v>619</v>
      </c>
    </row>
    <row r="717" spans="1:5" ht="13.5" x14ac:dyDescent="0.25">
      <c r="A717" s="103">
        <v>7058</v>
      </c>
      <c r="B717" s="103" t="s">
        <v>1334</v>
      </c>
      <c r="C717" s="103" t="s">
        <v>547</v>
      </c>
      <c r="D717" s="360">
        <v>17.36</v>
      </c>
      <c r="E717" s="522" t="s">
        <v>619</v>
      </c>
    </row>
    <row r="718" spans="1:5" ht="13.5" x14ac:dyDescent="0.25">
      <c r="A718" s="103">
        <v>7059</v>
      </c>
      <c r="B718" s="103" t="s">
        <v>1335</v>
      </c>
      <c r="C718" s="103" t="s">
        <v>547</v>
      </c>
      <c r="D718" s="360">
        <v>3.42</v>
      </c>
      <c r="E718" s="522" t="s">
        <v>619</v>
      </c>
    </row>
    <row r="719" spans="1:5" ht="13.5" x14ac:dyDescent="0.25">
      <c r="A719" s="103">
        <v>7060</v>
      </c>
      <c r="B719" s="103" t="s">
        <v>1336</v>
      </c>
      <c r="C719" s="103" t="s">
        <v>547</v>
      </c>
      <c r="D719" s="360">
        <v>31.38</v>
      </c>
      <c r="E719" s="522" t="s">
        <v>619</v>
      </c>
    </row>
    <row r="720" spans="1:5" ht="13.5" x14ac:dyDescent="0.25">
      <c r="A720" s="103">
        <v>7061</v>
      </c>
      <c r="B720" s="103" t="s">
        <v>1337</v>
      </c>
      <c r="C720" s="103" t="s">
        <v>547</v>
      </c>
      <c r="D720" s="360">
        <v>85.66</v>
      </c>
      <c r="E720" s="522" t="s">
        <v>619</v>
      </c>
    </row>
    <row r="721" spans="1:5" ht="13.5" x14ac:dyDescent="0.25">
      <c r="A721" s="103">
        <v>7063</v>
      </c>
      <c r="B721" s="103" t="s">
        <v>1338</v>
      </c>
      <c r="C721" s="103" t="s">
        <v>547</v>
      </c>
      <c r="D721" s="360">
        <v>18.899999999999999</v>
      </c>
      <c r="E721" s="522" t="s">
        <v>619</v>
      </c>
    </row>
    <row r="722" spans="1:5" ht="13.5" x14ac:dyDescent="0.25">
      <c r="A722" s="103">
        <v>7064</v>
      </c>
      <c r="B722" s="103" t="s">
        <v>1339</v>
      </c>
      <c r="C722" s="103" t="s">
        <v>547</v>
      </c>
      <c r="D722" s="360">
        <v>2.62</v>
      </c>
      <c r="E722" s="522" t="s">
        <v>619</v>
      </c>
    </row>
    <row r="723" spans="1:5" ht="13.5" x14ac:dyDescent="0.25">
      <c r="A723" s="103">
        <v>7065</v>
      </c>
      <c r="B723" s="103" t="s">
        <v>1340</v>
      </c>
      <c r="C723" s="103" t="s">
        <v>547</v>
      </c>
      <c r="D723" s="360">
        <v>20.68</v>
      </c>
      <c r="E723" s="522" t="s">
        <v>619</v>
      </c>
    </row>
    <row r="724" spans="1:5" ht="13.5" x14ac:dyDescent="0.25">
      <c r="A724" s="103">
        <v>7066</v>
      </c>
      <c r="B724" s="103" t="s">
        <v>1341</v>
      </c>
      <c r="C724" s="103" t="s">
        <v>547</v>
      </c>
      <c r="D724" s="360">
        <v>101.64</v>
      </c>
      <c r="E724" s="522" t="s">
        <v>619</v>
      </c>
    </row>
    <row r="725" spans="1:5" ht="13.5" x14ac:dyDescent="0.25">
      <c r="A725" s="103">
        <v>53786</v>
      </c>
      <c r="B725" s="103" t="s">
        <v>1342</v>
      </c>
      <c r="C725" s="103" t="s">
        <v>547</v>
      </c>
      <c r="D725" s="360">
        <v>53.65</v>
      </c>
      <c r="E725" s="522" t="s">
        <v>619</v>
      </c>
    </row>
    <row r="726" spans="1:5" ht="13.5" x14ac:dyDescent="0.25">
      <c r="A726" s="103">
        <v>53788</v>
      </c>
      <c r="B726" s="103" t="s">
        <v>1343</v>
      </c>
      <c r="C726" s="103" t="s">
        <v>547</v>
      </c>
      <c r="D726" s="360">
        <v>60.06</v>
      </c>
      <c r="E726" s="522" t="s">
        <v>619</v>
      </c>
    </row>
    <row r="727" spans="1:5" ht="13.5" x14ac:dyDescent="0.25">
      <c r="A727" s="103">
        <v>53792</v>
      </c>
      <c r="B727" s="103" t="s">
        <v>1344</v>
      </c>
      <c r="C727" s="103" t="s">
        <v>547</v>
      </c>
      <c r="D727" s="360">
        <v>106.48</v>
      </c>
      <c r="E727" s="522" t="s">
        <v>619</v>
      </c>
    </row>
    <row r="728" spans="1:5" ht="13.5" x14ac:dyDescent="0.25">
      <c r="A728" s="103">
        <v>53794</v>
      </c>
      <c r="B728" s="103" t="s">
        <v>1345</v>
      </c>
      <c r="C728" s="103" t="s">
        <v>547</v>
      </c>
      <c r="D728" s="360">
        <v>35</v>
      </c>
      <c r="E728" s="522" t="s">
        <v>619</v>
      </c>
    </row>
    <row r="729" spans="1:5" ht="13.5" x14ac:dyDescent="0.25">
      <c r="A729" s="103">
        <v>53797</v>
      </c>
      <c r="B729" s="103" t="s">
        <v>1346</v>
      </c>
      <c r="C729" s="103" t="s">
        <v>547</v>
      </c>
      <c r="D729" s="360">
        <v>122.46</v>
      </c>
      <c r="E729" s="522" t="s">
        <v>619</v>
      </c>
    </row>
    <row r="730" spans="1:5" ht="13.5" x14ac:dyDescent="0.25">
      <c r="A730" s="103">
        <v>53804</v>
      </c>
      <c r="B730" s="103" t="s">
        <v>1347</v>
      </c>
      <c r="C730" s="103" t="s">
        <v>547</v>
      </c>
      <c r="D730" s="360">
        <v>5.78</v>
      </c>
      <c r="E730" s="522" t="s">
        <v>619</v>
      </c>
    </row>
    <row r="731" spans="1:5" ht="13.5" x14ac:dyDescent="0.25">
      <c r="A731" s="103">
        <v>53806</v>
      </c>
      <c r="B731" s="103" t="s">
        <v>1348</v>
      </c>
      <c r="C731" s="103" t="s">
        <v>547</v>
      </c>
      <c r="D731" s="360">
        <v>74.599999999999994</v>
      </c>
      <c r="E731" s="522" t="s">
        <v>619</v>
      </c>
    </row>
    <row r="732" spans="1:5" ht="13.5" x14ac:dyDescent="0.25">
      <c r="A732" s="103">
        <v>53810</v>
      </c>
      <c r="B732" s="103" t="s">
        <v>1349</v>
      </c>
      <c r="C732" s="103" t="s">
        <v>547</v>
      </c>
      <c r="D732" s="360">
        <v>75.06</v>
      </c>
      <c r="E732" s="522" t="s">
        <v>619</v>
      </c>
    </row>
    <row r="733" spans="1:5" ht="13.5" x14ac:dyDescent="0.25">
      <c r="A733" s="103">
        <v>53814</v>
      </c>
      <c r="B733" s="103" t="s">
        <v>1350</v>
      </c>
      <c r="C733" s="103" t="s">
        <v>547</v>
      </c>
      <c r="D733" s="360">
        <v>245.86</v>
      </c>
      <c r="E733" s="522" t="s">
        <v>619</v>
      </c>
    </row>
    <row r="734" spans="1:5" ht="13.5" x14ac:dyDescent="0.25">
      <c r="A734" s="103">
        <v>53817</v>
      </c>
      <c r="B734" s="103" t="s">
        <v>1351</v>
      </c>
      <c r="C734" s="103" t="s">
        <v>547</v>
      </c>
      <c r="D734" s="360">
        <v>65.66</v>
      </c>
      <c r="E734" s="522" t="s">
        <v>619</v>
      </c>
    </row>
    <row r="735" spans="1:5" ht="13.5" x14ac:dyDescent="0.25">
      <c r="A735" s="103">
        <v>53818</v>
      </c>
      <c r="B735" s="103" t="s">
        <v>1352</v>
      </c>
      <c r="C735" s="103" t="s">
        <v>547</v>
      </c>
      <c r="D735" s="360">
        <v>9.57</v>
      </c>
      <c r="E735" s="522" t="s">
        <v>619</v>
      </c>
    </row>
    <row r="736" spans="1:5" ht="13.5" x14ac:dyDescent="0.25">
      <c r="A736" s="103">
        <v>53827</v>
      </c>
      <c r="B736" s="103" t="s">
        <v>1353</v>
      </c>
      <c r="C736" s="103" t="s">
        <v>547</v>
      </c>
      <c r="D736" s="360">
        <v>119.88</v>
      </c>
      <c r="E736" s="522" t="s">
        <v>619</v>
      </c>
    </row>
    <row r="737" spans="1:5" ht="13.5" x14ac:dyDescent="0.25">
      <c r="A737" s="103">
        <v>53829</v>
      </c>
      <c r="B737" s="103" t="s">
        <v>1354</v>
      </c>
      <c r="C737" s="103" t="s">
        <v>547</v>
      </c>
      <c r="D737" s="360">
        <v>122.46</v>
      </c>
      <c r="E737" s="522" t="s">
        <v>619</v>
      </c>
    </row>
    <row r="738" spans="1:5" ht="13.5" x14ac:dyDescent="0.25">
      <c r="A738" s="103">
        <v>53831</v>
      </c>
      <c r="B738" s="103" t="s">
        <v>1355</v>
      </c>
      <c r="C738" s="103" t="s">
        <v>547</v>
      </c>
      <c r="D738" s="360">
        <v>202.28</v>
      </c>
      <c r="E738" s="522" t="s">
        <v>619</v>
      </c>
    </row>
    <row r="739" spans="1:5" ht="13.5" x14ac:dyDescent="0.25">
      <c r="A739" s="103">
        <v>53840</v>
      </c>
      <c r="B739" s="103" t="s">
        <v>1356</v>
      </c>
      <c r="C739" s="103" t="s">
        <v>547</v>
      </c>
      <c r="D739" s="360">
        <v>3.14</v>
      </c>
      <c r="E739" s="522" t="s">
        <v>619</v>
      </c>
    </row>
    <row r="740" spans="1:5" ht="13.5" x14ac:dyDescent="0.25">
      <c r="A740" s="103">
        <v>53841</v>
      </c>
      <c r="B740" s="103" t="s">
        <v>1357</v>
      </c>
      <c r="C740" s="103" t="s">
        <v>547</v>
      </c>
      <c r="D740" s="360">
        <v>2.1800000000000002</v>
      </c>
      <c r="E740" s="522" t="s">
        <v>619</v>
      </c>
    </row>
    <row r="741" spans="1:5" ht="13.5" x14ac:dyDescent="0.25">
      <c r="A741" s="103">
        <v>53849</v>
      </c>
      <c r="B741" s="103" t="s">
        <v>1358</v>
      </c>
      <c r="C741" s="103" t="s">
        <v>547</v>
      </c>
      <c r="D741" s="360">
        <v>87.99</v>
      </c>
      <c r="E741" s="522" t="s">
        <v>619</v>
      </c>
    </row>
    <row r="742" spans="1:5" ht="13.5" x14ac:dyDescent="0.25">
      <c r="A742" s="103">
        <v>53857</v>
      </c>
      <c r="B742" s="103" t="s">
        <v>1359</v>
      </c>
      <c r="C742" s="103" t="s">
        <v>547</v>
      </c>
      <c r="D742" s="360">
        <v>76</v>
      </c>
      <c r="E742" s="522" t="s">
        <v>619</v>
      </c>
    </row>
    <row r="743" spans="1:5" ht="13.5" x14ac:dyDescent="0.25">
      <c r="A743" s="103">
        <v>53858</v>
      </c>
      <c r="B743" s="103" t="s">
        <v>1360</v>
      </c>
      <c r="C743" s="103" t="s">
        <v>547</v>
      </c>
      <c r="D743" s="360">
        <v>48.05</v>
      </c>
      <c r="E743" s="522" t="s">
        <v>619</v>
      </c>
    </row>
    <row r="744" spans="1:5" ht="13.5" x14ac:dyDescent="0.25">
      <c r="A744" s="103">
        <v>53861</v>
      </c>
      <c r="B744" s="103" t="s">
        <v>1361</v>
      </c>
      <c r="C744" s="103" t="s">
        <v>547</v>
      </c>
      <c r="D744" s="360">
        <v>73.77</v>
      </c>
      <c r="E744" s="522" t="s">
        <v>619</v>
      </c>
    </row>
    <row r="745" spans="1:5" ht="13.5" x14ac:dyDescent="0.25">
      <c r="A745" s="103">
        <v>53863</v>
      </c>
      <c r="B745" s="103" t="s">
        <v>1362</v>
      </c>
      <c r="C745" s="103" t="s">
        <v>547</v>
      </c>
      <c r="D745" s="360">
        <v>1.33</v>
      </c>
      <c r="E745" s="522" t="s">
        <v>619</v>
      </c>
    </row>
    <row r="746" spans="1:5" ht="13.5" x14ac:dyDescent="0.25">
      <c r="A746" s="103">
        <v>53865</v>
      </c>
      <c r="B746" s="103" t="s">
        <v>1363</v>
      </c>
      <c r="C746" s="103" t="s">
        <v>547</v>
      </c>
      <c r="D746" s="360">
        <v>49.56</v>
      </c>
      <c r="E746" s="522" t="s">
        <v>619</v>
      </c>
    </row>
    <row r="747" spans="1:5" ht="13.5" x14ac:dyDescent="0.25">
      <c r="A747" s="103">
        <v>53866</v>
      </c>
      <c r="B747" s="103" t="s">
        <v>1364</v>
      </c>
      <c r="C747" s="103" t="s">
        <v>547</v>
      </c>
      <c r="D747" s="360">
        <v>1.56</v>
      </c>
      <c r="E747" s="522" t="s">
        <v>619</v>
      </c>
    </row>
    <row r="748" spans="1:5" ht="13.5" x14ac:dyDescent="0.25">
      <c r="A748" s="103">
        <v>53882</v>
      </c>
      <c r="B748" s="103" t="s">
        <v>1365</v>
      </c>
      <c r="C748" s="103" t="s">
        <v>547</v>
      </c>
      <c r="D748" s="360">
        <v>29.2</v>
      </c>
      <c r="E748" s="522" t="s">
        <v>619</v>
      </c>
    </row>
    <row r="749" spans="1:5" ht="13.5" x14ac:dyDescent="0.25">
      <c r="A749" s="103">
        <v>55263</v>
      </c>
      <c r="B749" s="103" t="s">
        <v>1366</v>
      </c>
      <c r="C749" s="103" t="s">
        <v>547</v>
      </c>
      <c r="D749" s="360">
        <v>67.739999999999995</v>
      </c>
      <c r="E749" s="522" t="s">
        <v>619</v>
      </c>
    </row>
    <row r="750" spans="1:5" ht="13.5" x14ac:dyDescent="0.25">
      <c r="A750" s="103">
        <v>73303</v>
      </c>
      <c r="B750" s="103" t="s">
        <v>1367</v>
      </c>
      <c r="C750" s="103" t="s">
        <v>547</v>
      </c>
      <c r="D750" s="360">
        <v>6.61</v>
      </c>
      <c r="E750" s="522" t="s">
        <v>619</v>
      </c>
    </row>
    <row r="751" spans="1:5" ht="13.5" x14ac:dyDescent="0.25">
      <c r="A751" s="103">
        <v>73307</v>
      </c>
      <c r="B751" s="103" t="s">
        <v>1368</v>
      </c>
      <c r="C751" s="103" t="s">
        <v>547</v>
      </c>
      <c r="D751" s="360">
        <v>5.9</v>
      </c>
      <c r="E751" s="522" t="s">
        <v>619</v>
      </c>
    </row>
    <row r="752" spans="1:5" ht="13.5" x14ac:dyDescent="0.25">
      <c r="A752" s="103">
        <v>73309</v>
      </c>
      <c r="B752" s="103" t="s">
        <v>1369</v>
      </c>
      <c r="C752" s="103" t="s">
        <v>547</v>
      </c>
      <c r="D752" s="360">
        <v>32.97</v>
      </c>
      <c r="E752" s="522" t="s">
        <v>619</v>
      </c>
    </row>
    <row r="753" spans="1:5" ht="13.5" x14ac:dyDescent="0.25">
      <c r="A753" s="103">
        <v>73311</v>
      </c>
      <c r="B753" s="103" t="s">
        <v>1370</v>
      </c>
      <c r="C753" s="103" t="s">
        <v>547</v>
      </c>
      <c r="D753" s="360">
        <v>187.25</v>
      </c>
      <c r="E753" s="522" t="s">
        <v>619</v>
      </c>
    </row>
    <row r="754" spans="1:5" ht="13.5" x14ac:dyDescent="0.25">
      <c r="A754" s="103">
        <v>73313</v>
      </c>
      <c r="B754" s="103" t="s">
        <v>1371</v>
      </c>
      <c r="C754" s="103" t="s">
        <v>547</v>
      </c>
      <c r="D754" s="360">
        <v>4.57</v>
      </c>
      <c r="E754" s="522" t="s">
        <v>619</v>
      </c>
    </row>
    <row r="755" spans="1:5" ht="13.5" x14ac:dyDescent="0.25">
      <c r="A755" s="103">
        <v>73315</v>
      </c>
      <c r="B755" s="103" t="s">
        <v>1372</v>
      </c>
      <c r="C755" s="103" t="s">
        <v>547</v>
      </c>
      <c r="D755" s="360">
        <v>60.06</v>
      </c>
      <c r="E755" s="522" t="s">
        <v>619</v>
      </c>
    </row>
    <row r="756" spans="1:5" ht="13.5" x14ac:dyDescent="0.25">
      <c r="A756" s="103">
        <v>73335</v>
      </c>
      <c r="B756" s="103" t="s">
        <v>1373</v>
      </c>
      <c r="C756" s="103" t="s">
        <v>547</v>
      </c>
      <c r="D756" s="360">
        <v>26.73</v>
      </c>
      <c r="E756" s="522" t="s">
        <v>619</v>
      </c>
    </row>
    <row r="757" spans="1:5" ht="13.5" x14ac:dyDescent="0.25">
      <c r="A757" s="103">
        <v>73340</v>
      </c>
      <c r="B757" s="103" t="s">
        <v>1374</v>
      </c>
      <c r="C757" s="103" t="s">
        <v>547</v>
      </c>
      <c r="D757" s="360">
        <v>162.72</v>
      </c>
      <c r="E757" s="522" t="s">
        <v>619</v>
      </c>
    </row>
    <row r="758" spans="1:5" ht="13.5" x14ac:dyDescent="0.25">
      <c r="A758" s="103">
        <v>83361</v>
      </c>
      <c r="B758" s="103" t="s">
        <v>1375</v>
      </c>
      <c r="C758" s="103" t="s">
        <v>547</v>
      </c>
      <c r="D758" s="360">
        <v>34.86</v>
      </c>
      <c r="E758" s="522" t="s">
        <v>619</v>
      </c>
    </row>
    <row r="759" spans="1:5" ht="13.5" x14ac:dyDescent="0.25">
      <c r="A759" s="103">
        <v>83761</v>
      </c>
      <c r="B759" s="103" t="s">
        <v>1376</v>
      </c>
      <c r="C759" s="103" t="s">
        <v>547</v>
      </c>
      <c r="D759" s="360">
        <v>8.81</v>
      </c>
      <c r="E759" s="522" t="s">
        <v>619</v>
      </c>
    </row>
    <row r="760" spans="1:5" ht="13.5" x14ac:dyDescent="0.25">
      <c r="A760" s="103">
        <v>83762</v>
      </c>
      <c r="B760" s="103" t="s">
        <v>1377</v>
      </c>
      <c r="C760" s="103" t="s">
        <v>547</v>
      </c>
      <c r="D760" s="360">
        <v>7.86</v>
      </c>
      <c r="E760" s="522" t="s">
        <v>619</v>
      </c>
    </row>
    <row r="761" spans="1:5" ht="13.5" x14ac:dyDescent="0.25">
      <c r="A761" s="103">
        <v>83763</v>
      </c>
      <c r="B761" s="103" t="s">
        <v>1378</v>
      </c>
      <c r="C761" s="103" t="s">
        <v>547</v>
      </c>
      <c r="D761" s="360">
        <v>52.77</v>
      </c>
      <c r="E761" s="522" t="s">
        <v>619</v>
      </c>
    </row>
    <row r="762" spans="1:5" ht="13.5" x14ac:dyDescent="0.25">
      <c r="A762" s="103">
        <v>83764</v>
      </c>
      <c r="B762" s="103" t="s">
        <v>1379</v>
      </c>
      <c r="C762" s="103" t="s">
        <v>547</v>
      </c>
      <c r="D762" s="360">
        <v>1.58</v>
      </c>
      <c r="E762" s="522" t="s">
        <v>619</v>
      </c>
    </row>
    <row r="763" spans="1:5" ht="13.5" x14ac:dyDescent="0.25">
      <c r="A763" s="103">
        <v>87026</v>
      </c>
      <c r="B763" s="103" t="s">
        <v>1380</v>
      </c>
      <c r="C763" s="103" t="s">
        <v>547</v>
      </c>
      <c r="D763" s="360">
        <v>0.43</v>
      </c>
      <c r="E763" s="522" t="s">
        <v>619</v>
      </c>
    </row>
    <row r="764" spans="1:5" ht="13.5" x14ac:dyDescent="0.25">
      <c r="A764" s="103">
        <v>87441</v>
      </c>
      <c r="B764" s="103" t="s">
        <v>1381</v>
      </c>
      <c r="C764" s="103" t="s">
        <v>547</v>
      </c>
      <c r="D764" s="360">
        <v>0.41</v>
      </c>
      <c r="E764" s="522" t="s">
        <v>619</v>
      </c>
    </row>
    <row r="765" spans="1:5" ht="13.5" x14ac:dyDescent="0.25">
      <c r="A765" s="103">
        <v>87442</v>
      </c>
      <c r="B765" s="103" t="s">
        <v>1382</v>
      </c>
      <c r="C765" s="103" t="s">
        <v>547</v>
      </c>
      <c r="D765" s="360">
        <v>0.04</v>
      </c>
      <c r="E765" s="522" t="s">
        <v>619</v>
      </c>
    </row>
    <row r="766" spans="1:5" ht="13.5" x14ac:dyDescent="0.25">
      <c r="A766" s="103">
        <v>87443</v>
      </c>
      <c r="B766" s="103" t="s">
        <v>1383</v>
      </c>
      <c r="C766" s="103" t="s">
        <v>547</v>
      </c>
      <c r="D766" s="360">
        <v>0.51</v>
      </c>
      <c r="E766" s="522" t="s">
        <v>619</v>
      </c>
    </row>
    <row r="767" spans="1:5" ht="13.5" x14ac:dyDescent="0.25">
      <c r="A767" s="103">
        <v>87444</v>
      </c>
      <c r="B767" s="103" t="s">
        <v>1384</v>
      </c>
      <c r="C767" s="103" t="s">
        <v>547</v>
      </c>
      <c r="D767" s="360">
        <v>4.4000000000000004</v>
      </c>
      <c r="E767" s="522" t="s">
        <v>619</v>
      </c>
    </row>
    <row r="768" spans="1:5" ht="13.5" x14ac:dyDescent="0.25">
      <c r="A768" s="103">
        <v>88387</v>
      </c>
      <c r="B768" s="103" t="s">
        <v>1385</v>
      </c>
      <c r="C768" s="103" t="s">
        <v>547</v>
      </c>
      <c r="D768" s="360">
        <v>0.79</v>
      </c>
      <c r="E768" s="522" t="s">
        <v>619</v>
      </c>
    </row>
    <row r="769" spans="1:5" ht="13.5" x14ac:dyDescent="0.25">
      <c r="A769" s="103">
        <v>88389</v>
      </c>
      <c r="B769" s="103" t="s">
        <v>1386</v>
      </c>
      <c r="C769" s="103" t="s">
        <v>547</v>
      </c>
      <c r="D769" s="360">
        <v>0.09</v>
      </c>
      <c r="E769" s="522" t="s">
        <v>619</v>
      </c>
    </row>
    <row r="770" spans="1:5" ht="13.5" x14ac:dyDescent="0.25">
      <c r="A770" s="103">
        <v>88390</v>
      </c>
      <c r="B770" s="103" t="s">
        <v>1387</v>
      </c>
      <c r="C770" s="103" t="s">
        <v>547</v>
      </c>
      <c r="D770" s="360">
        <v>0.87</v>
      </c>
      <c r="E770" s="522" t="s">
        <v>619</v>
      </c>
    </row>
    <row r="771" spans="1:5" ht="13.5" x14ac:dyDescent="0.25">
      <c r="A771" s="103">
        <v>88391</v>
      </c>
      <c r="B771" s="103" t="s">
        <v>1388</v>
      </c>
      <c r="C771" s="103" t="s">
        <v>547</v>
      </c>
      <c r="D771" s="360">
        <v>2.5299999999999998</v>
      </c>
      <c r="E771" s="522" t="s">
        <v>619</v>
      </c>
    </row>
    <row r="772" spans="1:5" ht="13.5" x14ac:dyDescent="0.25">
      <c r="A772" s="103">
        <v>88394</v>
      </c>
      <c r="B772" s="103" t="s">
        <v>1389</v>
      </c>
      <c r="C772" s="103" t="s">
        <v>547</v>
      </c>
      <c r="D772" s="360">
        <v>0.94</v>
      </c>
      <c r="E772" s="522" t="s">
        <v>619</v>
      </c>
    </row>
    <row r="773" spans="1:5" ht="13.5" x14ac:dyDescent="0.25">
      <c r="A773" s="103">
        <v>88395</v>
      </c>
      <c r="B773" s="103" t="s">
        <v>1390</v>
      </c>
      <c r="C773" s="103" t="s">
        <v>547</v>
      </c>
      <c r="D773" s="360">
        <v>0.11</v>
      </c>
      <c r="E773" s="522" t="s">
        <v>619</v>
      </c>
    </row>
    <row r="774" spans="1:5" ht="13.5" x14ac:dyDescent="0.25">
      <c r="A774" s="103">
        <v>88396</v>
      </c>
      <c r="B774" s="103" t="s">
        <v>1391</v>
      </c>
      <c r="C774" s="103" t="s">
        <v>547</v>
      </c>
      <c r="D774" s="360">
        <v>1.03</v>
      </c>
      <c r="E774" s="522" t="s">
        <v>619</v>
      </c>
    </row>
    <row r="775" spans="1:5" ht="13.5" x14ac:dyDescent="0.25">
      <c r="A775" s="103">
        <v>88397</v>
      </c>
      <c r="B775" s="103" t="s">
        <v>1392</v>
      </c>
      <c r="C775" s="103" t="s">
        <v>547</v>
      </c>
      <c r="D775" s="360">
        <v>3.79</v>
      </c>
      <c r="E775" s="522" t="s">
        <v>619</v>
      </c>
    </row>
    <row r="776" spans="1:5" ht="13.5" x14ac:dyDescent="0.25">
      <c r="A776" s="103">
        <v>88400</v>
      </c>
      <c r="B776" s="103" t="s">
        <v>1393</v>
      </c>
      <c r="C776" s="103" t="s">
        <v>547</v>
      </c>
      <c r="D776" s="360">
        <v>0.75</v>
      </c>
      <c r="E776" s="522" t="s">
        <v>619</v>
      </c>
    </row>
    <row r="777" spans="1:5" ht="13.5" x14ac:dyDescent="0.25">
      <c r="A777" s="103">
        <v>88401</v>
      </c>
      <c r="B777" s="103" t="s">
        <v>1394</v>
      </c>
      <c r="C777" s="103" t="s">
        <v>547</v>
      </c>
      <c r="D777" s="360">
        <v>0.08</v>
      </c>
      <c r="E777" s="522" t="s">
        <v>619</v>
      </c>
    </row>
    <row r="778" spans="1:5" ht="13.5" x14ac:dyDescent="0.25">
      <c r="A778" s="103">
        <v>88402</v>
      </c>
      <c r="B778" s="103" t="s">
        <v>1395</v>
      </c>
      <c r="C778" s="103" t="s">
        <v>547</v>
      </c>
      <c r="D778" s="360">
        <v>0.82</v>
      </c>
      <c r="E778" s="522" t="s">
        <v>619</v>
      </c>
    </row>
    <row r="779" spans="1:5" ht="13.5" x14ac:dyDescent="0.25">
      <c r="A779" s="103">
        <v>88403</v>
      </c>
      <c r="B779" s="103" t="s">
        <v>1396</v>
      </c>
      <c r="C779" s="103" t="s">
        <v>547</v>
      </c>
      <c r="D779" s="360">
        <v>1.52</v>
      </c>
      <c r="E779" s="522" t="s">
        <v>619</v>
      </c>
    </row>
    <row r="780" spans="1:5" ht="13.5" x14ac:dyDescent="0.25">
      <c r="A780" s="103">
        <v>88419</v>
      </c>
      <c r="B780" s="103" t="s">
        <v>1397</v>
      </c>
      <c r="C780" s="103" t="s">
        <v>547</v>
      </c>
      <c r="D780" s="360">
        <v>4.9000000000000004</v>
      </c>
      <c r="E780" s="522" t="s">
        <v>619</v>
      </c>
    </row>
    <row r="781" spans="1:5" ht="13.5" x14ac:dyDescent="0.25">
      <c r="A781" s="103">
        <v>88422</v>
      </c>
      <c r="B781" s="103" t="s">
        <v>1398</v>
      </c>
      <c r="C781" s="103" t="s">
        <v>547</v>
      </c>
      <c r="D781" s="360">
        <v>0.57999999999999996</v>
      </c>
      <c r="E781" s="522" t="s">
        <v>619</v>
      </c>
    </row>
    <row r="782" spans="1:5" ht="13.5" x14ac:dyDescent="0.25">
      <c r="A782" s="103">
        <v>88425</v>
      </c>
      <c r="B782" s="103" t="s">
        <v>1399</v>
      </c>
      <c r="C782" s="103" t="s">
        <v>547</v>
      </c>
      <c r="D782" s="360">
        <v>6.12</v>
      </c>
      <c r="E782" s="522" t="s">
        <v>619</v>
      </c>
    </row>
    <row r="783" spans="1:5" ht="13.5" x14ac:dyDescent="0.25">
      <c r="A783" s="103">
        <v>88427</v>
      </c>
      <c r="B783" s="103" t="s">
        <v>1400</v>
      </c>
      <c r="C783" s="103" t="s">
        <v>547</v>
      </c>
      <c r="D783" s="360">
        <v>0.85</v>
      </c>
      <c r="E783" s="522" t="s">
        <v>619</v>
      </c>
    </row>
    <row r="784" spans="1:5" ht="13.5" x14ac:dyDescent="0.25">
      <c r="A784" s="103">
        <v>88434</v>
      </c>
      <c r="B784" s="103" t="s">
        <v>1401</v>
      </c>
      <c r="C784" s="103" t="s">
        <v>547</v>
      </c>
      <c r="D784" s="360">
        <v>6.49</v>
      </c>
      <c r="E784" s="522" t="s">
        <v>619</v>
      </c>
    </row>
    <row r="785" spans="1:5" ht="13.5" x14ac:dyDescent="0.25">
      <c r="A785" s="103">
        <v>88435</v>
      </c>
      <c r="B785" s="103" t="s">
        <v>1402</v>
      </c>
      <c r="C785" s="103" t="s">
        <v>547</v>
      </c>
      <c r="D785" s="360">
        <v>0.77</v>
      </c>
      <c r="E785" s="522" t="s">
        <v>619</v>
      </c>
    </row>
    <row r="786" spans="1:5" ht="13.5" x14ac:dyDescent="0.25">
      <c r="A786" s="103">
        <v>88436</v>
      </c>
      <c r="B786" s="103" t="s">
        <v>1403</v>
      </c>
      <c r="C786" s="103" t="s">
        <v>547</v>
      </c>
      <c r="D786" s="360">
        <v>8.1199999999999992</v>
      </c>
      <c r="E786" s="522" t="s">
        <v>619</v>
      </c>
    </row>
    <row r="787" spans="1:5" ht="13.5" x14ac:dyDescent="0.25">
      <c r="A787" s="103">
        <v>88437</v>
      </c>
      <c r="B787" s="103" t="s">
        <v>1404</v>
      </c>
      <c r="C787" s="103" t="s">
        <v>547</v>
      </c>
      <c r="D787" s="360">
        <v>0.85</v>
      </c>
      <c r="E787" s="522" t="s">
        <v>619</v>
      </c>
    </row>
    <row r="788" spans="1:5" ht="13.5" x14ac:dyDescent="0.25">
      <c r="A788" s="103">
        <v>88569</v>
      </c>
      <c r="B788" s="103" t="s">
        <v>1405</v>
      </c>
      <c r="C788" s="103" t="s">
        <v>547</v>
      </c>
      <c r="D788" s="360">
        <v>3.88</v>
      </c>
      <c r="E788" s="522" t="s">
        <v>619</v>
      </c>
    </row>
    <row r="789" spans="1:5" ht="13.5" x14ac:dyDescent="0.25">
      <c r="A789" s="103">
        <v>88570</v>
      </c>
      <c r="B789" s="103" t="s">
        <v>1406</v>
      </c>
      <c r="C789" s="103" t="s">
        <v>547</v>
      </c>
      <c r="D789" s="360">
        <v>0.64</v>
      </c>
      <c r="E789" s="522" t="s">
        <v>619</v>
      </c>
    </row>
    <row r="790" spans="1:5" ht="13.5" x14ac:dyDescent="0.25">
      <c r="A790" s="103">
        <v>88826</v>
      </c>
      <c r="B790" s="103" t="s">
        <v>1407</v>
      </c>
      <c r="C790" s="103" t="s">
        <v>547</v>
      </c>
      <c r="D790" s="360">
        <v>0.3</v>
      </c>
      <c r="E790" s="522" t="s">
        <v>619</v>
      </c>
    </row>
    <row r="791" spans="1:5" ht="13.5" x14ac:dyDescent="0.25">
      <c r="A791" s="103">
        <v>88827</v>
      </c>
      <c r="B791" s="103" t="s">
        <v>1408</v>
      </c>
      <c r="C791" s="103" t="s">
        <v>547</v>
      </c>
      <c r="D791" s="360">
        <v>0.03</v>
      </c>
      <c r="E791" s="522" t="s">
        <v>619</v>
      </c>
    </row>
    <row r="792" spans="1:5" ht="13.5" x14ac:dyDescent="0.25">
      <c r="A792" s="103">
        <v>88828</v>
      </c>
      <c r="B792" s="103" t="s">
        <v>1409</v>
      </c>
      <c r="C792" s="103" t="s">
        <v>547</v>
      </c>
      <c r="D792" s="360">
        <v>0.32</v>
      </c>
      <c r="E792" s="522" t="s">
        <v>619</v>
      </c>
    </row>
    <row r="793" spans="1:5" ht="13.5" x14ac:dyDescent="0.25">
      <c r="A793" s="103">
        <v>88829</v>
      </c>
      <c r="B793" s="103" t="s">
        <v>1410</v>
      </c>
      <c r="C793" s="103" t="s">
        <v>547</v>
      </c>
      <c r="D793" s="360">
        <v>1.01</v>
      </c>
      <c r="E793" s="522" t="s">
        <v>619</v>
      </c>
    </row>
    <row r="794" spans="1:5" ht="13.5" x14ac:dyDescent="0.25">
      <c r="A794" s="103">
        <v>88832</v>
      </c>
      <c r="B794" s="103" t="s">
        <v>1411</v>
      </c>
      <c r="C794" s="103" t="s">
        <v>547</v>
      </c>
      <c r="D794" s="360">
        <v>49.95</v>
      </c>
      <c r="E794" s="522" t="s">
        <v>619</v>
      </c>
    </row>
    <row r="795" spans="1:5" ht="13.5" x14ac:dyDescent="0.25">
      <c r="A795" s="103">
        <v>88834</v>
      </c>
      <c r="B795" s="103" t="s">
        <v>1412</v>
      </c>
      <c r="C795" s="103" t="s">
        <v>547</v>
      </c>
      <c r="D795" s="360">
        <v>6.78</v>
      </c>
      <c r="E795" s="522" t="s">
        <v>619</v>
      </c>
    </row>
    <row r="796" spans="1:5" ht="13.5" x14ac:dyDescent="0.25">
      <c r="A796" s="103">
        <v>88835</v>
      </c>
      <c r="B796" s="103" t="s">
        <v>1413</v>
      </c>
      <c r="C796" s="103" t="s">
        <v>547</v>
      </c>
      <c r="D796" s="360">
        <v>62.44</v>
      </c>
      <c r="E796" s="522" t="s">
        <v>619</v>
      </c>
    </row>
    <row r="797" spans="1:5" ht="13.5" x14ac:dyDescent="0.25">
      <c r="A797" s="103">
        <v>88836</v>
      </c>
      <c r="B797" s="103" t="s">
        <v>1414</v>
      </c>
      <c r="C797" s="103" t="s">
        <v>547</v>
      </c>
      <c r="D797" s="360">
        <v>67.11</v>
      </c>
      <c r="E797" s="522" t="s">
        <v>619</v>
      </c>
    </row>
    <row r="798" spans="1:5" ht="13.5" x14ac:dyDescent="0.25">
      <c r="A798" s="103">
        <v>88839</v>
      </c>
      <c r="B798" s="103" t="s">
        <v>1415</v>
      </c>
      <c r="C798" s="103" t="s">
        <v>547</v>
      </c>
      <c r="D798" s="360">
        <v>33.89</v>
      </c>
      <c r="E798" s="522" t="s">
        <v>619</v>
      </c>
    </row>
    <row r="799" spans="1:5" ht="13.5" x14ac:dyDescent="0.25">
      <c r="A799" s="103">
        <v>88840</v>
      </c>
      <c r="B799" s="103" t="s">
        <v>1416</v>
      </c>
      <c r="C799" s="103" t="s">
        <v>547</v>
      </c>
      <c r="D799" s="360">
        <v>7.62</v>
      </c>
      <c r="E799" s="522" t="s">
        <v>619</v>
      </c>
    </row>
    <row r="800" spans="1:5" ht="13.5" x14ac:dyDescent="0.25">
      <c r="A800" s="103">
        <v>88841</v>
      </c>
      <c r="B800" s="103" t="s">
        <v>1417</v>
      </c>
      <c r="C800" s="103" t="s">
        <v>547</v>
      </c>
      <c r="D800" s="360">
        <v>60.59</v>
      </c>
      <c r="E800" s="522" t="s">
        <v>619</v>
      </c>
    </row>
    <row r="801" spans="1:5" ht="13.5" x14ac:dyDescent="0.25">
      <c r="A801" s="103">
        <v>88842</v>
      </c>
      <c r="B801" s="103" t="s">
        <v>1418</v>
      </c>
      <c r="C801" s="103" t="s">
        <v>547</v>
      </c>
      <c r="D801" s="360">
        <v>82.14</v>
      </c>
      <c r="E801" s="522" t="s">
        <v>619</v>
      </c>
    </row>
    <row r="802" spans="1:5" ht="13.5" x14ac:dyDescent="0.25">
      <c r="A802" s="103">
        <v>88847</v>
      </c>
      <c r="B802" s="103" t="s">
        <v>1419</v>
      </c>
      <c r="C802" s="103" t="s">
        <v>547</v>
      </c>
      <c r="D802" s="360">
        <v>22.32</v>
      </c>
      <c r="E802" s="522" t="s">
        <v>619</v>
      </c>
    </row>
    <row r="803" spans="1:5" ht="13.5" x14ac:dyDescent="0.25">
      <c r="A803" s="103">
        <v>88848</v>
      </c>
      <c r="B803" s="103" t="s">
        <v>1420</v>
      </c>
      <c r="C803" s="103" t="s">
        <v>547</v>
      </c>
      <c r="D803" s="360">
        <v>4.68</v>
      </c>
      <c r="E803" s="522" t="s">
        <v>619</v>
      </c>
    </row>
    <row r="804" spans="1:5" ht="13.5" x14ac:dyDescent="0.25">
      <c r="A804" s="103">
        <v>88853</v>
      </c>
      <c r="B804" s="103" t="s">
        <v>1421</v>
      </c>
      <c r="C804" s="103" t="s">
        <v>547</v>
      </c>
      <c r="D804" s="360">
        <v>0.22</v>
      </c>
      <c r="E804" s="522" t="s">
        <v>619</v>
      </c>
    </row>
    <row r="805" spans="1:5" ht="13.5" x14ac:dyDescent="0.25">
      <c r="A805" s="103">
        <v>88854</v>
      </c>
      <c r="B805" s="103" t="s">
        <v>1422</v>
      </c>
      <c r="C805" s="103" t="s">
        <v>547</v>
      </c>
      <c r="D805" s="360">
        <v>0.02</v>
      </c>
      <c r="E805" s="522" t="s">
        <v>619</v>
      </c>
    </row>
    <row r="806" spans="1:5" ht="13.5" x14ac:dyDescent="0.25">
      <c r="A806" s="103">
        <v>88855</v>
      </c>
      <c r="B806" s="103" t="s">
        <v>1423</v>
      </c>
      <c r="C806" s="103" t="s">
        <v>547</v>
      </c>
      <c r="D806" s="360">
        <v>4</v>
      </c>
      <c r="E806" s="522" t="s">
        <v>619</v>
      </c>
    </row>
    <row r="807" spans="1:5" ht="13.5" x14ac:dyDescent="0.25">
      <c r="A807" s="103">
        <v>88856</v>
      </c>
      <c r="B807" s="103" t="s">
        <v>1424</v>
      </c>
      <c r="C807" s="103" t="s">
        <v>547</v>
      </c>
      <c r="D807" s="360">
        <v>0.56000000000000005</v>
      </c>
      <c r="E807" s="522" t="s">
        <v>619</v>
      </c>
    </row>
    <row r="808" spans="1:5" ht="13.5" x14ac:dyDescent="0.25">
      <c r="A808" s="103">
        <v>88857</v>
      </c>
      <c r="B808" s="103" t="s">
        <v>1425</v>
      </c>
      <c r="C808" s="103" t="s">
        <v>547</v>
      </c>
      <c r="D808" s="360">
        <v>27.57</v>
      </c>
      <c r="E808" s="522" t="s">
        <v>619</v>
      </c>
    </row>
    <row r="809" spans="1:5" ht="13.5" x14ac:dyDescent="0.25">
      <c r="A809" s="103">
        <v>88858</v>
      </c>
      <c r="B809" s="103" t="s">
        <v>1426</v>
      </c>
      <c r="C809" s="103" t="s">
        <v>547</v>
      </c>
      <c r="D809" s="360">
        <v>3.74</v>
      </c>
      <c r="E809" s="522" t="s">
        <v>619</v>
      </c>
    </row>
    <row r="810" spans="1:5" ht="13.5" x14ac:dyDescent="0.25">
      <c r="A810" s="103">
        <v>88859</v>
      </c>
      <c r="B810" s="103" t="s">
        <v>1427</v>
      </c>
      <c r="C810" s="103" t="s">
        <v>547</v>
      </c>
      <c r="D810" s="360">
        <v>24.52</v>
      </c>
      <c r="E810" s="522" t="s">
        <v>619</v>
      </c>
    </row>
    <row r="811" spans="1:5" ht="13.5" x14ac:dyDescent="0.25">
      <c r="A811" s="103">
        <v>88860</v>
      </c>
      <c r="B811" s="103" t="s">
        <v>1428</v>
      </c>
      <c r="C811" s="103" t="s">
        <v>547</v>
      </c>
      <c r="D811" s="360">
        <v>3.32</v>
      </c>
      <c r="E811" s="522" t="s">
        <v>619</v>
      </c>
    </row>
    <row r="812" spans="1:5" ht="13.5" x14ac:dyDescent="0.25">
      <c r="A812" s="103">
        <v>88900</v>
      </c>
      <c r="B812" s="103" t="s">
        <v>1429</v>
      </c>
      <c r="C812" s="103" t="s">
        <v>547</v>
      </c>
      <c r="D812" s="360">
        <v>58.25</v>
      </c>
      <c r="E812" s="522" t="s">
        <v>619</v>
      </c>
    </row>
    <row r="813" spans="1:5" ht="13.5" x14ac:dyDescent="0.25">
      <c r="A813" s="103">
        <v>88902</v>
      </c>
      <c r="B813" s="103" t="s">
        <v>1430</v>
      </c>
      <c r="C813" s="103" t="s">
        <v>547</v>
      </c>
      <c r="D813" s="360">
        <v>7.9</v>
      </c>
      <c r="E813" s="522" t="s">
        <v>619</v>
      </c>
    </row>
    <row r="814" spans="1:5" ht="13.5" x14ac:dyDescent="0.25">
      <c r="A814" s="103">
        <v>88903</v>
      </c>
      <c r="B814" s="103" t="s">
        <v>1431</v>
      </c>
      <c r="C814" s="103" t="s">
        <v>547</v>
      </c>
      <c r="D814" s="360">
        <v>72.81</v>
      </c>
      <c r="E814" s="522" t="s">
        <v>619</v>
      </c>
    </row>
    <row r="815" spans="1:5" ht="13.5" x14ac:dyDescent="0.25">
      <c r="A815" s="103">
        <v>88904</v>
      </c>
      <c r="B815" s="103" t="s">
        <v>1432</v>
      </c>
      <c r="C815" s="103" t="s">
        <v>547</v>
      </c>
      <c r="D815" s="360">
        <v>94.53</v>
      </c>
      <c r="E815" s="522" t="s">
        <v>619</v>
      </c>
    </row>
    <row r="816" spans="1:5" ht="13.5" x14ac:dyDescent="0.25">
      <c r="A816" s="103">
        <v>89009</v>
      </c>
      <c r="B816" s="103" t="s">
        <v>1433</v>
      </c>
      <c r="C816" s="103" t="s">
        <v>547</v>
      </c>
      <c r="D816" s="360">
        <v>41.98</v>
      </c>
      <c r="E816" s="522" t="s">
        <v>619</v>
      </c>
    </row>
    <row r="817" spans="1:5" ht="13.5" x14ac:dyDescent="0.25">
      <c r="A817" s="103">
        <v>89010</v>
      </c>
      <c r="B817" s="103" t="s">
        <v>1434</v>
      </c>
      <c r="C817" s="103" t="s">
        <v>547</v>
      </c>
      <c r="D817" s="360">
        <v>9.4499999999999993</v>
      </c>
      <c r="E817" s="522" t="s">
        <v>619</v>
      </c>
    </row>
    <row r="818" spans="1:5" ht="13.5" x14ac:dyDescent="0.25">
      <c r="A818" s="103">
        <v>89011</v>
      </c>
      <c r="B818" s="103" t="s">
        <v>1435</v>
      </c>
      <c r="C818" s="103" t="s">
        <v>547</v>
      </c>
      <c r="D818" s="360">
        <v>26.6</v>
      </c>
      <c r="E818" s="522" t="s">
        <v>619</v>
      </c>
    </row>
    <row r="819" spans="1:5" ht="13.5" x14ac:dyDescent="0.25">
      <c r="A819" s="103">
        <v>89012</v>
      </c>
      <c r="B819" s="103" t="s">
        <v>1436</v>
      </c>
      <c r="C819" s="103" t="s">
        <v>547</v>
      </c>
      <c r="D819" s="360">
        <v>3.61</v>
      </c>
      <c r="E819" s="522" t="s">
        <v>619</v>
      </c>
    </row>
    <row r="820" spans="1:5" ht="13.5" x14ac:dyDescent="0.25">
      <c r="A820" s="103">
        <v>89013</v>
      </c>
      <c r="B820" s="103" t="s">
        <v>1437</v>
      </c>
      <c r="C820" s="103" t="s">
        <v>547</v>
      </c>
      <c r="D820" s="360">
        <v>137.52000000000001</v>
      </c>
      <c r="E820" s="522" t="s">
        <v>619</v>
      </c>
    </row>
    <row r="821" spans="1:5" ht="13.5" x14ac:dyDescent="0.25">
      <c r="A821" s="103">
        <v>89014</v>
      </c>
      <c r="B821" s="103" t="s">
        <v>1438</v>
      </c>
      <c r="C821" s="103" t="s">
        <v>547</v>
      </c>
      <c r="D821" s="360">
        <v>30.95</v>
      </c>
      <c r="E821" s="522" t="s">
        <v>619</v>
      </c>
    </row>
    <row r="822" spans="1:5" ht="13.5" x14ac:dyDescent="0.25">
      <c r="A822" s="103">
        <v>89015</v>
      </c>
      <c r="B822" s="103" t="s">
        <v>1439</v>
      </c>
      <c r="C822" s="103" t="s">
        <v>547</v>
      </c>
      <c r="D822" s="360">
        <v>4.62</v>
      </c>
      <c r="E822" s="522" t="s">
        <v>619</v>
      </c>
    </row>
    <row r="823" spans="1:5" ht="13.5" x14ac:dyDescent="0.25">
      <c r="A823" s="103">
        <v>89016</v>
      </c>
      <c r="B823" s="103" t="s">
        <v>1440</v>
      </c>
      <c r="C823" s="103" t="s">
        <v>547</v>
      </c>
      <c r="D823" s="360">
        <v>0.62</v>
      </c>
      <c r="E823" s="522" t="s">
        <v>619</v>
      </c>
    </row>
    <row r="824" spans="1:5" ht="13.5" x14ac:dyDescent="0.25">
      <c r="A824" s="103">
        <v>89017</v>
      </c>
      <c r="B824" s="103" t="s">
        <v>1441</v>
      </c>
      <c r="C824" s="103" t="s">
        <v>547</v>
      </c>
      <c r="D824" s="360">
        <v>41.72</v>
      </c>
      <c r="E824" s="522" t="s">
        <v>619</v>
      </c>
    </row>
    <row r="825" spans="1:5" ht="13.5" x14ac:dyDescent="0.25">
      <c r="A825" s="103">
        <v>89018</v>
      </c>
      <c r="B825" s="103" t="s">
        <v>1442</v>
      </c>
      <c r="C825" s="103" t="s">
        <v>547</v>
      </c>
      <c r="D825" s="360">
        <v>9.39</v>
      </c>
      <c r="E825" s="522" t="s">
        <v>619</v>
      </c>
    </row>
    <row r="826" spans="1:5" ht="13.5" x14ac:dyDescent="0.25">
      <c r="A826" s="103">
        <v>89019</v>
      </c>
      <c r="B826" s="103" t="s">
        <v>1443</v>
      </c>
      <c r="C826" s="103" t="s">
        <v>547</v>
      </c>
      <c r="D826" s="360">
        <v>0.34</v>
      </c>
      <c r="E826" s="522" t="s">
        <v>619</v>
      </c>
    </row>
    <row r="827" spans="1:5" ht="13.5" x14ac:dyDescent="0.25">
      <c r="A827" s="103">
        <v>89020</v>
      </c>
      <c r="B827" s="103" t="s">
        <v>1444</v>
      </c>
      <c r="C827" s="103" t="s">
        <v>547</v>
      </c>
      <c r="D827" s="360">
        <v>0.04</v>
      </c>
      <c r="E827" s="522" t="s">
        <v>619</v>
      </c>
    </row>
    <row r="828" spans="1:5" ht="13.5" x14ac:dyDescent="0.25">
      <c r="A828" s="103">
        <v>89023</v>
      </c>
      <c r="B828" s="103" t="s">
        <v>1445</v>
      </c>
      <c r="C828" s="103" t="s">
        <v>547</v>
      </c>
      <c r="D828" s="360">
        <v>3.69</v>
      </c>
      <c r="E828" s="522" t="s">
        <v>619</v>
      </c>
    </row>
    <row r="829" spans="1:5" ht="13.5" x14ac:dyDescent="0.25">
      <c r="A829" s="103">
        <v>89024</v>
      </c>
      <c r="B829" s="103" t="s">
        <v>1446</v>
      </c>
      <c r="C829" s="103" t="s">
        <v>547</v>
      </c>
      <c r="D829" s="360">
        <v>0.65</v>
      </c>
      <c r="E829" s="522" t="s">
        <v>619</v>
      </c>
    </row>
    <row r="830" spans="1:5" ht="13.5" x14ac:dyDescent="0.25">
      <c r="A830" s="103">
        <v>89025</v>
      </c>
      <c r="B830" s="103" t="s">
        <v>1447</v>
      </c>
      <c r="C830" s="103" t="s">
        <v>547</v>
      </c>
      <c r="D830" s="360">
        <v>4.6100000000000003</v>
      </c>
      <c r="E830" s="522" t="s">
        <v>619</v>
      </c>
    </row>
    <row r="831" spans="1:5" ht="13.5" x14ac:dyDescent="0.25">
      <c r="A831" s="103">
        <v>89026</v>
      </c>
      <c r="B831" s="103" t="s">
        <v>1448</v>
      </c>
      <c r="C831" s="103" t="s">
        <v>547</v>
      </c>
      <c r="D831" s="360">
        <v>179.7</v>
      </c>
      <c r="E831" s="522" t="s">
        <v>619</v>
      </c>
    </row>
    <row r="832" spans="1:5" ht="13.5" x14ac:dyDescent="0.25">
      <c r="A832" s="103">
        <v>89029</v>
      </c>
      <c r="B832" s="103" t="s">
        <v>1449</v>
      </c>
      <c r="C832" s="103" t="s">
        <v>547</v>
      </c>
      <c r="D832" s="360">
        <v>32.380000000000003</v>
      </c>
      <c r="E832" s="522" t="s">
        <v>619</v>
      </c>
    </row>
    <row r="833" spans="1:5" ht="13.5" x14ac:dyDescent="0.25">
      <c r="A833" s="103">
        <v>89030</v>
      </c>
      <c r="B833" s="103" t="s">
        <v>1450</v>
      </c>
      <c r="C833" s="103" t="s">
        <v>547</v>
      </c>
      <c r="D833" s="360">
        <v>7.28</v>
      </c>
      <c r="E833" s="522" t="s">
        <v>619</v>
      </c>
    </row>
    <row r="834" spans="1:5" ht="13.5" x14ac:dyDescent="0.25">
      <c r="A834" s="103">
        <v>89033</v>
      </c>
      <c r="B834" s="103" t="s">
        <v>1451</v>
      </c>
      <c r="C834" s="103" t="s">
        <v>547</v>
      </c>
      <c r="D834" s="360">
        <v>13.85</v>
      </c>
      <c r="E834" s="522" t="s">
        <v>619</v>
      </c>
    </row>
    <row r="835" spans="1:5" ht="13.5" x14ac:dyDescent="0.25">
      <c r="A835" s="103">
        <v>89034</v>
      </c>
      <c r="B835" s="103" t="s">
        <v>1452</v>
      </c>
      <c r="C835" s="103" t="s">
        <v>547</v>
      </c>
      <c r="D835" s="360">
        <v>1.92</v>
      </c>
      <c r="E835" s="522" t="s">
        <v>619</v>
      </c>
    </row>
    <row r="836" spans="1:5" ht="13.5" x14ac:dyDescent="0.25">
      <c r="A836" s="103">
        <v>89128</v>
      </c>
      <c r="B836" s="103" t="s">
        <v>1453</v>
      </c>
      <c r="C836" s="103" t="s">
        <v>547</v>
      </c>
      <c r="D836" s="360">
        <v>42.56</v>
      </c>
      <c r="E836" s="522" t="s">
        <v>619</v>
      </c>
    </row>
    <row r="837" spans="1:5" ht="13.5" x14ac:dyDescent="0.25">
      <c r="A837" s="103">
        <v>89129</v>
      </c>
      <c r="B837" s="103" t="s">
        <v>1454</v>
      </c>
      <c r="C837" s="103" t="s">
        <v>547</v>
      </c>
      <c r="D837" s="360">
        <v>5.77</v>
      </c>
      <c r="E837" s="522" t="s">
        <v>619</v>
      </c>
    </row>
    <row r="838" spans="1:5" ht="13.5" x14ac:dyDescent="0.25">
      <c r="A838" s="103">
        <v>89130</v>
      </c>
      <c r="B838" s="103" t="s">
        <v>1455</v>
      </c>
      <c r="C838" s="103" t="s">
        <v>547</v>
      </c>
      <c r="D838" s="360">
        <v>59.01</v>
      </c>
      <c r="E838" s="522" t="s">
        <v>619</v>
      </c>
    </row>
    <row r="839" spans="1:5" ht="13.5" x14ac:dyDescent="0.25">
      <c r="A839" s="103">
        <v>89131</v>
      </c>
      <c r="B839" s="103" t="s">
        <v>1456</v>
      </c>
      <c r="C839" s="103" t="s">
        <v>547</v>
      </c>
      <c r="D839" s="360">
        <v>8</v>
      </c>
      <c r="E839" s="522" t="s">
        <v>619</v>
      </c>
    </row>
    <row r="840" spans="1:5" ht="13.5" x14ac:dyDescent="0.25">
      <c r="A840" s="103">
        <v>89210</v>
      </c>
      <c r="B840" s="103" t="s">
        <v>1457</v>
      </c>
      <c r="C840" s="103" t="s">
        <v>547</v>
      </c>
      <c r="D840" s="360">
        <v>31.71</v>
      </c>
      <c r="E840" s="522" t="s">
        <v>619</v>
      </c>
    </row>
    <row r="841" spans="1:5" ht="13.5" x14ac:dyDescent="0.25">
      <c r="A841" s="103">
        <v>89211</v>
      </c>
      <c r="B841" s="103" t="s">
        <v>1458</v>
      </c>
      <c r="C841" s="103" t="s">
        <v>547</v>
      </c>
      <c r="D841" s="360">
        <v>4.4000000000000004</v>
      </c>
      <c r="E841" s="522" t="s">
        <v>619</v>
      </c>
    </row>
    <row r="842" spans="1:5" ht="13.5" x14ac:dyDescent="0.25">
      <c r="A842" s="103">
        <v>89212</v>
      </c>
      <c r="B842" s="103" t="s">
        <v>1459</v>
      </c>
      <c r="C842" s="103" t="s">
        <v>547</v>
      </c>
      <c r="D842" s="360">
        <v>29.5</v>
      </c>
      <c r="E842" s="522" t="s">
        <v>619</v>
      </c>
    </row>
    <row r="843" spans="1:5" ht="13.5" x14ac:dyDescent="0.25">
      <c r="A843" s="103">
        <v>89213</v>
      </c>
      <c r="B843" s="103" t="s">
        <v>1460</v>
      </c>
      <c r="C843" s="103" t="s">
        <v>547</v>
      </c>
      <c r="D843" s="360">
        <v>4.6399999999999997</v>
      </c>
      <c r="E843" s="522" t="s">
        <v>619</v>
      </c>
    </row>
    <row r="844" spans="1:5" ht="13.5" x14ac:dyDescent="0.25">
      <c r="A844" s="103">
        <v>89214</v>
      </c>
      <c r="B844" s="103" t="s">
        <v>1461</v>
      </c>
      <c r="C844" s="103" t="s">
        <v>547</v>
      </c>
      <c r="D844" s="360">
        <v>27.7</v>
      </c>
      <c r="E844" s="522" t="s">
        <v>619</v>
      </c>
    </row>
    <row r="845" spans="1:5" ht="13.5" x14ac:dyDescent="0.25">
      <c r="A845" s="103">
        <v>89215</v>
      </c>
      <c r="B845" s="103" t="s">
        <v>1462</v>
      </c>
      <c r="C845" s="103" t="s">
        <v>547</v>
      </c>
      <c r="D845" s="360">
        <v>97.62</v>
      </c>
      <c r="E845" s="522" t="s">
        <v>619</v>
      </c>
    </row>
    <row r="846" spans="1:5" ht="13.5" x14ac:dyDescent="0.25">
      <c r="A846" s="103">
        <v>89221</v>
      </c>
      <c r="B846" s="103" t="s">
        <v>1463</v>
      </c>
      <c r="C846" s="103" t="s">
        <v>547</v>
      </c>
      <c r="D846" s="360">
        <v>1.22</v>
      </c>
      <c r="E846" s="522" t="s">
        <v>619</v>
      </c>
    </row>
    <row r="847" spans="1:5" ht="13.5" x14ac:dyDescent="0.25">
      <c r="A847" s="103">
        <v>89222</v>
      </c>
      <c r="B847" s="103" t="s">
        <v>1464</v>
      </c>
      <c r="C847" s="103" t="s">
        <v>547</v>
      </c>
      <c r="D847" s="360">
        <v>0.14000000000000001</v>
      </c>
      <c r="E847" s="522" t="s">
        <v>619</v>
      </c>
    </row>
    <row r="848" spans="1:5" ht="13.5" x14ac:dyDescent="0.25">
      <c r="A848" s="103">
        <v>89223</v>
      </c>
      <c r="B848" s="103" t="s">
        <v>1465</v>
      </c>
      <c r="C848" s="103" t="s">
        <v>547</v>
      </c>
      <c r="D848" s="360">
        <v>1.33</v>
      </c>
      <c r="E848" s="522" t="s">
        <v>619</v>
      </c>
    </row>
    <row r="849" spans="1:5" ht="13.5" x14ac:dyDescent="0.25">
      <c r="A849" s="103">
        <v>89224</v>
      </c>
      <c r="B849" s="103" t="s">
        <v>1466</v>
      </c>
      <c r="C849" s="103" t="s">
        <v>547</v>
      </c>
      <c r="D849" s="360">
        <v>2.02</v>
      </c>
      <c r="E849" s="522" t="s">
        <v>619</v>
      </c>
    </row>
    <row r="850" spans="1:5" ht="13.5" x14ac:dyDescent="0.25">
      <c r="A850" s="103">
        <v>89228</v>
      </c>
      <c r="B850" s="103" t="s">
        <v>1467</v>
      </c>
      <c r="C850" s="103" t="s">
        <v>547</v>
      </c>
      <c r="D850" s="360">
        <v>42.8</v>
      </c>
      <c r="E850" s="522" t="s">
        <v>619</v>
      </c>
    </row>
    <row r="851" spans="1:5" ht="13.5" x14ac:dyDescent="0.25">
      <c r="A851" s="103">
        <v>89229</v>
      </c>
      <c r="B851" s="103" t="s">
        <v>1468</v>
      </c>
      <c r="C851" s="103" t="s">
        <v>547</v>
      </c>
      <c r="D851" s="360">
        <v>7.7</v>
      </c>
      <c r="E851" s="522" t="s">
        <v>619</v>
      </c>
    </row>
    <row r="852" spans="1:5" ht="13.5" x14ac:dyDescent="0.25">
      <c r="A852" s="103">
        <v>89230</v>
      </c>
      <c r="B852" s="103" t="s">
        <v>1469</v>
      </c>
      <c r="C852" s="103" t="s">
        <v>547</v>
      </c>
      <c r="D852" s="360">
        <v>130</v>
      </c>
      <c r="E852" s="522" t="s">
        <v>619</v>
      </c>
    </row>
    <row r="853" spans="1:5" ht="13.5" x14ac:dyDescent="0.25">
      <c r="A853" s="103">
        <v>89231</v>
      </c>
      <c r="B853" s="103" t="s">
        <v>1470</v>
      </c>
      <c r="C853" s="103" t="s">
        <v>547</v>
      </c>
      <c r="D853" s="360">
        <v>20.6</v>
      </c>
      <c r="E853" s="522" t="s">
        <v>619</v>
      </c>
    </row>
    <row r="854" spans="1:5" ht="13.5" x14ac:dyDescent="0.25">
      <c r="A854" s="103">
        <v>89232</v>
      </c>
      <c r="B854" s="103" t="s">
        <v>1471</v>
      </c>
      <c r="C854" s="103" t="s">
        <v>547</v>
      </c>
      <c r="D854" s="360">
        <v>231.89</v>
      </c>
      <c r="E854" s="522" t="s">
        <v>619</v>
      </c>
    </row>
    <row r="855" spans="1:5" ht="13.5" x14ac:dyDescent="0.25">
      <c r="A855" s="103">
        <v>89233</v>
      </c>
      <c r="B855" s="103" t="s">
        <v>1472</v>
      </c>
      <c r="C855" s="103" t="s">
        <v>547</v>
      </c>
      <c r="D855" s="360">
        <v>175.67</v>
      </c>
      <c r="E855" s="522" t="s">
        <v>619</v>
      </c>
    </row>
    <row r="856" spans="1:5" ht="13.5" x14ac:dyDescent="0.25">
      <c r="A856" s="103">
        <v>89236</v>
      </c>
      <c r="B856" s="103" t="s">
        <v>1473</v>
      </c>
      <c r="C856" s="103" t="s">
        <v>547</v>
      </c>
      <c r="D856" s="360">
        <v>303.69</v>
      </c>
      <c r="E856" s="522" t="s">
        <v>619</v>
      </c>
    </row>
    <row r="857" spans="1:5" ht="13.5" x14ac:dyDescent="0.25">
      <c r="A857" s="103">
        <v>89237</v>
      </c>
      <c r="B857" s="103" t="s">
        <v>1474</v>
      </c>
      <c r="C857" s="103" t="s">
        <v>547</v>
      </c>
      <c r="D857" s="360">
        <v>48.12</v>
      </c>
      <c r="E857" s="522" t="s">
        <v>619</v>
      </c>
    </row>
    <row r="858" spans="1:5" ht="13.5" x14ac:dyDescent="0.25">
      <c r="A858" s="103">
        <v>89238</v>
      </c>
      <c r="B858" s="103" t="s">
        <v>1475</v>
      </c>
      <c r="C858" s="103" t="s">
        <v>547</v>
      </c>
      <c r="D858" s="360">
        <v>541.71</v>
      </c>
      <c r="E858" s="522" t="s">
        <v>619</v>
      </c>
    </row>
    <row r="859" spans="1:5" ht="13.5" x14ac:dyDescent="0.25">
      <c r="A859" s="103">
        <v>89239</v>
      </c>
      <c r="B859" s="103" t="s">
        <v>1476</v>
      </c>
      <c r="C859" s="103" t="s">
        <v>547</v>
      </c>
      <c r="D859" s="360">
        <v>464.57</v>
      </c>
      <c r="E859" s="522" t="s">
        <v>619</v>
      </c>
    </row>
    <row r="860" spans="1:5" ht="13.5" x14ac:dyDescent="0.25">
      <c r="A860" s="103">
        <v>89240</v>
      </c>
      <c r="B860" s="103" t="s">
        <v>1477</v>
      </c>
      <c r="C860" s="103" t="s">
        <v>547</v>
      </c>
      <c r="D860" s="360">
        <v>93.2</v>
      </c>
      <c r="E860" s="522" t="s">
        <v>619</v>
      </c>
    </row>
    <row r="861" spans="1:5" ht="13.5" x14ac:dyDescent="0.25">
      <c r="A861" s="103">
        <v>89241</v>
      </c>
      <c r="B861" s="103" t="s">
        <v>1478</v>
      </c>
      <c r="C861" s="103" t="s">
        <v>547</v>
      </c>
      <c r="D861" s="360">
        <v>16.77</v>
      </c>
      <c r="E861" s="522" t="s">
        <v>619</v>
      </c>
    </row>
    <row r="862" spans="1:5" ht="13.5" x14ac:dyDescent="0.25">
      <c r="A862" s="103">
        <v>89246</v>
      </c>
      <c r="B862" s="103" t="s">
        <v>1479</v>
      </c>
      <c r="C862" s="103" t="s">
        <v>547</v>
      </c>
      <c r="D862" s="360">
        <v>263.89</v>
      </c>
      <c r="E862" s="522" t="s">
        <v>619</v>
      </c>
    </row>
    <row r="863" spans="1:5" ht="13.5" x14ac:dyDescent="0.25">
      <c r="A863" s="103">
        <v>89247</v>
      </c>
      <c r="B863" s="103" t="s">
        <v>1480</v>
      </c>
      <c r="C863" s="103" t="s">
        <v>547</v>
      </c>
      <c r="D863" s="360">
        <v>41.81</v>
      </c>
      <c r="E863" s="522" t="s">
        <v>619</v>
      </c>
    </row>
    <row r="864" spans="1:5" ht="13.5" x14ac:dyDescent="0.25">
      <c r="A864" s="103">
        <v>89248</v>
      </c>
      <c r="B864" s="103" t="s">
        <v>1481</v>
      </c>
      <c r="C864" s="103" t="s">
        <v>547</v>
      </c>
      <c r="D864" s="360">
        <v>470.71</v>
      </c>
      <c r="E864" s="522" t="s">
        <v>619</v>
      </c>
    </row>
    <row r="865" spans="1:5" ht="13.5" x14ac:dyDescent="0.25">
      <c r="A865" s="103">
        <v>89249</v>
      </c>
      <c r="B865" s="103" t="s">
        <v>1482</v>
      </c>
      <c r="C865" s="103" t="s">
        <v>547</v>
      </c>
      <c r="D865" s="360">
        <v>396.01</v>
      </c>
      <c r="E865" s="522" t="s">
        <v>619</v>
      </c>
    </row>
    <row r="866" spans="1:5" ht="13.5" x14ac:dyDescent="0.25">
      <c r="A866" s="103">
        <v>89253</v>
      </c>
      <c r="B866" s="103" t="s">
        <v>1483</v>
      </c>
      <c r="C866" s="103" t="s">
        <v>547</v>
      </c>
      <c r="D866" s="360">
        <v>76.37</v>
      </c>
      <c r="E866" s="522" t="s">
        <v>619</v>
      </c>
    </row>
    <row r="867" spans="1:5" ht="13.5" x14ac:dyDescent="0.25">
      <c r="A867" s="103">
        <v>89254</v>
      </c>
      <c r="B867" s="103" t="s">
        <v>1484</v>
      </c>
      <c r="C867" s="103" t="s">
        <v>547</v>
      </c>
      <c r="D867" s="360">
        <v>13.74</v>
      </c>
      <c r="E867" s="522" t="s">
        <v>619</v>
      </c>
    </row>
    <row r="868" spans="1:5" ht="13.5" x14ac:dyDescent="0.25">
      <c r="A868" s="103">
        <v>89255</v>
      </c>
      <c r="B868" s="103" t="s">
        <v>1485</v>
      </c>
      <c r="C868" s="103" t="s">
        <v>547</v>
      </c>
      <c r="D868" s="360">
        <v>122.77</v>
      </c>
      <c r="E868" s="522" t="s">
        <v>619</v>
      </c>
    </row>
    <row r="869" spans="1:5" ht="13.5" x14ac:dyDescent="0.25">
      <c r="A869" s="103">
        <v>89256</v>
      </c>
      <c r="B869" s="103" t="s">
        <v>1486</v>
      </c>
      <c r="C869" s="103" t="s">
        <v>547</v>
      </c>
      <c r="D869" s="360">
        <v>89.12</v>
      </c>
      <c r="E869" s="522" t="s">
        <v>619</v>
      </c>
    </row>
    <row r="870" spans="1:5" ht="13.5" x14ac:dyDescent="0.25">
      <c r="A870" s="103">
        <v>89259</v>
      </c>
      <c r="B870" s="103" t="s">
        <v>1487</v>
      </c>
      <c r="C870" s="103" t="s">
        <v>547</v>
      </c>
      <c r="D870" s="360">
        <v>22.65</v>
      </c>
      <c r="E870" s="522" t="s">
        <v>619</v>
      </c>
    </row>
    <row r="871" spans="1:5" ht="13.5" x14ac:dyDescent="0.25">
      <c r="A871" s="103">
        <v>89260</v>
      </c>
      <c r="B871" s="103" t="s">
        <v>1488</v>
      </c>
      <c r="C871" s="103" t="s">
        <v>547</v>
      </c>
      <c r="D871" s="360">
        <v>4.1399999999999997</v>
      </c>
      <c r="E871" s="522" t="s">
        <v>619</v>
      </c>
    </row>
    <row r="872" spans="1:5" ht="13.5" x14ac:dyDescent="0.25">
      <c r="A872" s="103">
        <v>89262</v>
      </c>
      <c r="B872" s="103" t="s">
        <v>1489</v>
      </c>
      <c r="C872" s="103" t="s">
        <v>547</v>
      </c>
      <c r="D872" s="360">
        <v>37.549999999999997</v>
      </c>
      <c r="E872" s="522" t="s">
        <v>619</v>
      </c>
    </row>
    <row r="873" spans="1:5" ht="13.5" x14ac:dyDescent="0.25">
      <c r="A873" s="103">
        <v>89264</v>
      </c>
      <c r="B873" s="103" t="s">
        <v>1490</v>
      </c>
      <c r="C873" s="103" t="s">
        <v>547</v>
      </c>
      <c r="D873" s="360">
        <v>16.05</v>
      </c>
      <c r="E873" s="522" t="s">
        <v>619</v>
      </c>
    </row>
    <row r="874" spans="1:5" ht="13.5" x14ac:dyDescent="0.25">
      <c r="A874" s="103">
        <v>89265</v>
      </c>
      <c r="B874" s="103" t="s">
        <v>1491</v>
      </c>
      <c r="C874" s="103" t="s">
        <v>547</v>
      </c>
      <c r="D874" s="360">
        <v>3.26</v>
      </c>
      <c r="E874" s="522" t="s">
        <v>619</v>
      </c>
    </row>
    <row r="875" spans="1:5" ht="13.5" x14ac:dyDescent="0.25">
      <c r="A875" s="103">
        <v>89266</v>
      </c>
      <c r="B875" s="103" t="s">
        <v>1492</v>
      </c>
      <c r="C875" s="103" t="s">
        <v>547</v>
      </c>
      <c r="D875" s="360">
        <v>2.58</v>
      </c>
      <c r="E875" s="522" t="s">
        <v>619</v>
      </c>
    </row>
    <row r="876" spans="1:5" ht="13.5" x14ac:dyDescent="0.25">
      <c r="A876" s="103">
        <v>89267</v>
      </c>
      <c r="B876" s="103" t="s">
        <v>1493</v>
      </c>
      <c r="C876" s="103" t="s">
        <v>547</v>
      </c>
      <c r="D876" s="360">
        <v>51.36</v>
      </c>
      <c r="E876" s="522" t="s">
        <v>619</v>
      </c>
    </row>
    <row r="877" spans="1:5" ht="13.5" x14ac:dyDescent="0.25">
      <c r="A877" s="103">
        <v>89268</v>
      </c>
      <c r="B877" s="103" t="s">
        <v>1494</v>
      </c>
      <c r="C877" s="103" t="s">
        <v>547</v>
      </c>
      <c r="D877" s="360">
        <v>9.24</v>
      </c>
      <c r="E877" s="522" t="s">
        <v>619</v>
      </c>
    </row>
    <row r="878" spans="1:5" ht="13.5" x14ac:dyDescent="0.25">
      <c r="A878" s="103">
        <v>89269</v>
      </c>
      <c r="B878" s="103" t="s">
        <v>1495</v>
      </c>
      <c r="C878" s="103" t="s">
        <v>547</v>
      </c>
      <c r="D878" s="360">
        <v>7.31</v>
      </c>
      <c r="E878" s="522" t="s">
        <v>619</v>
      </c>
    </row>
    <row r="879" spans="1:5" ht="13.5" x14ac:dyDescent="0.25">
      <c r="A879" s="103">
        <v>89270</v>
      </c>
      <c r="B879" s="103" t="s">
        <v>1496</v>
      </c>
      <c r="C879" s="103" t="s">
        <v>547</v>
      </c>
      <c r="D879" s="360">
        <v>82.56</v>
      </c>
      <c r="E879" s="522" t="s">
        <v>619</v>
      </c>
    </row>
    <row r="880" spans="1:5" ht="13.5" x14ac:dyDescent="0.25">
      <c r="A880" s="103">
        <v>89271</v>
      </c>
      <c r="B880" s="103" t="s">
        <v>1497</v>
      </c>
      <c r="C880" s="103" t="s">
        <v>547</v>
      </c>
      <c r="D880" s="360">
        <v>30.5</v>
      </c>
      <c r="E880" s="522" t="s">
        <v>619</v>
      </c>
    </row>
    <row r="881" spans="1:5" ht="13.5" x14ac:dyDescent="0.25">
      <c r="A881" s="103">
        <v>89274</v>
      </c>
      <c r="B881" s="103" t="s">
        <v>1498</v>
      </c>
      <c r="C881" s="103" t="s">
        <v>547</v>
      </c>
      <c r="D881" s="360">
        <v>1.48</v>
      </c>
      <c r="E881" s="522" t="s">
        <v>619</v>
      </c>
    </row>
    <row r="882" spans="1:5" ht="13.5" x14ac:dyDescent="0.25">
      <c r="A882" s="103">
        <v>89275</v>
      </c>
      <c r="B882" s="103" t="s">
        <v>1499</v>
      </c>
      <c r="C882" s="103" t="s">
        <v>547</v>
      </c>
      <c r="D882" s="360">
        <v>0.17</v>
      </c>
      <c r="E882" s="522" t="s">
        <v>619</v>
      </c>
    </row>
    <row r="883" spans="1:5" ht="13.5" x14ac:dyDescent="0.25">
      <c r="A883" s="103">
        <v>89276</v>
      </c>
      <c r="B883" s="103" t="s">
        <v>1500</v>
      </c>
      <c r="C883" s="103" t="s">
        <v>547</v>
      </c>
      <c r="D883" s="360">
        <v>1.85</v>
      </c>
      <c r="E883" s="522" t="s">
        <v>619</v>
      </c>
    </row>
    <row r="884" spans="1:5" ht="13.5" x14ac:dyDescent="0.25">
      <c r="A884" s="103">
        <v>89277</v>
      </c>
      <c r="B884" s="103" t="s">
        <v>1501</v>
      </c>
      <c r="C884" s="103" t="s">
        <v>547</v>
      </c>
      <c r="D884" s="360">
        <v>8.8000000000000007</v>
      </c>
      <c r="E884" s="522" t="s">
        <v>619</v>
      </c>
    </row>
    <row r="885" spans="1:5" ht="13.5" x14ac:dyDescent="0.25">
      <c r="A885" s="103">
        <v>89280</v>
      </c>
      <c r="B885" s="103" t="s">
        <v>1502</v>
      </c>
      <c r="C885" s="103" t="s">
        <v>547</v>
      </c>
      <c r="D885" s="360">
        <v>38.94</v>
      </c>
      <c r="E885" s="522" t="s">
        <v>619</v>
      </c>
    </row>
    <row r="886" spans="1:5" ht="13.5" x14ac:dyDescent="0.25">
      <c r="A886" s="103">
        <v>89281</v>
      </c>
      <c r="B886" s="103" t="s">
        <v>1503</v>
      </c>
      <c r="C886" s="103" t="s">
        <v>547</v>
      </c>
      <c r="D886" s="360">
        <v>5.4</v>
      </c>
      <c r="E886" s="522" t="s">
        <v>619</v>
      </c>
    </row>
    <row r="887" spans="1:5" ht="13.5" x14ac:dyDescent="0.25">
      <c r="A887" s="103">
        <v>89870</v>
      </c>
      <c r="B887" s="103" t="s">
        <v>1504</v>
      </c>
      <c r="C887" s="103" t="s">
        <v>547</v>
      </c>
      <c r="D887" s="360">
        <v>29.77</v>
      </c>
      <c r="E887" s="522" t="s">
        <v>619</v>
      </c>
    </row>
    <row r="888" spans="1:5" ht="13.5" x14ac:dyDescent="0.25">
      <c r="A888" s="103">
        <v>89871</v>
      </c>
      <c r="B888" s="103" t="s">
        <v>1505</v>
      </c>
      <c r="C888" s="103" t="s">
        <v>547</v>
      </c>
      <c r="D888" s="360">
        <v>5.36</v>
      </c>
      <c r="E888" s="522" t="s">
        <v>619</v>
      </c>
    </row>
    <row r="889" spans="1:5" ht="13.5" x14ac:dyDescent="0.25">
      <c r="A889" s="103">
        <v>89872</v>
      </c>
      <c r="B889" s="103" t="s">
        <v>1506</v>
      </c>
      <c r="C889" s="103" t="s">
        <v>547</v>
      </c>
      <c r="D889" s="360">
        <v>4.25</v>
      </c>
      <c r="E889" s="522" t="s">
        <v>619</v>
      </c>
    </row>
    <row r="890" spans="1:5" ht="13.5" x14ac:dyDescent="0.25">
      <c r="A890" s="103">
        <v>89873</v>
      </c>
      <c r="B890" s="103" t="s">
        <v>1507</v>
      </c>
      <c r="C890" s="103" t="s">
        <v>547</v>
      </c>
      <c r="D890" s="360">
        <v>51.12</v>
      </c>
      <c r="E890" s="522" t="s">
        <v>619</v>
      </c>
    </row>
    <row r="891" spans="1:5" ht="13.5" x14ac:dyDescent="0.25">
      <c r="A891" s="103">
        <v>89874</v>
      </c>
      <c r="B891" s="103" t="s">
        <v>1508</v>
      </c>
      <c r="C891" s="103" t="s">
        <v>547</v>
      </c>
      <c r="D891" s="360">
        <v>185.36</v>
      </c>
      <c r="E891" s="522" t="s">
        <v>619</v>
      </c>
    </row>
    <row r="892" spans="1:5" ht="13.5" x14ac:dyDescent="0.25">
      <c r="A892" s="103">
        <v>89878</v>
      </c>
      <c r="B892" s="103" t="s">
        <v>1509</v>
      </c>
      <c r="C892" s="103" t="s">
        <v>547</v>
      </c>
      <c r="D892" s="360">
        <v>31.8</v>
      </c>
      <c r="E892" s="522" t="s">
        <v>619</v>
      </c>
    </row>
    <row r="893" spans="1:5" ht="13.5" x14ac:dyDescent="0.25">
      <c r="A893" s="103">
        <v>89879</v>
      </c>
      <c r="B893" s="103" t="s">
        <v>1510</v>
      </c>
      <c r="C893" s="103" t="s">
        <v>547</v>
      </c>
      <c r="D893" s="360">
        <v>5.63</v>
      </c>
      <c r="E893" s="522" t="s">
        <v>619</v>
      </c>
    </row>
    <row r="894" spans="1:5" ht="13.5" x14ac:dyDescent="0.25">
      <c r="A894" s="103">
        <v>89880</v>
      </c>
      <c r="B894" s="103" t="s">
        <v>1511</v>
      </c>
      <c r="C894" s="103" t="s">
        <v>547</v>
      </c>
      <c r="D894" s="360">
        <v>4.46</v>
      </c>
      <c r="E894" s="522" t="s">
        <v>619</v>
      </c>
    </row>
    <row r="895" spans="1:5" ht="13.5" x14ac:dyDescent="0.25">
      <c r="A895" s="103">
        <v>89881</v>
      </c>
      <c r="B895" s="103" t="s">
        <v>1512</v>
      </c>
      <c r="C895" s="103" t="s">
        <v>547</v>
      </c>
      <c r="D895" s="360">
        <v>54.09</v>
      </c>
      <c r="E895" s="522" t="s">
        <v>619</v>
      </c>
    </row>
    <row r="896" spans="1:5" ht="13.5" x14ac:dyDescent="0.25">
      <c r="A896" s="103">
        <v>89882</v>
      </c>
      <c r="B896" s="103" t="s">
        <v>1513</v>
      </c>
      <c r="C896" s="103" t="s">
        <v>547</v>
      </c>
      <c r="D896" s="360">
        <v>213.86</v>
      </c>
      <c r="E896" s="522" t="s">
        <v>619</v>
      </c>
    </row>
    <row r="897" spans="1:5" ht="13.5" x14ac:dyDescent="0.25">
      <c r="A897" s="103">
        <v>90582</v>
      </c>
      <c r="B897" s="103" t="s">
        <v>1514</v>
      </c>
      <c r="C897" s="103" t="s">
        <v>547</v>
      </c>
      <c r="D897" s="360">
        <v>0.44</v>
      </c>
      <c r="E897" s="522" t="s">
        <v>619</v>
      </c>
    </row>
    <row r="898" spans="1:5" ht="13.5" x14ac:dyDescent="0.25">
      <c r="A898" s="103">
        <v>90583</v>
      </c>
      <c r="B898" s="103" t="s">
        <v>1515</v>
      </c>
      <c r="C898" s="103" t="s">
        <v>547</v>
      </c>
      <c r="D898" s="360">
        <v>0.05</v>
      </c>
      <c r="E898" s="522" t="s">
        <v>619</v>
      </c>
    </row>
    <row r="899" spans="1:5" ht="13.5" x14ac:dyDescent="0.25">
      <c r="A899" s="103">
        <v>90584</v>
      </c>
      <c r="B899" s="103" t="s">
        <v>1516</v>
      </c>
      <c r="C899" s="103" t="s">
        <v>547</v>
      </c>
      <c r="D899" s="360">
        <v>0.34</v>
      </c>
      <c r="E899" s="522" t="s">
        <v>619</v>
      </c>
    </row>
    <row r="900" spans="1:5" ht="13.5" x14ac:dyDescent="0.25">
      <c r="A900" s="103">
        <v>90585</v>
      </c>
      <c r="B900" s="103" t="s">
        <v>1517</v>
      </c>
      <c r="C900" s="103" t="s">
        <v>547</v>
      </c>
      <c r="D900" s="360">
        <v>0.42</v>
      </c>
      <c r="E900" s="522" t="s">
        <v>619</v>
      </c>
    </row>
    <row r="901" spans="1:5" ht="13.5" x14ac:dyDescent="0.25">
      <c r="A901" s="103">
        <v>90621</v>
      </c>
      <c r="B901" s="103" t="s">
        <v>1518</v>
      </c>
      <c r="C901" s="103" t="s">
        <v>547</v>
      </c>
      <c r="D901" s="360">
        <v>1.42</v>
      </c>
      <c r="E901" s="522" t="s">
        <v>619</v>
      </c>
    </row>
    <row r="902" spans="1:5" ht="13.5" x14ac:dyDescent="0.25">
      <c r="A902" s="103">
        <v>90622</v>
      </c>
      <c r="B902" s="103" t="s">
        <v>1519</v>
      </c>
      <c r="C902" s="103" t="s">
        <v>547</v>
      </c>
      <c r="D902" s="360">
        <v>0.16</v>
      </c>
      <c r="E902" s="522" t="s">
        <v>619</v>
      </c>
    </row>
    <row r="903" spans="1:5" ht="13.5" x14ac:dyDescent="0.25">
      <c r="A903" s="103">
        <v>90623</v>
      </c>
      <c r="B903" s="103" t="s">
        <v>1520</v>
      </c>
      <c r="C903" s="103" t="s">
        <v>547</v>
      </c>
      <c r="D903" s="360">
        <v>1.78</v>
      </c>
      <c r="E903" s="522" t="s">
        <v>619</v>
      </c>
    </row>
    <row r="904" spans="1:5" ht="13.5" x14ac:dyDescent="0.25">
      <c r="A904" s="103">
        <v>90624</v>
      </c>
      <c r="B904" s="103" t="s">
        <v>1521</v>
      </c>
      <c r="C904" s="103" t="s">
        <v>547</v>
      </c>
      <c r="D904" s="360">
        <v>2.5299999999999998</v>
      </c>
      <c r="E904" s="522" t="s">
        <v>619</v>
      </c>
    </row>
    <row r="905" spans="1:5" ht="13.5" x14ac:dyDescent="0.25">
      <c r="A905" s="103">
        <v>90627</v>
      </c>
      <c r="B905" s="103" t="s">
        <v>1522</v>
      </c>
      <c r="C905" s="103" t="s">
        <v>547</v>
      </c>
      <c r="D905" s="360">
        <v>53.29</v>
      </c>
      <c r="E905" s="522" t="s">
        <v>619</v>
      </c>
    </row>
    <row r="906" spans="1:5" ht="13.5" x14ac:dyDescent="0.25">
      <c r="A906" s="103">
        <v>90628</v>
      </c>
      <c r="B906" s="103" t="s">
        <v>1523</v>
      </c>
      <c r="C906" s="103" t="s">
        <v>547</v>
      </c>
      <c r="D906" s="360">
        <v>7.29</v>
      </c>
      <c r="E906" s="522" t="s">
        <v>619</v>
      </c>
    </row>
    <row r="907" spans="1:5" ht="13.5" x14ac:dyDescent="0.25">
      <c r="A907" s="103">
        <v>90629</v>
      </c>
      <c r="B907" s="103" t="s">
        <v>1524</v>
      </c>
      <c r="C907" s="103" t="s">
        <v>547</v>
      </c>
      <c r="D907" s="360">
        <v>66.69</v>
      </c>
      <c r="E907" s="522" t="s">
        <v>619</v>
      </c>
    </row>
    <row r="908" spans="1:5" ht="13.5" x14ac:dyDescent="0.25">
      <c r="A908" s="103">
        <v>90630</v>
      </c>
      <c r="B908" s="103" t="s">
        <v>1525</v>
      </c>
      <c r="C908" s="103" t="s">
        <v>547</v>
      </c>
      <c r="D908" s="360">
        <v>1.2</v>
      </c>
      <c r="E908" s="522" t="s">
        <v>619</v>
      </c>
    </row>
    <row r="909" spans="1:5" ht="13.5" x14ac:dyDescent="0.25">
      <c r="A909" s="103">
        <v>90633</v>
      </c>
      <c r="B909" s="103" t="s">
        <v>1526</v>
      </c>
      <c r="C909" s="103" t="s">
        <v>547</v>
      </c>
      <c r="D909" s="360">
        <v>3.77</v>
      </c>
      <c r="E909" s="522" t="s">
        <v>619</v>
      </c>
    </row>
    <row r="910" spans="1:5" ht="13.5" x14ac:dyDescent="0.25">
      <c r="A910" s="103">
        <v>90634</v>
      </c>
      <c r="B910" s="103" t="s">
        <v>1527</v>
      </c>
      <c r="C910" s="103" t="s">
        <v>547</v>
      </c>
      <c r="D910" s="360">
        <v>0.44</v>
      </c>
      <c r="E910" s="522" t="s">
        <v>619</v>
      </c>
    </row>
    <row r="911" spans="1:5" ht="13.5" x14ac:dyDescent="0.25">
      <c r="A911" s="103">
        <v>90635</v>
      </c>
      <c r="B911" s="103" t="s">
        <v>1528</v>
      </c>
      <c r="C911" s="103" t="s">
        <v>547</v>
      </c>
      <c r="D911" s="360">
        <v>4.12</v>
      </c>
      <c r="E911" s="522" t="s">
        <v>619</v>
      </c>
    </row>
    <row r="912" spans="1:5" ht="13.5" x14ac:dyDescent="0.25">
      <c r="A912" s="103">
        <v>90636</v>
      </c>
      <c r="B912" s="103" t="s">
        <v>1529</v>
      </c>
      <c r="C912" s="103" t="s">
        <v>547</v>
      </c>
      <c r="D912" s="360">
        <v>5.07</v>
      </c>
      <c r="E912" s="522" t="s">
        <v>619</v>
      </c>
    </row>
    <row r="913" spans="1:5" ht="13.5" x14ac:dyDescent="0.25">
      <c r="A913" s="103">
        <v>90639</v>
      </c>
      <c r="B913" s="103" t="s">
        <v>1530</v>
      </c>
      <c r="C913" s="103" t="s">
        <v>547</v>
      </c>
      <c r="D913" s="360">
        <v>5.63</v>
      </c>
      <c r="E913" s="522" t="s">
        <v>619</v>
      </c>
    </row>
    <row r="914" spans="1:5" ht="13.5" x14ac:dyDescent="0.25">
      <c r="A914" s="103">
        <v>90640</v>
      </c>
      <c r="B914" s="103" t="s">
        <v>1531</v>
      </c>
      <c r="C914" s="103" t="s">
        <v>547</v>
      </c>
      <c r="D914" s="360">
        <v>0.66</v>
      </c>
      <c r="E914" s="522" t="s">
        <v>619</v>
      </c>
    </row>
    <row r="915" spans="1:5" ht="13.5" x14ac:dyDescent="0.25">
      <c r="A915" s="103">
        <v>90641</v>
      </c>
      <c r="B915" s="103" t="s">
        <v>1532</v>
      </c>
      <c r="C915" s="103" t="s">
        <v>547</v>
      </c>
      <c r="D915" s="360">
        <v>6.15</v>
      </c>
      <c r="E915" s="522" t="s">
        <v>619</v>
      </c>
    </row>
    <row r="916" spans="1:5" ht="13.5" x14ac:dyDescent="0.25">
      <c r="A916" s="103">
        <v>90642</v>
      </c>
      <c r="B916" s="103" t="s">
        <v>1533</v>
      </c>
      <c r="C916" s="103" t="s">
        <v>547</v>
      </c>
      <c r="D916" s="360">
        <v>13.2</v>
      </c>
      <c r="E916" s="522" t="s">
        <v>619</v>
      </c>
    </row>
    <row r="917" spans="1:5" ht="13.5" x14ac:dyDescent="0.25">
      <c r="A917" s="103">
        <v>90646</v>
      </c>
      <c r="B917" s="103" t="s">
        <v>1534</v>
      </c>
      <c r="C917" s="103" t="s">
        <v>547</v>
      </c>
      <c r="D917" s="360">
        <v>0.8</v>
      </c>
      <c r="E917" s="522" t="s">
        <v>619</v>
      </c>
    </row>
    <row r="918" spans="1:5" ht="13.5" x14ac:dyDescent="0.25">
      <c r="A918" s="103">
        <v>90647</v>
      </c>
      <c r="B918" s="103" t="s">
        <v>1535</v>
      </c>
      <c r="C918" s="103" t="s">
        <v>547</v>
      </c>
      <c r="D918" s="360">
        <v>0.09</v>
      </c>
      <c r="E918" s="522" t="s">
        <v>619</v>
      </c>
    </row>
    <row r="919" spans="1:5" ht="13.5" x14ac:dyDescent="0.25">
      <c r="A919" s="103">
        <v>90648</v>
      </c>
      <c r="B919" s="103" t="s">
        <v>1536</v>
      </c>
      <c r="C919" s="103" t="s">
        <v>547</v>
      </c>
      <c r="D919" s="360">
        <v>0.87</v>
      </c>
      <c r="E919" s="522" t="s">
        <v>619</v>
      </c>
    </row>
    <row r="920" spans="1:5" ht="13.5" x14ac:dyDescent="0.25">
      <c r="A920" s="103">
        <v>90649</v>
      </c>
      <c r="B920" s="103" t="s">
        <v>1537</v>
      </c>
      <c r="C920" s="103" t="s">
        <v>547</v>
      </c>
      <c r="D920" s="360">
        <v>7.89</v>
      </c>
      <c r="E920" s="522" t="s">
        <v>619</v>
      </c>
    </row>
    <row r="921" spans="1:5" ht="13.5" x14ac:dyDescent="0.25">
      <c r="A921" s="103">
        <v>90652</v>
      </c>
      <c r="B921" s="103" t="s">
        <v>1538</v>
      </c>
      <c r="C921" s="103" t="s">
        <v>547</v>
      </c>
      <c r="D921" s="360">
        <v>3.66</v>
      </c>
      <c r="E921" s="522" t="s">
        <v>619</v>
      </c>
    </row>
    <row r="922" spans="1:5" ht="13.5" x14ac:dyDescent="0.25">
      <c r="A922" s="103">
        <v>90653</v>
      </c>
      <c r="B922" s="103" t="s">
        <v>1539</v>
      </c>
      <c r="C922" s="103" t="s">
        <v>547</v>
      </c>
      <c r="D922" s="360">
        <v>0.43</v>
      </c>
      <c r="E922" s="522" t="s">
        <v>619</v>
      </c>
    </row>
    <row r="923" spans="1:5" ht="13.5" x14ac:dyDescent="0.25">
      <c r="A923" s="103">
        <v>90654</v>
      </c>
      <c r="B923" s="103" t="s">
        <v>1540</v>
      </c>
      <c r="C923" s="103" t="s">
        <v>547</v>
      </c>
      <c r="D923" s="360">
        <v>4</v>
      </c>
      <c r="E923" s="522" t="s">
        <v>619</v>
      </c>
    </row>
    <row r="924" spans="1:5" ht="13.5" x14ac:dyDescent="0.25">
      <c r="A924" s="103">
        <v>90655</v>
      </c>
      <c r="B924" s="103" t="s">
        <v>1541</v>
      </c>
      <c r="C924" s="103" t="s">
        <v>547</v>
      </c>
      <c r="D924" s="360">
        <v>5.19</v>
      </c>
      <c r="E924" s="522" t="s">
        <v>619</v>
      </c>
    </row>
    <row r="925" spans="1:5" ht="13.5" x14ac:dyDescent="0.25">
      <c r="A925" s="103">
        <v>90658</v>
      </c>
      <c r="B925" s="103" t="s">
        <v>1542</v>
      </c>
      <c r="C925" s="103" t="s">
        <v>547</v>
      </c>
      <c r="D925" s="360">
        <v>3.92</v>
      </c>
      <c r="E925" s="522" t="s">
        <v>619</v>
      </c>
    </row>
    <row r="926" spans="1:5" ht="13.5" x14ac:dyDescent="0.25">
      <c r="A926" s="103">
        <v>90659</v>
      </c>
      <c r="B926" s="103" t="s">
        <v>1543</v>
      </c>
      <c r="C926" s="103" t="s">
        <v>547</v>
      </c>
      <c r="D926" s="360">
        <v>0.46</v>
      </c>
      <c r="E926" s="522" t="s">
        <v>619</v>
      </c>
    </row>
    <row r="927" spans="1:5" ht="13.5" x14ac:dyDescent="0.25">
      <c r="A927" s="103">
        <v>90660</v>
      </c>
      <c r="B927" s="103" t="s">
        <v>1544</v>
      </c>
      <c r="C927" s="103" t="s">
        <v>547</v>
      </c>
      <c r="D927" s="360">
        <v>4.29</v>
      </c>
      <c r="E927" s="522" t="s">
        <v>619</v>
      </c>
    </row>
    <row r="928" spans="1:5" ht="13.5" x14ac:dyDescent="0.25">
      <c r="A928" s="103">
        <v>90661</v>
      </c>
      <c r="B928" s="103" t="s">
        <v>1545</v>
      </c>
      <c r="C928" s="103" t="s">
        <v>547</v>
      </c>
      <c r="D928" s="360">
        <v>5.19</v>
      </c>
      <c r="E928" s="522" t="s">
        <v>619</v>
      </c>
    </row>
    <row r="929" spans="1:5" ht="13.5" x14ac:dyDescent="0.25">
      <c r="A929" s="103">
        <v>90664</v>
      </c>
      <c r="B929" s="103" t="s">
        <v>1546</v>
      </c>
      <c r="C929" s="103" t="s">
        <v>547</v>
      </c>
      <c r="D929" s="360">
        <v>6.6</v>
      </c>
      <c r="E929" s="522" t="s">
        <v>619</v>
      </c>
    </row>
    <row r="930" spans="1:5" ht="13.5" x14ac:dyDescent="0.25">
      <c r="A930" s="103">
        <v>90665</v>
      </c>
      <c r="B930" s="103" t="s">
        <v>1547</v>
      </c>
      <c r="C930" s="103" t="s">
        <v>547</v>
      </c>
      <c r="D930" s="360">
        <v>0.91</v>
      </c>
      <c r="E930" s="522" t="s">
        <v>619</v>
      </c>
    </row>
    <row r="931" spans="1:5" ht="13.5" x14ac:dyDescent="0.25">
      <c r="A931" s="103">
        <v>90666</v>
      </c>
      <c r="B931" s="103" t="s">
        <v>1548</v>
      </c>
      <c r="C931" s="103" t="s">
        <v>547</v>
      </c>
      <c r="D931" s="360">
        <v>8.24</v>
      </c>
      <c r="E931" s="522" t="s">
        <v>619</v>
      </c>
    </row>
    <row r="932" spans="1:5" ht="13.5" x14ac:dyDescent="0.25">
      <c r="A932" s="103">
        <v>90667</v>
      </c>
      <c r="B932" s="103" t="s">
        <v>1549</v>
      </c>
      <c r="C932" s="103" t="s">
        <v>547</v>
      </c>
      <c r="D932" s="360">
        <v>15.72</v>
      </c>
      <c r="E932" s="522" t="s">
        <v>619</v>
      </c>
    </row>
    <row r="933" spans="1:5" ht="13.5" x14ac:dyDescent="0.25">
      <c r="A933" s="103">
        <v>90670</v>
      </c>
      <c r="B933" s="103" t="s">
        <v>1550</v>
      </c>
      <c r="C933" s="103" t="s">
        <v>547</v>
      </c>
      <c r="D933" s="360">
        <v>244.58</v>
      </c>
      <c r="E933" s="522" t="s">
        <v>619</v>
      </c>
    </row>
    <row r="934" spans="1:5" ht="13.5" x14ac:dyDescent="0.25">
      <c r="A934" s="103">
        <v>90671</v>
      </c>
      <c r="B934" s="103" t="s">
        <v>1551</v>
      </c>
      <c r="C934" s="103" t="s">
        <v>547</v>
      </c>
      <c r="D934" s="360">
        <v>33.950000000000003</v>
      </c>
      <c r="E934" s="522" t="s">
        <v>619</v>
      </c>
    </row>
    <row r="935" spans="1:5" ht="13.5" x14ac:dyDescent="0.25">
      <c r="A935" s="103">
        <v>90672</v>
      </c>
      <c r="B935" s="103" t="s">
        <v>1552</v>
      </c>
      <c r="C935" s="103" t="s">
        <v>547</v>
      </c>
      <c r="D935" s="360">
        <v>306.07</v>
      </c>
      <c r="E935" s="522" t="s">
        <v>619</v>
      </c>
    </row>
    <row r="936" spans="1:5" ht="13.5" x14ac:dyDescent="0.25">
      <c r="A936" s="103">
        <v>90673</v>
      </c>
      <c r="B936" s="103" t="s">
        <v>1553</v>
      </c>
      <c r="C936" s="103" t="s">
        <v>547</v>
      </c>
      <c r="D936" s="360">
        <v>125.73</v>
      </c>
      <c r="E936" s="522" t="s">
        <v>619</v>
      </c>
    </row>
    <row r="937" spans="1:5" ht="13.5" x14ac:dyDescent="0.25">
      <c r="A937" s="103">
        <v>90676</v>
      </c>
      <c r="B937" s="103" t="s">
        <v>1554</v>
      </c>
      <c r="C937" s="103" t="s">
        <v>547</v>
      </c>
      <c r="D937" s="360">
        <v>110.74</v>
      </c>
      <c r="E937" s="522" t="s">
        <v>619</v>
      </c>
    </row>
    <row r="938" spans="1:5" ht="13.5" x14ac:dyDescent="0.25">
      <c r="A938" s="103">
        <v>90677</v>
      </c>
      <c r="B938" s="103" t="s">
        <v>1555</v>
      </c>
      <c r="C938" s="103" t="s">
        <v>547</v>
      </c>
      <c r="D938" s="360">
        <v>16.63</v>
      </c>
      <c r="E938" s="522" t="s">
        <v>619</v>
      </c>
    </row>
    <row r="939" spans="1:5" ht="13.5" x14ac:dyDescent="0.25">
      <c r="A939" s="103">
        <v>90678</v>
      </c>
      <c r="B939" s="103" t="s">
        <v>1556</v>
      </c>
      <c r="C939" s="103" t="s">
        <v>547</v>
      </c>
      <c r="D939" s="360">
        <v>149.62</v>
      </c>
      <c r="E939" s="522" t="s">
        <v>619</v>
      </c>
    </row>
    <row r="940" spans="1:5" ht="13.5" x14ac:dyDescent="0.25">
      <c r="A940" s="103">
        <v>90679</v>
      </c>
      <c r="B940" s="103" t="s">
        <v>1557</v>
      </c>
      <c r="C940" s="103" t="s">
        <v>547</v>
      </c>
      <c r="D940" s="360">
        <v>96.42</v>
      </c>
      <c r="E940" s="522" t="s">
        <v>619</v>
      </c>
    </row>
    <row r="941" spans="1:5" ht="13.5" x14ac:dyDescent="0.25">
      <c r="A941" s="103">
        <v>90682</v>
      </c>
      <c r="B941" s="103" t="s">
        <v>1558</v>
      </c>
      <c r="C941" s="103" t="s">
        <v>547</v>
      </c>
      <c r="D941" s="360">
        <v>26.72</v>
      </c>
      <c r="E941" s="522" t="s">
        <v>619</v>
      </c>
    </row>
    <row r="942" spans="1:5" ht="13.5" x14ac:dyDescent="0.25">
      <c r="A942" s="103">
        <v>90683</v>
      </c>
      <c r="B942" s="103" t="s">
        <v>1559</v>
      </c>
      <c r="C942" s="103" t="s">
        <v>547</v>
      </c>
      <c r="D942" s="360">
        <v>3.17</v>
      </c>
      <c r="E942" s="522" t="s">
        <v>619</v>
      </c>
    </row>
    <row r="943" spans="1:5" ht="13.5" x14ac:dyDescent="0.25">
      <c r="A943" s="103">
        <v>90684</v>
      </c>
      <c r="B943" s="103" t="s">
        <v>1560</v>
      </c>
      <c r="C943" s="103" t="s">
        <v>547</v>
      </c>
      <c r="D943" s="360">
        <v>29.22</v>
      </c>
      <c r="E943" s="522" t="s">
        <v>619</v>
      </c>
    </row>
    <row r="944" spans="1:5" ht="13.5" x14ac:dyDescent="0.25">
      <c r="A944" s="103">
        <v>90685</v>
      </c>
      <c r="B944" s="103" t="s">
        <v>1561</v>
      </c>
      <c r="C944" s="103" t="s">
        <v>547</v>
      </c>
      <c r="D944" s="360">
        <v>59.81</v>
      </c>
      <c r="E944" s="522" t="s">
        <v>619</v>
      </c>
    </row>
    <row r="945" spans="1:5" ht="13.5" x14ac:dyDescent="0.25">
      <c r="A945" s="103">
        <v>90688</v>
      </c>
      <c r="B945" s="103" t="s">
        <v>1562</v>
      </c>
      <c r="C945" s="103" t="s">
        <v>547</v>
      </c>
      <c r="D945" s="360">
        <v>19.8</v>
      </c>
      <c r="E945" s="522" t="s">
        <v>619</v>
      </c>
    </row>
    <row r="946" spans="1:5" ht="13.5" x14ac:dyDescent="0.25">
      <c r="A946" s="103">
        <v>90689</v>
      </c>
      <c r="B946" s="103" t="s">
        <v>1563</v>
      </c>
      <c r="C946" s="103" t="s">
        <v>547</v>
      </c>
      <c r="D946" s="360">
        <v>2</v>
      </c>
      <c r="E946" s="522" t="s">
        <v>619</v>
      </c>
    </row>
    <row r="947" spans="1:5" ht="13.5" x14ac:dyDescent="0.25">
      <c r="A947" s="103">
        <v>90690</v>
      </c>
      <c r="B947" s="103" t="s">
        <v>1564</v>
      </c>
      <c r="C947" s="103" t="s">
        <v>547</v>
      </c>
      <c r="D947" s="360">
        <v>24.75</v>
      </c>
      <c r="E947" s="522" t="s">
        <v>619</v>
      </c>
    </row>
    <row r="948" spans="1:5" ht="13.5" x14ac:dyDescent="0.25">
      <c r="A948" s="103">
        <v>90691</v>
      </c>
      <c r="B948" s="103" t="s">
        <v>1565</v>
      </c>
      <c r="C948" s="103" t="s">
        <v>547</v>
      </c>
      <c r="D948" s="360">
        <v>41.89</v>
      </c>
      <c r="E948" s="522" t="s">
        <v>619</v>
      </c>
    </row>
    <row r="949" spans="1:5" ht="13.5" x14ac:dyDescent="0.25">
      <c r="A949" s="103">
        <v>90957</v>
      </c>
      <c r="B949" s="103" t="s">
        <v>1566</v>
      </c>
      <c r="C949" s="103" t="s">
        <v>547</v>
      </c>
      <c r="D949" s="360">
        <v>4.91</v>
      </c>
      <c r="E949" s="522" t="s">
        <v>619</v>
      </c>
    </row>
    <row r="950" spans="1:5" ht="13.5" x14ac:dyDescent="0.25">
      <c r="A950" s="103">
        <v>90958</v>
      </c>
      <c r="B950" s="103" t="s">
        <v>1567</v>
      </c>
      <c r="C950" s="103" t="s">
        <v>547</v>
      </c>
      <c r="D950" s="360">
        <v>0.68</v>
      </c>
      <c r="E950" s="522" t="s">
        <v>619</v>
      </c>
    </row>
    <row r="951" spans="1:5" ht="13.5" x14ac:dyDescent="0.25">
      <c r="A951" s="103">
        <v>90960</v>
      </c>
      <c r="B951" s="103" t="s">
        <v>1568</v>
      </c>
      <c r="C951" s="103" t="s">
        <v>547</v>
      </c>
      <c r="D951" s="360">
        <v>6.56</v>
      </c>
      <c r="E951" s="522" t="s">
        <v>619</v>
      </c>
    </row>
    <row r="952" spans="1:5" ht="13.5" x14ac:dyDescent="0.25">
      <c r="A952" s="103">
        <v>90961</v>
      </c>
      <c r="B952" s="103" t="s">
        <v>1569</v>
      </c>
      <c r="C952" s="103" t="s">
        <v>547</v>
      </c>
      <c r="D952" s="360">
        <v>0.91</v>
      </c>
      <c r="E952" s="522" t="s">
        <v>619</v>
      </c>
    </row>
    <row r="953" spans="1:5" ht="13.5" x14ac:dyDescent="0.25">
      <c r="A953" s="103">
        <v>90962</v>
      </c>
      <c r="B953" s="103" t="s">
        <v>1570</v>
      </c>
      <c r="C953" s="103" t="s">
        <v>547</v>
      </c>
      <c r="D953" s="360">
        <v>8.2100000000000009</v>
      </c>
      <c r="E953" s="522" t="s">
        <v>619</v>
      </c>
    </row>
    <row r="954" spans="1:5" ht="13.5" x14ac:dyDescent="0.25">
      <c r="A954" s="103">
        <v>90963</v>
      </c>
      <c r="B954" s="103" t="s">
        <v>1571</v>
      </c>
      <c r="C954" s="103" t="s">
        <v>547</v>
      </c>
      <c r="D954" s="360">
        <v>15.72</v>
      </c>
      <c r="E954" s="522" t="s">
        <v>619</v>
      </c>
    </row>
    <row r="955" spans="1:5" ht="13.5" x14ac:dyDescent="0.25">
      <c r="A955" s="103">
        <v>90968</v>
      </c>
      <c r="B955" s="103" t="s">
        <v>1572</v>
      </c>
      <c r="C955" s="103" t="s">
        <v>547</v>
      </c>
      <c r="D955" s="360">
        <v>6.58</v>
      </c>
      <c r="E955" s="522" t="s">
        <v>619</v>
      </c>
    </row>
    <row r="956" spans="1:5" ht="13.5" x14ac:dyDescent="0.25">
      <c r="A956" s="103">
        <v>90969</v>
      </c>
      <c r="B956" s="103" t="s">
        <v>1573</v>
      </c>
      <c r="C956" s="103" t="s">
        <v>547</v>
      </c>
      <c r="D956" s="360">
        <v>0.91</v>
      </c>
      <c r="E956" s="522" t="s">
        <v>619</v>
      </c>
    </row>
    <row r="957" spans="1:5" ht="13.5" x14ac:dyDescent="0.25">
      <c r="A957" s="103">
        <v>90970</v>
      </c>
      <c r="B957" s="103" t="s">
        <v>1574</v>
      </c>
      <c r="C957" s="103" t="s">
        <v>547</v>
      </c>
      <c r="D957" s="360">
        <v>8.23</v>
      </c>
      <c r="E957" s="522" t="s">
        <v>619</v>
      </c>
    </row>
    <row r="958" spans="1:5" ht="13.5" x14ac:dyDescent="0.25">
      <c r="A958" s="103">
        <v>90971</v>
      </c>
      <c r="B958" s="103" t="s">
        <v>1575</v>
      </c>
      <c r="C958" s="103" t="s">
        <v>547</v>
      </c>
      <c r="D958" s="360">
        <v>63.71</v>
      </c>
      <c r="E958" s="522" t="s">
        <v>619</v>
      </c>
    </row>
    <row r="959" spans="1:5" ht="13.5" x14ac:dyDescent="0.25">
      <c r="A959" s="103">
        <v>90975</v>
      </c>
      <c r="B959" s="103" t="s">
        <v>1576</v>
      </c>
      <c r="C959" s="103" t="s">
        <v>547</v>
      </c>
      <c r="D959" s="360">
        <v>16.71</v>
      </c>
      <c r="E959" s="522" t="s">
        <v>619</v>
      </c>
    </row>
    <row r="960" spans="1:5" ht="13.5" x14ac:dyDescent="0.25">
      <c r="A960" s="103">
        <v>90976</v>
      </c>
      <c r="B960" s="103" t="s">
        <v>1577</v>
      </c>
      <c r="C960" s="103" t="s">
        <v>547</v>
      </c>
      <c r="D960" s="360">
        <v>2.3199999999999998</v>
      </c>
      <c r="E960" s="522" t="s">
        <v>619</v>
      </c>
    </row>
    <row r="961" spans="1:5" ht="13.5" x14ac:dyDescent="0.25">
      <c r="A961" s="103">
        <v>90977</v>
      </c>
      <c r="B961" s="103" t="s">
        <v>1578</v>
      </c>
      <c r="C961" s="103" t="s">
        <v>547</v>
      </c>
      <c r="D961" s="360">
        <v>20.91</v>
      </c>
      <c r="E961" s="522" t="s">
        <v>619</v>
      </c>
    </row>
    <row r="962" spans="1:5" ht="13.5" x14ac:dyDescent="0.25">
      <c r="A962" s="103">
        <v>90978</v>
      </c>
      <c r="B962" s="103" t="s">
        <v>1579</v>
      </c>
      <c r="C962" s="103" t="s">
        <v>547</v>
      </c>
      <c r="D962" s="360">
        <v>165.3</v>
      </c>
      <c r="E962" s="522" t="s">
        <v>619</v>
      </c>
    </row>
    <row r="963" spans="1:5" ht="13.5" x14ac:dyDescent="0.25">
      <c r="A963" s="103">
        <v>90992</v>
      </c>
      <c r="B963" s="103" t="s">
        <v>1580</v>
      </c>
      <c r="C963" s="103" t="s">
        <v>547</v>
      </c>
      <c r="D963" s="360">
        <v>7.8</v>
      </c>
      <c r="E963" s="522" t="s">
        <v>619</v>
      </c>
    </row>
    <row r="964" spans="1:5" ht="13.5" x14ac:dyDescent="0.25">
      <c r="A964" s="103">
        <v>90993</v>
      </c>
      <c r="B964" s="103" t="s">
        <v>1581</v>
      </c>
      <c r="C964" s="103" t="s">
        <v>547</v>
      </c>
      <c r="D964" s="360">
        <v>1.08</v>
      </c>
      <c r="E964" s="522" t="s">
        <v>619</v>
      </c>
    </row>
    <row r="965" spans="1:5" ht="13.5" x14ac:dyDescent="0.25">
      <c r="A965" s="103">
        <v>90994</v>
      </c>
      <c r="B965" s="103" t="s">
        <v>1582</v>
      </c>
      <c r="C965" s="103" t="s">
        <v>547</v>
      </c>
      <c r="D965" s="360">
        <v>9.76</v>
      </c>
      <c r="E965" s="522" t="s">
        <v>619</v>
      </c>
    </row>
    <row r="966" spans="1:5" ht="13.5" x14ac:dyDescent="0.25">
      <c r="A966" s="103">
        <v>90995</v>
      </c>
      <c r="B966" s="103" t="s">
        <v>1583</v>
      </c>
      <c r="C966" s="103" t="s">
        <v>547</v>
      </c>
      <c r="D966" s="360">
        <v>86.55</v>
      </c>
      <c r="E966" s="522" t="s">
        <v>619</v>
      </c>
    </row>
    <row r="967" spans="1:5" ht="13.5" x14ac:dyDescent="0.25">
      <c r="A967" s="103">
        <v>91021</v>
      </c>
      <c r="B967" s="103" t="s">
        <v>1584</v>
      </c>
      <c r="C967" s="103" t="s">
        <v>547</v>
      </c>
      <c r="D967" s="360">
        <v>13.06</v>
      </c>
      <c r="E967" s="522" t="s">
        <v>619</v>
      </c>
    </row>
    <row r="968" spans="1:5" ht="13.5" x14ac:dyDescent="0.25">
      <c r="A968" s="103">
        <v>91026</v>
      </c>
      <c r="B968" s="103" t="s">
        <v>1585</v>
      </c>
      <c r="C968" s="103" t="s">
        <v>547</v>
      </c>
      <c r="D968" s="360">
        <v>18.850000000000001</v>
      </c>
      <c r="E968" s="522" t="s">
        <v>619</v>
      </c>
    </row>
    <row r="969" spans="1:5" ht="13.5" x14ac:dyDescent="0.25">
      <c r="A969" s="103">
        <v>91027</v>
      </c>
      <c r="B969" s="103" t="s">
        <v>1586</v>
      </c>
      <c r="C969" s="103" t="s">
        <v>547</v>
      </c>
      <c r="D969" s="360">
        <v>3.86</v>
      </c>
      <c r="E969" s="522" t="s">
        <v>619</v>
      </c>
    </row>
    <row r="970" spans="1:5" ht="13.5" x14ac:dyDescent="0.25">
      <c r="A970" s="103">
        <v>91028</v>
      </c>
      <c r="B970" s="103" t="s">
        <v>1587</v>
      </c>
      <c r="C970" s="103" t="s">
        <v>547</v>
      </c>
      <c r="D970" s="360">
        <v>3.05</v>
      </c>
      <c r="E970" s="522" t="s">
        <v>619</v>
      </c>
    </row>
    <row r="971" spans="1:5" ht="13.5" x14ac:dyDescent="0.25">
      <c r="A971" s="103">
        <v>91029</v>
      </c>
      <c r="B971" s="103" t="s">
        <v>1588</v>
      </c>
      <c r="C971" s="103" t="s">
        <v>547</v>
      </c>
      <c r="D971" s="360">
        <v>34.630000000000003</v>
      </c>
      <c r="E971" s="522" t="s">
        <v>619</v>
      </c>
    </row>
    <row r="972" spans="1:5" ht="13.5" x14ac:dyDescent="0.25">
      <c r="A972" s="103">
        <v>91030</v>
      </c>
      <c r="B972" s="103" t="s">
        <v>1589</v>
      </c>
      <c r="C972" s="103" t="s">
        <v>547</v>
      </c>
      <c r="D972" s="360">
        <v>154.22999999999999</v>
      </c>
      <c r="E972" s="522" t="s">
        <v>619</v>
      </c>
    </row>
    <row r="973" spans="1:5" ht="13.5" x14ac:dyDescent="0.25">
      <c r="A973" s="103">
        <v>91273</v>
      </c>
      <c r="B973" s="103" t="s">
        <v>1590</v>
      </c>
      <c r="C973" s="103" t="s">
        <v>547</v>
      </c>
      <c r="D973" s="360">
        <v>0.47</v>
      </c>
      <c r="E973" s="522" t="s">
        <v>619</v>
      </c>
    </row>
    <row r="974" spans="1:5" ht="13.5" x14ac:dyDescent="0.25">
      <c r="A974" s="103">
        <v>91274</v>
      </c>
      <c r="B974" s="103" t="s">
        <v>1591</v>
      </c>
      <c r="C974" s="103" t="s">
        <v>547</v>
      </c>
      <c r="D974" s="360">
        <v>0.06</v>
      </c>
      <c r="E974" s="522" t="s">
        <v>619</v>
      </c>
    </row>
    <row r="975" spans="1:5" ht="13.5" x14ac:dyDescent="0.25">
      <c r="A975" s="103">
        <v>91275</v>
      </c>
      <c r="B975" s="103" t="s">
        <v>1592</v>
      </c>
      <c r="C975" s="103" t="s">
        <v>547</v>
      </c>
      <c r="D975" s="360">
        <v>0.59</v>
      </c>
      <c r="E975" s="522" t="s">
        <v>619</v>
      </c>
    </row>
    <row r="976" spans="1:5" ht="13.5" x14ac:dyDescent="0.25">
      <c r="A976" s="103">
        <v>91276</v>
      </c>
      <c r="B976" s="103" t="s">
        <v>1593</v>
      </c>
      <c r="C976" s="103" t="s">
        <v>547</v>
      </c>
      <c r="D976" s="360">
        <v>6.89</v>
      </c>
      <c r="E976" s="522" t="s">
        <v>619</v>
      </c>
    </row>
    <row r="977" spans="1:5" ht="13.5" x14ac:dyDescent="0.25">
      <c r="A977" s="103">
        <v>91279</v>
      </c>
      <c r="B977" s="103" t="s">
        <v>1594</v>
      </c>
      <c r="C977" s="103" t="s">
        <v>547</v>
      </c>
      <c r="D977" s="360">
        <v>0.77</v>
      </c>
      <c r="E977" s="522" t="s">
        <v>619</v>
      </c>
    </row>
    <row r="978" spans="1:5" ht="13.5" x14ac:dyDescent="0.25">
      <c r="A978" s="103">
        <v>91280</v>
      </c>
      <c r="B978" s="103" t="s">
        <v>1595</v>
      </c>
      <c r="C978" s="103" t="s">
        <v>547</v>
      </c>
      <c r="D978" s="360">
        <v>0.08</v>
      </c>
      <c r="E978" s="522" t="s">
        <v>619</v>
      </c>
    </row>
    <row r="979" spans="1:5" ht="13.5" x14ac:dyDescent="0.25">
      <c r="A979" s="103">
        <v>91281</v>
      </c>
      <c r="B979" s="103" t="s">
        <v>1596</v>
      </c>
      <c r="C979" s="103" t="s">
        <v>547</v>
      </c>
      <c r="D979" s="360">
        <v>0.97</v>
      </c>
      <c r="E979" s="522" t="s">
        <v>619</v>
      </c>
    </row>
    <row r="980" spans="1:5" ht="13.5" x14ac:dyDescent="0.25">
      <c r="A980" s="103">
        <v>91282</v>
      </c>
      <c r="B980" s="103" t="s">
        <v>1597</v>
      </c>
      <c r="C980" s="103" t="s">
        <v>547</v>
      </c>
      <c r="D980" s="360">
        <v>6.94</v>
      </c>
      <c r="E980" s="522" t="s">
        <v>619</v>
      </c>
    </row>
    <row r="981" spans="1:5" ht="13.5" x14ac:dyDescent="0.25">
      <c r="A981" s="103">
        <v>91354</v>
      </c>
      <c r="B981" s="103" t="s">
        <v>1598</v>
      </c>
      <c r="C981" s="103" t="s">
        <v>547</v>
      </c>
      <c r="D981" s="360">
        <v>13.47</v>
      </c>
      <c r="E981" s="522" t="s">
        <v>619</v>
      </c>
    </row>
    <row r="982" spans="1:5" ht="13.5" x14ac:dyDescent="0.25">
      <c r="A982" s="103">
        <v>91355</v>
      </c>
      <c r="B982" s="103" t="s">
        <v>1599</v>
      </c>
      <c r="C982" s="103" t="s">
        <v>547</v>
      </c>
      <c r="D982" s="360">
        <v>2.82</v>
      </c>
      <c r="E982" s="522" t="s">
        <v>619</v>
      </c>
    </row>
    <row r="983" spans="1:5" ht="13.5" x14ac:dyDescent="0.25">
      <c r="A983" s="103">
        <v>91356</v>
      </c>
      <c r="B983" s="103" t="s">
        <v>1600</v>
      </c>
      <c r="C983" s="103" t="s">
        <v>547</v>
      </c>
      <c r="D983" s="360">
        <v>2.2400000000000002</v>
      </c>
      <c r="E983" s="522" t="s">
        <v>619</v>
      </c>
    </row>
    <row r="984" spans="1:5" ht="13.5" x14ac:dyDescent="0.25">
      <c r="A984" s="103">
        <v>91359</v>
      </c>
      <c r="B984" s="103" t="s">
        <v>1601</v>
      </c>
      <c r="C984" s="103" t="s">
        <v>547</v>
      </c>
      <c r="D984" s="360">
        <v>16.84</v>
      </c>
      <c r="E984" s="522" t="s">
        <v>619</v>
      </c>
    </row>
    <row r="985" spans="1:5" ht="13.5" x14ac:dyDescent="0.25">
      <c r="A985" s="103">
        <v>91360</v>
      </c>
      <c r="B985" s="103" t="s">
        <v>1602</v>
      </c>
      <c r="C985" s="103" t="s">
        <v>547</v>
      </c>
      <c r="D985" s="360">
        <v>3.23</v>
      </c>
      <c r="E985" s="522" t="s">
        <v>619</v>
      </c>
    </row>
    <row r="986" spans="1:5" ht="13.5" x14ac:dyDescent="0.25">
      <c r="A986" s="103">
        <v>91361</v>
      </c>
      <c r="B986" s="103" t="s">
        <v>1603</v>
      </c>
      <c r="C986" s="103" t="s">
        <v>547</v>
      </c>
      <c r="D986" s="360">
        <v>2.56</v>
      </c>
      <c r="E986" s="522" t="s">
        <v>619</v>
      </c>
    </row>
    <row r="987" spans="1:5" ht="13.5" x14ac:dyDescent="0.25">
      <c r="A987" s="103">
        <v>91367</v>
      </c>
      <c r="B987" s="103" t="s">
        <v>1604</v>
      </c>
      <c r="C987" s="103" t="s">
        <v>547</v>
      </c>
      <c r="D987" s="360">
        <v>16.78</v>
      </c>
      <c r="E987" s="522" t="s">
        <v>619</v>
      </c>
    </row>
    <row r="988" spans="1:5" ht="13.5" x14ac:dyDescent="0.25">
      <c r="A988" s="103">
        <v>91368</v>
      </c>
      <c r="B988" s="103" t="s">
        <v>1605</v>
      </c>
      <c r="C988" s="103" t="s">
        <v>547</v>
      </c>
      <c r="D988" s="360">
        <v>3.3</v>
      </c>
      <c r="E988" s="522" t="s">
        <v>619</v>
      </c>
    </row>
    <row r="989" spans="1:5" ht="13.5" x14ac:dyDescent="0.25">
      <c r="A989" s="103">
        <v>91369</v>
      </c>
      <c r="B989" s="103" t="s">
        <v>1606</v>
      </c>
      <c r="C989" s="103" t="s">
        <v>547</v>
      </c>
      <c r="D989" s="360">
        <v>2.61</v>
      </c>
      <c r="E989" s="522" t="s">
        <v>619</v>
      </c>
    </row>
    <row r="990" spans="1:5" ht="13.5" x14ac:dyDescent="0.25">
      <c r="A990" s="103">
        <v>91375</v>
      </c>
      <c r="B990" s="103" t="s">
        <v>1607</v>
      </c>
      <c r="C990" s="103" t="s">
        <v>547</v>
      </c>
      <c r="D990" s="360">
        <v>14.8</v>
      </c>
      <c r="E990" s="522" t="s">
        <v>619</v>
      </c>
    </row>
    <row r="991" spans="1:5" ht="13.5" x14ac:dyDescent="0.25">
      <c r="A991" s="103">
        <v>91376</v>
      </c>
      <c r="B991" s="103" t="s">
        <v>1608</v>
      </c>
      <c r="C991" s="103" t="s">
        <v>547</v>
      </c>
      <c r="D991" s="360">
        <v>3.1</v>
      </c>
      <c r="E991" s="522" t="s">
        <v>619</v>
      </c>
    </row>
    <row r="992" spans="1:5" ht="13.5" x14ac:dyDescent="0.25">
      <c r="A992" s="103">
        <v>91377</v>
      </c>
      <c r="B992" s="103" t="s">
        <v>1609</v>
      </c>
      <c r="C992" s="103" t="s">
        <v>547</v>
      </c>
      <c r="D992" s="360">
        <v>2.4500000000000002</v>
      </c>
      <c r="E992" s="522" t="s">
        <v>619</v>
      </c>
    </row>
    <row r="993" spans="1:5" ht="13.5" x14ac:dyDescent="0.25">
      <c r="A993" s="103">
        <v>91380</v>
      </c>
      <c r="B993" s="103" t="s">
        <v>1610</v>
      </c>
      <c r="C993" s="103" t="s">
        <v>547</v>
      </c>
      <c r="D993" s="360">
        <v>22.08</v>
      </c>
      <c r="E993" s="522" t="s">
        <v>619</v>
      </c>
    </row>
    <row r="994" spans="1:5" ht="13.5" x14ac:dyDescent="0.25">
      <c r="A994" s="103">
        <v>91381</v>
      </c>
      <c r="B994" s="103" t="s">
        <v>1611</v>
      </c>
      <c r="C994" s="103" t="s">
        <v>547</v>
      </c>
      <c r="D994" s="360">
        <v>4.33</v>
      </c>
      <c r="E994" s="522" t="s">
        <v>619</v>
      </c>
    </row>
    <row r="995" spans="1:5" ht="13.5" x14ac:dyDescent="0.25">
      <c r="A995" s="103">
        <v>91382</v>
      </c>
      <c r="B995" s="103" t="s">
        <v>1612</v>
      </c>
      <c r="C995" s="103" t="s">
        <v>547</v>
      </c>
      <c r="D995" s="360">
        <v>3.43</v>
      </c>
      <c r="E995" s="522" t="s">
        <v>619</v>
      </c>
    </row>
    <row r="996" spans="1:5" ht="13.5" x14ac:dyDescent="0.25">
      <c r="A996" s="103">
        <v>91383</v>
      </c>
      <c r="B996" s="103" t="s">
        <v>1613</v>
      </c>
      <c r="C996" s="103" t="s">
        <v>547</v>
      </c>
      <c r="D996" s="360">
        <v>39.82</v>
      </c>
      <c r="E996" s="522" t="s">
        <v>619</v>
      </c>
    </row>
    <row r="997" spans="1:5" ht="13.5" x14ac:dyDescent="0.25">
      <c r="A997" s="103">
        <v>91384</v>
      </c>
      <c r="B997" s="103" t="s">
        <v>1614</v>
      </c>
      <c r="C997" s="103" t="s">
        <v>547</v>
      </c>
      <c r="D997" s="360">
        <v>149.07</v>
      </c>
      <c r="E997" s="522" t="s">
        <v>619</v>
      </c>
    </row>
    <row r="998" spans="1:5" ht="13.5" x14ac:dyDescent="0.25">
      <c r="A998" s="103">
        <v>91390</v>
      </c>
      <c r="B998" s="103" t="s">
        <v>1615</v>
      </c>
      <c r="C998" s="103" t="s">
        <v>547</v>
      </c>
      <c r="D998" s="360">
        <v>14.64</v>
      </c>
      <c r="E998" s="522" t="s">
        <v>619</v>
      </c>
    </row>
    <row r="999" spans="1:5" ht="13.5" x14ac:dyDescent="0.25">
      <c r="A999" s="103">
        <v>91391</v>
      </c>
      <c r="B999" s="103" t="s">
        <v>1616</v>
      </c>
      <c r="C999" s="103" t="s">
        <v>547</v>
      </c>
      <c r="D999" s="360">
        <v>2.97</v>
      </c>
      <c r="E999" s="522" t="s">
        <v>619</v>
      </c>
    </row>
    <row r="1000" spans="1:5" ht="13.5" x14ac:dyDescent="0.25">
      <c r="A1000" s="103">
        <v>91392</v>
      </c>
      <c r="B1000" s="103" t="s">
        <v>1617</v>
      </c>
      <c r="C1000" s="103" t="s">
        <v>547</v>
      </c>
      <c r="D1000" s="360">
        <v>2.36</v>
      </c>
      <c r="E1000" s="522" t="s">
        <v>619</v>
      </c>
    </row>
    <row r="1001" spans="1:5" ht="13.5" x14ac:dyDescent="0.25">
      <c r="A1001" s="103">
        <v>91396</v>
      </c>
      <c r="B1001" s="103" t="s">
        <v>1618</v>
      </c>
      <c r="C1001" s="103" t="s">
        <v>547</v>
      </c>
      <c r="D1001" s="360">
        <v>23.22</v>
      </c>
      <c r="E1001" s="522" t="s">
        <v>619</v>
      </c>
    </row>
    <row r="1002" spans="1:5" ht="13.5" x14ac:dyDescent="0.25">
      <c r="A1002" s="103">
        <v>91397</v>
      </c>
      <c r="B1002" s="103" t="s">
        <v>1619</v>
      </c>
      <c r="C1002" s="103" t="s">
        <v>547</v>
      </c>
      <c r="D1002" s="360">
        <v>4.51</v>
      </c>
      <c r="E1002" s="522" t="s">
        <v>619</v>
      </c>
    </row>
    <row r="1003" spans="1:5" ht="13.5" x14ac:dyDescent="0.25">
      <c r="A1003" s="103">
        <v>91398</v>
      </c>
      <c r="B1003" s="103" t="s">
        <v>1620</v>
      </c>
      <c r="C1003" s="103" t="s">
        <v>547</v>
      </c>
      <c r="D1003" s="360">
        <v>3.57</v>
      </c>
      <c r="E1003" s="522" t="s">
        <v>619</v>
      </c>
    </row>
    <row r="1004" spans="1:5" ht="13.5" x14ac:dyDescent="0.25">
      <c r="A1004" s="103">
        <v>91402</v>
      </c>
      <c r="B1004" s="103" t="s">
        <v>1621</v>
      </c>
      <c r="C1004" s="103" t="s">
        <v>547</v>
      </c>
      <c r="D1004" s="360">
        <v>2.7</v>
      </c>
      <c r="E1004" s="522" t="s">
        <v>619</v>
      </c>
    </row>
    <row r="1005" spans="1:5" ht="13.5" x14ac:dyDescent="0.25">
      <c r="A1005" s="103">
        <v>91466</v>
      </c>
      <c r="B1005" s="103" t="s">
        <v>1622</v>
      </c>
      <c r="C1005" s="103" t="s">
        <v>547</v>
      </c>
      <c r="D1005" s="360">
        <v>3.27</v>
      </c>
      <c r="E1005" s="522" t="s">
        <v>619</v>
      </c>
    </row>
    <row r="1006" spans="1:5" ht="13.5" x14ac:dyDescent="0.25">
      <c r="A1006" s="103">
        <v>91467</v>
      </c>
      <c r="B1006" s="103" t="s">
        <v>1623</v>
      </c>
      <c r="C1006" s="103" t="s">
        <v>547</v>
      </c>
      <c r="D1006" s="360">
        <v>166.24</v>
      </c>
      <c r="E1006" s="522" t="s">
        <v>619</v>
      </c>
    </row>
    <row r="1007" spans="1:5" ht="13.5" x14ac:dyDescent="0.25">
      <c r="A1007" s="103">
        <v>91468</v>
      </c>
      <c r="B1007" s="103" t="s">
        <v>1624</v>
      </c>
      <c r="C1007" s="103" t="s">
        <v>547</v>
      </c>
      <c r="D1007" s="360">
        <v>21.15</v>
      </c>
      <c r="E1007" s="522" t="s">
        <v>619</v>
      </c>
    </row>
    <row r="1008" spans="1:5" ht="13.5" x14ac:dyDescent="0.25">
      <c r="A1008" s="103">
        <v>91469</v>
      </c>
      <c r="B1008" s="103" t="s">
        <v>1625</v>
      </c>
      <c r="C1008" s="103" t="s">
        <v>547</v>
      </c>
      <c r="D1008" s="360">
        <v>4.16</v>
      </c>
      <c r="E1008" s="522" t="s">
        <v>619</v>
      </c>
    </row>
    <row r="1009" spans="1:5" ht="13.5" x14ac:dyDescent="0.25">
      <c r="A1009" s="103">
        <v>91484</v>
      </c>
      <c r="B1009" s="103" t="s">
        <v>1626</v>
      </c>
      <c r="C1009" s="103" t="s">
        <v>547</v>
      </c>
      <c r="D1009" s="360">
        <v>3.32</v>
      </c>
      <c r="E1009" s="522" t="s">
        <v>619</v>
      </c>
    </row>
    <row r="1010" spans="1:5" ht="13.5" x14ac:dyDescent="0.25">
      <c r="A1010" s="103">
        <v>91485</v>
      </c>
      <c r="B1010" s="103" t="s">
        <v>1627</v>
      </c>
      <c r="C1010" s="103" t="s">
        <v>547</v>
      </c>
      <c r="D1010" s="360">
        <v>162.72</v>
      </c>
      <c r="E1010" s="522" t="s">
        <v>619</v>
      </c>
    </row>
    <row r="1011" spans="1:5" ht="13.5" x14ac:dyDescent="0.25">
      <c r="A1011" s="103">
        <v>91529</v>
      </c>
      <c r="B1011" s="103" t="s">
        <v>1628</v>
      </c>
      <c r="C1011" s="103" t="s">
        <v>547</v>
      </c>
      <c r="D1011" s="360">
        <v>0.7</v>
      </c>
      <c r="E1011" s="522" t="s">
        <v>619</v>
      </c>
    </row>
    <row r="1012" spans="1:5" ht="13.5" x14ac:dyDescent="0.25">
      <c r="A1012" s="103">
        <v>91530</v>
      </c>
      <c r="B1012" s="103" t="s">
        <v>1629</v>
      </c>
      <c r="C1012" s="103" t="s">
        <v>547</v>
      </c>
      <c r="D1012" s="360">
        <v>0.09</v>
      </c>
      <c r="E1012" s="522" t="s">
        <v>619</v>
      </c>
    </row>
    <row r="1013" spans="1:5" ht="13.5" x14ac:dyDescent="0.25">
      <c r="A1013" s="103">
        <v>91531</v>
      </c>
      <c r="B1013" s="103" t="s">
        <v>1630</v>
      </c>
      <c r="C1013" s="103" t="s">
        <v>547</v>
      </c>
      <c r="D1013" s="360">
        <v>0.88</v>
      </c>
      <c r="E1013" s="522" t="s">
        <v>619</v>
      </c>
    </row>
    <row r="1014" spans="1:5" ht="13.5" x14ac:dyDescent="0.25">
      <c r="A1014" s="103">
        <v>91532</v>
      </c>
      <c r="B1014" s="103" t="s">
        <v>1631</v>
      </c>
      <c r="C1014" s="103" t="s">
        <v>547</v>
      </c>
      <c r="D1014" s="360">
        <v>4.93</v>
      </c>
      <c r="E1014" s="522" t="s">
        <v>619</v>
      </c>
    </row>
    <row r="1015" spans="1:5" ht="13.5" x14ac:dyDescent="0.25">
      <c r="A1015" s="103">
        <v>91629</v>
      </c>
      <c r="B1015" s="103" t="s">
        <v>1632</v>
      </c>
      <c r="C1015" s="103" t="s">
        <v>547</v>
      </c>
      <c r="D1015" s="360">
        <v>17.79</v>
      </c>
      <c r="E1015" s="522" t="s">
        <v>619</v>
      </c>
    </row>
    <row r="1016" spans="1:5" ht="13.5" x14ac:dyDescent="0.25">
      <c r="A1016" s="103">
        <v>91630</v>
      </c>
      <c r="B1016" s="103" t="s">
        <v>1633</v>
      </c>
      <c r="C1016" s="103" t="s">
        <v>547</v>
      </c>
      <c r="D1016" s="360">
        <v>3.29</v>
      </c>
      <c r="E1016" s="522" t="s">
        <v>619</v>
      </c>
    </row>
    <row r="1017" spans="1:5" ht="13.5" x14ac:dyDescent="0.25">
      <c r="A1017" s="103">
        <v>91631</v>
      </c>
      <c r="B1017" s="103" t="s">
        <v>1634</v>
      </c>
      <c r="C1017" s="103" t="s">
        <v>547</v>
      </c>
      <c r="D1017" s="360">
        <v>2.61</v>
      </c>
      <c r="E1017" s="522" t="s">
        <v>619</v>
      </c>
    </row>
    <row r="1018" spans="1:5" ht="13.5" x14ac:dyDescent="0.25">
      <c r="A1018" s="103">
        <v>91632</v>
      </c>
      <c r="B1018" s="103" t="s">
        <v>1635</v>
      </c>
      <c r="C1018" s="103" t="s">
        <v>547</v>
      </c>
      <c r="D1018" s="360">
        <v>29.88</v>
      </c>
      <c r="E1018" s="522" t="s">
        <v>619</v>
      </c>
    </row>
    <row r="1019" spans="1:5" ht="13.5" x14ac:dyDescent="0.25">
      <c r="A1019" s="103">
        <v>91633</v>
      </c>
      <c r="B1019" s="103" t="s">
        <v>1636</v>
      </c>
      <c r="C1019" s="103" t="s">
        <v>547</v>
      </c>
      <c r="D1019" s="360">
        <v>140.69999999999999</v>
      </c>
      <c r="E1019" s="522" t="s">
        <v>619</v>
      </c>
    </row>
    <row r="1020" spans="1:5" ht="13.5" x14ac:dyDescent="0.25">
      <c r="A1020" s="103">
        <v>91640</v>
      </c>
      <c r="B1020" s="103" t="s">
        <v>1637</v>
      </c>
      <c r="C1020" s="103" t="s">
        <v>547</v>
      </c>
      <c r="D1020" s="360">
        <v>32.29</v>
      </c>
      <c r="E1020" s="522" t="s">
        <v>619</v>
      </c>
    </row>
    <row r="1021" spans="1:5" ht="13.5" x14ac:dyDescent="0.25">
      <c r="A1021" s="103">
        <v>91641</v>
      </c>
      <c r="B1021" s="103" t="s">
        <v>1638</v>
      </c>
      <c r="C1021" s="103" t="s">
        <v>547</v>
      </c>
      <c r="D1021" s="360">
        <v>6.61</v>
      </c>
      <c r="E1021" s="522" t="s">
        <v>619</v>
      </c>
    </row>
    <row r="1022" spans="1:5" ht="13.5" x14ac:dyDescent="0.25">
      <c r="A1022" s="103">
        <v>91642</v>
      </c>
      <c r="B1022" s="103" t="s">
        <v>1639</v>
      </c>
      <c r="C1022" s="103" t="s">
        <v>547</v>
      </c>
      <c r="D1022" s="360">
        <v>5.24</v>
      </c>
      <c r="E1022" s="522" t="s">
        <v>619</v>
      </c>
    </row>
    <row r="1023" spans="1:5" ht="13.5" x14ac:dyDescent="0.25">
      <c r="A1023" s="103">
        <v>91643</v>
      </c>
      <c r="B1023" s="103" t="s">
        <v>1640</v>
      </c>
      <c r="C1023" s="103" t="s">
        <v>547</v>
      </c>
      <c r="D1023" s="360">
        <v>57.69</v>
      </c>
      <c r="E1023" s="522" t="s">
        <v>619</v>
      </c>
    </row>
    <row r="1024" spans="1:5" ht="13.5" x14ac:dyDescent="0.25">
      <c r="A1024" s="103">
        <v>91644</v>
      </c>
      <c r="B1024" s="103" t="s">
        <v>1641</v>
      </c>
      <c r="C1024" s="103" t="s">
        <v>547</v>
      </c>
      <c r="D1024" s="360">
        <v>316.63</v>
      </c>
      <c r="E1024" s="522" t="s">
        <v>619</v>
      </c>
    </row>
    <row r="1025" spans="1:5" ht="13.5" x14ac:dyDescent="0.25">
      <c r="A1025" s="103">
        <v>91688</v>
      </c>
      <c r="B1025" s="103" t="s">
        <v>1642</v>
      </c>
      <c r="C1025" s="103" t="s">
        <v>547</v>
      </c>
      <c r="D1025" s="360">
        <v>0.09</v>
      </c>
      <c r="E1025" s="522" t="s">
        <v>619</v>
      </c>
    </row>
    <row r="1026" spans="1:5" ht="13.5" x14ac:dyDescent="0.25">
      <c r="A1026" s="103">
        <v>91689</v>
      </c>
      <c r="B1026" s="103" t="s">
        <v>1643</v>
      </c>
      <c r="C1026" s="103" t="s">
        <v>547</v>
      </c>
      <c r="D1026" s="360">
        <v>0</v>
      </c>
      <c r="E1026" s="522" t="s">
        <v>619</v>
      </c>
    </row>
    <row r="1027" spans="1:5" ht="13.5" x14ac:dyDescent="0.25">
      <c r="A1027" s="103">
        <v>91690</v>
      </c>
      <c r="B1027" s="103" t="s">
        <v>1644</v>
      </c>
      <c r="C1027" s="103" t="s">
        <v>547</v>
      </c>
      <c r="D1027" s="360">
        <v>0.06</v>
      </c>
      <c r="E1027" s="522" t="s">
        <v>619</v>
      </c>
    </row>
    <row r="1028" spans="1:5" ht="13.5" x14ac:dyDescent="0.25">
      <c r="A1028" s="103">
        <v>91691</v>
      </c>
      <c r="B1028" s="103" t="s">
        <v>1645</v>
      </c>
      <c r="C1028" s="103" t="s">
        <v>547</v>
      </c>
      <c r="D1028" s="360">
        <v>1.1000000000000001</v>
      </c>
      <c r="E1028" s="522" t="s">
        <v>619</v>
      </c>
    </row>
    <row r="1029" spans="1:5" ht="13.5" x14ac:dyDescent="0.25">
      <c r="A1029" s="103">
        <v>92040</v>
      </c>
      <c r="B1029" s="103" t="s">
        <v>1646</v>
      </c>
      <c r="C1029" s="103" t="s">
        <v>547</v>
      </c>
      <c r="D1029" s="360">
        <v>6.33</v>
      </c>
      <c r="E1029" s="522" t="s">
        <v>619</v>
      </c>
    </row>
    <row r="1030" spans="1:5" ht="13.5" x14ac:dyDescent="0.25">
      <c r="A1030" s="103">
        <v>92041</v>
      </c>
      <c r="B1030" s="103" t="s">
        <v>1647</v>
      </c>
      <c r="C1030" s="103" t="s">
        <v>547</v>
      </c>
      <c r="D1030" s="360">
        <v>0.66</v>
      </c>
      <c r="E1030" s="522" t="s">
        <v>619</v>
      </c>
    </row>
    <row r="1031" spans="1:5" ht="13.5" x14ac:dyDescent="0.25">
      <c r="A1031" s="103">
        <v>92042</v>
      </c>
      <c r="B1031" s="103" t="s">
        <v>1648</v>
      </c>
      <c r="C1031" s="103" t="s">
        <v>547</v>
      </c>
      <c r="D1031" s="360">
        <v>5.28</v>
      </c>
      <c r="E1031" s="522" t="s">
        <v>619</v>
      </c>
    </row>
    <row r="1032" spans="1:5" ht="13.5" x14ac:dyDescent="0.25">
      <c r="A1032" s="103">
        <v>92101</v>
      </c>
      <c r="B1032" s="103" t="s">
        <v>1649</v>
      </c>
      <c r="C1032" s="103" t="s">
        <v>547</v>
      </c>
      <c r="D1032" s="360">
        <v>38.659999999999997</v>
      </c>
      <c r="E1032" s="522" t="s">
        <v>619</v>
      </c>
    </row>
    <row r="1033" spans="1:5" ht="13.5" x14ac:dyDescent="0.25">
      <c r="A1033" s="103">
        <v>92102</v>
      </c>
      <c r="B1033" s="103" t="s">
        <v>1650</v>
      </c>
      <c r="C1033" s="103" t="s">
        <v>547</v>
      </c>
      <c r="D1033" s="360">
        <v>5.93</v>
      </c>
      <c r="E1033" s="522" t="s">
        <v>619</v>
      </c>
    </row>
    <row r="1034" spans="1:5" ht="13.5" x14ac:dyDescent="0.25">
      <c r="A1034" s="103">
        <v>92103</v>
      </c>
      <c r="B1034" s="103" t="s">
        <v>1651</v>
      </c>
      <c r="C1034" s="103" t="s">
        <v>547</v>
      </c>
      <c r="D1034" s="360">
        <v>4.75</v>
      </c>
      <c r="E1034" s="522" t="s">
        <v>619</v>
      </c>
    </row>
    <row r="1035" spans="1:5" ht="13.5" x14ac:dyDescent="0.25">
      <c r="A1035" s="103">
        <v>92104</v>
      </c>
      <c r="B1035" s="103" t="s">
        <v>1652</v>
      </c>
      <c r="C1035" s="103" t="s">
        <v>547</v>
      </c>
      <c r="D1035" s="360">
        <v>59.98</v>
      </c>
      <c r="E1035" s="522" t="s">
        <v>619</v>
      </c>
    </row>
    <row r="1036" spans="1:5" ht="13.5" x14ac:dyDescent="0.25">
      <c r="A1036" s="103">
        <v>92105</v>
      </c>
      <c r="B1036" s="103" t="s">
        <v>1653</v>
      </c>
      <c r="C1036" s="103" t="s">
        <v>547</v>
      </c>
      <c r="D1036" s="360">
        <v>202.28</v>
      </c>
      <c r="E1036" s="522" t="s">
        <v>619</v>
      </c>
    </row>
    <row r="1037" spans="1:5" ht="13.5" x14ac:dyDescent="0.25">
      <c r="A1037" s="103">
        <v>92108</v>
      </c>
      <c r="B1037" s="103" t="s">
        <v>1654</v>
      </c>
      <c r="C1037" s="103" t="s">
        <v>547</v>
      </c>
      <c r="D1037" s="360">
        <v>0.88</v>
      </c>
      <c r="E1037" s="522" t="s">
        <v>619</v>
      </c>
    </row>
    <row r="1038" spans="1:5" ht="13.5" x14ac:dyDescent="0.25">
      <c r="A1038" s="103">
        <v>92109</v>
      </c>
      <c r="B1038" s="103" t="s">
        <v>1655</v>
      </c>
      <c r="C1038" s="103" t="s">
        <v>547</v>
      </c>
      <c r="D1038" s="360">
        <v>0.1</v>
      </c>
      <c r="E1038" s="522" t="s">
        <v>619</v>
      </c>
    </row>
    <row r="1039" spans="1:5" ht="13.5" x14ac:dyDescent="0.25">
      <c r="A1039" s="103">
        <v>92110</v>
      </c>
      <c r="B1039" s="103" t="s">
        <v>1656</v>
      </c>
      <c r="C1039" s="103" t="s">
        <v>547</v>
      </c>
      <c r="D1039" s="360">
        <v>1.1000000000000001</v>
      </c>
      <c r="E1039" s="522" t="s">
        <v>619</v>
      </c>
    </row>
    <row r="1040" spans="1:5" ht="13.5" x14ac:dyDescent="0.25">
      <c r="A1040" s="103">
        <v>92111</v>
      </c>
      <c r="B1040" s="103" t="s">
        <v>1657</v>
      </c>
      <c r="C1040" s="103" t="s">
        <v>547</v>
      </c>
      <c r="D1040" s="360">
        <v>1.01</v>
      </c>
      <c r="E1040" s="522" t="s">
        <v>619</v>
      </c>
    </row>
    <row r="1041" spans="1:5" ht="13.5" x14ac:dyDescent="0.25">
      <c r="A1041" s="103">
        <v>92114</v>
      </c>
      <c r="B1041" s="103" t="s">
        <v>1658</v>
      </c>
      <c r="C1041" s="103" t="s">
        <v>547</v>
      </c>
      <c r="D1041" s="360">
        <v>0.22</v>
      </c>
      <c r="E1041" s="522" t="s">
        <v>619</v>
      </c>
    </row>
    <row r="1042" spans="1:5" ht="13.5" x14ac:dyDescent="0.25">
      <c r="A1042" s="103">
        <v>92115</v>
      </c>
      <c r="B1042" s="103" t="s">
        <v>1659</v>
      </c>
      <c r="C1042" s="103" t="s">
        <v>547</v>
      </c>
      <c r="D1042" s="360">
        <v>0.02</v>
      </c>
      <c r="E1042" s="522" t="s">
        <v>619</v>
      </c>
    </row>
    <row r="1043" spans="1:5" ht="13.5" x14ac:dyDescent="0.25">
      <c r="A1043" s="103">
        <v>92116</v>
      </c>
      <c r="B1043" s="103" t="s">
        <v>1660</v>
      </c>
      <c r="C1043" s="103" t="s">
        <v>547</v>
      </c>
      <c r="D1043" s="360">
        <v>0.15</v>
      </c>
      <c r="E1043" s="522" t="s">
        <v>619</v>
      </c>
    </row>
    <row r="1044" spans="1:5" ht="13.5" x14ac:dyDescent="0.25">
      <c r="A1044" s="103">
        <v>92133</v>
      </c>
      <c r="B1044" s="103" t="s">
        <v>1661</v>
      </c>
      <c r="C1044" s="103" t="s">
        <v>547</v>
      </c>
      <c r="D1044" s="360">
        <v>12.64</v>
      </c>
      <c r="E1044" s="522" t="s">
        <v>619</v>
      </c>
    </row>
    <row r="1045" spans="1:5" ht="13.5" x14ac:dyDescent="0.25">
      <c r="A1045" s="103">
        <v>92134</v>
      </c>
      <c r="B1045" s="103" t="s">
        <v>1662</v>
      </c>
      <c r="C1045" s="103" t="s">
        <v>547</v>
      </c>
      <c r="D1045" s="360">
        <v>2</v>
      </c>
      <c r="E1045" s="522" t="s">
        <v>619</v>
      </c>
    </row>
    <row r="1046" spans="1:5" ht="13.5" x14ac:dyDescent="0.25">
      <c r="A1046" s="103">
        <v>92135</v>
      </c>
      <c r="B1046" s="103" t="s">
        <v>1663</v>
      </c>
      <c r="C1046" s="103" t="s">
        <v>547</v>
      </c>
      <c r="D1046" s="360">
        <v>1.58</v>
      </c>
      <c r="E1046" s="522" t="s">
        <v>619</v>
      </c>
    </row>
    <row r="1047" spans="1:5" ht="13.5" x14ac:dyDescent="0.25">
      <c r="A1047" s="103">
        <v>92136</v>
      </c>
      <c r="B1047" s="103" t="s">
        <v>1664</v>
      </c>
      <c r="C1047" s="103" t="s">
        <v>547</v>
      </c>
      <c r="D1047" s="360">
        <v>15.81</v>
      </c>
      <c r="E1047" s="522" t="s">
        <v>619</v>
      </c>
    </row>
    <row r="1048" spans="1:5" ht="13.5" x14ac:dyDescent="0.25">
      <c r="A1048" s="103">
        <v>92137</v>
      </c>
      <c r="B1048" s="103" t="s">
        <v>1665</v>
      </c>
      <c r="C1048" s="103" t="s">
        <v>547</v>
      </c>
      <c r="D1048" s="360">
        <v>37.04</v>
      </c>
      <c r="E1048" s="522" t="s">
        <v>619</v>
      </c>
    </row>
    <row r="1049" spans="1:5" ht="13.5" x14ac:dyDescent="0.25">
      <c r="A1049" s="103">
        <v>92140</v>
      </c>
      <c r="B1049" s="103" t="s">
        <v>1666</v>
      </c>
      <c r="C1049" s="103" t="s">
        <v>547</v>
      </c>
      <c r="D1049" s="360">
        <v>4.63</v>
      </c>
      <c r="E1049" s="522" t="s">
        <v>619</v>
      </c>
    </row>
    <row r="1050" spans="1:5" ht="13.5" x14ac:dyDescent="0.25">
      <c r="A1050" s="103">
        <v>92141</v>
      </c>
      <c r="B1050" s="103" t="s">
        <v>1667</v>
      </c>
      <c r="C1050" s="103" t="s">
        <v>547</v>
      </c>
      <c r="D1050" s="360">
        <v>0.73</v>
      </c>
      <c r="E1050" s="522" t="s">
        <v>619</v>
      </c>
    </row>
    <row r="1051" spans="1:5" ht="13.5" x14ac:dyDescent="0.25">
      <c r="A1051" s="103">
        <v>92142</v>
      </c>
      <c r="B1051" s="103" t="s">
        <v>1668</v>
      </c>
      <c r="C1051" s="103" t="s">
        <v>547</v>
      </c>
      <c r="D1051" s="360">
        <v>0.56999999999999995</v>
      </c>
      <c r="E1051" s="522" t="s">
        <v>619</v>
      </c>
    </row>
    <row r="1052" spans="1:5" ht="13.5" x14ac:dyDescent="0.25">
      <c r="A1052" s="103">
        <v>92143</v>
      </c>
      <c r="B1052" s="103" t="s">
        <v>1669</v>
      </c>
      <c r="C1052" s="103" t="s">
        <v>547</v>
      </c>
      <c r="D1052" s="360">
        <v>5.79</v>
      </c>
      <c r="E1052" s="522" t="s">
        <v>619</v>
      </c>
    </row>
    <row r="1053" spans="1:5" ht="13.5" x14ac:dyDescent="0.25">
      <c r="A1053" s="103">
        <v>92144</v>
      </c>
      <c r="B1053" s="103" t="s">
        <v>1670</v>
      </c>
      <c r="C1053" s="103" t="s">
        <v>547</v>
      </c>
      <c r="D1053" s="360">
        <v>32.04</v>
      </c>
      <c r="E1053" s="522" t="s">
        <v>619</v>
      </c>
    </row>
    <row r="1054" spans="1:5" ht="13.5" x14ac:dyDescent="0.25">
      <c r="A1054" s="103">
        <v>92237</v>
      </c>
      <c r="B1054" s="103" t="s">
        <v>1671</v>
      </c>
      <c r="C1054" s="103" t="s">
        <v>547</v>
      </c>
      <c r="D1054" s="360">
        <v>23.59</v>
      </c>
      <c r="E1054" s="522" t="s">
        <v>619</v>
      </c>
    </row>
    <row r="1055" spans="1:5" ht="13.5" x14ac:dyDescent="0.25">
      <c r="A1055" s="103">
        <v>92238</v>
      </c>
      <c r="B1055" s="103" t="s">
        <v>1672</v>
      </c>
      <c r="C1055" s="103" t="s">
        <v>547</v>
      </c>
      <c r="D1055" s="360">
        <v>4.8099999999999996</v>
      </c>
      <c r="E1055" s="522" t="s">
        <v>619</v>
      </c>
    </row>
    <row r="1056" spans="1:5" ht="13.5" x14ac:dyDescent="0.25">
      <c r="A1056" s="103">
        <v>92239</v>
      </c>
      <c r="B1056" s="103" t="s">
        <v>1673</v>
      </c>
      <c r="C1056" s="103" t="s">
        <v>547</v>
      </c>
      <c r="D1056" s="360">
        <v>3.81</v>
      </c>
      <c r="E1056" s="522" t="s">
        <v>619</v>
      </c>
    </row>
    <row r="1057" spans="1:5" ht="13.5" x14ac:dyDescent="0.25">
      <c r="A1057" s="103">
        <v>92240</v>
      </c>
      <c r="B1057" s="103" t="s">
        <v>1674</v>
      </c>
      <c r="C1057" s="103" t="s">
        <v>547</v>
      </c>
      <c r="D1057" s="360">
        <v>41.93</v>
      </c>
      <c r="E1057" s="522" t="s">
        <v>619</v>
      </c>
    </row>
    <row r="1058" spans="1:5" ht="13.5" x14ac:dyDescent="0.25">
      <c r="A1058" s="103">
        <v>92241</v>
      </c>
      <c r="B1058" s="103" t="s">
        <v>1675</v>
      </c>
      <c r="C1058" s="103" t="s">
        <v>547</v>
      </c>
      <c r="D1058" s="360">
        <v>290.27999999999997</v>
      </c>
      <c r="E1058" s="522" t="s">
        <v>619</v>
      </c>
    </row>
    <row r="1059" spans="1:5" ht="13.5" x14ac:dyDescent="0.25">
      <c r="A1059" s="103">
        <v>92712</v>
      </c>
      <c r="B1059" s="103" t="s">
        <v>1676</v>
      </c>
      <c r="C1059" s="103" t="s">
        <v>547</v>
      </c>
      <c r="D1059" s="360">
        <v>0.3</v>
      </c>
      <c r="E1059" s="522" t="s">
        <v>619</v>
      </c>
    </row>
    <row r="1060" spans="1:5" ht="13.5" x14ac:dyDescent="0.25">
      <c r="A1060" s="103">
        <v>92713</v>
      </c>
      <c r="B1060" s="103" t="s">
        <v>1677</v>
      </c>
      <c r="C1060" s="103" t="s">
        <v>547</v>
      </c>
      <c r="D1060" s="360">
        <v>0.03</v>
      </c>
      <c r="E1060" s="522" t="s">
        <v>619</v>
      </c>
    </row>
    <row r="1061" spans="1:5" ht="13.5" x14ac:dyDescent="0.25">
      <c r="A1061" s="103">
        <v>92714</v>
      </c>
      <c r="B1061" s="103" t="s">
        <v>1678</v>
      </c>
      <c r="C1061" s="103" t="s">
        <v>547</v>
      </c>
      <c r="D1061" s="360">
        <v>0.37</v>
      </c>
      <c r="E1061" s="522" t="s">
        <v>619</v>
      </c>
    </row>
    <row r="1062" spans="1:5" ht="13.5" x14ac:dyDescent="0.25">
      <c r="A1062" s="103">
        <v>92715</v>
      </c>
      <c r="B1062" s="103" t="s">
        <v>1679</v>
      </c>
      <c r="C1062" s="103" t="s">
        <v>547</v>
      </c>
      <c r="D1062" s="360">
        <v>89.26</v>
      </c>
      <c r="E1062" s="522" t="s">
        <v>619</v>
      </c>
    </row>
    <row r="1063" spans="1:5" ht="13.5" x14ac:dyDescent="0.25">
      <c r="A1063" s="103">
        <v>92956</v>
      </c>
      <c r="B1063" s="103" t="s">
        <v>1680</v>
      </c>
      <c r="C1063" s="103" t="s">
        <v>547</v>
      </c>
      <c r="D1063" s="360">
        <v>4.3499999999999996</v>
      </c>
      <c r="E1063" s="522" t="s">
        <v>619</v>
      </c>
    </row>
    <row r="1064" spans="1:5" ht="13.5" x14ac:dyDescent="0.25">
      <c r="A1064" s="103">
        <v>92957</v>
      </c>
      <c r="B1064" s="103" t="s">
        <v>1681</v>
      </c>
      <c r="C1064" s="103" t="s">
        <v>547</v>
      </c>
      <c r="D1064" s="360">
        <v>0.51</v>
      </c>
      <c r="E1064" s="522" t="s">
        <v>619</v>
      </c>
    </row>
    <row r="1065" spans="1:5" ht="13.5" x14ac:dyDescent="0.25">
      <c r="A1065" s="103">
        <v>92958</v>
      </c>
      <c r="B1065" s="103" t="s">
        <v>1682</v>
      </c>
      <c r="C1065" s="103" t="s">
        <v>547</v>
      </c>
      <c r="D1065" s="360">
        <v>4.76</v>
      </c>
      <c r="E1065" s="522" t="s">
        <v>619</v>
      </c>
    </row>
    <row r="1066" spans="1:5" ht="13.5" x14ac:dyDescent="0.25">
      <c r="A1066" s="103">
        <v>92959</v>
      </c>
      <c r="B1066" s="103" t="s">
        <v>1683</v>
      </c>
      <c r="C1066" s="103" t="s">
        <v>547</v>
      </c>
      <c r="D1066" s="360">
        <v>9.74</v>
      </c>
      <c r="E1066" s="522" t="s">
        <v>619</v>
      </c>
    </row>
    <row r="1067" spans="1:5" ht="13.5" x14ac:dyDescent="0.25">
      <c r="A1067" s="103">
        <v>92963</v>
      </c>
      <c r="B1067" s="103" t="s">
        <v>1684</v>
      </c>
      <c r="C1067" s="103" t="s">
        <v>547</v>
      </c>
      <c r="D1067" s="360">
        <v>1.1000000000000001</v>
      </c>
      <c r="E1067" s="522" t="s">
        <v>619</v>
      </c>
    </row>
    <row r="1068" spans="1:5" ht="13.5" x14ac:dyDescent="0.25">
      <c r="A1068" s="103">
        <v>92964</v>
      </c>
      <c r="B1068" s="103" t="s">
        <v>1685</v>
      </c>
      <c r="C1068" s="103" t="s">
        <v>547</v>
      </c>
      <c r="D1068" s="360">
        <v>0.13</v>
      </c>
      <c r="E1068" s="522" t="s">
        <v>619</v>
      </c>
    </row>
    <row r="1069" spans="1:5" ht="13.5" x14ac:dyDescent="0.25">
      <c r="A1069" s="103">
        <v>92965</v>
      </c>
      <c r="B1069" s="103" t="s">
        <v>1686</v>
      </c>
      <c r="C1069" s="103" t="s">
        <v>547</v>
      </c>
      <c r="D1069" s="360">
        <v>1.37</v>
      </c>
      <c r="E1069" s="522" t="s">
        <v>619</v>
      </c>
    </row>
    <row r="1070" spans="1:5" ht="13.5" x14ac:dyDescent="0.25">
      <c r="A1070" s="103">
        <v>93220</v>
      </c>
      <c r="B1070" s="103" t="s">
        <v>1687</v>
      </c>
      <c r="C1070" s="103" t="s">
        <v>547</v>
      </c>
      <c r="D1070" s="360">
        <v>380.32</v>
      </c>
      <c r="E1070" s="522" t="s">
        <v>619</v>
      </c>
    </row>
    <row r="1071" spans="1:5" ht="13.5" x14ac:dyDescent="0.25">
      <c r="A1071" s="103">
        <v>93221</v>
      </c>
      <c r="B1071" s="103" t="s">
        <v>1688</v>
      </c>
      <c r="C1071" s="103" t="s">
        <v>547</v>
      </c>
      <c r="D1071" s="360">
        <v>52.8</v>
      </c>
      <c r="E1071" s="522" t="s">
        <v>619</v>
      </c>
    </row>
    <row r="1072" spans="1:5" ht="13.5" x14ac:dyDescent="0.25">
      <c r="A1072" s="103">
        <v>93222</v>
      </c>
      <c r="B1072" s="103" t="s">
        <v>1689</v>
      </c>
      <c r="C1072" s="103" t="s">
        <v>547</v>
      </c>
      <c r="D1072" s="360">
        <v>475.93</v>
      </c>
      <c r="E1072" s="522" t="s">
        <v>619</v>
      </c>
    </row>
    <row r="1073" spans="1:5" ht="13.5" x14ac:dyDescent="0.25">
      <c r="A1073" s="103">
        <v>93223</v>
      </c>
      <c r="B1073" s="103" t="s">
        <v>1690</v>
      </c>
      <c r="C1073" s="103" t="s">
        <v>547</v>
      </c>
      <c r="D1073" s="360">
        <v>164.23</v>
      </c>
      <c r="E1073" s="522" t="s">
        <v>619</v>
      </c>
    </row>
    <row r="1074" spans="1:5" ht="13.5" x14ac:dyDescent="0.25">
      <c r="A1074" s="103">
        <v>93229</v>
      </c>
      <c r="B1074" s="103" t="s">
        <v>1691</v>
      </c>
      <c r="C1074" s="103" t="s">
        <v>547</v>
      </c>
      <c r="D1074" s="360">
        <v>0.37</v>
      </c>
      <c r="E1074" s="522" t="s">
        <v>619</v>
      </c>
    </row>
    <row r="1075" spans="1:5" ht="13.5" x14ac:dyDescent="0.25">
      <c r="A1075" s="103">
        <v>93230</v>
      </c>
      <c r="B1075" s="103" t="s">
        <v>1692</v>
      </c>
      <c r="C1075" s="103" t="s">
        <v>547</v>
      </c>
      <c r="D1075" s="360">
        <v>0.04</v>
      </c>
      <c r="E1075" s="522" t="s">
        <v>619</v>
      </c>
    </row>
    <row r="1076" spans="1:5" ht="13.5" x14ac:dyDescent="0.25">
      <c r="A1076" s="103">
        <v>93231</v>
      </c>
      <c r="B1076" s="103" t="s">
        <v>1693</v>
      </c>
      <c r="C1076" s="103" t="s">
        <v>547</v>
      </c>
      <c r="D1076" s="360">
        <v>0.47</v>
      </c>
      <c r="E1076" s="522" t="s">
        <v>619</v>
      </c>
    </row>
    <row r="1077" spans="1:5" ht="13.5" x14ac:dyDescent="0.25">
      <c r="A1077" s="103">
        <v>93232</v>
      </c>
      <c r="B1077" s="103" t="s">
        <v>1694</v>
      </c>
      <c r="C1077" s="103" t="s">
        <v>547</v>
      </c>
      <c r="D1077" s="360">
        <v>3.68</v>
      </c>
      <c r="E1077" s="522" t="s">
        <v>619</v>
      </c>
    </row>
    <row r="1078" spans="1:5" ht="13.5" x14ac:dyDescent="0.25">
      <c r="A1078" s="103">
        <v>93235</v>
      </c>
      <c r="B1078" s="103" t="s">
        <v>1695</v>
      </c>
      <c r="C1078" s="103" t="s">
        <v>547</v>
      </c>
      <c r="D1078" s="360">
        <v>1.19</v>
      </c>
      <c r="E1078" s="522" t="s">
        <v>619</v>
      </c>
    </row>
    <row r="1079" spans="1:5" ht="13.5" x14ac:dyDescent="0.25">
      <c r="A1079" s="103">
        <v>93238</v>
      </c>
      <c r="B1079" s="103" t="s">
        <v>1696</v>
      </c>
      <c r="C1079" s="103" t="s">
        <v>547</v>
      </c>
      <c r="D1079" s="360">
        <v>1.32</v>
      </c>
      <c r="E1079" s="522" t="s">
        <v>619</v>
      </c>
    </row>
    <row r="1080" spans="1:5" ht="13.5" x14ac:dyDescent="0.25">
      <c r="A1080" s="103">
        <v>93239</v>
      </c>
      <c r="B1080" s="103" t="s">
        <v>1697</v>
      </c>
      <c r="C1080" s="103" t="s">
        <v>547</v>
      </c>
      <c r="D1080" s="360">
        <v>6.01</v>
      </c>
      <c r="E1080" s="522" t="s">
        <v>619</v>
      </c>
    </row>
    <row r="1081" spans="1:5" ht="13.5" x14ac:dyDescent="0.25">
      <c r="A1081" s="103">
        <v>93240</v>
      </c>
      <c r="B1081" s="103" t="s">
        <v>1698</v>
      </c>
      <c r="C1081" s="103" t="s">
        <v>547</v>
      </c>
      <c r="D1081" s="360">
        <v>12.58</v>
      </c>
      <c r="E1081" s="522" t="s">
        <v>619</v>
      </c>
    </row>
    <row r="1082" spans="1:5" ht="13.5" x14ac:dyDescent="0.25">
      <c r="A1082" s="103">
        <v>93267</v>
      </c>
      <c r="B1082" s="103" t="s">
        <v>1699</v>
      </c>
      <c r="C1082" s="103" t="s">
        <v>547</v>
      </c>
      <c r="D1082" s="360">
        <v>26.43</v>
      </c>
      <c r="E1082" s="522" t="s">
        <v>619</v>
      </c>
    </row>
    <row r="1083" spans="1:5" ht="13.5" x14ac:dyDescent="0.25">
      <c r="A1083" s="103">
        <v>93269</v>
      </c>
      <c r="B1083" s="103" t="s">
        <v>1700</v>
      </c>
      <c r="C1083" s="103" t="s">
        <v>547</v>
      </c>
      <c r="D1083" s="360">
        <v>5.0599999999999996</v>
      </c>
      <c r="E1083" s="522" t="s">
        <v>619</v>
      </c>
    </row>
    <row r="1084" spans="1:5" ht="13.5" x14ac:dyDescent="0.25">
      <c r="A1084" s="103">
        <v>93270</v>
      </c>
      <c r="B1084" s="103" t="s">
        <v>1701</v>
      </c>
      <c r="C1084" s="103" t="s">
        <v>547</v>
      </c>
      <c r="D1084" s="360">
        <v>25.7</v>
      </c>
      <c r="E1084" s="522" t="s">
        <v>619</v>
      </c>
    </row>
    <row r="1085" spans="1:5" ht="13.5" x14ac:dyDescent="0.25">
      <c r="A1085" s="103">
        <v>93271</v>
      </c>
      <c r="B1085" s="103" t="s">
        <v>1702</v>
      </c>
      <c r="C1085" s="103" t="s">
        <v>547</v>
      </c>
      <c r="D1085" s="360">
        <v>7.57</v>
      </c>
      <c r="E1085" s="522" t="s">
        <v>619</v>
      </c>
    </row>
    <row r="1086" spans="1:5" ht="13.5" x14ac:dyDescent="0.25">
      <c r="A1086" s="103">
        <v>93277</v>
      </c>
      <c r="B1086" s="103" t="s">
        <v>1703</v>
      </c>
      <c r="C1086" s="103" t="s">
        <v>547</v>
      </c>
      <c r="D1086" s="360">
        <v>0.32</v>
      </c>
      <c r="E1086" s="522" t="s">
        <v>619</v>
      </c>
    </row>
    <row r="1087" spans="1:5" ht="13.5" x14ac:dyDescent="0.25">
      <c r="A1087" s="103">
        <v>93278</v>
      </c>
      <c r="B1087" s="103" t="s">
        <v>1704</v>
      </c>
      <c r="C1087" s="103" t="s">
        <v>547</v>
      </c>
      <c r="D1087" s="360">
        <v>0.03</v>
      </c>
      <c r="E1087" s="522" t="s">
        <v>619</v>
      </c>
    </row>
    <row r="1088" spans="1:5" ht="13.5" x14ac:dyDescent="0.25">
      <c r="A1088" s="103">
        <v>93279</v>
      </c>
      <c r="B1088" s="103" t="s">
        <v>1705</v>
      </c>
      <c r="C1088" s="103" t="s">
        <v>547</v>
      </c>
      <c r="D1088" s="360">
        <v>0.3</v>
      </c>
      <c r="E1088" s="522" t="s">
        <v>619</v>
      </c>
    </row>
    <row r="1089" spans="1:5" ht="13.5" x14ac:dyDescent="0.25">
      <c r="A1089" s="103">
        <v>93280</v>
      </c>
      <c r="B1089" s="103" t="s">
        <v>1706</v>
      </c>
      <c r="C1089" s="103" t="s">
        <v>547</v>
      </c>
      <c r="D1089" s="360">
        <v>0.63</v>
      </c>
      <c r="E1089" s="522" t="s">
        <v>619</v>
      </c>
    </row>
    <row r="1090" spans="1:5" ht="13.5" x14ac:dyDescent="0.25">
      <c r="A1090" s="103">
        <v>93283</v>
      </c>
      <c r="B1090" s="103" t="s">
        <v>1707</v>
      </c>
      <c r="C1090" s="103" t="s">
        <v>547</v>
      </c>
      <c r="D1090" s="360">
        <v>98.77</v>
      </c>
      <c r="E1090" s="522" t="s">
        <v>619</v>
      </c>
    </row>
    <row r="1091" spans="1:5" ht="13.5" x14ac:dyDescent="0.25">
      <c r="A1091" s="103">
        <v>93284</v>
      </c>
      <c r="B1091" s="103" t="s">
        <v>1708</v>
      </c>
      <c r="C1091" s="103" t="s">
        <v>547</v>
      </c>
      <c r="D1091" s="360">
        <v>17.77</v>
      </c>
      <c r="E1091" s="522" t="s">
        <v>619</v>
      </c>
    </row>
    <row r="1092" spans="1:5" ht="13.5" x14ac:dyDescent="0.25">
      <c r="A1092" s="103">
        <v>93285</v>
      </c>
      <c r="B1092" s="103" t="s">
        <v>1709</v>
      </c>
      <c r="C1092" s="103" t="s">
        <v>547</v>
      </c>
      <c r="D1092" s="360">
        <v>158.78</v>
      </c>
      <c r="E1092" s="522" t="s">
        <v>619</v>
      </c>
    </row>
    <row r="1093" spans="1:5" ht="13.5" x14ac:dyDescent="0.25">
      <c r="A1093" s="103">
        <v>93286</v>
      </c>
      <c r="B1093" s="103" t="s">
        <v>1710</v>
      </c>
      <c r="C1093" s="103" t="s">
        <v>547</v>
      </c>
      <c r="D1093" s="360">
        <v>10.53</v>
      </c>
      <c r="E1093" s="522" t="s">
        <v>619</v>
      </c>
    </row>
    <row r="1094" spans="1:5" ht="13.5" x14ac:dyDescent="0.25">
      <c r="A1094" s="103">
        <v>93296</v>
      </c>
      <c r="B1094" s="103" t="s">
        <v>1711</v>
      </c>
      <c r="C1094" s="103" t="s">
        <v>547</v>
      </c>
      <c r="D1094" s="360">
        <v>14.07</v>
      </c>
      <c r="E1094" s="522" t="s">
        <v>619</v>
      </c>
    </row>
    <row r="1095" spans="1:5" ht="13.5" x14ac:dyDescent="0.25">
      <c r="A1095" s="103">
        <v>93397</v>
      </c>
      <c r="B1095" s="103" t="s">
        <v>1712</v>
      </c>
      <c r="C1095" s="103" t="s">
        <v>547</v>
      </c>
      <c r="D1095" s="360">
        <v>20.38</v>
      </c>
      <c r="E1095" s="522" t="s">
        <v>619</v>
      </c>
    </row>
    <row r="1096" spans="1:5" ht="13.5" x14ac:dyDescent="0.25">
      <c r="A1096" s="103">
        <v>93398</v>
      </c>
      <c r="B1096" s="103" t="s">
        <v>1713</v>
      </c>
      <c r="C1096" s="103" t="s">
        <v>547</v>
      </c>
      <c r="D1096" s="360">
        <v>3.83</v>
      </c>
      <c r="E1096" s="522" t="s">
        <v>619</v>
      </c>
    </row>
    <row r="1097" spans="1:5" ht="13.5" x14ac:dyDescent="0.25">
      <c r="A1097" s="103">
        <v>93399</v>
      </c>
      <c r="B1097" s="103" t="s">
        <v>1714</v>
      </c>
      <c r="C1097" s="103" t="s">
        <v>547</v>
      </c>
      <c r="D1097" s="360">
        <v>3.03</v>
      </c>
      <c r="E1097" s="522" t="s">
        <v>619</v>
      </c>
    </row>
    <row r="1098" spans="1:5" ht="13.5" x14ac:dyDescent="0.25">
      <c r="A1098" s="103">
        <v>93400</v>
      </c>
      <c r="B1098" s="103" t="s">
        <v>1715</v>
      </c>
      <c r="C1098" s="103" t="s">
        <v>547</v>
      </c>
      <c r="D1098" s="360">
        <v>34.72</v>
      </c>
      <c r="E1098" s="522" t="s">
        <v>619</v>
      </c>
    </row>
    <row r="1099" spans="1:5" ht="13.5" x14ac:dyDescent="0.25">
      <c r="A1099" s="103">
        <v>93401</v>
      </c>
      <c r="B1099" s="103" t="s">
        <v>1716</v>
      </c>
      <c r="C1099" s="103" t="s">
        <v>547</v>
      </c>
      <c r="D1099" s="360">
        <v>166.24</v>
      </c>
      <c r="E1099" s="522" t="s">
        <v>619</v>
      </c>
    </row>
    <row r="1100" spans="1:5" ht="13.5" x14ac:dyDescent="0.25">
      <c r="A1100" s="103">
        <v>93404</v>
      </c>
      <c r="B1100" s="103" t="s">
        <v>1717</v>
      </c>
      <c r="C1100" s="103" t="s">
        <v>547</v>
      </c>
      <c r="D1100" s="360">
        <v>7.24</v>
      </c>
      <c r="E1100" s="522" t="s">
        <v>619</v>
      </c>
    </row>
    <row r="1101" spans="1:5" ht="13.5" x14ac:dyDescent="0.25">
      <c r="A1101" s="103">
        <v>93405</v>
      </c>
      <c r="B1101" s="103" t="s">
        <v>1718</v>
      </c>
      <c r="C1101" s="103" t="s">
        <v>547</v>
      </c>
      <c r="D1101" s="360">
        <v>0.94</v>
      </c>
      <c r="E1101" s="522" t="s">
        <v>619</v>
      </c>
    </row>
    <row r="1102" spans="1:5" ht="13.5" x14ac:dyDescent="0.25">
      <c r="A1102" s="103">
        <v>93406</v>
      </c>
      <c r="B1102" s="103" t="s">
        <v>1719</v>
      </c>
      <c r="C1102" s="103" t="s">
        <v>547</v>
      </c>
      <c r="D1102" s="360">
        <v>8.68</v>
      </c>
      <c r="E1102" s="522" t="s">
        <v>619</v>
      </c>
    </row>
    <row r="1103" spans="1:5" ht="13.5" x14ac:dyDescent="0.25">
      <c r="A1103" s="103">
        <v>93407</v>
      </c>
      <c r="B1103" s="103" t="s">
        <v>1720</v>
      </c>
      <c r="C1103" s="103" t="s">
        <v>547</v>
      </c>
      <c r="D1103" s="360">
        <v>49.56</v>
      </c>
      <c r="E1103" s="522" t="s">
        <v>619</v>
      </c>
    </row>
    <row r="1104" spans="1:5" ht="13.5" x14ac:dyDescent="0.25">
      <c r="A1104" s="103">
        <v>93411</v>
      </c>
      <c r="B1104" s="103" t="s">
        <v>1721</v>
      </c>
      <c r="C1104" s="103" t="s">
        <v>547</v>
      </c>
      <c r="D1104" s="360">
        <v>0.31</v>
      </c>
      <c r="E1104" s="522" t="s">
        <v>619</v>
      </c>
    </row>
    <row r="1105" spans="1:5" ht="13.5" x14ac:dyDescent="0.25">
      <c r="A1105" s="103">
        <v>93412</v>
      </c>
      <c r="B1105" s="103" t="s">
        <v>1722</v>
      </c>
      <c r="C1105" s="103" t="s">
        <v>547</v>
      </c>
      <c r="D1105" s="360">
        <v>0.05</v>
      </c>
      <c r="E1105" s="522" t="s">
        <v>619</v>
      </c>
    </row>
    <row r="1106" spans="1:5" ht="13.5" x14ac:dyDescent="0.25">
      <c r="A1106" s="103">
        <v>93413</v>
      </c>
      <c r="B1106" s="103" t="s">
        <v>1723</v>
      </c>
      <c r="C1106" s="103" t="s">
        <v>547</v>
      </c>
      <c r="D1106" s="360">
        <v>0.28000000000000003</v>
      </c>
      <c r="E1106" s="522" t="s">
        <v>619</v>
      </c>
    </row>
    <row r="1107" spans="1:5" ht="13.5" x14ac:dyDescent="0.25">
      <c r="A1107" s="103">
        <v>93414</v>
      </c>
      <c r="B1107" s="103" t="s">
        <v>1724</v>
      </c>
      <c r="C1107" s="103" t="s">
        <v>547</v>
      </c>
      <c r="D1107" s="360">
        <v>11.92</v>
      </c>
      <c r="E1107" s="522" t="s">
        <v>619</v>
      </c>
    </row>
    <row r="1108" spans="1:5" ht="13.5" x14ac:dyDescent="0.25">
      <c r="A1108" s="103">
        <v>93417</v>
      </c>
      <c r="B1108" s="103" t="s">
        <v>1725</v>
      </c>
      <c r="C1108" s="103" t="s">
        <v>547</v>
      </c>
      <c r="D1108" s="360">
        <v>4.16</v>
      </c>
      <c r="E1108" s="522" t="s">
        <v>619</v>
      </c>
    </row>
    <row r="1109" spans="1:5" ht="13.5" x14ac:dyDescent="0.25">
      <c r="A1109" s="103">
        <v>93418</v>
      </c>
      <c r="B1109" s="103" t="s">
        <v>1726</v>
      </c>
      <c r="C1109" s="103" t="s">
        <v>547</v>
      </c>
      <c r="D1109" s="360">
        <v>0.74</v>
      </c>
      <c r="E1109" s="522" t="s">
        <v>619</v>
      </c>
    </row>
    <row r="1110" spans="1:5" ht="13.5" x14ac:dyDescent="0.25">
      <c r="A1110" s="103">
        <v>93419</v>
      </c>
      <c r="B1110" s="103" t="s">
        <v>1727</v>
      </c>
      <c r="C1110" s="103" t="s">
        <v>547</v>
      </c>
      <c r="D1110" s="360">
        <v>3.71</v>
      </c>
      <c r="E1110" s="522" t="s">
        <v>619</v>
      </c>
    </row>
    <row r="1111" spans="1:5" ht="13.5" x14ac:dyDescent="0.25">
      <c r="A1111" s="103">
        <v>93420</v>
      </c>
      <c r="B1111" s="103" t="s">
        <v>1728</v>
      </c>
      <c r="C1111" s="103" t="s">
        <v>547</v>
      </c>
      <c r="D1111" s="360">
        <v>70.510000000000005</v>
      </c>
      <c r="E1111" s="522" t="s">
        <v>619</v>
      </c>
    </row>
    <row r="1112" spans="1:5" ht="13.5" x14ac:dyDescent="0.25">
      <c r="A1112" s="103">
        <v>93423</v>
      </c>
      <c r="B1112" s="103" t="s">
        <v>1729</v>
      </c>
      <c r="C1112" s="103" t="s">
        <v>547</v>
      </c>
      <c r="D1112" s="360">
        <v>5.88</v>
      </c>
      <c r="E1112" s="522" t="s">
        <v>619</v>
      </c>
    </row>
    <row r="1113" spans="1:5" ht="13.5" x14ac:dyDescent="0.25">
      <c r="A1113" s="103">
        <v>93424</v>
      </c>
      <c r="B1113" s="103" t="s">
        <v>1730</v>
      </c>
      <c r="C1113" s="103" t="s">
        <v>547</v>
      </c>
      <c r="D1113" s="360">
        <v>1.06</v>
      </c>
      <c r="E1113" s="522" t="s">
        <v>619</v>
      </c>
    </row>
    <row r="1114" spans="1:5" ht="13.5" x14ac:dyDescent="0.25">
      <c r="A1114" s="103">
        <v>93425</v>
      </c>
      <c r="B1114" s="103" t="s">
        <v>1731</v>
      </c>
      <c r="C1114" s="103" t="s">
        <v>547</v>
      </c>
      <c r="D1114" s="360">
        <v>5.25</v>
      </c>
      <c r="E1114" s="522" t="s">
        <v>619</v>
      </c>
    </row>
    <row r="1115" spans="1:5" ht="13.5" x14ac:dyDescent="0.25">
      <c r="A1115" s="103">
        <v>93426</v>
      </c>
      <c r="B1115" s="103" t="s">
        <v>1732</v>
      </c>
      <c r="C1115" s="103" t="s">
        <v>547</v>
      </c>
      <c r="D1115" s="360">
        <v>168.5</v>
      </c>
      <c r="E1115" s="522" t="s">
        <v>619</v>
      </c>
    </row>
    <row r="1116" spans="1:5" ht="13.5" x14ac:dyDescent="0.25">
      <c r="A1116" s="103">
        <v>93429</v>
      </c>
      <c r="B1116" s="103" t="s">
        <v>1733</v>
      </c>
      <c r="C1116" s="103" t="s">
        <v>547</v>
      </c>
      <c r="D1116" s="360">
        <v>125.93</v>
      </c>
      <c r="E1116" s="522" t="s">
        <v>619</v>
      </c>
    </row>
    <row r="1117" spans="1:5" ht="13.5" x14ac:dyDescent="0.25">
      <c r="A1117" s="103">
        <v>93430</v>
      </c>
      <c r="B1117" s="103" t="s">
        <v>1734</v>
      </c>
      <c r="C1117" s="103" t="s">
        <v>547</v>
      </c>
      <c r="D1117" s="360">
        <v>19.84</v>
      </c>
      <c r="E1117" s="522" t="s">
        <v>619</v>
      </c>
    </row>
    <row r="1118" spans="1:5" ht="13.5" x14ac:dyDescent="0.25">
      <c r="A1118" s="103">
        <v>93431</v>
      </c>
      <c r="B1118" s="103" t="s">
        <v>1735</v>
      </c>
      <c r="C1118" s="103" t="s">
        <v>547</v>
      </c>
      <c r="D1118" s="360">
        <v>157.53</v>
      </c>
      <c r="E1118" s="522" t="s">
        <v>619</v>
      </c>
    </row>
    <row r="1119" spans="1:5" ht="13.5" x14ac:dyDescent="0.25">
      <c r="A1119" s="103">
        <v>93432</v>
      </c>
      <c r="B1119" s="103" t="s">
        <v>1736</v>
      </c>
      <c r="C1119" s="103" t="s">
        <v>547</v>
      </c>
      <c r="D1119" s="104">
        <v>2264.4</v>
      </c>
      <c r="E1119" s="522" t="s">
        <v>619</v>
      </c>
    </row>
    <row r="1120" spans="1:5" ht="13.5" x14ac:dyDescent="0.25">
      <c r="A1120" s="103">
        <v>93435</v>
      </c>
      <c r="B1120" s="103" t="s">
        <v>1737</v>
      </c>
      <c r="C1120" s="103" t="s">
        <v>547</v>
      </c>
      <c r="D1120" s="360">
        <v>7.07</v>
      </c>
      <c r="E1120" s="522" t="s">
        <v>619</v>
      </c>
    </row>
    <row r="1121" spans="1:5" ht="13.5" x14ac:dyDescent="0.25">
      <c r="A1121" s="103">
        <v>93436</v>
      </c>
      <c r="B1121" s="103" t="s">
        <v>1738</v>
      </c>
      <c r="C1121" s="103" t="s">
        <v>547</v>
      </c>
      <c r="D1121" s="360">
        <v>1.1100000000000001</v>
      </c>
      <c r="E1121" s="522" t="s">
        <v>619</v>
      </c>
    </row>
    <row r="1122" spans="1:5" ht="13.5" x14ac:dyDescent="0.25">
      <c r="A1122" s="103">
        <v>93437</v>
      </c>
      <c r="B1122" s="103" t="s">
        <v>1739</v>
      </c>
      <c r="C1122" s="103" t="s">
        <v>547</v>
      </c>
      <c r="D1122" s="360">
        <v>7.73</v>
      </c>
      <c r="E1122" s="522" t="s">
        <v>619</v>
      </c>
    </row>
    <row r="1123" spans="1:5" ht="13.5" x14ac:dyDescent="0.25">
      <c r="A1123" s="103">
        <v>93438</v>
      </c>
      <c r="B1123" s="103" t="s">
        <v>1740</v>
      </c>
      <c r="C1123" s="103" t="s">
        <v>547</v>
      </c>
      <c r="D1123" s="360">
        <v>118.06</v>
      </c>
      <c r="E1123" s="522" t="s">
        <v>619</v>
      </c>
    </row>
    <row r="1124" spans="1:5" ht="13.5" x14ac:dyDescent="0.25">
      <c r="A1124" s="103">
        <v>95114</v>
      </c>
      <c r="B1124" s="103" t="s">
        <v>1741</v>
      </c>
      <c r="C1124" s="103" t="s">
        <v>547</v>
      </c>
      <c r="D1124" s="360">
        <v>1.06</v>
      </c>
      <c r="E1124" s="522" t="s">
        <v>619</v>
      </c>
    </row>
    <row r="1125" spans="1:5" ht="13.5" x14ac:dyDescent="0.25">
      <c r="A1125" s="103">
        <v>95115</v>
      </c>
      <c r="B1125" s="103" t="s">
        <v>1742</v>
      </c>
      <c r="C1125" s="103" t="s">
        <v>547</v>
      </c>
      <c r="D1125" s="360">
        <v>0.12</v>
      </c>
      <c r="E1125" s="522" t="s">
        <v>619</v>
      </c>
    </row>
    <row r="1126" spans="1:5" ht="13.5" x14ac:dyDescent="0.25">
      <c r="A1126" s="103">
        <v>95116</v>
      </c>
      <c r="B1126" s="103" t="s">
        <v>1743</v>
      </c>
      <c r="C1126" s="103" t="s">
        <v>547</v>
      </c>
      <c r="D1126" s="360">
        <v>31.99</v>
      </c>
      <c r="E1126" s="522" t="s">
        <v>619</v>
      </c>
    </row>
    <row r="1127" spans="1:5" ht="13.5" x14ac:dyDescent="0.25">
      <c r="A1127" s="103">
        <v>95117</v>
      </c>
      <c r="B1127" s="103" t="s">
        <v>1744</v>
      </c>
      <c r="C1127" s="103" t="s">
        <v>547</v>
      </c>
      <c r="D1127" s="360">
        <v>5.04</v>
      </c>
      <c r="E1127" s="522" t="s">
        <v>619</v>
      </c>
    </row>
    <row r="1128" spans="1:5" ht="13.5" x14ac:dyDescent="0.25">
      <c r="A1128" s="103">
        <v>95118</v>
      </c>
      <c r="B1128" s="103" t="s">
        <v>1745</v>
      </c>
      <c r="C1128" s="103" t="s">
        <v>547</v>
      </c>
      <c r="D1128" s="360">
        <v>57.75</v>
      </c>
      <c r="E1128" s="522" t="s">
        <v>619</v>
      </c>
    </row>
    <row r="1129" spans="1:5" ht="13.5" x14ac:dyDescent="0.25">
      <c r="A1129" s="103">
        <v>95119</v>
      </c>
      <c r="B1129" s="103" t="s">
        <v>1746</v>
      </c>
      <c r="C1129" s="103" t="s">
        <v>547</v>
      </c>
      <c r="D1129" s="360">
        <v>9.09</v>
      </c>
      <c r="E1129" s="522" t="s">
        <v>619</v>
      </c>
    </row>
    <row r="1130" spans="1:5" ht="13.5" x14ac:dyDescent="0.25">
      <c r="A1130" s="103">
        <v>95120</v>
      </c>
      <c r="B1130" s="103" t="s">
        <v>1747</v>
      </c>
      <c r="C1130" s="103" t="s">
        <v>547</v>
      </c>
      <c r="D1130" s="360">
        <v>51.63</v>
      </c>
      <c r="E1130" s="522" t="s">
        <v>619</v>
      </c>
    </row>
    <row r="1131" spans="1:5" ht="13.5" x14ac:dyDescent="0.25">
      <c r="A1131" s="103">
        <v>95123</v>
      </c>
      <c r="B1131" s="103" t="s">
        <v>1748</v>
      </c>
      <c r="C1131" s="103" t="s">
        <v>547</v>
      </c>
      <c r="D1131" s="360">
        <v>17.489999999999998</v>
      </c>
      <c r="E1131" s="522" t="s">
        <v>619</v>
      </c>
    </row>
    <row r="1132" spans="1:5" ht="13.5" x14ac:dyDescent="0.25">
      <c r="A1132" s="103">
        <v>95124</v>
      </c>
      <c r="B1132" s="103" t="s">
        <v>1749</v>
      </c>
      <c r="C1132" s="103" t="s">
        <v>547</v>
      </c>
      <c r="D1132" s="360">
        <v>2.75</v>
      </c>
      <c r="E1132" s="522" t="s">
        <v>619</v>
      </c>
    </row>
    <row r="1133" spans="1:5" ht="13.5" x14ac:dyDescent="0.25">
      <c r="A1133" s="103">
        <v>95125</v>
      </c>
      <c r="B1133" s="103" t="s">
        <v>1750</v>
      </c>
      <c r="C1133" s="103" t="s">
        <v>547</v>
      </c>
      <c r="D1133" s="360">
        <v>19.14</v>
      </c>
      <c r="E1133" s="522" t="s">
        <v>619</v>
      </c>
    </row>
    <row r="1134" spans="1:5" ht="13.5" x14ac:dyDescent="0.25">
      <c r="A1134" s="103">
        <v>95126</v>
      </c>
      <c r="B1134" s="103" t="s">
        <v>1751</v>
      </c>
      <c r="C1134" s="103" t="s">
        <v>547</v>
      </c>
      <c r="D1134" s="360">
        <v>154.79</v>
      </c>
      <c r="E1134" s="522" t="s">
        <v>619</v>
      </c>
    </row>
    <row r="1135" spans="1:5" ht="13.5" x14ac:dyDescent="0.25">
      <c r="A1135" s="103">
        <v>95129</v>
      </c>
      <c r="B1135" s="103" t="s">
        <v>1752</v>
      </c>
      <c r="C1135" s="103" t="s">
        <v>547</v>
      </c>
      <c r="D1135" s="360">
        <v>46.86</v>
      </c>
      <c r="E1135" s="522" t="s">
        <v>619</v>
      </c>
    </row>
    <row r="1136" spans="1:5" ht="13.5" x14ac:dyDescent="0.25">
      <c r="A1136" s="103">
        <v>95130</v>
      </c>
      <c r="B1136" s="103" t="s">
        <v>1753</v>
      </c>
      <c r="C1136" s="103" t="s">
        <v>547</v>
      </c>
      <c r="D1136" s="360">
        <v>8.69</v>
      </c>
      <c r="E1136" s="522" t="s">
        <v>619</v>
      </c>
    </row>
    <row r="1137" spans="1:5" ht="13.5" x14ac:dyDescent="0.25">
      <c r="A1137" s="103">
        <v>95131</v>
      </c>
      <c r="B1137" s="103" t="s">
        <v>1754</v>
      </c>
      <c r="C1137" s="103" t="s">
        <v>547</v>
      </c>
      <c r="D1137" s="360">
        <v>55.17</v>
      </c>
      <c r="E1137" s="522" t="s">
        <v>619</v>
      </c>
    </row>
    <row r="1138" spans="1:5" ht="13.5" x14ac:dyDescent="0.25">
      <c r="A1138" s="103">
        <v>95132</v>
      </c>
      <c r="B1138" s="103" t="s">
        <v>1755</v>
      </c>
      <c r="C1138" s="103" t="s">
        <v>547</v>
      </c>
      <c r="D1138" s="360">
        <v>33.9</v>
      </c>
      <c r="E1138" s="522" t="s">
        <v>619</v>
      </c>
    </row>
    <row r="1139" spans="1:5" ht="13.5" x14ac:dyDescent="0.25">
      <c r="A1139" s="103">
        <v>95136</v>
      </c>
      <c r="B1139" s="103" t="s">
        <v>1756</v>
      </c>
      <c r="C1139" s="103" t="s">
        <v>547</v>
      </c>
      <c r="D1139" s="360">
        <v>0.03</v>
      </c>
      <c r="E1139" s="522" t="s">
        <v>619</v>
      </c>
    </row>
    <row r="1140" spans="1:5" ht="13.5" x14ac:dyDescent="0.25">
      <c r="A1140" s="103">
        <v>95137</v>
      </c>
      <c r="B1140" s="103" t="s">
        <v>1757</v>
      </c>
      <c r="C1140" s="103" t="s">
        <v>547</v>
      </c>
      <c r="D1140" s="360">
        <v>0</v>
      </c>
      <c r="E1140" s="522" t="s">
        <v>619</v>
      </c>
    </row>
    <row r="1141" spans="1:5" ht="13.5" x14ac:dyDescent="0.25">
      <c r="A1141" s="103">
        <v>95138</v>
      </c>
      <c r="B1141" s="103" t="s">
        <v>1758</v>
      </c>
      <c r="C1141" s="103" t="s">
        <v>547</v>
      </c>
      <c r="D1141" s="360">
        <v>0.03</v>
      </c>
      <c r="E1141" s="522" t="s">
        <v>619</v>
      </c>
    </row>
    <row r="1142" spans="1:5" ht="13.5" x14ac:dyDescent="0.25">
      <c r="A1142" s="103">
        <v>95208</v>
      </c>
      <c r="B1142" s="103" t="s">
        <v>1759</v>
      </c>
      <c r="C1142" s="103" t="s">
        <v>547</v>
      </c>
      <c r="D1142" s="360">
        <v>53.24</v>
      </c>
      <c r="E1142" s="522" t="s">
        <v>619</v>
      </c>
    </row>
    <row r="1143" spans="1:5" ht="13.5" x14ac:dyDescent="0.25">
      <c r="A1143" s="103">
        <v>95209</v>
      </c>
      <c r="B1143" s="103" t="s">
        <v>1760</v>
      </c>
      <c r="C1143" s="103" t="s">
        <v>547</v>
      </c>
      <c r="D1143" s="360">
        <v>6.32</v>
      </c>
      <c r="E1143" s="522" t="s">
        <v>619</v>
      </c>
    </row>
    <row r="1144" spans="1:5" ht="13.5" x14ac:dyDescent="0.25">
      <c r="A1144" s="103">
        <v>95210</v>
      </c>
      <c r="B1144" s="103" t="s">
        <v>1761</v>
      </c>
      <c r="C1144" s="103" t="s">
        <v>547</v>
      </c>
      <c r="D1144" s="360">
        <v>58.23</v>
      </c>
      <c r="E1144" s="522" t="s">
        <v>619</v>
      </c>
    </row>
    <row r="1145" spans="1:5" ht="13.5" x14ac:dyDescent="0.25">
      <c r="A1145" s="103">
        <v>95211</v>
      </c>
      <c r="B1145" s="103" t="s">
        <v>1762</v>
      </c>
      <c r="C1145" s="103" t="s">
        <v>547</v>
      </c>
      <c r="D1145" s="360">
        <v>7.57</v>
      </c>
      <c r="E1145" s="522" t="s">
        <v>619</v>
      </c>
    </row>
    <row r="1146" spans="1:5" ht="13.5" x14ac:dyDescent="0.25">
      <c r="A1146" s="103">
        <v>95217</v>
      </c>
      <c r="B1146" s="103" t="s">
        <v>1763</v>
      </c>
      <c r="C1146" s="103" t="s">
        <v>547</v>
      </c>
      <c r="D1146" s="360">
        <v>0.51</v>
      </c>
      <c r="E1146" s="522" t="s">
        <v>619</v>
      </c>
    </row>
    <row r="1147" spans="1:5" ht="13.5" x14ac:dyDescent="0.25">
      <c r="A1147" s="103">
        <v>95255</v>
      </c>
      <c r="B1147" s="103" t="s">
        <v>1764</v>
      </c>
      <c r="C1147" s="103" t="s">
        <v>547</v>
      </c>
      <c r="D1147" s="360">
        <v>0.95</v>
      </c>
      <c r="E1147" s="522" t="s">
        <v>619</v>
      </c>
    </row>
    <row r="1148" spans="1:5" ht="13.5" x14ac:dyDescent="0.25">
      <c r="A1148" s="103">
        <v>95256</v>
      </c>
      <c r="B1148" s="103" t="s">
        <v>1765</v>
      </c>
      <c r="C1148" s="103" t="s">
        <v>547</v>
      </c>
      <c r="D1148" s="360">
        <v>0.11</v>
      </c>
      <c r="E1148" s="522" t="s">
        <v>619</v>
      </c>
    </row>
    <row r="1149" spans="1:5" ht="13.5" x14ac:dyDescent="0.25">
      <c r="A1149" s="103">
        <v>95257</v>
      </c>
      <c r="B1149" s="103" t="s">
        <v>1766</v>
      </c>
      <c r="C1149" s="103" t="s">
        <v>547</v>
      </c>
      <c r="D1149" s="360">
        <v>1.18</v>
      </c>
      <c r="E1149" s="522" t="s">
        <v>619</v>
      </c>
    </row>
    <row r="1150" spans="1:5" ht="13.5" x14ac:dyDescent="0.25">
      <c r="A1150" s="103">
        <v>95260</v>
      </c>
      <c r="B1150" s="103" t="s">
        <v>1767</v>
      </c>
      <c r="C1150" s="103" t="s">
        <v>547</v>
      </c>
      <c r="D1150" s="360">
        <v>0.56999999999999995</v>
      </c>
      <c r="E1150" s="522" t="s">
        <v>619</v>
      </c>
    </row>
    <row r="1151" spans="1:5" ht="13.5" x14ac:dyDescent="0.25">
      <c r="A1151" s="103">
        <v>95261</v>
      </c>
      <c r="B1151" s="103" t="s">
        <v>1768</v>
      </c>
      <c r="C1151" s="103" t="s">
        <v>547</v>
      </c>
      <c r="D1151" s="360">
        <v>0.1</v>
      </c>
      <c r="E1151" s="522" t="s">
        <v>619</v>
      </c>
    </row>
    <row r="1152" spans="1:5" ht="13.5" x14ac:dyDescent="0.25">
      <c r="A1152" s="103">
        <v>95262</v>
      </c>
      <c r="B1152" s="103" t="s">
        <v>1769</v>
      </c>
      <c r="C1152" s="103" t="s">
        <v>547</v>
      </c>
      <c r="D1152" s="360">
        <v>0.99</v>
      </c>
      <c r="E1152" s="522" t="s">
        <v>619</v>
      </c>
    </row>
    <row r="1153" spans="1:5" ht="13.5" x14ac:dyDescent="0.25">
      <c r="A1153" s="103">
        <v>95263</v>
      </c>
      <c r="B1153" s="103" t="s">
        <v>1770</v>
      </c>
      <c r="C1153" s="103" t="s">
        <v>547</v>
      </c>
      <c r="D1153" s="360">
        <v>3.73</v>
      </c>
      <c r="E1153" s="522" t="s">
        <v>619</v>
      </c>
    </row>
    <row r="1154" spans="1:5" ht="13.5" x14ac:dyDescent="0.25">
      <c r="A1154" s="103">
        <v>95266</v>
      </c>
      <c r="B1154" s="103" t="s">
        <v>1771</v>
      </c>
      <c r="C1154" s="103" t="s">
        <v>547</v>
      </c>
      <c r="D1154" s="360">
        <v>0.46</v>
      </c>
      <c r="E1154" s="522" t="s">
        <v>619</v>
      </c>
    </row>
    <row r="1155" spans="1:5" ht="13.5" x14ac:dyDescent="0.25">
      <c r="A1155" s="103">
        <v>95267</v>
      </c>
      <c r="B1155" s="103" t="s">
        <v>1772</v>
      </c>
      <c r="C1155" s="103" t="s">
        <v>547</v>
      </c>
      <c r="D1155" s="360">
        <v>0.04</v>
      </c>
      <c r="E1155" s="522" t="s">
        <v>619</v>
      </c>
    </row>
    <row r="1156" spans="1:5" ht="13.5" x14ac:dyDescent="0.25">
      <c r="A1156" s="103">
        <v>95268</v>
      </c>
      <c r="B1156" s="103" t="s">
        <v>1773</v>
      </c>
      <c r="C1156" s="103" t="s">
        <v>547</v>
      </c>
      <c r="D1156" s="360">
        <v>0.45</v>
      </c>
      <c r="E1156" s="522" t="s">
        <v>619</v>
      </c>
    </row>
    <row r="1157" spans="1:5" ht="13.5" x14ac:dyDescent="0.25">
      <c r="A1157" s="103">
        <v>95269</v>
      </c>
      <c r="B1157" s="103" t="s">
        <v>1774</v>
      </c>
      <c r="C1157" s="103" t="s">
        <v>547</v>
      </c>
      <c r="D1157" s="360">
        <v>6.89</v>
      </c>
      <c r="E1157" s="522" t="s">
        <v>619</v>
      </c>
    </row>
    <row r="1158" spans="1:5" ht="13.5" x14ac:dyDescent="0.25">
      <c r="A1158" s="103">
        <v>95272</v>
      </c>
      <c r="B1158" s="103" t="s">
        <v>1775</v>
      </c>
      <c r="C1158" s="103" t="s">
        <v>547</v>
      </c>
      <c r="D1158" s="360">
        <v>0.45</v>
      </c>
      <c r="E1158" s="522" t="s">
        <v>619</v>
      </c>
    </row>
    <row r="1159" spans="1:5" ht="13.5" x14ac:dyDescent="0.25">
      <c r="A1159" s="103">
        <v>95273</v>
      </c>
      <c r="B1159" s="103" t="s">
        <v>1776</v>
      </c>
      <c r="C1159" s="103" t="s">
        <v>547</v>
      </c>
      <c r="D1159" s="360">
        <v>0.05</v>
      </c>
      <c r="E1159" s="522" t="s">
        <v>619</v>
      </c>
    </row>
    <row r="1160" spans="1:5" ht="13.5" x14ac:dyDescent="0.25">
      <c r="A1160" s="103">
        <v>95274</v>
      </c>
      <c r="B1160" s="103" t="s">
        <v>1777</v>
      </c>
      <c r="C1160" s="103" t="s">
        <v>547</v>
      </c>
      <c r="D1160" s="360">
        <v>0.35</v>
      </c>
      <c r="E1160" s="522" t="s">
        <v>619</v>
      </c>
    </row>
    <row r="1161" spans="1:5" ht="13.5" x14ac:dyDescent="0.25">
      <c r="A1161" s="103">
        <v>95275</v>
      </c>
      <c r="B1161" s="103" t="s">
        <v>1778</v>
      </c>
      <c r="C1161" s="103" t="s">
        <v>547</v>
      </c>
      <c r="D1161" s="360">
        <v>2.0499999999999998</v>
      </c>
      <c r="E1161" s="522" t="s">
        <v>619</v>
      </c>
    </row>
    <row r="1162" spans="1:5" ht="13.5" x14ac:dyDescent="0.25">
      <c r="A1162" s="103">
        <v>95278</v>
      </c>
      <c r="B1162" s="103" t="s">
        <v>1779</v>
      </c>
      <c r="C1162" s="103" t="s">
        <v>547</v>
      </c>
      <c r="D1162" s="360">
        <v>0.55000000000000004</v>
      </c>
      <c r="E1162" s="522" t="s">
        <v>619</v>
      </c>
    </row>
    <row r="1163" spans="1:5" ht="13.5" x14ac:dyDescent="0.25">
      <c r="A1163" s="103">
        <v>95279</v>
      </c>
      <c r="B1163" s="103" t="s">
        <v>1780</v>
      </c>
      <c r="C1163" s="103" t="s">
        <v>547</v>
      </c>
      <c r="D1163" s="360">
        <v>0.05</v>
      </c>
      <c r="E1163" s="522" t="s">
        <v>619</v>
      </c>
    </row>
    <row r="1164" spans="1:5" ht="13.5" x14ac:dyDescent="0.25">
      <c r="A1164" s="103">
        <v>95280</v>
      </c>
      <c r="B1164" s="103" t="s">
        <v>1781</v>
      </c>
      <c r="C1164" s="103" t="s">
        <v>547</v>
      </c>
      <c r="D1164" s="360">
        <v>0.54</v>
      </c>
      <c r="E1164" s="522" t="s">
        <v>619</v>
      </c>
    </row>
    <row r="1165" spans="1:5" ht="13.5" x14ac:dyDescent="0.25">
      <c r="A1165" s="103">
        <v>95281</v>
      </c>
      <c r="B1165" s="103" t="s">
        <v>1782</v>
      </c>
      <c r="C1165" s="103" t="s">
        <v>547</v>
      </c>
      <c r="D1165" s="360">
        <v>6.89</v>
      </c>
      <c r="E1165" s="522" t="s">
        <v>619</v>
      </c>
    </row>
    <row r="1166" spans="1:5" ht="13.5" x14ac:dyDescent="0.25">
      <c r="A1166" s="103">
        <v>95617</v>
      </c>
      <c r="B1166" s="103" t="s">
        <v>1783</v>
      </c>
      <c r="C1166" s="103" t="s">
        <v>547</v>
      </c>
      <c r="D1166" s="360">
        <v>0.77</v>
      </c>
      <c r="E1166" s="522" t="s">
        <v>619</v>
      </c>
    </row>
    <row r="1167" spans="1:5" ht="13.5" x14ac:dyDescent="0.25">
      <c r="A1167" s="103">
        <v>95618</v>
      </c>
      <c r="B1167" s="103" t="s">
        <v>1784</v>
      </c>
      <c r="C1167" s="103" t="s">
        <v>547</v>
      </c>
      <c r="D1167" s="360">
        <v>0.09</v>
      </c>
      <c r="E1167" s="522" t="s">
        <v>619</v>
      </c>
    </row>
    <row r="1168" spans="1:5" ht="13.5" x14ac:dyDescent="0.25">
      <c r="A1168" s="103">
        <v>95619</v>
      </c>
      <c r="B1168" s="103" t="s">
        <v>1785</v>
      </c>
      <c r="C1168" s="103" t="s">
        <v>547</v>
      </c>
      <c r="D1168" s="360">
        <v>0.97</v>
      </c>
      <c r="E1168" s="522" t="s">
        <v>619</v>
      </c>
    </row>
    <row r="1169" spans="1:5" ht="13.5" x14ac:dyDescent="0.25">
      <c r="A1169" s="103">
        <v>95627</v>
      </c>
      <c r="B1169" s="103" t="s">
        <v>1786</v>
      </c>
      <c r="C1169" s="103" t="s">
        <v>547</v>
      </c>
      <c r="D1169" s="360">
        <v>47.44</v>
      </c>
      <c r="E1169" s="522" t="s">
        <v>619</v>
      </c>
    </row>
    <row r="1170" spans="1:5" ht="13.5" x14ac:dyDescent="0.25">
      <c r="A1170" s="103">
        <v>95628</v>
      </c>
      <c r="B1170" s="103" t="s">
        <v>1787</v>
      </c>
      <c r="C1170" s="103" t="s">
        <v>547</v>
      </c>
      <c r="D1170" s="360">
        <v>6.58</v>
      </c>
      <c r="E1170" s="522" t="s">
        <v>619</v>
      </c>
    </row>
    <row r="1171" spans="1:5" ht="13.5" x14ac:dyDescent="0.25">
      <c r="A1171" s="103">
        <v>95629</v>
      </c>
      <c r="B1171" s="103" t="s">
        <v>1788</v>
      </c>
      <c r="C1171" s="103" t="s">
        <v>547</v>
      </c>
      <c r="D1171" s="360">
        <v>59.37</v>
      </c>
      <c r="E1171" s="522" t="s">
        <v>619</v>
      </c>
    </row>
    <row r="1172" spans="1:5" ht="13.5" x14ac:dyDescent="0.25">
      <c r="A1172" s="103">
        <v>95630</v>
      </c>
      <c r="B1172" s="103" t="s">
        <v>1789</v>
      </c>
      <c r="C1172" s="103" t="s">
        <v>547</v>
      </c>
      <c r="D1172" s="360">
        <v>93.84</v>
      </c>
      <c r="E1172" s="522" t="s">
        <v>619</v>
      </c>
    </row>
    <row r="1173" spans="1:5" ht="13.5" x14ac:dyDescent="0.25">
      <c r="A1173" s="103">
        <v>95698</v>
      </c>
      <c r="B1173" s="103" t="s">
        <v>1790</v>
      </c>
      <c r="C1173" s="103" t="s">
        <v>547</v>
      </c>
      <c r="D1173" s="360">
        <v>3.15</v>
      </c>
      <c r="E1173" s="522" t="s">
        <v>619</v>
      </c>
    </row>
    <row r="1174" spans="1:5" ht="13.5" x14ac:dyDescent="0.25">
      <c r="A1174" s="103">
        <v>95699</v>
      </c>
      <c r="B1174" s="103" t="s">
        <v>1791</v>
      </c>
      <c r="C1174" s="103" t="s">
        <v>547</v>
      </c>
      <c r="D1174" s="360">
        <v>0.37</v>
      </c>
      <c r="E1174" s="522" t="s">
        <v>619</v>
      </c>
    </row>
    <row r="1175" spans="1:5" ht="13.5" x14ac:dyDescent="0.25">
      <c r="A1175" s="103">
        <v>95700</v>
      </c>
      <c r="B1175" s="103" t="s">
        <v>1792</v>
      </c>
      <c r="C1175" s="103" t="s">
        <v>547</v>
      </c>
      <c r="D1175" s="360">
        <v>3.94</v>
      </c>
      <c r="E1175" s="522" t="s">
        <v>619</v>
      </c>
    </row>
    <row r="1176" spans="1:5" ht="13.5" x14ac:dyDescent="0.25">
      <c r="A1176" s="103">
        <v>95701</v>
      </c>
      <c r="B1176" s="103" t="s">
        <v>1793</v>
      </c>
      <c r="C1176" s="103" t="s">
        <v>547</v>
      </c>
      <c r="D1176" s="360">
        <v>2.5299999999999998</v>
      </c>
      <c r="E1176" s="522" t="s">
        <v>619</v>
      </c>
    </row>
    <row r="1177" spans="1:5" ht="13.5" x14ac:dyDescent="0.25">
      <c r="A1177" s="103">
        <v>95704</v>
      </c>
      <c r="B1177" s="103" t="s">
        <v>1794</v>
      </c>
      <c r="C1177" s="103" t="s">
        <v>547</v>
      </c>
      <c r="D1177" s="360">
        <v>51.08</v>
      </c>
      <c r="E1177" s="522" t="s">
        <v>619</v>
      </c>
    </row>
    <row r="1178" spans="1:5" ht="13.5" x14ac:dyDescent="0.25">
      <c r="A1178" s="103">
        <v>95705</v>
      </c>
      <c r="B1178" s="103" t="s">
        <v>1795</v>
      </c>
      <c r="C1178" s="103" t="s">
        <v>547</v>
      </c>
      <c r="D1178" s="360">
        <v>6.99</v>
      </c>
      <c r="E1178" s="522" t="s">
        <v>619</v>
      </c>
    </row>
    <row r="1179" spans="1:5" ht="13.5" x14ac:dyDescent="0.25">
      <c r="A1179" s="103">
        <v>95706</v>
      </c>
      <c r="B1179" s="103" t="s">
        <v>1796</v>
      </c>
      <c r="C1179" s="103" t="s">
        <v>547</v>
      </c>
      <c r="D1179" s="360">
        <v>63.92</v>
      </c>
      <c r="E1179" s="522" t="s">
        <v>619</v>
      </c>
    </row>
    <row r="1180" spans="1:5" ht="13.5" x14ac:dyDescent="0.25">
      <c r="A1180" s="103">
        <v>95707</v>
      </c>
      <c r="B1180" s="103" t="s">
        <v>1797</v>
      </c>
      <c r="C1180" s="103" t="s">
        <v>547</v>
      </c>
      <c r="D1180" s="360">
        <v>3.32</v>
      </c>
      <c r="E1180" s="522" t="s">
        <v>619</v>
      </c>
    </row>
    <row r="1181" spans="1:5" ht="13.5" x14ac:dyDescent="0.25">
      <c r="A1181" s="103">
        <v>95710</v>
      </c>
      <c r="B1181" s="103" t="s">
        <v>1798</v>
      </c>
      <c r="C1181" s="103" t="s">
        <v>547</v>
      </c>
      <c r="D1181" s="360">
        <v>61.39</v>
      </c>
      <c r="E1181" s="522" t="s">
        <v>619</v>
      </c>
    </row>
    <row r="1182" spans="1:5" ht="13.5" x14ac:dyDescent="0.25">
      <c r="A1182" s="103">
        <v>95711</v>
      </c>
      <c r="B1182" s="103" t="s">
        <v>1799</v>
      </c>
      <c r="C1182" s="103" t="s">
        <v>547</v>
      </c>
      <c r="D1182" s="360">
        <v>8.33</v>
      </c>
      <c r="E1182" s="522" t="s">
        <v>619</v>
      </c>
    </row>
    <row r="1183" spans="1:5" ht="13.5" x14ac:dyDescent="0.25">
      <c r="A1183" s="103">
        <v>95712</v>
      </c>
      <c r="B1183" s="103" t="s">
        <v>1800</v>
      </c>
      <c r="C1183" s="103" t="s">
        <v>547</v>
      </c>
      <c r="D1183" s="360">
        <v>76.739999999999995</v>
      </c>
      <c r="E1183" s="522" t="s">
        <v>619</v>
      </c>
    </row>
    <row r="1184" spans="1:5" ht="13.5" x14ac:dyDescent="0.25">
      <c r="A1184" s="103">
        <v>95713</v>
      </c>
      <c r="B1184" s="103" t="s">
        <v>1801</v>
      </c>
      <c r="C1184" s="103" t="s">
        <v>547</v>
      </c>
      <c r="D1184" s="360">
        <v>94.53</v>
      </c>
      <c r="E1184" s="522" t="s">
        <v>619</v>
      </c>
    </row>
    <row r="1185" spans="1:5" ht="13.5" x14ac:dyDescent="0.25">
      <c r="A1185" s="103">
        <v>95716</v>
      </c>
      <c r="B1185" s="103" t="s">
        <v>1802</v>
      </c>
      <c r="C1185" s="103" t="s">
        <v>547</v>
      </c>
      <c r="D1185" s="360">
        <v>59.1</v>
      </c>
      <c r="E1185" s="522" t="s">
        <v>619</v>
      </c>
    </row>
    <row r="1186" spans="1:5" ht="13.5" x14ac:dyDescent="0.25">
      <c r="A1186" s="103">
        <v>95717</v>
      </c>
      <c r="B1186" s="103" t="s">
        <v>1803</v>
      </c>
      <c r="C1186" s="103" t="s">
        <v>547</v>
      </c>
      <c r="D1186" s="360">
        <v>8.02</v>
      </c>
      <c r="E1186" s="522" t="s">
        <v>619</v>
      </c>
    </row>
    <row r="1187" spans="1:5" ht="13.5" x14ac:dyDescent="0.25">
      <c r="A1187" s="103">
        <v>95718</v>
      </c>
      <c r="B1187" s="103" t="s">
        <v>1804</v>
      </c>
      <c r="C1187" s="103" t="s">
        <v>547</v>
      </c>
      <c r="D1187" s="360">
        <v>73.87</v>
      </c>
      <c r="E1187" s="522" t="s">
        <v>619</v>
      </c>
    </row>
    <row r="1188" spans="1:5" ht="13.5" x14ac:dyDescent="0.25">
      <c r="A1188" s="103">
        <v>95719</v>
      </c>
      <c r="B1188" s="103" t="s">
        <v>1805</v>
      </c>
      <c r="C1188" s="103" t="s">
        <v>547</v>
      </c>
      <c r="D1188" s="360">
        <v>94.53</v>
      </c>
      <c r="E1188" s="522" t="s">
        <v>619</v>
      </c>
    </row>
    <row r="1189" spans="1:5" ht="13.5" x14ac:dyDescent="0.25">
      <c r="A1189" s="103">
        <v>95869</v>
      </c>
      <c r="B1189" s="103" t="s">
        <v>1806</v>
      </c>
      <c r="C1189" s="103" t="s">
        <v>547</v>
      </c>
      <c r="D1189" s="360">
        <v>1.69</v>
      </c>
      <c r="E1189" s="522" t="s">
        <v>619</v>
      </c>
    </row>
    <row r="1190" spans="1:5" ht="13.5" x14ac:dyDescent="0.25">
      <c r="A1190" s="103">
        <v>95870</v>
      </c>
      <c r="B1190" s="103" t="s">
        <v>1807</v>
      </c>
      <c r="C1190" s="103" t="s">
        <v>547</v>
      </c>
      <c r="D1190" s="360">
        <v>8.4</v>
      </c>
      <c r="E1190" s="522" t="s">
        <v>619</v>
      </c>
    </row>
    <row r="1191" spans="1:5" ht="13.5" x14ac:dyDescent="0.25">
      <c r="A1191" s="103">
        <v>95871</v>
      </c>
      <c r="B1191" s="103" t="s">
        <v>1808</v>
      </c>
      <c r="C1191" s="103" t="s">
        <v>547</v>
      </c>
      <c r="D1191" s="360">
        <v>287.07</v>
      </c>
      <c r="E1191" s="522" t="s">
        <v>619</v>
      </c>
    </row>
    <row r="1192" spans="1:5" ht="13.5" x14ac:dyDescent="0.25">
      <c r="A1192" s="103">
        <v>95874</v>
      </c>
      <c r="B1192" s="103" t="s">
        <v>1809</v>
      </c>
      <c r="C1192" s="103" t="s">
        <v>547</v>
      </c>
      <c r="D1192" s="360">
        <v>9.41</v>
      </c>
      <c r="E1192" s="522" t="s">
        <v>619</v>
      </c>
    </row>
    <row r="1193" spans="1:5" ht="13.5" x14ac:dyDescent="0.25">
      <c r="A1193" s="103">
        <v>96008</v>
      </c>
      <c r="B1193" s="103" t="s">
        <v>1810</v>
      </c>
      <c r="C1193" s="103" t="s">
        <v>547</v>
      </c>
      <c r="D1193" s="360">
        <v>23.3</v>
      </c>
      <c r="E1193" s="522" t="s">
        <v>619</v>
      </c>
    </row>
    <row r="1194" spans="1:5" ht="13.5" x14ac:dyDescent="0.25">
      <c r="A1194" s="103">
        <v>96009</v>
      </c>
      <c r="B1194" s="103" t="s">
        <v>1811</v>
      </c>
      <c r="C1194" s="103" t="s">
        <v>547</v>
      </c>
      <c r="D1194" s="360">
        <v>3.23</v>
      </c>
      <c r="E1194" s="522" t="s">
        <v>619</v>
      </c>
    </row>
    <row r="1195" spans="1:5" ht="13.5" x14ac:dyDescent="0.25">
      <c r="A1195" s="103">
        <v>96011</v>
      </c>
      <c r="B1195" s="103" t="s">
        <v>1812</v>
      </c>
      <c r="C1195" s="103" t="s">
        <v>547</v>
      </c>
      <c r="D1195" s="360">
        <v>25.49</v>
      </c>
      <c r="E1195" s="522" t="s">
        <v>619</v>
      </c>
    </row>
    <row r="1196" spans="1:5" ht="13.5" x14ac:dyDescent="0.25">
      <c r="A1196" s="103">
        <v>96012</v>
      </c>
      <c r="B1196" s="103" t="s">
        <v>1813</v>
      </c>
      <c r="C1196" s="103" t="s">
        <v>547</v>
      </c>
      <c r="D1196" s="360">
        <v>101.64</v>
      </c>
      <c r="E1196" s="522" t="s">
        <v>619</v>
      </c>
    </row>
    <row r="1197" spans="1:5" ht="13.5" x14ac:dyDescent="0.25">
      <c r="A1197" s="103">
        <v>96015</v>
      </c>
      <c r="B1197" s="103" t="s">
        <v>1814</v>
      </c>
      <c r="C1197" s="103" t="s">
        <v>547</v>
      </c>
      <c r="D1197" s="360">
        <v>23.05</v>
      </c>
      <c r="E1197" s="522" t="s">
        <v>619</v>
      </c>
    </row>
    <row r="1198" spans="1:5" ht="13.5" x14ac:dyDescent="0.25">
      <c r="A1198" s="103">
        <v>96016</v>
      </c>
      <c r="B1198" s="103" t="s">
        <v>1815</v>
      </c>
      <c r="C1198" s="103" t="s">
        <v>547</v>
      </c>
      <c r="D1198" s="360">
        <v>3.19</v>
      </c>
      <c r="E1198" s="522" t="s">
        <v>619</v>
      </c>
    </row>
    <row r="1199" spans="1:5" ht="13.5" x14ac:dyDescent="0.25">
      <c r="A1199" s="103">
        <v>96018</v>
      </c>
      <c r="B1199" s="103" t="s">
        <v>1816</v>
      </c>
      <c r="C1199" s="103" t="s">
        <v>547</v>
      </c>
      <c r="D1199" s="360">
        <v>25.22</v>
      </c>
      <c r="E1199" s="522" t="s">
        <v>619</v>
      </c>
    </row>
    <row r="1200" spans="1:5" ht="13.5" x14ac:dyDescent="0.25">
      <c r="A1200" s="103">
        <v>96019</v>
      </c>
      <c r="B1200" s="103" t="s">
        <v>1817</v>
      </c>
      <c r="C1200" s="103" t="s">
        <v>547</v>
      </c>
      <c r="D1200" s="360">
        <v>101.64</v>
      </c>
      <c r="E1200" s="522" t="s">
        <v>619</v>
      </c>
    </row>
    <row r="1201" spans="1:5" ht="13.5" x14ac:dyDescent="0.25">
      <c r="A1201" s="103">
        <v>96023</v>
      </c>
      <c r="B1201" s="103" t="s">
        <v>1818</v>
      </c>
      <c r="C1201" s="103" t="s">
        <v>547</v>
      </c>
      <c r="D1201" s="360">
        <v>18</v>
      </c>
      <c r="E1201" s="522" t="s">
        <v>619</v>
      </c>
    </row>
    <row r="1202" spans="1:5" ht="13.5" x14ac:dyDescent="0.25">
      <c r="A1202" s="103">
        <v>96024</v>
      </c>
      <c r="B1202" s="103" t="s">
        <v>1819</v>
      </c>
      <c r="C1202" s="103" t="s">
        <v>547</v>
      </c>
      <c r="D1202" s="360">
        <v>2.4900000000000002</v>
      </c>
      <c r="E1202" s="522" t="s">
        <v>619</v>
      </c>
    </row>
    <row r="1203" spans="1:5" ht="13.5" x14ac:dyDescent="0.25">
      <c r="A1203" s="103">
        <v>96026</v>
      </c>
      <c r="B1203" s="103" t="s">
        <v>1820</v>
      </c>
      <c r="C1203" s="103" t="s">
        <v>547</v>
      </c>
      <c r="D1203" s="360">
        <v>19.690000000000001</v>
      </c>
      <c r="E1203" s="522" t="s">
        <v>619</v>
      </c>
    </row>
    <row r="1204" spans="1:5" ht="13.5" x14ac:dyDescent="0.25">
      <c r="A1204" s="103">
        <v>96027</v>
      </c>
      <c r="B1204" s="103" t="s">
        <v>1821</v>
      </c>
      <c r="C1204" s="103" t="s">
        <v>547</v>
      </c>
      <c r="D1204" s="360">
        <v>70.819999999999993</v>
      </c>
      <c r="E1204" s="522" t="s">
        <v>619</v>
      </c>
    </row>
    <row r="1205" spans="1:5" ht="13.5" x14ac:dyDescent="0.25">
      <c r="A1205" s="103">
        <v>96030</v>
      </c>
      <c r="B1205" s="103" t="s">
        <v>1822</v>
      </c>
      <c r="C1205" s="103" t="s">
        <v>547</v>
      </c>
      <c r="D1205" s="360">
        <v>26.1</v>
      </c>
      <c r="E1205" s="522" t="s">
        <v>619</v>
      </c>
    </row>
    <row r="1206" spans="1:5" ht="13.5" x14ac:dyDescent="0.25">
      <c r="A1206" s="103">
        <v>96031</v>
      </c>
      <c r="B1206" s="103" t="s">
        <v>1823</v>
      </c>
      <c r="C1206" s="103" t="s">
        <v>547</v>
      </c>
      <c r="D1206" s="360">
        <v>4.96</v>
      </c>
      <c r="E1206" s="522" t="s">
        <v>619</v>
      </c>
    </row>
    <row r="1207" spans="1:5" ht="13.5" x14ac:dyDescent="0.25">
      <c r="A1207" s="103">
        <v>96032</v>
      </c>
      <c r="B1207" s="103" t="s">
        <v>1824</v>
      </c>
      <c r="C1207" s="103" t="s">
        <v>547</v>
      </c>
      <c r="D1207" s="360">
        <v>3.93</v>
      </c>
      <c r="E1207" s="522" t="s">
        <v>619</v>
      </c>
    </row>
    <row r="1208" spans="1:5" ht="13.5" x14ac:dyDescent="0.25">
      <c r="A1208" s="103">
        <v>96033</v>
      </c>
      <c r="B1208" s="103" t="s">
        <v>1825</v>
      </c>
      <c r="C1208" s="103" t="s">
        <v>547</v>
      </c>
      <c r="D1208" s="360">
        <v>44.22</v>
      </c>
      <c r="E1208" s="522" t="s">
        <v>619</v>
      </c>
    </row>
    <row r="1209" spans="1:5" ht="13.5" x14ac:dyDescent="0.25">
      <c r="A1209" s="103">
        <v>96034</v>
      </c>
      <c r="B1209" s="103" t="s">
        <v>1826</v>
      </c>
      <c r="C1209" s="103" t="s">
        <v>547</v>
      </c>
      <c r="D1209" s="360">
        <v>149.07</v>
      </c>
      <c r="E1209" s="522" t="s">
        <v>619</v>
      </c>
    </row>
    <row r="1210" spans="1:5" ht="13.5" x14ac:dyDescent="0.25">
      <c r="A1210" s="103">
        <v>96053</v>
      </c>
      <c r="B1210" s="103" t="s">
        <v>1827</v>
      </c>
      <c r="C1210" s="103" t="s">
        <v>547</v>
      </c>
      <c r="D1210" s="360">
        <v>18.25</v>
      </c>
      <c r="E1210" s="522" t="s">
        <v>619</v>
      </c>
    </row>
    <row r="1211" spans="1:5" ht="13.5" x14ac:dyDescent="0.25">
      <c r="A1211" s="103">
        <v>96054</v>
      </c>
      <c r="B1211" s="103" t="s">
        <v>1828</v>
      </c>
      <c r="C1211" s="103" t="s">
        <v>547</v>
      </c>
      <c r="D1211" s="360">
        <v>26.4</v>
      </c>
      <c r="E1211" s="522" t="s">
        <v>619</v>
      </c>
    </row>
    <row r="1212" spans="1:5" ht="13.5" x14ac:dyDescent="0.25">
      <c r="A1212" s="103">
        <v>96055</v>
      </c>
      <c r="B1212" s="103" t="s">
        <v>1829</v>
      </c>
      <c r="C1212" s="103" t="s">
        <v>547</v>
      </c>
      <c r="D1212" s="360">
        <v>2.5299999999999998</v>
      </c>
      <c r="E1212" s="522" t="s">
        <v>619</v>
      </c>
    </row>
    <row r="1213" spans="1:5" ht="13.5" x14ac:dyDescent="0.25">
      <c r="A1213" s="103">
        <v>96056</v>
      </c>
      <c r="B1213" s="103" t="s">
        <v>1830</v>
      </c>
      <c r="C1213" s="103" t="s">
        <v>547</v>
      </c>
      <c r="D1213" s="360">
        <v>19.96</v>
      </c>
      <c r="E1213" s="522" t="s">
        <v>619</v>
      </c>
    </row>
    <row r="1214" spans="1:5" ht="13.5" x14ac:dyDescent="0.25">
      <c r="A1214" s="103">
        <v>96057</v>
      </c>
      <c r="B1214" s="103" t="s">
        <v>1831</v>
      </c>
      <c r="C1214" s="103" t="s">
        <v>547</v>
      </c>
      <c r="D1214" s="360">
        <v>70.819999999999993</v>
      </c>
      <c r="E1214" s="522" t="s">
        <v>619</v>
      </c>
    </row>
    <row r="1215" spans="1:5" ht="13.5" x14ac:dyDescent="0.25">
      <c r="A1215" s="103">
        <v>96060</v>
      </c>
      <c r="B1215" s="103" t="s">
        <v>1832</v>
      </c>
      <c r="C1215" s="103" t="s">
        <v>547</v>
      </c>
      <c r="D1215" s="360">
        <v>2.66</v>
      </c>
      <c r="E1215" s="522" t="s">
        <v>619</v>
      </c>
    </row>
    <row r="1216" spans="1:5" ht="13.5" x14ac:dyDescent="0.25">
      <c r="A1216" s="103">
        <v>96061</v>
      </c>
      <c r="B1216" s="103" t="s">
        <v>1833</v>
      </c>
      <c r="C1216" s="103" t="s">
        <v>547</v>
      </c>
      <c r="D1216" s="360">
        <v>33.01</v>
      </c>
      <c r="E1216" s="522" t="s">
        <v>619</v>
      </c>
    </row>
    <row r="1217" spans="1:5" ht="13.5" x14ac:dyDescent="0.25">
      <c r="A1217" s="103">
        <v>96062</v>
      </c>
      <c r="B1217" s="103" t="s">
        <v>1834</v>
      </c>
      <c r="C1217" s="103" t="s">
        <v>547</v>
      </c>
      <c r="D1217" s="360">
        <v>41.89</v>
      </c>
      <c r="E1217" s="522" t="s">
        <v>619</v>
      </c>
    </row>
    <row r="1218" spans="1:5" ht="13.5" x14ac:dyDescent="0.25">
      <c r="A1218" s="103">
        <v>96241</v>
      </c>
      <c r="B1218" s="103" t="s">
        <v>1835</v>
      </c>
      <c r="C1218" s="103" t="s">
        <v>547</v>
      </c>
      <c r="D1218" s="360">
        <v>21.03</v>
      </c>
      <c r="E1218" s="522" t="s">
        <v>619</v>
      </c>
    </row>
    <row r="1219" spans="1:5" ht="13.5" x14ac:dyDescent="0.25">
      <c r="A1219" s="103">
        <v>96242</v>
      </c>
      <c r="B1219" s="103" t="s">
        <v>1836</v>
      </c>
      <c r="C1219" s="103" t="s">
        <v>547</v>
      </c>
      <c r="D1219" s="360">
        <v>2.85</v>
      </c>
      <c r="E1219" s="522" t="s">
        <v>619</v>
      </c>
    </row>
    <row r="1220" spans="1:5" ht="13.5" x14ac:dyDescent="0.25">
      <c r="A1220" s="103">
        <v>96243</v>
      </c>
      <c r="B1220" s="103" t="s">
        <v>1837</v>
      </c>
      <c r="C1220" s="103" t="s">
        <v>547</v>
      </c>
      <c r="D1220" s="360">
        <v>26.29</v>
      </c>
      <c r="E1220" s="522" t="s">
        <v>619</v>
      </c>
    </row>
    <row r="1221" spans="1:5" ht="13.5" x14ac:dyDescent="0.25">
      <c r="A1221" s="103">
        <v>96244</v>
      </c>
      <c r="B1221" s="103" t="s">
        <v>1838</v>
      </c>
      <c r="C1221" s="103" t="s">
        <v>547</v>
      </c>
      <c r="D1221" s="360">
        <v>18.3</v>
      </c>
      <c r="E1221" s="522" t="s">
        <v>619</v>
      </c>
    </row>
    <row r="1222" spans="1:5" ht="13.5" x14ac:dyDescent="0.25">
      <c r="A1222" s="103">
        <v>96301</v>
      </c>
      <c r="B1222" s="103" t="s">
        <v>1839</v>
      </c>
      <c r="C1222" s="103" t="s">
        <v>547</v>
      </c>
      <c r="D1222" s="360">
        <v>51.64</v>
      </c>
      <c r="E1222" s="522" t="s">
        <v>619</v>
      </c>
    </row>
    <row r="1223" spans="1:5" ht="13.5" x14ac:dyDescent="0.25">
      <c r="A1223" s="103">
        <v>96457</v>
      </c>
      <c r="B1223" s="103" t="s">
        <v>1840</v>
      </c>
      <c r="C1223" s="103" t="s">
        <v>547</v>
      </c>
      <c r="D1223" s="360">
        <v>67.11</v>
      </c>
      <c r="E1223" s="522" t="s">
        <v>619</v>
      </c>
    </row>
    <row r="1224" spans="1:5" ht="13.5" x14ac:dyDescent="0.25">
      <c r="A1224" s="103">
        <v>96458</v>
      </c>
      <c r="B1224" s="103" t="s">
        <v>1841</v>
      </c>
      <c r="C1224" s="103" t="s">
        <v>547</v>
      </c>
      <c r="D1224" s="360">
        <v>65.84</v>
      </c>
      <c r="E1224" s="522" t="s">
        <v>619</v>
      </c>
    </row>
    <row r="1225" spans="1:5" ht="13.5" x14ac:dyDescent="0.25">
      <c r="A1225" s="103">
        <v>96459</v>
      </c>
      <c r="B1225" s="103" t="s">
        <v>1842</v>
      </c>
      <c r="C1225" s="103" t="s">
        <v>547</v>
      </c>
      <c r="D1225" s="360">
        <v>7.3</v>
      </c>
      <c r="E1225" s="522" t="s">
        <v>619</v>
      </c>
    </row>
    <row r="1226" spans="1:5" ht="13.5" x14ac:dyDescent="0.25">
      <c r="A1226" s="103">
        <v>96460</v>
      </c>
      <c r="B1226" s="103" t="s">
        <v>1843</v>
      </c>
      <c r="C1226" s="103" t="s">
        <v>547</v>
      </c>
      <c r="D1226" s="360">
        <v>52.61</v>
      </c>
      <c r="E1226" s="522" t="s">
        <v>619</v>
      </c>
    </row>
    <row r="1227" spans="1:5" ht="13.5" x14ac:dyDescent="0.25">
      <c r="A1227" s="103">
        <v>98760</v>
      </c>
      <c r="B1227" s="103" t="s">
        <v>1844</v>
      </c>
      <c r="C1227" s="103" t="s">
        <v>547</v>
      </c>
      <c r="D1227" s="360">
        <v>0.11</v>
      </c>
      <c r="E1227" s="522" t="s">
        <v>619</v>
      </c>
    </row>
    <row r="1228" spans="1:5" ht="13.5" x14ac:dyDescent="0.25">
      <c r="A1228" s="103">
        <v>98761</v>
      </c>
      <c r="B1228" s="103" t="s">
        <v>1845</v>
      </c>
      <c r="C1228" s="103" t="s">
        <v>547</v>
      </c>
      <c r="D1228" s="360">
        <v>0.01</v>
      </c>
      <c r="E1228" s="522" t="s">
        <v>619</v>
      </c>
    </row>
    <row r="1229" spans="1:5" ht="13.5" x14ac:dyDescent="0.25">
      <c r="A1229" s="103">
        <v>98762</v>
      </c>
      <c r="B1229" s="103" t="s">
        <v>1846</v>
      </c>
      <c r="C1229" s="103" t="s">
        <v>547</v>
      </c>
      <c r="D1229" s="360">
        <v>0.14000000000000001</v>
      </c>
      <c r="E1229" s="522" t="s">
        <v>619</v>
      </c>
    </row>
    <row r="1230" spans="1:5" ht="13.5" x14ac:dyDescent="0.25">
      <c r="A1230" s="103">
        <v>98763</v>
      </c>
      <c r="B1230" s="103" t="s">
        <v>1847</v>
      </c>
      <c r="C1230" s="103" t="s">
        <v>547</v>
      </c>
      <c r="D1230" s="360">
        <v>3.71</v>
      </c>
      <c r="E1230" s="522" t="s">
        <v>619</v>
      </c>
    </row>
    <row r="1231" spans="1:5" ht="13.5" x14ac:dyDescent="0.25">
      <c r="A1231" s="103">
        <v>99829</v>
      </c>
      <c r="B1231" s="103" t="s">
        <v>1848</v>
      </c>
      <c r="C1231" s="103" t="s">
        <v>547</v>
      </c>
      <c r="D1231" s="360">
        <v>0.17</v>
      </c>
      <c r="E1231" s="522" t="s">
        <v>619</v>
      </c>
    </row>
    <row r="1232" spans="1:5" ht="13.5" x14ac:dyDescent="0.25">
      <c r="A1232" s="103">
        <v>99830</v>
      </c>
      <c r="B1232" s="103" t="s">
        <v>1849</v>
      </c>
      <c r="C1232" s="103" t="s">
        <v>547</v>
      </c>
      <c r="D1232" s="360">
        <v>0.01</v>
      </c>
      <c r="E1232" s="522" t="s">
        <v>619</v>
      </c>
    </row>
    <row r="1233" spans="1:5" ht="13.5" x14ac:dyDescent="0.25">
      <c r="A1233" s="103">
        <v>99831</v>
      </c>
      <c r="B1233" s="103" t="s">
        <v>1850</v>
      </c>
      <c r="C1233" s="103" t="s">
        <v>547</v>
      </c>
      <c r="D1233" s="360">
        <v>0.11</v>
      </c>
      <c r="E1233" s="522" t="s">
        <v>619</v>
      </c>
    </row>
    <row r="1234" spans="1:5" ht="13.5" x14ac:dyDescent="0.25">
      <c r="A1234" s="103">
        <v>99832</v>
      </c>
      <c r="B1234" s="103" t="s">
        <v>1851</v>
      </c>
      <c r="C1234" s="103" t="s">
        <v>547</v>
      </c>
      <c r="D1234" s="360">
        <v>3.58</v>
      </c>
      <c r="E1234" s="522" t="s">
        <v>619</v>
      </c>
    </row>
    <row r="1235" spans="1:5" ht="13.5" x14ac:dyDescent="0.25">
      <c r="A1235" s="103">
        <v>100637</v>
      </c>
      <c r="B1235" s="103" t="s">
        <v>1852</v>
      </c>
      <c r="C1235" s="103" t="s">
        <v>547</v>
      </c>
      <c r="D1235" s="360">
        <v>120.37</v>
      </c>
      <c r="E1235" s="522" t="s">
        <v>619</v>
      </c>
    </row>
    <row r="1236" spans="1:5" ht="13.5" x14ac:dyDescent="0.25">
      <c r="A1236" s="103">
        <v>100638</v>
      </c>
      <c r="B1236" s="103" t="s">
        <v>1853</v>
      </c>
      <c r="C1236" s="103" t="s">
        <v>547</v>
      </c>
      <c r="D1236" s="360">
        <v>21.66</v>
      </c>
      <c r="E1236" s="522" t="s">
        <v>619</v>
      </c>
    </row>
    <row r="1237" spans="1:5" ht="13.5" x14ac:dyDescent="0.25">
      <c r="A1237" s="103">
        <v>100639</v>
      </c>
      <c r="B1237" s="103" t="s">
        <v>1854</v>
      </c>
      <c r="C1237" s="103" t="s">
        <v>547</v>
      </c>
      <c r="D1237" s="360">
        <v>193.5</v>
      </c>
      <c r="E1237" s="522" t="s">
        <v>619</v>
      </c>
    </row>
    <row r="1238" spans="1:5" ht="13.5" x14ac:dyDescent="0.25">
      <c r="A1238" s="103">
        <v>100640</v>
      </c>
      <c r="B1238" s="103" t="s">
        <v>1855</v>
      </c>
      <c r="C1238" s="103" t="s">
        <v>547</v>
      </c>
      <c r="D1238" s="360">
        <v>192.78</v>
      </c>
      <c r="E1238" s="522" t="s">
        <v>619</v>
      </c>
    </row>
    <row r="1239" spans="1:5" ht="13.5" x14ac:dyDescent="0.25">
      <c r="A1239" s="103">
        <v>100643</v>
      </c>
      <c r="B1239" s="103" t="s">
        <v>1856</v>
      </c>
      <c r="C1239" s="103" t="s">
        <v>547</v>
      </c>
      <c r="D1239" s="360">
        <v>316.94</v>
      </c>
      <c r="E1239" s="522" t="s">
        <v>619</v>
      </c>
    </row>
    <row r="1240" spans="1:5" ht="13.5" x14ac:dyDescent="0.25">
      <c r="A1240" s="103">
        <v>100644</v>
      </c>
      <c r="B1240" s="103" t="s">
        <v>1857</v>
      </c>
      <c r="C1240" s="103" t="s">
        <v>547</v>
      </c>
      <c r="D1240" s="360">
        <v>57.05</v>
      </c>
      <c r="E1240" s="522" t="s">
        <v>619</v>
      </c>
    </row>
    <row r="1241" spans="1:5" ht="13.5" x14ac:dyDescent="0.25">
      <c r="A1241" s="103">
        <v>100645</v>
      </c>
      <c r="B1241" s="103" t="s">
        <v>1858</v>
      </c>
      <c r="C1241" s="103" t="s">
        <v>547</v>
      </c>
      <c r="D1241" s="360">
        <v>509.49</v>
      </c>
      <c r="E1241" s="522" t="s">
        <v>619</v>
      </c>
    </row>
    <row r="1242" spans="1:5" ht="13.5" x14ac:dyDescent="0.25">
      <c r="A1242" s="103">
        <v>100646</v>
      </c>
      <c r="B1242" s="103" t="s">
        <v>1859</v>
      </c>
      <c r="C1242" s="103" t="s">
        <v>547</v>
      </c>
      <c r="D1242" s="360">
        <v>275.39999999999998</v>
      </c>
      <c r="E1242" s="522" t="s">
        <v>619</v>
      </c>
    </row>
    <row r="1243" spans="1:5" ht="13.5" x14ac:dyDescent="0.25">
      <c r="A1243" s="103">
        <v>102270</v>
      </c>
      <c r="B1243" s="103" t="s">
        <v>1860</v>
      </c>
      <c r="C1243" s="103" t="s">
        <v>547</v>
      </c>
      <c r="D1243" s="360">
        <v>0.46</v>
      </c>
      <c r="E1243" s="522" t="s">
        <v>619</v>
      </c>
    </row>
    <row r="1244" spans="1:5" ht="13.5" x14ac:dyDescent="0.25">
      <c r="A1244" s="103">
        <v>102271</v>
      </c>
      <c r="B1244" s="103" t="s">
        <v>1861</v>
      </c>
      <c r="C1244" s="103" t="s">
        <v>547</v>
      </c>
      <c r="D1244" s="360">
        <v>0.05</v>
      </c>
      <c r="E1244" s="522" t="s">
        <v>619</v>
      </c>
    </row>
    <row r="1245" spans="1:5" ht="13.5" x14ac:dyDescent="0.25">
      <c r="A1245" s="103">
        <v>102272</v>
      </c>
      <c r="B1245" s="103" t="s">
        <v>1862</v>
      </c>
      <c r="C1245" s="103" t="s">
        <v>547</v>
      </c>
      <c r="D1245" s="360">
        <v>0.57999999999999996</v>
      </c>
      <c r="E1245" s="522" t="s">
        <v>619</v>
      </c>
    </row>
    <row r="1246" spans="1:5" ht="13.5" x14ac:dyDescent="0.25">
      <c r="A1246" s="103">
        <v>102273</v>
      </c>
      <c r="B1246" s="103" t="s">
        <v>1863</v>
      </c>
      <c r="C1246" s="103" t="s">
        <v>547</v>
      </c>
      <c r="D1246" s="360">
        <v>1.37</v>
      </c>
      <c r="E1246" s="522" t="s">
        <v>619</v>
      </c>
    </row>
    <row r="1247" spans="1:5" ht="13.5" x14ac:dyDescent="0.25">
      <c r="A1247" s="103">
        <v>102809</v>
      </c>
      <c r="B1247" s="103" t="s">
        <v>1864</v>
      </c>
      <c r="C1247" s="103" t="s">
        <v>547</v>
      </c>
      <c r="D1247" s="360">
        <v>17.72</v>
      </c>
      <c r="E1247" s="522" t="s">
        <v>619</v>
      </c>
    </row>
    <row r="1248" spans="1:5" ht="13.5" x14ac:dyDescent="0.25">
      <c r="A1248" s="103">
        <v>102815</v>
      </c>
      <c r="B1248" s="103" t="s">
        <v>1865</v>
      </c>
      <c r="C1248" s="103" t="s">
        <v>547</v>
      </c>
      <c r="D1248" s="360">
        <v>2.75</v>
      </c>
      <c r="E1248" s="522" t="s">
        <v>619</v>
      </c>
    </row>
    <row r="1249" spans="1:5" ht="13.5" x14ac:dyDescent="0.25">
      <c r="A1249" s="103">
        <v>102826</v>
      </c>
      <c r="B1249" s="103" t="s">
        <v>1866</v>
      </c>
      <c r="C1249" s="103" t="s">
        <v>547</v>
      </c>
      <c r="D1249" s="360">
        <v>5.16</v>
      </c>
      <c r="E1249" s="522" t="s">
        <v>619</v>
      </c>
    </row>
    <row r="1250" spans="1:5" ht="13.5" x14ac:dyDescent="0.25">
      <c r="A1250" s="103">
        <v>102832</v>
      </c>
      <c r="B1250" s="103" t="s">
        <v>1867</v>
      </c>
      <c r="C1250" s="103" t="s">
        <v>547</v>
      </c>
      <c r="D1250" s="360">
        <v>6.88</v>
      </c>
      <c r="E1250" s="522" t="s">
        <v>619</v>
      </c>
    </row>
    <row r="1251" spans="1:5" ht="13.5" x14ac:dyDescent="0.25">
      <c r="A1251" s="103">
        <v>102843</v>
      </c>
      <c r="B1251" s="103" t="s">
        <v>1868</v>
      </c>
      <c r="C1251" s="103" t="s">
        <v>547</v>
      </c>
      <c r="D1251" s="360">
        <v>141.52000000000001</v>
      </c>
      <c r="E1251" s="522" t="s">
        <v>619</v>
      </c>
    </row>
    <row r="1252" spans="1:5" ht="13.5" x14ac:dyDescent="0.25">
      <c r="A1252" s="103">
        <v>102849</v>
      </c>
      <c r="B1252" s="103" t="s">
        <v>1869</v>
      </c>
      <c r="C1252" s="103" t="s">
        <v>547</v>
      </c>
      <c r="D1252" s="360">
        <v>69.19</v>
      </c>
      <c r="E1252" s="522" t="s">
        <v>619</v>
      </c>
    </row>
    <row r="1253" spans="1:5" ht="13.5" x14ac:dyDescent="0.25">
      <c r="A1253" s="103">
        <v>102855</v>
      </c>
      <c r="B1253" s="103" t="s">
        <v>1870</v>
      </c>
      <c r="C1253" s="103" t="s">
        <v>547</v>
      </c>
      <c r="D1253" s="360">
        <v>69.19</v>
      </c>
      <c r="E1253" s="522" t="s">
        <v>619</v>
      </c>
    </row>
    <row r="1254" spans="1:5" ht="13.5" x14ac:dyDescent="0.25">
      <c r="A1254" s="103">
        <v>102861</v>
      </c>
      <c r="B1254" s="103" t="s">
        <v>1871</v>
      </c>
      <c r="C1254" s="103" t="s">
        <v>547</v>
      </c>
      <c r="D1254" s="360">
        <v>1.01</v>
      </c>
      <c r="E1254" s="522" t="s">
        <v>619</v>
      </c>
    </row>
    <row r="1255" spans="1:5" ht="13.5" x14ac:dyDescent="0.25">
      <c r="A1255" s="103">
        <v>102867</v>
      </c>
      <c r="B1255" s="103" t="s">
        <v>1872</v>
      </c>
      <c r="C1255" s="103" t="s">
        <v>547</v>
      </c>
      <c r="D1255" s="360">
        <v>0.55000000000000004</v>
      </c>
      <c r="E1255" s="522" t="s">
        <v>619</v>
      </c>
    </row>
    <row r="1256" spans="1:5" ht="13.5" x14ac:dyDescent="0.25">
      <c r="A1256" s="103">
        <v>102873</v>
      </c>
      <c r="B1256" s="103" t="s">
        <v>1873</v>
      </c>
      <c r="C1256" s="103" t="s">
        <v>547</v>
      </c>
      <c r="D1256" s="360">
        <v>125.73</v>
      </c>
      <c r="E1256" s="522" t="s">
        <v>619</v>
      </c>
    </row>
    <row r="1257" spans="1:5" ht="13.5" x14ac:dyDescent="0.25">
      <c r="A1257" s="103">
        <v>102879</v>
      </c>
      <c r="B1257" s="103" t="s">
        <v>1874</v>
      </c>
      <c r="C1257" s="103" t="s">
        <v>547</v>
      </c>
      <c r="D1257" s="360">
        <v>188.7</v>
      </c>
      <c r="E1257" s="522" t="s">
        <v>619</v>
      </c>
    </row>
    <row r="1258" spans="1:5" ht="13.5" x14ac:dyDescent="0.25">
      <c r="A1258" s="103">
        <v>102885</v>
      </c>
      <c r="B1258" s="103" t="s">
        <v>1875</v>
      </c>
      <c r="C1258" s="103" t="s">
        <v>547</v>
      </c>
      <c r="D1258" s="360">
        <v>1.03</v>
      </c>
      <c r="E1258" s="522" t="s">
        <v>619</v>
      </c>
    </row>
    <row r="1259" spans="1:5" ht="13.5" x14ac:dyDescent="0.25">
      <c r="A1259" s="103">
        <v>102891</v>
      </c>
      <c r="B1259" s="103" t="s">
        <v>1876</v>
      </c>
      <c r="C1259" s="103" t="s">
        <v>547</v>
      </c>
      <c r="D1259" s="360">
        <v>1.03</v>
      </c>
      <c r="E1259" s="522" t="s">
        <v>619</v>
      </c>
    </row>
    <row r="1260" spans="1:5" ht="13.5" x14ac:dyDescent="0.25">
      <c r="A1260" s="103">
        <v>102897</v>
      </c>
      <c r="B1260" s="103" t="s">
        <v>1877</v>
      </c>
      <c r="C1260" s="103" t="s">
        <v>547</v>
      </c>
      <c r="D1260" s="360">
        <v>94.53</v>
      </c>
      <c r="E1260" s="522" t="s">
        <v>619</v>
      </c>
    </row>
    <row r="1261" spans="1:5" ht="13.5" x14ac:dyDescent="0.25">
      <c r="A1261" s="103">
        <v>102903</v>
      </c>
      <c r="B1261" s="103" t="s">
        <v>1878</v>
      </c>
      <c r="C1261" s="103" t="s">
        <v>547</v>
      </c>
      <c r="D1261" s="360">
        <v>12.26</v>
      </c>
      <c r="E1261" s="522" t="s">
        <v>619</v>
      </c>
    </row>
    <row r="1262" spans="1:5" ht="13.5" x14ac:dyDescent="0.25">
      <c r="A1262" s="103">
        <v>102909</v>
      </c>
      <c r="B1262" s="103" t="s">
        <v>1879</v>
      </c>
      <c r="C1262" s="103" t="s">
        <v>547</v>
      </c>
      <c r="D1262" s="360">
        <v>79.17</v>
      </c>
      <c r="E1262" s="522" t="s">
        <v>619</v>
      </c>
    </row>
    <row r="1263" spans="1:5" ht="13.5" x14ac:dyDescent="0.25">
      <c r="A1263" s="103">
        <v>102915</v>
      </c>
      <c r="B1263" s="103" t="s">
        <v>1880</v>
      </c>
      <c r="C1263" s="103" t="s">
        <v>547</v>
      </c>
      <c r="D1263" s="360">
        <v>0.51</v>
      </c>
      <c r="E1263" s="522" t="s">
        <v>619</v>
      </c>
    </row>
    <row r="1264" spans="1:5" ht="13.5" x14ac:dyDescent="0.25">
      <c r="A1264" s="103">
        <v>102927</v>
      </c>
      <c r="B1264" s="103" t="s">
        <v>1881</v>
      </c>
      <c r="C1264" s="103" t="s">
        <v>547</v>
      </c>
      <c r="D1264" s="360">
        <v>0.76</v>
      </c>
      <c r="E1264" s="522" t="s">
        <v>619</v>
      </c>
    </row>
    <row r="1265" spans="1:5" ht="13.5" x14ac:dyDescent="0.25">
      <c r="A1265" s="103">
        <v>102933</v>
      </c>
      <c r="B1265" s="103" t="s">
        <v>1882</v>
      </c>
      <c r="C1265" s="103" t="s">
        <v>547</v>
      </c>
      <c r="D1265" s="360">
        <v>0.76</v>
      </c>
      <c r="E1265" s="522" t="s">
        <v>619</v>
      </c>
    </row>
    <row r="1266" spans="1:5" ht="13.5" x14ac:dyDescent="0.25">
      <c r="A1266" s="103">
        <v>102939</v>
      </c>
      <c r="B1266" s="103" t="s">
        <v>1883</v>
      </c>
      <c r="C1266" s="103" t="s">
        <v>547</v>
      </c>
      <c r="D1266" s="360">
        <v>7.57</v>
      </c>
      <c r="E1266" s="522" t="s">
        <v>619</v>
      </c>
    </row>
    <row r="1267" spans="1:5" ht="13.5" x14ac:dyDescent="0.25">
      <c r="A1267" s="103">
        <v>102945</v>
      </c>
      <c r="B1267" s="103" t="s">
        <v>1884</v>
      </c>
      <c r="C1267" s="103" t="s">
        <v>547</v>
      </c>
      <c r="D1267" s="360">
        <v>0.01</v>
      </c>
      <c r="E1267" s="522" t="s">
        <v>619</v>
      </c>
    </row>
    <row r="1268" spans="1:5" ht="13.5" x14ac:dyDescent="0.25">
      <c r="A1268" s="103">
        <v>102951</v>
      </c>
      <c r="B1268" s="103" t="s">
        <v>1885</v>
      </c>
      <c r="C1268" s="103" t="s">
        <v>547</v>
      </c>
      <c r="D1268" s="360">
        <v>0.51</v>
      </c>
      <c r="E1268" s="522" t="s">
        <v>619</v>
      </c>
    </row>
    <row r="1269" spans="1:5" ht="13.5" x14ac:dyDescent="0.25">
      <c r="A1269" s="103">
        <v>102957</v>
      </c>
      <c r="B1269" s="103" t="s">
        <v>1886</v>
      </c>
      <c r="C1269" s="103" t="s">
        <v>547</v>
      </c>
      <c r="D1269" s="360">
        <v>53.65</v>
      </c>
      <c r="E1269" s="522" t="s">
        <v>619</v>
      </c>
    </row>
    <row r="1270" spans="1:5" ht="13.5" x14ac:dyDescent="0.25">
      <c r="A1270" s="103">
        <v>102963</v>
      </c>
      <c r="B1270" s="103" t="s">
        <v>1887</v>
      </c>
      <c r="C1270" s="103" t="s">
        <v>547</v>
      </c>
      <c r="D1270" s="360">
        <v>89.12</v>
      </c>
      <c r="E1270" s="522" t="s">
        <v>619</v>
      </c>
    </row>
    <row r="1271" spans="1:5" ht="13.5" x14ac:dyDescent="0.25">
      <c r="A1271" s="103">
        <v>102969</v>
      </c>
      <c r="B1271" s="103" t="s">
        <v>1888</v>
      </c>
      <c r="C1271" s="103" t="s">
        <v>547</v>
      </c>
      <c r="D1271" s="360">
        <v>1.02</v>
      </c>
      <c r="E1271" s="522" t="s">
        <v>619</v>
      </c>
    </row>
    <row r="1272" spans="1:5" ht="13.5" x14ac:dyDescent="0.25">
      <c r="A1272" s="103">
        <v>102985</v>
      </c>
      <c r="B1272" s="103" t="s">
        <v>1889</v>
      </c>
      <c r="C1272" s="103" t="s">
        <v>547</v>
      </c>
      <c r="D1272" s="360">
        <v>3.14</v>
      </c>
      <c r="E1272" s="522" t="s">
        <v>619</v>
      </c>
    </row>
    <row r="1273" spans="1:5" ht="13.5" x14ac:dyDescent="0.25">
      <c r="A1273" s="103">
        <v>103156</v>
      </c>
      <c r="B1273" s="103" t="s">
        <v>1890</v>
      </c>
      <c r="C1273" s="103" t="s">
        <v>547</v>
      </c>
      <c r="D1273" s="360">
        <v>1.92</v>
      </c>
      <c r="E1273" s="522" t="s">
        <v>619</v>
      </c>
    </row>
    <row r="1274" spans="1:5" ht="13.5" x14ac:dyDescent="0.25">
      <c r="A1274" s="103">
        <v>103162</v>
      </c>
      <c r="B1274" s="103" t="s">
        <v>1891</v>
      </c>
      <c r="C1274" s="103" t="s">
        <v>547</v>
      </c>
      <c r="D1274" s="360">
        <v>2.41</v>
      </c>
      <c r="E1274" s="522" t="s">
        <v>619</v>
      </c>
    </row>
    <row r="1275" spans="1:5" ht="13.5" x14ac:dyDescent="0.25">
      <c r="A1275" s="103">
        <v>103168</v>
      </c>
      <c r="B1275" s="103" t="s">
        <v>1892</v>
      </c>
      <c r="C1275" s="103" t="s">
        <v>547</v>
      </c>
      <c r="D1275" s="360">
        <v>0.61</v>
      </c>
      <c r="E1275" s="522" t="s">
        <v>619</v>
      </c>
    </row>
    <row r="1276" spans="1:5" ht="13.5" x14ac:dyDescent="0.25">
      <c r="A1276" s="103">
        <v>103174</v>
      </c>
      <c r="B1276" s="103" t="s">
        <v>1893</v>
      </c>
      <c r="C1276" s="103" t="s">
        <v>547</v>
      </c>
      <c r="D1276" s="360">
        <v>1.53</v>
      </c>
      <c r="E1276" s="522" t="s">
        <v>619</v>
      </c>
    </row>
    <row r="1277" spans="1:5" ht="13.5" x14ac:dyDescent="0.25">
      <c r="A1277" s="103">
        <v>103180</v>
      </c>
      <c r="B1277" s="103" t="s">
        <v>1894</v>
      </c>
      <c r="C1277" s="103" t="s">
        <v>547</v>
      </c>
      <c r="D1277" s="360">
        <v>3.53</v>
      </c>
      <c r="E1277" s="522" t="s">
        <v>619</v>
      </c>
    </row>
    <row r="1278" spans="1:5" ht="13.5" x14ac:dyDescent="0.25">
      <c r="A1278" s="103">
        <v>103223</v>
      </c>
      <c r="B1278" s="103" t="s">
        <v>1895</v>
      </c>
      <c r="C1278" s="103" t="s">
        <v>547</v>
      </c>
      <c r="D1278" s="360">
        <v>36.85</v>
      </c>
      <c r="E1278" s="522" t="s">
        <v>619</v>
      </c>
    </row>
    <row r="1279" spans="1:5" ht="13.5" x14ac:dyDescent="0.25">
      <c r="A1279" s="103">
        <v>103229</v>
      </c>
      <c r="B1279" s="103" t="s">
        <v>1896</v>
      </c>
      <c r="C1279" s="103" t="s">
        <v>547</v>
      </c>
      <c r="D1279" s="360">
        <v>61.01</v>
      </c>
      <c r="E1279" s="522" t="s">
        <v>619</v>
      </c>
    </row>
    <row r="1280" spans="1:5" ht="13.5" x14ac:dyDescent="0.25">
      <c r="A1280" s="103">
        <v>103235</v>
      </c>
      <c r="B1280" s="103" t="s">
        <v>1897</v>
      </c>
      <c r="C1280" s="103" t="s">
        <v>547</v>
      </c>
      <c r="D1280" s="360">
        <v>161.9</v>
      </c>
      <c r="E1280" s="522" t="s">
        <v>619</v>
      </c>
    </row>
    <row r="1281" spans="1:5" ht="13.5" x14ac:dyDescent="0.25">
      <c r="A1281" s="103">
        <v>103241</v>
      </c>
      <c r="B1281" s="103" t="s">
        <v>1898</v>
      </c>
      <c r="C1281" s="103" t="s">
        <v>547</v>
      </c>
      <c r="D1281" s="360">
        <v>7.33</v>
      </c>
      <c r="E1281" s="522" t="s">
        <v>619</v>
      </c>
    </row>
    <row r="1282" spans="1:5" ht="13.5" x14ac:dyDescent="0.25">
      <c r="A1282" s="103">
        <v>103660</v>
      </c>
      <c r="B1282" s="103" t="s">
        <v>1899</v>
      </c>
      <c r="C1282" s="103" t="s">
        <v>547</v>
      </c>
      <c r="D1282" s="360">
        <v>9.2899999999999991</v>
      </c>
      <c r="E1282" s="522" t="s">
        <v>619</v>
      </c>
    </row>
    <row r="1283" spans="1:5" ht="13.5" x14ac:dyDescent="0.25">
      <c r="A1283" s="103">
        <v>103666</v>
      </c>
      <c r="B1283" s="103" t="s">
        <v>1900</v>
      </c>
      <c r="C1283" s="103" t="s">
        <v>547</v>
      </c>
      <c r="D1283" s="360">
        <v>97.62</v>
      </c>
      <c r="E1283" s="522" t="s">
        <v>619</v>
      </c>
    </row>
    <row r="1284" spans="1:5" ht="13.5" x14ac:dyDescent="0.25">
      <c r="A1284" s="103">
        <v>103792</v>
      </c>
      <c r="B1284" s="103" t="s">
        <v>1901</v>
      </c>
      <c r="C1284" s="103" t="s">
        <v>547</v>
      </c>
      <c r="D1284" s="360">
        <v>0.22</v>
      </c>
      <c r="E1284" s="522" t="s">
        <v>619</v>
      </c>
    </row>
    <row r="1285" spans="1:5" ht="13.5" x14ac:dyDescent="0.25">
      <c r="A1285" s="103">
        <v>103937</v>
      </c>
      <c r="B1285" s="103" t="s">
        <v>1902</v>
      </c>
      <c r="C1285" s="103" t="s">
        <v>547</v>
      </c>
      <c r="D1285" s="360">
        <v>1.23</v>
      </c>
      <c r="E1285" s="522" t="s">
        <v>619</v>
      </c>
    </row>
    <row r="1286" spans="1:5" ht="13.5" x14ac:dyDescent="0.25">
      <c r="A1286" s="103">
        <v>103943</v>
      </c>
      <c r="B1286" s="103" t="s">
        <v>1903</v>
      </c>
      <c r="C1286" s="103" t="s">
        <v>547</v>
      </c>
      <c r="D1286" s="360">
        <v>1.23</v>
      </c>
      <c r="E1286" s="522" t="s">
        <v>619</v>
      </c>
    </row>
    <row r="1287" spans="1:5" ht="13.5" x14ac:dyDescent="0.25">
      <c r="A1287" s="103">
        <v>104087</v>
      </c>
      <c r="B1287" s="103" t="s">
        <v>1904</v>
      </c>
      <c r="C1287" s="103" t="s">
        <v>547</v>
      </c>
      <c r="D1287" s="360">
        <v>0.06</v>
      </c>
      <c r="E1287" s="522" t="s">
        <v>619</v>
      </c>
    </row>
    <row r="1288" spans="1:5" ht="13.5" x14ac:dyDescent="0.25">
      <c r="A1288" s="103">
        <v>104088</v>
      </c>
      <c r="B1288" s="103" t="s">
        <v>1905</v>
      </c>
      <c r="C1288" s="103" t="s">
        <v>547</v>
      </c>
      <c r="D1288" s="360">
        <v>7.0000000000000007E-2</v>
      </c>
      <c r="E1288" s="522" t="s">
        <v>619</v>
      </c>
    </row>
    <row r="1289" spans="1:5" ht="13.5" x14ac:dyDescent="0.25">
      <c r="A1289" s="103">
        <v>104089</v>
      </c>
      <c r="B1289" s="103" t="s">
        <v>1906</v>
      </c>
      <c r="C1289" s="103" t="s">
        <v>547</v>
      </c>
      <c r="D1289" s="360">
        <v>7.0000000000000007E-2</v>
      </c>
      <c r="E1289" s="522" t="s">
        <v>619</v>
      </c>
    </row>
    <row r="1290" spans="1:5" ht="13.5" x14ac:dyDescent="0.25">
      <c r="A1290" s="103">
        <v>104090</v>
      </c>
      <c r="B1290" s="103" t="s">
        <v>1907</v>
      </c>
      <c r="C1290" s="103" t="s">
        <v>547</v>
      </c>
      <c r="D1290" s="360">
        <v>0.55000000000000004</v>
      </c>
      <c r="E1290" s="522" t="s">
        <v>619</v>
      </c>
    </row>
    <row r="1291" spans="1:5" ht="13.5" x14ac:dyDescent="0.25">
      <c r="A1291" s="103">
        <v>104093</v>
      </c>
      <c r="B1291" s="103" t="s">
        <v>1908</v>
      </c>
      <c r="C1291" s="103" t="s">
        <v>547</v>
      </c>
      <c r="D1291" s="360">
        <v>0.08</v>
      </c>
      <c r="E1291" s="522" t="s">
        <v>619</v>
      </c>
    </row>
    <row r="1292" spans="1:5" ht="13.5" x14ac:dyDescent="0.25">
      <c r="A1292" s="103">
        <v>104094</v>
      </c>
      <c r="B1292" s="103" t="s">
        <v>1909</v>
      </c>
      <c r="C1292" s="103" t="s">
        <v>547</v>
      </c>
      <c r="D1292" s="360">
        <v>0.1</v>
      </c>
      <c r="E1292" s="522" t="s">
        <v>619</v>
      </c>
    </row>
    <row r="1293" spans="1:5" ht="13.5" x14ac:dyDescent="0.25">
      <c r="A1293" s="103">
        <v>104095</v>
      </c>
      <c r="B1293" s="103" t="s">
        <v>1910</v>
      </c>
      <c r="C1293" s="103" t="s">
        <v>547</v>
      </c>
      <c r="D1293" s="360">
        <v>0.1</v>
      </c>
      <c r="E1293" s="522" t="s">
        <v>619</v>
      </c>
    </row>
    <row r="1294" spans="1:5" ht="13.5" x14ac:dyDescent="0.25">
      <c r="A1294" s="103">
        <v>104096</v>
      </c>
      <c r="B1294" s="103" t="s">
        <v>1911</v>
      </c>
      <c r="C1294" s="103" t="s">
        <v>547</v>
      </c>
      <c r="D1294" s="360">
        <v>0.76</v>
      </c>
      <c r="E1294" s="522" t="s">
        <v>619</v>
      </c>
    </row>
    <row r="1295" spans="1:5" ht="13.5" x14ac:dyDescent="0.25">
      <c r="A1295" s="103">
        <v>92259</v>
      </c>
      <c r="B1295" s="103" t="s">
        <v>1912</v>
      </c>
      <c r="C1295" s="103" t="s">
        <v>225</v>
      </c>
      <c r="D1295" s="360">
        <v>520.23</v>
      </c>
      <c r="E1295" s="522" t="s">
        <v>619</v>
      </c>
    </row>
    <row r="1296" spans="1:5" ht="13.5" x14ac:dyDescent="0.25">
      <c r="A1296" s="103">
        <v>92260</v>
      </c>
      <c r="B1296" s="103" t="s">
        <v>1913</v>
      </c>
      <c r="C1296" s="103" t="s">
        <v>225</v>
      </c>
      <c r="D1296" s="360">
        <v>587.65</v>
      </c>
      <c r="E1296" s="522" t="s">
        <v>619</v>
      </c>
    </row>
    <row r="1297" spans="1:5" ht="13.5" x14ac:dyDescent="0.25">
      <c r="A1297" s="103">
        <v>92261</v>
      </c>
      <c r="B1297" s="103" t="s">
        <v>1914</v>
      </c>
      <c r="C1297" s="103" t="s">
        <v>225</v>
      </c>
      <c r="D1297" s="360">
        <v>653.01</v>
      </c>
      <c r="E1297" s="522" t="s">
        <v>619</v>
      </c>
    </row>
    <row r="1298" spans="1:5" ht="13.5" x14ac:dyDescent="0.25">
      <c r="A1298" s="103">
        <v>92262</v>
      </c>
      <c r="B1298" s="103" t="s">
        <v>1915</v>
      </c>
      <c r="C1298" s="103" t="s">
        <v>225</v>
      </c>
      <c r="D1298" s="360">
        <v>758.23</v>
      </c>
      <c r="E1298" s="522" t="s">
        <v>619</v>
      </c>
    </row>
    <row r="1299" spans="1:5" ht="13.5" x14ac:dyDescent="0.25">
      <c r="A1299" s="103">
        <v>92539</v>
      </c>
      <c r="B1299" s="103" t="s">
        <v>1916</v>
      </c>
      <c r="C1299" s="103" t="s">
        <v>184</v>
      </c>
      <c r="D1299" s="360">
        <v>87.37</v>
      </c>
      <c r="E1299" s="522" t="s">
        <v>619</v>
      </c>
    </row>
    <row r="1300" spans="1:5" ht="13.5" x14ac:dyDescent="0.25">
      <c r="A1300" s="103">
        <v>92540</v>
      </c>
      <c r="B1300" s="103" t="s">
        <v>1917</v>
      </c>
      <c r="C1300" s="103" t="s">
        <v>184</v>
      </c>
      <c r="D1300" s="360">
        <v>97.48</v>
      </c>
      <c r="E1300" s="522" t="s">
        <v>619</v>
      </c>
    </row>
    <row r="1301" spans="1:5" ht="13.5" x14ac:dyDescent="0.25">
      <c r="A1301" s="103">
        <v>92541</v>
      </c>
      <c r="B1301" s="103" t="s">
        <v>1918</v>
      </c>
      <c r="C1301" s="103" t="s">
        <v>184</v>
      </c>
      <c r="D1301" s="360">
        <v>94.14</v>
      </c>
      <c r="E1301" s="522" t="s">
        <v>619</v>
      </c>
    </row>
    <row r="1302" spans="1:5" ht="13.5" x14ac:dyDescent="0.25">
      <c r="A1302" s="103">
        <v>92542</v>
      </c>
      <c r="B1302" s="103" t="s">
        <v>1919</v>
      </c>
      <c r="C1302" s="103" t="s">
        <v>184</v>
      </c>
      <c r="D1302" s="360">
        <v>113.65</v>
      </c>
      <c r="E1302" s="522" t="s">
        <v>619</v>
      </c>
    </row>
    <row r="1303" spans="1:5" ht="13.5" x14ac:dyDescent="0.25">
      <c r="A1303" s="103">
        <v>92543</v>
      </c>
      <c r="B1303" s="103" t="s">
        <v>1920</v>
      </c>
      <c r="C1303" s="103" t="s">
        <v>184</v>
      </c>
      <c r="D1303" s="360">
        <v>26.18</v>
      </c>
      <c r="E1303" s="522" t="s">
        <v>619</v>
      </c>
    </row>
    <row r="1304" spans="1:5" ht="13.5" x14ac:dyDescent="0.25">
      <c r="A1304" s="103">
        <v>92544</v>
      </c>
      <c r="B1304" s="103" t="s">
        <v>1921</v>
      </c>
      <c r="C1304" s="103" t="s">
        <v>184</v>
      </c>
      <c r="D1304" s="360">
        <v>20.81</v>
      </c>
      <c r="E1304" s="522" t="s">
        <v>619</v>
      </c>
    </row>
    <row r="1305" spans="1:5" ht="13.5" x14ac:dyDescent="0.25">
      <c r="A1305" s="103">
        <v>92545</v>
      </c>
      <c r="B1305" s="103" t="s">
        <v>1922</v>
      </c>
      <c r="C1305" s="103" t="s">
        <v>225</v>
      </c>
      <c r="D1305" s="104">
        <v>1141.1500000000001</v>
      </c>
      <c r="E1305" s="522" t="s">
        <v>619</v>
      </c>
    </row>
    <row r="1306" spans="1:5" ht="13.5" x14ac:dyDescent="0.25">
      <c r="A1306" s="103">
        <v>92546</v>
      </c>
      <c r="B1306" s="103" t="s">
        <v>1923</v>
      </c>
      <c r="C1306" s="103" t="s">
        <v>225</v>
      </c>
      <c r="D1306" s="104">
        <v>1398.73</v>
      </c>
      <c r="E1306" s="522" t="s">
        <v>619</v>
      </c>
    </row>
    <row r="1307" spans="1:5" ht="13.5" x14ac:dyDescent="0.25">
      <c r="A1307" s="103">
        <v>92547</v>
      </c>
      <c r="B1307" s="103" t="s">
        <v>1924</v>
      </c>
      <c r="C1307" s="103" t="s">
        <v>225</v>
      </c>
      <c r="D1307" s="104">
        <v>1482.21</v>
      </c>
      <c r="E1307" s="522" t="s">
        <v>619</v>
      </c>
    </row>
    <row r="1308" spans="1:5" ht="13.5" x14ac:dyDescent="0.25">
      <c r="A1308" s="103">
        <v>92548</v>
      </c>
      <c r="B1308" s="103" t="s">
        <v>1925</v>
      </c>
      <c r="C1308" s="103" t="s">
        <v>225</v>
      </c>
      <c r="D1308" s="104">
        <v>1648.97</v>
      </c>
      <c r="E1308" s="522" t="s">
        <v>619</v>
      </c>
    </row>
    <row r="1309" spans="1:5" ht="13.5" x14ac:dyDescent="0.25">
      <c r="A1309" s="103">
        <v>92549</v>
      </c>
      <c r="B1309" s="103" t="s">
        <v>1926</v>
      </c>
      <c r="C1309" s="103" t="s">
        <v>225</v>
      </c>
      <c r="D1309" s="104">
        <v>2052.7600000000002</v>
      </c>
      <c r="E1309" s="522" t="s">
        <v>619</v>
      </c>
    </row>
    <row r="1310" spans="1:5" ht="13.5" x14ac:dyDescent="0.25">
      <c r="A1310" s="103">
        <v>92550</v>
      </c>
      <c r="B1310" s="103" t="s">
        <v>1927</v>
      </c>
      <c r="C1310" s="103" t="s">
        <v>225</v>
      </c>
      <c r="D1310" s="104">
        <v>2549.81</v>
      </c>
      <c r="E1310" s="522" t="s">
        <v>619</v>
      </c>
    </row>
    <row r="1311" spans="1:5" ht="13.5" x14ac:dyDescent="0.25">
      <c r="A1311" s="103">
        <v>92551</v>
      </c>
      <c r="B1311" s="103" t="s">
        <v>1928</v>
      </c>
      <c r="C1311" s="103" t="s">
        <v>225</v>
      </c>
      <c r="D1311" s="104">
        <v>2656.68</v>
      </c>
      <c r="E1311" s="522" t="s">
        <v>619</v>
      </c>
    </row>
    <row r="1312" spans="1:5" ht="13.5" x14ac:dyDescent="0.25">
      <c r="A1312" s="103">
        <v>92552</v>
      </c>
      <c r="B1312" s="103" t="s">
        <v>1929</v>
      </c>
      <c r="C1312" s="103" t="s">
        <v>225</v>
      </c>
      <c r="D1312" s="104">
        <v>2884.65</v>
      </c>
      <c r="E1312" s="522" t="s">
        <v>619</v>
      </c>
    </row>
    <row r="1313" spans="1:5" ht="13.5" x14ac:dyDescent="0.25">
      <c r="A1313" s="103">
        <v>92553</v>
      </c>
      <c r="B1313" s="103" t="s">
        <v>1930</v>
      </c>
      <c r="C1313" s="103" t="s">
        <v>225</v>
      </c>
      <c r="D1313" s="104">
        <v>3301.75</v>
      </c>
      <c r="E1313" s="522" t="s">
        <v>619</v>
      </c>
    </row>
    <row r="1314" spans="1:5" ht="13.5" x14ac:dyDescent="0.25">
      <c r="A1314" s="103">
        <v>92554</v>
      </c>
      <c r="B1314" s="103" t="s">
        <v>1931</v>
      </c>
      <c r="C1314" s="103" t="s">
        <v>225</v>
      </c>
      <c r="D1314" s="104">
        <v>3424.13</v>
      </c>
      <c r="E1314" s="522" t="s">
        <v>619</v>
      </c>
    </row>
    <row r="1315" spans="1:5" ht="13.5" x14ac:dyDescent="0.25">
      <c r="A1315" s="103">
        <v>92555</v>
      </c>
      <c r="B1315" s="103" t="s">
        <v>1932</v>
      </c>
      <c r="C1315" s="103" t="s">
        <v>225</v>
      </c>
      <c r="D1315" s="104">
        <v>1125.29</v>
      </c>
      <c r="E1315" s="522" t="s">
        <v>619</v>
      </c>
    </row>
    <row r="1316" spans="1:5" ht="13.5" x14ac:dyDescent="0.25">
      <c r="A1316" s="103">
        <v>92556</v>
      </c>
      <c r="B1316" s="103" t="s">
        <v>1933</v>
      </c>
      <c r="C1316" s="103" t="s">
        <v>225</v>
      </c>
      <c r="D1316" s="104">
        <v>1370.94</v>
      </c>
      <c r="E1316" s="522" t="s">
        <v>619</v>
      </c>
    </row>
    <row r="1317" spans="1:5" ht="13.5" x14ac:dyDescent="0.25">
      <c r="A1317" s="103">
        <v>92557</v>
      </c>
      <c r="B1317" s="103" t="s">
        <v>1934</v>
      </c>
      <c r="C1317" s="103" t="s">
        <v>225</v>
      </c>
      <c r="D1317" s="104">
        <v>1454.41</v>
      </c>
      <c r="E1317" s="522" t="s">
        <v>619</v>
      </c>
    </row>
    <row r="1318" spans="1:5" ht="13.5" x14ac:dyDescent="0.25">
      <c r="A1318" s="103">
        <v>92558</v>
      </c>
      <c r="B1318" s="103" t="s">
        <v>1935</v>
      </c>
      <c r="C1318" s="103" t="s">
        <v>225</v>
      </c>
      <c r="D1318" s="104">
        <v>1633.1</v>
      </c>
      <c r="E1318" s="522" t="s">
        <v>619</v>
      </c>
    </row>
    <row r="1319" spans="1:5" ht="13.5" x14ac:dyDescent="0.25">
      <c r="A1319" s="103">
        <v>92559</v>
      </c>
      <c r="B1319" s="103" t="s">
        <v>1936</v>
      </c>
      <c r="C1319" s="103" t="s">
        <v>225</v>
      </c>
      <c r="D1319" s="104">
        <v>2023.22</v>
      </c>
      <c r="E1319" s="522" t="s">
        <v>619</v>
      </c>
    </row>
    <row r="1320" spans="1:5" ht="13.5" x14ac:dyDescent="0.25">
      <c r="A1320" s="103">
        <v>92560</v>
      </c>
      <c r="B1320" s="103" t="s">
        <v>1937</v>
      </c>
      <c r="C1320" s="103" t="s">
        <v>225</v>
      </c>
      <c r="D1320" s="104">
        <v>2509.5700000000002</v>
      </c>
      <c r="E1320" s="522" t="s">
        <v>619</v>
      </c>
    </row>
    <row r="1321" spans="1:5" ht="13.5" x14ac:dyDescent="0.25">
      <c r="A1321" s="103">
        <v>92561</v>
      </c>
      <c r="B1321" s="103" t="s">
        <v>1938</v>
      </c>
      <c r="C1321" s="103" t="s">
        <v>225</v>
      </c>
      <c r="D1321" s="104">
        <v>2617.5300000000002</v>
      </c>
      <c r="E1321" s="522" t="s">
        <v>619</v>
      </c>
    </row>
    <row r="1322" spans="1:5" ht="13.5" x14ac:dyDescent="0.25">
      <c r="A1322" s="103">
        <v>92562</v>
      </c>
      <c r="B1322" s="103" t="s">
        <v>1939</v>
      </c>
      <c r="C1322" s="103" t="s">
        <v>225</v>
      </c>
      <c r="D1322" s="104">
        <v>2817.71</v>
      </c>
      <c r="E1322" s="522" t="s">
        <v>619</v>
      </c>
    </row>
    <row r="1323" spans="1:5" ht="13.5" x14ac:dyDescent="0.25">
      <c r="A1323" s="103">
        <v>92563</v>
      </c>
      <c r="B1323" s="103" t="s">
        <v>1940</v>
      </c>
      <c r="C1323" s="103" t="s">
        <v>225</v>
      </c>
      <c r="D1323" s="104">
        <v>3223.47</v>
      </c>
      <c r="E1323" s="522" t="s">
        <v>619</v>
      </c>
    </row>
    <row r="1324" spans="1:5" ht="13.5" x14ac:dyDescent="0.25">
      <c r="A1324" s="103">
        <v>92564</v>
      </c>
      <c r="B1324" s="103" t="s">
        <v>1941</v>
      </c>
      <c r="C1324" s="103" t="s">
        <v>225</v>
      </c>
      <c r="D1324" s="104">
        <v>3328.25</v>
      </c>
      <c r="E1324" s="522" t="s">
        <v>619</v>
      </c>
    </row>
    <row r="1325" spans="1:5" ht="13.5" x14ac:dyDescent="0.25">
      <c r="A1325" s="103">
        <v>92565</v>
      </c>
      <c r="B1325" s="103" t="s">
        <v>1942</v>
      </c>
      <c r="C1325" s="103" t="s">
        <v>184</v>
      </c>
      <c r="D1325" s="360">
        <v>44.08</v>
      </c>
      <c r="E1325" s="522" t="s">
        <v>619</v>
      </c>
    </row>
    <row r="1326" spans="1:5" ht="13.5" x14ac:dyDescent="0.25">
      <c r="A1326" s="103">
        <v>92566</v>
      </c>
      <c r="B1326" s="103" t="s">
        <v>1943</v>
      </c>
      <c r="C1326" s="103" t="s">
        <v>184</v>
      </c>
      <c r="D1326" s="360">
        <v>27.29</v>
      </c>
      <c r="E1326" s="522" t="s">
        <v>619</v>
      </c>
    </row>
    <row r="1327" spans="1:5" ht="13.5" x14ac:dyDescent="0.25">
      <c r="A1327" s="103">
        <v>92567</v>
      </c>
      <c r="B1327" s="103" t="s">
        <v>1944</v>
      </c>
      <c r="C1327" s="103" t="s">
        <v>184</v>
      </c>
      <c r="D1327" s="360">
        <v>39.9</v>
      </c>
      <c r="E1327" s="522" t="s">
        <v>619</v>
      </c>
    </row>
    <row r="1328" spans="1:5" ht="13.5" x14ac:dyDescent="0.25">
      <c r="A1328" s="103">
        <v>100379</v>
      </c>
      <c r="B1328" s="103" t="s">
        <v>1945</v>
      </c>
      <c r="C1328" s="103" t="s">
        <v>184</v>
      </c>
      <c r="D1328" s="360">
        <v>44.08</v>
      </c>
      <c r="E1328" s="522" t="s">
        <v>619</v>
      </c>
    </row>
    <row r="1329" spans="1:5" ht="13.5" x14ac:dyDescent="0.25">
      <c r="A1329" s="103">
        <v>100380</v>
      </c>
      <c r="B1329" s="103" t="s">
        <v>1946</v>
      </c>
      <c r="C1329" s="103" t="s">
        <v>184</v>
      </c>
      <c r="D1329" s="360">
        <v>57.26</v>
      </c>
      <c r="E1329" s="522" t="s">
        <v>619</v>
      </c>
    </row>
    <row r="1330" spans="1:5" ht="13.5" x14ac:dyDescent="0.25">
      <c r="A1330" s="103">
        <v>100381</v>
      </c>
      <c r="B1330" s="103" t="s">
        <v>1947</v>
      </c>
      <c r="C1330" s="103" t="s">
        <v>184</v>
      </c>
      <c r="D1330" s="360">
        <v>63.89</v>
      </c>
      <c r="E1330" s="522" t="s">
        <v>619</v>
      </c>
    </row>
    <row r="1331" spans="1:5" ht="13.5" x14ac:dyDescent="0.25">
      <c r="A1331" s="103">
        <v>100383</v>
      </c>
      <c r="B1331" s="103" t="s">
        <v>1948</v>
      </c>
      <c r="C1331" s="103" t="s">
        <v>184</v>
      </c>
      <c r="D1331" s="360">
        <v>29.39</v>
      </c>
      <c r="E1331" s="522" t="s">
        <v>619</v>
      </c>
    </row>
    <row r="1332" spans="1:5" ht="13.5" x14ac:dyDescent="0.25">
      <c r="A1332" s="103">
        <v>100384</v>
      </c>
      <c r="B1332" s="103" t="s">
        <v>1949</v>
      </c>
      <c r="C1332" s="103" t="s">
        <v>184</v>
      </c>
      <c r="D1332" s="360">
        <v>30.84</v>
      </c>
      <c r="E1332" s="522" t="s">
        <v>619</v>
      </c>
    </row>
    <row r="1333" spans="1:5" ht="13.5" x14ac:dyDescent="0.25">
      <c r="A1333" s="103">
        <v>100385</v>
      </c>
      <c r="B1333" s="103" t="s">
        <v>1950</v>
      </c>
      <c r="C1333" s="103" t="s">
        <v>184</v>
      </c>
      <c r="D1333" s="360">
        <v>39.9</v>
      </c>
      <c r="E1333" s="522" t="s">
        <v>619</v>
      </c>
    </row>
    <row r="1334" spans="1:5" ht="13.5" x14ac:dyDescent="0.25">
      <c r="A1334" s="103">
        <v>100386</v>
      </c>
      <c r="B1334" s="103" t="s">
        <v>1951</v>
      </c>
      <c r="C1334" s="103" t="s">
        <v>184</v>
      </c>
      <c r="D1334" s="360">
        <v>50.36</v>
      </c>
      <c r="E1334" s="522" t="s">
        <v>619</v>
      </c>
    </row>
    <row r="1335" spans="1:5" ht="13.5" x14ac:dyDescent="0.25">
      <c r="A1335" s="103">
        <v>100387</v>
      </c>
      <c r="B1335" s="103" t="s">
        <v>1952</v>
      </c>
      <c r="C1335" s="103" t="s">
        <v>184</v>
      </c>
      <c r="D1335" s="360">
        <v>61.22</v>
      </c>
      <c r="E1335" s="522" t="s">
        <v>619</v>
      </c>
    </row>
    <row r="1336" spans="1:5" ht="13.5" x14ac:dyDescent="0.25">
      <c r="A1336" s="103">
        <v>100388</v>
      </c>
      <c r="B1336" s="103" t="s">
        <v>1953</v>
      </c>
      <c r="C1336" s="103" t="s">
        <v>184</v>
      </c>
      <c r="D1336" s="360">
        <v>21.77</v>
      </c>
      <c r="E1336" s="522" t="s">
        <v>619</v>
      </c>
    </row>
    <row r="1337" spans="1:5" ht="13.5" x14ac:dyDescent="0.25">
      <c r="A1337" s="103">
        <v>100389</v>
      </c>
      <c r="B1337" s="103" t="s">
        <v>1954</v>
      </c>
      <c r="C1337" s="103" t="s">
        <v>184</v>
      </c>
      <c r="D1337" s="360">
        <v>19.350000000000001</v>
      </c>
      <c r="E1337" s="522" t="s">
        <v>619</v>
      </c>
    </row>
    <row r="1338" spans="1:5" ht="13.5" x14ac:dyDescent="0.25">
      <c r="A1338" s="103">
        <v>100390</v>
      </c>
      <c r="B1338" s="103" t="s">
        <v>1955</v>
      </c>
      <c r="C1338" s="103" t="s">
        <v>184</v>
      </c>
      <c r="D1338" s="360">
        <v>25.75</v>
      </c>
      <c r="E1338" s="522" t="s">
        <v>619</v>
      </c>
    </row>
    <row r="1339" spans="1:5" ht="13.5" x14ac:dyDescent="0.25">
      <c r="A1339" s="103">
        <v>100391</v>
      </c>
      <c r="B1339" s="103" t="s">
        <v>1956</v>
      </c>
      <c r="C1339" s="103" t="s">
        <v>184</v>
      </c>
      <c r="D1339" s="360">
        <v>21.99</v>
      </c>
      <c r="E1339" s="522" t="s">
        <v>619</v>
      </c>
    </row>
    <row r="1340" spans="1:5" ht="13.5" x14ac:dyDescent="0.25">
      <c r="A1340" s="103">
        <v>100392</v>
      </c>
      <c r="B1340" s="103" t="s">
        <v>1957</v>
      </c>
      <c r="C1340" s="103" t="s">
        <v>184</v>
      </c>
      <c r="D1340" s="360">
        <v>17.2</v>
      </c>
      <c r="E1340" s="522" t="s">
        <v>619</v>
      </c>
    </row>
    <row r="1341" spans="1:5" ht="13.5" x14ac:dyDescent="0.25">
      <c r="A1341" s="103">
        <v>100393</v>
      </c>
      <c r="B1341" s="103" t="s">
        <v>1958</v>
      </c>
      <c r="C1341" s="103" t="s">
        <v>184</v>
      </c>
      <c r="D1341" s="360">
        <v>22.11</v>
      </c>
      <c r="E1341" s="522" t="s">
        <v>619</v>
      </c>
    </row>
    <row r="1342" spans="1:5" ht="13.5" x14ac:dyDescent="0.25">
      <c r="A1342" s="103">
        <v>100394</v>
      </c>
      <c r="B1342" s="103" t="s">
        <v>1959</v>
      </c>
      <c r="C1342" s="103" t="s">
        <v>184</v>
      </c>
      <c r="D1342" s="360">
        <v>20.34</v>
      </c>
      <c r="E1342" s="522" t="s">
        <v>619</v>
      </c>
    </row>
    <row r="1343" spans="1:5" ht="13.5" x14ac:dyDescent="0.25">
      <c r="A1343" s="103">
        <v>100395</v>
      </c>
      <c r="B1343" s="103" t="s">
        <v>1960</v>
      </c>
      <c r="C1343" s="103" t="s">
        <v>184</v>
      </c>
      <c r="D1343" s="360">
        <v>26.12</v>
      </c>
      <c r="E1343" s="522" t="s">
        <v>619</v>
      </c>
    </row>
    <row r="1344" spans="1:5" ht="13.5" x14ac:dyDescent="0.25">
      <c r="A1344" s="103">
        <v>94189</v>
      </c>
      <c r="B1344" s="103" t="s">
        <v>1961</v>
      </c>
      <c r="C1344" s="103" t="s">
        <v>184</v>
      </c>
      <c r="D1344" s="360">
        <v>36.72</v>
      </c>
      <c r="E1344" s="522" t="s">
        <v>619</v>
      </c>
    </row>
    <row r="1345" spans="1:5" ht="13.5" x14ac:dyDescent="0.25">
      <c r="A1345" s="103">
        <v>94192</v>
      </c>
      <c r="B1345" s="103" t="s">
        <v>1962</v>
      </c>
      <c r="C1345" s="103" t="s">
        <v>184</v>
      </c>
      <c r="D1345" s="360">
        <v>39.32</v>
      </c>
      <c r="E1345" s="522" t="s">
        <v>619</v>
      </c>
    </row>
    <row r="1346" spans="1:5" ht="13.5" x14ac:dyDescent="0.25">
      <c r="A1346" s="103">
        <v>94195</v>
      </c>
      <c r="B1346" s="103" t="s">
        <v>1963</v>
      </c>
      <c r="C1346" s="103" t="s">
        <v>184</v>
      </c>
      <c r="D1346" s="360">
        <v>25.11</v>
      </c>
      <c r="E1346" s="522" t="s">
        <v>619</v>
      </c>
    </row>
    <row r="1347" spans="1:5" ht="13.5" x14ac:dyDescent="0.25">
      <c r="A1347" s="103">
        <v>94198</v>
      </c>
      <c r="B1347" s="103" t="s">
        <v>1964</v>
      </c>
      <c r="C1347" s="103" t="s">
        <v>184</v>
      </c>
      <c r="D1347" s="360">
        <v>28.54</v>
      </c>
      <c r="E1347" s="522" t="s">
        <v>619</v>
      </c>
    </row>
    <row r="1348" spans="1:5" ht="13.5" x14ac:dyDescent="0.25">
      <c r="A1348" s="103">
        <v>94201</v>
      </c>
      <c r="B1348" s="103" t="s">
        <v>1965</v>
      </c>
      <c r="C1348" s="103" t="s">
        <v>184</v>
      </c>
      <c r="D1348" s="360">
        <v>36.47</v>
      </c>
      <c r="E1348" s="522" t="s">
        <v>619</v>
      </c>
    </row>
    <row r="1349" spans="1:5" ht="13.5" x14ac:dyDescent="0.25">
      <c r="A1349" s="103">
        <v>94204</v>
      </c>
      <c r="B1349" s="103" t="s">
        <v>1966</v>
      </c>
      <c r="C1349" s="103" t="s">
        <v>184</v>
      </c>
      <c r="D1349" s="360">
        <v>42.31</v>
      </c>
      <c r="E1349" s="522" t="s">
        <v>619</v>
      </c>
    </row>
    <row r="1350" spans="1:5" ht="13.5" x14ac:dyDescent="0.25">
      <c r="A1350" s="103">
        <v>94224</v>
      </c>
      <c r="B1350" s="103" t="s">
        <v>1967</v>
      </c>
      <c r="C1350" s="103" t="s">
        <v>206</v>
      </c>
      <c r="D1350" s="360">
        <v>25.51</v>
      </c>
      <c r="E1350" s="522" t="s">
        <v>619</v>
      </c>
    </row>
    <row r="1351" spans="1:5" ht="13.5" x14ac:dyDescent="0.25">
      <c r="A1351" s="103">
        <v>94226</v>
      </c>
      <c r="B1351" s="103" t="s">
        <v>1968</v>
      </c>
      <c r="C1351" s="103" t="s">
        <v>184</v>
      </c>
      <c r="D1351" s="360">
        <v>18.420000000000002</v>
      </c>
      <c r="E1351" s="522" t="s">
        <v>619</v>
      </c>
    </row>
    <row r="1352" spans="1:5" ht="13.5" x14ac:dyDescent="0.25">
      <c r="A1352" s="103">
        <v>94232</v>
      </c>
      <c r="B1352" s="103" t="s">
        <v>1969</v>
      </c>
      <c r="C1352" s="103" t="s">
        <v>225</v>
      </c>
      <c r="D1352" s="360">
        <v>3.02</v>
      </c>
      <c r="E1352" s="522" t="s">
        <v>619</v>
      </c>
    </row>
    <row r="1353" spans="1:5" ht="13.5" x14ac:dyDescent="0.25">
      <c r="A1353" s="103">
        <v>94440</v>
      </c>
      <c r="B1353" s="103" t="s">
        <v>1970</v>
      </c>
      <c r="C1353" s="103" t="s">
        <v>184</v>
      </c>
      <c r="D1353" s="360">
        <v>25.11</v>
      </c>
      <c r="E1353" s="522" t="s">
        <v>619</v>
      </c>
    </row>
    <row r="1354" spans="1:5" ht="13.5" x14ac:dyDescent="0.25">
      <c r="A1354" s="103">
        <v>94441</v>
      </c>
      <c r="B1354" s="103" t="s">
        <v>1971</v>
      </c>
      <c r="C1354" s="103" t="s">
        <v>184</v>
      </c>
      <c r="D1354" s="360">
        <v>28.54</v>
      </c>
      <c r="E1354" s="522" t="s">
        <v>619</v>
      </c>
    </row>
    <row r="1355" spans="1:5" ht="13.5" x14ac:dyDescent="0.25">
      <c r="A1355" s="103">
        <v>94442</v>
      </c>
      <c r="B1355" s="103" t="s">
        <v>1972</v>
      </c>
      <c r="C1355" s="103" t="s">
        <v>184</v>
      </c>
      <c r="D1355" s="360">
        <v>25.11</v>
      </c>
      <c r="E1355" s="522" t="s">
        <v>619</v>
      </c>
    </row>
    <row r="1356" spans="1:5" ht="13.5" x14ac:dyDescent="0.25">
      <c r="A1356" s="103">
        <v>94443</v>
      </c>
      <c r="B1356" s="103" t="s">
        <v>1973</v>
      </c>
      <c r="C1356" s="103" t="s">
        <v>184</v>
      </c>
      <c r="D1356" s="360">
        <v>28.54</v>
      </c>
      <c r="E1356" s="522" t="s">
        <v>619</v>
      </c>
    </row>
    <row r="1357" spans="1:5" ht="13.5" x14ac:dyDescent="0.25">
      <c r="A1357" s="103">
        <v>94445</v>
      </c>
      <c r="B1357" s="103" t="s">
        <v>1974</v>
      </c>
      <c r="C1357" s="103" t="s">
        <v>184</v>
      </c>
      <c r="D1357" s="360">
        <v>36.47</v>
      </c>
      <c r="E1357" s="522" t="s">
        <v>619</v>
      </c>
    </row>
    <row r="1358" spans="1:5" ht="13.5" x14ac:dyDescent="0.25">
      <c r="A1358" s="103">
        <v>94446</v>
      </c>
      <c r="B1358" s="103" t="s">
        <v>1975</v>
      </c>
      <c r="C1358" s="103" t="s">
        <v>184</v>
      </c>
      <c r="D1358" s="360">
        <v>42.31</v>
      </c>
      <c r="E1358" s="522" t="s">
        <v>619</v>
      </c>
    </row>
    <row r="1359" spans="1:5" ht="13.5" x14ac:dyDescent="0.25">
      <c r="A1359" s="103">
        <v>94447</v>
      </c>
      <c r="B1359" s="103" t="s">
        <v>1976</v>
      </c>
      <c r="C1359" s="103" t="s">
        <v>184</v>
      </c>
      <c r="D1359" s="360">
        <v>36.47</v>
      </c>
      <c r="E1359" s="522" t="s">
        <v>619</v>
      </c>
    </row>
    <row r="1360" spans="1:5" ht="13.5" x14ac:dyDescent="0.25">
      <c r="A1360" s="103">
        <v>94448</v>
      </c>
      <c r="B1360" s="103" t="s">
        <v>1977</v>
      </c>
      <c r="C1360" s="103" t="s">
        <v>184</v>
      </c>
      <c r="D1360" s="360">
        <v>42.31</v>
      </c>
      <c r="E1360" s="522" t="s">
        <v>619</v>
      </c>
    </row>
    <row r="1361" spans="1:5" ht="13.5" x14ac:dyDescent="0.25">
      <c r="A1361" s="103">
        <v>94207</v>
      </c>
      <c r="B1361" s="103" t="s">
        <v>1978</v>
      </c>
      <c r="C1361" s="103" t="s">
        <v>184</v>
      </c>
      <c r="D1361" s="360">
        <v>46.93</v>
      </c>
      <c r="E1361" s="522" t="s">
        <v>619</v>
      </c>
    </row>
    <row r="1362" spans="1:5" ht="13.5" x14ac:dyDescent="0.25">
      <c r="A1362" s="103">
        <v>94210</v>
      </c>
      <c r="B1362" s="103" t="s">
        <v>1979</v>
      </c>
      <c r="C1362" s="103" t="s">
        <v>184</v>
      </c>
      <c r="D1362" s="360">
        <v>49.72</v>
      </c>
      <c r="E1362" s="522" t="s">
        <v>619</v>
      </c>
    </row>
    <row r="1363" spans="1:5" ht="13.5" x14ac:dyDescent="0.25">
      <c r="A1363" s="103">
        <v>94218</v>
      </c>
      <c r="B1363" s="103" t="s">
        <v>1980</v>
      </c>
      <c r="C1363" s="103" t="s">
        <v>184</v>
      </c>
      <c r="D1363" s="360">
        <v>116.87</v>
      </c>
      <c r="E1363" s="522" t="s">
        <v>619</v>
      </c>
    </row>
    <row r="1364" spans="1:5" ht="13.5" x14ac:dyDescent="0.25">
      <c r="A1364" s="103">
        <v>94213</v>
      </c>
      <c r="B1364" s="103" t="s">
        <v>1981</v>
      </c>
      <c r="C1364" s="103" t="s">
        <v>184</v>
      </c>
      <c r="D1364" s="360">
        <v>83.32</v>
      </c>
      <c r="E1364" s="522" t="s">
        <v>619</v>
      </c>
    </row>
    <row r="1365" spans="1:5" ht="13.5" x14ac:dyDescent="0.25">
      <c r="A1365" s="103">
        <v>94216</v>
      </c>
      <c r="B1365" s="103" t="s">
        <v>1982</v>
      </c>
      <c r="C1365" s="103" t="s">
        <v>184</v>
      </c>
      <c r="D1365" s="360">
        <v>237.74</v>
      </c>
      <c r="E1365" s="522" t="s">
        <v>619</v>
      </c>
    </row>
    <row r="1366" spans="1:5" ht="13.5" x14ac:dyDescent="0.25">
      <c r="A1366" s="103">
        <v>94219</v>
      </c>
      <c r="B1366" s="103" t="s">
        <v>1983</v>
      </c>
      <c r="C1366" s="103" t="s">
        <v>206</v>
      </c>
      <c r="D1366" s="360">
        <v>28.03</v>
      </c>
      <c r="E1366" s="522" t="s">
        <v>619</v>
      </c>
    </row>
    <row r="1367" spans="1:5" ht="13.5" x14ac:dyDescent="0.25">
      <c r="A1367" s="103">
        <v>94220</v>
      </c>
      <c r="B1367" s="103" t="s">
        <v>1984</v>
      </c>
      <c r="C1367" s="103" t="s">
        <v>206</v>
      </c>
      <c r="D1367" s="360">
        <v>51.49</v>
      </c>
      <c r="E1367" s="522" t="s">
        <v>619</v>
      </c>
    </row>
    <row r="1368" spans="1:5" ht="13.5" x14ac:dyDescent="0.25">
      <c r="A1368" s="103">
        <v>94221</v>
      </c>
      <c r="B1368" s="103" t="s">
        <v>1985</v>
      </c>
      <c r="C1368" s="103" t="s">
        <v>206</v>
      </c>
      <c r="D1368" s="360">
        <v>21.27</v>
      </c>
      <c r="E1368" s="522" t="s">
        <v>619</v>
      </c>
    </row>
    <row r="1369" spans="1:5" ht="13.5" x14ac:dyDescent="0.25">
      <c r="A1369" s="103">
        <v>94222</v>
      </c>
      <c r="B1369" s="103" t="s">
        <v>1986</v>
      </c>
      <c r="C1369" s="103" t="s">
        <v>206</v>
      </c>
      <c r="D1369" s="360">
        <v>44.73</v>
      </c>
      <c r="E1369" s="522" t="s">
        <v>619</v>
      </c>
    </row>
    <row r="1370" spans="1:5" ht="13.5" x14ac:dyDescent="0.25">
      <c r="A1370" s="103">
        <v>94223</v>
      </c>
      <c r="B1370" s="103" t="s">
        <v>1987</v>
      </c>
      <c r="C1370" s="103" t="s">
        <v>206</v>
      </c>
      <c r="D1370" s="360">
        <v>83.34</v>
      </c>
      <c r="E1370" s="522" t="s">
        <v>619</v>
      </c>
    </row>
    <row r="1371" spans="1:5" ht="13.5" x14ac:dyDescent="0.25">
      <c r="A1371" s="103">
        <v>94451</v>
      </c>
      <c r="B1371" s="103" t="s">
        <v>1988</v>
      </c>
      <c r="C1371" s="103" t="s">
        <v>206</v>
      </c>
      <c r="D1371" s="360">
        <v>92.23</v>
      </c>
      <c r="E1371" s="522" t="s">
        <v>619</v>
      </c>
    </row>
    <row r="1372" spans="1:5" ht="13.5" x14ac:dyDescent="0.25">
      <c r="A1372" s="103">
        <v>100325</v>
      </c>
      <c r="B1372" s="103" t="s">
        <v>1989</v>
      </c>
      <c r="C1372" s="103" t="s">
        <v>206</v>
      </c>
      <c r="D1372" s="360">
        <v>89.73</v>
      </c>
      <c r="E1372" s="522" t="s">
        <v>619</v>
      </c>
    </row>
    <row r="1373" spans="1:5" ht="13.5" x14ac:dyDescent="0.25">
      <c r="A1373" s="103">
        <v>100327</v>
      </c>
      <c r="B1373" s="103" t="s">
        <v>1990</v>
      </c>
      <c r="C1373" s="103" t="s">
        <v>206</v>
      </c>
      <c r="D1373" s="360">
        <v>69.92</v>
      </c>
      <c r="E1373" s="522" t="s">
        <v>619</v>
      </c>
    </row>
    <row r="1374" spans="1:5" ht="13.5" x14ac:dyDescent="0.25">
      <c r="A1374" s="103">
        <v>100328</v>
      </c>
      <c r="B1374" s="103" t="s">
        <v>1991</v>
      </c>
      <c r="C1374" s="103" t="s">
        <v>184</v>
      </c>
      <c r="D1374" s="360">
        <v>11.64</v>
      </c>
      <c r="E1374" s="522" t="s">
        <v>619</v>
      </c>
    </row>
    <row r="1375" spans="1:5" ht="13.5" x14ac:dyDescent="0.25">
      <c r="A1375" s="103">
        <v>100329</v>
      </c>
      <c r="B1375" s="103" t="s">
        <v>1992</v>
      </c>
      <c r="C1375" s="103" t="s">
        <v>184</v>
      </c>
      <c r="D1375" s="360">
        <v>15.08</v>
      </c>
      <c r="E1375" s="522" t="s">
        <v>619</v>
      </c>
    </row>
    <row r="1376" spans="1:5" ht="13.5" x14ac:dyDescent="0.25">
      <c r="A1376" s="103">
        <v>100330</v>
      </c>
      <c r="B1376" s="103" t="s">
        <v>1993</v>
      </c>
      <c r="C1376" s="103" t="s">
        <v>184</v>
      </c>
      <c r="D1376" s="360">
        <v>15.77</v>
      </c>
      <c r="E1376" s="522" t="s">
        <v>619</v>
      </c>
    </row>
    <row r="1377" spans="1:5" ht="13.5" x14ac:dyDescent="0.25">
      <c r="A1377" s="103">
        <v>100331</v>
      </c>
      <c r="B1377" s="103" t="s">
        <v>1994</v>
      </c>
      <c r="C1377" s="103" t="s">
        <v>184</v>
      </c>
      <c r="D1377" s="360">
        <v>21.62</v>
      </c>
      <c r="E1377" s="522" t="s">
        <v>619</v>
      </c>
    </row>
    <row r="1378" spans="1:5" ht="13.5" x14ac:dyDescent="0.25">
      <c r="A1378" s="103">
        <v>100434</v>
      </c>
      <c r="B1378" s="103" t="s">
        <v>1995</v>
      </c>
      <c r="C1378" s="103" t="s">
        <v>206</v>
      </c>
      <c r="D1378" s="360">
        <v>251.98</v>
      </c>
      <c r="E1378" s="522" t="s">
        <v>619</v>
      </c>
    </row>
    <row r="1379" spans="1:5" ht="13.5" x14ac:dyDescent="0.25">
      <c r="A1379" s="103">
        <v>100435</v>
      </c>
      <c r="B1379" s="103" t="s">
        <v>1996</v>
      </c>
      <c r="C1379" s="103" t="s">
        <v>206</v>
      </c>
      <c r="D1379" s="360">
        <v>59.1</v>
      </c>
      <c r="E1379" s="522" t="s">
        <v>619</v>
      </c>
    </row>
    <row r="1380" spans="1:5" ht="13.5" x14ac:dyDescent="0.25">
      <c r="A1380" s="103">
        <v>94227</v>
      </c>
      <c r="B1380" s="103" t="s">
        <v>1997</v>
      </c>
      <c r="C1380" s="103" t="s">
        <v>206</v>
      </c>
      <c r="D1380" s="360">
        <v>80.209999999999994</v>
      </c>
      <c r="E1380" s="522" t="s">
        <v>619</v>
      </c>
    </row>
    <row r="1381" spans="1:5" ht="13.5" x14ac:dyDescent="0.25">
      <c r="A1381" s="103">
        <v>94228</v>
      </c>
      <c r="B1381" s="103" t="s">
        <v>1998</v>
      </c>
      <c r="C1381" s="103" t="s">
        <v>206</v>
      </c>
      <c r="D1381" s="360">
        <v>107.4</v>
      </c>
      <c r="E1381" s="522" t="s">
        <v>619</v>
      </c>
    </row>
    <row r="1382" spans="1:5" ht="13.5" x14ac:dyDescent="0.25">
      <c r="A1382" s="103">
        <v>94229</v>
      </c>
      <c r="B1382" s="103" t="s">
        <v>1999</v>
      </c>
      <c r="C1382" s="103" t="s">
        <v>206</v>
      </c>
      <c r="D1382" s="360">
        <v>207.94</v>
      </c>
      <c r="E1382" s="522" t="s">
        <v>619</v>
      </c>
    </row>
    <row r="1383" spans="1:5" ht="13.5" x14ac:dyDescent="0.25">
      <c r="A1383" s="103">
        <v>94231</v>
      </c>
      <c r="B1383" s="103" t="s">
        <v>2000</v>
      </c>
      <c r="C1383" s="103" t="s">
        <v>206</v>
      </c>
      <c r="D1383" s="360">
        <v>62.95</v>
      </c>
      <c r="E1383" s="522" t="s">
        <v>619</v>
      </c>
    </row>
    <row r="1384" spans="1:5" ht="13.5" x14ac:dyDescent="0.25">
      <c r="A1384" s="103">
        <v>94449</v>
      </c>
      <c r="B1384" s="103" t="s">
        <v>2001</v>
      </c>
      <c r="C1384" s="103" t="s">
        <v>184</v>
      </c>
      <c r="D1384" s="360">
        <v>80.66</v>
      </c>
      <c r="E1384" s="522" t="s">
        <v>619</v>
      </c>
    </row>
    <row r="1385" spans="1:5" ht="13.5" x14ac:dyDescent="0.25">
      <c r="A1385" s="103">
        <v>92255</v>
      </c>
      <c r="B1385" s="103" t="s">
        <v>2002</v>
      </c>
      <c r="C1385" s="103" t="s">
        <v>225</v>
      </c>
      <c r="D1385" s="360">
        <v>200.59</v>
      </c>
      <c r="E1385" s="522" t="s">
        <v>619</v>
      </c>
    </row>
    <row r="1386" spans="1:5" ht="13.5" x14ac:dyDescent="0.25">
      <c r="A1386" s="103">
        <v>92256</v>
      </c>
      <c r="B1386" s="103" t="s">
        <v>2003</v>
      </c>
      <c r="C1386" s="103" t="s">
        <v>225</v>
      </c>
      <c r="D1386" s="360">
        <v>250.44</v>
      </c>
      <c r="E1386" s="522" t="s">
        <v>619</v>
      </c>
    </row>
    <row r="1387" spans="1:5" ht="13.5" x14ac:dyDescent="0.25">
      <c r="A1387" s="103">
        <v>92257</v>
      </c>
      <c r="B1387" s="103" t="s">
        <v>2004</v>
      </c>
      <c r="C1387" s="103" t="s">
        <v>225</v>
      </c>
      <c r="D1387" s="360">
        <v>299.58999999999997</v>
      </c>
      <c r="E1387" s="522" t="s">
        <v>619</v>
      </c>
    </row>
    <row r="1388" spans="1:5" ht="13.5" x14ac:dyDescent="0.25">
      <c r="A1388" s="103">
        <v>92258</v>
      </c>
      <c r="B1388" s="103" t="s">
        <v>2005</v>
      </c>
      <c r="C1388" s="103" t="s">
        <v>225</v>
      </c>
      <c r="D1388" s="360">
        <v>378.64</v>
      </c>
      <c r="E1388" s="522" t="s">
        <v>619</v>
      </c>
    </row>
    <row r="1389" spans="1:5" ht="13.5" x14ac:dyDescent="0.25">
      <c r="A1389" s="103">
        <v>92568</v>
      </c>
      <c r="B1389" s="103" t="s">
        <v>2006</v>
      </c>
      <c r="C1389" s="103" t="s">
        <v>184</v>
      </c>
      <c r="D1389" s="360">
        <v>158.55000000000001</v>
      </c>
      <c r="E1389" s="522" t="s">
        <v>619</v>
      </c>
    </row>
    <row r="1390" spans="1:5" ht="13.5" x14ac:dyDescent="0.25">
      <c r="A1390" s="103">
        <v>92569</v>
      </c>
      <c r="B1390" s="103" t="s">
        <v>2007</v>
      </c>
      <c r="C1390" s="103" t="s">
        <v>184</v>
      </c>
      <c r="D1390" s="360">
        <v>88.14</v>
      </c>
      <c r="E1390" s="522" t="s">
        <v>619</v>
      </c>
    </row>
    <row r="1391" spans="1:5" ht="13.5" x14ac:dyDescent="0.25">
      <c r="A1391" s="103">
        <v>92570</v>
      </c>
      <c r="B1391" s="103" t="s">
        <v>2008</v>
      </c>
      <c r="C1391" s="103" t="s">
        <v>184</v>
      </c>
      <c r="D1391" s="360">
        <v>55.68</v>
      </c>
      <c r="E1391" s="522" t="s">
        <v>619</v>
      </c>
    </row>
    <row r="1392" spans="1:5" ht="13.5" x14ac:dyDescent="0.25">
      <c r="A1392" s="103">
        <v>92571</v>
      </c>
      <c r="B1392" s="103" t="s">
        <v>2009</v>
      </c>
      <c r="C1392" s="103" t="s">
        <v>184</v>
      </c>
      <c r="D1392" s="360">
        <v>168.24</v>
      </c>
      <c r="E1392" s="522" t="s">
        <v>619</v>
      </c>
    </row>
    <row r="1393" spans="1:5" ht="13.5" x14ac:dyDescent="0.25">
      <c r="A1393" s="103">
        <v>92572</v>
      </c>
      <c r="B1393" s="103" t="s">
        <v>2010</v>
      </c>
      <c r="C1393" s="103" t="s">
        <v>184</v>
      </c>
      <c r="D1393" s="360">
        <v>100.74</v>
      </c>
      <c r="E1393" s="522" t="s">
        <v>619</v>
      </c>
    </row>
    <row r="1394" spans="1:5" ht="13.5" x14ac:dyDescent="0.25">
      <c r="A1394" s="103">
        <v>92573</v>
      </c>
      <c r="B1394" s="103" t="s">
        <v>2011</v>
      </c>
      <c r="C1394" s="103" t="s">
        <v>184</v>
      </c>
      <c r="D1394" s="360">
        <v>59.77</v>
      </c>
      <c r="E1394" s="522" t="s">
        <v>619</v>
      </c>
    </row>
    <row r="1395" spans="1:5" ht="13.5" x14ac:dyDescent="0.25">
      <c r="A1395" s="103">
        <v>92574</v>
      </c>
      <c r="B1395" s="103" t="s">
        <v>2012</v>
      </c>
      <c r="C1395" s="103" t="s">
        <v>184</v>
      </c>
      <c r="D1395" s="360">
        <v>161.07</v>
      </c>
      <c r="E1395" s="522" t="s">
        <v>619</v>
      </c>
    </row>
    <row r="1396" spans="1:5" ht="13.5" x14ac:dyDescent="0.25">
      <c r="A1396" s="103">
        <v>92575</v>
      </c>
      <c r="B1396" s="103" t="s">
        <v>2013</v>
      </c>
      <c r="C1396" s="103" t="s">
        <v>184</v>
      </c>
      <c r="D1396" s="360">
        <v>80.64</v>
      </c>
      <c r="E1396" s="522" t="s">
        <v>619</v>
      </c>
    </row>
    <row r="1397" spans="1:5" ht="13.5" x14ac:dyDescent="0.25">
      <c r="A1397" s="103">
        <v>92576</v>
      </c>
      <c r="B1397" s="103" t="s">
        <v>2014</v>
      </c>
      <c r="C1397" s="103" t="s">
        <v>184</v>
      </c>
      <c r="D1397" s="360">
        <v>43.93</v>
      </c>
      <c r="E1397" s="522" t="s">
        <v>619</v>
      </c>
    </row>
    <row r="1398" spans="1:5" ht="13.5" x14ac:dyDescent="0.25">
      <c r="A1398" s="103">
        <v>92577</v>
      </c>
      <c r="B1398" s="103" t="s">
        <v>2015</v>
      </c>
      <c r="C1398" s="103" t="s">
        <v>184</v>
      </c>
      <c r="D1398" s="360">
        <v>171.31</v>
      </c>
      <c r="E1398" s="522" t="s">
        <v>619</v>
      </c>
    </row>
    <row r="1399" spans="1:5" ht="13.5" x14ac:dyDescent="0.25">
      <c r="A1399" s="103">
        <v>92578</v>
      </c>
      <c r="B1399" s="103" t="s">
        <v>2016</v>
      </c>
      <c r="C1399" s="103" t="s">
        <v>184</v>
      </c>
      <c r="D1399" s="360">
        <v>86.34</v>
      </c>
      <c r="E1399" s="522" t="s">
        <v>619</v>
      </c>
    </row>
    <row r="1400" spans="1:5" ht="13.5" x14ac:dyDescent="0.25">
      <c r="A1400" s="103">
        <v>92579</v>
      </c>
      <c r="B1400" s="103" t="s">
        <v>2017</v>
      </c>
      <c r="C1400" s="103" t="s">
        <v>184</v>
      </c>
      <c r="D1400" s="360">
        <v>47.21</v>
      </c>
      <c r="E1400" s="522" t="s">
        <v>619</v>
      </c>
    </row>
    <row r="1401" spans="1:5" ht="13.5" x14ac:dyDescent="0.25">
      <c r="A1401" s="103">
        <v>92580</v>
      </c>
      <c r="B1401" s="103" t="s">
        <v>2018</v>
      </c>
      <c r="C1401" s="103" t="s">
        <v>184</v>
      </c>
      <c r="D1401" s="360">
        <v>58.87</v>
      </c>
      <c r="E1401" s="522" t="s">
        <v>619</v>
      </c>
    </row>
    <row r="1402" spans="1:5" ht="13.5" x14ac:dyDescent="0.25">
      <c r="A1402" s="103">
        <v>92581</v>
      </c>
      <c r="B1402" s="103" t="s">
        <v>2019</v>
      </c>
      <c r="C1402" s="103" t="s">
        <v>184</v>
      </c>
      <c r="D1402" s="360">
        <v>61.48</v>
      </c>
      <c r="E1402" s="522" t="s">
        <v>619</v>
      </c>
    </row>
    <row r="1403" spans="1:5" ht="13.5" x14ac:dyDescent="0.25">
      <c r="A1403" s="103">
        <v>92582</v>
      </c>
      <c r="B1403" s="103" t="s">
        <v>2020</v>
      </c>
      <c r="C1403" s="103" t="s">
        <v>225</v>
      </c>
      <c r="D1403" s="360">
        <v>840.09</v>
      </c>
      <c r="E1403" s="522" t="s">
        <v>619</v>
      </c>
    </row>
    <row r="1404" spans="1:5" ht="13.5" x14ac:dyDescent="0.25">
      <c r="A1404" s="103">
        <v>92584</v>
      </c>
      <c r="B1404" s="103" t="s">
        <v>2021</v>
      </c>
      <c r="C1404" s="103" t="s">
        <v>225</v>
      </c>
      <c r="D1404" s="360">
        <v>990.92</v>
      </c>
      <c r="E1404" s="522" t="s">
        <v>619</v>
      </c>
    </row>
    <row r="1405" spans="1:5" ht="13.5" x14ac:dyDescent="0.25">
      <c r="A1405" s="103">
        <v>92586</v>
      </c>
      <c r="B1405" s="103" t="s">
        <v>2022</v>
      </c>
      <c r="C1405" s="103" t="s">
        <v>225</v>
      </c>
      <c r="D1405" s="104">
        <v>1141.74</v>
      </c>
      <c r="E1405" s="522" t="s">
        <v>619</v>
      </c>
    </row>
    <row r="1406" spans="1:5" ht="13.5" x14ac:dyDescent="0.25">
      <c r="A1406" s="103">
        <v>92588</v>
      </c>
      <c r="B1406" s="103" t="s">
        <v>2023</v>
      </c>
      <c r="C1406" s="103" t="s">
        <v>225</v>
      </c>
      <c r="D1406" s="104">
        <v>1446.28</v>
      </c>
      <c r="E1406" s="522" t="s">
        <v>619</v>
      </c>
    </row>
    <row r="1407" spans="1:5" ht="13.5" x14ac:dyDescent="0.25">
      <c r="A1407" s="103">
        <v>92590</v>
      </c>
      <c r="B1407" s="103" t="s">
        <v>2024</v>
      </c>
      <c r="C1407" s="103" t="s">
        <v>225</v>
      </c>
      <c r="D1407" s="104">
        <v>1597.1</v>
      </c>
      <c r="E1407" s="522" t="s">
        <v>619</v>
      </c>
    </row>
    <row r="1408" spans="1:5" ht="13.5" x14ac:dyDescent="0.25">
      <c r="A1408" s="103">
        <v>92592</v>
      </c>
      <c r="B1408" s="103" t="s">
        <v>2025</v>
      </c>
      <c r="C1408" s="103" t="s">
        <v>225</v>
      </c>
      <c r="D1408" s="104">
        <v>1797.08</v>
      </c>
      <c r="E1408" s="522" t="s">
        <v>619</v>
      </c>
    </row>
    <row r="1409" spans="1:5" ht="13.5" x14ac:dyDescent="0.25">
      <c r="A1409" s="103">
        <v>92593</v>
      </c>
      <c r="B1409" s="103" t="s">
        <v>2026</v>
      </c>
      <c r="C1409" s="103" t="s">
        <v>260</v>
      </c>
      <c r="D1409" s="360">
        <v>13.64</v>
      </c>
      <c r="E1409" s="522" t="s">
        <v>619</v>
      </c>
    </row>
    <row r="1410" spans="1:5" ht="13.5" x14ac:dyDescent="0.25">
      <c r="A1410" s="103">
        <v>92594</v>
      </c>
      <c r="B1410" s="103" t="s">
        <v>2027</v>
      </c>
      <c r="C1410" s="103" t="s">
        <v>225</v>
      </c>
      <c r="D1410" s="104">
        <v>2089.92</v>
      </c>
      <c r="E1410" s="522" t="s">
        <v>619</v>
      </c>
    </row>
    <row r="1411" spans="1:5" ht="13.5" x14ac:dyDescent="0.25">
      <c r="A1411" s="103">
        <v>92596</v>
      </c>
      <c r="B1411" s="103" t="s">
        <v>2028</v>
      </c>
      <c r="C1411" s="103" t="s">
        <v>225</v>
      </c>
      <c r="D1411" s="104">
        <v>2326.27</v>
      </c>
      <c r="E1411" s="522" t="s">
        <v>619</v>
      </c>
    </row>
    <row r="1412" spans="1:5" ht="13.5" x14ac:dyDescent="0.25">
      <c r="A1412" s="103">
        <v>92598</v>
      </c>
      <c r="B1412" s="103" t="s">
        <v>2029</v>
      </c>
      <c r="C1412" s="103" t="s">
        <v>225</v>
      </c>
      <c r="D1412" s="104">
        <v>2477.09</v>
      </c>
      <c r="E1412" s="522" t="s">
        <v>619</v>
      </c>
    </row>
    <row r="1413" spans="1:5" ht="13.5" x14ac:dyDescent="0.25">
      <c r="A1413" s="103">
        <v>92600</v>
      </c>
      <c r="B1413" s="103" t="s">
        <v>2030</v>
      </c>
      <c r="C1413" s="103" t="s">
        <v>225</v>
      </c>
      <c r="D1413" s="104">
        <v>2666.1</v>
      </c>
      <c r="E1413" s="522" t="s">
        <v>619</v>
      </c>
    </row>
    <row r="1414" spans="1:5" ht="13.5" x14ac:dyDescent="0.25">
      <c r="A1414" s="103">
        <v>92602</v>
      </c>
      <c r="B1414" s="103" t="s">
        <v>2031</v>
      </c>
      <c r="C1414" s="103" t="s">
        <v>225</v>
      </c>
      <c r="D1414" s="360">
        <v>840.09</v>
      </c>
      <c r="E1414" s="522" t="s">
        <v>619</v>
      </c>
    </row>
    <row r="1415" spans="1:5" ht="13.5" x14ac:dyDescent="0.25">
      <c r="A1415" s="103">
        <v>92604</v>
      </c>
      <c r="B1415" s="103" t="s">
        <v>2032</v>
      </c>
      <c r="C1415" s="103" t="s">
        <v>225</v>
      </c>
      <c r="D1415" s="360">
        <v>952.75</v>
      </c>
      <c r="E1415" s="522" t="s">
        <v>619</v>
      </c>
    </row>
    <row r="1416" spans="1:5" ht="13.5" x14ac:dyDescent="0.25">
      <c r="A1416" s="103">
        <v>92606</v>
      </c>
      <c r="B1416" s="103" t="s">
        <v>2033</v>
      </c>
      <c r="C1416" s="103" t="s">
        <v>225</v>
      </c>
      <c r="D1416" s="104">
        <v>1103.57</v>
      </c>
      <c r="E1416" s="522" t="s">
        <v>619</v>
      </c>
    </row>
    <row r="1417" spans="1:5" ht="13.5" x14ac:dyDescent="0.25">
      <c r="A1417" s="103">
        <v>92608</v>
      </c>
      <c r="B1417" s="103" t="s">
        <v>2034</v>
      </c>
      <c r="C1417" s="103" t="s">
        <v>225</v>
      </c>
      <c r="D1417" s="104">
        <v>1369.93</v>
      </c>
      <c r="E1417" s="522" t="s">
        <v>619</v>
      </c>
    </row>
    <row r="1418" spans="1:5" ht="13.5" x14ac:dyDescent="0.25">
      <c r="A1418" s="103">
        <v>92610</v>
      </c>
      <c r="B1418" s="103" t="s">
        <v>2035</v>
      </c>
      <c r="C1418" s="103" t="s">
        <v>225</v>
      </c>
      <c r="D1418" s="104">
        <v>1520.75</v>
      </c>
      <c r="E1418" s="522" t="s">
        <v>619</v>
      </c>
    </row>
    <row r="1419" spans="1:5" ht="13.5" x14ac:dyDescent="0.25">
      <c r="A1419" s="103">
        <v>92612</v>
      </c>
      <c r="B1419" s="103" t="s">
        <v>2036</v>
      </c>
      <c r="C1419" s="103" t="s">
        <v>225</v>
      </c>
      <c r="D1419" s="104">
        <v>1720.74</v>
      </c>
      <c r="E1419" s="522" t="s">
        <v>619</v>
      </c>
    </row>
    <row r="1420" spans="1:5" ht="13.5" x14ac:dyDescent="0.25">
      <c r="A1420" s="103">
        <v>92614</v>
      </c>
      <c r="B1420" s="103" t="s">
        <v>2037</v>
      </c>
      <c r="C1420" s="103" t="s">
        <v>225</v>
      </c>
      <c r="D1420" s="104">
        <v>1937.22</v>
      </c>
      <c r="E1420" s="522" t="s">
        <v>619</v>
      </c>
    </row>
    <row r="1421" spans="1:5" ht="13.5" x14ac:dyDescent="0.25">
      <c r="A1421" s="103">
        <v>92616</v>
      </c>
      <c r="B1421" s="103" t="s">
        <v>2038</v>
      </c>
      <c r="C1421" s="103" t="s">
        <v>225</v>
      </c>
      <c r="D1421" s="104">
        <v>2211.75</v>
      </c>
      <c r="E1421" s="522" t="s">
        <v>619</v>
      </c>
    </row>
    <row r="1422" spans="1:5" ht="13.5" x14ac:dyDescent="0.25">
      <c r="A1422" s="103">
        <v>92618</v>
      </c>
      <c r="B1422" s="103" t="s">
        <v>2039</v>
      </c>
      <c r="C1422" s="103" t="s">
        <v>225</v>
      </c>
      <c r="D1422" s="104">
        <v>2362.5700000000002</v>
      </c>
      <c r="E1422" s="522" t="s">
        <v>619</v>
      </c>
    </row>
    <row r="1423" spans="1:5" ht="13.5" x14ac:dyDescent="0.25">
      <c r="A1423" s="103">
        <v>92620</v>
      </c>
      <c r="B1423" s="103" t="s">
        <v>2040</v>
      </c>
      <c r="C1423" s="103" t="s">
        <v>225</v>
      </c>
      <c r="D1423" s="104">
        <v>2513.4</v>
      </c>
      <c r="E1423" s="522" t="s">
        <v>619</v>
      </c>
    </row>
    <row r="1424" spans="1:5" ht="13.5" x14ac:dyDescent="0.25">
      <c r="A1424" s="103">
        <v>100357</v>
      </c>
      <c r="B1424" s="103" t="s">
        <v>2041</v>
      </c>
      <c r="C1424" s="103" t="s">
        <v>225</v>
      </c>
      <c r="D1424" s="104">
        <v>1184.48</v>
      </c>
      <c r="E1424" s="522" t="s">
        <v>619</v>
      </c>
    </row>
    <row r="1425" spans="1:5" ht="13.5" x14ac:dyDescent="0.25">
      <c r="A1425" s="103">
        <v>100358</v>
      </c>
      <c r="B1425" s="103" t="s">
        <v>2042</v>
      </c>
      <c r="C1425" s="103" t="s">
        <v>225</v>
      </c>
      <c r="D1425" s="104">
        <v>1593.61</v>
      </c>
      <c r="E1425" s="522" t="s">
        <v>619</v>
      </c>
    </row>
    <row r="1426" spans="1:5" ht="13.5" x14ac:dyDescent="0.25">
      <c r="A1426" s="103">
        <v>100359</v>
      </c>
      <c r="B1426" s="103" t="s">
        <v>2043</v>
      </c>
      <c r="C1426" s="103" t="s">
        <v>225</v>
      </c>
      <c r="D1426" s="104">
        <v>1678.44</v>
      </c>
      <c r="E1426" s="522" t="s">
        <v>619</v>
      </c>
    </row>
    <row r="1427" spans="1:5" ht="13.5" x14ac:dyDescent="0.25">
      <c r="A1427" s="103">
        <v>100360</v>
      </c>
      <c r="B1427" s="103" t="s">
        <v>2044</v>
      </c>
      <c r="C1427" s="103" t="s">
        <v>225</v>
      </c>
      <c r="D1427" s="104">
        <v>1861.32</v>
      </c>
      <c r="E1427" s="522" t="s">
        <v>619</v>
      </c>
    </row>
    <row r="1428" spans="1:5" ht="13.5" x14ac:dyDescent="0.25">
      <c r="A1428" s="103">
        <v>100361</v>
      </c>
      <c r="B1428" s="103" t="s">
        <v>2045</v>
      </c>
      <c r="C1428" s="103" t="s">
        <v>225</v>
      </c>
      <c r="D1428" s="104">
        <v>2305.62</v>
      </c>
      <c r="E1428" s="522" t="s">
        <v>619</v>
      </c>
    </row>
    <row r="1429" spans="1:5" ht="13.5" x14ac:dyDescent="0.25">
      <c r="A1429" s="103">
        <v>100362</v>
      </c>
      <c r="B1429" s="103" t="s">
        <v>2046</v>
      </c>
      <c r="C1429" s="103" t="s">
        <v>225</v>
      </c>
      <c r="D1429" s="104">
        <v>3119.22</v>
      </c>
      <c r="E1429" s="522" t="s">
        <v>619</v>
      </c>
    </row>
    <row r="1430" spans="1:5" ht="13.5" x14ac:dyDescent="0.25">
      <c r="A1430" s="103">
        <v>100363</v>
      </c>
      <c r="B1430" s="103" t="s">
        <v>2047</v>
      </c>
      <c r="C1430" s="103" t="s">
        <v>225</v>
      </c>
      <c r="D1430" s="104">
        <v>3225</v>
      </c>
      <c r="E1430" s="522" t="s">
        <v>619</v>
      </c>
    </row>
    <row r="1431" spans="1:5" ht="13.5" x14ac:dyDescent="0.25">
      <c r="A1431" s="103">
        <v>100364</v>
      </c>
      <c r="B1431" s="103" t="s">
        <v>2048</v>
      </c>
      <c r="C1431" s="103" t="s">
        <v>225</v>
      </c>
      <c r="D1431" s="104">
        <v>3498</v>
      </c>
      <c r="E1431" s="522" t="s">
        <v>619</v>
      </c>
    </row>
    <row r="1432" spans="1:5" ht="13.5" x14ac:dyDescent="0.25">
      <c r="A1432" s="103">
        <v>100365</v>
      </c>
      <c r="B1432" s="103" t="s">
        <v>2049</v>
      </c>
      <c r="C1432" s="103" t="s">
        <v>225</v>
      </c>
      <c r="D1432" s="104">
        <v>4006.68</v>
      </c>
      <c r="E1432" s="522" t="s">
        <v>619</v>
      </c>
    </row>
    <row r="1433" spans="1:5" ht="13.5" x14ac:dyDescent="0.25">
      <c r="A1433" s="103">
        <v>100366</v>
      </c>
      <c r="B1433" s="103" t="s">
        <v>2050</v>
      </c>
      <c r="C1433" s="103" t="s">
        <v>225</v>
      </c>
      <c r="D1433" s="104">
        <v>4283.6400000000003</v>
      </c>
      <c r="E1433" s="522" t="s">
        <v>619</v>
      </c>
    </row>
    <row r="1434" spans="1:5" ht="13.5" x14ac:dyDescent="0.25">
      <c r="A1434" s="103">
        <v>100367</v>
      </c>
      <c r="B1434" s="103" t="s">
        <v>2051</v>
      </c>
      <c r="C1434" s="103" t="s">
        <v>225</v>
      </c>
      <c r="D1434" s="104">
        <v>1152.75</v>
      </c>
      <c r="E1434" s="522" t="s">
        <v>619</v>
      </c>
    </row>
    <row r="1435" spans="1:5" ht="13.5" x14ac:dyDescent="0.25">
      <c r="A1435" s="103">
        <v>100368</v>
      </c>
      <c r="B1435" s="103" t="s">
        <v>2052</v>
      </c>
      <c r="C1435" s="103" t="s">
        <v>225</v>
      </c>
      <c r="D1435" s="104">
        <v>1554.46</v>
      </c>
      <c r="E1435" s="522" t="s">
        <v>619</v>
      </c>
    </row>
    <row r="1436" spans="1:5" ht="13.5" x14ac:dyDescent="0.25">
      <c r="A1436" s="103">
        <v>100369</v>
      </c>
      <c r="B1436" s="103" t="s">
        <v>2053</v>
      </c>
      <c r="C1436" s="103" t="s">
        <v>225</v>
      </c>
      <c r="D1436" s="104">
        <v>1639.3</v>
      </c>
      <c r="E1436" s="522" t="s">
        <v>619</v>
      </c>
    </row>
    <row r="1437" spans="1:5" ht="13.5" x14ac:dyDescent="0.25">
      <c r="A1437" s="103">
        <v>100370</v>
      </c>
      <c r="B1437" s="103" t="s">
        <v>2054</v>
      </c>
      <c r="C1437" s="103" t="s">
        <v>225</v>
      </c>
      <c r="D1437" s="104">
        <v>1943.44</v>
      </c>
      <c r="E1437" s="522" t="s">
        <v>619</v>
      </c>
    </row>
    <row r="1438" spans="1:5" ht="13.5" x14ac:dyDescent="0.25">
      <c r="A1438" s="103">
        <v>100371</v>
      </c>
      <c r="B1438" s="103" t="s">
        <v>2055</v>
      </c>
      <c r="C1438" s="103" t="s">
        <v>225</v>
      </c>
      <c r="D1438" s="104">
        <v>2201.2399999999998</v>
      </c>
      <c r="E1438" s="522" t="s">
        <v>619</v>
      </c>
    </row>
    <row r="1439" spans="1:5" ht="13.5" x14ac:dyDescent="0.25">
      <c r="A1439" s="103">
        <v>100372</v>
      </c>
      <c r="B1439" s="103" t="s">
        <v>2056</v>
      </c>
      <c r="C1439" s="103" t="s">
        <v>225</v>
      </c>
      <c r="D1439" s="104">
        <v>2940.38</v>
      </c>
      <c r="E1439" s="522" t="s">
        <v>619</v>
      </c>
    </row>
    <row r="1440" spans="1:5" ht="13.5" x14ac:dyDescent="0.25">
      <c r="A1440" s="103">
        <v>100373</v>
      </c>
      <c r="B1440" s="103" t="s">
        <v>2057</v>
      </c>
      <c r="C1440" s="103" t="s">
        <v>225</v>
      </c>
      <c r="D1440" s="104">
        <v>3042.95</v>
      </c>
      <c r="E1440" s="522" t="s">
        <v>619</v>
      </c>
    </row>
    <row r="1441" spans="1:5" ht="13.5" x14ac:dyDescent="0.25">
      <c r="A1441" s="103">
        <v>100374</v>
      </c>
      <c r="B1441" s="103" t="s">
        <v>2058</v>
      </c>
      <c r="C1441" s="103" t="s">
        <v>225</v>
      </c>
      <c r="D1441" s="104">
        <v>3256.41</v>
      </c>
      <c r="E1441" s="522" t="s">
        <v>619</v>
      </c>
    </row>
    <row r="1442" spans="1:5" ht="13.5" x14ac:dyDescent="0.25">
      <c r="A1442" s="103">
        <v>100375</v>
      </c>
      <c r="B1442" s="103" t="s">
        <v>2059</v>
      </c>
      <c r="C1442" s="103" t="s">
        <v>225</v>
      </c>
      <c r="D1442" s="104">
        <v>3648.78</v>
      </c>
      <c r="E1442" s="522" t="s">
        <v>619</v>
      </c>
    </row>
    <row r="1443" spans="1:5" ht="13.5" x14ac:dyDescent="0.25">
      <c r="A1443" s="103">
        <v>100376</v>
      </c>
      <c r="B1443" s="103" t="s">
        <v>2060</v>
      </c>
      <c r="C1443" s="103" t="s">
        <v>225</v>
      </c>
      <c r="D1443" s="104">
        <v>3574.29</v>
      </c>
      <c r="E1443" s="522" t="s">
        <v>619</v>
      </c>
    </row>
    <row r="1444" spans="1:5" ht="13.5" x14ac:dyDescent="0.25">
      <c r="A1444" s="103">
        <v>100377</v>
      </c>
      <c r="B1444" s="103" t="s">
        <v>2061</v>
      </c>
      <c r="C1444" s="103" t="s">
        <v>260</v>
      </c>
      <c r="D1444" s="360">
        <v>14.13</v>
      </c>
      <c r="E1444" s="522" t="s">
        <v>619</v>
      </c>
    </row>
    <row r="1445" spans="1:5" ht="13.5" x14ac:dyDescent="0.25">
      <c r="A1445" s="103">
        <v>100378</v>
      </c>
      <c r="B1445" s="103" t="s">
        <v>2062</v>
      </c>
      <c r="C1445" s="103" t="s">
        <v>260</v>
      </c>
      <c r="D1445" s="360">
        <v>13.27</v>
      </c>
      <c r="E1445" s="522" t="s">
        <v>619</v>
      </c>
    </row>
    <row r="1446" spans="1:5" ht="13.5" x14ac:dyDescent="0.25">
      <c r="A1446" s="103">
        <v>100382</v>
      </c>
      <c r="B1446" s="103" t="s">
        <v>2063</v>
      </c>
      <c r="C1446" s="103" t="s">
        <v>184</v>
      </c>
      <c r="D1446" s="360">
        <v>27.29</v>
      </c>
      <c r="E1446" s="522" t="s">
        <v>619</v>
      </c>
    </row>
    <row r="1447" spans="1:5" ht="13.5" x14ac:dyDescent="0.25">
      <c r="A1447" s="103">
        <v>104314</v>
      </c>
      <c r="B1447" s="103" t="s">
        <v>2064</v>
      </c>
      <c r="C1447" s="103" t="s">
        <v>260</v>
      </c>
      <c r="D1447" s="360">
        <v>13.57</v>
      </c>
      <c r="E1447" s="522" t="s">
        <v>619</v>
      </c>
    </row>
    <row r="1448" spans="1:5" ht="13.5" x14ac:dyDescent="0.25">
      <c r="A1448" s="103">
        <v>94444</v>
      </c>
      <c r="B1448" s="103" t="s">
        <v>2065</v>
      </c>
      <c r="C1448" s="103" t="s">
        <v>184</v>
      </c>
      <c r="D1448" s="360">
        <v>772.87</v>
      </c>
      <c r="E1448" s="522" t="s">
        <v>619</v>
      </c>
    </row>
    <row r="1449" spans="1:5" ht="13.5" x14ac:dyDescent="0.25">
      <c r="A1449" s="103">
        <v>102661</v>
      </c>
      <c r="B1449" s="103" t="s">
        <v>2066</v>
      </c>
      <c r="C1449" s="103" t="s">
        <v>206</v>
      </c>
      <c r="D1449" s="360">
        <v>30.95</v>
      </c>
      <c r="E1449" s="522" t="s">
        <v>619</v>
      </c>
    </row>
    <row r="1450" spans="1:5" ht="13.5" x14ac:dyDescent="0.25">
      <c r="A1450" s="103">
        <v>102662</v>
      </c>
      <c r="B1450" s="103" t="s">
        <v>2067</v>
      </c>
      <c r="C1450" s="103" t="s">
        <v>206</v>
      </c>
      <c r="D1450" s="360">
        <v>121.97</v>
      </c>
      <c r="E1450" s="522" t="s">
        <v>619</v>
      </c>
    </row>
    <row r="1451" spans="1:5" ht="13.5" x14ac:dyDescent="0.25">
      <c r="A1451" s="103">
        <v>102663</v>
      </c>
      <c r="B1451" s="103" t="s">
        <v>2068</v>
      </c>
      <c r="C1451" s="103" t="s">
        <v>206</v>
      </c>
      <c r="D1451" s="360">
        <v>59.71</v>
      </c>
      <c r="E1451" s="522" t="s">
        <v>619</v>
      </c>
    </row>
    <row r="1452" spans="1:5" ht="13.5" x14ac:dyDescent="0.25">
      <c r="A1452" s="103">
        <v>102664</v>
      </c>
      <c r="B1452" s="103" t="s">
        <v>2069</v>
      </c>
      <c r="C1452" s="103" t="s">
        <v>206</v>
      </c>
      <c r="D1452" s="360">
        <v>56.28</v>
      </c>
      <c r="E1452" s="522" t="s">
        <v>619</v>
      </c>
    </row>
    <row r="1453" spans="1:5" ht="13.5" x14ac:dyDescent="0.25">
      <c r="A1453" s="103">
        <v>102665</v>
      </c>
      <c r="B1453" s="103" t="s">
        <v>2070</v>
      </c>
      <c r="C1453" s="103" t="s">
        <v>206</v>
      </c>
      <c r="D1453" s="360">
        <v>28.65</v>
      </c>
      <c r="E1453" s="522" t="s">
        <v>619</v>
      </c>
    </row>
    <row r="1454" spans="1:5" ht="13.5" x14ac:dyDescent="0.25">
      <c r="A1454" s="103">
        <v>102666</v>
      </c>
      <c r="B1454" s="103" t="s">
        <v>2071</v>
      </c>
      <c r="C1454" s="103" t="s">
        <v>206</v>
      </c>
      <c r="D1454" s="360">
        <v>67.06</v>
      </c>
      <c r="E1454" s="522" t="s">
        <v>619</v>
      </c>
    </row>
    <row r="1455" spans="1:5" ht="13.5" x14ac:dyDescent="0.25">
      <c r="A1455" s="103">
        <v>102668</v>
      </c>
      <c r="B1455" s="103" t="s">
        <v>2072</v>
      </c>
      <c r="C1455" s="103" t="s">
        <v>206</v>
      </c>
      <c r="D1455" s="360">
        <v>158.07</v>
      </c>
      <c r="E1455" s="522" t="s">
        <v>619</v>
      </c>
    </row>
    <row r="1456" spans="1:5" ht="13.5" x14ac:dyDescent="0.25">
      <c r="A1456" s="103">
        <v>102669</v>
      </c>
      <c r="B1456" s="103" t="s">
        <v>2073</v>
      </c>
      <c r="C1456" s="103" t="s">
        <v>206</v>
      </c>
      <c r="D1456" s="360">
        <v>94.5</v>
      </c>
      <c r="E1456" s="522" t="s">
        <v>619</v>
      </c>
    </row>
    <row r="1457" spans="1:5" ht="13.5" x14ac:dyDescent="0.25">
      <c r="A1457" s="103">
        <v>102670</v>
      </c>
      <c r="B1457" s="103" t="s">
        <v>2074</v>
      </c>
      <c r="C1457" s="103" t="s">
        <v>206</v>
      </c>
      <c r="D1457" s="360">
        <v>89.29</v>
      </c>
      <c r="E1457" s="522" t="s">
        <v>619</v>
      </c>
    </row>
    <row r="1458" spans="1:5" ht="13.5" x14ac:dyDescent="0.25">
      <c r="A1458" s="103">
        <v>102672</v>
      </c>
      <c r="B1458" s="103" t="s">
        <v>2075</v>
      </c>
      <c r="C1458" s="103" t="s">
        <v>206</v>
      </c>
      <c r="D1458" s="360">
        <v>193.74</v>
      </c>
      <c r="E1458" s="522" t="s">
        <v>619</v>
      </c>
    </row>
    <row r="1459" spans="1:5" ht="13.5" x14ac:dyDescent="0.25">
      <c r="A1459" s="103">
        <v>102673</v>
      </c>
      <c r="B1459" s="103" t="s">
        <v>2076</v>
      </c>
      <c r="C1459" s="103" t="s">
        <v>206</v>
      </c>
      <c r="D1459" s="360">
        <v>144.85</v>
      </c>
      <c r="E1459" s="522" t="s">
        <v>619</v>
      </c>
    </row>
    <row r="1460" spans="1:5" ht="13.5" x14ac:dyDescent="0.25">
      <c r="A1460" s="103">
        <v>102674</v>
      </c>
      <c r="B1460" s="103" t="s">
        <v>2077</v>
      </c>
      <c r="C1460" s="103" t="s">
        <v>206</v>
      </c>
      <c r="D1460" s="360">
        <v>94.67</v>
      </c>
      <c r="E1460" s="522" t="s">
        <v>619</v>
      </c>
    </row>
    <row r="1461" spans="1:5" ht="13.5" x14ac:dyDescent="0.25">
      <c r="A1461" s="103">
        <v>102676</v>
      </c>
      <c r="B1461" s="103" t="s">
        <v>2078</v>
      </c>
      <c r="C1461" s="103" t="s">
        <v>206</v>
      </c>
      <c r="D1461" s="360">
        <v>189.24</v>
      </c>
      <c r="E1461" s="522" t="s">
        <v>619</v>
      </c>
    </row>
    <row r="1462" spans="1:5" ht="13.5" x14ac:dyDescent="0.25">
      <c r="A1462" s="103">
        <v>102677</v>
      </c>
      <c r="B1462" s="103" t="s">
        <v>2079</v>
      </c>
      <c r="C1462" s="103" t="s">
        <v>206</v>
      </c>
      <c r="D1462" s="360">
        <v>129.5</v>
      </c>
      <c r="E1462" s="522" t="s">
        <v>619</v>
      </c>
    </row>
    <row r="1463" spans="1:5" ht="13.5" x14ac:dyDescent="0.25">
      <c r="A1463" s="103">
        <v>102678</v>
      </c>
      <c r="B1463" s="103" t="s">
        <v>2080</v>
      </c>
      <c r="C1463" s="103" t="s">
        <v>206</v>
      </c>
      <c r="D1463" s="360">
        <v>165.76</v>
      </c>
      <c r="E1463" s="522" t="s">
        <v>619</v>
      </c>
    </row>
    <row r="1464" spans="1:5" ht="13.5" x14ac:dyDescent="0.25">
      <c r="A1464" s="103">
        <v>102679</v>
      </c>
      <c r="B1464" s="103" t="s">
        <v>2081</v>
      </c>
      <c r="C1464" s="103" t="s">
        <v>206</v>
      </c>
      <c r="D1464" s="360">
        <v>179.43</v>
      </c>
      <c r="E1464" s="522" t="s">
        <v>619</v>
      </c>
    </row>
    <row r="1465" spans="1:5" ht="13.5" x14ac:dyDescent="0.25">
      <c r="A1465" s="103">
        <v>102680</v>
      </c>
      <c r="B1465" s="103" t="s">
        <v>2082</v>
      </c>
      <c r="C1465" s="103" t="s">
        <v>206</v>
      </c>
      <c r="D1465" s="360">
        <v>177.77</v>
      </c>
      <c r="E1465" s="522" t="s">
        <v>619</v>
      </c>
    </row>
    <row r="1466" spans="1:5" ht="13.5" x14ac:dyDescent="0.25">
      <c r="A1466" s="103">
        <v>102681</v>
      </c>
      <c r="B1466" s="103" t="s">
        <v>2083</v>
      </c>
      <c r="C1466" s="103" t="s">
        <v>206</v>
      </c>
      <c r="D1466" s="360">
        <v>272.36</v>
      </c>
      <c r="E1466" s="522" t="s">
        <v>619</v>
      </c>
    </row>
    <row r="1467" spans="1:5" ht="13.5" x14ac:dyDescent="0.25">
      <c r="A1467" s="103">
        <v>102683</v>
      </c>
      <c r="B1467" s="103" t="s">
        <v>2084</v>
      </c>
      <c r="C1467" s="103" t="s">
        <v>206</v>
      </c>
      <c r="D1467" s="360">
        <v>215.71</v>
      </c>
      <c r="E1467" s="522" t="s">
        <v>619</v>
      </c>
    </row>
    <row r="1468" spans="1:5" ht="13.5" x14ac:dyDescent="0.25">
      <c r="A1468" s="103">
        <v>102684</v>
      </c>
      <c r="B1468" s="103" t="s">
        <v>2085</v>
      </c>
      <c r="C1468" s="103" t="s">
        <v>206</v>
      </c>
      <c r="D1468" s="360">
        <v>191.42</v>
      </c>
      <c r="E1468" s="522" t="s">
        <v>619</v>
      </c>
    </row>
    <row r="1469" spans="1:5" ht="13.5" x14ac:dyDescent="0.25">
      <c r="A1469" s="103">
        <v>102685</v>
      </c>
      <c r="B1469" s="103" t="s">
        <v>2086</v>
      </c>
      <c r="C1469" s="103" t="s">
        <v>206</v>
      </c>
      <c r="D1469" s="360">
        <v>286.01</v>
      </c>
      <c r="E1469" s="522" t="s">
        <v>619</v>
      </c>
    </row>
    <row r="1470" spans="1:5" ht="13.5" x14ac:dyDescent="0.25">
      <c r="A1470" s="103">
        <v>102687</v>
      </c>
      <c r="B1470" s="103" t="s">
        <v>2087</v>
      </c>
      <c r="C1470" s="103" t="s">
        <v>206</v>
      </c>
      <c r="D1470" s="360">
        <v>224.95</v>
      </c>
      <c r="E1470" s="522" t="s">
        <v>619</v>
      </c>
    </row>
    <row r="1471" spans="1:5" ht="13.5" x14ac:dyDescent="0.25">
      <c r="A1471" s="103">
        <v>102688</v>
      </c>
      <c r="B1471" s="103" t="s">
        <v>2088</v>
      </c>
      <c r="C1471" s="103" t="s">
        <v>206</v>
      </c>
      <c r="D1471" s="360">
        <v>38.31</v>
      </c>
      <c r="E1471" s="522" t="s">
        <v>619</v>
      </c>
    </row>
    <row r="1472" spans="1:5" ht="13.5" x14ac:dyDescent="0.25">
      <c r="A1472" s="103">
        <v>102689</v>
      </c>
      <c r="B1472" s="103" t="s">
        <v>2089</v>
      </c>
      <c r="C1472" s="103" t="s">
        <v>206</v>
      </c>
      <c r="D1472" s="360">
        <v>134.91</v>
      </c>
      <c r="E1472" s="522" t="s">
        <v>619</v>
      </c>
    </row>
    <row r="1473" spans="1:5" ht="13.5" x14ac:dyDescent="0.25">
      <c r="A1473" s="103">
        <v>102690</v>
      </c>
      <c r="B1473" s="103" t="s">
        <v>2090</v>
      </c>
      <c r="C1473" s="103" t="s">
        <v>206</v>
      </c>
      <c r="D1473" s="360">
        <v>74.41</v>
      </c>
      <c r="E1473" s="522" t="s">
        <v>619</v>
      </c>
    </row>
    <row r="1474" spans="1:5" ht="13.5" x14ac:dyDescent="0.25">
      <c r="A1474" s="103">
        <v>102693</v>
      </c>
      <c r="B1474" s="103" t="s">
        <v>2091</v>
      </c>
      <c r="C1474" s="103" t="s">
        <v>206</v>
      </c>
      <c r="D1474" s="360">
        <v>162.54</v>
      </c>
      <c r="E1474" s="522" t="s">
        <v>619</v>
      </c>
    </row>
    <row r="1475" spans="1:5" ht="13.5" x14ac:dyDescent="0.25">
      <c r="A1475" s="103">
        <v>102694</v>
      </c>
      <c r="B1475" s="103" t="s">
        <v>2092</v>
      </c>
      <c r="C1475" s="103" t="s">
        <v>206</v>
      </c>
      <c r="D1475" s="360">
        <v>68.36</v>
      </c>
      <c r="E1475" s="522" t="s">
        <v>619</v>
      </c>
    </row>
    <row r="1476" spans="1:5" ht="13.5" x14ac:dyDescent="0.25">
      <c r="A1476" s="103">
        <v>102696</v>
      </c>
      <c r="B1476" s="103" t="s">
        <v>2093</v>
      </c>
      <c r="C1476" s="103" t="s">
        <v>206</v>
      </c>
      <c r="D1476" s="360">
        <v>155.75</v>
      </c>
      <c r="E1476" s="522" t="s">
        <v>619</v>
      </c>
    </row>
    <row r="1477" spans="1:5" ht="13.5" x14ac:dyDescent="0.25">
      <c r="A1477" s="103">
        <v>102697</v>
      </c>
      <c r="B1477" s="103" t="s">
        <v>2094</v>
      </c>
      <c r="C1477" s="103" t="s">
        <v>206</v>
      </c>
      <c r="D1477" s="360">
        <v>128.02000000000001</v>
      </c>
      <c r="E1477" s="522" t="s">
        <v>619</v>
      </c>
    </row>
    <row r="1478" spans="1:5" ht="13.5" x14ac:dyDescent="0.25">
      <c r="A1478" s="103">
        <v>102703</v>
      </c>
      <c r="B1478" s="103" t="s">
        <v>2095</v>
      </c>
      <c r="C1478" s="103" t="s">
        <v>206</v>
      </c>
      <c r="D1478" s="360">
        <v>215.42</v>
      </c>
      <c r="E1478" s="522" t="s">
        <v>619</v>
      </c>
    </row>
    <row r="1479" spans="1:5" ht="13.5" x14ac:dyDescent="0.25">
      <c r="A1479" s="103">
        <v>102704</v>
      </c>
      <c r="B1479" s="103" t="s">
        <v>2096</v>
      </c>
      <c r="C1479" s="103" t="s">
        <v>206</v>
      </c>
      <c r="D1479" s="360">
        <v>11.77</v>
      </c>
      <c r="E1479" s="522" t="s">
        <v>619</v>
      </c>
    </row>
    <row r="1480" spans="1:5" ht="13.5" x14ac:dyDescent="0.25">
      <c r="A1480" s="103">
        <v>102705</v>
      </c>
      <c r="B1480" s="103" t="s">
        <v>2097</v>
      </c>
      <c r="C1480" s="103" t="s">
        <v>206</v>
      </c>
      <c r="D1480" s="360">
        <v>98.59</v>
      </c>
      <c r="E1480" s="522" t="s">
        <v>619</v>
      </c>
    </row>
    <row r="1481" spans="1:5" ht="13.5" x14ac:dyDescent="0.25">
      <c r="A1481" s="103">
        <v>102707</v>
      </c>
      <c r="B1481" s="103" t="s">
        <v>2098</v>
      </c>
      <c r="C1481" s="103" t="s">
        <v>206</v>
      </c>
      <c r="D1481" s="360">
        <v>43.61</v>
      </c>
      <c r="E1481" s="522" t="s">
        <v>619</v>
      </c>
    </row>
    <row r="1482" spans="1:5" ht="13.5" x14ac:dyDescent="0.25">
      <c r="A1482" s="103">
        <v>102708</v>
      </c>
      <c r="B1482" s="103" t="s">
        <v>2099</v>
      </c>
      <c r="C1482" s="103" t="s">
        <v>225</v>
      </c>
      <c r="D1482" s="360">
        <v>27.2</v>
      </c>
      <c r="E1482" s="522" t="s">
        <v>619</v>
      </c>
    </row>
    <row r="1483" spans="1:5" ht="13.5" x14ac:dyDescent="0.25">
      <c r="A1483" s="103">
        <v>102710</v>
      </c>
      <c r="B1483" s="103" t="s">
        <v>2100</v>
      </c>
      <c r="C1483" s="103" t="s">
        <v>225</v>
      </c>
      <c r="D1483" s="360">
        <v>71.88</v>
      </c>
      <c r="E1483" s="522" t="s">
        <v>619</v>
      </c>
    </row>
    <row r="1484" spans="1:5" ht="13.5" x14ac:dyDescent="0.25">
      <c r="A1484" s="103">
        <v>102711</v>
      </c>
      <c r="B1484" s="103" t="s">
        <v>2101</v>
      </c>
      <c r="C1484" s="103" t="s">
        <v>225</v>
      </c>
      <c r="D1484" s="360">
        <v>100.5</v>
      </c>
      <c r="E1484" s="522" t="s">
        <v>619</v>
      </c>
    </row>
    <row r="1485" spans="1:5" ht="13.5" x14ac:dyDescent="0.25">
      <c r="A1485" s="103">
        <v>102712</v>
      </c>
      <c r="B1485" s="103" t="s">
        <v>2102</v>
      </c>
      <c r="C1485" s="103" t="s">
        <v>184</v>
      </c>
      <c r="D1485" s="360">
        <v>10.69</v>
      </c>
      <c r="E1485" s="522" t="s">
        <v>619</v>
      </c>
    </row>
    <row r="1486" spans="1:5" ht="13.5" x14ac:dyDescent="0.25">
      <c r="A1486" s="103">
        <v>102713</v>
      </c>
      <c r="B1486" s="103" t="s">
        <v>2103</v>
      </c>
      <c r="C1486" s="103" t="s">
        <v>184</v>
      </c>
      <c r="D1486" s="360">
        <v>14.74</v>
      </c>
      <c r="E1486" s="522" t="s">
        <v>619</v>
      </c>
    </row>
    <row r="1487" spans="1:5" ht="13.5" x14ac:dyDescent="0.25">
      <c r="A1487" s="103">
        <v>102715</v>
      </c>
      <c r="B1487" s="103" t="s">
        <v>2104</v>
      </c>
      <c r="C1487" s="103" t="s">
        <v>184</v>
      </c>
      <c r="D1487" s="360">
        <v>29.26</v>
      </c>
      <c r="E1487" s="522" t="s">
        <v>619</v>
      </c>
    </row>
    <row r="1488" spans="1:5" ht="13.5" x14ac:dyDescent="0.25">
      <c r="A1488" s="103">
        <v>102716</v>
      </c>
      <c r="B1488" s="103" t="s">
        <v>2105</v>
      </c>
      <c r="C1488" s="103" t="s">
        <v>229</v>
      </c>
      <c r="D1488" s="360">
        <v>108.25</v>
      </c>
      <c r="E1488" s="522" t="s">
        <v>619</v>
      </c>
    </row>
    <row r="1489" spans="1:5" ht="13.5" x14ac:dyDescent="0.25">
      <c r="A1489" s="103">
        <v>102717</v>
      </c>
      <c r="B1489" s="103" t="s">
        <v>2106</v>
      </c>
      <c r="C1489" s="103" t="s">
        <v>229</v>
      </c>
      <c r="D1489" s="360">
        <v>163.89</v>
      </c>
      <c r="E1489" s="522" t="s">
        <v>619</v>
      </c>
    </row>
    <row r="1490" spans="1:5" ht="13.5" x14ac:dyDescent="0.25">
      <c r="A1490" s="103">
        <v>102718</v>
      </c>
      <c r="B1490" s="103" t="s">
        <v>2107</v>
      </c>
      <c r="C1490" s="103" t="s">
        <v>229</v>
      </c>
      <c r="D1490" s="360">
        <v>115.99</v>
      </c>
      <c r="E1490" s="522" t="s">
        <v>619</v>
      </c>
    </row>
    <row r="1491" spans="1:5" ht="13.5" x14ac:dyDescent="0.25">
      <c r="A1491" s="103">
        <v>102719</v>
      </c>
      <c r="B1491" s="103" t="s">
        <v>2108</v>
      </c>
      <c r="C1491" s="103" t="s">
        <v>229</v>
      </c>
      <c r="D1491" s="360">
        <v>171.63</v>
      </c>
      <c r="E1491" s="522" t="s">
        <v>619</v>
      </c>
    </row>
    <row r="1492" spans="1:5" ht="13.5" x14ac:dyDescent="0.25">
      <c r="A1492" s="103">
        <v>102722</v>
      </c>
      <c r="B1492" s="103" t="s">
        <v>2109</v>
      </c>
      <c r="C1492" s="103" t="s">
        <v>206</v>
      </c>
      <c r="D1492" s="360">
        <v>59.66</v>
      </c>
      <c r="E1492" s="522" t="s">
        <v>619</v>
      </c>
    </row>
    <row r="1493" spans="1:5" ht="13.5" x14ac:dyDescent="0.25">
      <c r="A1493" s="103">
        <v>102723</v>
      </c>
      <c r="B1493" s="103" t="s">
        <v>2110</v>
      </c>
      <c r="C1493" s="103" t="s">
        <v>206</v>
      </c>
      <c r="D1493" s="360">
        <v>60.19</v>
      </c>
      <c r="E1493" s="522" t="s">
        <v>619</v>
      </c>
    </row>
    <row r="1494" spans="1:5" ht="13.5" x14ac:dyDescent="0.25">
      <c r="A1494" s="103">
        <v>102724</v>
      </c>
      <c r="B1494" s="103" t="s">
        <v>2111</v>
      </c>
      <c r="C1494" s="103" t="s">
        <v>225</v>
      </c>
      <c r="D1494" s="360">
        <v>35.729999999999997</v>
      </c>
      <c r="E1494" s="522" t="s">
        <v>619</v>
      </c>
    </row>
    <row r="1495" spans="1:5" ht="13.5" x14ac:dyDescent="0.25">
      <c r="A1495" s="103">
        <v>102725</v>
      </c>
      <c r="B1495" s="103" t="s">
        <v>2112</v>
      </c>
      <c r="C1495" s="103" t="s">
        <v>225</v>
      </c>
      <c r="D1495" s="360">
        <v>34.79</v>
      </c>
      <c r="E1495" s="522" t="s">
        <v>619</v>
      </c>
    </row>
    <row r="1496" spans="1:5" ht="13.5" x14ac:dyDescent="0.25">
      <c r="A1496" s="103">
        <v>102726</v>
      </c>
      <c r="B1496" s="103" t="s">
        <v>2113</v>
      </c>
      <c r="C1496" s="103" t="s">
        <v>225</v>
      </c>
      <c r="D1496" s="360">
        <v>31.79</v>
      </c>
      <c r="E1496" s="522" t="s">
        <v>619</v>
      </c>
    </row>
    <row r="1497" spans="1:5" ht="13.5" x14ac:dyDescent="0.25">
      <c r="A1497" s="103">
        <v>103653</v>
      </c>
      <c r="B1497" s="103" t="s">
        <v>2114</v>
      </c>
      <c r="C1497" s="103" t="s">
        <v>184</v>
      </c>
      <c r="D1497" s="360">
        <v>34.97</v>
      </c>
      <c r="E1497" s="522" t="s">
        <v>619</v>
      </c>
    </row>
    <row r="1498" spans="1:5" ht="13.5" x14ac:dyDescent="0.25">
      <c r="A1498" s="103">
        <v>92743</v>
      </c>
      <c r="B1498" s="103" t="s">
        <v>2115</v>
      </c>
      <c r="C1498" s="103" t="s">
        <v>229</v>
      </c>
      <c r="D1498" s="360">
        <v>776.88</v>
      </c>
      <c r="E1498" s="522" t="s">
        <v>619</v>
      </c>
    </row>
    <row r="1499" spans="1:5" ht="13.5" x14ac:dyDescent="0.25">
      <c r="A1499" s="103">
        <v>92744</v>
      </c>
      <c r="B1499" s="103" t="s">
        <v>2116</v>
      </c>
      <c r="C1499" s="103" t="s">
        <v>229</v>
      </c>
      <c r="D1499" s="360">
        <v>759.37</v>
      </c>
      <c r="E1499" s="522" t="s">
        <v>619</v>
      </c>
    </row>
    <row r="1500" spans="1:5" ht="13.5" x14ac:dyDescent="0.25">
      <c r="A1500" s="103">
        <v>92745</v>
      </c>
      <c r="B1500" s="103" t="s">
        <v>2117</v>
      </c>
      <c r="C1500" s="103" t="s">
        <v>229</v>
      </c>
      <c r="D1500" s="360">
        <v>963.44</v>
      </c>
      <c r="E1500" s="522" t="s">
        <v>619</v>
      </c>
    </row>
    <row r="1501" spans="1:5" ht="13.5" x14ac:dyDescent="0.25">
      <c r="A1501" s="103">
        <v>92746</v>
      </c>
      <c r="B1501" s="103" t="s">
        <v>2118</v>
      </c>
      <c r="C1501" s="103" t="s">
        <v>229</v>
      </c>
      <c r="D1501" s="360">
        <v>895.9</v>
      </c>
      <c r="E1501" s="522" t="s">
        <v>619</v>
      </c>
    </row>
    <row r="1502" spans="1:5" ht="13.5" x14ac:dyDescent="0.25">
      <c r="A1502" s="103">
        <v>92747</v>
      </c>
      <c r="B1502" s="103" t="s">
        <v>2119</v>
      </c>
      <c r="C1502" s="103" t="s">
        <v>229</v>
      </c>
      <c r="D1502" s="104">
        <v>1069.48</v>
      </c>
      <c r="E1502" s="522" t="s">
        <v>619</v>
      </c>
    </row>
    <row r="1503" spans="1:5" ht="13.5" x14ac:dyDescent="0.25">
      <c r="A1503" s="103">
        <v>92748</v>
      </c>
      <c r="B1503" s="103" t="s">
        <v>2120</v>
      </c>
      <c r="C1503" s="103" t="s">
        <v>229</v>
      </c>
      <c r="D1503" s="360">
        <v>973.9</v>
      </c>
      <c r="E1503" s="522" t="s">
        <v>619</v>
      </c>
    </row>
    <row r="1504" spans="1:5" ht="13.5" x14ac:dyDescent="0.25">
      <c r="A1504" s="103">
        <v>92749</v>
      </c>
      <c r="B1504" s="103" t="s">
        <v>2121</v>
      </c>
      <c r="C1504" s="103" t="s">
        <v>229</v>
      </c>
      <c r="D1504" s="104">
        <v>1120.3</v>
      </c>
      <c r="E1504" s="522" t="s">
        <v>619</v>
      </c>
    </row>
    <row r="1505" spans="1:5" ht="13.5" x14ac:dyDescent="0.25">
      <c r="A1505" s="103">
        <v>92750</v>
      </c>
      <c r="B1505" s="103" t="s">
        <v>2122</v>
      </c>
      <c r="C1505" s="103" t="s">
        <v>229</v>
      </c>
      <c r="D1505" s="104">
        <v>1932.11</v>
      </c>
      <c r="E1505" s="522" t="s">
        <v>619</v>
      </c>
    </row>
    <row r="1506" spans="1:5" ht="13.5" x14ac:dyDescent="0.25">
      <c r="A1506" s="103">
        <v>92751</v>
      </c>
      <c r="B1506" s="103" t="s">
        <v>2123</v>
      </c>
      <c r="C1506" s="103" t="s">
        <v>229</v>
      </c>
      <c r="D1506" s="104">
        <v>2404.1</v>
      </c>
      <c r="E1506" s="522" t="s">
        <v>619</v>
      </c>
    </row>
    <row r="1507" spans="1:5" ht="13.5" x14ac:dyDescent="0.25">
      <c r="A1507" s="103">
        <v>92752</v>
      </c>
      <c r="B1507" s="103" t="s">
        <v>2124</v>
      </c>
      <c r="C1507" s="103" t="s">
        <v>229</v>
      </c>
      <c r="D1507" s="104">
        <v>2874.42</v>
      </c>
      <c r="E1507" s="522" t="s">
        <v>619</v>
      </c>
    </row>
    <row r="1508" spans="1:5" ht="13.5" x14ac:dyDescent="0.25">
      <c r="A1508" s="103">
        <v>92753</v>
      </c>
      <c r="B1508" s="103" t="s">
        <v>2125</v>
      </c>
      <c r="C1508" s="103" t="s">
        <v>229</v>
      </c>
      <c r="D1508" s="360">
        <v>717.49</v>
      </c>
      <c r="E1508" s="522" t="s">
        <v>619</v>
      </c>
    </row>
    <row r="1509" spans="1:5" ht="13.5" x14ac:dyDescent="0.25">
      <c r="A1509" s="103">
        <v>92754</v>
      </c>
      <c r="B1509" s="103" t="s">
        <v>2126</v>
      </c>
      <c r="C1509" s="103" t="s">
        <v>229</v>
      </c>
      <c r="D1509" s="360">
        <v>654.41999999999996</v>
      </c>
      <c r="E1509" s="522" t="s">
        <v>619</v>
      </c>
    </row>
    <row r="1510" spans="1:5" ht="13.5" x14ac:dyDescent="0.25">
      <c r="A1510" s="103">
        <v>92755</v>
      </c>
      <c r="B1510" s="103" t="s">
        <v>2127</v>
      </c>
      <c r="C1510" s="103" t="s">
        <v>184</v>
      </c>
      <c r="D1510" s="360">
        <v>284.36</v>
      </c>
      <c r="E1510" s="522" t="s">
        <v>619</v>
      </c>
    </row>
    <row r="1511" spans="1:5" ht="13.5" x14ac:dyDescent="0.25">
      <c r="A1511" s="103">
        <v>92756</v>
      </c>
      <c r="B1511" s="103" t="s">
        <v>2128</v>
      </c>
      <c r="C1511" s="103" t="s">
        <v>184</v>
      </c>
      <c r="D1511" s="360">
        <v>322.42</v>
      </c>
      <c r="E1511" s="522" t="s">
        <v>619</v>
      </c>
    </row>
    <row r="1512" spans="1:5" ht="13.5" x14ac:dyDescent="0.25">
      <c r="A1512" s="103">
        <v>92757</v>
      </c>
      <c r="B1512" s="103" t="s">
        <v>2129</v>
      </c>
      <c r="C1512" s="103" t="s">
        <v>184</v>
      </c>
      <c r="D1512" s="360">
        <v>368.71</v>
      </c>
      <c r="E1512" s="522" t="s">
        <v>619</v>
      </c>
    </row>
    <row r="1513" spans="1:5" ht="13.5" x14ac:dyDescent="0.25">
      <c r="A1513" s="103">
        <v>92758</v>
      </c>
      <c r="B1513" s="103" t="s">
        <v>2130</v>
      </c>
      <c r="C1513" s="103" t="s">
        <v>229</v>
      </c>
      <c r="D1513" s="360">
        <v>889.73</v>
      </c>
      <c r="E1513" s="522" t="s">
        <v>619</v>
      </c>
    </row>
    <row r="1514" spans="1:5" ht="13.5" x14ac:dyDescent="0.25">
      <c r="A1514" s="103">
        <v>91069</v>
      </c>
      <c r="B1514" s="103" t="s">
        <v>2131</v>
      </c>
      <c r="C1514" s="103" t="s">
        <v>184</v>
      </c>
      <c r="D1514" s="360">
        <v>136.25</v>
      </c>
      <c r="E1514" s="522" t="s">
        <v>619</v>
      </c>
    </row>
    <row r="1515" spans="1:5" ht="13.5" x14ac:dyDescent="0.25">
      <c r="A1515" s="103">
        <v>91070</v>
      </c>
      <c r="B1515" s="103" t="s">
        <v>2132</v>
      </c>
      <c r="C1515" s="103" t="s">
        <v>184</v>
      </c>
      <c r="D1515" s="360">
        <v>149.43</v>
      </c>
      <c r="E1515" s="522" t="s">
        <v>619</v>
      </c>
    </row>
    <row r="1516" spans="1:5" ht="13.5" x14ac:dyDescent="0.25">
      <c r="A1516" s="103">
        <v>91071</v>
      </c>
      <c r="B1516" s="103" t="s">
        <v>2133</v>
      </c>
      <c r="C1516" s="103" t="s">
        <v>184</v>
      </c>
      <c r="D1516" s="360">
        <v>183.08</v>
      </c>
      <c r="E1516" s="522" t="s">
        <v>619</v>
      </c>
    </row>
    <row r="1517" spans="1:5" ht="13.5" x14ac:dyDescent="0.25">
      <c r="A1517" s="103">
        <v>91072</v>
      </c>
      <c r="B1517" s="103" t="s">
        <v>2134</v>
      </c>
      <c r="C1517" s="103" t="s">
        <v>184</v>
      </c>
      <c r="D1517" s="360">
        <v>196.2</v>
      </c>
      <c r="E1517" s="522" t="s">
        <v>619</v>
      </c>
    </row>
    <row r="1518" spans="1:5" ht="13.5" x14ac:dyDescent="0.25">
      <c r="A1518" s="103">
        <v>91073</v>
      </c>
      <c r="B1518" s="103" t="s">
        <v>2135</v>
      </c>
      <c r="C1518" s="103" t="s">
        <v>184</v>
      </c>
      <c r="D1518" s="360">
        <v>152.35</v>
      </c>
      <c r="E1518" s="522" t="s">
        <v>619</v>
      </c>
    </row>
    <row r="1519" spans="1:5" ht="13.5" x14ac:dyDescent="0.25">
      <c r="A1519" s="103">
        <v>91074</v>
      </c>
      <c r="B1519" s="103" t="s">
        <v>2136</v>
      </c>
      <c r="C1519" s="103" t="s">
        <v>184</v>
      </c>
      <c r="D1519" s="360">
        <v>167.23</v>
      </c>
      <c r="E1519" s="522" t="s">
        <v>619</v>
      </c>
    </row>
    <row r="1520" spans="1:5" ht="13.5" x14ac:dyDescent="0.25">
      <c r="A1520" s="103">
        <v>91075</v>
      </c>
      <c r="B1520" s="103" t="s">
        <v>2137</v>
      </c>
      <c r="C1520" s="103" t="s">
        <v>184</v>
      </c>
      <c r="D1520" s="360">
        <v>201.53</v>
      </c>
      <c r="E1520" s="522" t="s">
        <v>619</v>
      </c>
    </row>
    <row r="1521" spans="1:5" ht="13.5" x14ac:dyDescent="0.25">
      <c r="A1521" s="103">
        <v>91076</v>
      </c>
      <c r="B1521" s="103" t="s">
        <v>2138</v>
      </c>
      <c r="C1521" s="103" t="s">
        <v>184</v>
      </c>
      <c r="D1521" s="360">
        <v>216.36</v>
      </c>
      <c r="E1521" s="522" t="s">
        <v>619</v>
      </c>
    </row>
    <row r="1522" spans="1:5" ht="13.5" x14ac:dyDescent="0.25">
      <c r="A1522" s="103">
        <v>91077</v>
      </c>
      <c r="B1522" s="103" t="s">
        <v>2139</v>
      </c>
      <c r="C1522" s="103" t="s">
        <v>184</v>
      </c>
      <c r="D1522" s="360">
        <v>141.38999999999999</v>
      </c>
      <c r="E1522" s="522" t="s">
        <v>619</v>
      </c>
    </row>
    <row r="1523" spans="1:5" ht="13.5" x14ac:dyDescent="0.25">
      <c r="A1523" s="103">
        <v>91078</v>
      </c>
      <c r="B1523" s="103" t="s">
        <v>2140</v>
      </c>
      <c r="C1523" s="103" t="s">
        <v>184</v>
      </c>
      <c r="D1523" s="360">
        <v>165.89</v>
      </c>
      <c r="E1523" s="522" t="s">
        <v>619</v>
      </c>
    </row>
    <row r="1524" spans="1:5" ht="13.5" x14ac:dyDescent="0.25">
      <c r="A1524" s="103">
        <v>91079</v>
      </c>
      <c r="B1524" s="103" t="s">
        <v>2141</v>
      </c>
      <c r="C1524" s="103" t="s">
        <v>184</v>
      </c>
      <c r="D1524" s="360">
        <v>147.88999999999999</v>
      </c>
      <c r="E1524" s="522" t="s">
        <v>619</v>
      </c>
    </row>
    <row r="1525" spans="1:5" ht="13.5" x14ac:dyDescent="0.25">
      <c r="A1525" s="103">
        <v>91080</v>
      </c>
      <c r="B1525" s="103" t="s">
        <v>2142</v>
      </c>
      <c r="C1525" s="103" t="s">
        <v>184</v>
      </c>
      <c r="D1525" s="360">
        <v>172.1</v>
      </c>
      <c r="E1525" s="522" t="s">
        <v>619</v>
      </c>
    </row>
    <row r="1526" spans="1:5" ht="13.5" x14ac:dyDescent="0.25">
      <c r="A1526" s="103">
        <v>91081</v>
      </c>
      <c r="B1526" s="103" t="s">
        <v>2143</v>
      </c>
      <c r="C1526" s="103" t="s">
        <v>184</v>
      </c>
      <c r="D1526" s="360">
        <v>159.53</v>
      </c>
      <c r="E1526" s="522" t="s">
        <v>619</v>
      </c>
    </row>
    <row r="1527" spans="1:5" ht="13.5" x14ac:dyDescent="0.25">
      <c r="A1527" s="103">
        <v>91082</v>
      </c>
      <c r="B1527" s="103" t="s">
        <v>2144</v>
      </c>
      <c r="C1527" s="103" t="s">
        <v>184</v>
      </c>
      <c r="D1527" s="360">
        <v>185.5</v>
      </c>
      <c r="E1527" s="522" t="s">
        <v>619</v>
      </c>
    </row>
    <row r="1528" spans="1:5" ht="13.5" x14ac:dyDescent="0.25">
      <c r="A1528" s="103">
        <v>91083</v>
      </c>
      <c r="B1528" s="103" t="s">
        <v>2145</v>
      </c>
      <c r="C1528" s="103" t="s">
        <v>184</v>
      </c>
      <c r="D1528" s="360">
        <v>170.84</v>
      </c>
      <c r="E1528" s="522" t="s">
        <v>619</v>
      </c>
    </row>
    <row r="1529" spans="1:5" ht="13.5" x14ac:dyDescent="0.25">
      <c r="A1529" s="103">
        <v>91084</v>
      </c>
      <c r="B1529" s="103" t="s">
        <v>2146</v>
      </c>
      <c r="C1529" s="103" t="s">
        <v>184</v>
      </c>
      <c r="D1529" s="360">
        <v>196.46</v>
      </c>
      <c r="E1529" s="522" t="s">
        <v>619</v>
      </c>
    </row>
    <row r="1530" spans="1:5" ht="13.5" x14ac:dyDescent="0.25">
      <c r="A1530" s="103">
        <v>91086</v>
      </c>
      <c r="B1530" s="103" t="s">
        <v>2147</v>
      </c>
      <c r="C1530" s="103" t="s">
        <v>184</v>
      </c>
      <c r="D1530" s="360">
        <v>149.03</v>
      </c>
      <c r="E1530" s="522" t="s">
        <v>619</v>
      </c>
    </row>
    <row r="1531" spans="1:5" ht="13.5" x14ac:dyDescent="0.25">
      <c r="A1531" s="103">
        <v>91087</v>
      </c>
      <c r="B1531" s="103" t="s">
        <v>2148</v>
      </c>
      <c r="C1531" s="103" t="s">
        <v>184</v>
      </c>
      <c r="D1531" s="360">
        <v>162.61000000000001</v>
      </c>
      <c r="E1531" s="522" t="s">
        <v>619</v>
      </c>
    </row>
    <row r="1532" spans="1:5" ht="13.5" x14ac:dyDescent="0.25">
      <c r="A1532" s="103">
        <v>91088</v>
      </c>
      <c r="B1532" s="103" t="s">
        <v>2149</v>
      </c>
      <c r="C1532" s="103" t="s">
        <v>184</v>
      </c>
      <c r="D1532" s="360">
        <v>197.39</v>
      </c>
      <c r="E1532" s="522" t="s">
        <v>619</v>
      </c>
    </row>
    <row r="1533" spans="1:5" ht="13.5" x14ac:dyDescent="0.25">
      <c r="A1533" s="103">
        <v>91089</v>
      </c>
      <c r="B1533" s="103" t="s">
        <v>2150</v>
      </c>
      <c r="C1533" s="103" t="s">
        <v>184</v>
      </c>
      <c r="D1533" s="360">
        <v>211.12</v>
      </c>
      <c r="E1533" s="522" t="s">
        <v>619</v>
      </c>
    </row>
    <row r="1534" spans="1:5" ht="13.5" x14ac:dyDescent="0.25">
      <c r="A1534" s="103">
        <v>91090</v>
      </c>
      <c r="B1534" s="103" t="s">
        <v>2151</v>
      </c>
      <c r="C1534" s="103" t="s">
        <v>184</v>
      </c>
      <c r="D1534" s="360">
        <v>162.74</v>
      </c>
      <c r="E1534" s="522" t="s">
        <v>619</v>
      </c>
    </row>
    <row r="1535" spans="1:5" ht="13.5" x14ac:dyDescent="0.25">
      <c r="A1535" s="103">
        <v>91091</v>
      </c>
      <c r="B1535" s="103" t="s">
        <v>2152</v>
      </c>
      <c r="C1535" s="103" t="s">
        <v>184</v>
      </c>
      <c r="D1535" s="360">
        <v>178.21</v>
      </c>
      <c r="E1535" s="522" t="s">
        <v>619</v>
      </c>
    </row>
    <row r="1536" spans="1:5" ht="13.5" x14ac:dyDescent="0.25">
      <c r="A1536" s="103">
        <v>91092</v>
      </c>
      <c r="B1536" s="103" t="s">
        <v>2153</v>
      </c>
      <c r="C1536" s="103" t="s">
        <v>184</v>
      </c>
      <c r="D1536" s="360">
        <v>212.87</v>
      </c>
      <c r="E1536" s="522" t="s">
        <v>619</v>
      </c>
    </row>
    <row r="1537" spans="1:5" ht="13.5" x14ac:dyDescent="0.25">
      <c r="A1537" s="103">
        <v>91093</v>
      </c>
      <c r="B1537" s="103" t="s">
        <v>2154</v>
      </c>
      <c r="C1537" s="103" t="s">
        <v>184</v>
      </c>
      <c r="D1537" s="360">
        <v>228.68</v>
      </c>
      <c r="E1537" s="522" t="s">
        <v>619</v>
      </c>
    </row>
    <row r="1538" spans="1:5" ht="13.5" x14ac:dyDescent="0.25">
      <c r="A1538" s="103">
        <v>91094</v>
      </c>
      <c r="B1538" s="103" t="s">
        <v>2155</v>
      </c>
      <c r="C1538" s="103" t="s">
        <v>184</v>
      </c>
      <c r="D1538" s="360">
        <v>148.86000000000001</v>
      </c>
      <c r="E1538" s="522" t="s">
        <v>619</v>
      </c>
    </row>
    <row r="1539" spans="1:5" ht="13.5" x14ac:dyDescent="0.25">
      <c r="A1539" s="103">
        <v>91095</v>
      </c>
      <c r="B1539" s="103" t="s">
        <v>2156</v>
      </c>
      <c r="C1539" s="103" t="s">
        <v>184</v>
      </c>
      <c r="D1539" s="360">
        <v>173.85</v>
      </c>
      <c r="E1539" s="522" t="s">
        <v>619</v>
      </c>
    </row>
    <row r="1540" spans="1:5" ht="13.5" x14ac:dyDescent="0.25">
      <c r="A1540" s="103">
        <v>91096</v>
      </c>
      <c r="B1540" s="103" t="s">
        <v>2157</v>
      </c>
      <c r="C1540" s="103" t="s">
        <v>184</v>
      </c>
      <c r="D1540" s="360">
        <v>151.85</v>
      </c>
      <c r="E1540" s="522" t="s">
        <v>619</v>
      </c>
    </row>
    <row r="1541" spans="1:5" ht="13.5" x14ac:dyDescent="0.25">
      <c r="A1541" s="103">
        <v>91097</v>
      </c>
      <c r="B1541" s="103" t="s">
        <v>2158</v>
      </c>
      <c r="C1541" s="103" t="s">
        <v>184</v>
      </c>
      <c r="D1541" s="360">
        <v>176.58</v>
      </c>
      <c r="E1541" s="522" t="s">
        <v>619</v>
      </c>
    </row>
    <row r="1542" spans="1:5" ht="13.5" x14ac:dyDescent="0.25">
      <c r="A1542" s="103">
        <v>91098</v>
      </c>
      <c r="B1542" s="103" t="s">
        <v>2159</v>
      </c>
      <c r="C1542" s="103" t="s">
        <v>184</v>
      </c>
      <c r="D1542" s="360">
        <v>166.74</v>
      </c>
      <c r="E1542" s="522" t="s">
        <v>619</v>
      </c>
    </row>
    <row r="1543" spans="1:5" ht="13.5" x14ac:dyDescent="0.25">
      <c r="A1543" s="103">
        <v>91099</v>
      </c>
      <c r="B1543" s="103" t="s">
        <v>2160</v>
      </c>
      <c r="C1543" s="103" t="s">
        <v>184</v>
      </c>
      <c r="D1543" s="360">
        <v>193.33</v>
      </c>
      <c r="E1543" s="522" t="s">
        <v>619</v>
      </c>
    </row>
    <row r="1544" spans="1:5" ht="13.5" x14ac:dyDescent="0.25">
      <c r="A1544" s="103">
        <v>91100</v>
      </c>
      <c r="B1544" s="103" t="s">
        <v>2161</v>
      </c>
      <c r="C1544" s="103" t="s">
        <v>184</v>
      </c>
      <c r="D1544" s="360">
        <v>175.51</v>
      </c>
      <c r="E1544" s="522" t="s">
        <v>619</v>
      </c>
    </row>
    <row r="1545" spans="1:5" ht="13.5" x14ac:dyDescent="0.25">
      <c r="A1545" s="103">
        <v>91101</v>
      </c>
      <c r="B1545" s="103" t="s">
        <v>2162</v>
      </c>
      <c r="C1545" s="103" t="s">
        <v>184</v>
      </c>
      <c r="D1545" s="360">
        <v>201.88</v>
      </c>
      <c r="E1545" s="522" t="s">
        <v>619</v>
      </c>
    </row>
    <row r="1546" spans="1:5" ht="13.5" x14ac:dyDescent="0.25">
      <c r="A1546" s="103">
        <v>93952</v>
      </c>
      <c r="B1546" s="103" t="s">
        <v>2163</v>
      </c>
      <c r="C1546" s="103" t="s">
        <v>206</v>
      </c>
      <c r="D1546" s="360">
        <v>236.04</v>
      </c>
      <c r="E1546" s="522" t="s">
        <v>619</v>
      </c>
    </row>
    <row r="1547" spans="1:5" ht="13.5" x14ac:dyDescent="0.25">
      <c r="A1547" s="103">
        <v>93953</v>
      </c>
      <c r="B1547" s="103" t="s">
        <v>2164</v>
      </c>
      <c r="C1547" s="103" t="s">
        <v>206</v>
      </c>
      <c r="D1547" s="360">
        <v>219.24</v>
      </c>
      <c r="E1547" s="522" t="s">
        <v>619</v>
      </c>
    </row>
    <row r="1548" spans="1:5" ht="13.5" x14ac:dyDescent="0.25">
      <c r="A1548" s="103">
        <v>93954</v>
      </c>
      <c r="B1548" s="103" t="s">
        <v>2165</v>
      </c>
      <c r="C1548" s="103" t="s">
        <v>206</v>
      </c>
      <c r="D1548" s="360">
        <v>209.19</v>
      </c>
      <c r="E1548" s="522" t="s">
        <v>619</v>
      </c>
    </row>
    <row r="1549" spans="1:5" ht="13.5" x14ac:dyDescent="0.25">
      <c r="A1549" s="103">
        <v>93955</v>
      </c>
      <c r="B1549" s="103" t="s">
        <v>2166</v>
      </c>
      <c r="C1549" s="103" t="s">
        <v>206</v>
      </c>
      <c r="D1549" s="360">
        <v>202.06</v>
      </c>
      <c r="E1549" s="522" t="s">
        <v>619</v>
      </c>
    </row>
    <row r="1550" spans="1:5" ht="13.5" x14ac:dyDescent="0.25">
      <c r="A1550" s="103">
        <v>93956</v>
      </c>
      <c r="B1550" s="103" t="s">
        <v>2167</v>
      </c>
      <c r="C1550" s="103" t="s">
        <v>206</v>
      </c>
      <c r="D1550" s="360">
        <v>196.39</v>
      </c>
      <c r="E1550" s="522" t="s">
        <v>619</v>
      </c>
    </row>
    <row r="1551" spans="1:5" ht="13.5" x14ac:dyDescent="0.25">
      <c r="A1551" s="103">
        <v>93957</v>
      </c>
      <c r="B1551" s="103" t="s">
        <v>2168</v>
      </c>
      <c r="C1551" s="103" t="s">
        <v>206</v>
      </c>
      <c r="D1551" s="360">
        <v>253.43</v>
      </c>
      <c r="E1551" s="522" t="s">
        <v>619</v>
      </c>
    </row>
    <row r="1552" spans="1:5" ht="13.5" x14ac:dyDescent="0.25">
      <c r="A1552" s="103">
        <v>93958</v>
      </c>
      <c r="B1552" s="103" t="s">
        <v>2169</v>
      </c>
      <c r="C1552" s="103" t="s">
        <v>206</v>
      </c>
      <c r="D1552" s="360">
        <v>235.63</v>
      </c>
      <c r="E1552" s="522" t="s">
        <v>619</v>
      </c>
    </row>
    <row r="1553" spans="1:5" ht="13.5" x14ac:dyDescent="0.25">
      <c r="A1553" s="103">
        <v>93959</v>
      </c>
      <c r="B1553" s="103" t="s">
        <v>2170</v>
      </c>
      <c r="C1553" s="103" t="s">
        <v>206</v>
      </c>
      <c r="D1553" s="360">
        <v>225.06</v>
      </c>
      <c r="E1553" s="522" t="s">
        <v>619</v>
      </c>
    </row>
    <row r="1554" spans="1:5" ht="13.5" x14ac:dyDescent="0.25">
      <c r="A1554" s="103">
        <v>93960</v>
      </c>
      <c r="B1554" s="103" t="s">
        <v>2171</v>
      </c>
      <c r="C1554" s="103" t="s">
        <v>206</v>
      </c>
      <c r="D1554" s="360">
        <v>217.62</v>
      </c>
      <c r="E1554" s="522" t="s">
        <v>619</v>
      </c>
    </row>
    <row r="1555" spans="1:5" ht="13.5" x14ac:dyDescent="0.25">
      <c r="A1555" s="103">
        <v>93961</v>
      </c>
      <c r="B1555" s="103" t="s">
        <v>2172</v>
      </c>
      <c r="C1555" s="103" t="s">
        <v>206</v>
      </c>
      <c r="D1555" s="360">
        <v>211.75</v>
      </c>
      <c r="E1555" s="522" t="s">
        <v>619</v>
      </c>
    </row>
    <row r="1556" spans="1:5" ht="13.5" x14ac:dyDescent="0.25">
      <c r="A1556" s="103">
        <v>93962</v>
      </c>
      <c r="B1556" s="103" t="s">
        <v>2173</v>
      </c>
      <c r="C1556" s="103" t="s">
        <v>206</v>
      </c>
      <c r="D1556" s="360">
        <v>222.18</v>
      </c>
      <c r="E1556" s="522" t="s">
        <v>619</v>
      </c>
    </row>
    <row r="1557" spans="1:5" ht="13.5" x14ac:dyDescent="0.25">
      <c r="A1557" s="103">
        <v>93963</v>
      </c>
      <c r="B1557" s="103" t="s">
        <v>2174</v>
      </c>
      <c r="C1557" s="103" t="s">
        <v>206</v>
      </c>
      <c r="D1557" s="360">
        <v>205.41</v>
      </c>
      <c r="E1557" s="522" t="s">
        <v>619</v>
      </c>
    </row>
    <row r="1558" spans="1:5" ht="13.5" x14ac:dyDescent="0.25">
      <c r="A1558" s="103">
        <v>93964</v>
      </c>
      <c r="B1558" s="103" t="s">
        <v>2175</v>
      </c>
      <c r="C1558" s="103" t="s">
        <v>206</v>
      </c>
      <c r="D1558" s="360">
        <v>195.4</v>
      </c>
      <c r="E1558" s="522" t="s">
        <v>619</v>
      </c>
    </row>
    <row r="1559" spans="1:5" ht="13.5" x14ac:dyDescent="0.25">
      <c r="A1559" s="103">
        <v>93965</v>
      </c>
      <c r="B1559" s="103" t="s">
        <v>2176</v>
      </c>
      <c r="C1559" s="103" t="s">
        <v>206</v>
      </c>
      <c r="D1559" s="360">
        <v>185.24</v>
      </c>
      <c r="E1559" s="522" t="s">
        <v>619</v>
      </c>
    </row>
    <row r="1560" spans="1:5" ht="13.5" x14ac:dyDescent="0.25">
      <c r="A1560" s="103">
        <v>93966</v>
      </c>
      <c r="B1560" s="103" t="s">
        <v>2177</v>
      </c>
      <c r="C1560" s="103" t="s">
        <v>206</v>
      </c>
      <c r="D1560" s="360">
        <v>182.71</v>
      </c>
      <c r="E1560" s="522" t="s">
        <v>619</v>
      </c>
    </row>
    <row r="1561" spans="1:5" ht="13.5" x14ac:dyDescent="0.25">
      <c r="A1561" s="103">
        <v>93967</v>
      </c>
      <c r="B1561" s="103" t="s">
        <v>2178</v>
      </c>
      <c r="C1561" s="103" t="s">
        <v>206</v>
      </c>
      <c r="D1561" s="360">
        <v>239.55</v>
      </c>
      <c r="E1561" s="522" t="s">
        <v>619</v>
      </c>
    </row>
    <row r="1562" spans="1:5" ht="13.5" x14ac:dyDescent="0.25">
      <c r="A1562" s="103">
        <v>93968</v>
      </c>
      <c r="B1562" s="103" t="s">
        <v>2179</v>
      </c>
      <c r="C1562" s="103" t="s">
        <v>206</v>
      </c>
      <c r="D1562" s="360">
        <v>221.79</v>
      </c>
      <c r="E1562" s="522" t="s">
        <v>619</v>
      </c>
    </row>
    <row r="1563" spans="1:5" ht="13.5" x14ac:dyDescent="0.25">
      <c r="A1563" s="103">
        <v>93969</v>
      </c>
      <c r="B1563" s="103" t="s">
        <v>2180</v>
      </c>
      <c r="C1563" s="103" t="s">
        <v>206</v>
      </c>
      <c r="D1563" s="360">
        <v>211.26</v>
      </c>
      <c r="E1563" s="522" t="s">
        <v>619</v>
      </c>
    </row>
    <row r="1564" spans="1:5" ht="13.5" x14ac:dyDescent="0.25">
      <c r="A1564" s="103">
        <v>93970</v>
      </c>
      <c r="B1564" s="103" t="s">
        <v>2181</v>
      </c>
      <c r="C1564" s="103" t="s">
        <v>206</v>
      </c>
      <c r="D1564" s="360">
        <v>203.88</v>
      </c>
      <c r="E1564" s="522" t="s">
        <v>619</v>
      </c>
    </row>
    <row r="1565" spans="1:5" ht="13.5" x14ac:dyDescent="0.25">
      <c r="A1565" s="103">
        <v>93971</v>
      </c>
      <c r="B1565" s="103" t="s">
        <v>2182</v>
      </c>
      <c r="C1565" s="103" t="s">
        <v>206</v>
      </c>
      <c r="D1565" s="360">
        <v>191.64</v>
      </c>
      <c r="E1565" s="522" t="s">
        <v>619</v>
      </c>
    </row>
    <row r="1566" spans="1:5" ht="13.5" x14ac:dyDescent="0.25">
      <c r="A1566" s="103">
        <v>95108</v>
      </c>
      <c r="B1566" s="103" t="s">
        <v>2183</v>
      </c>
      <c r="C1566" s="103" t="s">
        <v>225</v>
      </c>
      <c r="D1566" s="360">
        <v>31.41</v>
      </c>
      <c r="E1566" s="522" t="s">
        <v>619</v>
      </c>
    </row>
    <row r="1567" spans="1:5" ht="13.5" x14ac:dyDescent="0.25">
      <c r="A1567" s="103">
        <v>100332</v>
      </c>
      <c r="B1567" s="103" t="s">
        <v>2184</v>
      </c>
      <c r="C1567" s="103" t="s">
        <v>184</v>
      </c>
      <c r="D1567" s="104">
        <v>1012.1</v>
      </c>
      <c r="E1567" s="522" t="s">
        <v>619</v>
      </c>
    </row>
    <row r="1568" spans="1:5" ht="13.5" x14ac:dyDescent="0.25">
      <c r="A1568" s="103">
        <v>100333</v>
      </c>
      <c r="B1568" s="103" t="s">
        <v>2185</v>
      </c>
      <c r="C1568" s="103" t="s">
        <v>184</v>
      </c>
      <c r="D1568" s="360">
        <v>611.02</v>
      </c>
      <c r="E1568" s="522" t="s">
        <v>619</v>
      </c>
    </row>
    <row r="1569" spans="1:5" ht="13.5" x14ac:dyDescent="0.25">
      <c r="A1569" s="103">
        <v>100334</v>
      </c>
      <c r="B1569" s="103" t="s">
        <v>2186</v>
      </c>
      <c r="C1569" s="103" t="s">
        <v>184</v>
      </c>
      <c r="D1569" s="360">
        <v>794.84</v>
      </c>
      <c r="E1569" s="522" t="s">
        <v>619</v>
      </c>
    </row>
    <row r="1570" spans="1:5" ht="13.5" x14ac:dyDescent="0.25">
      <c r="A1570" s="103">
        <v>100335</v>
      </c>
      <c r="B1570" s="103" t="s">
        <v>2187</v>
      </c>
      <c r="C1570" s="103" t="s">
        <v>184</v>
      </c>
      <c r="D1570" s="360">
        <v>494.03</v>
      </c>
      <c r="E1570" s="522" t="s">
        <v>619</v>
      </c>
    </row>
    <row r="1571" spans="1:5" ht="13.5" x14ac:dyDescent="0.25">
      <c r="A1571" s="103">
        <v>100341</v>
      </c>
      <c r="B1571" s="103" t="s">
        <v>2188</v>
      </c>
      <c r="C1571" s="103" t="s">
        <v>184</v>
      </c>
      <c r="D1571" s="360">
        <v>40.090000000000003</v>
      </c>
      <c r="E1571" s="522" t="s">
        <v>619</v>
      </c>
    </row>
    <row r="1572" spans="1:5" ht="13.5" x14ac:dyDescent="0.25">
      <c r="A1572" s="103">
        <v>100342</v>
      </c>
      <c r="B1572" s="103" t="s">
        <v>2189</v>
      </c>
      <c r="C1572" s="103" t="s">
        <v>260</v>
      </c>
      <c r="D1572" s="360">
        <v>18.07</v>
      </c>
      <c r="E1572" s="522" t="s">
        <v>619</v>
      </c>
    </row>
    <row r="1573" spans="1:5" ht="13.5" x14ac:dyDescent="0.25">
      <c r="A1573" s="103">
        <v>100343</v>
      </c>
      <c r="B1573" s="103" t="s">
        <v>2190</v>
      </c>
      <c r="C1573" s="103" t="s">
        <v>260</v>
      </c>
      <c r="D1573" s="360">
        <v>17.32</v>
      </c>
      <c r="E1573" s="522" t="s">
        <v>619</v>
      </c>
    </row>
    <row r="1574" spans="1:5" ht="13.5" x14ac:dyDescent="0.25">
      <c r="A1574" s="103">
        <v>100344</v>
      </c>
      <c r="B1574" s="103" t="s">
        <v>2191</v>
      </c>
      <c r="C1574" s="103" t="s">
        <v>260</v>
      </c>
      <c r="D1574" s="360">
        <v>15.68</v>
      </c>
      <c r="E1574" s="522" t="s">
        <v>619</v>
      </c>
    </row>
    <row r="1575" spans="1:5" ht="13.5" x14ac:dyDescent="0.25">
      <c r="A1575" s="103">
        <v>100345</v>
      </c>
      <c r="B1575" s="103" t="s">
        <v>2192</v>
      </c>
      <c r="C1575" s="103" t="s">
        <v>260</v>
      </c>
      <c r="D1575" s="360">
        <v>13.35</v>
      </c>
      <c r="E1575" s="522" t="s">
        <v>619</v>
      </c>
    </row>
    <row r="1576" spans="1:5" ht="13.5" x14ac:dyDescent="0.25">
      <c r="A1576" s="103">
        <v>100346</v>
      </c>
      <c r="B1576" s="103" t="s">
        <v>2193</v>
      </c>
      <c r="C1576" s="103" t="s">
        <v>260</v>
      </c>
      <c r="D1576" s="360">
        <v>12.8</v>
      </c>
      <c r="E1576" s="522" t="s">
        <v>619</v>
      </c>
    </row>
    <row r="1577" spans="1:5" ht="13.5" x14ac:dyDescent="0.25">
      <c r="A1577" s="103">
        <v>100347</v>
      </c>
      <c r="B1577" s="103" t="s">
        <v>2194</v>
      </c>
      <c r="C1577" s="103" t="s">
        <v>260</v>
      </c>
      <c r="D1577" s="360">
        <v>14.48</v>
      </c>
      <c r="E1577" s="522" t="s">
        <v>619</v>
      </c>
    </row>
    <row r="1578" spans="1:5" ht="13.5" x14ac:dyDescent="0.25">
      <c r="A1578" s="103">
        <v>100348</v>
      </c>
      <c r="B1578" s="103" t="s">
        <v>2195</v>
      </c>
      <c r="C1578" s="103" t="s">
        <v>260</v>
      </c>
      <c r="D1578" s="360">
        <v>14.22</v>
      </c>
      <c r="E1578" s="522" t="s">
        <v>619</v>
      </c>
    </row>
    <row r="1579" spans="1:5" ht="13.5" x14ac:dyDescent="0.25">
      <c r="A1579" s="103">
        <v>100349</v>
      </c>
      <c r="B1579" s="103" t="s">
        <v>2196</v>
      </c>
      <c r="C1579" s="103" t="s">
        <v>229</v>
      </c>
      <c r="D1579" s="360">
        <v>649.63</v>
      </c>
      <c r="E1579" s="522" t="s">
        <v>619</v>
      </c>
    </row>
    <row r="1580" spans="1:5" ht="13.5" x14ac:dyDescent="0.25">
      <c r="A1580" s="103">
        <v>102989</v>
      </c>
      <c r="B1580" s="103" t="s">
        <v>2197</v>
      </c>
      <c r="C1580" s="103" t="s">
        <v>206</v>
      </c>
      <c r="D1580" s="360">
        <v>37.04</v>
      </c>
      <c r="E1580" s="522" t="s">
        <v>619</v>
      </c>
    </row>
    <row r="1581" spans="1:5" ht="13.5" x14ac:dyDescent="0.25">
      <c r="A1581" s="103">
        <v>102990</v>
      </c>
      <c r="B1581" s="103" t="s">
        <v>2198</v>
      </c>
      <c r="C1581" s="103" t="s">
        <v>206</v>
      </c>
      <c r="D1581" s="360">
        <v>45.01</v>
      </c>
      <c r="E1581" s="522" t="s">
        <v>619</v>
      </c>
    </row>
    <row r="1582" spans="1:5" ht="13.5" x14ac:dyDescent="0.25">
      <c r="A1582" s="103">
        <v>102991</v>
      </c>
      <c r="B1582" s="103" t="s">
        <v>2199</v>
      </c>
      <c r="C1582" s="103" t="s">
        <v>206</v>
      </c>
      <c r="D1582" s="360">
        <v>58.29</v>
      </c>
      <c r="E1582" s="522" t="s">
        <v>619</v>
      </c>
    </row>
    <row r="1583" spans="1:5" ht="13.5" x14ac:dyDescent="0.25">
      <c r="A1583" s="103">
        <v>102992</v>
      </c>
      <c r="B1583" s="103" t="s">
        <v>2200</v>
      </c>
      <c r="C1583" s="103" t="s">
        <v>206</v>
      </c>
      <c r="D1583" s="360">
        <v>85.77</v>
      </c>
      <c r="E1583" s="522" t="s">
        <v>619</v>
      </c>
    </row>
    <row r="1584" spans="1:5" ht="13.5" x14ac:dyDescent="0.25">
      <c r="A1584" s="103">
        <v>102993</v>
      </c>
      <c r="B1584" s="103" t="s">
        <v>2201</v>
      </c>
      <c r="C1584" s="103" t="s">
        <v>206</v>
      </c>
      <c r="D1584" s="360">
        <v>111.69</v>
      </c>
      <c r="E1584" s="522" t="s">
        <v>619</v>
      </c>
    </row>
    <row r="1585" spans="1:5" ht="13.5" x14ac:dyDescent="0.25">
      <c r="A1585" s="103">
        <v>102994</v>
      </c>
      <c r="B1585" s="103" t="s">
        <v>2202</v>
      </c>
      <c r="C1585" s="103" t="s">
        <v>206</v>
      </c>
      <c r="D1585" s="360">
        <v>190.47</v>
      </c>
      <c r="E1585" s="522" t="s">
        <v>619</v>
      </c>
    </row>
    <row r="1586" spans="1:5" ht="13.5" x14ac:dyDescent="0.25">
      <c r="A1586" s="103">
        <v>102995</v>
      </c>
      <c r="B1586" s="103" t="s">
        <v>2203</v>
      </c>
      <c r="C1586" s="103" t="s">
        <v>206</v>
      </c>
      <c r="D1586" s="360">
        <v>50.83</v>
      </c>
      <c r="E1586" s="522" t="s">
        <v>619</v>
      </c>
    </row>
    <row r="1587" spans="1:5" ht="13.5" x14ac:dyDescent="0.25">
      <c r="A1587" s="103">
        <v>102996</v>
      </c>
      <c r="B1587" s="103" t="s">
        <v>2204</v>
      </c>
      <c r="C1587" s="103" t="s">
        <v>206</v>
      </c>
      <c r="D1587" s="360">
        <v>71.87</v>
      </c>
      <c r="E1587" s="522" t="s">
        <v>619</v>
      </c>
    </row>
    <row r="1588" spans="1:5" ht="13.5" x14ac:dyDescent="0.25">
      <c r="A1588" s="103">
        <v>102997</v>
      </c>
      <c r="B1588" s="103" t="s">
        <v>2205</v>
      </c>
      <c r="C1588" s="103" t="s">
        <v>206</v>
      </c>
      <c r="D1588" s="360">
        <v>95.9</v>
      </c>
      <c r="E1588" s="522" t="s">
        <v>619</v>
      </c>
    </row>
    <row r="1589" spans="1:5" ht="13.5" x14ac:dyDescent="0.25">
      <c r="A1589" s="103">
        <v>102998</v>
      </c>
      <c r="B1589" s="103" t="s">
        <v>2206</v>
      </c>
      <c r="C1589" s="103" t="s">
        <v>206</v>
      </c>
      <c r="D1589" s="360">
        <v>91.63</v>
      </c>
      <c r="E1589" s="522" t="s">
        <v>619</v>
      </c>
    </row>
    <row r="1590" spans="1:5" ht="13.5" x14ac:dyDescent="0.25">
      <c r="A1590" s="103">
        <v>102999</v>
      </c>
      <c r="B1590" s="103" t="s">
        <v>2207</v>
      </c>
      <c r="C1590" s="103" t="s">
        <v>206</v>
      </c>
      <c r="D1590" s="360">
        <v>115.95</v>
      </c>
      <c r="E1590" s="522" t="s">
        <v>619</v>
      </c>
    </row>
    <row r="1591" spans="1:5" ht="13.5" x14ac:dyDescent="0.25">
      <c r="A1591" s="103">
        <v>103000</v>
      </c>
      <c r="B1591" s="103" t="s">
        <v>2208</v>
      </c>
      <c r="C1591" s="103" t="s">
        <v>206</v>
      </c>
      <c r="D1591" s="360">
        <v>116.44</v>
      </c>
      <c r="E1591" s="522" t="s">
        <v>619</v>
      </c>
    </row>
    <row r="1592" spans="1:5" ht="13.5" x14ac:dyDescent="0.25">
      <c r="A1592" s="103">
        <v>103001</v>
      </c>
      <c r="B1592" s="103" t="s">
        <v>2209</v>
      </c>
      <c r="C1592" s="103" t="s">
        <v>225</v>
      </c>
      <c r="D1592" s="360">
        <v>237.56</v>
      </c>
      <c r="E1592" s="522" t="s">
        <v>619</v>
      </c>
    </row>
    <row r="1593" spans="1:5" ht="13.5" x14ac:dyDescent="0.25">
      <c r="A1593" s="103">
        <v>103002</v>
      </c>
      <c r="B1593" s="103" t="s">
        <v>2210</v>
      </c>
      <c r="C1593" s="103" t="s">
        <v>225</v>
      </c>
      <c r="D1593" s="360">
        <v>296.27</v>
      </c>
      <c r="E1593" s="522" t="s">
        <v>619</v>
      </c>
    </row>
    <row r="1594" spans="1:5" ht="13.5" x14ac:dyDescent="0.25">
      <c r="A1594" s="103">
        <v>103003</v>
      </c>
      <c r="B1594" s="103" t="s">
        <v>2211</v>
      </c>
      <c r="C1594" s="103" t="s">
        <v>225</v>
      </c>
      <c r="D1594" s="360">
        <v>413.77</v>
      </c>
      <c r="E1594" s="522" t="s">
        <v>619</v>
      </c>
    </row>
    <row r="1595" spans="1:5" ht="13.5" x14ac:dyDescent="0.25">
      <c r="A1595" s="103">
        <v>103005</v>
      </c>
      <c r="B1595" s="103" t="s">
        <v>2212</v>
      </c>
      <c r="C1595" s="103" t="s">
        <v>225</v>
      </c>
      <c r="D1595" s="360">
        <v>586.15</v>
      </c>
      <c r="E1595" s="522" t="s">
        <v>619</v>
      </c>
    </row>
    <row r="1596" spans="1:5" ht="13.5" x14ac:dyDescent="0.25">
      <c r="A1596" s="103">
        <v>103006</v>
      </c>
      <c r="B1596" s="103" t="s">
        <v>2213</v>
      </c>
      <c r="C1596" s="103" t="s">
        <v>225</v>
      </c>
      <c r="D1596" s="360">
        <v>796.36</v>
      </c>
      <c r="E1596" s="522" t="s">
        <v>619</v>
      </c>
    </row>
    <row r="1597" spans="1:5" ht="13.5" x14ac:dyDescent="0.25">
      <c r="A1597" s="103">
        <v>103007</v>
      </c>
      <c r="B1597" s="103" t="s">
        <v>2214</v>
      </c>
      <c r="C1597" s="103" t="s">
        <v>225</v>
      </c>
      <c r="D1597" s="104">
        <v>1049.5</v>
      </c>
      <c r="E1597" s="522" t="s">
        <v>619</v>
      </c>
    </row>
    <row r="1598" spans="1:5" ht="13.5" x14ac:dyDescent="0.25">
      <c r="A1598" s="103">
        <v>97933</v>
      </c>
      <c r="B1598" s="103" t="s">
        <v>2215</v>
      </c>
      <c r="C1598" s="103" t="s">
        <v>225</v>
      </c>
      <c r="D1598" s="360">
        <v>954.03</v>
      </c>
      <c r="E1598" s="522" t="s">
        <v>619</v>
      </c>
    </row>
    <row r="1599" spans="1:5" ht="13.5" x14ac:dyDescent="0.25">
      <c r="A1599" s="103">
        <v>97934</v>
      </c>
      <c r="B1599" s="103" t="s">
        <v>2216</v>
      </c>
      <c r="C1599" s="103" t="s">
        <v>225</v>
      </c>
      <c r="D1599" s="104">
        <v>2299.0100000000002</v>
      </c>
      <c r="E1599" s="522" t="s">
        <v>619</v>
      </c>
    </row>
    <row r="1600" spans="1:5" ht="13.5" x14ac:dyDescent="0.25">
      <c r="A1600" s="103">
        <v>97935</v>
      </c>
      <c r="B1600" s="103" t="s">
        <v>2217</v>
      </c>
      <c r="C1600" s="103" t="s">
        <v>225</v>
      </c>
      <c r="D1600" s="360">
        <v>800.66</v>
      </c>
      <c r="E1600" s="522" t="s">
        <v>619</v>
      </c>
    </row>
    <row r="1601" spans="1:5" ht="13.5" x14ac:dyDescent="0.25">
      <c r="A1601" s="103">
        <v>97936</v>
      </c>
      <c r="B1601" s="103" t="s">
        <v>2218</v>
      </c>
      <c r="C1601" s="103" t="s">
        <v>225</v>
      </c>
      <c r="D1601" s="104">
        <v>2026.58</v>
      </c>
      <c r="E1601" s="522" t="s">
        <v>619</v>
      </c>
    </row>
    <row r="1602" spans="1:5" ht="13.5" x14ac:dyDescent="0.25">
      <c r="A1602" s="103">
        <v>97947</v>
      </c>
      <c r="B1602" s="103" t="s">
        <v>2219</v>
      </c>
      <c r="C1602" s="103" t="s">
        <v>225</v>
      </c>
      <c r="D1602" s="104">
        <v>1640.23</v>
      </c>
      <c r="E1602" s="522" t="s">
        <v>619</v>
      </c>
    </row>
    <row r="1603" spans="1:5" ht="13.5" x14ac:dyDescent="0.25">
      <c r="A1603" s="103">
        <v>97948</v>
      </c>
      <c r="B1603" s="103" t="s">
        <v>2220</v>
      </c>
      <c r="C1603" s="103" t="s">
        <v>225</v>
      </c>
      <c r="D1603" s="104">
        <v>3034.36</v>
      </c>
      <c r="E1603" s="522" t="s">
        <v>619</v>
      </c>
    </row>
    <row r="1604" spans="1:5" ht="13.5" x14ac:dyDescent="0.25">
      <c r="A1604" s="103">
        <v>97949</v>
      </c>
      <c r="B1604" s="103" t="s">
        <v>2221</v>
      </c>
      <c r="C1604" s="103" t="s">
        <v>225</v>
      </c>
      <c r="D1604" s="104">
        <v>1673.13</v>
      </c>
      <c r="E1604" s="522" t="s">
        <v>619</v>
      </c>
    </row>
    <row r="1605" spans="1:5" ht="13.5" x14ac:dyDescent="0.25">
      <c r="A1605" s="103">
        <v>97950</v>
      </c>
      <c r="B1605" s="103" t="s">
        <v>2222</v>
      </c>
      <c r="C1605" s="103" t="s">
        <v>225</v>
      </c>
      <c r="D1605" s="104">
        <v>2960.9</v>
      </c>
      <c r="E1605" s="522" t="s">
        <v>619</v>
      </c>
    </row>
    <row r="1606" spans="1:5" ht="13.5" x14ac:dyDescent="0.25">
      <c r="A1606" s="103">
        <v>97951</v>
      </c>
      <c r="B1606" s="103" t="s">
        <v>2223</v>
      </c>
      <c r="C1606" s="103" t="s">
        <v>225</v>
      </c>
      <c r="D1606" s="104">
        <v>2660.96</v>
      </c>
      <c r="E1606" s="522" t="s">
        <v>619</v>
      </c>
    </row>
    <row r="1607" spans="1:5" ht="13.5" x14ac:dyDescent="0.25">
      <c r="A1607" s="103">
        <v>97952</v>
      </c>
      <c r="B1607" s="103" t="s">
        <v>2224</v>
      </c>
      <c r="C1607" s="103" t="s">
        <v>225</v>
      </c>
      <c r="D1607" s="104">
        <v>4631.2</v>
      </c>
      <c r="E1607" s="522" t="s">
        <v>619</v>
      </c>
    </row>
    <row r="1608" spans="1:5" ht="13.5" x14ac:dyDescent="0.25">
      <c r="A1608" s="103">
        <v>97953</v>
      </c>
      <c r="B1608" s="103" t="s">
        <v>2225</v>
      </c>
      <c r="C1608" s="103" t="s">
        <v>225</v>
      </c>
      <c r="D1608" s="104">
        <v>1269.8499999999999</v>
      </c>
      <c r="E1608" s="522" t="s">
        <v>619</v>
      </c>
    </row>
    <row r="1609" spans="1:5" ht="13.5" x14ac:dyDescent="0.25">
      <c r="A1609" s="103">
        <v>97955</v>
      </c>
      <c r="B1609" s="103" t="s">
        <v>2226</v>
      </c>
      <c r="C1609" s="103" t="s">
        <v>225</v>
      </c>
      <c r="D1609" s="104">
        <v>2770.89</v>
      </c>
      <c r="E1609" s="522" t="s">
        <v>619</v>
      </c>
    </row>
    <row r="1610" spans="1:5" ht="13.5" x14ac:dyDescent="0.25">
      <c r="A1610" s="103">
        <v>97956</v>
      </c>
      <c r="B1610" s="103" t="s">
        <v>2227</v>
      </c>
      <c r="C1610" s="103" t="s">
        <v>225</v>
      </c>
      <c r="D1610" s="104">
        <v>1398.91</v>
      </c>
      <c r="E1610" s="522" t="s">
        <v>619</v>
      </c>
    </row>
    <row r="1611" spans="1:5" ht="13.5" x14ac:dyDescent="0.25">
      <c r="A1611" s="103">
        <v>97957</v>
      </c>
      <c r="B1611" s="103" t="s">
        <v>2228</v>
      </c>
      <c r="C1611" s="103" t="s">
        <v>225</v>
      </c>
      <c r="D1611" s="104">
        <v>2516.0100000000002</v>
      </c>
      <c r="E1611" s="522" t="s">
        <v>619</v>
      </c>
    </row>
    <row r="1612" spans="1:5" ht="13.5" x14ac:dyDescent="0.25">
      <c r="A1612" s="103">
        <v>97961</v>
      </c>
      <c r="B1612" s="103" t="s">
        <v>2229</v>
      </c>
      <c r="C1612" s="103" t="s">
        <v>225</v>
      </c>
      <c r="D1612" s="104">
        <v>2245.5100000000002</v>
      </c>
      <c r="E1612" s="522" t="s">
        <v>619</v>
      </c>
    </row>
    <row r="1613" spans="1:5" ht="13.5" x14ac:dyDescent="0.25">
      <c r="A1613" s="103">
        <v>97973</v>
      </c>
      <c r="B1613" s="103" t="s">
        <v>2230</v>
      </c>
      <c r="C1613" s="103" t="s">
        <v>225</v>
      </c>
      <c r="D1613" s="104">
        <v>4221.7</v>
      </c>
      <c r="E1613" s="522" t="s">
        <v>619</v>
      </c>
    </row>
    <row r="1614" spans="1:5" ht="13.5" x14ac:dyDescent="0.25">
      <c r="A1614" s="103">
        <v>97974</v>
      </c>
      <c r="B1614" s="103" t="s">
        <v>2231</v>
      </c>
      <c r="C1614" s="103" t="s">
        <v>225</v>
      </c>
      <c r="D1614" s="360">
        <v>487.86</v>
      </c>
      <c r="E1614" s="522" t="s">
        <v>619</v>
      </c>
    </row>
    <row r="1615" spans="1:5" ht="13.5" x14ac:dyDescent="0.25">
      <c r="A1615" s="103">
        <v>97975</v>
      </c>
      <c r="B1615" s="103" t="s">
        <v>2232</v>
      </c>
      <c r="C1615" s="103" t="s">
        <v>225</v>
      </c>
      <c r="D1615" s="360">
        <v>619.66</v>
      </c>
      <c r="E1615" s="522" t="s">
        <v>619</v>
      </c>
    </row>
    <row r="1616" spans="1:5" ht="13.5" x14ac:dyDescent="0.25">
      <c r="A1616" s="103">
        <v>97976</v>
      </c>
      <c r="B1616" s="103" t="s">
        <v>2233</v>
      </c>
      <c r="C1616" s="103" t="s">
        <v>225</v>
      </c>
      <c r="D1616" s="104">
        <v>1135</v>
      </c>
      <c r="E1616" s="522" t="s">
        <v>619</v>
      </c>
    </row>
    <row r="1617" spans="1:5" ht="13.5" x14ac:dyDescent="0.25">
      <c r="A1617" s="103">
        <v>97977</v>
      </c>
      <c r="B1617" s="103" t="s">
        <v>2234</v>
      </c>
      <c r="C1617" s="103" t="s">
        <v>225</v>
      </c>
      <c r="D1617" s="104">
        <v>1579.68</v>
      </c>
      <c r="E1617" s="522" t="s">
        <v>619</v>
      </c>
    </row>
    <row r="1618" spans="1:5" ht="13.5" x14ac:dyDescent="0.25">
      <c r="A1618" s="103">
        <v>97978</v>
      </c>
      <c r="B1618" s="103" t="s">
        <v>2235</v>
      </c>
      <c r="C1618" s="103" t="s">
        <v>225</v>
      </c>
      <c r="D1618" s="360">
        <v>958.92</v>
      </c>
      <c r="E1618" s="522" t="s">
        <v>619</v>
      </c>
    </row>
    <row r="1619" spans="1:5" ht="13.5" x14ac:dyDescent="0.25">
      <c r="A1619" s="103">
        <v>97980</v>
      </c>
      <c r="B1619" s="103" t="s">
        <v>2236</v>
      </c>
      <c r="C1619" s="103" t="s">
        <v>225</v>
      </c>
      <c r="D1619" s="104">
        <v>2066.8200000000002</v>
      </c>
      <c r="E1619" s="522" t="s">
        <v>619</v>
      </c>
    </row>
    <row r="1620" spans="1:5" ht="13.5" x14ac:dyDescent="0.25">
      <c r="A1620" s="103">
        <v>97981</v>
      </c>
      <c r="B1620" s="103" t="s">
        <v>2237</v>
      </c>
      <c r="C1620" s="103" t="s">
        <v>206</v>
      </c>
      <c r="D1620" s="104">
        <v>1104.8900000000001</v>
      </c>
      <c r="E1620" s="522" t="s">
        <v>619</v>
      </c>
    </row>
    <row r="1621" spans="1:5" ht="13.5" x14ac:dyDescent="0.25">
      <c r="A1621" s="103">
        <v>97983</v>
      </c>
      <c r="B1621" s="103" t="s">
        <v>2238</v>
      </c>
      <c r="C1621" s="103" t="s">
        <v>206</v>
      </c>
      <c r="D1621" s="360">
        <v>464.23</v>
      </c>
      <c r="E1621" s="522" t="s">
        <v>619</v>
      </c>
    </row>
    <row r="1622" spans="1:5" ht="13.5" x14ac:dyDescent="0.25">
      <c r="A1622" s="103">
        <v>97985</v>
      </c>
      <c r="B1622" s="103" t="s">
        <v>2239</v>
      </c>
      <c r="C1622" s="103" t="s">
        <v>206</v>
      </c>
      <c r="D1622" s="104">
        <v>1330.58</v>
      </c>
      <c r="E1622" s="522" t="s">
        <v>619</v>
      </c>
    </row>
    <row r="1623" spans="1:5" ht="13.5" x14ac:dyDescent="0.25">
      <c r="A1623" s="103">
        <v>97987</v>
      </c>
      <c r="B1623" s="103" t="s">
        <v>2240</v>
      </c>
      <c r="C1623" s="103" t="s">
        <v>206</v>
      </c>
      <c r="D1623" s="360">
        <v>616.32000000000005</v>
      </c>
      <c r="E1623" s="522" t="s">
        <v>619</v>
      </c>
    </row>
    <row r="1624" spans="1:5" ht="13.5" x14ac:dyDescent="0.25">
      <c r="A1624" s="103">
        <v>97988</v>
      </c>
      <c r="B1624" s="103" t="s">
        <v>2241</v>
      </c>
      <c r="C1624" s="103" t="s">
        <v>225</v>
      </c>
      <c r="D1624" s="104">
        <v>3033.94</v>
      </c>
      <c r="E1624" s="522" t="s">
        <v>619</v>
      </c>
    </row>
    <row r="1625" spans="1:5" ht="13.5" x14ac:dyDescent="0.25">
      <c r="A1625" s="103">
        <v>97989</v>
      </c>
      <c r="B1625" s="103" t="s">
        <v>2242</v>
      </c>
      <c r="C1625" s="103" t="s">
        <v>206</v>
      </c>
      <c r="D1625" s="104">
        <v>1556.24</v>
      </c>
      <c r="E1625" s="522" t="s">
        <v>619</v>
      </c>
    </row>
    <row r="1626" spans="1:5" ht="13.5" x14ac:dyDescent="0.25">
      <c r="A1626" s="103">
        <v>97991</v>
      </c>
      <c r="B1626" s="103" t="s">
        <v>2243</v>
      </c>
      <c r="C1626" s="103" t="s">
        <v>206</v>
      </c>
      <c r="D1626" s="360">
        <v>843.87</v>
      </c>
      <c r="E1626" s="522" t="s">
        <v>619</v>
      </c>
    </row>
    <row r="1627" spans="1:5" ht="13.5" x14ac:dyDescent="0.25">
      <c r="A1627" s="103">
        <v>97992</v>
      </c>
      <c r="B1627" s="103" t="s">
        <v>2244</v>
      </c>
      <c r="C1627" s="103" t="s">
        <v>225</v>
      </c>
      <c r="D1627" s="104">
        <v>3889.6</v>
      </c>
      <c r="E1627" s="522" t="s">
        <v>619</v>
      </c>
    </row>
    <row r="1628" spans="1:5" ht="13.5" x14ac:dyDescent="0.25">
      <c r="A1628" s="103">
        <v>97993</v>
      </c>
      <c r="B1628" s="103" t="s">
        <v>2245</v>
      </c>
      <c r="C1628" s="103" t="s">
        <v>206</v>
      </c>
      <c r="D1628" s="104">
        <v>1894.8</v>
      </c>
      <c r="E1628" s="522" t="s">
        <v>619</v>
      </c>
    </row>
    <row r="1629" spans="1:5" ht="13.5" x14ac:dyDescent="0.25">
      <c r="A1629" s="103">
        <v>97994</v>
      </c>
      <c r="B1629" s="103" t="s">
        <v>2246</v>
      </c>
      <c r="C1629" s="103" t="s">
        <v>225</v>
      </c>
      <c r="D1629" s="104">
        <v>2624.65</v>
      </c>
      <c r="E1629" s="522" t="s">
        <v>619</v>
      </c>
    </row>
    <row r="1630" spans="1:5" ht="13.5" x14ac:dyDescent="0.25">
      <c r="A1630" s="103">
        <v>97995</v>
      </c>
      <c r="B1630" s="103" t="s">
        <v>2247</v>
      </c>
      <c r="C1630" s="103" t="s">
        <v>206</v>
      </c>
      <c r="D1630" s="104">
        <v>1249.6600000000001</v>
      </c>
      <c r="E1630" s="522" t="s">
        <v>619</v>
      </c>
    </row>
    <row r="1631" spans="1:5" ht="13.5" x14ac:dyDescent="0.25">
      <c r="A1631" s="103">
        <v>97996</v>
      </c>
      <c r="B1631" s="103" t="s">
        <v>2248</v>
      </c>
      <c r="C1631" s="103" t="s">
        <v>225</v>
      </c>
      <c r="D1631" s="104">
        <v>3315.31</v>
      </c>
      <c r="E1631" s="522" t="s">
        <v>619</v>
      </c>
    </row>
    <row r="1632" spans="1:5" ht="13.5" x14ac:dyDescent="0.25">
      <c r="A1632" s="103">
        <v>97997</v>
      </c>
      <c r="B1632" s="103" t="s">
        <v>2249</v>
      </c>
      <c r="C1632" s="103" t="s">
        <v>206</v>
      </c>
      <c r="D1632" s="104">
        <v>1491.84</v>
      </c>
      <c r="E1632" s="522" t="s">
        <v>619</v>
      </c>
    </row>
    <row r="1633" spans="1:5" ht="13.5" x14ac:dyDescent="0.25">
      <c r="A1633" s="103">
        <v>97999</v>
      </c>
      <c r="B1633" s="103" t="s">
        <v>2250</v>
      </c>
      <c r="C1633" s="103" t="s">
        <v>206</v>
      </c>
      <c r="D1633" s="104">
        <v>1734.09</v>
      </c>
      <c r="E1633" s="522" t="s">
        <v>619</v>
      </c>
    </row>
    <row r="1634" spans="1:5" ht="13.5" x14ac:dyDescent="0.25">
      <c r="A1634" s="103">
        <v>98001</v>
      </c>
      <c r="B1634" s="103" t="s">
        <v>2251</v>
      </c>
      <c r="C1634" s="103" t="s">
        <v>206</v>
      </c>
      <c r="D1634" s="104">
        <v>1976.28</v>
      </c>
      <c r="E1634" s="522" t="s">
        <v>619</v>
      </c>
    </row>
    <row r="1635" spans="1:5" ht="13.5" x14ac:dyDescent="0.25">
      <c r="A1635" s="103">
        <v>98002</v>
      </c>
      <c r="B1635" s="103" t="s">
        <v>2252</v>
      </c>
      <c r="C1635" s="103" t="s">
        <v>225</v>
      </c>
      <c r="D1635" s="104">
        <v>5424.56</v>
      </c>
      <c r="E1635" s="522" t="s">
        <v>619</v>
      </c>
    </row>
    <row r="1636" spans="1:5" ht="13.5" x14ac:dyDescent="0.25">
      <c r="A1636" s="103">
        <v>98003</v>
      </c>
      <c r="B1636" s="103" t="s">
        <v>2253</v>
      </c>
      <c r="C1636" s="103" t="s">
        <v>206</v>
      </c>
      <c r="D1636" s="104">
        <v>2218.52</v>
      </c>
      <c r="E1636" s="522" t="s">
        <v>619</v>
      </c>
    </row>
    <row r="1637" spans="1:5" ht="13.5" x14ac:dyDescent="0.25">
      <c r="A1637" s="103">
        <v>98005</v>
      </c>
      <c r="B1637" s="103" t="s">
        <v>2254</v>
      </c>
      <c r="C1637" s="103" t="s">
        <v>206</v>
      </c>
      <c r="D1637" s="104">
        <v>2460.77</v>
      </c>
      <c r="E1637" s="522" t="s">
        <v>619</v>
      </c>
    </row>
    <row r="1638" spans="1:5" ht="13.5" x14ac:dyDescent="0.25">
      <c r="A1638" s="103">
        <v>98006</v>
      </c>
      <c r="B1638" s="103" t="s">
        <v>2255</v>
      </c>
      <c r="C1638" s="103" t="s">
        <v>225</v>
      </c>
      <c r="D1638" s="104">
        <v>6815.3</v>
      </c>
      <c r="E1638" s="522" t="s">
        <v>619</v>
      </c>
    </row>
    <row r="1639" spans="1:5" ht="13.5" x14ac:dyDescent="0.25">
      <c r="A1639" s="103">
        <v>98007</v>
      </c>
      <c r="B1639" s="103" t="s">
        <v>2256</v>
      </c>
      <c r="C1639" s="103" t="s">
        <v>206</v>
      </c>
      <c r="D1639" s="104">
        <v>2702.95</v>
      </c>
      <c r="E1639" s="522" t="s">
        <v>619</v>
      </c>
    </row>
    <row r="1640" spans="1:5" ht="13.5" x14ac:dyDescent="0.25">
      <c r="A1640" s="103">
        <v>98008</v>
      </c>
      <c r="B1640" s="103" t="s">
        <v>2257</v>
      </c>
      <c r="C1640" s="103" t="s">
        <v>225</v>
      </c>
      <c r="D1640" s="104">
        <v>4105.58</v>
      </c>
      <c r="E1640" s="522" t="s">
        <v>619</v>
      </c>
    </row>
    <row r="1641" spans="1:5" ht="13.5" x14ac:dyDescent="0.25">
      <c r="A1641" s="103">
        <v>98009</v>
      </c>
      <c r="B1641" s="103" t="s">
        <v>2258</v>
      </c>
      <c r="C1641" s="103" t="s">
        <v>206</v>
      </c>
      <c r="D1641" s="104">
        <v>1734.09</v>
      </c>
      <c r="E1641" s="522" t="s">
        <v>619</v>
      </c>
    </row>
    <row r="1642" spans="1:5" ht="13.5" x14ac:dyDescent="0.25">
      <c r="A1642" s="103">
        <v>98010</v>
      </c>
      <c r="B1642" s="103" t="s">
        <v>2259</v>
      </c>
      <c r="C1642" s="103" t="s">
        <v>225</v>
      </c>
      <c r="D1642" s="104">
        <v>5009.29</v>
      </c>
      <c r="E1642" s="522" t="s">
        <v>619</v>
      </c>
    </row>
    <row r="1643" spans="1:5" ht="13.5" x14ac:dyDescent="0.25">
      <c r="A1643" s="103">
        <v>98011</v>
      </c>
      <c r="B1643" s="103" t="s">
        <v>2260</v>
      </c>
      <c r="C1643" s="103" t="s">
        <v>206</v>
      </c>
      <c r="D1643" s="104">
        <v>1976.28</v>
      </c>
      <c r="E1643" s="522" t="s">
        <v>619</v>
      </c>
    </row>
    <row r="1644" spans="1:5" ht="13.5" x14ac:dyDescent="0.25">
      <c r="A1644" s="103">
        <v>98012</v>
      </c>
      <c r="B1644" s="103" t="s">
        <v>2261</v>
      </c>
      <c r="C1644" s="103" t="s">
        <v>225</v>
      </c>
      <c r="D1644" s="104">
        <v>5883.32</v>
      </c>
      <c r="E1644" s="522" t="s">
        <v>619</v>
      </c>
    </row>
    <row r="1645" spans="1:5" ht="13.5" x14ac:dyDescent="0.25">
      <c r="A1645" s="103">
        <v>98013</v>
      </c>
      <c r="B1645" s="103" t="s">
        <v>2262</v>
      </c>
      <c r="C1645" s="103" t="s">
        <v>206</v>
      </c>
      <c r="D1645" s="104">
        <v>2218.52</v>
      </c>
      <c r="E1645" s="522" t="s">
        <v>619</v>
      </c>
    </row>
    <row r="1646" spans="1:5" ht="13.5" x14ac:dyDescent="0.25">
      <c r="A1646" s="103">
        <v>98014</v>
      </c>
      <c r="B1646" s="103" t="s">
        <v>2263</v>
      </c>
      <c r="C1646" s="103" t="s">
        <v>225</v>
      </c>
      <c r="D1646" s="104">
        <v>6757.29</v>
      </c>
      <c r="E1646" s="522" t="s">
        <v>619</v>
      </c>
    </row>
    <row r="1647" spans="1:5" ht="13.5" x14ac:dyDescent="0.25">
      <c r="A1647" s="103">
        <v>98015</v>
      </c>
      <c r="B1647" s="103" t="s">
        <v>2264</v>
      </c>
      <c r="C1647" s="103" t="s">
        <v>206</v>
      </c>
      <c r="D1647" s="104">
        <v>2460.77</v>
      </c>
      <c r="E1647" s="522" t="s">
        <v>619</v>
      </c>
    </row>
    <row r="1648" spans="1:5" ht="13.5" x14ac:dyDescent="0.25">
      <c r="A1648" s="103">
        <v>98016</v>
      </c>
      <c r="B1648" s="103" t="s">
        <v>2265</v>
      </c>
      <c r="C1648" s="103" t="s">
        <v>225</v>
      </c>
      <c r="D1648" s="104">
        <v>7631.43</v>
      </c>
      <c r="E1648" s="522" t="s">
        <v>619</v>
      </c>
    </row>
    <row r="1649" spans="1:5" ht="13.5" x14ac:dyDescent="0.25">
      <c r="A1649" s="103">
        <v>98017</v>
      </c>
      <c r="B1649" s="103" t="s">
        <v>2266</v>
      </c>
      <c r="C1649" s="103" t="s">
        <v>206</v>
      </c>
      <c r="D1649" s="104">
        <v>2702.95</v>
      </c>
      <c r="E1649" s="522" t="s">
        <v>619</v>
      </c>
    </row>
    <row r="1650" spans="1:5" ht="13.5" x14ac:dyDescent="0.25">
      <c r="A1650" s="103">
        <v>98018</v>
      </c>
      <c r="B1650" s="103" t="s">
        <v>2267</v>
      </c>
      <c r="C1650" s="103" t="s">
        <v>225</v>
      </c>
      <c r="D1650" s="104">
        <v>8505.42</v>
      </c>
      <c r="E1650" s="522" t="s">
        <v>619</v>
      </c>
    </row>
    <row r="1651" spans="1:5" ht="13.5" x14ac:dyDescent="0.25">
      <c r="A1651" s="103">
        <v>98019</v>
      </c>
      <c r="B1651" s="103" t="s">
        <v>2268</v>
      </c>
      <c r="C1651" s="103" t="s">
        <v>206</v>
      </c>
      <c r="D1651" s="104">
        <v>2967.45</v>
      </c>
      <c r="E1651" s="522" t="s">
        <v>619</v>
      </c>
    </row>
    <row r="1652" spans="1:5" ht="13.5" x14ac:dyDescent="0.25">
      <c r="A1652" s="103">
        <v>98020</v>
      </c>
      <c r="B1652" s="103" t="s">
        <v>2269</v>
      </c>
      <c r="C1652" s="103" t="s">
        <v>225</v>
      </c>
      <c r="D1652" s="104">
        <v>6044.13</v>
      </c>
      <c r="E1652" s="522" t="s">
        <v>619</v>
      </c>
    </row>
    <row r="1653" spans="1:5" ht="13.5" x14ac:dyDescent="0.25">
      <c r="A1653" s="103">
        <v>98021</v>
      </c>
      <c r="B1653" s="103" t="s">
        <v>2270</v>
      </c>
      <c r="C1653" s="103" t="s">
        <v>206</v>
      </c>
      <c r="D1653" s="104">
        <v>2240.83</v>
      </c>
      <c r="E1653" s="522" t="s">
        <v>619</v>
      </c>
    </row>
    <row r="1654" spans="1:5" ht="13.5" x14ac:dyDescent="0.25">
      <c r="A1654" s="103">
        <v>98022</v>
      </c>
      <c r="B1654" s="103" t="s">
        <v>2271</v>
      </c>
      <c r="C1654" s="103" t="s">
        <v>225</v>
      </c>
      <c r="D1654" s="104">
        <v>7083.62</v>
      </c>
      <c r="E1654" s="522" t="s">
        <v>619</v>
      </c>
    </row>
    <row r="1655" spans="1:5" ht="13.5" x14ac:dyDescent="0.25">
      <c r="A1655" s="103">
        <v>98023</v>
      </c>
      <c r="B1655" s="103" t="s">
        <v>2272</v>
      </c>
      <c r="C1655" s="103" t="s">
        <v>206</v>
      </c>
      <c r="D1655" s="104">
        <v>2483.0100000000002</v>
      </c>
      <c r="E1655" s="522" t="s">
        <v>619</v>
      </c>
    </row>
    <row r="1656" spans="1:5" ht="13.5" x14ac:dyDescent="0.25">
      <c r="A1656" s="103">
        <v>98024</v>
      </c>
      <c r="B1656" s="103" t="s">
        <v>2273</v>
      </c>
      <c r="C1656" s="103" t="s">
        <v>225</v>
      </c>
      <c r="D1656" s="104">
        <v>8188.74</v>
      </c>
      <c r="E1656" s="522" t="s">
        <v>619</v>
      </c>
    </row>
    <row r="1657" spans="1:5" ht="13.5" x14ac:dyDescent="0.25">
      <c r="A1657" s="103">
        <v>98025</v>
      </c>
      <c r="B1657" s="103" t="s">
        <v>2274</v>
      </c>
      <c r="C1657" s="103" t="s">
        <v>206</v>
      </c>
      <c r="D1657" s="104">
        <v>2725.26</v>
      </c>
      <c r="E1657" s="522" t="s">
        <v>619</v>
      </c>
    </row>
    <row r="1658" spans="1:5" ht="13.5" x14ac:dyDescent="0.25">
      <c r="A1658" s="103">
        <v>98026</v>
      </c>
      <c r="B1658" s="103" t="s">
        <v>2275</v>
      </c>
      <c r="C1658" s="103" t="s">
        <v>225</v>
      </c>
      <c r="D1658" s="104">
        <v>9236.49</v>
      </c>
      <c r="E1658" s="522" t="s">
        <v>619</v>
      </c>
    </row>
    <row r="1659" spans="1:5" ht="13.5" x14ac:dyDescent="0.25">
      <c r="A1659" s="103">
        <v>98027</v>
      </c>
      <c r="B1659" s="103" t="s">
        <v>2276</v>
      </c>
      <c r="C1659" s="103" t="s">
        <v>206</v>
      </c>
      <c r="D1659" s="104">
        <v>2967.45</v>
      </c>
      <c r="E1659" s="522" t="s">
        <v>619</v>
      </c>
    </row>
    <row r="1660" spans="1:5" ht="13.5" x14ac:dyDescent="0.25">
      <c r="A1660" s="103">
        <v>98028</v>
      </c>
      <c r="B1660" s="103" t="s">
        <v>2277</v>
      </c>
      <c r="C1660" s="103" t="s">
        <v>225</v>
      </c>
      <c r="D1660" s="104">
        <v>10284.31</v>
      </c>
      <c r="E1660" s="522" t="s">
        <v>619</v>
      </c>
    </row>
    <row r="1661" spans="1:5" ht="13.5" x14ac:dyDescent="0.25">
      <c r="A1661" s="103">
        <v>98029</v>
      </c>
      <c r="B1661" s="103" t="s">
        <v>2278</v>
      </c>
      <c r="C1661" s="103" t="s">
        <v>206</v>
      </c>
      <c r="D1661" s="104">
        <v>3214.26</v>
      </c>
      <c r="E1661" s="522" t="s">
        <v>619</v>
      </c>
    </row>
    <row r="1662" spans="1:5" ht="13.5" x14ac:dyDescent="0.25">
      <c r="A1662" s="103">
        <v>98030</v>
      </c>
      <c r="B1662" s="103" t="s">
        <v>2279</v>
      </c>
      <c r="C1662" s="103" t="s">
        <v>225</v>
      </c>
      <c r="D1662" s="104">
        <v>8379.51</v>
      </c>
      <c r="E1662" s="522" t="s">
        <v>619</v>
      </c>
    </row>
    <row r="1663" spans="1:5" ht="13.5" x14ac:dyDescent="0.25">
      <c r="A1663" s="103">
        <v>98031</v>
      </c>
      <c r="B1663" s="103" t="s">
        <v>2280</v>
      </c>
      <c r="C1663" s="103" t="s">
        <v>206</v>
      </c>
      <c r="D1663" s="104">
        <v>2729.91</v>
      </c>
      <c r="E1663" s="522" t="s">
        <v>619</v>
      </c>
    </row>
    <row r="1664" spans="1:5" ht="13.5" x14ac:dyDescent="0.25">
      <c r="A1664" s="103">
        <v>98032</v>
      </c>
      <c r="B1664" s="103" t="s">
        <v>2281</v>
      </c>
      <c r="C1664" s="103" t="s">
        <v>225</v>
      </c>
      <c r="D1664" s="104">
        <v>9640.4699999999993</v>
      </c>
      <c r="E1664" s="522" t="s">
        <v>619</v>
      </c>
    </row>
    <row r="1665" spans="1:5" ht="13.5" x14ac:dyDescent="0.25">
      <c r="A1665" s="103">
        <v>98033</v>
      </c>
      <c r="B1665" s="103" t="s">
        <v>2282</v>
      </c>
      <c r="C1665" s="103" t="s">
        <v>206</v>
      </c>
      <c r="D1665" s="104">
        <v>2972.1</v>
      </c>
      <c r="E1665" s="522" t="s">
        <v>619</v>
      </c>
    </row>
    <row r="1666" spans="1:5" ht="13.5" x14ac:dyDescent="0.25">
      <c r="A1666" s="103">
        <v>98034</v>
      </c>
      <c r="B1666" s="103" t="s">
        <v>2283</v>
      </c>
      <c r="C1666" s="103" t="s">
        <v>225</v>
      </c>
      <c r="D1666" s="104">
        <v>10901.43</v>
      </c>
      <c r="E1666" s="522" t="s">
        <v>619</v>
      </c>
    </row>
    <row r="1667" spans="1:5" ht="13.5" x14ac:dyDescent="0.25">
      <c r="A1667" s="103">
        <v>98035</v>
      </c>
      <c r="B1667" s="103" t="s">
        <v>2284</v>
      </c>
      <c r="C1667" s="103" t="s">
        <v>206</v>
      </c>
      <c r="D1667" s="104">
        <v>3214.26</v>
      </c>
      <c r="E1667" s="522" t="s">
        <v>619</v>
      </c>
    </row>
    <row r="1668" spans="1:5" ht="13.5" x14ac:dyDescent="0.25">
      <c r="A1668" s="103">
        <v>98036</v>
      </c>
      <c r="B1668" s="103" t="s">
        <v>2285</v>
      </c>
      <c r="C1668" s="103" t="s">
        <v>225</v>
      </c>
      <c r="D1668" s="104">
        <v>12162.42</v>
      </c>
      <c r="E1668" s="522" t="s">
        <v>619</v>
      </c>
    </row>
    <row r="1669" spans="1:5" ht="13.5" x14ac:dyDescent="0.25">
      <c r="A1669" s="103">
        <v>98037</v>
      </c>
      <c r="B1669" s="103" t="s">
        <v>2286</v>
      </c>
      <c r="C1669" s="103" t="s">
        <v>206</v>
      </c>
      <c r="D1669" s="104">
        <v>3461.09</v>
      </c>
      <c r="E1669" s="522" t="s">
        <v>619</v>
      </c>
    </row>
    <row r="1670" spans="1:5" ht="13.5" x14ac:dyDescent="0.25">
      <c r="A1670" s="103">
        <v>98038</v>
      </c>
      <c r="B1670" s="103" t="s">
        <v>2287</v>
      </c>
      <c r="C1670" s="103" t="s">
        <v>225</v>
      </c>
      <c r="D1670" s="104">
        <v>11129.5</v>
      </c>
      <c r="E1670" s="522" t="s">
        <v>619</v>
      </c>
    </row>
    <row r="1671" spans="1:5" ht="13.5" x14ac:dyDescent="0.25">
      <c r="A1671" s="103">
        <v>98039</v>
      </c>
      <c r="B1671" s="103" t="s">
        <v>2288</v>
      </c>
      <c r="C1671" s="103" t="s">
        <v>206</v>
      </c>
      <c r="D1671" s="104">
        <v>3218.91</v>
      </c>
      <c r="E1671" s="522" t="s">
        <v>619</v>
      </c>
    </row>
    <row r="1672" spans="1:5" ht="13.5" x14ac:dyDescent="0.25">
      <c r="A1672" s="103">
        <v>98040</v>
      </c>
      <c r="B1672" s="103" t="s">
        <v>2289</v>
      </c>
      <c r="C1672" s="103" t="s">
        <v>225</v>
      </c>
      <c r="D1672" s="104">
        <v>12579.1</v>
      </c>
      <c r="E1672" s="522" t="s">
        <v>619</v>
      </c>
    </row>
    <row r="1673" spans="1:5" ht="13.5" x14ac:dyDescent="0.25">
      <c r="A1673" s="103">
        <v>98041</v>
      </c>
      <c r="B1673" s="103" t="s">
        <v>2290</v>
      </c>
      <c r="C1673" s="103" t="s">
        <v>206</v>
      </c>
      <c r="D1673" s="104">
        <v>3461.09</v>
      </c>
      <c r="E1673" s="522" t="s">
        <v>619</v>
      </c>
    </row>
    <row r="1674" spans="1:5" ht="13.5" x14ac:dyDescent="0.25">
      <c r="A1674" s="103">
        <v>98042</v>
      </c>
      <c r="B1674" s="103" t="s">
        <v>2291</v>
      </c>
      <c r="C1674" s="103" t="s">
        <v>225</v>
      </c>
      <c r="D1674" s="104">
        <v>14028.74</v>
      </c>
      <c r="E1674" s="522" t="s">
        <v>619</v>
      </c>
    </row>
    <row r="1675" spans="1:5" ht="13.5" x14ac:dyDescent="0.25">
      <c r="A1675" s="103">
        <v>98043</v>
      </c>
      <c r="B1675" s="103" t="s">
        <v>2292</v>
      </c>
      <c r="C1675" s="103" t="s">
        <v>206</v>
      </c>
      <c r="D1675" s="104">
        <v>3708</v>
      </c>
      <c r="E1675" s="522" t="s">
        <v>619</v>
      </c>
    </row>
    <row r="1676" spans="1:5" ht="13.5" x14ac:dyDescent="0.25">
      <c r="A1676" s="103">
        <v>98044</v>
      </c>
      <c r="B1676" s="103" t="s">
        <v>2293</v>
      </c>
      <c r="C1676" s="103" t="s">
        <v>225</v>
      </c>
      <c r="D1676" s="104">
        <v>14256.87</v>
      </c>
      <c r="E1676" s="522" t="s">
        <v>619</v>
      </c>
    </row>
    <row r="1677" spans="1:5" ht="13.5" x14ac:dyDescent="0.25">
      <c r="A1677" s="103">
        <v>98045</v>
      </c>
      <c r="B1677" s="103" t="s">
        <v>2294</v>
      </c>
      <c r="C1677" s="103" t="s">
        <v>206</v>
      </c>
      <c r="D1677" s="104">
        <v>3708</v>
      </c>
      <c r="E1677" s="522" t="s">
        <v>619</v>
      </c>
    </row>
    <row r="1678" spans="1:5" ht="13.5" x14ac:dyDescent="0.25">
      <c r="A1678" s="103">
        <v>98046</v>
      </c>
      <c r="B1678" s="103" t="s">
        <v>2295</v>
      </c>
      <c r="C1678" s="103" t="s">
        <v>225</v>
      </c>
      <c r="D1678" s="104">
        <v>15894.94</v>
      </c>
      <c r="E1678" s="522" t="s">
        <v>619</v>
      </c>
    </row>
    <row r="1679" spans="1:5" ht="13.5" x14ac:dyDescent="0.25">
      <c r="A1679" s="103">
        <v>98047</v>
      </c>
      <c r="B1679" s="103" t="s">
        <v>2296</v>
      </c>
      <c r="C1679" s="103" t="s">
        <v>206</v>
      </c>
      <c r="D1679" s="104">
        <v>3954.83</v>
      </c>
      <c r="E1679" s="522" t="s">
        <v>619</v>
      </c>
    </row>
    <row r="1680" spans="1:5" ht="13.5" x14ac:dyDescent="0.25">
      <c r="A1680" s="103">
        <v>98048</v>
      </c>
      <c r="B1680" s="103" t="s">
        <v>2297</v>
      </c>
      <c r="C1680" s="103" t="s">
        <v>225</v>
      </c>
      <c r="D1680" s="104">
        <v>17761.23</v>
      </c>
      <c r="E1680" s="522" t="s">
        <v>619</v>
      </c>
    </row>
    <row r="1681" spans="1:5" ht="13.5" x14ac:dyDescent="0.25">
      <c r="A1681" s="103">
        <v>98049</v>
      </c>
      <c r="B1681" s="103" t="s">
        <v>2298</v>
      </c>
      <c r="C1681" s="103" t="s">
        <v>206</v>
      </c>
      <c r="D1681" s="104">
        <v>4156.22</v>
      </c>
      <c r="E1681" s="522" t="s">
        <v>619</v>
      </c>
    </row>
    <row r="1682" spans="1:5" ht="13.5" x14ac:dyDescent="0.25">
      <c r="A1682" s="103">
        <v>98050</v>
      </c>
      <c r="B1682" s="103" t="s">
        <v>2299</v>
      </c>
      <c r="C1682" s="103" t="s">
        <v>206</v>
      </c>
      <c r="D1682" s="360">
        <v>256.29000000000002</v>
      </c>
      <c r="E1682" s="522" t="s">
        <v>619</v>
      </c>
    </row>
    <row r="1683" spans="1:5" ht="13.5" x14ac:dyDescent="0.25">
      <c r="A1683" s="103">
        <v>98051</v>
      </c>
      <c r="B1683" s="103" t="s">
        <v>2300</v>
      </c>
      <c r="C1683" s="103" t="s">
        <v>206</v>
      </c>
      <c r="D1683" s="360">
        <v>891.42</v>
      </c>
      <c r="E1683" s="522" t="s">
        <v>619</v>
      </c>
    </row>
    <row r="1684" spans="1:5" ht="13.5" x14ac:dyDescent="0.25">
      <c r="A1684" s="103">
        <v>98405</v>
      </c>
      <c r="B1684" s="103" t="s">
        <v>2301</v>
      </c>
      <c r="C1684" s="103" t="s">
        <v>225</v>
      </c>
      <c r="D1684" s="104">
        <v>2547.9499999999998</v>
      </c>
      <c r="E1684" s="522" t="s">
        <v>619</v>
      </c>
    </row>
    <row r="1685" spans="1:5" ht="13.5" x14ac:dyDescent="0.25">
      <c r="A1685" s="103">
        <v>98406</v>
      </c>
      <c r="B1685" s="103" t="s">
        <v>2302</v>
      </c>
      <c r="C1685" s="103" t="s">
        <v>225</v>
      </c>
      <c r="D1685" s="104">
        <v>6119.89</v>
      </c>
      <c r="E1685" s="522" t="s">
        <v>619</v>
      </c>
    </row>
    <row r="1686" spans="1:5" ht="13.5" x14ac:dyDescent="0.25">
      <c r="A1686" s="103">
        <v>98407</v>
      </c>
      <c r="B1686" s="103" t="s">
        <v>2303</v>
      </c>
      <c r="C1686" s="103" t="s">
        <v>225</v>
      </c>
      <c r="D1686" s="104">
        <v>4005.89</v>
      </c>
      <c r="E1686" s="522" t="s">
        <v>619</v>
      </c>
    </row>
    <row r="1687" spans="1:5" ht="13.5" x14ac:dyDescent="0.25">
      <c r="A1687" s="103">
        <v>98408</v>
      </c>
      <c r="B1687" s="103" t="s">
        <v>2304</v>
      </c>
      <c r="C1687" s="103" t="s">
        <v>225</v>
      </c>
      <c r="D1687" s="104">
        <v>4696.53</v>
      </c>
      <c r="E1687" s="522" t="s">
        <v>619</v>
      </c>
    </row>
    <row r="1688" spans="1:5" ht="13.5" x14ac:dyDescent="0.25">
      <c r="A1688" s="103">
        <v>98409</v>
      </c>
      <c r="B1688" s="103" t="s">
        <v>2305</v>
      </c>
      <c r="C1688" s="103" t="s">
        <v>206</v>
      </c>
      <c r="D1688" s="360">
        <v>352.45</v>
      </c>
      <c r="E1688" s="522" t="s">
        <v>619</v>
      </c>
    </row>
    <row r="1689" spans="1:5" ht="13.5" x14ac:dyDescent="0.25">
      <c r="A1689" s="103">
        <v>98410</v>
      </c>
      <c r="B1689" s="103" t="s">
        <v>2306</v>
      </c>
      <c r="C1689" s="103" t="s">
        <v>225</v>
      </c>
      <c r="D1689" s="104">
        <v>1221.8499999999999</v>
      </c>
      <c r="E1689" s="522" t="s">
        <v>619</v>
      </c>
    </row>
    <row r="1690" spans="1:5" ht="13.5" x14ac:dyDescent="0.25">
      <c r="A1690" s="103">
        <v>99240</v>
      </c>
      <c r="B1690" s="103" t="s">
        <v>2307</v>
      </c>
      <c r="C1690" s="103" t="s">
        <v>206</v>
      </c>
      <c r="D1690" s="360">
        <v>613.17999999999995</v>
      </c>
      <c r="E1690" s="522" t="s">
        <v>619</v>
      </c>
    </row>
    <row r="1691" spans="1:5" ht="13.5" x14ac:dyDescent="0.25">
      <c r="A1691" s="103">
        <v>99241</v>
      </c>
      <c r="B1691" s="103" t="s">
        <v>2308</v>
      </c>
      <c r="C1691" s="103" t="s">
        <v>206</v>
      </c>
      <c r="D1691" s="104">
        <v>1668.29</v>
      </c>
      <c r="E1691" s="522" t="s">
        <v>619</v>
      </c>
    </row>
    <row r="1692" spans="1:5" ht="13.5" x14ac:dyDescent="0.25">
      <c r="A1692" s="103">
        <v>99242</v>
      </c>
      <c r="B1692" s="103" t="s">
        <v>2309</v>
      </c>
      <c r="C1692" s="103" t="s">
        <v>225</v>
      </c>
      <c r="D1692" s="104">
        <v>2944.47</v>
      </c>
      <c r="E1692" s="522" t="s">
        <v>619</v>
      </c>
    </row>
    <row r="1693" spans="1:5" ht="13.5" x14ac:dyDescent="0.25">
      <c r="A1693" s="103">
        <v>99243</v>
      </c>
      <c r="B1693" s="103" t="s">
        <v>2310</v>
      </c>
      <c r="C1693" s="103" t="s">
        <v>206</v>
      </c>
      <c r="D1693" s="104">
        <v>1471.51</v>
      </c>
      <c r="E1693" s="522" t="s">
        <v>619</v>
      </c>
    </row>
    <row r="1694" spans="1:5" ht="13.5" x14ac:dyDescent="0.25">
      <c r="A1694" s="103">
        <v>99244</v>
      </c>
      <c r="B1694" s="103" t="s">
        <v>2311</v>
      </c>
      <c r="C1694" s="103" t="s">
        <v>225</v>
      </c>
      <c r="D1694" s="104">
        <v>4901.79</v>
      </c>
      <c r="E1694" s="522" t="s">
        <v>619</v>
      </c>
    </row>
    <row r="1695" spans="1:5" ht="13.5" x14ac:dyDescent="0.25">
      <c r="A1695" s="103">
        <v>99246</v>
      </c>
      <c r="B1695" s="103" t="s">
        <v>2312</v>
      </c>
      <c r="C1695" s="103" t="s">
        <v>206</v>
      </c>
      <c r="D1695" s="360">
        <v>839.59</v>
      </c>
      <c r="E1695" s="522" t="s">
        <v>619</v>
      </c>
    </row>
    <row r="1696" spans="1:5" ht="13.5" x14ac:dyDescent="0.25">
      <c r="A1696" s="103">
        <v>99247</v>
      </c>
      <c r="B1696" s="103" t="s">
        <v>2313</v>
      </c>
      <c r="C1696" s="103" t="s">
        <v>206</v>
      </c>
      <c r="D1696" s="104">
        <v>1900.81</v>
      </c>
      <c r="E1696" s="522" t="s">
        <v>619</v>
      </c>
    </row>
    <row r="1697" spans="1:5" ht="13.5" x14ac:dyDescent="0.25">
      <c r="A1697" s="103">
        <v>99248</v>
      </c>
      <c r="B1697" s="103" t="s">
        <v>2314</v>
      </c>
      <c r="C1697" s="103" t="s">
        <v>225</v>
      </c>
      <c r="D1697" s="104">
        <v>3781.61</v>
      </c>
      <c r="E1697" s="522" t="s">
        <v>619</v>
      </c>
    </row>
    <row r="1698" spans="1:5" ht="13.5" x14ac:dyDescent="0.25">
      <c r="A1698" s="103">
        <v>99249</v>
      </c>
      <c r="B1698" s="103" t="s">
        <v>2315</v>
      </c>
      <c r="C1698" s="103" t="s">
        <v>206</v>
      </c>
      <c r="D1698" s="104">
        <v>1796.87</v>
      </c>
      <c r="E1698" s="522" t="s">
        <v>619</v>
      </c>
    </row>
    <row r="1699" spans="1:5" ht="13.5" x14ac:dyDescent="0.25">
      <c r="A1699" s="103">
        <v>99252</v>
      </c>
      <c r="B1699" s="103" t="s">
        <v>2316</v>
      </c>
      <c r="C1699" s="103" t="s">
        <v>225</v>
      </c>
      <c r="D1699" s="104">
        <v>2568.61</v>
      </c>
      <c r="E1699" s="522" t="s">
        <v>619</v>
      </c>
    </row>
    <row r="1700" spans="1:5" ht="13.5" x14ac:dyDescent="0.25">
      <c r="A1700" s="103">
        <v>99254</v>
      </c>
      <c r="B1700" s="103" t="s">
        <v>2317</v>
      </c>
      <c r="C1700" s="103" t="s">
        <v>206</v>
      </c>
      <c r="D1700" s="104">
        <v>1203.21</v>
      </c>
      <c r="E1700" s="522" t="s">
        <v>619</v>
      </c>
    </row>
    <row r="1701" spans="1:5" ht="13.5" x14ac:dyDescent="0.25">
      <c r="A1701" s="103">
        <v>99256</v>
      </c>
      <c r="B1701" s="103" t="s">
        <v>2318</v>
      </c>
      <c r="C1701" s="103" t="s">
        <v>225</v>
      </c>
      <c r="D1701" s="104">
        <v>5756.44</v>
      </c>
      <c r="E1701" s="522" t="s">
        <v>619</v>
      </c>
    </row>
    <row r="1702" spans="1:5" ht="13.5" x14ac:dyDescent="0.25">
      <c r="A1702" s="103">
        <v>99259</v>
      </c>
      <c r="B1702" s="103" t="s">
        <v>2319</v>
      </c>
      <c r="C1702" s="103" t="s">
        <v>225</v>
      </c>
      <c r="D1702" s="104">
        <v>3243.81</v>
      </c>
      <c r="E1702" s="522" t="s">
        <v>619</v>
      </c>
    </row>
    <row r="1703" spans="1:5" ht="13.5" x14ac:dyDescent="0.25">
      <c r="A1703" s="103">
        <v>99261</v>
      </c>
      <c r="B1703" s="103" t="s">
        <v>2320</v>
      </c>
      <c r="C1703" s="103" t="s">
        <v>206</v>
      </c>
      <c r="D1703" s="104">
        <v>1435.72</v>
      </c>
      <c r="E1703" s="522" t="s">
        <v>619</v>
      </c>
    </row>
    <row r="1704" spans="1:5" ht="13.5" x14ac:dyDescent="0.25">
      <c r="A1704" s="103">
        <v>99263</v>
      </c>
      <c r="B1704" s="103" t="s">
        <v>2321</v>
      </c>
      <c r="C1704" s="103" t="s">
        <v>206</v>
      </c>
      <c r="D1704" s="104">
        <v>2133.37</v>
      </c>
      <c r="E1704" s="522" t="s">
        <v>619</v>
      </c>
    </row>
    <row r="1705" spans="1:5" ht="13.5" x14ac:dyDescent="0.25">
      <c r="A1705" s="103">
        <v>99265</v>
      </c>
      <c r="B1705" s="103" t="s">
        <v>2322</v>
      </c>
      <c r="C1705" s="103" t="s">
        <v>225</v>
      </c>
      <c r="D1705" s="104">
        <v>3918.93</v>
      </c>
      <c r="E1705" s="522" t="s">
        <v>619</v>
      </c>
    </row>
    <row r="1706" spans="1:5" ht="13.5" x14ac:dyDescent="0.25">
      <c r="A1706" s="103">
        <v>99266</v>
      </c>
      <c r="B1706" s="103" t="s">
        <v>2323</v>
      </c>
      <c r="C1706" s="103" t="s">
        <v>206</v>
      </c>
      <c r="D1706" s="104">
        <v>1668.29</v>
      </c>
      <c r="E1706" s="522" t="s">
        <v>619</v>
      </c>
    </row>
    <row r="1707" spans="1:5" ht="13.5" x14ac:dyDescent="0.25">
      <c r="A1707" s="103">
        <v>99267</v>
      </c>
      <c r="B1707" s="103" t="s">
        <v>2324</v>
      </c>
      <c r="C1707" s="103" t="s">
        <v>225</v>
      </c>
      <c r="D1707" s="104">
        <v>4594.1000000000004</v>
      </c>
      <c r="E1707" s="522" t="s">
        <v>619</v>
      </c>
    </row>
    <row r="1708" spans="1:5" ht="13.5" x14ac:dyDescent="0.25">
      <c r="A1708" s="103">
        <v>99268</v>
      </c>
      <c r="B1708" s="103" t="s">
        <v>2325</v>
      </c>
      <c r="C1708" s="103" t="s">
        <v>225</v>
      </c>
      <c r="D1708" s="360">
        <v>483.86</v>
      </c>
      <c r="E1708" s="522" t="s">
        <v>619</v>
      </c>
    </row>
    <row r="1709" spans="1:5" ht="13.5" x14ac:dyDescent="0.25">
      <c r="A1709" s="103">
        <v>99269</v>
      </c>
      <c r="B1709" s="103" t="s">
        <v>2326</v>
      </c>
      <c r="C1709" s="103" t="s">
        <v>206</v>
      </c>
      <c r="D1709" s="104">
        <v>1900.81</v>
      </c>
      <c r="E1709" s="522" t="s">
        <v>619</v>
      </c>
    </row>
    <row r="1710" spans="1:5" ht="13.5" x14ac:dyDescent="0.25">
      <c r="A1710" s="103">
        <v>99270</v>
      </c>
      <c r="B1710" s="103" t="s">
        <v>2327</v>
      </c>
      <c r="C1710" s="103" t="s">
        <v>225</v>
      </c>
      <c r="D1710" s="360">
        <v>614.98</v>
      </c>
      <c r="E1710" s="522" t="s">
        <v>619</v>
      </c>
    </row>
    <row r="1711" spans="1:5" ht="13.5" x14ac:dyDescent="0.25">
      <c r="A1711" s="103">
        <v>99271</v>
      </c>
      <c r="B1711" s="103" t="s">
        <v>2328</v>
      </c>
      <c r="C1711" s="103" t="s">
        <v>225</v>
      </c>
      <c r="D1711" s="104">
        <v>6611.02</v>
      </c>
      <c r="E1711" s="522" t="s">
        <v>619</v>
      </c>
    </row>
    <row r="1712" spans="1:5" ht="13.5" x14ac:dyDescent="0.25">
      <c r="A1712" s="103">
        <v>99272</v>
      </c>
      <c r="B1712" s="103" t="s">
        <v>2329</v>
      </c>
      <c r="C1712" s="103" t="s">
        <v>225</v>
      </c>
      <c r="D1712" s="104">
        <v>1094.73</v>
      </c>
      <c r="E1712" s="522" t="s">
        <v>619</v>
      </c>
    </row>
    <row r="1713" spans="1:5" ht="13.5" x14ac:dyDescent="0.25">
      <c r="A1713" s="103">
        <v>99273</v>
      </c>
      <c r="B1713" s="103" t="s">
        <v>2330</v>
      </c>
      <c r="C1713" s="103" t="s">
        <v>225</v>
      </c>
      <c r="D1713" s="104">
        <v>1508.29</v>
      </c>
      <c r="E1713" s="522" t="s">
        <v>619</v>
      </c>
    </row>
    <row r="1714" spans="1:5" ht="13.5" x14ac:dyDescent="0.25">
      <c r="A1714" s="103">
        <v>99274</v>
      </c>
      <c r="B1714" s="103" t="s">
        <v>2331</v>
      </c>
      <c r="C1714" s="103" t="s">
        <v>225</v>
      </c>
      <c r="D1714" s="104">
        <v>5306.67</v>
      </c>
      <c r="E1714" s="522" t="s">
        <v>619</v>
      </c>
    </row>
    <row r="1715" spans="1:5" ht="13.5" x14ac:dyDescent="0.25">
      <c r="A1715" s="103">
        <v>99275</v>
      </c>
      <c r="B1715" s="103" t="s">
        <v>2332</v>
      </c>
      <c r="C1715" s="103" t="s">
        <v>225</v>
      </c>
      <c r="D1715" s="360">
        <v>951.06</v>
      </c>
      <c r="E1715" s="522" t="s">
        <v>619</v>
      </c>
    </row>
    <row r="1716" spans="1:5" ht="13.5" x14ac:dyDescent="0.25">
      <c r="A1716" s="103">
        <v>99276</v>
      </c>
      <c r="B1716" s="103" t="s">
        <v>2333</v>
      </c>
      <c r="C1716" s="103" t="s">
        <v>206</v>
      </c>
      <c r="D1716" s="104">
        <v>2365.94</v>
      </c>
      <c r="E1716" s="522" t="s">
        <v>619</v>
      </c>
    </row>
    <row r="1717" spans="1:5" ht="13.5" x14ac:dyDescent="0.25">
      <c r="A1717" s="103">
        <v>99277</v>
      </c>
      <c r="B1717" s="103" t="s">
        <v>2334</v>
      </c>
      <c r="C1717" s="103" t="s">
        <v>206</v>
      </c>
      <c r="D1717" s="104">
        <v>2133.37</v>
      </c>
      <c r="E1717" s="522" t="s">
        <v>619</v>
      </c>
    </row>
    <row r="1718" spans="1:5" ht="13.5" x14ac:dyDescent="0.25">
      <c r="A1718" s="103">
        <v>99278</v>
      </c>
      <c r="B1718" s="103" t="s">
        <v>2335</v>
      </c>
      <c r="C1718" s="103" t="s">
        <v>206</v>
      </c>
      <c r="D1718" s="360">
        <v>350.54</v>
      </c>
      <c r="E1718" s="522" t="s">
        <v>619</v>
      </c>
    </row>
    <row r="1719" spans="1:5" ht="13.5" x14ac:dyDescent="0.25">
      <c r="A1719" s="103">
        <v>99279</v>
      </c>
      <c r="B1719" s="103" t="s">
        <v>2336</v>
      </c>
      <c r="C1719" s="103" t="s">
        <v>225</v>
      </c>
      <c r="D1719" s="104">
        <v>5986.54</v>
      </c>
      <c r="E1719" s="522" t="s">
        <v>619</v>
      </c>
    </row>
    <row r="1720" spans="1:5" ht="13.5" x14ac:dyDescent="0.25">
      <c r="A1720" s="103">
        <v>99280</v>
      </c>
      <c r="B1720" s="103" t="s">
        <v>2337</v>
      </c>
      <c r="C1720" s="103" t="s">
        <v>225</v>
      </c>
      <c r="D1720" s="104">
        <v>1996.25</v>
      </c>
      <c r="E1720" s="522" t="s">
        <v>619</v>
      </c>
    </row>
    <row r="1721" spans="1:5" ht="13.5" x14ac:dyDescent="0.25">
      <c r="A1721" s="103">
        <v>99281</v>
      </c>
      <c r="B1721" s="103" t="s">
        <v>2338</v>
      </c>
      <c r="C1721" s="103" t="s">
        <v>206</v>
      </c>
      <c r="D1721" s="104">
        <v>2365.94</v>
      </c>
      <c r="E1721" s="522" t="s">
        <v>619</v>
      </c>
    </row>
    <row r="1722" spans="1:5" ht="13.5" x14ac:dyDescent="0.25">
      <c r="A1722" s="103">
        <v>99282</v>
      </c>
      <c r="B1722" s="103" t="s">
        <v>2339</v>
      </c>
      <c r="C1722" s="103" t="s">
        <v>206</v>
      </c>
      <c r="D1722" s="104">
        <v>2621.88</v>
      </c>
      <c r="E1722" s="522" t="s">
        <v>619</v>
      </c>
    </row>
    <row r="1723" spans="1:5" ht="13.5" x14ac:dyDescent="0.25">
      <c r="A1723" s="103">
        <v>99283</v>
      </c>
      <c r="B1723" s="103" t="s">
        <v>2340</v>
      </c>
      <c r="C1723" s="103" t="s">
        <v>206</v>
      </c>
      <c r="D1723" s="104">
        <v>1037.72</v>
      </c>
      <c r="E1723" s="522" t="s">
        <v>619</v>
      </c>
    </row>
    <row r="1724" spans="1:5" ht="13.5" x14ac:dyDescent="0.25">
      <c r="A1724" s="103">
        <v>99284</v>
      </c>
      <c r="B1724" s="103" t="s">
        <v>2341</v>
      </c>
      <c r="C1724" s="103" t="s">
        <v>225</v>
      </c>
      <c r="D1724" s="104">
        <v>7465.76</v>
      </c>
      <c r="E1724" s="522" t="s">
        <v>619</v>
      </c>
    </row>
    <row r="1725" spans="1:5" ht="13.5" x14ac:dyDescent="0.25">
      <c r="A1725" s="103">
        <v>99285</v>
      </c>
      <c r="B1725" s="103" t="s">
        <v>2342</v>
      </c>
      <c r="C1725" s="103" t="s">
        <v>225</v>
      </c>
      <c r="D1725" s="104">
        <v>1257.05</v>
      </c>
      <c r="E1725" s="522" t="s">
        <v>619</v>
      </c>
    </row>
    <row r="1726" spans="1:5" ht="13.5" x14ac:dyDescent="0.25">
      <c r="A1726" s="103">
        <v>99286</v>
      </c>
      <c r="B1726" s="103" t="s">
        <v>2343</v>
      </c>
      <c r="C1726" s="103" t="s">
        <v>225</v>
      </c>
      <c r="D1726" s="104">
        <v>6666.49</v>
      </c>
      <c r="E1726" s="522" t="s">
        <v>619</v>
      </c>
    </row>
    <row r="1727" spans="1:5" ht="13.5" x14ac:dyDescent="0.25">
      <c r="A1727" s="103">
        <v>99287</v>
      </c>
      <c r="B1727" s="103" t="s">
        <v>2344</v>
      </c>
      <c r="C1727" s="103" t="s">
        <v>225</v>
      </c>
      <c r="D1727" s="104">
        <v>9429.6299999999992</v>
      </c>
      <c r="E1727" s="522" t="s">
        <v>619</v>
      </c>
    </row>
    <row r="1728" spans="1:5" ht="13.5" x14ac:dyDescent="0.25">
      <c r="A1728" s="103">
        <v>99288</v>
      </c>
      <c r="B1728" s="103" t="s">
        <v>2345</v>
      </c>
      <c r="C1728" s="103" t="s">
        <v>206</v>
      </c>
      <c r="D1728" s="360">
        <v>461.73</v>
      </c>
      <c r="E1728" s="522" t="s">
        <v>619</v>
      </c>
    </row>
    <row r="1729" spans="1:5" ht="13.5" x14ac:dyDescent="0.25">
      <c r="A1729" s="103">
        <v>99289</v>
      </c>
      <c r="B1729" s="103" t="s">
        <v>2346</v>
      </c>
      <c r="C1729" s="103" t="s">
        <v>206</v>
      </c>
      <c r="D1729" s="104">
        <v>2598.4499999999998</v>
      </c>
      <c r="E1729" s="522" t="s">
        <v>619</v>
      </c>
    </row>
    <row r="1730" spans="1:5" ht="13.5" x14ac:dyDescent="0.25">
      <c r="A1730" s="103">
        <v>99290</v>
      </c>
      <c r="B1730" s="103" t="s">
        <v>2347</v>
      </c>
      <c r="C1730" s="103" t="s">
        <v>225</v>
      </c>
      <c r="D1730" s="104">
        <v>4017.48</v>
      </c>
      <c r="E1730" s="522" t="s">
        <v>619</v>
      </c>
    </row>
    <row r="1731" spans="1:5" ht="13.5" x14ac:dyDescent="0.25">
      <c r="A1731" s="103">
        <v>99291</v>
      </c>
      <c r="B1731" s="103" t="s">
        <v>2348</v>
      </c>
      <c r="C1731" s="103" t="s">
        <v>206</v>
      </c>
      <c r="D1731" s="104">
        <v>2598.4499999999998</v>
      </c>
      <c r="E1731" s="522" t="s">
        <v>619</v>
      </c>
    </row>
    <row r="1732" spans="1:5" ht="13.5" x14ac:dyDescent="0.25">
      <c r="A1732" s="103">
        <v>99292</v>
      </c>
      <c r="B1732" s="103" t="s">
        <v>2349</v>
      </c>
      <c r="C1732" s="103" t="s">
        <v>225</v>
      </c>
      <c r="D1732" s="104">
        <v>2467.5</v>
      </c>
      <c r="E1732" s="522" t="s">
        <v>619</v>
      </c>
    </row>
    <row r="1733" spans="1:5" ht="13.5" x14ac:dyDescent="0.25">
      <c r="A1733" s="103">
        <v>99293</v>
      </c>
      <c r="B1733" s="103" t="s">
        <v>2350</v>
      </c>
      <c r="C1733" s="103" t="s">
        <v>206</v>
      </c>
      <c r="D1733" s="104">
        <v>1254.6300000000001</v>
      </c>
      <c r="E1733" s="522" t="s">
        <v>619</v>
      </c>
    </row>
    <row r="1734" spans="1:5" ht="13.5" x14ac:dyDescent="0.25">
      <c r="A1734" s="103">
        <v>99294</v>
      </c>
      <c r="B1734" s="103" t="s">
        <v>2351</v>
      </c>
      <c r="C1734" s="103" t="s">
        <v>225</v>
      </c>
      <c r="D1734" s="104">
        <v>8320.3799999999992</v>
      </c>
      <c r="E1734" s="522" t="s">
        <v>619</v>
      </c>
    </row>
    <row r="1735" spans="1:5" ht="13.5" x14ac:dyDescent="0.25">
      <c r="A1735" s="103">
        <v>99296</v>
      </c>
      <c r="B1735" s="103" t="s">
        <v>2352</v>
      </c>
      <c r="C1735" s="103" t="s">
        <v>206</v>
      </c>
      <c r="D1735" s="104">
        <v>2854.41</v>
      </c>
      <c r="E1735" s="522" t="s">
        <v>619</v>
      </c>
    </row>
    <row r="1736" spans="1:5" ht="13.5" x14ac:dyDescent="0.25">
      <c r="A1736" s="103">
        <v>99297</v>
      </c>
      <c r="B1736" s="103" t="s">
        <v>2353</v>
      </c>
      <c r="C1736" s="103" t="s">
        <v>206</v>
      </c>
      <c r="D1736" s="104">
        <v>2850.37</v>
      </c>
      <c r="E1736" s="522" t="s">
        <v>619</v>
      </c>
    </row>
    <row r="1737" spans="1:5" ht="13.5" x14ac:dyDescent="0.25">
      <c r="A1737" s="103">
        <v>99298</v>
      </c>
      <c r="B1737" s="103" t="s">
        <v>2354</v>
      </c>
      <c r="C1737" s="103" t="s">
        <v>225</v>
      </c>
      <c r="D1737" s="104">
        <v>10662.26</v>
      </c>
      <c r="E1737" s="522" t="s">
        <v>619</v>
      </c>
    </row>
    <row r="1738" spans="1:5" ht="13.5" x14ac:dyDescent="0.25">
      <c r="A1738" s="103">
        <v>99299</v>
      </c>
      <c r="B1738" s="103" t="s">
        <v>2355</v>
      </c>
      <c r="C1738" s="103" t="s">
        <v>206</v>
      </c>
      <c r="D1738" s="104">
        <v>3086.89</v>
      </c>
      <c r="E1738" s="522" t="s">
        <v>619</v>
      </c>
    </row>
    <row r="1739" spans="1:5" ht="13.5" x14ac:dyDescent="0.25">
      <c r="A1739" s="103">
        <v>99300</v>
      </c>
      <c r="B1739" s="103" t="s">
        <v>2356</v>
      </c>
      <c r="C1739" s="103" t="s">
        <v>225</v>
      </c>
      <c r="D1739" s="104">
        <v>11894.92</v>
      </c>
      <c r="E1739" s="522" t="s">
        <v>619</v>
      </c>
    </row>
    <row r="1740" spans="1:5" ht="13.5" x14ac:dyDescent="0.25">
      <c r="A1740" s="103">
        <v>99301</v>
      </c>
      <c r="B1740" s="103" t="s">
        <v>2357</v>
      </c>
      <c r="C1740" s="103" t="s">
        <v>225</v>
      </c>
      <c r="D1740" s="104">
        <v>5913.18</v>
      </c>
      <c r="E1740" s="522" t="s">
        <v>619</v>
      </c>
    </row>
    <row r="1741" spans="1:5" ht="13.5" x14ac:dyDescent="0.25">
      <c r="A1741" s="103">
        <v>99302</v>
      </c>
      <c r="B1741" s="103" t="s">
        <v>2358</v>
      </c>
      <c r="C1741" s="103" t="s">
        <v>206</v>
      </c>
      <c r="D1741" s="104">
        <v>3323.44</v>
      </c>
      <c r="E1741" s="522" t="s">
        <v>619</v>
      </c>
    </row>
    <row r="1742" spans="1:5" ht="13.5" x14ac:dyDescent="0.25">
      <c r="A1742" s="103">
        <v>99303</v>
      </c>
      <c r="B1742" s="103" t="s">
        <v>2359</v>
      </c>
      <c r="C1742" s="103" t="s">
        <v>225</v>
      </c>
      <c r="D1742" s="104">
        <v>10884.92</v>
      </c>
      <c r="E1742" s="522" t="s">
        <v>619</v>
      </c>
    </row>
    <row r="1743" spans="1:5" ht="13.5" x14ac:dyDescent="0.25">
      <c r="A1743" s="103">
        <v>99304</v>
      </c>
      <c r="B1743" s="103" t="s">
        <v>2360</v>
      </c>
      <c r="C1743" s="103" t="s">
        <v>206</v>
      </c>
      <c r="D1743" s="104">
        <v>3090.93</v>
      </c>
      <c r="E1743" s="522" t="s">
        <v>619</v>
      </c>
    </row>
    <row r="1744" spans="1:5" ht="13.5" x14ac:dyDescent="0.25">
      <c r="A1744" s="103">
        <v>99305</v>
      </c>
      <c r="B1744" s="103" t="s">
        <v>2361</v>
      </c>
      <c r="C1744" s="103" t="s">
        <v>225</v>
      </c>
      <c r="D1744" s="104">
        <v>12302.06</v>
      </c>
      <c r="E1744" s="522" t="s">
        <v>619</v>
      </c>
    </row>
    <row r="1745" spans="1:5" ht="13.5" x14ac:dyDescent="0.25">
      <c r="A1745" s="103">
        <v>99306</v>
      </c>
      <c r="B1745" s="103" t="s">
        <v>2362</v>
      </c>
      <c r="C1745" s="103" t="s">
        <v>206</v>
      </c>
      <c r="D1745" s="104">
        <v>3323.44</v>
      </c>
      <c r="E1745" s="522" t="s">
        <v>619</v>
      </c>
    </row>
    <row r="1746" spans="1:5" ht="13.5" x14ac:dyDescent="0.25">
      <c r="A1746" s="103">
        <v>99307</v>
      </c>
      <c r="B1746" s="103" t="s">
        <v>2363</v>
      </c>
      <c r="C1746" s="103" t="s">
        <v>206</v>
      </c>
      <c r="D1746" s="104">
        <v>2152.77</v>
      </c>
      <c r="E1746" s="522" t="s">
        <v>619</v>
      </c>
    </row>
    <row r="1747" spans="1:5" ht="13.5" x14ac:dyDescent="0.25">
      <c r="A1747" s="103">
        <v>99308</v>
      </c>
      <c r="B1747" s="103" t="s">
        <v>2364</v>
      </c>
      <c r="C1747" s="103" t="s">
        <v>225</v>
      </c>
      <c r="D1747" s="104">
        <v>13719.24</v>
      </c>
      <c r="E1747" s="522" t="s">
        <v>619</v>
      </c>
    </row>
    <row r="1748" spans="1:5" ht="13.5" x14ac:dyDescent="0.25">
      <c r="A1748" s="103">
        <v>99309</v>
      </c>
      <c r="B1748" s="103" t="s">
        <v>2365</v>
      </c>
      <c r="C1748" s="103" t="s">
        <v>206</v>
      </c>
      <c r="D1748" s="104">
        <v>3560.06</v>
      </c>
      <c r="E1748" s="522" t="s">
        <v>619</v>
      </c>
    </row>
    <row r="1749" spans="1:5" ht="13.5" x14ac:dyDescent="0.25">
      <c r="A1749" s="103">
        <v>99310</v>
      </c>
      <c r="B1749" s="103" t="s">
        <v>2366</v>
      </c>
      <c r="C1749" s="103" t="s">
        <v>225</v>
      </c>
      <c r="D1749" s="104">
        <v>13941.94</v>
      </c>
      <c r="E1749" s="522" t="s">
        <v>619</v>
      </c>
    </row>
    <row r="1750" spans="1:5" ht="13.5" x14ac:dyDescent="0.25">
      <c r="A1750" s="103">
        <v>99311</v>
      </c>
      <c r="B1750" s="103" t="s">
        <v>2367</v>
      </c>
      <c r="C1750" s="103" t="s">
        <v>206</v>
      </c>
      <c r="D1750" s="104">
        <v>3560.06</v>
      </c>
      <c r="E1750" s="522" t="s">
        <v>619</v>
      </c>
    </row>
    <row r="1751" spans="1:5" ht="13.5" x14ac:dyDescent="0.25">
      <c r="A1751" s="103">
        <v>99312</v>
      </c>
      <c r="B1751" s="103" t="s">
        <v>2368</v>
      </c>
      <c r="C1751" s="103" t="s">
        <v>225</v>
      </c>
      <c r="D1751" s="104">
        <v>6929.84</v>
      </c>
      <c r="E1751" s="522" t="s">
        <v>619</v>
      </c>
    </row>
    <row r="1752" spans="1:5" ht="13.5" x14ac:dyDescent="0.25">
      <c r="A1752" s="103">
        <v>99313</v>
      </c>
      <c r="B1752" s="103" t="s">
        <v>2369</v>
      </c>
      <c r="C1752" s="103" t="s">
        <v>225</v>
      </c>
      <c r="D1752" s="104">
        <v>15543.44</v>
      </c>
      <c r="E1752" s="522" t="s">
        <v>619</v>
      </c>
    </row>
    <row r="1753" spans="1:5" ht="13.5" x14ac:dyDescent="0.25">
      <c r="A1753" s="103">
        <v>99314</v>
      </c>
      <c r="B1753" s="103" t="s">
        <v>2370</v>
      </c>
      <c r="C1753" s="103" t="s">
        <v>206</v>
      </c>
      <c r="D1753" s="104">
        <v>3796.61</v>
      </c>
      <c r="E1753" s="522" t="s">
        <v>619</v>
      </c>
    </row>
    <row r="1754" spans="1:5" ht="13.5" x14ac:dyDescent="0.25">
      <c r="A1754" s="103">
        <v>99315</v>
      </c>
      <c r="B1754" s="103" t="s">
        <v>2371</v>
      </c>
      <c r="C1754" s="103" t="s">
        <v>225</v>
      </c>
      <c r="D1754" s="104">
        <v>17367.72</v>
      </c>
      <c r="E1754" s="522" t="s">
        <v>619</v>
      </c>
    </row>
    <row r="1755" spans="1:5" ht="13.5" x14ac:dyDescent="0.25">
      <c r="A1755" s="103">
        <v>99317</v>
      </c>
      <c r="B1755" s="103" t="s">
        <v>2372</v>
      </c>
      <c r="C1755" s="103" t="s">
        <v>206</v>
      </c>
      <c r="D1755" s="104">
        <v>2385.2800000000002</v>
      </c>
      <c r="E1755" s="522" t="s">
        <v>619</v>
      </c>
    </row>
    <row r="1756" spans="1:5" ht="13.5" x14ac:dyDescent="0.25">
      <c r="A1756" s="103">
        <v>99318</v>
      </c>
      <c r="B1756" s="103" t="s">
        <v>2373</v>
      </c>
      <c r="C1756" s="103" t="s">
        <v>206</v>
      </c>
      <c r="D1756" s="360">
        <v>255.44</v>
      </c>
      <c r="E1756" s="522" t="s">
        <v>619</v>
      </c>
    </row>
    <row r="1757" spans="1:5" ht="13.5" x14ac:dyDescent="0.25">
      <c r="A1757" s="103">
        <v>99319</v>
      </c>
      <c r="B1757" s="103" t="s">
        <v>2374</v>
      </c>
      <c r="C1757" s="103" t="s">
        <v>206</v>
      </c>
      <c r="D1757" s="360">
        <v>835.23</v>
      </c>
      <c r="E1757" s="522" t="s">
        <v>619</v>
      </c>
    </row>
    <row r="1758" spans="1:5" ht="13.5" x14ac:dyDescent="0.25">
      <c r="A1758" s="103">
        <v>99320</v>
      </c>
      <c r="B1758" s="103" t="s">
        <v>2375</v>
      </c>
      <c r="C1758" s="103" t="s">
        <v>225</v>
      </c>
      <c r="D1758" s="104">
        <v>8012.11</v>
      </c>
      <c r="E1758" s="522" t="s">
        <v>619</v>
      </c>
    </row>
    <row r="1759" spans="1:5" ht="13.5" x14ac:dyDescent="0.25">
      <c r="A1759" s="103">
        <v>99321</v>
      </c>
      <c r="B1759" s="103" t="s">
        <v>2376</v>
      </c>
      <c r="C1759" s="103" t="s">
        <v>206</v>
      </c>
      <c r="D1759" s="104">
        <v>2617.84</v>
      </c>
      <c r="E1759" s="522" t="s">
        <v>619</v>
      </c>
    </row>
    <row r="1760" spans="1:5" ht="13.5" x14ac:dyDescent="0.25">
      <c r="A1760" s="103">
        <v>99322</v>
      </c>
      <c r="B1760" s="103" t="s">
        <v>2377</v>
      </c>
      <c r="C1760" s="103" t="s">
        <v>225</v>
      </c>
      <c r="D1760" s="104">
        <v>9037.0300000000007</v>
      </c>
      <c r="E1760" s="522" t="s">
        <v>619</v>
      </c>
    </row>
    <row r="1761" spans="1:5" ht="13.5" x14ac:dyDescent="0.25">
      <c r="A1761" s="103">
        <v>99323</v>
      </c>
      <c r="B1761" s="103" t="s">
        <v>2378</v>
      </c>
      <c r="C1761" s="103" t="s">
        <v>206</v>
      </c>
      <c r="D1761" s="104">
        <v>2850.37</v>
      </c>
      <c r="E1761" s="522" t="s">
        <v>619</v>
      </c>
    </row>
    <row r="1762" spans="1:5" ht="13.5" x14ac:dyDescent="0.25">
      <c r="A1762" s="103">
        <v>99324</v>
      </c>
      <c r="B1762" s="103" t="s">
        <v>2379</v>
      </c>
      <c r="C1762" s="103" t="s">
        <v>225</v>
      </c>
      <c r="D1762" s="104">
        <v>10062.01</v>
      </c>
      <c r="E1762" s="522" t="s">
        <v>619</v>
      </c>
    </row>
    <row r="1763" spans="1:5" ht="13.5" x14ac:dyDescent="0.25">
      <c r="A1763" s="103">
        <v>99325</v>
      </c>
      <c r="B1763" s="103" t="s">
        <v>2380</v>
      </c>
      <c r="C1763" s="103" t="s">
        <v>206</v>
      </c>
      <c r="D1763" s="104">
        <v>3086.89</v>
      </c>
      <c r="E1763" s="522" t="s">
        <v>619</v>
      </c>
    </row>
    <row r="1764" spans="1:5" ht="13.5" x14ac:dyDescent="0.25">
      <c r="A1764" s="103">
        <v>99326</v>
      </c>
      <c r="B1764" s="103" t="s">
        <v>2381</v>
      </c>
      <c r="C1764" s="103" t="s">
        <v>225</v>
      </c>
      <c r="D1764" s="104">
        <v>8197</v>
      </c>
      <c r="E1764" s="522" t="s">
        <v>619</v>
      </c>
    </row>
    <row r="1765" spans="1:5" ht="13.5" x14ac:dyDescent="0.25">
      <c r="A1765" s="103">
        <v>99327</v>
      </c>
      <c r="B1765" s="103" t="s">
        <v>2382</v>
      </c>
      <c r="C1765" s="103" t="s">
        <v>206</v>
      </c>
      <c r="D1765" s="104">
        <v>3993.66</v>
      </c>
      <c r="E1765" s="522" t="s">
        <v>619</v>
      </c>
    </row>
    <row r="1766" spans="1:5" ht="13.5" x14ac:dyDescent="0.25">
      <c r="A1766" s="103">
        <v>101800</v>
      </c>
      <c r="B1766" s="103" t="s">
        <v>2383</v>
      </c>
      <c r="C1766" s="103" t="s">
        <v>225</v>
      </c>
      <c r="D1766" s="104">
        <v>1422.47</v>
      </c>
      <c r="E1766" s="522" t="s">
        <v>619</v>
      </c>
    </row>
    <row r="1767" spans="1:5" ht="13.5" x14ac:dyDescent="0.25">
      <c r="A1767" s="103">
        <v>101801</v>
      </c>
      <c r="B1767" s="103" t="s">
        <v>2384</v>
      </c>
      <c r="C1767" s="103" t="s">
        <v>225</v>
      </c>
      <c r="D1767" s="104">
        <v>1044.1600000000001</v>
      </c>
      <c r="E1767" s="522" t="s">
        <v>619</v>
      </c>
    </row>
    <row r="1768" spans="1:5" ht="13.5" x14ac:dyDescent="0.25">
      <c r="A1768" s="103">
        <v>101806</v>
      </c>
      <c r="B1768" s="103" t="s">
        <v>2385</v>
      </c>
      <c r="C1768" s="103" t="s">
        <v>225</v>
      </c>
      <c r="D1768" s="360">
        <v>515.4</v>
      </c>
      <c r="E1768" s="522" t="s">
        <v>619</v>
      </c>
    </row>
    <row r="1769" spans="1:5" ht="13.5" x14ac:dyDescent="0.25">
      <c r="A1769" s="103">
        <v>101807</v>
      </c>
      <c r="B1769" s="103" t="s">
        <v>2386</v>
      </c>
      <c r="C1769" s="103" t="s">
        <v>225</v>
      </c>
      <c r="D1769" s="360">
        <v>478.01</v>
      </c>
      <c r="E1769" s="522" t="s">
        <v>619</v>
      </c>
    </row>
    <row r="1770" spans="1:5" ht="13.5" x14ac:dyDescent="0.25">
      <c r="A1770" s="103">
        <v>101808</v>
      </c>
      <c r="B1770" s="103" t="s">
        <v>2387</v>
      </c>
      <c r="C1770" s="103" t="s">
        <v>225</v>
      </c>
      <c r="D1770" s="360">
        <v>489.21</v>
      </c>
      <c r="E1770" s="522" t="s">
        <v>619</v>
      </c>
    </row>
    <row r="1771" spans="1:5" ht="13.5" x14ac:dyDescent="0.25">
      <c r="A1771" s="103">
        <v>101809</v>
      </c>
      <c r="B1771" s="103" t="s">
        <v>2388</v>
      </c>
      <c r="C1771" s="103" t="s">
        <v>225</v>
      </c>
      <c r="D1771" s="104">
        <v>3056.17</v>
      </c>
      <c r="E1771" s="522" t="s">
        <v>619</v>
      </c>
    </row>
    <row r="1772" spans="1:5" ht="13.5" x14ac:dyDescent="0.25">
      <c r="A1772" s="103">
        <v>102139</v>
      </c>
      <c r="B1772" s="103" t="s">
        <v>2389</v>
      </c>
      <c r="C1772" s="103" t="s">
        <v>225</v>
      </c>
      <c r="D1772" s="104">
        <v>1667.56</v>
      </c>
      <c r="E1772" s="522" t="s">
        <v>619</v>
      </c>
    </row>
    <row r="1773" spans="1:5" ht="13.5" x14ac:dyDescent="0.25">
      <c r="A1773" s="103">
        <v>102141</v>
      </c>
      <c r="B1773" s="103" t="s">
        <v>2390</v>
      </c>
      <c r="C1773" s="103" t="s">
        <v>225</v>
      </c>
      <c r="D1773" s="104">
        <v>2550.16</v>
      </c>
      <c r="E1773" s="522" t="s">
        <v>619</v>
      </c>
    </row>
    <row r="1774" spans="1:5" ht="13.5" x14ac:dyDescent="0.25">
      <c r="A1774" s="103">
        <v>102142</v>
      </c>
      <c r="B1774" s="103" t="s">
        <v>2391</v>
      </c>
      <c r="C1774" s="103" t="s">
        <v>225</v>
      </c>
      <c r="D1774" s="104">
        <v>2514.67</v>
      </c>
      <c r="E1774" s="522" t="s">
        <v>619</v>
      </c>
    </row>
    <row r="1775" spans="1:5" ht="13.5" x14ac:dyDescent="0.25">
      <c r="A1775" s="103">
        <v>102457</v>
      </c>
      <c r="B1775" s="103" t="s">
        <v>2392</v>
      </c>
      <c r="C1775" s="103" t="s">
        <v>225</v>
      </c>
      <c r="D1775" s="104">
        <v>1577.54</v>
      </c>
      <c r="E1775" s="522" t="s">
        <v>619</v>
      </c>
    </row>
    <row r="1776" spans="1:5" ht="13.5" x14ac:dyDescent="0.25">
      <c r="A1776" s="103">
        <v>94263</v>
      </c>
      <c r="B1776" s="103" t="s">
        <v>2393</v>
      </c>
      <c r="C1776" s="103" t="s">
        <v>206</v>
      </c>
      <c r="D1776" s="360">
        <v>33.659999999999997</v>
      </c>
      <c r="E1776" s="522" t="s">
        <v>619</v>
      </c>
    </row>
    <row r="1777" spans="1:5" ht="13.5" x14ac:dyDescent="0.25">
      <c r="A1777" s="103">
        <v>94264</v>
      </c>
      <c r="B1777" s="103" t="s">
        <v>2394</v>
      </c>
      <c r="C1777" s="103" t="s">
        <v>206</v>
      </c>
      <c r="D1777" s="360">
        <v>37.25</v>
      </c>
      <c r="E1777" s="522" t="s">
        <v>619</v>
      </c>
    </row>
    <row r="1778" spans="1:5" ht="13.5" x14ac:dyDescent="0.25">
      <c r="A1778" s="103">
        <v>94265</v>
      </c>
      <c r="B1778" s="103" t="s">
        <v>2395</v>
      </c>
      <c r="C1778" s="103" t="s">
        <v>206</v>
      </c>
      <c r="D1778" s="360">
        <v>44.68</v>
      </c>
      <c r="E1778" s="522" t="s">
        <v>619</v>
      </c>
    </row>
    <row r="1779" spans="1:5" ht="13.5" x14ac:dyDescent="0.25">
      <c r="A1779" s="103">
        <v>94266</v>
      </c>
      <c r="B1779" s="103" t="s">
        <v>2396</v>
      </c>
      <c r="C1779" s="103" t="s">
        <v>206</v>
      </c>
      <c r="D1779" s="360">
        <v>48.78</v>
      </c>
      <c r="E1779" s="522" t="s">
        <v>619</v>
      </c>
    </row>
    <row r="1780" spans="1:5" ht="13.5" x14ac:dyDescent="0.25">
      <c r="A1780" s="103">
        <v>94267</v>
      </c>
      <c r="B1780" s="103" t="s">
        <v>2397</v>
      </c>
      <c r="C1780" s="103" t="s">
        <v>206</v>
      </c>
      <c r="D1780" s="360">
        <v>53.15</v>
      </c>
      <c r="E1780" s="522" t="s">
        <v>619</v>
      </c>
    </row>
    <row r="1781" spans="1:5" ht="13.5" x14ac:dyDescent="0.25">
      <c r="A1781" s="103">
        <v>94268</v>
      </c>
      <c r="B1781" s="103" t="s">
        <v>2398</v>
      </c>
      <c r="C1781" s="103" t="s">
        <v>206</v>
      </c>
      <c r="D1781" s="360">
        <v>57.66</v>
      </c>
      <c r="E1781" s="522" t="s">
        <v>619</v>
      </c>
    </row>
    <row r="1782" spans="1:5" ht="13.5" x14ac:dyDescent="0.25">
      <c r="A1782" s="103">
        <v>94269</v>
      </c>
      <c r="B1782" s="103" t="s">
        <v>2399</v>
      </c>
      <c r="C1782" s="103" t="s">
        <v>206</v>
      </c>
      <c r="D1782" s="360">
        <v>76.33</v>
      </c>
      <c r="E1782" s="522" t="s">
        <v>619</v>
      </c>
    </row>
    <row r="1783" spans="1:5" ht="13.5" x14ac:dyDescent="0.25">
      <c r="A1783" s="103">
        <v>94270</v>
      </c>
      <c r="B1783" s="103" t="s">
        <v>2400</v>
      </c>
      <c r="C1783" s="103" t="s">
        <v>206</v>
      </c>
      <c r="D1783" s="360">
        <v>82.62</v>
      </c>
      <c r="E1783" s="522" t="s">
        <v>619</v>
      </c>
    </row>
    <row r="1784" spans="1:5" ht="13.5" x14ac:dyDescent="0.25">
      <c r="A1784" s="103">
        <v>94271</v>
      </c>
      <c r="B1784" s="103" t="s">
        <v>2401</v>
      </c>
      <c r="C1784" s="103" t="s">
        <v>206</v>
      </c>
      <c r="D1784" s="360">
        <v>93.14</v>
      </c>
      <c r="E1784" s="522" t="s">
        <v>619</v>
      </c>
    </row>
    <row r="1785" spans="1:5" ht="13.5" x14ac:dyDescent="0.25">
      <c r="A1785" s="103">
        <v>94272</v>
      </c>
      <c r="B1785" s="103" t="s">
        <v>2402</v>
      </c>
      <c r="C1785" s="103" t="s">
        <v>206</v>
      </c>
      <c r="D1785" s="360">
        <v>101.53</v>
      </c>
      <c r="E1785" s="522" t="s">
        <v>619</v>
      </c>
    </row>
    <row r="1786" spans="1:5" ht="13.5" x14ac:dyDescent="0.25">
      <c r="A1786" s="103">
        <v>94273</v>
      </c>
      <c r="B1786" s="103" t="s">
        <v>2403</v>
      </c>
      <c r="C1786" s="103" t="s">
        <v>206</v>
      </c>
      <c r="D1786" s="360">
        <v>52.79</v>
      </c>
      <c r="E1786" s="522" t="s">
        <v>619</v>
      </c>
    </row>
    <row r="1787" spans="1:5" ht="13.5" x14ac:dyDescent="0.25">
      <c r="A1787" s="103">
        <v>94274</v>
      </c>
      <c r="B1787" s="103" t="s">
        <v>2404</v>
      </c>
      <c r="C1787" s="103" t="s">
        <v>206</v>
      </c>
      <c r="D1787" s="360">
        <v>56.97</v>
      </c>
      <c r="E1787" s="522" t="s">
        <v>619</v>
      </c>
    </row>
    <row r="1788" spans="1:5" ht="13.5" x14ac:dyDescent="0.25">
      <c r="A1788" s="103">
        <v>94275</v>
      </c>
      <c r="B1788" s="103" t="s">
        <v>2405</v>
      </c>
      <c r="C1788" s="103" t="s">
        <v>206</v>
      </c>
      <c r="D1788" s="360">
        <v>47.5</v>
      </c>
      <c r="E1788" s="522" t="s">
        <v>619</v>
      </c>
    </row>
    <row r="1789" spans="1:5" ht="13.5" x14ac:dyDescent="0.25">
      <c r="A1789" s="103">
        <v>94276</v>
      </c>
      <c r="B1789" s="103" t="s">
        <v>2406</v>
      </c>
      <c r="C1789" s="103" t="s">
        <v>206</v>
      </c>
      <c r="D1789" s="360">
        <v>51.67</v>
      </c>
      <c r="E1789" s="522" t="s">
        <v>619</v>
      </c>
    </row>
    <row r="1790" spans="1:5" ht="13.5" x14ac:dyDescent="0.25">
      <c r="A1790" s="103">
        <v>94277</v>
      </c>
      <c r="B1790" s="103" t="s">
        <v>2407</v>
      </c>
      <c r="C1790" s="103" t="s">
        <v>206</v>
      </c>
      <c r="D1790" s="360">
        <v>41.92</v>
      </c>
      <c r="E1790" s="522" t="s">
        <v>619</v>
      </c>
    </row>
    <row r="1791" spans="1:5" ht="13.5" x14ac:dyDescent="0.25">
      <c r="A1791" s="103">
        <v>94278</v>
      </c>
      <c r="B1791" s="103" t="s">
        <v>2408</v>
      </c>
      <c r="C1791" s="103" t="s">
        <v>206</v>
      </c>
      <c r="D1791" s="360">
        <v>46.09</v>
      </c>
      <c r="E1791" s="522" t="s">
        <v>619</v>
      </c>
    </row>
    <row r="1792" spans="1:5" ht="13.5" x14ac:dyDescent="0.25">
      <c r="A1792" s="103">
        <v>94279</v>
      </c>
      <c r="B1792" s="103" t="s">
        <v>2409</v>
      </c>
      <c r="C1792" s="103" t="s">
        <v>206</v>
      </c>
      <c r="D1792" s="360">
        <v>48.5</v>
      </c>
      <c r="E1792" s="522" t="s">
        <v>619</v>
      </c>
    </row>
    <row r="1793" spans="1:5" ht="13.5" x14ac:dyDescent="0.25">
      <c r="A1793" s="103">
        <v>94280</v>
      </c>
      <c r="B1793" s="103" t="s">
        <v>2410</v>
      </c>
      <c r="C1793" s="103" t="s">
        <v>206</v>
      </c>
      <c r="D1793" s="360">
        <v>52.68</v>
      </c>
      <c r="E1793" s="522" t="s">
        <v>619</v>
      </c>
    </row>
    <row r="1794" spans="1:5" ht="13.5" x14ac:dyDescent="0.25">
      <c r="A1794" s="103">
        <v>94281</v>
      </c>
      <c r="B1794" s="103" t="s">
        <v>2411</v>
      </c>
      <c r="C1794" s="103" t="s">
        <v>206</v>
      </c>
      <c r="D1794" s="360">
        <v>55.94</v>
      </c>
      <c r="E1794" s="522" t="s">
        <v>619</v>
      </c>
    </row>
    <row r="1795" spans="1:5" ht="13.5" x14ac:dyDescent="0.25">
      <c r="A1795" s="103">
        <v>94282</v>
      </c>
      <c r="B1795" s="103" t="s">
        <v>2412</v>
      </c>
      <c r="C1795" s="103" t="s">
        <v>206</v>
      </c>
      <c r="D1795" s="360">
        <v>68.650000000000006</v>
      </c>
      <c r="E1795" s="522" t="s">
        <v>619</v>
      </c>
    </row>
    <row r="1796" spans="1:5" ht="13.5" x14ac:dyDescent="0.25">
      <c r="A1796" s="103">
        <v>94283</v>
      </c>
      <c r="B1796" s="103" t="s">
        <v>2413</v>
      </c>
      <c r="C1796" s="103" t="s">
        <v>206</v>
      </c>
      <c r="D1796" s="360">
        <v>72.14</v>
      </c>
      <c r="E1796" s="522" t="s">
        <v>619</v>
      </c>
    </row>
    <row r="1797" spans="1:5" ht="13.5" x14ac:dyDescent="0.25">
      <c r="A1797" s="103">
        <v>94284</v>
      </c>
      <c r="B1797" s="103" t="s">
        <v>2414</v>
      </c>
      <c r="C1797" s="103" t="s">
        <v>206</v>
      </c>
      <c r="D1797" s="360">
        <v>84.85</v>
      </c>
      <c r="E1797" s="522" t="s">
        <v>619</v>
      </c>
    </row>
    <row r="1798" spans="1:5" ht="13.5" x14ac:dyDescent="0.25">
      <c r="A1798" s="103">
        <v>94285</v>
      </c>
      <c r="B1798" s="103" t="s">
        <v>2415</v>
      </c>
      <c r="C1798" s="103" t="s">
        <v>206</v>
      </c>
      <c r="D1798" s="360">
        <v>87.74</v>
      </c>
      <c r="E1798" s="522" t="s">
        <v>619</v>
      </c>
    </row>
    <row r="1799" spans="1:5" ht="13.5" x14ac:dyDescent="0.25">
      <c r="A1799" s="103">
        <v>94286</v>
      </c>
      <c r="B1799" s="103" t="s">
        <v>2416</v>
      </c>
      <c r="C1799" s="103" t="s">
        <v>206</v>
      </c>
      <c r="D1799" s="360">
        <v>100.45</v>
      </c>
      <c r="E1799" s="522" t="s">
        <v>619</v>
      </c>
    </row>
    <row r="1800" spans="1:5" ht="13.5" x14ac:dyDescent="0.25">
      <c r="A1800" s="103">
        <v>94287</v>
      </c>
      <c r="B1800" s="103" t="s">
        <v>2417</v>
      </c>
      <c r="C1800" s="103" t="s">
        <v>206</v>
      </c>
      <c r="D1800" s="360">
        <v>43.26</v>
      </c>
      <c r="E1800" s="522" t="s">
        <v>619</v>
      </c>
    </row>
    <row r="1801" spans="1:5" ht="13.5" x14ac:dyDescent="0.25">
      <c r="A1801" s="103">
        <v>94288</v>
      </c>
      <c r="B1801" s="103" t="s">
        <v>2418</v>
      </c>
      <c r="C1801" s="103" t="s">
        <v>206</v>
      </c>
      <c r="D1801" s="360">
        <v>54.38</v>
      </c>
      <c r="E1801" s="522" t="s">
        <v>619</v>
      </c>
    </row>
    <row r="1802" spans="1:5" ht="13.5" x14ac:dyDescent="0.25">
      <c r="A1802" s="103">
        <v>94289</v>
      </c>
      <c r="B1802" s="103" t="s">
        <v>2419</v>
      </c>
      <c r="C1802" s="103" t="s">
        <v>206</v>
      </c>
      <c r="D1802" s="360">
        <v>54.82</v>
      </c>
      <c r="E1802" s="522" t="s">
        <v>619</v>
      </c>
    </row>
    <row r="1803" spans="1:5" ht="13.5" x14ac:dyDescent="0.25">
      <c r="A1803" s="103">
        <v>94290</v>
      </c>
      <c r="B1803" s="103" t="s">
        <v>2420</v>
      </c>
      <c r="C1803" s="103" t="s">
        <v>206</v>
      </c>
      <c r="D1803" s="360">
        <v>65.94</v>
      </c>
      <c r="E1803" s="522" t="s">
        <v>619</v>
      </c>
    </row>
    <row r="1804" spans="1:5" ht="13.5" x14ac:dyDescent="0.25">
      <c r="A1804" s="103">
        <v>94291</v>
      </c>
      <c r="B1804" s="103" t="s">
        <v>2421</v>
      </c>
      <c r="C1804" s="103" t="s">
        <v>206</v>
      </c>
      <c r="D1804" s="360">
        <v>65.83</v>
      </c>
      <c r="E1804" s="522" t="s">
        <v>619</v>
      </c>
    </row>
    <row r="1805" spans="1:5" ht="13.5" x14ac:dyDescent="0.25">
      <c r="A1805" s="103">
        <v>94292</v>
      </c>
      <c r="B1805" s="103" t="s">
        <v>2422</v>
      </c>
      <c r="C1805" s="103" t="s">
        <v>206</v>
      </c>
      <c r="D1805" s="360">
        <v>76.930000000000007</v>
      </c>
      <c r="E1805" s="522" t="s">
        <v>619</v>
      </c>
    </row>
    <row r="1806" spans="1:5" ht="13.5" x14ac:dyDescent="0.25">
      <c r="A1806" s="103">
        <v>94293</v>
      </c>
      <c r="B1806" s="103" t="s">
        <v>2423</v>
      </c>
      <c r="C1806" s="103" t="s">
        <v>206</v>
      </c>
      <c r="D1806" s="360">
        <v>175.68</v>
      </c>
      <c r="E1806" s="522" t="s">
        <v>619</v>
      </c>
    </row>
    <row r="1807" spans="1:5" ht="13.5" x14ac:dyDescent="0.25">
      <c r="A1807" s="103">
        <v>94294</v>
      </c>
      <c r="B1807" s="103" t="s">
        <v>2424</v>
      </c>
      <c r="C1807" s="103" t="s">
        <v>206</v>
      </c>
      <c r="D1807" s="360">
        <v>8.84</v>
      </c>
      <c r="E1807" s="522" t="s">
        <v>619</v>
      </c>
    </row>
    <row r="1808" spans="1:5" ht="13.5" x14ac:dyDescent="0.25">
      <c r="A1808" s="103">
        <v>102727</v>
      </c>
      <c r="B1808" s="103" t="s">
        <v>2425</v>
      </c>
      <c r="C1808" s="103" t="s">
        <v>184</v>
      </c>
      <c r="D1808" s="360">
        <v>104.4</v>
      </c>
      <c r="E1808" s="522" t="s">
        <v>619</v>
      </c>
    </row>
    <row r="1809" spans="1:5" ht="13.5" x14ac:dyDescent="0.25">
      <c r="A1809" s="103">
        <v>102728</v>
      </c>
      <c r="B1809" s="103" t="s">
        <v>2426</v>
      </c>
      <c r="C1809" s="103" t="s">
        <v>260</v>
      </c>
      <c r="D1809" s="360">
        <v>18.420000000000002</v>
      </c>
      <c r="E1809" s="522" t="s">
        <v>619</v>
      </c>
    </row>
    <row r="1810" spans="1:5" ht="13.5" x14ac:dyDescent="0.25">
      <c r="A1810" s="103">
        <v>102729</v>
      </c>
      <c r="B1810" s="103" t="s">
        <v>2427</v>
      </c>
      <c r="C1810" s="103" t="s">
        <v>260</v>
      </c>
      <c r="D1810" s="360">
        <v>17.59</v>
      </c>
      <c r="E1810" s="522" t="s">
        <v>619</v>
      </c>
    </row>
    <row r="1811" spans="1:5" ht="13.5" x14ac:dyDescent="0.25">
      <c r="A1811" s="103">
        <v>102730</v>
      </c>
      <c r="B1811" s="103" t="s">
        <v>2428</v>
      </c>
      <c r="C1811" s="103" t="s">
        <v>260</v>
      </c>
      <c r="D1811" s="360">
        <v>15.87</v>
      </c>
      <c r="E1811" s="522" t="s">
        <v>619</v>
      </c>
    </row>
    <row r="1812" spans="1:5" ht="13.5" x14ac:dyDescent="0.25">
      <c r="A1812" s="103">
        <v>102731</v>
      </c>
      <c r="B1812" s="103" t="s">
        <v>2429</v>
      </c>
      <c r="C1812" s="103" t="s">
        <v>260</v>
      </c>
      <c r="D1812" s="360">
        <v>13.48</v>
      </c>
      <c r="E1812" s="522" t="s">
        <v>619</v>
      </c>
    </row>
    <row r="1813" spans="1:5" ht="13.5" x14ac:dyDescent="0.25">
      <c r="A1813" s="103">
        <v>102732</v>
      </c>
      <c r="B1813" s="103" t="s">
        <v>2430</v>
      </c>
      <c r="C1813" s="103" t="s">
        <v>260</v>
      </c>
      <c r="D1813" s="360">
        <v>12.9</v>
      </c>
      <c r="E1813" s="522" t="s">
        <v>619</v>
      </c>
    </row>
    <row r="1814" spans="1:5" ht="13.5" x14ac:dyDescent="0.25">
      <c r="A1814" s="103">
        <v>102733</v>
      </c>
      <c r="B1814" s="103" t="s">
        <v>2431</v>
      </c>
      <c r="C1814" s="103" t="s">
        <v>260</v>
      </c>
      <c r="D1814" s="360">
        <v>14.53</v>
      </c>
      <c r="E1814" s="522" t="s">
        <v>619</v>
      </c>
    </row>
    <row r="1815" spans="1:5" ht="13.5" x14ac:dyDescent="0.25">
      <c r="A1815" s="103">
        <v>102734</v>
      </c>
      <c r="B1815" s="103" t="s">
        <v>2432</v>
      </c>
      <c r="C1815" s="103" t="s">
        <v>260</v>
      </c>
      <c r="D1815" s="360">
        <v>17.54</v>
      </c>
      <c r="E1815" s="522" t="s">
        <v>619</v>
      </c>
    </row>
    <row r="1816" spans="1:5" ht="13.5" x14ac:dyDescent="0.25">
      <c r="A1816" s="103">
        <v>102735</v>
      </c>
      <c r="B1816" s="103" t="s">
        <v>2433</v>
      </c>
      <c r="C1816" s="103" t="s">
        <v>260</v>
      </c>
      <c r="D1816" s="360">
        <v>16.809999999999999</v>
      </c>
      <c r="E1816" s="522" t="s">
        <v>619</v>
      </c>
    </row>
    <row r="1817" spans="1:5" ht="13.5" x14ac:dyDescent="0.25">
      <c r="A1817" s="103">
        <v>102736</v>
      </c>
      <c r="B1817" s="103" t="s">
        <v>2434</v>
      </c>
      <c r="C1817" s="103" t="s">
        <v>229</v>
      </c>
      <c r="D1817" s="360">
        <v>627.41999999999996</v>
      </c>
      <c r="E1817" s="522" t="s">
        <v>619</v>
      </c>
    </row>
    <row r="1818" spans="1:5" ht="13.5" x14ac:dyDescent="0.25">
      <c r="A1818" s="103">
        <v>102737</v>
      </c>
      <c r="B1818" s="103" t="s">
        <v>2435</v>
      </c>
      <c r="C1818" s="103" t="s">
        <v>225</v>
      </c>
      <c r="D1818" s="104">
        <v>1200.01</v>
      </c>
      <c r="E1818" s="522" t="s">
        <v>619</v>
      </c>
    </row>
    <row r="1819" spans="1:5" ht="13.5" x14ac:dyDescent="0.25">
      <c r="A1819" s="103">
        <v>102738</v>
      </c>
      <c r="B1819" s="103" t="s">
        <v>2436</v>
      </c>
      <c r="C1819" s="103" t="s">
        <v>225</v>
      </c>
      <c r="D1819" s="104">
        <v>2467.64</v>
      </c>
      <c r="E1819" s="522" t="s">
        <v>619</v>
      </c>
    </row>
    <row r="1820" spans="1:5" ht="13.5" x14ac:dyDescent="0.25">
      <c r="A1820" s="103">
        <v>102739</v>
      </c>
      <c r="B1820" s="103" t="s">
        <v>2437</v>
      </c>
      <c r="C1820" s="103" t="s">
        <v>225</v>
      </c>
      <c r="D1820" s="104">
        <v>4146.25</v>
      </c>
      <c r="E1820" s="522" t="s">
        <v>619</v>
      </c>
    </row>
    <row r="1821" spans="1:5" ht="13.5" x14ac:dyDescent="0.25">
      <c r="A1821" s="103">
        <v>102740</v>
      </c>
      <c r="B1821" s="103" t="s">
        <v>2438</v>
      </c>
      <c r="C1821" s="103" t="s">
        <v>225</v>
      </c>
      <c r="D1821" s="104">
        <v>6230.98</v>
      </c>
      <c r="E1821" s="522" t="s">
        <v>619</v>
      </c>
    </row>
    <row r="1822" spans="1:5" ht="13.5" x14ac:dyDescent="0.25">
      <c r="A1822" s="103">
        <v>102741</v>
      </c>
      <c r="B1822" s="103" t="s">
        <v>2439</v>
      </c>
      <c r="C1822" s="103" t="s">
        <v>225</v>
      </c>
      <c r="D1822" s="104">
        <v>8765.1299999999992</v>
      </c>
      <c r="E1822" s="522" t="s">
        <v>619</v>
      </c>
    </row>
    <row r="1823" spans="1:5" ht="13.5" x14ac:dyDescent="0.25">
      <c r="A1823" s="103">
        <v>102742</v>
      </c>
      <c r="B1823" s="103" t="s">
        <v>2440</v>
      </c>
      <c r="C1823" s="103" t="s">
        <v>225</v>
      </c>
      <c r="D1823" s="104">
        <v>15208.58</v>
      </c>
      <c r="E1823" s="522" t="s">
        <v>619</v>
      </c>
    </row>
    <row r="1824" spans="1:5" ht="13.5" x14ac:dyDescent="0.25">
      <c r="A1824" s="103">
        <v>102743</v>
      </c>
      <c r="B1824" s="103" t="s">
        <v>2441</v>
      </c>
      <c r="C1824" s="103" t="s">
        <v>225</v>
      </c>
      <c r="D1824" s="104">
        <v>5011.88</v>
      </c>
      <c r="E1824" s="522" t="s">
        <v>619</v>
      </c>
    </row>
    <row r="1825" spans="1:5" ht="13.5" x14ac:dyDescent="0.25">
      <c r="A1825" s="103">
        <v>102744</v>
      </c>
      <c r="B1825" s="103" t="s">
        <v>2442</v>
      </c>
      <c r="C1825" s="103" t="s">
        <v>225</v>
      </c>
      <c r="D1825" s="104">
        <v>7529.9</v>
      </c>
      <c r="E1825" s="522" t="s">
        <v>619</v>
      </c>
    </row>
    <row r="1826" spans="1:5" ht="13.5" x14ac:dyDescent="0.25">
      <c r="A1826" s="103">
        <v>102745</v>
      </c>
      <c r="B1826" s="103" t="s">
        <v>2443</v>
      </c>
      <c r="C1826" s="103" t="s">
        <v>225</v>
      </c>
      <c r="D1826" s="104">
        <v>10609.44</v>
      </c>
      <c r="E1826" s="522" t="s">
        <v>619</v>
      </c>
    </row>
    <row r="1827" spans="1:5" ht="13.5" x14ac:dyDescent="0.25">
      <c r="A1827" s="103">
        <v>102746</v>
      </c>
      <c r="B1827" s="103" t="s">
        <v>2444</v>
      </c>
      <c r="C1827" s="103" t="s">
        <v>225</v>
      </c>
      <c r="D1827" s="104">
        <v>18433.23</v>
      </c>
      <c r="E1827" s="522" t="s">
        <v>619</v>
      </c>
    </row>
    <row r="1828" spans="1:5" ht="13.5" x14ac:dyDescent="0.25">
      <c r="A1828" s="103">
        <v>102747</v>
      </c>
      <c r="B1828" s="103" t="s">
        <v>2445</v>
      </c>
      <c r="C1828" s="103" t="s">
        <v>225</v>
      </c>
      <c r="D1828" s="104">
        <v>9346.69</v>
      </c>
      <c r="E1828" s="522" t="s">
        <v>619</v>
      </c>
    </row>
    <row r="1829" spans="1:5" ht="13.5" x14ac:dyDescent="0.25">
      <c r="A1829" s="103">
        <v>102748</v>
      </c>
      <c r="B1829" s="103" t="s">
        <v>2446</v>
      </c>
      <c r="C1829" s="103" t="s">
        <v>225</v>
      </c>
      <c r="D1829" s="104">
        <v>13111.45</v>
      </c>
      <c r="E1829" s="522" t="s">
        <v>619</v>
      </c>
    </row>
    <row r="1830" spans="1:5" ht="13.5" x14ac:dyDescent="0.25">
      <c r="A1830" s="103">
        <v>102749</v>
      </c>
      <c r="B1830" s="103" t="s">
        <v>2447</v>
      </c>
      <c r="C1830" s="103" t="s">
        <v>225</v>
      </c>
      <c r="D1830" s="104">
        <v>22558.5</v>
      </c>
      <c r="E1830" s="522" t="s">
        <v>619</v>
      </c>
    </row>
    <row r="1831" spans="1:5" ht="13.5" x14ac:dyDescent="0.25">
      <c r="A1831" s="103">
        <v>102750</v>
      </c>
      <c r="B1831" s="103" t="s">
        <v>2448</v>
      </c>
      <c r="C1831" s="103" t="s">
        <v>225</v>
      </c>
      <c r="D1831" s="104">
        <v>3014.04</v>
      </c>
      <c r="E1831" s="522" t="s">
        <v>619</v>
      </c>
    </row>
    <row r="1832" spans="1:5" ht="13.5" x14ac:dyDescent="0.25">
      <c r="A1832" s="103">
        <v>102751</v>
      </c>
      <c r="B1832" s="103" t="s">
        <v>2449</v>
      </c>
      <c r="C1832" s="103" t="s">
        <v>225</v>
      </c>
      <c r="D1832" s="104">
        <v>5264.95</v>
      </c>
      <c r="E1832" s="522" t="s">
        <v>619</v>
      </c>
    </row>
    <row r="1833" spans="1:5" ht="13.5" x14ac:dyDescent="0.25">
      <c r="A1833" s="103">
        <v>102752</v>
      </c>
      <c r="B1833" s="103" t="s">
        <v>2450</v>
      </c>
      <c r="C1833" s="103" t="s">
        <v>225</v>
      </c>
      <c r="D1833" s="104">
        <v>8420.31</v>
      </c>
      <c r="E1833" s="522" t="s">
        <v>619</v>
      </c>
    </row>
    <row r="1834" spans="1:5" ht="13.5" x14ac:dyDescent="0.25">
      <c r="A1834" s="103">
        <v>102753</v>
      </c>
      <c r="B1834" s="103" t="s">
        <v>2451</v>
      </c>
      <c r="C1834" s="103" t="s">
        <v>225</v>
      </c>
      <c r="D1834" s="104">
        <v>12506.76</v>
      </c>
      <c r="E1834" s="522" t="s">
        <v>619</v>
      </c>
    </row>
    <row r="1835" spans="1:5" ht="13.5" x14ac:dyDescent="0.25">
      <c r="A1835" s="103">
        <v>102754</v>
      </c>
      <c r="B1835" s="103" t="s">
        <v>2452</v>
      </c>
      <c r="C1835" s="103" t="s">
        <v>225</v>
      </c>
      <c r="D1835" s="104">
        <v>23825.41</v>
      </c>
      <c r="E1835" s="522" t="s">
        <v>619</v>
      </c>
    </row>
    <row r="1836" spans="1:5" ht="13.5" x14ac:dyDescent="0.25">
      <c r="A1836" s="103">
        <v>102755</v>
      </c>
      <c r="B1836" s="103" t="s">
        <v>2453</v>
      </c>
      <c r="C1836" s="103" t="s">
        <v>225</v>
      </c>
      <c r="D1836" s="104">
        <v>11773.99</v>
      </c>
      <c r="E1836" s="522" t="s">
        <v>619</v>
      </c>
    </row>
    <row r="1837" spans="1:5" ht="13.5" x14ac:dyDescent="0.25">
      <c r="A1837" s="103">
        <v>102756</v>
      </c>
      <c r="B1837" s="103" t="s">
        <v>2454</v>
      </c>
      <c r="C1837" s="103" t="s">
        <v>225</v>
      </c>
      <c r="D1837" s="104">
        <v>17545.79</v>
      </c>
      <c r="E1837" s="522" t="s">
        <v>619</v>
      </c>
    </row>
    <row r="1838" spans="1:5" ht="13.5" x14ac:dyDescent="0.25">
      <c r="A1838" s="103">
        <v>102757</v>
      </c>
      <c r="B1838" s="103" t="s">
        <v>2455</v>
      </c>
      <c r="C1838" s="103" t="s">
        <v>225</v>
      </c>
      <c r="D1838" s="104">
        <v>32707.62</v>
      </c>
      <c r="E1838" s="522" t="s">
        <v>619</v>
      </c>
    </row>
    <row r="1839" spans="1:5" ht="13.5" x14ac:dyDescent="0.25">
      <c r="A1839" s="103">
        <v>102758</v>
      </c>
      <c r="B1839" s="103" t="s">
        <v>2456</v>
      </c>
      <c r="C1839" s="103" t="s">
        <v>225</v>
      </c>
      <c r="D1839" s="104">
        <v>15144.22</v>
      </c>
      <c r="E1839" s="522" t="s">
        <v>619</v>
      </c>
    </row>
    <row r="1840" spans="1:5" ht="13.5" x14ac:dyDescent="0.25">
      <c r="A1840" s="103">
        <v>102759</v>
      </c>
      <c r="B1840" s="103" t="s">
        <v>2457</v>
      </c>
      <c r="C1840" s="103" t="s">
        <v>225</v>
      </c>
      <c r="D1840" s="104">
        <v>22609.96</v>
      </c>
      <c r="E1840" s="522" t="s">
        <v>619</v>
      </c>
    </row>
    <row r="1841" spans="1:5" ht="13.5" x14ac:dyDescent="0.25">
      <c r="A1841" s="103">
        <v>102760</v>
      </c>
      <c r="B1841" s="103" t="s">
        <v>2458</v>
      </c>
      <c r="C1841" s="103" t="s">
        <v>225</v>
      </c>
      <c r="D1841" s="104">
        <v>41759.040000000001</v>
      </c>
      <c r="E1841" s="522" t="s">
        <v>619</v>
      </c>
    </row>
    <row r="1842" spans="1:5" ht="13.5" x14ac:dyDescent="0.25">
      <c r="A1842" s="103">
        <v>102761</v>
      </c>
      <c r="B1842" s="103" t="s">
        <v>2459</v>
      </c>
      <c r="C1842" s="103" t="s">
        <v>225</v>
      </c>
      <c r="D1842" s="104">
        <v>14322.45</v>
      </c>
      <c r="E1842" s="522" t="s">
        <v>619</v>
      </c>
    </row>
    <row r="1843" spans="1:5" ht="13.5" x14ac:dyDescent="0.25">
      <c r="A1843" s="103">
        <v>102762</v>
      </c>
      <c r="B1843" s="103" t="s">
        <v>2460</v>
      </c>
      <c r="C1843" s="103" t="s">
        <v>225</v>
      </c>
      <c r="D1843" s="104">
        <v>22233.35</v>
      </c>
      <c r="E1843" s="522" t="s">
        <v>619</v>
      </c>
    </row>
    <row r="1844" spans="1:5" ht="13.5" x14ac:dyDescent="0.25">
      <c r="A1844" s="103">
        <v>102763</v>
      </c>
      <c r="B1844" s="103" t="s">
        <v>2461</v>
      </c>
      <c r="C1844" s="103" t="s">
        <v>225</v>
      </c>
      <c r="D1844" s="104">
        <v>31027.040000000001</v>
      </c>
      <c r="E1844" s="522" t="s">
        <v>619</v>
      </c>
    </row>
    <row r="1845" spans="1:5" ht="13.5" x14ac:dyDescent="0.25">
      <c r="A1845" s="103">
        <v>102764</v>
      </c>
      <c r="B1845" s="103" t="s">
        <v>2462</v>
      </c>
      <c r="C1845" s="103" t="s">
        <v>225</v>
      </c>
      <c r="D1845" s="104">
        <v>44027.03</v>
      </c>
      <c r="E1845" s="522" t="s">
        <v>619</v>
      </c>
    </row>
    <row r="1846" spans="1:5" ht="13.5" x14ac:dyDescent="0.25">
      <c r="A1846" s="103">
        <v>102765</v>
      </c>
      <c r="B1846" s="103" t="s">
        <v>2463</v>
      </c>
      <c r="C1846" s="103" t="s">
        <v>225</v>
      </c>
      <c r="D1846" s="104">
        <v>17758.8</v>
      </c>
      <c r="E1846" s="522" t="s">
        <v>619</v>
      </c>
    </row>
    <row r="1847" spans="1:5" ht="13.5" x14ac:dyDescent="0.25">
      <c r="A1847" s="103">
        <v>102766</v>
      </c>
      <c r="B1847" s="103" t="s">
        <v>2464</v>
      </c>
      <c r="C1847" s="103" t="s">
        <v>225</v>
      </c>
      <c r="D1847" s="104">
        <v>26889.42</v>
      </c>
      <c r="E1847" s="522" t="s">
        <v>619</v>
      </c>
    </row>
    <row r="1848" spans="1:5" ht="13.5" x14ac:dyDescent="0.25">
      <c r="A1848" s="103">
        <v>102767</v>
      </c>
      <c r="B1848" s="103" t="s">
        <v>2465</v>
      </c>
      <c r="C1848" s="103" t="s">
        <v>225</v>
      </c>
      <c r="D1848" s="104">
        <v>37844.800000000003</v>
      </c>
      <c r="E1848" s="522" t="s">
        <v>619</v>
      </c>
    </row>
    <row r="1849" spans="1:5" ht="13.5" x14ac:dyDescent="0.25">
      <c r="A1849" s="103">
        <v>102768</v>
      </c>
      <c r="B1849" s="103" t="s">
        <v>2466</v>
      </c>
      <c r="C1849" s="103" t="s">
        <v>225</v>
      </c>
      <c r="D1849" s="104">
        <v>53252.32</v>
      </c>
      <c r="E1849" s="522" t="s">
        <v>619</v>
      </c>
    </row>
    <row r="1850" spans="1:5" ht="13.5" x14ac:dyDescent="0.25">
      <c r="A1850" s="103">
        <v>102769</v>
      </c>
      <c r="B1850" s="103" t="s">
        <v>2467</v>
      </c>
      <c r="C1850" s="103" t="s">
        <v>225</v>
      </c>
      <c r="D1850" s="104">
        <v>20501.27</v>
      </c>
      <c r="E1850" s="522" t="s">
        <v>619</v>
      </c>
    </row>
    <row r="1851" spans="1:5" ht="13.5" x14ac:dyDescent="0.25">
      <c r="A1851" s="103">
        <v>102770</v>
      </c>
      <c r="B1851" s="103" t="s">
        <v>2468</v>
      </c>
      <c r="C1851" s="103" t="s">
        <v>225</v>
      </c>
      <c r="D1851" s="104">
        <v>31616.82</v>
      </c>
      <c r="E1851" s="522" t="s">
        <v>619</v>
      </c>
    </row>
    <row r="1852" spans="1:5" ht="13.5" x14ac:dyDescent="0.25">
      <c r="A1852" s="103">
        <v>102771</v>
      </c>
      <c r="B1852" s="103" t="s">
        <v>2469</v>
      </c>
      <c r="C1852" s="103" t="s">
        <v>225</v>
      </c>
      <c r="D1852" s="104">
        <v>44470.04</v>
      </c>
      <c r="E1852" s="522" t="s">
        <v>619</v>
      </c>
    </row>
    <row r="1853" spans="1:5" ht="13.5" x14ac:dyDescent="0.25">
      <c r="A1853" s="103">
        <v>102772</v>
      </c>
      <c r="B1853" s="103" t="s">
        <v>2470</v>
      </c>
      <c r="C1853" s="103" t="s">
        <v>225</v>
      </c>
      <c r="D1853" s="104">
        <v>63165.04</v>
      </c>
      <c r="E1853" s="522" t="s">
        <v>619</v>
      </c>
    </row>
    <row r="1854" spans="1:5" ht="13.5" x14ac:dyDescent="0.25">
      <c r="A1854" s="103">
        <v>102773</v>
      </c>
      <c r="B1854" s="103" t="s">
        <v>2471</v>
      </c>
      <c r="C1854" s="103" t="s">
        <v>225</v>
      </c>
      <c r="D1854" s="104">
        <v>9439.24</v>
      </c>
      <c r="E1854" s="522" t="s">
        <v>619</v>
      </c>
    </row>
    <row r="1855" spans="1:5" ht="13.5" x14ac:dyDescent="0.25">
      <c r="A1855" s="103">
        <v>102774</v>
      </c>
      <c r="B1855" s="103" t="s">
        <v>2472</v>
      </c>
      <c r="C1855" s="103" t="s">
        <v>225</v>
      </c>
      <c r="D1855" s="104">
        <v>9439.24</v>
      </c>
      <c r="E1855" s="522" t="s">
        <v>619</v>
      </c>
    </row>
    <row r="1856" spans="1:5" ht="13.5" x14ac:dyDescent="0.25">
      <c r="A1856" s="103">
        <v>102775</v>
      </c>
      <c r="B1856" s="103" t="s">
        <v>2473</v>
      </c>
      <c r="C1856" s="103" t="s">
        <v>225</v>
      </c>
      <c r="D1856" s="104">
        <v>14100.52</v>
      </c>
      <c r="E1856" s="522" t="s">
        <v>619</v>
      </c>
    </row>
    <row r="1857" spans="1:5" ht="13.5" x14ac:dyDescent="0.25">
      <c r="A1857" s="103">
        <v>102776</v>
      </c>
      <c r="B1857" s="103" t="s">
        <v>2474</v>
      </c>
      <c r="C1857" s="103" t="s">
        <v>225</v>
      </c>
      <c r="D1857" s="104">
        <v>14100.52</v>
      </c>
      <c r="E1857" s="522" t="s">
        <v>619</v>
      </c>
    </row>
    <row r="1858" spans="1:5" ht="13.5" x14ac:dyDescent="0.25">
      <c r="A1858" s="103">
        <v>102777</v>
      </c>
      <c r="B1858" s="103" t="s">
        <v>2475</v>
      </c>
      <c r="C1858" s="103" t="s">
        <v>225</v>
      </c>
      <c r="D1858" s="104">
        <v>21348.84</v>
      </c>
      <c r="E1858" s="522" t="s">
        <v>619</v>
      </c>
    </row>
    <row r="1859" spans="1:5" ht="13.5" x14ac:dyDescent="0.25">
      <c r="A1859" s="103">
        <v>102778</v>
      </c>
      <c r="B1859" s="103" t="s">
        <v>2476</v>
      </c>
      <c r="C1859" s="103" t="s">
        <v>225</v>
      </c>
      <c r="D1859" s="104">
        <v>32548.93</v>
      </c>
      <c r="E1859" s="522" t="s">
        <v>619</v>
      </c>
    </row>
    <row r="1860" spans="1:5" ht="13.5" x14ac:dyDescent="0.25">
      <c r="A1860" s="103">
        <v>102779</v>
      </c>
      <c r="B1860" s="103" t="s">
        <v>2477</v>
      </c>
      <c r="C1860" s="103" t="s">
        <v>225</v>
      </c>
      <c r="D1860" s="104">
        <v>9439.24</v>
      </c>
      <c r="E1860" s="522" t="s">
        <v>619</v>
      </c>
    </row>
    <row r="1861" spans="1:5" ht="13.5" x14ac:dyDescent="0.25">
      <c r="A1861" s="103">
        <v>102780</v>
      </c>
      <c r="B1861" s="103" t="s">
        <v>2478</v>
      </c>
      <c r="C1861" s="103" t="s">
        <v>225</v>
      </c>
      <c r="D1861" s="104">
        <v>10860.96</v>
      </c>
      <c r="E1861" s="522" t="s">
        <v>619</v>
      </c>
    </row>
    <row r="1862" spans="1:5" ht="13.5" x14ac:dyDescent="0.25">
      <c r="A1862" s="103">
        <v>102781</v>
      </c>
      <c r="B1862" s="103" t="s">
        <v>2479</v>
      </c>
      <c r="C1862" s="103" t="s">
        <v>225</v>
      </c>
      <c r="D1862" s="104">
        <v>16104.9</v>
      </c>
      <c r="E1862" s="522" t="s">
        <v>619</v>
      </c>
    </row>
    <row r="1863" spans="1:5" ht="13.5" x14ac:dyDescent="0.25">
      <c r="A1863" s="103">
        <v>102782</v>
      </c>
      <c r="B1863" s="103" t="s">
        <v>2480</v>
      </c>
      <c r="C1863" s="103" t="s">
        <v>225</v>
      </c>
      <c r="D1863" s="104">
        <v>18039.240000000002</v>
      </c>
      <c r="E1863" s="522" t="s">
        <v>619</v>
      </c>
    </row>
    <row r="1864" spans="1:5" ht="13.5" x14ac:dyDescent="0.25">
      <c r="A1864" s="103">
        <v>102783</v>
      </c>
      <c r="B1864" s="103" t="s">
        <v>2481</v>
      </c>
      <c r="C1864" s="103" t="s">
        <v>225</v>
      </c>
      <c r="D1864" s="104">
        <v>23865.84</v>
      </c>
      <c r="E1864" s="522" t="s">
        <v>619</v>
      </c>
    </row>
    <row r="1865" spans="1:5" ht="13.5" x14ac:dyDescent="0.25">
      <c r="A1865" s="103">
        <v>102784</v>
      </c>
      <c r="B1865" s="103" t="s">
        <v>2482</v>
      </c>
      <c r="C1865" s="103" t="s">
        <v>225</v>
      </c>
      <c r="D1865" s="104">
        <v>38148.97</v>
      </c>
      <c r="E1865" s="522" t="s">
        <v>619</v>
      </c>
    </row>
    <row r="1866" spans="1:5" ht="13.5" x14ac:dyDescent="0.25">
      <c r="A1866" s="103">
        <v>102785</v>
      </c>
      <c r="B1866" s="103" t="s">
        <v>2483</v>
      </c>
      <c r="C1866" s="103" t="s">
        <v>225</v>
      </c>
      <c r="D1866" s="104">
        <v>10860.96</v>
      </c>
      <c r="E1866" s="522" t="s">
        <v>619</v>
      </c>
    </row>
    <row r="1867" spans="1:5" ht="13.5" x14ac:dyDescent="0.25">
      <c r="A1867" s="103">
        <v>102786</v>
      </c>
      <c r="B1867" s="103" t="s">
        <v>2484</v>
      </c>
      <c r="C1867" s="103" t="s">
        <v>225</v>
      </c>
      <c r="D1867" s="104">
        <v>12212.64</v>
      </c>
      <c r="E1867" s="522" t="s">
        <v>619</v>
      </c>
    </row>
    <row r="1868" spans="1:5" ht="13.5" x14ac:dyDescent="0.25">
      <c r="A1868" s="103">
        <v>102787</v>
      </c>
      <c r="B1868" s="103" t="s">
        <v>2485</v>
      </c>
      <c r="C1868" s="103" t="s">
        <v>225</v>
      </c>
      <c r="D1868" s="104">
        <v>18039.240000000002</v>
      </c>
      <c r="E1868" s="522" t="s">
        <v>619</v>
      </c>
    </row>
    <row r="1869" spans="1:5" ht="13.5" x14ac:dyDescent="0.25">
      <c r="A1869" s="103">
        <v>102788</v>
      </c>
      <c r="B1869" s="103" t="s">
        <v>2486</v>
      </c>
      <c r="C1869" s="103" t="s">
        <v>225</v>
      </c>
      <c r="D1869" s="104">
        <v>19960.439999999999</v>
      </c>
      <c r="E1869" s="522" t="s">
        <v>619</v>
      </c>
    </row>
    <row r="1870" spans="1:5" ht="13.5" x14ac:dyDescent="0.25">
      <c r="A1870" s="103">
        <v>102789</v>
      </c>
      <c r="B1870" s="103" t="s">
        <v>2487</v>
      </c>
      <c r="C1870" s="103" t="s">
        <v>225</v>
      </c>
      <c r="D1870" s="104">
        <v>26304.04</v>
      </c>
      <c r="E1870" s="522" t="s">
        <v>619</v>
      </c>
    </row>
    <row r="1871" spans="1:5" ht="13.5" x14ac:dyDescent="0.25">
      <c r="A1871" s="103">
        <v>102790</v>
      </c>
      <c r="B1871" s="103" t="s">
        <v>2488</v>
      </c>
      <c r="C1871" s="103" t="s">
        <v>225</v>
      </c>
      <c r="D1871" s="104">
        <v>43967.89</v>
      </c>
      <c r="E1871" s="522" t="s">
        <v>619</v>
      </c>
    </row>
    <row r="1872" spans="1:5" ht="13.5" x14ac:dyDescent="0.25">
      <c r="A1872" s="103">
        <v>102791</v>
      </c>
      <c r="B1872" s="103" t="s">
        <v>2489</v>
      </c>
      <c r="C1872" s="103" t="s">
        <v>225</v>
      </c>
      <c r="D1872" s="104">
        <v>34753.78</v>
      </c>
      <c r="E1872" s="522" t="s">
        <v>619</v>
      </c>
    </row>
    <row r="1873" spans="1:5" ht="13.5" x14ac:dyDescent="0.25">
      <c r="A1873" s="103">
        <v>102792</v>
      </c>
      <c r="B1873" s="103" t="s">
        <v>2490</v>
      </c>
      <c r="C1873" s="103" t="s">
        <v>225</v>
      </c>
      <c r="D1873" s="104">
        <v>56811.07</v>
      </c>
      <c r="E1873" s="522" t="s">
        <v>619</v>
      </c>
    </row>
    <row r="1874" spans="1:5" ht="13.5" x14ac:dyDescent="0.25">
      <c r="A1874" s="103">
        <v>102793</v>
      </c>
      <c r="B1874" s="103" t="s">
        <v>2491</v>
      </c>
      <c r="C1874" s="103" t="s">
        <v>225</v>
      </c>
      <c r="D1874" s="104">
        <v>76919.19</v>
      </c>
      <c r="E1874" s="522" t="s">
        <v>619</v>
      </c>
    </row>
    <row r="1875" spans="1:5" ht="13.5" x14ac:dyDescent="0.25">
      <c r="A1875" s="103">
        <v>102794</v>
      </c>
      <c r="B1875" s="103" t="s">
        <v>2492</v>
      </c>
      <c r="C1875" s="103" t="s">
        <v>225</v>
      </c>
      <c r="D1875" s="104">
        <v>110427.24</v>
      </c>
      <c r="E1875" s="522" t="s">
        <v>619</v>
      </c>
    </row>
    <row r="1876" spans="1:5" ht="13.5" x14ac:dyDescent="0.25">
      <c r="A1876" s="103">
        <v>102795</v>
      </c>
      <c r="B1876" s="103" t="s">
        <v>2493</v>
      </c>
      <c r="C1876" s="103" t="s">
        <v>225</v>
      </c>
      <c r="D1876" s="104">
        <v>37067.980000000003</v>
      </c>
      <c r="E1876" s="522" t="s">
        <v>619</v>
      </c>
    </row>
    <row r="1877" spans="1:5" ht="13.5" x14ac:dyDescent="0.25">
      <c r="A1877" s="103">
        <v>102796</v>
      </c>
      <c r="B1877" s="103" t="s">
        <v>2494</v>
      </c>
      <c r="C1877" s="103" t="s">
        <v>225</v>
      </c>
      <c r="D1877" s="104">
        <v>60123.53</v>
      </c>
      <c r="E1877" s="522" t="s">
        <v>619</v>
      </c>
    </row>
    <row r="1878" spans="1:5" ht="13.5" x14ac:dyDescent="0.25">
      <c r="A1878" s="103">
        <v>102797</v>
      </c>
      <c r="B1878" s="103" t="s">
        <v>2495</v>
      </c>
      <c r="C1878" s="103" t="s">
        <v>225</v>
      </c>
      <c r="D1878" s="104">
        <v>85423.43</v>
      </c>
      <c r="E1878" s="522" t="s">
        <v>619</v>
      </c>
    </row>
    <row r="1879" spans="1:5" ht="13.5" x14ac:dyDescent="0.25">
      <c r="A1879" s="103">
        <v>102798</v>
      </c>
      <c r="B1879" s="103" t="s">
        <v>2496</v>
      </c>
      <c r="C1879" s="103" t="s">
        <v>225</v>
      </c>
      <c r="D1879" s="104">
        <v>104715.89</v>
      </c>
      <c r="E1879" s="522" t="s">
        <v>619</v>
      </c>
    </row>
    <row r="1880" spans="1:5" ht="13.5" x14ac:dyDescent="0.25">
      <c r="A1880" s="103">
        <v>102799</v>
      </c>
      <c r="B1880" s="103" t="s">
        <v>2497</v>
      </c>
      <c r="C1880" s="103" t="s">
        <v>225</v>
      </c>
      <c r="D1880" s="104">
        <v>37844.86</v>
      </c>
      <c r="E1880" s="522" t="s">
        <v>619</v>
      </c>
    </row>
    <row r="1881" spans="1:5" ht="13.5" x14ac:dyDescent="0.25">
      <c r="A1881" s="103">
        <v>102800</v>
      </c>
      <c r="B1881" s="103" t="s">
        <v>2498</v>
      </c>
      <c r="C1881" s="103" t="s">
        <v>225</v>
      </c>
      <c r="D1881" s="104">
        <v>65969.61</v>
      </c>
      <c r="E1881" s="522" t="s">
        <v>619</v>
      </c>
    </row>
    <row r="1882" spans="1:5" ht="13.5" x14ac:dyDescent="0.25">
      <c r="A1882" s="103">
        <v>102801</v>
      </c>
      <c r="B1882" s="103" t="s">
        <v>2499</v>
      </c>
      <c r="C1882" s="103" t="s">
        <v>225</v>
      </c>
      <c r="D1882" s="104">
        <v>92638.7</v>
      </c>
      <c r="E1882" s="522" t="s">
        <v>619</v>
      </c>
    </row>
    <row r="1883" spans="1:5" ht="13.5" x14ac:dyDescent="0.25">
      <c r="A1883" s="103">
        <v>102802</v>
      </c>
      <c r="B1883" s="103" t="s">
        <v>2500</v>
      </c>
      <c r="C1883" s="103" t="s">
        <v>225</v>
      </c>
      <c r="D1883" s="104">
        <v>111181.62</v>
      </c>
      <c r="E1883" s="522" t="s">
        <v>619</v>
      </c>
    </row>
    <row r="1884" spans="1:5" ht="13.5" x14ac:dyDescent="0.25">
      <c r="A1884" s="103">
        <v>101570</v>
      </c>
      <c r="B1884" s="103" t="s">
        <v>2501</v>
      </c>
      <c r="C1884" s="103" t="s">
        <v>184</v>
      </c>
      <c r="D1884" s="360">
        <v>24.3</v>
      </c>
      <c r="E1884" s="522" t="s">
        <v>619</v>
      </c>
    </row>
    <row r="1885" spans="1:5" ht="13.5" x14ac:dyDescent="0.25">
      <c r="A1885" s="103">
        <v>101571</v>
      </c>
      <c r="B1885" s="103" t="s">
        <v>2502</v>
      </c>
      <c r="C1885" s="103" t="s">
        <v>184</v>
      </c>
      <c r="D1885" s="360">
        <v>32.85</v>
      </c>
      <c r="E1885" s="522" t="s">
        <v>619</v>
      </c>
    </row>
    <row r="1886" spans="1:5" ht="13.5" x14ac:dyDescent="0.25">
      <c r="A1886" s="103">
        <v>101572</v>
      </c>
      <c r="B1886" s="103" t="s">
        <v>2503</v>
      </c>
      <c r="C1886" s="103" t="s">
        <v>184</v>
      </c>
      <c r="D1886" s="360">
        <v>19.11</v>
      </c>
      <c r="E1886" s="522" t="s">
        <v>619</v>
      </c>
    </row>
    <row r="1887" spans="1:5" ht="13.5" x14ac:dyDescent="0.25">
      <c r="A1887" s="103">
        <v>101573</v>
      </c>
      <c r="B1887" s="103" t="s">
        <v>2504</v>
      </c>
      <c r="C1887" s="103" t="s">
        <v>184</v>
      </c>
      <c r="D1887" s="360">
        <v>27.67</v>
      </c>
      <c r="E1887" s="522" t="s">
        <v>619</v>
      </c>
    </row>
    <row r="1888" spans="1:5" ht="13.5" x14ac:dyDescent="0.25">
      <c r="A1888" s="103">
        <v>101574</v>
      </c>
      <c r="B1888" s="103" t="s">
        <v>2505</v>
      </c>
      <c r="C1888" s="103" t="s">
        <v>184</v>
      </c>
      <c r="D1888" s="360">
        <v>14.75</v>
      </c>
      <c r="E1888" s="522" t="s">
        <v>619</v>
      </c>
    </row>
    <row r="1889" spans="1:5" ht="13.5" x14ac:dyDescent="0.25">
      <c r="A1889" s="103">
        <v>101575</v>
      </c>
      <c r="B1889" s="103" t="s">
        <v>2506</v>
      </c>
      <c r="C1889" s="103" t="s">
        <v>184</v>
      </c>
      <c r="D1889" s="360">
        <v>23.46</v>
      </c>
      <c r="E1889" s="522" t="s">
        <v>619</v>
      </c>
    </row>
    <row r="1890" spans="1:5" ht="13.5" x14ac:dyDescent="0.25">
      <c r="A1890" s="103">
        <v>101576</v>
      </c>
      <c r="B1890" s="103" t="s">
        <v>2507</v>
      </c>
      <c r="C1890" s="103" t="s">
        <v>184</v>
      </c>
      <c r="D1890" s="360">
        <v>43.98</v>
      </c>
      <c r="E1890" s="522" t="s">
        <v>619</v>
      </c>
    </row>
    <row r="1891" spans="1:5" ht="13.5" x14ac:dyDescent="0.25">
      <c r="A1891" s="103">
        <v>101577</v>
      </c>
      <c r="B1891" s="103" t="s">
        <v>2508</v>
      </c>
      <c r="C1891" s="103" t="s">
        <v>184</v>
      </c>
      <c r="D1891" s="360">
        <v>54.94</v>
      </c>
      <c r="E1891" s="522" t="s">
        <v>619</v>
      </c>
    </row>
    <row r="1892" spans="1:5" ht="13.5" x14ac:dyDescent="0.25">
      <c r="A1892" s="103">
        <v>101578</v>
      </c>
      <c r="B1892" s="103" t="s">
        <v>2509</v>
      </c>
      <c r="C1892" s="103" t="s">
        <v>184</v>
      </c>
      <c r="D1892" s="360">
        <v>36.47</v>
      </c>
      <c r="E1892" s="522" t="s">
        <v>619</v>
      </c>
    </row>
    <row r="1893" spans="1:5" ht="13.5" x14ac:dyDescent="0.25">
      <c r="A1893" s="103">
        <v>101579</v>
      </c>
      <c r="B1893" s="103" t="s">
        <v>2510</v>
      </c>
      <c r="C1893" s="103" t="s">
        <v>184</v>
      </c>
      <c r="D1893" s="360">
        <v>47.44</v>
      </c>
      <c r="E1893" s="522" t="s">
        <v>619</v>
      </c>
    </row>
    <row r="1894" spans="1:5" ht="13.5" x14ac:dyDescent="0.25">
      <c r="A1894" s="103">
        <v>101580</v>
      </c>
      <c r="B1894" s="103" t="s">
        <v>2511</v>
      </c>
      <c r="C1894" s="103" t="s">
        <v>184</v>
      </c>
      <c r="D1894" s="360">
        <v>32.56</v>
      </c>
      <c r="E1894" s="522" t="s">
        <v>619</v>
      </c>
    </row>
    <row r="1895" spans="1:5" ht="13.5" x14ac:dyDescent="0.25">
      <c r="A1895" s="103">
        <v>101581</v>
      </c>
      <c r="B1895" s="103" t="s">
        <v>2512</v>
      </c>
      <c r="C1895" s="103" t="s">
        <v>184</v>
      </c>
      <c r="D1895" s="360">
        <v>43.67</v>
      </c>
      <c r="E1895" s="522" t="s">
        <v>619</v>
      </c>
    </row>
    <row r="1896" spans="1:5" ht="13.5" x14ac:dyDescent="0.25">
      <c r="A1896" s="103">
        <v>101582</v>
      </c>
      <c r="B1896" s="103" t="s">
        <v>2513</v>
      </c>
      <c r="C1896" s="103" t="s">
        <v>184</v>
      </c>
      <c r="D1896" s="360">
        <v>72.319999999999993</v>
      </c>
      <c r="E1896" s="522" t="s">
        <v>619</v>
      </c>
    </row>
    <row r="1897" spans="1:5" ht="13.5" x14ac:dyDescent="0.25">
      <c r="A1897" s="103">
        <v>101583</v>
      </c>
      <c r="B1897" s="103" t="s">
        <v>2514</v>
      </c>
      <c r="C1897" s="103" t="s">
        <v>184</v>
      </c>
      <c r="D1897" s="360">
        <v>89.39</v>
      </c>
      <c r="E1897" s="522" t="s">
        <v>619</v>
      </c>
    </row>
    <row r="1898" spans="1:5" ht="13.5" x14ac:dyDescent="0.25">
      <c r="A1898" s="103">
        <v>101584</v>
      </c>
      <c r="B1898" s="103" t="s">
        <v>2515</v>
      </c>
      <c r="C1898" s="103" t="s">
        <v>184</v>
      </c>
      <c r="D1898" s="360">
        <v>59.63</v>
      </c>
      <c r="E1898" s="522" t="s">
        <v>619</v>
      </c>
    </row>
    <row r="1899" spans="1:5" ht="13.5" x14ac:dyDescent="0.25">
      <c r="A1899" s="103">
        <v>101585</v>
      </c>
      <c r="B1899" s="103" t="s">
        <v>2516</v>
      </c>
      <c r="C1899" s="103" t="s">
        <v>184</v>
      </c>
      <c r="D1899" s="360">
        <v>76.709999999999994</v>
      </c>
      <c r="E1899" s="522" t="s">
        <v>619</v>
      </c>
    </row>
    <row r="1900" spans="1:5" ht="13.5" x14ac:dyDescent="0.25">
      <c r="A1900" s="103">
        <v>101586</v>
      </c>
      <c r="B1900" s="103" t="s">
        <v>2517</v>
      </c>
      <c r="C1900" s="103" t="s">
        <v>184</v>
      </c>
      <c r="D1900" s="360">
        <v>51.97</v>
      </c>
      <c r="E1900" s="522" t="s">
        <v>619</v>
      </c>
    </row>
    <row r="1901" spans="1:5" ht="13.5" x14ac:dyDescent="0.25">
      <c r="A1901" s="103">
        <v>101587</v>
      </c>
      <c r="B1901" s="103" t="s">
        <v>2518</v>
      </c>
      <c r="C1901" s="103" t="s">
        <v>184</v>
      </c>
      <c r="D1901" s="360">
        <v>69.2</v>
      </c>
      <c r="E1901" s="522" t="s">
        <v>619</v>
      </c>
    </row>
    <row r="1902" spans="1:5" ht="13.5" x14ac:dyDescent="0.25">
      <c r="A1902" s="103">
        <v>101588</v>
      </c>
      <c r="B1902" s="103" t="s">
        <v>2519</v>
      </c>
      <c r="C1902" s="103" t="s">
        <v>184</v>
      </c>
      <c r="D1902" s="360">
        <v>94.67</v>
      </c>
      <c r="E1902" s="522" t="s">
        <v>619</v>
      </c>
    </row>
    <row r="1903" spans="1:5" ht="13.5" x14ac:dyDescent="0.25">
      <c r="A1903" s="103">
        <v>101589</v>
      </c>
      <c r="B1903" s="103" t="s">
        <v>2520</v>
      </c>
      <c r="C1903" s="103" t="s">
        <v>184</v>
      </c>
      <c r="D1903" s="360">
        <v>137.69999999999999</v>
      </c>
      <c r="E1903" s="522" t="s">
        <v>619</v>
      </c>
    </row>
    <row r="1904" spans="1:5" ht="13.5" x14ac:dyDescent="0.25">
      <c r="A1904" s="103">
        <v>101590</v>
      </c>
      <c r="B1904" s="103" t="s">
        <v>2521</v>
      </c>
      <c r="C1904" s="103" t="s">
        <v>184</v>
      </c>
      <c r="D1904" s="360">
        <v>71.790000000000006</v>
      </c>
      <c r="E1904" s="522" t="s">
        <v>619</v>
      </c>
    </row>
    <row r="1905" spans="1:5" ht="13.5" x14ac:dyDescent="0.25">
      <c r="A1905" s="103">
        <v>101591</v>
      </c>
      <c r="B1905" s="103" t="s">
        <v>2522</v>
      </c>
      <c r="C1905" s="103" t="s">
        <v>184</v>
      </c>
      <c r="D1905" s="360">
        <v>114.82</v>
      </c>
      <c r="E1905" s="522" t="s">
        <v>619</v>
      </c>
    </row>
    <row r="1906" spans="1:5" ht="13.5" x14ac:dyDescent="0.25">
      <c r="A1906" s="103">
        <v>101592</v>
      </c>
      <c r="B1906" s="103" t="s">
        <v>2523</v>
      </c>
      <c r="C1906" s="103" t="s">
        <v>184</v>
      </c>
      <c r="D1906" s="360">
        <v>50.71</v>
      </c>
      <c r="E1906" s="522" t="s">
        <v>619</v>
      </c>
    </row>
    <row r="1907" spans="1:5" ht="13.5" x14ac:dyDescent="0.25">
      <c r="A1907" s="103">
        <v>101593</v>
      </c>
      <c r="B1907" s="103" t="s">
        <v>2524</v>
      </c>
      <c r="C1907" s="103" t="s">
        <v>184</v>
      </c>
      <c r="D1907" s="360">
        <v>93.86</v>
      </c>
      <c r="E1907" s="522" t="s">
        <v>619</v>
      </c>
    </row>
    <row r="1908" spans="1:5" ht="13.5" x14ac:dyDescent="0.25">
      <c r="A1908" s="103">
        <v>101600</v>
      </c>
      <c r="B1908" s="103" t="s">
        <v>2525</v>
      </c>
      <c r="C1908" s="103" t="s">
        <v>184</v>
      </c>
      <c r="D1908" s="360">
        <v>17.649999999999999</v>
      </c>
      <c r="E1908" s="522" t="s">
        <v>619</v>
      </c>
    </row>
    <row r="1909" spans="1:5" ht="13.5" x14ac:dyDescent="0.25">
      <c r="A1909" s="103">
        <v>101601</v>
      </c>
      <c r="B1909" s="103" t="s">
        <v>2526</v>
      </c>
      <c r="C1909" s="103" t="s">
        <v>184</v>
      </c>
      <c r="D1909" s="360">
        <v>26.12</v>
      </c>
      <c r="E1909" s="522" t="s">
        <v>619</v>
      </c>
    </row>
    <row r="1910" spans="1:5" ht="13.5" x14ac:dyDescent="0.25">
      <c r="A1910" s="103">
        <v>101602</v>
      </c>
      <c r="B1910" s="103" t="s">
        <v>2527</v>
      </c>
      <c r="C1910" s="103" t="s">
        <v>184</v>
      </c>
      <c r="D1910" s="360">
        <v>13.09</v>
      </c>
      <c r="E1910" s="522" t="s">
        <v>619</v>
      </c>
    </row>
    <row r="1911" spans="1:5" ht="13.5" x14ac:dyDescent="0.25">
      <c r="A1911" s="103">
        <v>101603</v>
      </c>
      <c r="B1911" s="103" t="s">
        <v>2528</v>
      </c>
      <c r="C1911" s="103" t="s">
        <v>184</v>
      </c>
      <c r="D1911" s="360">
        <v>21.56</v>
      </c>
      <c r="E1911" s="522" t="s">
        <v>619</v>
      </c>
    </row>
    <row r="1912" spans="1:5" ht="13.5" x14ac:dyDescent="0.25">
      <c r="A1912" s="103">
        <v>101604</v>
      </c>
      <c r="B1912" s="103" t="s">
        <v>2529</v>
      </c>
      <c r="C1912" s="103" t="s">
        <v>184</v>
      </c>
      <c r="D1912" s="360">
        <v>8.56</v>
      </c>
      <c r="E1912" s="522" t="s">
        <v>619</v>
      </c>
    </row>
    <row r="1913" spans="1:5" ht="13.5" x14ac:dyDescent="0.25">
      <c r="A1913" s="103">
        <v>101605</v>
      </c>
      <c r="B1913" s="103" t="s">
        <v>2530</v>
      </c>
      <c r="C1913" s="103" t="s">
        <v>184</v>
      </c>
      <c r="D1913" s="360">
        <v>17.04</v>
      </c>
      <c r="E1913" s="522" t="s">
        <v>619</v>
      </c>
    </row>
    <row r="1914" spans="1:5" ht="13.5" x14ac:dyDescent="0.25">
      <c r="A1914" s="103">
        <v>90788</v>
      </c>
      <c r="B1914" s="103" t="s">
        <v>2531</v>
      </c>
      <c r="C1914" s="103" t="s">
        <v>225</v>
      </c>
      <c r="D1914" s="360">
        <v>746.01</v>
      </c>
      <c r="E1914" s="522" t="s">
        <v>619</v>
      </c>
    </row>
    <row r="1915" spans="1:5" ht="13.5" x14ac:dyDescent="0.25">
      <c r="A1915" s="103">
        <v>90789</v>
      </c>
      <c r="B1915" s="103" t="s">
        <v>2532</v>
      </c>
      <c r="C1915" s="103" t="s">
        <v>225</v>
      </c>
      <c r="D1915" s="360">
        <v>747.85</v>
      </c>
      <c r="E1915" s="522" t="s">
        <v>619</v>
      </c>
    </row>
    <row r="1916" spans="1:5" ht="13.5" x14ac:dyDescent="0.25">
      <c r="A1916" s="103">
        <v>90790</v>
      </c>
      <c r="B1916" s="103" t="s">
        <v>2533</v>
      </c>
      <c r="C1916" s="103" t="s">
        <v>225</v>
      </c>
      <c r="D1916" s="360">
        <v>771.46</v>
      </c>
      <c r="E1916" s="522" t="s">
        <v>619</v>
      </c>
    </row>
    <row r="1917" spans="1:5" ht="13.5" x14ac:dyDescent="0.25">
      <c r="A1917" s="103">
        <v>90791</v>
      </c>
      <c r="B1917" s="103" t="s">
        <v>2534</v>
      </c>
      <c r="C1917" s="103" t="s">
        <v>225</v>
      </c>
      <c r="D1917" s="360">
        <v>904.42</v>
      </c>
      <c r="E1917" s="522" t="s">
        <v>619</v>
      </c>
    </row>
    <row r="1918" spans="1:5" ht="13.5" x14ac:dyDescent="0.25">
      <c r="A1918" s="103">
        <v>90793</v>
      </c>
      <c r="B1918" s="103" t="s">
        <v>2535</v>
      </c>
      <c r="C1918" s="103" t="s">
        <v>225</v>
      </c>
      <c r="D1918" s="360">
        <v>961.37</v>
      </c>
      <c r="E1918" s="522" t="s">
        <v>619</v>
      </c>
    </row>
    <row r="1919" spans="1:5" ht="13.5" x14ac:dyDescent="0.25">
      <c r="A1919" s="103">
        <v>90794</v>
      </c>
      <c r="B1919" s="103" t="s">
        <v>2536</v>
      </c>
      <c r="C1919" s="103" t="s">
        <v>225</v>
      </c>
      <c r="D1919" s="360">
        <v>647.89</v>
      </c>
      <c r="E1919" s="522" t="s">
        <v>619</v>
      </c>
    </row>
    <row r="1920" spans="1:5" ht="13.5" x14ac:dyDescent="0.25">
      <c r="A1920" s="103">
        <v>90795</v>
      </c>
      <c r="B1920" s="103" t="s">
        <v>2537</v>
      </c>
      <c r="C1920" s="103" t="s">
        <v>225</v>
      </c>
      <c r="D1920" s="360">
        <v>655.20000000000005</v>
      </c>
      <c r="E1920" s="522" t="s">
        <v>619</v>
      </c>
    </row>
    <row r="1921" spans="1:5" ht="13.5" x14ac:dyDescent="0.25">
      <c r="A1921" s="103">
        <v>90796</v>
      </c>
      <c r="B1921" s="103" t="s">
        <v>2538</v>
      </c>
      <c r="C1921" s="103" t="s">
        <v>225</v>
      </c>
      <c r="D1921" s="360">
        <v>662.52</v>
      </c>
      <c r="E1921" s="522" t="s">
        <v>619</v>
      </c>
    </row>
    <row r="1922" spans="1:5" ht="13.5" x14ac:dyDescent="0.25">
      <c r="A1922" s="103">
        <v>90797</v>
      </c>
      <c r="B1922" s="103" t="s">
        <v>2539</v>
      </c>
      <c r="C1922" s="103" t="s">
        <v>225</v>
      </c>
      <c r="D1922" s="360">
        <v>669.83</v>
      </c>
      <c r="E1922" s="522" t="s">
        <v>619</v>
      </c>
    </row>
    <row r="1923" spans="1:5" ht="13.5" x14ac:dyDescent="0.25">
      <c r="A1923" s="103">
        <v>90798</v>
      </c>
      <c r="B1923" s="103" t="s">
        <v>2540</v>
      </c>
      <c r="C1923" s="103" t="s">
        <v>225</v>
      </c>
      <c r="D1923" s="360">
        <v>966.83</v>
      </c>
      <c r="E1923" s="522" t="s">
        <v>619</v>
      </c>
    </row>
    <row r="1924" spans="1:5" ht="13.5" x14ac:dyDescent="0.25">
      <c r="A1924" s="103">
        <v>90799</v>
      </c>
      <c r="B1924" s="103" t="s">
        <v>2541</v>
      </c>
      <c r="C1924" s="103" t="s">
        <v>225</v>
      </c>
      <c r="D1924" s="360">
        <v>998.43</v>
      </c>
      <c r="E1924" s="522" t="s">
        <v>619</v>
      </c>
    </row>
    <row r="1925" spans="1:5" ht="13.5" x14ac:dyDescent="0.25">
      <c r="A1925" s="103">
        <v>90801</v>
      </c>
      <c r="B1925" s="103" t="s">
        <v>2542</v>
      </c>
      <c r="C1925" s="103" t="s">
        <v>225</v>
      </c>
      <c r="D1925" s="360">
        <v>300.45</v>
      </c>
      <c r="E1925" s="522" t="s">
        <v>619</v>
      </c>
    </row>
    <row r="1926" spans="1:5" ht="13.5" x14ac:dyDescent="0.25">
      <c r="A1926" s="103">
        <v>90806</v>
      </c>
      <c r="B1926" s="103" t="s">
        <v>2543</v>
      </c>
      <c r="C1926" s="103" t="s">
        <v>225</v>
      </c>
      <c r="D1926" s="360">
        <v>393.05</v>
      </c>
      <c r="E1926" s="522" t="s">
        <v>619</v>
      </c>
    </row>
    <row r="1927" spans="1:5" ht="13.5" x14ac:dyDescent="0.25">
      <c r="A1927" s="103">
        <v>90820</v>
      </c>
      <c r="B1927" s="103" t="s">
        <v>2544</v>
      </c>
      <c r="C1927" s="103" t="s">
        <v>225</v>
      </c>
      <c r="D1927" s="360">
        <v>286.98</v>
      </c>
      <c r="E1927" s="522" t="s">
        <v>619</v>
      </c>
    </row>
    <row r="1928" spans="1:5" ht="13.5" x14ac:dyDescent="0.25">
      <c r="A1928" s="103">
        <v>90821</v>
      </c>
      <c r="B1928" s="103" t="s">
        <v>2545</v>
      </c>
      <c r="C1928" s="103" t="s">
        <v>225</v>
      </c>
      <c r="D1928" s="360">
        <v>293.67</v>
      </c>
      <c r="E1928" s="522" t="s">
        <v>619</v>
      </c>
    </row>
    <row r="1929" spans="1:5" ht="13.5" x14ac:dyDescent="0.25">
      <c r="A1929" s="103">
        <v>90822</v>
      </c>
      <c r="B1929" s="103" t="s">
        <v>2546</v>
      </c>
      <c r="C1929" s="103" t="s">
        <v>225</v>
      </c>
      <c r="D1929" s="360">
        <v>315.69</v>
      </c>
      <c r="E1929" s="522" t="s">
        <v>619</v>
      </c>
    </row>
    <row r="1930" spans="1:5" ht="13.5" x14ac:dyDescent="0.25">
      <c r="A1930" s="103">
        <v>90823</v>
      </c>
      <c r="B1930" s="103" t="s">
        <v>2547</v>
      </c>
      <c r="C1930" s="103" t="s">
        <v>225</v>
      </c>
      <c r="D1930" s="360">
        <v>388.09</v>
      </c>
      <c r="E1930" s="522" t="s">
        <v>619</v>
      </c>
    </row>
    <row r="1931" spans="1:5" ht="13.5" x14ac:dyDescent="0.25">
      <c r="A1931" s="103">
        <v>90824</v>
      </c>
      <c r="B1931" s="103" t="s">
        <v>2548</v>
      </c>
      <c r="C1931" s="103" t="s">
        <v>225</v>
      </c>
      <c r="D1931" s="360">
        <v>556.19000000000005</v>
      </c>
      <c r="E1931" s="522" t="s">
        <v>619</v>
      </c>
    </row>
    <row r="1932" spans="1:5" ht="13.5" x14ac:dyDescent="0.25">
      <c r="A1932" s="103">
        <v>90825</v>
      </c>
      <c r="B1932" s="103" t="s">
        <v>2549</v>
      </c>
      <c r="C1932" s="103" t="s">
        <v>225</v>
      </c>
      <c r="D1932" s="360">
        <v>619.80999999999995</v>
      </c>
      <c r="E1932" s="522" t="s">
        <v>619</v>
      </c>
    </row>
    <row r="1933" spans="1:5" ht="13.5" x14ac:dyDescent="0.25">
      <c r="A1933" s="103">
        <v>90830</v>
      </c>
      <c r="B1933" s="103" t="s">
        <v>2550</v>
      </c>
      <c r="C1933" s="103" t="s">
        <v>225</v>
      </c>
      <c r="D1933" s="360">
        <v>146.22999999999999</v>
      </c>
      <c r="E1933" s="522" t="s">
        <v>619</v>
      </c>
    </row>
    <row r="1934" spans="1:5" ht="13.5" x14ac:dyDescent="0.25">
      <c r="A1934" s="103">
        <v>90831</v>
      </c>
      <c r="B1934" s="103" t="s">
        <v>2551</v>
      </c>
      <c r="C1934" s="103" t="s">
        <v>225</v>
      </c>
      <c r="D1934" s="360">
        <v>127.13</v>
      </c>
      <c r="E1934" s="522" t="s">
        <v>619</v>
      </c>
    </row>
    <row r="1935" spans="1:5" ht="13.5" x14ac:dyDescent="0.25">
      <c r="A1935" s="103">
        <v>90841</v>
      </c>
      <c r="B1935" s="103" t="s">
        <v>2552</v>
      </c>
      <c r="C1935" s="103" t="s">
        <v>225</v>
      </c>
      <c r="D1935" s="360">
        <v>912.76</v>
      </c>
      <c r="E1935" s="522" t="s">
        <v>619</v>
      </c>
    </row>
    <row r="1936" spans="1:5" ht="13.5" x14ac:dyDescent="0.25">
      <c r="A1936" s="103">
        <v>90842</v>
      </c>
      <c r="B1936" s="103" t="s">
        <v>2553</v>
      </c>
      <c r="C1936" s="103" t="s">
        <v>225</v>
      </c>
      <c r="D1936" s="360">
        <v>921.65</v>
      </c>
      <c r="E1936" s="522" t="s">
        <v>619</v>
      </c>
    </row>
    <row r="1937" spans="1:5" ht="13.5" x14ac:dyDescent="0.25">
      <c r="A1937" s="103">
        <v>90843</v>
      </c>
      <c r="B1937" s="103" t="s">
        <v>2554</v>
      </c>
      <c r="C1937" s="103" t="s">
        <v>225</v>
      </c>
      <c r="D1937" s="360">
        <v>964.97</v>
      </c>
      <c r="E1937" s="522" t="s">
        <v>619</v>
      </c>
    </row>
    <row r="1938" spans="1:5" ht="13.5" x14ac:dyDescent="0.25">
      <c r="A1938" s="103">
        <v>90844</v>
      </c>
      <c r="B1938" s="103" t="s">
        <v>2555</v>
      </c>
      <c r="C1938" s="103" t="s">
        <v>225</v>
      </c>
      <c r="D1938" s="104">
        <v>1039.57</v>
      </c>
      <c r="E1938" s="522" t="s">
        <v>619</v>
      </c>
    </row>
    <row r="1939" spans="1:5" ht="13.5" x14ac:dyDescent="0.25">
      <c r="A1939" s="103">
        <v>90845</v>
      </c>
      <c r="B1939" s="103" t="s">
        <v>2556</v>
      </c>
      <c r="C1939" s="103" t="s">
        <v>225</v>
      </c>
      <c r="D1939" s="104">
        <v>1205.47</v>
      </c>
      <c r="E1939" s="522" t="s">
        <v>619</v>
      </c>
    </row>
    <row r="1940" spans="1:5" ht="13.5" x14ac:dyDescent="0.25">
      <c r="A1940" s="103">
        <v>90846</v>
      </c>
      <c r="B1940" s="103" t="s">
        <v>2557</v>
      </c>
      <c r="C1940" s="103" t="s">
        <v>225</v>
      </c>
      <c r="D1940" s="104">
        <v>1271.29</v>
      </c>
      <c r="E1940" s="522" t="s">
        <v>619</v>
      </c>
    </row>
    <row r="1941" spans="1:5" ht="13.5" x14ac:dyDescent="0.25">
      <c r="A1941" s="103">
        <v>90847</v>
      </c>
      <c r="B1941" s="103" t="s">
        <v>2558</v>
      </c>
      <c r="C1941" s="103" t="s">
        <v>225</v>
      </c>
      <c r="D1941" s="360">
        <v>785.63</v>
      </c>
      <c r="E1941" s="522" t="s">
        <v>619</v>
      </c>
    </row>
    <row r="1942" spans="1:5" ht="13.5" x14ac:dyDescent="0.25">
      <c r="A1942" s="103">
        <v>90848</v>
      </c>
      <c r="B1942" s="103" t="s">
        <v>2559</v>
      </c>
      <c r="C1942" s="103" t="s">
        <v>225</v>
      </c>
      <c r="D1942" s="360">
        <v>794.52</v>
      </c>
      <c r="E1942" s="522" t="s">
        <v>619</v>
      </c>
    </row>
    <row r="1943" spans="1:5" ht="13.5" x14ac:dyDescent="0.25">
      <c r="A1943" s="103">
        <v>90849</v>
      </c>
      <c r="B1943" s="103" t="s">
        <v>2560</v>
      </c>
      <c r="C1943" s="103" t="s">
        <v>225</v>
      </c>
      <c r="D1943" s="360">
        <v>818.74</v>
      </c>
      <c r="E1943" s="522" t="s">
        <v>619</v>
      </c>
    </row>
    <row r="1944" spans="1:5" ht="13.5" x14ac:dyDescent="0.25">
      <c r="A1944" s="103">
        <v>90850</v>
      </c>
      <c r="B1944" s="103" t="s">
        <v>2561</v>
      </c>
      <c r="C1944" s="103" t="s">
        <v>225</v>
      </c>
      <c r="D1944" s="360">
        <v>893.34</v>
      </c>
      <c r="E1944" s="522" t="s">
        <v>619</v>
      </c>
    </row>
    <row r="1945" spans="1:5" ht="13.5" x14ac:dyDescent="0.25">
      <c r="A1945" s="103">
        <v>90851</v>
      </c>
      <c r="B1945" s="103" t="s">
        <v>2562</v>
      </c>
      <c r="C1945" s="103" t="s">
        <v>225</v>
      </c>
      <c r="D1945" s="104">
        <v>1059.24</v>
      </c>
      <c r="E1945" s="522" t="s">
        <v>619</v>
      </c>
    </row>
    <row r="1946" spans="1:5" ht="13.5" x14ac:dyDescent="0.25">
      <c r="A1946" s="103">
        <v>90852</v>
      </c>
      <c r="B1946" s="103" t="s">
        <v>2563</v>
      </c>
      <c r="C1946" s="103" t="s">
        <v>225</v>
      </c>
      <c r="D1946" s="104">
        <v>1125.06</v>
      </c>
      <c r="E1946" s="522" t="s">
        <v>619</v>
      </c>
    </row>
    <row r="1947" spans="1:5" ht="13.5" x14ac:dyDescent="0.25">
      <c r="A1947" s="103">
        <v>91009</v>
      </c>
      <c r="B1947" s="103" t="s">
        <v>2564</v>
      </c>
      <c r="C1947" s="103" t="s">
        <v>225</v>
      </c>
      <c r="D1947" s="360">
        <v>297.07</v>
      </c>
      <c r="E1947" s="522" t="s">
        <v>619</v>
      </c>
    </row>
    <row r="1948" spans="1:5" ht="13.5" x14ac:dyDescent="0.25">
      <c r="A1948" s="103">
        <v>91010</v>
      </c>
      <c r="B1948" s="103" t="s">
        <v>2565</v>
      </c>
      <c r="C1948" s="103" t="s">
        <v>225</v>
      </c>
      <c r="D1948" s="360">
        <v>304.24</v>
      </c>
      <c r="E1948" s="522" t="s">
        <v>619</v>
      </c>
    </row>
    <row r="1949" spans="1:5" ht="13.5" x14ac:dyDescent="0.25">
      <c r="A1949" s="103">
        <v>91011</v>
      </c>
      <c r="B1949" s="103" t="s">
        <v>2566</v>
      </c>
      <c r="C1949" s="103" t="s">
        <v>225</v>
      </c>
      <c r="D1949" s="360">
        <v>356.65</v>
      </c>
      <c r="E1949" s="522" t="s">
        <v>619</v>
      </c>
    </row>
    <row r="1950" spans="1:5" ht="13.5" x14ac:dyDescent="0.25">
      <c r="A1950" s="103">
        <v>91012</v>
      </c>
      <c r="B1950" s="103" t="s">
        <v>2567</v>
      </c>
      <c r="C1950" s="103" t="s">
        <v>225</v>
      </c>
      <c r="D1950" s="360">
        <v>397.03</v>
      </c>
      <c r="E1950" s="522" t="s">
        <v>619</v>
      </c>
    </row>
    <row r="1951" spans="1:5" ht="13.5" x14ac:dyDescent="0.25">
      <c r="A1951" s="103">
        <v>91013</v>
      </c>
      <c r="B1951" s="103" t="s">
        <v>2568</v>
      </c>
      <c r="C1951" s="103" t="s">
        <v>225</v>
      </c>
      <c r="D1951" s="360">
        <v>795.72</v>
      </c>
      <c r="E1951" s="522" t="s">
        <v>619</v>
      </c>
    </row>
    <row r="1952" spans="1:5" ht="13.5" x14ac:dyDescent="0.25">
      <c r="A1952" s="103">
        <v>91014</v>
      </c>
      <c r="B1952" s="103" t="s">
        <v>2569</v>
      </c>
      <c r="C1952" s="103" t="s">
        <v>225</v>
      </c>
      <c r="D1952" s="360">
        <v>805.09</v>
      </c>
      <c r="E1952" s="522" t="s">
        <v>619</v>
      </c>
    </row>
    <row r="1953" spans="1:5" ht="13.5" x14ac:dyDescent="0.25">
      <c r="A1953" s="103">
        <v>91015</v>
      </c>
      <c r="B1953" s="103" t="s">
        <v>2570</v>
      </c>
      <c r="C1953" s="103" t="s">
        <v>225</v>
      </c>
      <c r="D1953" s="360">
        <v>859.7</v>
      </c>
      <c r="E1953" s="522" t="s">
        <v>619</v>
      </c>
    </row>
    <row r="1954" spans="1:5" ht="13.5" x14ac:dyDescent="0.25">
      <c r="A1954" s="103">
        <v>91016</v>
      </c>
      <c r="B1954" s="103" t="s">
        <v>2571</v>
      </c>
      <c r="C1954" s="103" t="s">
        <v>225</v>
      </c>
      <c r="D1954" s="360">
        <v>902.28</v>
      </c>
      <c r="E1954" s="522" t="s">
        <v>619</v>
      </c>
    </row>
    <row r="1955" spans="1:5" ht="13.5" x14ac:dyDescent="0.25">
      <c r="A1955" s="103">
        <v>91287</v>
      </c>
      <c r="B1955" s="103" t="s">
        <v>2572</v>
      </c>
      <c r="C1955" s="103" t="s">
        <v>225</v>
      </c>
      <c r="D1955" s="360">
        <v>226.63</v>
      </c>
      <c r="E1955" s="522" t="s">
        <v>619</v>
      </c>
    </row>
    <row r="1956" spans="1:5" ht="13.5" x14ac:dyDescent="0.25">
      <c r="A1956" s="103">
        <v>91292</v>
      </c>
      <c r="B1956" s="103" t="s">
        <v>2573</v>
      </c>
      <c r="C1956" s="103" t="s">
        <v>225</v>
      </c>
      <c r="D1956" s="360">
        <v>319.23</v>
      </c>
      <c r="E1956" s="522" t="s">
        <v>619</v>
      </c>
    </row>
    <row r="1957" spans="1:5" ht="13.5" x14ac:dyDescent="0.25">
      <c r="A1957" s="103">
        <v>91295</v>
      </c>
      <c r="B1957" s="103" t="s">
        <v>2574</v>
      </c>
      <c r="C1957" s="103" t="s">
        <v>225</v>
      </c>
      <c r="D1957" s="360">
        <v>305.81</v>
      </c>
      <c r="E1957" s="522" t="s">
        <v>619</v>
      </c>
    </row>
    <row r="1958" spans="1:5" ht="13.5" x14ac:dyDescent="0.25">
      <c r="A1958" s="103">
        <v>91296</v>
      </c>
      <c r="B1958" s="103" t="s">
        <v>2575</v>
      </c>
      <c r="C1958" s="103" t="s">
        <v>225</v>
      </c>
      <c r="D1958" s="360">
        <v>328.65</v>
      </c>
      <c r="E1958" s="522" t="s">
        <v>619</v>
      </c>
    </row>
    <row r="1959" spans="1:5" ht="13.5" x14ac:dyDescent="0.25">
      <c r="A1959" s="103">
        <v>91297</v>
      </c>
      <c r="B1959" s="103" t="s">
        <v>2576</v>
      </c>
      <c r="C1959" s="103" t="s">
        <v>225</v>
      </c>
      <c r="D1959" s="360">
        <v>362.48</v>
      </c>
      <c r="E1959" s="522" t="s">
        <v>619</v>
      </c>
    </row>
    <row r="1960" spans="1:5" ht="13.5" x14ac:dyDescent="0.25">
      <c r="A1960" s="103">
        <v>91298</v>
      </c>
      <c r="B1960" s="103" t="s">
        <v>2577</v>
      </c>
      <c r="C1960" s="103" t="s">
        <v>225</v>
      </c>
      <c r="D1960" s="360">
        <v>891.21</v>
      </c>
      <c r="E1960" s="522" t="s">
        <v>619</v>
      </c>
    </row>
    <row r="1961" spans="1:5" ht="13.5" x14ac:dyDescent="0.25">
      <c r="A1961" s="103">
        <v>91299</v>
      </c>
      <c r="B1961" s="103" t="s">
        <v>2578</v>
      </c>
      <c r="C1961" s="103" t="s">
        <v>225</v>
      </c>
      <c r="D1961" s="104">
        <v>1254.82</v>
      </c>
      <c r="E1961" s="522" t="s">
        <v>619</v>
      </c>
    </row>
    <row r="1962" spans="1:5" ht="13.5" x14ac:dyDescent="0.25">
      <c r="A1962" s="103">
        <v>91304</v>
      </c>
      <c r="B1962" s="103" t="s">
        <v>2579</v>
      </c>
      <c r="C1962" s="103" t="s">
        <v>225</v>
      </c>
      <c r="D1962" s="360">
        <v>92.84</v>
      </c>
      <c r="E1962" s="522" t="s">
        <v>619</v>
      </c>
    </row>
    <row r="1963" spans="1:5" ht="13.5" x14ac:dyDescent="0.25">
      <c r="A1963" s="103">
        <v>91305</v>
      </c>
      <c r="B1963" s="103" t="s">
        <v>2580</v>
      </c>
      <c r="C1963" s="103" t="s">
        <v>225</v>
      </c>
      <c r="D1963" s="360">
        <v>90.4</v>
      </c>
      <c r="E1963" s="522" t="s">
        <v>619</v>
      </c>
    </row>
    <row r="1964" spans="1:5" ht="13.5" x14ac:dyDescent="0.25">
      <c r="A1964" s="103">
        <v>91306</v>
      </c>
      <c r="B1964" s="103" t="s">
        <v>2581</v>
      </c>
      <c r="C1964" s="103" t="s">
        <v>225</v>
      </c>
      <c r="D1964" s="360">
        <v>127.13</v>
      </c>
      <c r="E1964" s="522" t="s">
        <v>619</v>
      </c>
    </row>
    <row r="1965" spans="1:5" ht="13.5" x14ac:dyDescent="0.25">
      <c r="A1965" s="103">
        <v>91307</v>
      </c>
      <c r="B1965" s="103" t="s">
        <v>2582</v>
      </c>
      <c r="C1965" s="103" t="s">
        <v>225</v>
      </c>
      <c r="D1965" s="360">
        <v>78</v>
      </c>
      <c r="E1965" s="522" t="s">
        <v>619</v>
      </c>
    </row>
    <row r="1966" spans="1:5" ht="13.5" x14ac:dyDescent="0.25">
      <c r="A1966" s="103">
        <v>91312</v>
      </c>
      <c r="B1966" s="103" t="s">
        <v>2583</v>
      </c>
      <c r="C1966" s="103" t="s">
        <v>225</v>
      </c>
      <c r="D1966" s="360">
        <v>770.33</v>
      </c>
      <c r="E1966" s="522" t="s">
        <v>619</v>
      </c>
    </row>
    <row r="1967" spans="1:5" ht="13.5" x14ac:dyDescent="0.25">
      <c r="A1967" s="103">
        <v>91313</v>
      </c>
      <c r="B1967" s="103" t="s">
        <v>2584</v>
      </c>
      <c r="C1967" s="103" t="s">
        <v>225</v>
      </c>
      <c r="D1967" s="360">
        <v>766.16</v>
      </c>
      <c r="E1967" s="522" t="s">
        <v>619</v>
      </c>
    </row>
    <row r="1968" spans="1:5" ht="13.5" x14ac:dyDescent="0.25">
      <c r="A1968" s="103">
        <v>91314</v>
      </c>
      <c r="B1968" s="103" t="s">
        <v>2585</v>
      </c>
      <c r="C1968" s="103" t="s">
        <v>225</v>
      </c>
      <c r="D1968" s="360">
        <v>804.56</v>
      </c>
      <c r="E1968" s="522" t="s">
        <v>619</v>
      </c>
    </row>
    <row r="1969" spans="1:5" ht="13.5" x14ac:dyDescent="0.25">
      <c r="A1969" s="103">
        <v>91315</v>
      </c>
      <c r="B1969" s="103" t="s">
        <v>2586</v>
      </c>
      <c r="C1969" s="103" t="s">
        <v>225</v>
      </c>
      <c r="D1969" s="360">
        <v>878.49</v>
      </c>
      <c r="E1969" s="522" t="s">
        <v>619</v>
      </c>
    </row>
    <row r="1970" spans="1:5" ht="13.5" x14ac:dyDescent="0.25">
      <c r="A1970" s="103">
        <v>91316</v>
      </c>
      <c r="B1970" s="103" t="s">
        <v>2587</v>
      </c>
      <c r="C1970" s="103" t="s">
        <v>225</v>
      </c>
      <c r="D1970" s="104">
        <v>1045.06</v>
      </c>
      <c r="E1970" s="522" t="s">
        <v>619</v>
      </c>
    </row>
    <row r="1971" spans="1:5" ht="13.5" x14ac:dyDescent="0.25">
      <c r="A1971" s="103">
        <v>91317</v>
      </c>
      <c r="B1971" s="103" t="s">
        <v>2588</v>
      </c>
      <c r="C1971" s="103" t="s">
        <v>225</v>
      </c>
      <c r="D1971" s="104">
        <v>1110.21</v>
      </c>
      <c r="E1971" s="522" t="s">
        <v>619</v>
      </c>
    </row>
    <row r="1972" spans="1:5" ht="13.5" x14ac:dyDescent="0.25">
      <c r="A1972" s="103">
        <v>91318</v>
      </c>
      <c r="B1972" s="103" t="s">
        <v>2589</v>
      </c>
      <c r="C1972" s="103" t="s">
        <v>225</v>
      </c>
      <c r="D1972" s="360">
        <v>679.93</v>
      </c>
      <c r="E1972" s="522" t="s">
        <v>619</v>
      </c>
    </row>
    <row r="1973" spans="1:5" ht="13.5" x14ac:dyDescent="0.25">
      <c r="A1973" s="103">
        <v>91319</v>
      </c>
      <c r="B1973" s="103" t="s">
        <v>2590</v>
      </c>
      <c r="C1973" s="103" t="s">
        <v>225</v>
      </c>
      <c r="D1973" s="360">
        <v>688.16</v>
      </c>
      <c r="E1973" s="522" t="s">
        <v>619</v>
      </c>
    </row>
    <row r="1974" spans="1:5" ht="13.5" x14ac:dyDescent="0.25">
      <c r="A1974" s="103">
        <v>91320</v>
      </c>
      <c r="B1974" s="103" t="s">
        <v>2591</v>
      </c>
      <c r="C1974" s="103" t="s">
        <v>225</v>
      </c>
      <c r="D1974" s="360">
        <v>711.72</v>
      </c>
      <c r="E1974" s="522" t="s">
        <v>619</v>
      </c>
    </row>
    <row r="1975" spans="1:5" ht="13.5" x14ac:dyDescent="0.25">
      <c r="A1975" s="103">
        <v>91321</v>
      </c>
      <c r="B1975" s="103" t="s">
        <v>2592</v>
      </c>
      <c r="C1975" s="103" t="s">
        <v>225</v>
      </c>
      <c r="D1975" s="360">
        <v>785.65</v>
      </c>
      <c r="E1975" s="522" t="s">
        <v>619</v>
      </c>
    </row>
    <row r="1976" spans="1:5" ht="13.5" x14ac:dyDescent="0.25">
      <c r="A1976" s="103">
        <v>91322</v>
      </c>
      <c r="B1976" s="103" t="s">
        <v>2593</v>
      </c>
      <c r="C1976" s="103" t="s">
        <v>225</v>
      </c>
      <c r="D1976" s="360">
        <v>952.22</v>
      </c>
      <c r="E1976" s="522" t="s">
        <v>619</v>
      </c>
    </row>
    <row r="1977" spans="1:5" ht="13.5" x14ac:dyDescent="0.25">
      <c r="A1977" s="103">
        <v>91323</v>
      </c>
      <c r="B1977" s="103" t="s">
        <v>2594</v>
      </c>
      <c r="C1977" s="103" t="s">
        <v>225</v>
      </c>
      <c r="D1977" s="104">
        <v>1017.37</v>
      </c>
      <c r="E1977" s="522" t="s">
        <v>619</v>
      </c>
    </row>
    <row r="1978" spans="1:5" ht="13.5" x14ac:dyDescent="0.25">
      <c r="A1978" s="103">
        <v>91324</v>
      </c>
      <c r="B1978" s="103" t="s">
        <v>2595</v>
      </c>
      <c r="C1978" s="103" t="s">
        <v>225</v>
      </c>
      <c r="D1978" s="360">
        <v>690.02</v>
      </c>
      <c r="E1978" s="522" t="s">
        <v>619</v>
      </c>
    </row>
    <row r="1979" spans="1:5" ht="13.5" x14ac:dyDescent="0.25">
      <c r="A1979" s="103">
        <v>91325</v>
      </c>
      <c r="B1979" s="103" t="s">
        <v>2596</v>
      </c>
      <c r="C1979" s="103" t="s">
        <v>225</v>
      </c>
      <c r="D1979" s="360">
        <v>698.73</v>
      </c>
      <c r="E1979" s="522" t="s">
        <v>619</v>
      </c>
    </row>
    <row r="1980" spans="1:5" ht="13.5" x14ac:dyDescent="0.25">
      <c r="A1980" s="103">
        <v>91326</v>
      </c>
      <c r="B1980" s="103" t="s">
        <v>2597</v>
      </c>
      <c r="C1980" s="103" t="s">
        <v>225</v>
      </c>
      <c r="D1980" s="360">
        <v>752.68</v>
      </c>
      <c r="E1980" s="522" t="s">
        <v>619</v>
      </c>
    </row>
    <row r="1981" spans="1:5" ht="13.5" x14ac:dyDescent="0.25">
      <c r="A1981" s="103">
        <v>91327</v>
      </c>
      <c r="B1981" s="103" t="s">
        <v>2598</v>
      </c>
      <c r="C1981" s="103" t="s">
        <v>225</v>
      </c>
      <c r="D1981" s="360">
        <v>794.59</v>
      </c>
      <c r="E1981" s="522" t="s">
        <v>619</v>
      </c>
    </row>
    <row r="1982" spans="1:5" ht="13.5" x14ac:dyDescent="0.25">
      <c r="A1982" s="103">
        <v>91328</v>
      </c>
      <c r="B1982" s="103" t="s">
        <v>2599</v>
      </c>
      <c r="C1982" s="103" t="s">
        <v>225</v>
      </c>
      <c r="D1982" s="360">
        <v>804.46</v>
      </c>
      <c r="E1982" s="522" t="s">
        <v>619</v>
      </c>
    </row>
    <row r="1983" spans="1:5" ht="13.5" x14ac:dyDescent="0.25">
      <c r="A1983" s="103">
        <v>91329</v>
      </c>
      <c r="B1983" s="103" t="s">
        <v>2600</v>
      </c>
      <c r="C1983" s="103" t="s">
        <v>225</v>
      </c>
      <c r="D1983" s="360">
        <v>698.76</v>
      </c>
      <c r="E1983" s="522" t="s">
        <v>619</v>
      </c>
    </row>
    <row r="1984" spans="1:5" ht="13.5" x14ac:dyDescent="0.25">
      <c r="A1984" s="103">
        <v>91330</v>
      </c>
      <c r="B1984" s="103" t="s">
        <v>2601</v>
      </c>
      <c r="C1984" s="103" t="s">
        <v>225</v>
      </c>
      <c r="D1984" s="360">
        <v>829.5</v>
      </c>
      <c r="E1984" s="522" t="s">
        <v>619</v>
      </c>
    </row>
    <row r="1985" spans="1:5" ht="13.5" x14ac:dyDescent="0.25">
      <c r="A1985" s="103">
        <v>91331</v>
      </c>
      <c r="B1985" s="103" t="s">
        <v>2602</v>
      </c>
      <c r="C1985" s="103" t="s">
        <v>225</v>
      </c>
      <c r="D1985" s="360">
        <v>723.14</v>
      </c>
      <c r="E1985" s="522" t="s">
        <v>619</v>
      </c>
    </row>
    <row r="1986" spans="1:5" ht="13.5" x14ac:dyDescent="0.25">
      <c r="A1986" s="103">
        <v>91332</v>
      </c>
      <c r="B1986" s="103" t="s">
        <v>2603</v>
      </c>
      <c r="C1986" s="103" t="s">
        <v>225</v>
      </c>
      <c r="D1986" s="360">
        <v>865.53</v>
      </c>
      <c r="E1986" s="522" t="s">
        <v>619</v>
      </c>
    </row>
    <row r="1987" spans="1:5" ht="13.5" x14ac:dyDescent="0.25">
      <c r="A1987" s="103">
        <v>91333</v>
      </c>
      <c r="B1987" s="103" t="s">
        <v>2604</v>
      </c>
      <c r="C1987" s="103" t="s">
        <v>225</v>
      </c>
      <c r="D1987" s="360">
        <v>758.51</v>
      </c>
      <c r="E1987" s="522" t="s">
        <v>619</v>
      </c>
    </row>
    <row r="1988" spans="1:5" ht="13.5" x14ac:dyDescent="0.25">
      <c r="A1988" s="103">
        <v>91334</v>
      </c>
      <c r="B1988" s="103" t="s">
        <v>2605</v>
      </c>
      <c r="C1988" s="103" t="s">
        <v>225</v>
      </c>
      <c r="D1988" s="104">
        <v>1394.26</v>
      </c>
      <c r="E1988" s="522" t="s">
        <v>619</v>
      </c>
    </row>
    <row r="1989" spans="1:5" ht="13.5" x14ac:dyDescent="0.25">
      <c r="A1989" s="103">
        <v>91335</v>
      </c>
      <c r="B1989" s="103" t="s">
        <v>2606</v>
      </c>
      <c r="C1989" s="103" t="s">
        <v>225</v>
      </c>
      <c r="D1989" s="104">
        <v>1287.24</v>
      </c>
      <c r="E1989" s="522" t="s">
        <v>619</v>
      </c>
    </row>
    <row r="1990" spans="1:5" ht="13.5" x14ac:dyDescent="0.25">
      <c r="A1990" s="103">
        <v>91336</v>
      </c>
      <c r="B1990" s="103" t="s">
        <v>2607</v>
      </c>
      <c r="C1990" s="103" t="s">
        <v>225</v>
      </c>
      <c r="D1990" s="104">
        <v>1757.87</v>
      </c>
      <c r="E1990" s="522" t="s">
        <v>619</v>
      </c>
    </row>
    <row r="1991" spans="1:5" ht="13.5" x14ac:dyDescent="0.25">
      <c r="A1991" s="103">
        <v>91337</v>
      </c>
      <c r="B1991" s="103" t="s">
        <v>2608</v>
      </c>
      <c r="C1991" s="103" t="s">
        <v>225</v>
      </c>
      <c r="D1991" s="104">
        <v>1650.85</v>
      </c>
      <c r="E1991" s="522" t="s">
        <v>619</v>
      </c>
    </row>
    <row r="1992" spans="1:5" ht="13.5" x14ac:dyDescent="0.25">
      <c r="A1992" s="103">
        <v>100659</v>
      </c>
      <c r="B1992" s="103" t="s">
        <v>2609</v>
      </c>
      <c r="C1992" s="103" t="s">
        <v>206</v>
      </c>
      <c r="D1992" s="360">
        <v>11</v>
      </c>
      <c r="E1992" s="522" t="s">
        <v>619</v>
      </c>
    </row>
    <row r="1993" spans="1:5" ht="13.5" x14ac:dyDescent="0.25">
      <c r="A1993" s="103">
        <v>100660</v>
      </c>
      <c r="B1993" s="103" t="s">
        <v>2610</v>
      </c>
      <c r="C1993" s="103" t="s">
        <v>206</v>
      </c>
      <c r="D1993" s="360">
        <v>7.68</v>
      </c>
      <c r="E1993" s="522" t="s">
        <v>619</v>
      </c>
    </row>
    <row r="1994" spans="1:5" ht="13.5" x14ac:dyDescent="0.25">
      <c r="A1994" s="103">
        <v>100675</v>
      </c>
      <c r="B1994" s="103" t="s">
        <v>2611</v>
      </c>
      <c r="C1994" s="103" t="s">
        <v>225</v>
      </c>
      <c r="D1994" s="360">
        <v>856.58</v>
      </c>
      <c r="E1994" s="522" t="s">
        <v>619</v>
      </c>
    </row>
    <row r="1995" spans="1:5" ht="13.5" x14ac:dyDescent="0.25">
      <c r="A1995" s="103">
        <v>100676</v>
      </c>
      <c r="B1995" s="103" t="s">
        <v>2612</v>
      </c>
      <c r="C1995" s="103" t="s">
        <v>225</v>
      </c>
      <c r="D1995" s="360">
        <v>189.06</v>
      </c>
      <c r="E1995" s="522" t="s">
        <v>619</v>
      </c>
    </row>
    <row r="1996" spans="1:5" ht="13.5" x14ac:dyDescent="0.25">
      <c r="A1996" s="103">
        <v>100678</v>
      </c>
      <c r="B1996" s="103" t="s">
        <v>2613</v>
      </c>
      <c r="C1996" s="103" t="s">
        <v>225</v>
      </c>
      <c r="D1996" s="360">
        <v>922.85</v>
      </c>
      <c r="E1996" s="522" t="s">
        <v>619</v>
      </c>
    </row>
    <row r="1997" spans="1:5" ht="13.5" x14ac:dyDescent="0.25">
      <c r="A1997" s="103">
        <v>100679</v>
      </c>
      <c r="B1997" s="103" t="s">
        <v>2614</v>
      </c>
      <c r="C1997" s="103" t="s">
        <v>225</v>
      </c>
      <c r="D1997" s="360">
        <v>780.42</v>
      </c>
      <c r="E1997" s="522" t="s">
        <v>619</v>
      </c>
    </row>
    <row r="1998" spans="1:5" ht="13.5" x14ac:dyDescent="0.25">
      <c r="A1998" s="103">
        <v>100680</v>
      </c>
      <c r="B1998" s="103" t="s">
        <v>2615</v>
      </c>
      <c r="C1998" s="103" t="s">
        <v>225</v>
      </c>
      <c r="D1998" s="360">
        <v>932.22</v>
      </c>
      <c r="E1998" s="522" t="s">
        <v>619</v>
      </c>
    </row>
    <row r="1999" spans="1:5" ht="13.5" x14ac:dyDescent="0.25">
      <c r="A1999" s="103">
        <v>100681</v>
      </c>
      <c r="B1999" s="103" t="s">
        <v>2616</v>
      </c>
      <c r="C1999" s="103" t="s">
        <v>225</v>
      </c>
      <c r="D1999" s="360">
        <v>956.63</v>
      </c>
      <c r="E1999" s="522" t="s">
        <v>619</v>
      </c>
    </row>
    <row r="2000" spans="1:5" ht="13.5" x14ac:dyDescent="0.25">
      <c r="A2000" s="103">
        <v>100682</v>
      </c>
      <c r="B2000" s="103" t="s">
        <v>2617</v>
      </c>
      <c r="C2000" s="103" t="s">
        <v>225</v>
      </c>
      <c r="D2000" s="360">
        <v>801.14</v>
      </c>
      <c r="E2000" s="522" t="s">
        <v>619</v>
      </c>
    </row>
    <row r="2001" spans="1:5" ht="13.5" x14ac:dyDescent="0.25">
      <c r="A2001" s="103">
        <v>100683</v>
      </c>
      <c r="B2001" s="103" t="s">
        <v>2618</v>
      </c>
      <c r="C2001" s="103" t="s">
        <v>225</v>
      </c>
      <c r="D2001" s="104">
        <v>1005.93</v>
      </c>
      <c r="E2001" s="522" t="s">
        <v>619</v>
      </c>
    </row>
    <row r="2002" spans="1:5" ht="13.5" x14ac:dyDescent="0.25">
      <c r="A2002" s="103">
        <v>100684</v>
      </c>
      <c r="B2002" s="103" t="s">
        <v>2619</v>
      </c>
      <c r="C2002" s="103" t="s">
        <v>225</v>
      </c>
      <c r="D2002" s="360">
        <v>845.52</v>
      </c>
      <c r="E2002" s="522" t="s">
        <v>619</v>
      </c>
    </row>
    <row r="2003" spans="1:5" ht="13.5" x14ac:dyDescent="0.25">
      <c r="A2003" s="103">
        <v>100685</v>
      </c>
      <c r="B2003" s="103" t="s">
        <v>2620</v>
      </c>
      <c r="C2003" s="103" t="s">
        <v>225</v>
      </c>
      <c r="D2003" s="104">
        <v>1048.51</v>
      </c>
      <c r="E2003" s="522" t="s">
        <v>619</v>
      </c>
    </row>
    <row r="2004" spans="1:5" ht="13.5" x14ac:dyDescent="0.25">
      <c r="A2004" s="103">
        <v>100686</v>
      </c>
      <c r="B2004" s="103" t="s">
        <v>2621</v>
      </c>
      <c r="C2004" s="103" t="s">
        <v>225</v>
      </c>
      <c r="D2004" s="360">
        <v>887.43</v>
      </c>
      <c r="E2004" s="522" t="s">
        <v>619</v>
      </c>
    </row>
    <row r="2005" spans="1:5" ht="13.5" x14ac:dyDescent="0.25">
      <c r="A2005" s="103">
        <v>100687</v>
      </c>
      <c r="B2005" s="103" t="s">
        <v>2622</v>
      </c>
      <c r="C2005" s="103" t="s">
        <v>225</v>
      </c>
      <c r="D2005" s="360">
        <v>931.59</v>
      </c>
      <c r="E2005" s="522" t="s">
        <v>619</v>
      </c>
    </row>
    <row r="2006" spans="1:5" ht="13.5" x14ac:dyDescent="0.25">
      <c r="A2006" s="103">
        <v>100688</v>
      </c>
      <c r="B2006" s="103" t="s">
        <v>2623</v>
      </c>
      <c r="C2006" s="103" t="s">
        <v>225</v>
      </c>
      <c r="D2006" s="360">
        <v>789.16</v>
      </c>
      <c r="E2006" s="522" t="s">
        <v>619</v>
      </c>
    </row>
    <row r="2007" spans="1:5" ht="13.5" x14ac:dyDescent="0.25">
      <c r="A2007" s="103">
        <v>100689</v>
      </c>
      <c r="B2007" s="103" t="s">
        <v>2624</v>
      </c>
      <c r="C2007" s="103" t="s">
        <v>225</v>
      </c>
      <c r="D2007" s="104">
        <v>1011.76</v>
      </c>
      <c r="E2007" s="522" t="s">
        <v>619</v>
      </c>
    </row>
    <row r="2008" spans="1:5" ht="13.5" x14ac:dyDescent="0.25">
      <c r="A2008" s="103">
        <v>100690</v>
      </c>
      <c r="B2008" s="103" t="s">
        <v>2625</v>
      </c>
      <c r="C2008" s="103" t="s">
        <v>225</v>
      </c>
      <c r="D2008" s="360">
        <v>851.35</v>
      </c>
      <c r="E2008" s="522" t="s">
        <v>619</v>
      </c>
    </row>
    <row r="2009" spans="1:5" ht="13.5" x14ac:dyDescent="0.25">
      <c r="A2009" s="103">
        <v>100691</v>
      </c>
      <c r="B2009" s="103" t="s">
        <v>2626</v>
      </c>
      <c r="C2009" s="103" t="s">
        <v>225</v>
      </c>
      <c r="D2009" s="104">
        <v>1540.49</v>
      </c>
      <c r="E2009" s="522" t="s">
        <v>619</v>
      </c>
    </row>
    <row r="2010" spans="1:5" ht="13.5" x14ac:dyDescent="0.25">
      <c r="A2010" s="103">
        <v>100692</v>
      </c>
      <c r="B2010" s="103" t="s">
        <v>2627</v>
      </c>
      <c r="C2010" s="103" t="s">
        <v>225</v>
      </c>
      <c r="D2010" s="104">
        <v>1380.08</v>
      </c>
      <c r="E2010" s="522" t="s">
        <v>619</v>
      </c>
    </row>
    <row r="2011" spans="1:5" ht="13.5" x14ac:dyDescent="0.25">
      <c r="A2011" s="103">
        <v>100693</v>
      </c>
      <c r="B2011" s="103" t="s">
        <v>2628</v>
      </c>
      <c r="C2011" s="103" t="s">
        <v>225</v>
      </c>
      <c r="D2011" s="104">
        <v>1904.1</v>
      </c>
      <c r="E2011" s="522" t="s">
        <v>619</v>
      </c>
    </row>
    <row r="2012" spans="1:5" ht="13.5" x14ac:dyDescent="0.25">
      <c r="A2012" s="103">
        <v>100694</v>
      </c>
      <c r="B2012" s="103" t="s">
        <v>2629</v>
      </c>
      <c r="C2012" s="103" t="s">
        <v>225</v>
      </c>
      <c r="D2012" s="104">
        <v>1743.69</v>
      </c>
      <c r="E2012" s="522" t="s">
        <v>619</v>
      </c>
    </row>
    <row r="2013" spans="1:5" ht="13.5" x14ac:dyDescent="0.25">
      <c r="A2013" s="103">
        <v>100695</v>
      </c>
      <c r="B2013" s="103" t="s">
        <v>2630</v>
      </c>
      <c r="C2013" s="103" t="s">
        <v>225</v>
      </c>
      <c r="D2013" s="360">
        <v>61.95</v>
      </c>
      <c r="E2013" s="522" t="s">
        <v>619</v>
      </c>
    </row>
    <row r="2014" spans="1:5" ht="13.5" x14ac:dyDescent="0.25">
      <c r="A2014" s="103">
        <v>100696</v>
      </c>
      <c r="B2014" s="103" t="s">
        <v>2631</v>
      </c>
      <c r="C2014" s="103" t="s">
        <v>225</v>
      </c>
      <c r="D2014" s="360">
        <v>68.81</v>
      </c>
      <c r="E2014" s="522" t="s">
        <v>619</v>
      </c>
    </row>
    <row r="2015" spans="1:5" ht="13.5" x14ac:dyDescent="0.25">
      <c r="A2015" s="103">
        <v>100697</v>
      </c>
      <c r="B2015" s="103" t="s">
        <v>2632</v>
      </c>
      <c r="C2015" s="103" t="s">
        <v>225</v>
      </c>
      <c r="D2015" s="360">
        <v>75.709999999999994</v>
      </c>
      <c r="E2015" s="522" t="s">
        <v>619</v>
      </c>
    </row>
    <row r="2016" spans="1:5" ht="13.5" x14ac:dyDescent="0.25">
      <c r="A2016" s="103">
        <v>100698</v>
      </c>
      <c r="B2016" s="103" t="s">
        <v>2633</v>
      </c>
      <c r="C2016" s="103" t="s">
        <v>225</v>
      </c>
      <c r="D2016" s="360">
        <v>82.59</v>
      </c>
      <c r="E2016" s="522" t="s">
        <v>619</v>
      </c>
    </row>
    <row r="2017" spans="1:5" ht="13.5" x14ac:dyDescent="0.25">
      <c r="A2017" s="103">
        <v>100699</v>
      </c>
      <c r="B2017" s="103" t="s">
        <v>2634</v>
      </c>
      <c r="C2017" s="103" t="s">
        <v>225</v>
      </c>
      <c r="D2017" s="360">
        <v>98.58</v>
      </c>
      <c r="E2017" s="522" t="s">
        <v>619</v>
      </c>
    </row>
    <row r="2018" spans="1:5" ht="13.5" x14ac:dyDescent="0.25">
      <c r="A2018" s="103">
        <v>100700</v>
      </c>
      <c r="B2018" s="103" t="s">
        <v>2635</v>
      </c>
      <c r="C2018" s="103" t="s">
        <v>225</v>
      </c>
      <c r="D2018" s="360">
        <v>780.39</v>
      </c>
      <c r="E2018" s="522" t="s">
        <v>619</v>
      </c>
    </row>
    <row r="2019" spans="1:5" ht="13.5" x14ac:dyDescent="0.25">
      <c r="A2019" s="103">
        <v>100712</v>
      </c>
      <c r="B2019" s="103" t="s">
        <v>2636</v>
      </c>
      <c r="C2019" s="103" t="s">
        <v>225</v>
      </c>
      <c r="D2019" s="360">
        <v>776.73</v>
      </c>
      <c r="E2019" s="522" t="s">
        <v>619</v>
      </c>
    </row>
    <row r="2020" spans="1:5" ht="13.5" x14ac:dyDescent="0.25">
      <c r="A2020" s="103">
        <v>100665</v>
      </c>
      <c r="B2020" s="103" t="s">
        <v>2637</v>
      </c>
      <c r="C2020" s="103" t="s">
        <v>184</v>
      </c>
      <c r="D2020" s="360">
        <v>998.61</v>
      </c>
      <c r="E2020" s="522" t="s">
        <v>619</v>
      </c>
    </row>
    <row r="2021" spans="1:5" ht="13.5" x14ac:dyDescent="0.25">
      <c r="A2021" s="103">
        <v>100666</v>
      </c>
      <c r="B2021" s="103" t="s">
        <v>2638</v>
      </c>
      <c r="C2021" s="103" t="s">
        <v>184</v>
      </c>
      <c r="D2021" s="360">
        <v>790.19</v>
      </c>
      <c r="E2021" s="522" t="s">
        <v>619</v>
      </c>
    </row>
    <row r="2022" spans="1:5" ht="13.5" x14ac:dyDescent="0.25">
      <c r="A2022" s="103">
        <v>100667</v>
      </c>
      <c r="B2022" s="103" t="s">
        <v>2639</v>
      </c>
      <c r="C2022" s="103" t="s">
        <v>184</v>
      </c>
      <c r="D2022" s="104">
        <v>1293.26</v>
      </c>
      <c r="E2022" s="522" t="s">
        <v>619</v>
      </c>
    </row>
    <row r="2023" spans="1:5" ht="13.5" x14ac:dyDescent="0.25">
      <c r="A2023" s="103">
        <v>100668</v>
      </c>
      <c r="B2023" s="103" t="s">
        <v>2640</v>
      </c>
      <c r="C2023" s="103" t="s">
        <v>184</v>
      </c>
      <c r="D2023" s="104">
        <v>1557.29</v>
      </c>
      <c r="E2023" s="522" t="s">
        <v>619</v>
      </c>
    </row>
    <row r="2024" spans="1:5" ht="13.5" x14ac:dyDescent="0.25">
      <c r="A2024" s="103">
        <v>100669</v>
      </c>
      <c r="B2024" s="103" t="s">
        <v>2641</v>
      </c>
      <c r="C2024" s="103" t="s">
        <v>184</v>
      </c>
      <c r="D2024" s="360">
        <v>931.22</v>
      </c>
      <c r="E2024" s="522" t="s">
        <v>619</v>
      </c>
    </row>
    <row r="2025" spans="1:5" ht="13.5" x14ac:dyDescent="0.25">
      <c r="A2025" s="103">
        <v>100670</v>
      </c>
      <c r="B2025" s="103" t="s">
        <v>2642</v>
      </c>
      <c r="C2025" s="103" t="s">
        <v>184</v>
      </c>
      <c r="D2025" s="104">
        <v>1246.4000000000001</v>
      </c>
      <c r="E2025" s="522" t="s">
        <v>619</v>
      </c>
    </row>
    <row r="2026" spans="1:5" ht="13.5" x14ac:dyDescent="0.25">
      <c r="A2026" s="103">
        <v>100671</v>
      </c>
      <c r="B2026" s="103" t="s">
        <v>2643</v>
      </c>
      <c r="C2026" s="103" t="s">
        <v>184</v>
      </c>
      <c r="D2026" s="104">
        <v>1545.98</v>
      </c>
      <c r="E2026" s="522" t="s">
        <v>619</v>
      </c>
    </row>
    <row r="2027" spans="1:5" ht="13.5" x14ac:dyDescent="0.25">
      <c r="A2027" s="103">
        <v>100672</v>
      </c>
      <c r="B2027" s="103" t="s">
        <v>2644</v>
      </c>
      <c r="C2027" s="103" t="s">
        <v>184</v>
      </c>
      <c r="D2027" s="360">
        <v>999.52</v>
      </c>
      <c r="E2027" s="522" t="s">
        <v>619</v>
      </c>
    </row>
    <row r="2028" spans="1:5" ht="13.5" x14ac:dyDescent="0.25">
      <c r="A2028" s="103">
        <v>100701</v>
      </c>
      <c r="B2028" s="103" t="s">
        <v>2645</v>
      </c>
      <c r="C2028" s="103" t="s">
        <v>184</v>
      </c>
      <c r="D2028" s="360">
        <v>637.07000000000005</v>
      </c>
      <c r="E2028" s="522" t="s">
        <v>619</v>
      </c>
    </row>
    <row r="2029" spans="1:5" ht="13.5" x14ac:dyDescent="0.25">
      <c r="A2029" s="103">
        <v>94559</v>
      </c>
      <c r="B2029" s="103" t="s">
        <v>2646</v>
      </c>
      <c r="C2029" s="103" t="s">
        <v>184</v>
      </c>
      <c r="D2029" s="360">
        <v>817.46</v>
      </c>
      <c r="E2029" s="522" t="s">
        <v>619</v>
      </c>
    </row>
    <row r="2030" spans="1:5" ht="13.5" x14ac:dyDescent="0.25">
      <c r="A2030" s="103">
        <v>94562</v>
      </c>
      <c r="B2030" s="103" t="s">
        <v>2647</v>
      </c>
      <c r="C2030" s="103" t="s">
        <v>184</v>
      </c>
      <c r="D2030" s="360">
        <v>784.98</v>
      </c>
      <c r="E2030" s="522" t="s">
        <v>619</v>
      </c>
    </row>
    <row r="2031" spans="1:5" ht="13.5" x14ac:dyDescent="0.25">
      <c r="A2031" s="103">
        <v>94587</v>
      </c>
      <c r="B2031" s="103" t="s">
        <v>2648</v>
      </c>
      <c r="C2031" s="103" t="s">
        <v>206</v>
      </c>
      <c r="D2031" s="360">
        <v>73.12</v>
      </c>
      <c r="E2031" s="522" t="s">
        <v>619</v>
      </c>
    </row>
    <row r="2032" spans="1:5" ht="13.5" x14ac:dyDescent="0.25">
      <c r="A2032" s="103">
        <v>94588</v>
      </c>
      <c r="B2032" s="103" t="s">
        <v>2649</v>
      </c>
      <c r="C2032" s="103" t="s">
        <v>206</v>
      </c>
      <c r="D2032" s="360">
        <v>65.209999999999994</v>
      </c>
      <c r="E2032" s="522" t="s">
        <v>619</v>
      </c>
    </row>
    <row r="2033" spans="1:5" ht="13.5" x14ac:dyDescent="0.25">
      <c r="A2033" s="103">
        <v>99837</v>
      </c>
      <c r="B2033" s="103" t="s">
        <v>2650</v>
      </c>
      <c r="C2033" s="103" t="s">
        <v>206</v>
      </c>
      <c r="D2033" s="360">
        <v>875.53</v>
      </c>
      <c r="E2033" s="522" t="s">
        <v>619</v>
      </c>
    </row>
    <row r="2034" spans="1:5" ht="13.5" x14ac:dyDescent="0.25">
      <c r="A2034" s="103">
        <v>99839</v>
      </c>
      <c r="B2034" s="103" t="s">
        <v>2651</v>
      </c>
      <c r="C2034" s="103" t="s">
        <v>206</v>
      </c>
      <c r="D2034" s="360">
        <v>653.38</v>
      </c>
      <c r="E2034" s="522" t="s">
        <v>619</v>
      </c>
    </row>
    <row r="2035" spans="1:5" ht="13.5" x14ac:dyDescent="0.25">
      <c r="A2035" s="103">
        <v>99841</v>
      </c>
      <c r="B2035" s="103" t="s">
        <v>2652</v>
      </c>
      <c r="C2035" s="103" t="s">
        <v>206</v>
      </c>
      <c r="D2035" s="104">
        <v>1117.9100000000001</v>
      </c>
      <c r="E2035" s="522" t="s">
        <v>619</v>
      </c>
    </row>
    <row r="2036" spans="1:5" ht="13.5" x14ac:dyDescent="0.25">
      <c r="A2036" s="103">
        <v>99855</v>
      </c>
      <c r="B2036" s="103" t="s">
        <v>2653</v>
      </c>
      <c r="C2036" s="103" t="s">
        <v>206</v>
      </c>
      <c r="D2036" s="360">
        <v>158.79</v>
      </c>
      <c r="E2036" s="522" t="s">
        <v>619</v>
      </c>
    </row>
    <row r="2037" spans="1:5" ht="13.5" x14ac:dyDescent="0.25">
      <c r="A2037" s="103">
        <v>99857</v>
      </c>
      <c r="B2037" s="103" t="s">
        <v>2654</v>
      </c>
      <c r="C2037" s="103" t="s">
        <v>206</v>
      </c>
      <c r="D2037" s="360">
        <v>96.99</v>
      </c>
      <c r="E2037" s="522" t="s">
        <v>619</v>
      </c>
    </row>
    <row r="2038" spans="1:5" ht="13.5" x14ac:dyDescent="0.25">
      <c r="A2038" s="103">
        <v>99861</v>
      </c>
      <c r="B2038" s="103" t="s">
        <v>2655</v>
      </c>
      <c r="C2038" s="103" t="s">
        <v>184</v>
      </c>
      <c r="D2038" s="360">
        <v>725</v>
      </c>
      <c r="E2038" s="522" t="s">
        <v>619</v>
      </c>
    </row>
    <row r="2039" spans="1:5" ht="13.5" x14ac:dyDescent="0.25">
      <c r="A2039" s="103">
        <v>99862</v>
      </c>
      <c r="B2039" s="103" t="s">
        <v>2656</v>
      </c>
      <c r="C2039" s="103" t="s">
        <v>184</v>
      </c>
      <c r="D2039" s="360">
        <v>619.27</v>
      </c>
      <c r="E2039" s="522" t="s">
        <v>619</v>
      </c>
    </row>
    <row r="2040" spans="1:5" ht="13.5" x14ac:dyDescent="0.25">
      <c r="A2040" s="103">
        <v>90838</v>
      </c>
      <c r="B2040" s="103" t="s">
        <v>2657</v>
      </c>
      <c r="C2040" s="103" t="s">
        <v>225</v>
      </c>
      <c r="D2040" s="104">
        <v>1600.88</v>
      </c>
      <c r="E2040" s="522" t="s">
        <v>619</v>
      </c>
    </row>
    <row r="2041" spans="1:5" ht="13.5" x14ac:dyDescent="0.25">
      <c r="A2041" s="103">
        <v>91338</v>
      </c>
      <c r="B2041" s="103" t="s">
        <v>2658</v>
      </c>
      <c r="C2041" s="103" t="s">
        <v>184</v>
      </c>
      <c r="D2041" s="360">
        <v>757.58</v>
      </c>
      <c r="E2041" s="522" t="s">
        <v>619</v>
      </c>
    </row>
    <row r="2042" spans="1:5" ht="13.5" x14ac:dyDescent="0.25">
      <c r="A2042" s="103">
        <v>91341</v>
      </c>
      <c r="B2042" s="103" t="s">
        <v>2659</v>
      </c>
      <c r="C2042" s="103" t="s">
        <v>184</v>
      </c>
      <c r="D2042" s="360">
        <v>594.45000000000005</v>
      </c>
      <c r="E2042" s="522" t="s">
        <v>619</v>
      </c>
    </row>
    <row r="2043" spans="1:5" ht="13.5" x14ac:dyDescent="0.25">
      <c r="A2043" s="103">
        <v>94805</v>
      </c>
      <c r="B2043" s="103" t="s">
        <v>2660</v>
      </c>
      <c r="C2043" s="103" t="s">
        <v>225</v>
      </c>
      <c r="D2043" s="360">
        <v>738.29</v>
      </c>
      <c r="E2043" s="522" t="s">
        <v>619</v>
      </c>
    </row>
    <row r="2044" spans="1:5" ht="13.5" x14ac:dyDescent="0.25">
      <c r="A2044" s="103">
        <v>94806</v>
      </c>
      <c r="B2044" s="103" t="s">
        <v>2661</v>
      </c>
      <c r="C2044" s="103" t="s">
        <v>225</v>
      </c>
      <c r="D2044" s="360">
        <v>742.86</v>
      </c>
      <c r="E2044" s="522" t="s">
        <v>619</v>
      </c>
    </row>
    <row r="2045" spans="1:5" ht="13.5" x14ac:dyDescent="0.25">
      <c r="A2045" s="103">
        <v>94807</v>
      </c>
      <c r="B2045" s="103" t="s">
        <v>2662</v>
      </c>
      <c r="C2045" s="103" t="s">
        <v>225</v>
      </c>
      <c r="D2045" s="360">
        <v>676.67</v>
      </c>
      <c r="E2045" s="522" t="s">
        <v>619</v>
      </c>
    </row>
    <row r="2046" spans="1:5" ht="13.5" x14ac:dyDescent="0.25">
      <c r="A2046" s="103">
        <v>100702</v>
      </c>
      <c r="B2046" s="103" t="s">
        <v>2663</v>
      </c>
      <c r="C2046" s="103" t="s">
        <v>184</v>
      </c>
      <c r="D2046" s="360">
        <v>415.16</v>
      </c>
      <c r="E2046" s="522" t="s">
        <v>619</v>
      </c>
    </row>
    <row r="2047" spans="1:5" ht="13.5" x14ac:dyDescent="0.25">
      <c r="A2047" s="103">
        <v>102188</v>
      </c>
      <c r="B2047" s="103" t="s">
        <v>2664</v>
      </c>
      <c r="C2047" s="103" t="s">
        <v>225</v>
      </c>
      <c r="D2047" s="360">
        <v>755.74</v>
      </c>
      <c r="E2047" s="522" t="s">
        <v>619</v>
      </c>
    </row>
    <row r="2048" spans="1:5" ht="13.5" x14ac:dyDescent="0.25">
      <c r="A2048" s="103">
        <v>102189</v>
      </c>
      <c r="B2048" s="103" t="s">
        <v>2665</v>
      </c>
      <c r="C2048" s="103" t="s">
        <v>225</v>
      </c>
      <c r="D2048" s="360">
        <v>212.38</v>
      </c>
      <c r="E2048" s="522" t="s">
        <v>619</v>
      </c>
    </row>
    <row r="2049" spans="1:5" ht="13.5" x14ac:dyDescent="0.25">
      <c r="A2049" s="103">
        <v>100703</v>
      </c>
      <c r="B2049" s="103" t="s">
        <v>2666</v>
      </c>
      <c r="C2049" s="103" t="s">
        <v>225</v>
      </c>
      <c r="D2049" s="360">
        <v>32.44</v>
      </c>
      <c r="E2049" s="522" t="s">
        <v>619</v>
      </c>
    </row>
    <row r="2050" spans="1:5" ht="13.5" x14ac:dyDescent="0.25">
      <c r="A2050" s="103">
        <v>100704</v>
      </c>
      <c r="B2050" s="103" t="s">
        <v>2667</v>
      </c>
      <c r="C2050" s="103" t="s">
        <v>225</v>
      </c>
      <c r="D2050" s="360">
        <v>68.22</v>
      </c>
      <c r="E2050" s="522" t="s">
        <v>619</v>
      </c>
    </row>
    <row r="2051" spans="1:5" ht="13.5" x14ac:dyDescent="0.25">
      <c r="A2051" s="103">
        <v>100705</v>
      </c>
      <c r="B2051" s="103" t="s">
        <v>2668</v>
      </c>
      <c r="C2051" s="103" t="s">
        <v>225</v>
      </c>
      <c r="D2051" s="360">
        <v>79.510000000000005</v>
      </c>
      <c r="E2051" s="522" t="s">
        <v>619</v>
      </c>
    </row>
    <row r="2052" spans="1:5" ht="13.5" x14ac:dyDescent="0.25">
      <c r="A2052" s="103">
        <v>100706</v>
      </c>
      <c r="B2052" s="103" t="s">
        <v>2669</v>
      </c>
      <c r="C2052" s="103" t="s">
        <v>225</v>
      </c>
      <c r="D2052" s="360">
        <v>72.08</v>
      </c>
      <c r="E2052" s="522" t="s">
        <v>619</v>
      </c>
    </row>
    <row r="2053" spans="1:5" ht="13.5" x14ac:dyDescent="0.25">
      <c r="A2053" s="103">
        <v>100707</v>
      </c>
      <c r="B2053" s="103" t="s">
        <v>2670</v>
      </c>
      <c r="C2053" s="103" t="s">
        <v>225</v>
      </c>
      <c r="D2053" s="360">
        <v>144.32</v>
      </c>
      <c r="E2053" s="522" t="s">
        <v>619</v>
      </c>
    </row>
    <row r="2054" spans="1:5" ht="13.5" x14ac:dyDescent="0.25">
      <c r="A2054" s="103">
        <v>100708</v>
      </c>
      <c r="B2054" s="103" t="s">
        <v>2671</v>
      </c>
      <c r="C2054" s="103" t="s">
        <v>225</v>
      </c>
      <c r="D2054" s="360">
        <v>180.2</v>
      </c>
      <c r="E2054" s="522" t="s">
        <v>619</v>
      </c>
    </row>
    <row r="2055" spans="1:5" ht="13.5" x14ac:dyDescent="0.25">
      <c r="A2055" s="103">
        <v>100709</v>
      </c>
      <c r="B2055" s="103" t="s">
        <v>2672</v>
      </c>
      <c r="C2055" s="103" t="s">
        <v>225</v>
      </c>
      <c r="D2055" s="360">
        <v>44.73</v>
      </c>
      <c r="E2055" s="522" t="s">
        <v>619</v>
      </c>
    </row>
    <row r="2056" spans="1:5" ht="13.5" x14ac:dyDescent="0.25">
      <c r="A2056" s="103">
        <v>100710</v>
      </c>
      <c r="B2056" s="103" t="s">
        <v>2673</v>
      </c>
      <c r="C2056" s="103" t="s">
        <v>225</v>
      </c>
      <c r="D2056" s="360">
        <v>98.31</v>
      </c>
      <c r="E2056" s="522" t="s">
        <v>619</v>
      </c>
    </row>
    <row r="2057" spans="1:5" ht="13.5" x14ac:dyDescent="0.25">
      <c r="A2057" s="103">
        <v>102151</v>
      </c>
      <c r="B2057" s="103" t="s">
        <v>2674</v>
      </c>
      <c r="C2057" s="103" t="s">
        <v>184</v>
      </c>
      <c r="D2057" s="360">
        <v>172.72</v>
      </c>
      <c r="E2057" s="522" t="s">
        <v>619</v>
      </c>
    </row>
    <row r="2058" spans="1:5" ht="13.5" x14ac:dyDescent="0.25">
      <c r="A2058" s="103">
        <v>102152</v>
      </c>
      <c r="B2058" s="103" t="s">
        <v>2675</v>
      </c>
      <c r="C2058" s="103" t="s">
        <v>184</v>
      </c>
      <c r="D2058" s="360">
        <v>191.62</v>
      </c>
      <c r="E2058" s="522" t="s">
        <v>619</v>
      </c>
    </row>
    <row r="2059" spans="1:5" ht="13.5" x14ac:dyDescent="0.25">
      <c r="A2059" s="103">
        <v>102153</v>
      </c>
      <c r="B2059" s="103" t="s">
        <v>2676</v>
      </c>
      <c r="C2059" s="103" t="s">
        <v>184</v>
      </c>
      <c r="D2059" s="360">
        <v>241.99</v>
      </c>
      <c r="E2059" s="522" t="s">
        <v>619</v>
      </c>
    </row>
    <row r="2060" spans="1:5" ht="13.5" x14ac:dyDescent="0.25">
      <c r="A2060" s="103">
        <v>102154</v>
      </c>
      <c r="B2060" s="103" t="s">
        <v>2677</v>
      </c>
      <c r="C2060" s="103" t="s">
        <v>184</v>
      </c>
      <c r="D2060" s="360">
        <v>208.88</v>
      </c>
      <c r="E2060" s="522" t="s">
        <v>619</v>
      </c>
    </row>
    <row r="2061" spans="1:5" ht="13.5" x14ac:dyDescent="0.25">
      <c r="A2061" s="103">
        <v>102155</v>
      </c>
      <c r="B2061" s="103" t="s">
        <v>2678</v>
      </c>
      <c r="C2061" s="103" t="s">
        <v>184</v>
      </c>
      <c r="D2061" s="360">
        <v>250.09</v>
      </c>
      <c r="E2061" s="522" t="s">
        <v>619</v>
      </c>
    </row>
    <row r="2062" spans="1:5" ht="13.5" x14ac:dyDescent="0.25">
      <c r="A2062" s="103">
        <v>102156</v>
      </c>
      <c r="B2062" s="103" t="s">
        <v>2679</v>
      </c>
      <c r="C2062" s="103" t="s">
        <v>184</v>
      </c>
      <c r="D2062" s="360">
        <v>239.07</v>
      </c>
      <c r="E2062" s="522" t="s">
        <v>619</v>
      </c>
    </row>
    <row r="2063" spans="1:5" ht="13.5" x14ac:dyDescent="0.25">
      <c r="A2063" s="103">
        <v>102157</v>
      </c>
      <c r="B2063" s="103" t="s">
        <v>2680</v>
      </c>
      <c r="C2063" s="103" t="s">
        <v>184</v>
      </c>
      <c r="D2063" s="360">
        <v>327.23</v>
      </c>
      <c r="E2063" s="522" t="s">
        <v>619</v>
      </c>
    </row>
    <row r="2064" spans="1:5" ht="13.5" x14ac:dyDescent="0.25">
      <c r="A2064" s="103">
        <v>102158</v>
      </c>
      <c r="B2064" s="103" t="s">
        <v>2681</v>
      </c>
      <c r="C2064" s="103" t="s">
        <v>184</v>
      </c>
      <c r="D2064" s="360">
        <v>330.87</v>
      </c>
      <c r="E2064" s="522" t="s">
        <v>619</v>
      </c>
    </row>
    <row r="2065" spans="1:5" ht="13.5" x14ac:dyDescent="0.25">
      <c r="A2065" s="103">
        <v>102159</v>
      </c>
      <c r="B2065" s="103" t="s">
        <v>2682</v>
      </c>
      <c r="C2065" s="103" t="s">
        <v>184</v>
      </c>
      <c r="D2065" s="360">
        <v>394.04</v>
      </c>
      <c r="E2065" s="522" t="s">
        <v>619</v>
      </c>
    </row>
    <row r="2066" spans="1:5" ht="13.5" x14ac:dyDescent="0.25">
      <c r="A2066" s="103">
        <v>102160</v>
      </c>
      <c r="B2066" s="103" t="s">
        <v>2683</v>
      </c>
      <c r="C2066" s="103" t="s">
        <v>184</v>
      </c>
      <c r="D2066" s="360">
        <v>166.43</v>
      </c>
      <c r="E2066" s="522" t="s">
        <v>619</v>
      </c>
    </row>
    <row r="2067" spans="1:5" ht="13.5" x14ac:dyDescent="0.25">
      <c r="A2067" s="103">
        <v>102161</v>
      </c>
      <c r="B2067" s="103" t="s">
        <v>2684</v>
      </c>
      <c r="C2067" s="103" t="s">
        <v>184</v>
      </c>
      <c r="D2067" s="360">
        <v>279.82</v>
      </c>
      <c r="E2067" s="522" t="s">
        <v>619</v>
      </c>
    </row>
    <row r="2068" spans="1:5" ht="13.5" x14ac:dyDescent="0.25">
      <c r="A2068" s="103">
        <v>102162</v>
      </c>
      <c r="B2068" s="103" t="s">
        <v>2685</v>
      </c>
      <c r="C2068" s="103" t="s">
        <v>184</v>
      </c>
      <c r="D2068" s="360">
        <v>298.72000000000003</v>
      </c>
      <c r="E2068" s="522" t="s">
        <v>619</v>
      </c>
    </row>
    <row r="2069" spans="1:5" ht="13.5" x14ac:dyDescent="0.25">
      <c r="A2069" s="103">
        <v>102163</v>
      </c>
      <c r="B2069" s="103" t="s">
        <v>2686</v>
      </c>
      <c r="C2069" s="103" t="s">
        <v>184</v>
      </c>
      <c r="D2069" s="360">
        <v>349.09</v>
      </c>
      <c r="E2069" s="522" t="s">
        <v>619</v>
      </c>
    </row>
    <row r="2070" spans="1:5" ht="13.5" x14ac:dyDescent="0.25">
      <c r="A2070" s="103">
        <v>102164</v>
      </c>
      <c r="B2070" s="103" t="s">
        <v>2687</v>
      </c>
      <c r="C2070" s="103" t="s">
        <v>184</v>
      </c>
      <c r="D2070" s="360">
        <v>296.29000000000002</v>
      </c>
      <c r="E2070" s="522" t="s">
        <v>619</v>
      </c>
    </row>
    <row r="2071" spans="1:5" ht="13.5" x14ac:dyDescent="0.25">
      <c r="A2071" s="103">
        <v>102165</v>
      </c>
      <c r="B2071" s="103" t="s">
        <v>2688</v>
      </c>
      <c r="C2071" s="103" t="s">
        <v>184</v>
      </c>
      <c r="D2071" s="360">
        <v>337.5</v>
      </c>
      <c r="E2071" s="522" t="s">
        <v>619</v>
      </c>
    </row>
    <row r="2072" spans="1:5" ht="13.5" x14ac:dyDescent="0.25">
      <c r="A2072" s="103">
        <v>102166</v>
      </c>
      <c r="B2072" s="103" t="s">
        <v>2689</v>
      </c>
      <c r="C2072" s="103" t="s">
        <v>184</v>
      </c>
      <c r="D2072" s="360">
        <v>306.76</v>
      </c>
      <c r="E2072" s="522" t="s">
        <v>619</v>
      </c>
    </row>
    <row r="2073" spans="1:5" ht="13.5" x14ac:dyDescent="0.25">
      <c r="A2073" s="103">
        <v>102167</v>
      </c>
      <c r="B2073" s="103" t="s">
        <v>2690</v>
      </c>
      <c r="C2073" s="103" t="s">
        <v>184</v>
      </c>
      <c r="D2073" s="360">
        <v>394.92</v>
      </c>
      <c r="E2073" s="522" t="s">
        <v>619</v>
      </c>
    </row>
    <row r="2074" spans="1:5" ht="13.5" x14ac:dyDescent="0.25">
      <c r="A2074" s="103">
        <v>102168</v>
      </c>
      <c r="B2074" s="103" t="s">
        <v>2691</v>
      </c>
      <c r="C2074" s="103" t="s">
        <v>184</v>
      </c>
      <c r="D2074" s="360">
        <v>381.04</v>
      </c>
      <c r="E2074" s="522" t="s">
        <v>619</v>
      </c>
    </row>
    <row r="2075" spans="1:5" ht="13.5" x14ac:dyDescent="0.25">
      <c r="A2075" s="103">
        <v>102169</v>
      </c>
      <c r="B2075" s="103" t="s">
        <v>2692</v>
      </c>
      <c r="C2075" s="103" t="s">
        <v>184</v>
      </c>
      <c r="D2075" s="360">
        <v>437.74</v>
      </c>
      <c r="E2075" s="522" t="s">
        <v>619</v>
      </c>
    </row>
    <row r="2076" spans="1:5" ht="13.5" x14ac:dyDescent="0.25">
      <c r="A2076" s="103">
        <v>102170</v>
      </c>
      <c r="B2076" s="103" t="s">
        <v>2693</v>
      </c>
      <c r="C2076" s="103" t="s">
        <v>184</v>
      </c>
      <c r="D2076" s="360">
        <v>273.52999999999997</v>
      </c>
      <c r="E2076" s="522" t="s">
        <v>619</v>
      </c>
    </row>
    <row r="2077" spans="1:5" ht="13.5" x14ac:dyDescent="0.25">
      <c r="A2077" s="103">
        <v>102171</v>
      </c>
      <c r="B2077" s="103" t="s">
        <v>2694</v>
      </c>
      <c r="C2077" s="103" t="s">
        <v>184</v>
      </c>
      <c r="D2077" s="360">
        <v>497.8</v>
      </c>
      <c r="E2077" s="522" t="s">
        <v>619</v>
      </c>
    </row>
    <row r="2078" spans="1:5" ht="13.5" x14ac:dyDescent="0.25">
      <c r="A2078" s="103">
        <v>102172</v>
      </c>
      <c r="B2078" s="103" t="s">
        <v>2695</v>
      </c>
      <c r="C2078" s="103" t="s">
        <v>184</v>
      </c>
      <c r="D2078" s="360">
        <v>483.07</v>
      </c>
      <c r="E2078" s="522" t="s">
        <v>619</v>
      </c>
    </row>
    <row r="2079" spans="1:5" ht="13.5" x14ac:dyDescent="0.25">
      <c r="A2079" s="103">
        <v>102176</v>
      </c>
      <c r="B2079" s="103" t="s">
        <v>2696</v>
      </c>
      <c r="C2079" s="103" t="s">
        <v>184</v>
      </c>
      <c r="D2079" s="360">
        <v>888.53</v>
      </c>
      <c r="E2079" s="522" t="s">
        <v>619</v>
      </c>
    </row>
    <row r="2080" spans="1:5" ht="13.5" x14ac:dyDescent="0.25">
      <c r="A2080" s="103">
        <v>102177</v>
      </c>
      <c r="B2080" s="103" t="s">
        <v>2697</v>
      </c>
      <c r="C2080" s="103" t="s">
        <v>184</v>
      </c>
      <c r="D2080" s="104">
        <v>1783.67</v>
      </c>
      <c r="E2080" s="522" t="s">
        <v>619</v>
      </c>
    </row>
    <row r="2081" spans="1:5" ht="13.5" x14ac:dyDescent="0.25">
      <c r="A2081" s="103">
        <v>102178</v>
      </c>
      <c r="B2081" s="103" t="s">
        <v>2698</v>
      </c>
      <c r="C2081" s="103" t="s">
        <v>184</v>
      </c>
      <c r="D2081" s="104">
        <v>2046.44</v>
      </c>
      <c r="E2081" s="522" t="s">
        <v>619</v>
      </c>
    </row>
    <row r="2082" spans="1:5" ht="13.5" x14ac:dyDescent="0.25">
      <c r="A2082" s="103">
        <v>102179</v>
      </c>
      <c r="B2082" s="103" t="s">
        <v>2699</v>
      </c>
      <c r="C2082" s="103" t="s">
        <v>184</v>
      </c>
      <c r="D2082" s="360">
        <v>375.95</v>
      </c>
      <c r="E2082" s="522" t="s">
        <v>619</v>
      </c>
    </row>
    <row r="2083" spans="1:5" ht="13.5" x14ac:dyDescent="0.25">
      <c r="A2083" s="103">
        <v>102180</v>
      </c>
      <c r="B2083" s="103" t="s">
        <v>2700</v>
      </c>
      <c r="C2083" s="103" t="s">
        <v>184</v>
      </c>
      <c r="D2083" s="360">
        <v>442.11</v>
      </c>
      <c r="E2083" s="522" t="s">
        <v>619</v>
      </c>
    </row>
    <row r="2084" spans="1:5" ht="13.5" x14ac:dyDescent="0.25">
      <c r="A2084" s="103">
        <v>102181</v>
      </c>
      <c r="B2084" s="103" t="s">
        <v>2701</v>
      </c>
      <c r="C2084" s="103" t="s">
        <v>184</v>
      </c>
      <c r="D2084" s="360">
        <v>530.57000000000005</v>
      </c>
      <c r="E2084" s="522" t="s">
        <v>619</v>
      </c>
    </row>
    <row r="2085" spans="1:5" ht="13.5" x14ac:dyDescent="0.25">
      <c r="A2085" s="103">
        <v>102182</v>
      </c>
      <c r="B2085" s="103" t="s">
        <v>2702</v>
      </c>
      <c r="C2085" s="103" t="s">
        <v>225</v>
      </c>
      <c r="D2085" s="104">
        <v>1078.4100000000001</v>
      </c>
      <c r="E2085" s="522" t="s">
        <v>619</v>
      </c>
    </row>
    <row r="2086" spans="1:5" ht="13.5" x14ac:dyDescent="0.25">
      <c r="A2086" s="103">
        <v>102183</v>
      </c>
      <c r="B2086" s="103" t="s">
        <v>2703</v>
      </c>
      <c r="C2086" s="103" t="s">
        <v>225</v>
      </c>
      <c r="D2086" s="104">
        <v>2168.0100000000002</v>
      </c>
      <c r="E2086" s="522" t="s">
        <v>619</v>
      </c>
    </row>
    <row r="2087" spans="1:5" ht="13.5" x14ac:dyDescent="0.25">
      <c r="A2087" s="103">
        <v>102184</v>
      </c>
      <c r="B2087" s="103" t="s">
        <v>2704</v>
      </c>
      <c r="C2087" s="103" t="s">
        <v>225</v>
      </c>
      <c r="D2087" s="104">
        <v>1813.36</v>
      </c>
      <c r="E2087" s="522" t="s">
        <v>619</v>
      </c>
    </row>
    <row r="2088" spans="1:5" ht="13.5" x14ac:dyDescent="0.25">
      <c r="A2088" s="103">
        <v>102185</v>
      </c>
      <c r="B2088" s="103" t="s">
        <v>2705</v>
      </c>
      <c r="C2088" s="103" t="s">
        <v>225</v>
      </c>
      <c r="D2088" s="104">
        <v>3637.6</v>
      </c>
      <c r="E2088" s="522" t="s">
        <v>619</v>
      </c>
    </row>
    <row r="2089" spans="1:5" ht="13.5" x14ac:dyDescent="0.25">
      <c r="A2089" s="103">
        <v>102190</v>
      </c>
      <c r="B2089" s="103" t="s">
        <v>2706</v>
      </c>
      <c r="C2089" s="103" t="s">
        <v>184</v>
      </c>
      <c r="D2089" s="360">
        <v>17.18</v>
      </c>
      <c r="E2089" s="522" t="s">
        <v>619</v>
      </c>
    </row>
    <row r="2090" spans="1:5" ht="13.5" x14ac:dyDescent="0.25">
      <c r="A2090" s="103">
        <v>102191</v>
      </c>
      <c r="B2090" s="103" t="s">
        <v>2707</v>
      </c>
      <c r="C2090" s="103" t="s">
        <v>184</v>
      </c>
      <c r="D2090" s="360">
        <v>20.87</v>
      </c>
      <c r="E2090" s="522" t="s">
        <v>619</v>
      </c>
    </row>
    <row r="2091" spans="1:5" ht="13.5" x14ac:dyDescent="0.25">
      <c r="A2091" s="103">
        <v>102192</v>
      </c>
      <c r="B2091" s="103" t="s">
        <v>2708</v>
      </c>
      <c r="C2091" s="103" t="s">
        <v>184</v>
      </c>
      <c r="D2091" s="360">
        <v>14.9</v>
      </c>
      <c r="E2091" s="522" t="s">
        <v>619</v>
      </c>
    </row>
    <row r="2092" spans="1:5" ht="13.5" x14ac:dyDescent="0.25">
      <c r="A2092" s="103">
        <v>94569</v>
      </c>
      <c r="B2092" s="103" t="s">
        <v>2709</v>
      </c>
      <c r="C2092" s="103" t="s">
        <v>184</v>
      </c>
      <c r="D2092" s="360">
        <v>644.19000000000005</v>
      </c>
      <c r="E2092" s="522" t="s">
        <v>619</v>
      </c>
    </row>
    <row r="2093" spans="1:5" ht="13.5" x14ac:dyDescent="0.25">
      <c r="A2093" s="103">
        <v>94570</v>
      </c>
      <c r="B2093" s="103" t="s">
        <v>2710</v>
      </c>
      <c r="C2093" s="103" t="s">
        <v>184</v>
      </c>
      <c r="D2093" s="360">
        <v>332.96</v>
      </c>
      <c r="E2093" s="522" t="s">
        <v>619</v>
      </c>
    </row>
    <row r="2094" spans="1:5" ht="13.5" x14ac:dyDescent="0.25">
      <c r="A2094" s="103">
        <v>94572</v>
      </c>
      <c r="B2094" s="103" t="s">
        <v>2711</v>
      </c>
      <c r="C2094" s="103" t="s">
        <v>184</v>
      </c>
      <c r="D2094" s="360">
        <v>474.5</v>
      </c>
      <c r="E2094" s="522" t="s">
        <v>619</v>
      </c>
    </row>
    <row r="2095" spans="1:5" ht="13.5" x14ac:dyDescent="0.25">
      <c r="A2095" s="103">
        <v>94573</v>
      </c>
      <c r="B2095" s="103" t="s">
        <v>2712</v>
      </c>
      <c r="C2095" s="103" t="s">
        <v>184</v>
      </c>
      <c r="D2095" s="360">
        <v>386.51</v>
      </c>
      <c r="E2095" s="522" t="s">
        <v>619</v>
      </c>
    </row>
    <row r="2096" spans="1:5" ht="13.5" x14ac:dyDescent="0.25">
      <c r="A2096" s="103">
        <v>94580</v>
      </c>
      <c r="B2096" s="103" t="s">
        <v>2713</v>
      </c>
      <c r="C2096" s="103" t="s">
        <v>184</v>
      </c>
      <c r="D2096" s="360">
        <v>529.75</v>
      </c>
      <c r="E2096" s="522" t="s">
        <v>619</v>
      </c>
    </row>
    <row r="2097" spans="1:5" ht="13.5" x14ac:dyDescent="0.25">
      <c r="A2097" s="103">
        <v>94589</v>
      </c>
      <c r="B2097" s="103" t="s">
        <v>2714</v>
      </c>
      <c r="C2097" s="103" t="s">
        <v>206</v>
      </c>
      <c r="D2097" s="360">
        <v>20.88</v>
      </c>
      <c r="E2097" s="522" t="s">
        <v>619</v>
      </c>
    </row>
    <row r="2098" spans="1:5" ht="13.5" x14ac:dyDescent="0.25">
      <c r="A2098" s="103">
        <v>94590</v>
      </c>
      <c r="B2098" s="103" t="s">
        <v>2715</v>
      </c>
      <c r="C2098" s="103" t="s">
        <v>206</v>
      </c>
      <c r="D2098" s="360">
        <v>17.27</v>
      </c>
      <c r="E2098" s="522" t="s">
        <v>619</v>
      </c>
    </row>
    <row r="2099" spans="1:5" ht="13.5" x14ac:dyDescent="0.25">
      <c r="A2099" s="103">
        <v>100674</v>
      </c>
      <c r="B2099" s="103" t="s">
        <v>2716</v>
      </c>
      <c r="C2099" s="103" t="s">
        <v>184</v>
      </c>
      <c r="D2099" s="360">
        <v>693.42</v>
      </c>
      <c r="E2099" s="522" t="s">
        <v>619</v>
      </c>
    </row>
    <row r="2100" spans="1:5" ht="13.5" x14ac:dyDescent="0.25">
      <c r="A2100" s="103">
        <v>101096</v>
      </c>
      <c r="B2100" s="103" t="s">
        <v>2717</v>
      </c>
      <c r="C2100" s="103" t="s">
        <v>229</v>
      </c>
      <c r="D2100" s="104">
        <v>1318.68</v>
      </c>
      <c r="E2100" s="522" t="s">
        <v>619</v>
      </c>
    </row>
    <row r="2101" spans="1:5" ht="13.5" x14ac:dyDescent="0.25">
      <c r="A2101" s="103">
        <v>101097</v>
      </c>
      <c r="B2101" s="103" t="s">
        <v>2718</v>
      </c>
      <c r="C2101" s="103" t="s">
        <v>229</v>
      </c>
      <c r="D2101" s="104">
        <v>1249.8599999999999</v>
      </c>
      <c r="E2101" s="522" t="s">
        <v>619</v>
      </c>
    </row>
    <row r="2102" spans="1:5" ht="13.5" x14ac:dyDescent="0.25">
      <c r="A2102" s="103">
        <v>101098</v>
      </c>
      <c r="B2102" s="103" t="s">
        <v>2719</v>
      </c>
      <c r="C2102" s="103" t="s">
        <v>229</v>
      </c>
      <c r="D2102" s="104">
        <v>1165.48</v>
      </c>
      <c r="E2102" s="522" t="s">
        <v>619</v>
      </c>
    </row>
    <row r="2103" spans="1:5" ht="13.5" x14ac:dyDescent="0.25">
      <c r="A2103" s="103">
        <v>101099</v>
      </c>
      <c r="B2103" s="103" t="s">
        <v>2720</v>
      </c>
      <c r="C2103" s="103" t="s">
        <v>229</v>
      </c>
      <c r="D2103" s="104">
        <v>1064.29</v>
      </c>
      <c r="E2103" s="522" t="s">
        <v>619</v>
      </c>
    </row>
    <row r="2104" spans="1:5" ht="13.5" x14ac:dyDescent="0.25">
      <c r="A2104" s="103">
        <v>101100</v>
      </c>
      <c r="B2104" s="103" t="s">
        <v>2721</v>
      </c>
      <c r="C2104" s="103" t="s">
        <v>229</v>
      </c>
      <c r="D2104" s="360">
        <v>968.69</v>
      </c>
      <c r="E2104" s="522" t="s">
        <v>619</v>
      </c>
    </row>
    <row r="2105" spans="1:5" ht="13.5" x14ac:dyDescent="0.25">
      <c r="A2105" s="103">
        <v>101101</v>
      </c>
      <c r="B2105" s="103" t="s">
        <v>2722</v>
      </c>
      <c r="C2105" s="103" t="s">
        <v>229</v>
      </c>
      <c r="D2105" s="360">
        <v>948.4</v>
      </c>
      <c r="E2105" s="522" t="s">
        <v>619</v>
      </c>
    </row>
    <row r="2106" spans="1:5" ht="13.5" x14ac:dyDescent="0.25">
      <c r="A2106" s="103">
        <v>101102</v>
      </c>
      <c r="B2106" s="103" t="s">
        <v>2723</v>
      </c>
      <c r="C2106" s="103" t="s">
        <v>229</v>
      </c>
      <c r="D2106" s="360">
        <v>930.97</v>
      </c>
      <c r="E2106" s="522" t="s">
        <v>619</v>
      </c>
    </row>
    <row r="2107" spans="1:5" ht="13.5" x14ac:dyDescent="0.25">
      <c r="A2107" s="103">
        <v>101103</v>
      </c>
      <c r="B2107" s="103" t="s">
        <v>2724</v>
      </c>
      <c r="C2107" s="103" t="s">
        <v>229</v>
      </c>
      <c r="D2107" s="360">
        <v>873.3</v>
      </c>
      <c r="E2107" s="522" t="s">
        <v>619</v>
      </c>
    </row>
    <row r="2108" spans="1:5" ht="13.5" x14ac:dyDescent="0.25">
      <c r="A2108" s="103">
        <v>101104</v>
      </c>
      <c r="B2108" s="103" t="s">
        <v>2725</v>
      </c>
      <c r="C2108" s="103" t="s">
        <v>229</v>
      </c>
      <c r="D2108" s="104">
        <v>1348.09</v>
      </c>
      <c r="E2108" s="522" t="s">
        <v>619</v>
      </c>
    </row>
    <row r="2109" spans="1:5" ht="13.5" x14ac:dyDescent="0.25">
      <c r="A2109" s="103">
        <v>101105</v>
      </c>
      <c r="B2109" s="103" t="s">
        <v>2726</v>
      </c>
      <c r="C2109" s="103" t="s">
        <v>229</v>
      </c>
      <c r="D2109" s="104">
        <v>1278.97</v>
      </c>
      <c r="E2109" s="522" t="s">
        <v>619</v>
      </c>
    </row>
    <row r="2110" spans="1:5" ht="13.5" x14ac:dyDescent="0.25">
      <c r="A2110" s="103">
        <v>101106</v>
      </c>
      <c r="B2110" s="103" t="s">
        <v>2727</v>
      </c>
      <c r="C2110" s="103" t="s">
        <v>229</v>
      </c>
      <c r="D2110" s="104">
        <v>1194.56</v>
      </c>
      <c r="E2110" s="522" t="s">
        <v>619</v>
      </c>
    </row>
    <row r="2111" spans="1:5" ht="13.5" x14ac:dyDescent="0.25">
      <c r="A2111" s="103">
        <v>101107</v>
      </c>
      <c r="B2111" s="103" t="s">
        <v>2728</v>
      </c>
      <c r="C2111" s="103" t="s">
        <v>229</v>
      </c>
      <c r="D2111" s="104">
        <v>1092.79</v>
      </c>
      <c r="E2111" s="522" t="s">
        <v>619</v>
      </c>
    </row>
    <row r="2112" spans="1:5" ht="13.5" x14ac:dyDescent="0.25">
      <c r="A2112" s="103">
        <v>101108</v>
      </c>
      <c r="B2112" s="103" t="s">
        <v>2729</v>
      </c>
      <c r="C2112" s="103" t="s">
        <v>229</v>
      </c>
      <c r="D2112" s="360">
        <v>992.31</v>
      </c>
      <c r="E2112" s="522" t="s">
        <v>619</v>
      </c>
    </row>
    <row r="2113" spans="1:5" ht="13.5" x14ac:dyDescent="0.25">
      <c r="A2113" s="103">
        <v>101109</v>
      </c>
      <c r="B2113" s="103" t="s">
        <v>2730</v>
      </c>
      <c r="C2113" s="103" t="s">
        <v>229</v>
      </c>
      <c r="D2113" s="360">
        <v>972.02</v>
      </c>
      <c r="E2113" s="522" t="s">
        <v>619</v>
      </c>
    </row>
    <row r="2114" spans="1:5" ht="13.5" x14ac:dyDescent="0.25">
      <c r="A2114" s="103">
        <v>101110</v>
      </c>
      <c r="B2114" s="103" t="s">
        <v>2731</v>
      </c>
      <c r="C2114" s="103" t="s">
        <v>229</v>
      </c>
      <c r="D2114" s="360">
        <v>955.22</v>
      </c>
      <c r="E2114" s="522" t="s">
        <v>619</v>
      </c>
    </row>
    <row r="2115" spans="1:5" ht="13.5" x14ac:dyDescent="0.25">
      <c r="A2115" s="103">
        <v>101111</v>
      </c>
      <c r="B2115" s="103" t="s">
        <v>2732</v>
      </c>
      <c r="C2115" s="103" t="s">
        <v>229</v>
      </c>
      <c r="D2115" s="360">
        <v>897.62</v>
      </c>
      <c r="E2115" s="522" t="s">
        <v>619</v>
      </c>
    </row>
    <row r="2116" spans="1:5" ht="13.5" x14ac:dyDescent="0.25">
      <c r="A2116" s="103">
        <v>101112</v>
      </c>
      <c r="B2116" s="103" t="s">
        <v>2733</v>
      </c>
      <c r="C2116" s="103" t="s">
        <v>229</v>
      </c>
      <c r="D2116" s="360">
        <v>898.12</v>
      </c>
      <c r="E2116" s="522" t="s">
        <v>619</v>
      </c>
    </row>
    <row r="2117" spans="1:5" ht="13.5" x14ac:dyDescent="0.25">
      <c r="A2117" s="103">
        <v>101113</v>
      </c>
      <c r="B2117" s="103" t="s">
        <v>2734</v>
      </c>
      <c r="C2117" s="103" t="s">
        <v>229</v>
      </c>
      <c r="D2117" s="360">
        <v>932.36</v>
      </c>
      <c r="E2117" s="522" t="s">
        <v>619</v>
      </c>
    </row>
    <row r="2118" spans="1:5" ht="13.5" x14ac:dyDescent="0.25">
      <c r="A2118" s="103">
        <v>95601</v>
      </c>
      <c r="B2118" s="103" t="s">
        <v>2735</v>
      </c>
      <c r="C2118" s="103" t="s">
        <v>225</v>
      </c>
      <c r="D2118" s="360">
        <v>14.37</v>
      </c>
      <c r="E2118" s="522" t="s">
        <v>619</v>
      </c>
    </row>
    <row r="2119" spans="1:5" ht="13.5" x14ac:dyDescent="0.25">
      <c r="A2119" s="103">
        <v>95602</v>
      </c>
      <c r="B2119" s="103" t="s">
        <v>2736</v>
      </c>
      <c r="C2119" s="103" t="s">
        <v>225</v>
      </c>
      <c r="D2119" s="360">
        <v>23.01</v>
      </c>
      <c r="E2119" s="522" t="s">
        <v>619</v>
      </c>
    </row>
    <row r="2120" spans="1:5" ht="13.5" x14ac:dyDescent="0.25">
      <c r="A2120" s="103">
        <v>95603</v>
      </c>
      <c r="B2120" s="103" t="s">
        <v>2737</v>
      </c>
      <c r="C2120" s="103" t="s">
        <v>225</v>
      </c>
      <c r="D2120" s="360">
        <v>39.26</v>
      </c>
      <c r="E2120" s="522" t="s">
        <v>619</v>
      </c>
    </row>
    <row r="2121" spans="1:5" ht="13.5" x14ac:dyDescent="0.25">
      <c r="A2121" s="103">
        <v>95604</v>
      </c>
      <c r="B2121" s="103" t="s">
        <v>2738</v>
      </c>
      <c r="C2121" s="103" t="s">
        <v>225</v>
      </c>
      <c r="D2121" s="360">
        <v>60.92</v>
      </c>
      <c r="E2121" s="522" t="s">
        <v>619</v>
      </c>
    </row>
    <row r="2122" spans="1:5" ht="13.5" x14ac:dyDescent="0.25">
      <c r="A2122" s="103">
        <v>95605</v>
      </c>
      <c r="B2122" s="103" t="s">
        <v>2739</v>
      </c>
      <c r="C2122" s="103" t="s">
        <v>225</v>
      </c>
      <c r="D2122" s="360">
        <v>111.87</v>
      </c>
      <c r="E2122" s="522" t="s">
        <v>619</v>
      </c>
    </row>
    <row r="2123" spans="1:5" ht="13.5" x14ac:dyDescent="0.25">
      <c r="A2123" s="103">
        <v>95607</v>
      </c>
      <c r="B2123" s="103" t="s">
        <v>2740</v>
      </c>
      <c r="C2123" s="103" t="s">
        <v>225</v>
      </c>
      <c r="D2123" s="360">
        <v>21.77</v>
      </c>
      <c r="E2123" s="522" t="s">
        <v>619</v>
      </c>
    </row>
    <row r="2124" spans="1:5" ht="13.5" x14ac:dyDescent="0.25">
      <c r="A2124" s="103">
        <v>95608</v>
      </c>
      <c r="B2124" s="103" t="s">
        <v>2741</v>
      </c>
      <c r="C2124" s="103" t="s">
        <v>225</v>
      </c>
      <c r="D2124" s="360">
        <v>31.59</v>
      </c>
      <c r="E2124" s="522" t="s">
        <v>619</v>
      </c>
    </row>
    <row r="2125" spans="1:5" ht="13.5" x14ac:dyDescent="0.25">
      <c r="A2125" s="103">
        <v>95609</v>
      </c>
      <c r="B2125" s="103" t="s">
        <v>2742</v>
      </c>
      <c r="C2125" s="103" t="s">
        <v>225</v>
      </c>
      <c r="D2125" s="360">
        <v>40.07</v>
      </c>
      <c r="E2125" s="522" t="s">
        <v>619</v>
      </c>
    </row>
    <row r="2126" spans="1:5" ht="13.5" x14ac:dyDescent="0.25">
      <c r="A2126" s="103">
        <v>100651</v>
      </c>
      <c r="B2126" s="103" t="s">
        <v>2743</v>
      </c>
      <c r="C2126" s="103" t="s">
        <v>206</v>
      </c>
      <c r="D2126" s="360">
        <v>147.12</v>
      </c>
      <c r="E2126" s="522" t="s">
        <v>619</v>
      </c>
    </row>
    <row r="2127" spans="1:5" ht="13.5" x14ac:dyDescent="0.25">
      <c r="A2127" s="103">
        <v>100652</v>
      </c>
      <c r="B2127" s="103" t="s">
        <v>2744</v>
      </c>
      <c r="C2127" s="103" t="s">
        <v>206</v>
      </c>
      <c r="D2127" s="360">
        <v>277.26</v>
      </c>
      <c r="E2127" s="522" t="s">
        <v>619</v>
      </c>
    </row>
    <row r="2128" spans="1:5" ht="13.5" x14ac:dyDescent="0.25">
      <c r="A2128" s="103">
        <v>100653</v>
      </c>
      <c r="B2128" s="103" t="s">
        <v>2745</v>
      </c>
      <c r="C2128" s="103" t="s">
        <v>206</v>
      </c>
      <c r="D2128" s="360">
        <v>459.86</v>
      </c>
      <c r="E2128" s="522" t="s">
        <v>619</v>
      </c>
    </row>
    <row r="2129" spans="1:5" ht="13.5" x14ac:dyDescent="0.25">
      <c r="A2129" s="103">
        <v>100654</v>
      </c>
      <c r="B2129" s="103" t="s">
        <v>2746</v>
      </c>
      <c r="C2129" s="103" t="s">
        <v>206</v>
      </c>
      <c r="D2129" s="360">
        <v>629.99</v>
      </c>
      <c r="E2129" s="522" t="s">
        <v>619</v>
      </c>
    </row>
    <row r="2130" spans="1:5" ht="13.5" x14ac:dyDescent="0.25">
      <c r="A2130" s="103">
        <v>100655</v>
      </c>
      <c r="B2130" s="103" t="s">
        <v>2747</v>
      </c>
      <c r="C2130" s="103" t="s">
        <v>206</v>
      </c>
      <c r="D2130" s="360">
        <v>725.79</v>
      </c>
      <c r="E2130" s="522" t="s">
        <v>619</v>
      </c>
    </row>
    <row r="2131" spans="1:5" ht="13.5" x14ac:dyDescent="0.25">
      <c r="A2131" s="103">
        <v>100656</v>
      </c>
      <c r="B2131" s="103" t="s">
        <v>2748</v>
      </c>
      <c r="C2131" s="103" t="s">
        <v>206</v>
      </c>
      <c r="D2131" s="360">
        <v>111.18</v>
      </c>
      <c r="E2131" s="522" t="s">
        <v>619</v>
      </c>
    </row>
    <row r="2132" spans="1:5" ht="13.5" x14ac:dyDescent="0.25">
      <c r="A2132" s="103">
        <v>100657</v>
      </c>
      <c r="B2132" s="103" t="s">
        <v>2749</v>
      </c>
      <c r="C2132" s="103" t="s">
        <v>206</v>
      </c>
      <c r="D2132" s="360">
        <v>143.05000000000001</v>
      </c>
      <c r="E2132" s="522" t="s">
        <v>619</v>
      </c>
    </row>
    <row r="2133" spans="1:5" ht="13.5" x14ac:dyDescent="0.25">
      <c r="A2133" s="103">
        <v>100658</v>
      </c>
      <c r="B2133" s="103" t="s">
        <v>2750</v>
      </c>
      <c r="C2133" s="103" t="s">
        <v>206</v>
      </c>
      <c r="D2133" s="360">
        <v>328.29</v>
      </c>
      <c r="E2133" s="522" t="s">
        <v>619</v>
      </c>
    </row>
    <row r="2134" spans="1:5" ht="13.5" x14ac:dyDescent="0.25">
      <c r="A2134" s="103">
        <v>100889</v>
      </c>
      <c r="B2134" s="103" t="s">
        <v>2751</v>
      </c>
      <c r="C2134" s="103" t="s">
        <v>260</v>
      </c>
      <c r="D2134" s="360">
        <v>16.63</v>
      </c>
      <c r="E2134" s="522" t="s">
        <v>619</v>
      </c>
    </row>
    <row r="2135" spans="1:5" ht="13.5" x14ac:dyDescent="0.25">
      <c r="A2135" s="103">
        <v>100890</v>
      </c>
      <c r="B2135" s="103" t="s">
        <v>2752</v>
      </c>
      <c r="C2135" s="103" t="s">
        <v>260</v>
      </c>
      <c r="D2135" s="360">
        <v>16.440000000000001</v>
      </c>
      <c r="E2135" s="522" t="s">
        <v>619</v>
      </c>
    </row>
    <row r="2136" spans="1:5" ht="13.5" x14ac:dyDescent="0.25">
      <c r="A2136" s="103">
        <v>100892</v>
      </c>
      <c r="B2136" s="103" t="s">
        <v>2753</v>
      </c>
      <c r="C2136" s="103" t="s">
        <v>260</v>
      </c>
      <c r="D2136" s="360">
        <v>15.77</v>
      </c>
      <c r="E2136" s="522" t="s">
        <v>619</v>
      </c>
    </row>
    <row r="2137" spans="1:5" ht="13.5" x14ac:dyDescent="0.25">
      <c r="A2137" s="103">
        <v>100893</v>
      </c>
      <c r="B2137" s="103" t="s">
        <v>2754</v>
      </c>
      <c r="C2137" s="103" t="s">
        <v>260</v>
      </c>
      <c r="D2137" s="360">
        <v>15.6</v>
      </c>
      <c r="E2137" s="522" t="s">
        <v>619</v>
      </c>
    </row>
    <row r="2138" spans="1:5" ht="13.5" x14ac:dyDescent="0.25">
      <c r="A2138" s="103">
        <v>100894</v>
      </c>
      <c r="B2138" s="103" t="s">
        <v>2755</v>
      </c>
      <c r="C2138" s="103" t="s">
        <v>260</v>
      </c>
      <c r="D2138" s="360">
        <v>15.46</v>
      </c>
      <c r="E2138" s="522" t="s">
        <v>619</v>
      </c>
    </row>
    <row r="2139" spans="1:5" ht="13.5" x14ac:dyDescent="0.25">
      <c r="A2139" s="103">
        <v>100896</v>
      </c>
      <c r="B2139" s="103" t="s">
        <v>2756</v>
      </c>
      <c r="C2139" s="103" t="s">
        <v>206</v>
      </c>
      <c r="D2139" s="360">
        <v>64.05</v>
      </c>
      <c r="E2139" s="522" t="s">
        <v>619</v>
      </c>
    </row>
    <row r="2140" spans="1:5" ht="13.5" x14ac:dyDescent="0.25">
      <c r="A2140" s="103">
        <v>100897</v>
      </c>
      <c r="B2140" s="103" t="s">
        <v>2757</v>
      </c>
      <c r="C2140" s="103" t="s">
        <v>206</v>
      </c>
      <c r="D2140" s="360">
        <v>123.97</v>
      </c>
      <c r="E2140" s="522" t="s">
        <v>619</v>
      </c>
    </row>
    <row r="2141" spans="1:5" ht="13.5" x14ac:dyDescent="0.25">
      <c r="A2141" s="103">
        <v>100898</v>
      </c>
      <c r="B2141" s="103" t="s">
        <v>2758</v>
      </c>
      <c r="C2141" s="103" t="s">
        <v>206</v>
      </c>
      <c r="D2141" s="360">
        <v>238.48</v>
      </c>
      <c r="E2141" s="522" t="s">
        <v>619</v>
      </c>
    </row>
    <row r="2142" spans="1:5" ht="13.5" x14ac:dyDescent="0.25">
      <c r="A2142" s="103">
        <v>100899</v>
      </c>
      <c r="B2142" s="103" t="s">
        <v>2759</v>
      </c>
      <c r="C2142" s="103" t="s">
        <v>206</v>
      </c>
      <c r="D2142" s="360">
        <v>87.04</v>
      </c>
      <c r="E2142" s="522" t="s">
        <v>619</v>
      </c>
    </row>
    <row r="2143" spans="1:5" ht="13.5" x14ac:dyDescent="0.25">
      <c r="A2143" s="103">
        <v>100900</v>
      </c>
      <c r="B2143" s="103" t="s">
        <v>2760</v>
      </c>
      <c r="C2143" s="103" t="s">
        <v>206</v>
      </c>
      <c r="D2143" s="360">
        <v>272.60000000000002</v>
      </c>
      <c r="E2143" s="522" t="s">
        <v>619</v>
      </c>
    </row>
    <row r="2144" spans="1:5" ht="13.5" x14ac:dyDescent="0.25">
      <c r="A2144" s="103">
        <v>101173</v>
      </c>
      <c r="B2144" s="103" t="s">
        <v>2761</v>
      </c>
      <c r="C2144" s="103" t="s">
        <v>206</v>
      </c>
      <c r="D2144" s="360">
        <v>63.37</v>
      </c>
      <c r="E2144" s="522" t="s">
        <v>619</v>
      </c>
    </row>
    <row r="2145" spans="1:5" ht="13.5" x14ac:dyDescent="0.25">
      <c r="A2145" s="103">
        <v>101174</v>
      </c>
      <c r="B2145" s="103" t="s">
        <v>2762</v>
      </c>
      <c r="C2145" s="103" t="s">
        <v>206</v>
      </c>
      <c r="D2145" s="360">
        <v>86.86</v>
      </c>
      <c r="E2145" s="522" t="s">
        <v>619</v>
      </c>
    </row>
    <row r="2146" spans="1:5" ht="13.5" x14ac:dyDescent="0.25">
      <c r="A2146" s="103">
        <v>101175</v>
      </c>
      <c r="B2146" s="103" t="s">
        <v>2763</v>
      </c>
      <c r="C2146" s="103" t="s">
        <v>206</v>
      </c>
      <c r="D2146" s="360">
        <v>118.59</v>
      </c>
      <c r="E2146" s="522" t="s">
        <v>619</v>
      </c>
    </row>
    <row r="2147" spans="1:5" ht="13.5" x14ac:dyDescent="0.25">
      <c r="A2147" s="103">
        <v>101176</v>
      </c>
      <c r="B2147" s="103" t="s">
        <v>2764</v>
      </c>
      <c r="C2147" s="103" t="s">
        <v>206</v>
      </c>
      <c r="D2147" s="360">
        <v>154.66999999999999</v>
      </c>
      <c r="E2147" s="522" t="s">
        <v>619</v>
      </c>
    </row>
    <row r="2148" spans="1:5" ht="13.5" x14ac:dyDescent="0.25">
      <c r="A2148" s="103">
        <v>102521</v>
      </c>
      <c r="B2148" s="103" t="s">
        <v>2765</v>
      </c>
      <c r="C2148" s="103" t="s">
        <v>225</v>
      </c>
      <c r="D2148" s="360">
        <v>92.28</v>
      </c>
      <c r="E2148" s="522" t="s">
        <v>619</v>
      </c>
    </row>
    <row r="2149" spans="1:5" ht="13.5" x14ac:dyDescent="0.25">
      <c r="A2149" s="103">
        <v>102522</v>
      </c>
      <c r="B2149" s="103" t="s">
        <v>2766</v>
      </c>
      <c r="C2149" s="103" t="s">
        <v>225</v>
      </c>
      <c r="D2149" s="360">
        <v>135.38</v>
      </c>
      <c r="E2149" s="522" t="s">
        <v>619</v>
      </c>
    </row>
    <row r="2150" spans="1:5" ht="13.5" x14ac:dyDescent="0.25">
      <c r="A2150" s="103">
        <v>102523</v>
      </c>
      <c r="B2150" s="103" t="s">
        <v>2767</v>
      </c>
      <c r="C2150" s="103" t="s">
        <v>225</v>
      </c>
      <c r="D2150" s="360">
        <v>178.48</v>
      </c>
      <c r="E2150" s="522" t="s">
        <v>619</v>
      </c>
    </row>
    <row r="2151" spans="1:5" ht="13.5" x14ac:dyDescent="0.25">
      <c r="A2151" s="103">
        <v>95240</v>
      </c>
      <c r="B2151" s="103" t="s">
        <v>2768</v>
      </c>
      <c r="C2151" s="103" t="s">
        <v>184</v>
      </c>
      <c r="D2151" s="360">
        <v>17.87</v>
      </c>
      <c r="E2151" s="522" t="s">
        <v>619</v>
      </c>
    </row>
    <row r="2152" spans="1:5" ht="13.5" x14ac:dyDescent="0.25">
      <c r="A2152" s="103">
        <v>95241</v>
      </c>
      <c r="B2152" s="103" t="s">
        <v>2769</v>
      </c>
      <c r="C2152" s="103" t="s">
        <v>184</v>
      </c>
      <c r="D2152" s="360">
        <v>29.82</v>
      </c>
      <c r="E2152" s="522" t="s">
        <v>619</v>
      </c>
    </row>
    <row r="2153" spans="1:5" ht="13.5" x14ac:dyDescent="0.25">
      <c r="A2153" s="103">
        <v>96616</v>
      </c>
      <c r="B2153" s="103" t="s">
        <v>2770</v>
      </c>
      <c r="C2153" s="103" t="s">
        <v>229</v>
      </c>
      <c r="D2153" s="360">
        <v>621.49</v>
      </c>
      <c r="E2153" s="522" t="s">
        <v>619</v>
      </c>
    </row>
    <row r="2154" spans="1:5" ht="13.5" x14ac:dyDescent="0.25">
      <c r="A2154" s="103">
        <v>96617</v>
      </c>
      <c r="B2154" s="103" t="s">
        <v>2771</v>
      </c>
      <c r="C2154" s="103" t="s">
        <v>184</v>
      </c>
      <c r="D2154" s="360">
        <v>18.62</v>
      </c>
      <c r="E2154" s="522" t="s">
        <v>619</v>
      </c>
    </row>
    <row r="2155" spans="1:5" ht="13.5" x14ac:dyDescent="0.25">
      <c r="A2155" s="103">
        <v>96619</v>
      </c>
      <c r="B2155" s="103" t="s">
        <v>2772</v>
      </c>
      <c r="C2155" s="103" t="s">
        <v>184</v>
      </c>
      <c r="D2155" s="360">
        <v>31.06</v>
      </c>
      <c r="E2155" s="522" t="s">
        <v>619</v>
      </c>
    </row>
    <row r="2156" spans="1:5" ht="13.5" x14ac:dyDescent="0.25">
      <c r="A2156" s="103">
        <v>96620</v>
      </c>
      <c r="B2156" s="103" t="s">
        <v>2773</v>
      </c>
      <c r="C2156" s="103" t="s">
        <v>229</v>
      </c>
      <c r="D2156" s="360">
        <v>596.57000000000005</v>
      </c>
      <c r="E2156" s="522" t="s">
        <v>619</v>
      </c>
    </row>
    <row r="2157" spans="1:5" ht="13.5" x14ac:dyDescent="0.25">
      <c r="A2157" s="103">
        <v>96621</v>
      </c>
      <c r="B2157" s="103" t="s">
        <v>2774</v>
      </c>
      <c r="C2157" s="103" t="s">
        <v>229</v>
      </c>
      <c r="D2157" s="360">
        <v>256.89</v>
      </c>
      <c r="E2157" s="522" t="s">
        <v>619</v>
      </c>
    </row>
    <row r="2158" spans="1:5" ht="13.5" x14ac:dyDescent="0.25">
      <c r="A2158" s="103">
        <v>96622</v>
      </c>
      <c r="B2158" s="103" t="s">
        <v>2775</v>
      </c>
      <c r="C2158" s="103" t="s">
        <v>229</v>
      </c>
      <c r="D2158" s="360">
        <v>183.67</v>
      </c>
      <c r="E2158" s="522" t="s">
        <v>619</v>
      </c>
    </row>
    <row r="2159" spans="1:5" ht="13.5" x14ac:dyDescent="0.25">
      <c r="A2159" s="103">
        <v>96623</v>
      </c>
      <c r="B2159" s="103" t="s">
        <v>2776</v>
      </c>
      <c r="C2159" s="103" t="s">
        <v>229</v>
      </c>
      <c r="D2159" s="360">
        <v>239.83</v>
      </c>
      <c r="E2159" s="522" t="s">
        <v>619</v>
      </c>
    </row>
    <row r="2160" spans="1:5" ht="13.5" x14ac:dyDescent="0.25">
      <c r="A2160" s="103">
        <v>96624</v>
      </c>
      <c r="B2160" s="103" t="s">
        <v>2777</v>
      </c>
      <c r="C2160" s="103" t="s">
        <v>229</v>
      </c>
      <c r="D2160" s="360">
        <v>177.65</v>
      </c>
      <c r="E2160" s="522" t="s">
        <v>619</v>
      </c>
    </row>
    <row r="2161" spans="1:5" ht="13.5" x14ac:dyDescent="0.25">
      <c r="A2161" s="103">
        <v>97082</v>
      </c>
      <c r="B2161" s="103" t="s">
        <v>2778</v>
      </c>
      <c r="C2161" s="103" t="s">
        <v>229</v>
      </c>
      <c r="D2161" s="360">
        <v>58.8</v>
      </c>
      <c r="E2161" s="522" t="s">
        <v>619</v>
      </c>
    </row>
    <row r="2162" spans="1:5" ht="13.5" x14ac:dyDescent="0.25">
      <c r="A2162" s="103">
        <v>97083</v>
      </c>
      <c r="B2162" s="103" t="s">
        <v>2779</v>
      </c>
      <c r="C2162" s="103" t="s">
        <v>184</v>
      </c>
      <c r="D2162" s="360">
        <v>3.14</v>
      </c>
      <c r="E2162" s="522" t="s">
        <v>619</v>
      </c>
    </row>
    <row r="2163" spans="1:5" ht="13.5" x14ac:dyDescent="0.25">
      <c r="A2163" s="103">
        <v>97084</v>
      </c>
      <c r="B2163" s="103" t="s">
        <v>2780</v>
      </c>
      <c r="C2163" s="103" t="s">
        <v>184</v>
      </c>
      <c r="D2163" s="360">
        <v>0.65</v>
      </c>
      <c r="E2163" s="522" t="s">
        <v>619</v>
      </c>
    </row>
    <row r="2164" spans="1:5" ht="13.5" x14ac:dyDescent="0.25">
      <c r="A2164" s="103">
        <v>97086</v>
      </c>
      <c r="B2164" s="103" t="s">
        <v>2781</v>
      </c>
      <c r="C2164" s="103" t="s">
        <v>184</v>
      </c>
      <c r="D2164" s="360">
        <v>137.97999999999999</v>
      </c>
      <c r="E2164" s="522" t="s">
        <v>619</v>
      </c>
    </row>
    <row r="2165" spans="1:5" ht="13.5" x14ac:dyDescent="0.25">
      <c r="A2165" s="103">
        <v>97087</v>
      </c>
      <c r="B2165" s="103" t="s">
        <v>2782</v>
      </c>
      <c r="C2165" s="103" t="s">
        <v>184</v>
      </c>
      <c r="D2165" s="360">
        <v>2.33</v>
      </c>
      <c r="E2165" s="522" t="s">
        <v>619</v>
      </c>
    </row>
    <row r="2166" spans="1:5" ht="13.5" x14ac:dyDescent="0.25">
      <c r="A2166" s="103">
        <v>97088</v>
      </c>
      <c r="B2166" s="103" t="s">
        <v>2783</v>
      </c>
      <c r="C2166" s="103" t="s">
        <v>260</v>
      </c>
      <c r="D2166" s="360">
        <v>28.19</v>
      </c>
      <c r="E2166" s="522" t="s">
        <v>619</v>
      </c>
    </row>
    <row r="2167" spans="1:5" ht="13.5" x14ac:dyDescent="0.25">
      <c r="A2167" s="103">
        <v>97089</v>
      </c>
      <c r="B2167" s="103" t="s">
        <v>2784</v>
      </c>
      <c r="C2167" s="103" t="s">
        <v>260</v>
      </c>
      <c r="D2167" s="360">
        <v>25.8</v>
      </c>
      <c r="E2167" s="522" t="s">
        <v>619</v>
      </c>
    </row>
    <row r="2168" spans="1:5" ht="13.5" x14ac:dyDescent="0.25">
      <c r="A2168" s="103">
        <v>97090</v>
      </c>
      <c r="B2168" s="103" t="s">
        <v>2785</v>
      </c>
      <c r="C2168" s="103" t="s">
        <v>260</v>
      </c>
      <c r="D2168" s="360">
        <v>25.42</v>
      </c>
      <c r="E2168" s="522" t="s">
        <v>619</v>
      </c>
    </row>
    <row r="2169" spans="1:5" ht="13.5" x14ac:dyDescent="0.25">
      <c r="A2169" s="103">
        <v>97091</v>
      </c>
      <c r="B2169" s="103" t="s">
        <v>2786</v>
      </c>
      <c r="C2169" s="103" t="s">
        <v>260</v>
      </c>
      <c r="D2169" s="360">
        <v>24.68</v>
      </c>
      <c r="E2169" s="522" t="s">
        <v>619</v>
      </c>
    </row>
    <row r="2170" spans="1:5" ht="13.5" x14ac:dyDescent="0.25">
      <c r="A2170" s="103">
        <v>97092</v>
      </c>
      <c r="B2170" s="103" t="s">
        <v>2787</v>
      </c>
      <c r="C2170" s="103" t="s">
        <v>260</v>
      </c>
      <c r="D2170" s="360">
        <v>23.94</v>
      </c>
      <c r="E2170" s="522" t="s">
        <v>619</v>
      </c>
    </row>
    <row r="2171" spans="1:5" ht="13.5" x14ac:dyDescent="0.25">
      <c r="A2171" s="103">
        <v>97093</v>
      </c>
      <c r="B2171" s="103" t="s">
        <v>2788</v>
      </c>
      <c r="C2171" s="103" t="s">
        <v>260</v>
      </c>
      <c r="D2171" s="360">
        <v>22.52</v>
      </c>
      <c r="E2171" s="522" t="s">
        <v>619</v>
      </c>
    </row>
    <row r="2172" spans="1:5" ht="13.5" x14ac:dyDescent="0.25">
      <c r="A2172" s="103">
        <v>97096</v>
      </c>
      <c r="B2172" s="103" t="s">
        <v>2789</v>
      </c>
      <c r="C2172" s="103" t="s">
        <v>229</v>
      </c>
      <c r="D2172" s="360">
        <v>615.67999999999995</v>
      </c>
      <c r="E2172" s="522" t="s">
        <v>619</v>
      </c>
    </row>
    <row r="2173" spans="1:5" ht="13.5" x14ac:dyDescent="0.25">
      <c r="A2173" s="103">
        <v>97097</v>
      </c>
      <c r="B2173" s="103" t="s">
        <v>2790</v>
      </c>
      <c r="C2173" s="103" t="s">
        <v>184</v>
      </c>
      <c r="D2173" s="360">
        <v>34.630000000000003</v>
      </c>
      <c r="E2173" s="522" t="s">
        <v>619</v>
      </c>
    </row>
    <row r="2174" spans="1:5" ht="13.5" x14ac:dyDescent="0.25">
      <c r="A2174" s="103">
        <v>97101</v>
      </c>
      <c r="B2174" s="103" t="s">
        <v>2791</v>
      </c>
      <c r="C2174" s="103" t="s">
        <v>184</v>
      </c>
      <c r="D2174" s="360">
        <v>212.85</v>
      </c>
      <c r="E2174" s="522" t="s">
        <v>619</v>
      </c>
    </row>
    <row r="2175" spans="1:5" ht="13.5" x14ac:dyDescent="0.25">
      <c r="A2175" s="103">
        <v>97102</v>
      </c>
      <c r="B2175" s="103" t="s">
        <v>2792</v>
      </c>
      <c r="C2175" s="103" t="s">
        <v>184</v>
      </c>
      <c r="D2175" s="360">
        <v>265.36</v>
      </c>
      <c r="E2175" s="522" t="s">
        <v>619</v>
      </c>
    </row>
    <row r="2176" spans="1:5" ht="13.5" x14ac:dyDescent="0.25">
      <c r="A2176" s="103">
        <v>97103</v>
      </c>
      <c r="B2176" s="103" t="s">
        <v>2793</v>
      </c>
      <c r="C2176" s="103" t="s">
        <v>184</v>
      </c>
      <c r="D2176" s="360">
        <v>311.44</v>
      </c>
      <c r="E2176" s="522" t="s">
        <v>619</v>
      </c>
    </row>
    <row r="2177" spans="1:5" ht="13.5" x14ac:dyDescent="0.25">
      <c r="A2177" s="103">
        <v>100322</v>
      </c>
      <c r="B2177" s="103" t="s">
        <v>2794</v>
      </c>
      <c r="C2177" s="103" t="s">
        <v>229</v>
      </c>
      <c r="D2177" s="360">
        <v>169.01</v>
      </c>
      <c r="E2177" s="522" t="s">
        <v>619</v>
      </c>
    </row>
    <row r="2178" spans="1:5" ht="13.5" x14ac:dyDescent="0.25">
      <c r="A2178" s="103">
        <v>100323</v>
      </c>
      <c r="B2178" s="103" t="s">
        <v>2795</v>
      </c>
      <c r="C2178" s="103" t="s">
        <v>229</v>
      </c>
      <c r="D2178" s="360">
        <v>119.39</v>
      </c>
      <c r="E2178" s="522" t="s">
        <v>619</v>
      </c>
    </row>
    <row r="2179" spans="1:5" ht="13.5" x14ac:dyDescent="0.25">
      <c r="A2179" s="103">
        <v>100324</v>
      </c>
      <c r="B2179" s="103" t="s">
        <v>2796</v>
      </c>
      <c r="C2179" s="103" t="s">
        <v>229</v>
      </c>
      <c r="D2179" s="360">
        <v>177.26</v>
      </c>
      <c r="E2179" s="522" t="s">
        <v>619</v>
      </c>
    </row>
    <row r="2180" spans="1:5" ht="13.5" x14ac:dyDescent="0.25">
      <c r="A2180" s="103">
        <v>103072</v>
      </c>
      <c r="B2180" s="103" t="s">
        <v>2797</v>
      </c>
      <c r="C2180" s="103" t="s">
        <v>184</v>
      </c>
      <c r="D2180" s="360">
        <v>369.5</v>
      </c>
      <c r="E2180" s="522" t="s">
        <v>619</v>
      </c>
    </row>
    <row r="2181" spans="1:5" ht="13.5" x14ac:dyDescent="0.25">
      <c r="A2181" s="103">
        <v>103073</v>
      </c>
      <c r="B2181" s="103" t="s">
        <v>2798</v>
      </c>
      <c r="C2181" s="103" t="s">
        <v>184</v>
      </c>
      <c r="D2181" s="360">
        <v>455.92</v>
      </c>
      <c r="E2181" s="522" t="s">
        <v>619</v>
      </c>
    </row>
    <row r="2182" spans="1:5" ht="13.5" x14ac:dyDescent="0.25">
      <c r="A2182" s="103">
        <v>103074</v>
      </c>
      <c r="B2182" s="103" t="s">
        <v>2799</v>
      </c>
      <c r="C2182" s="103" t="s">
        <v>184</v>
      </c>
      <c r="D2182" s="360">
        <v>203.82</v>
      </c>
      <c r="E2182" s="522" t="s">
        <v>619</v>
      </c>
    </row>
    <row r="2183" spans="1:5" ht="13.5" x14ac:dyDescent="0.25">
      <c r="A2183" s="103">
        <v>103075</v>
      </c>
      <c r="B2183" s="103" t="s">
        <v>2800</v>
      </c>
      <c r="C2183" s="103" t="s">
        <v>184</v>
      </c>
      <c r="D2183" s="360">
        <v>238.45</v>
      </c>
      <c r="E2183" s="522" t="s">
        <v>619</v>
      </c>
    </row>
    <row r="2184" spans="1:5" ht="13.5" x14ac:dyDescent="0.25">
      <c r="A2184" s="103">
        <v>103076</v>
      </c>
      <c r="B2184" s="103" t="s">
        <v>2801</v>
      </c>
      <c r="C2184" s="103" t="s">
        <v>184</v>
      </c>
      <c r="D2184" s="360">
        <v>188.7</v>
      </c>
      <c r="E2184" s="522" t="s">
        <v>619</v>
      </c>
    </row>
    <row r="2185" spans="1:5" ht="13.5" x14ac:dyDescent="0.25">
      <c r="A2185" s="103">
        <v>103077</v>
      </c>
      <c r="B2185" s="103" t="s">
        <v>2802</v>
      </c>
      <c r="C2185" s="103" t="s">
        <v>184</v>
      </c>
      <c r="D2185" s="360">
        <v>241.21</v>
      </c>
      <c r="E2185" s="522" t="s">
        <v>619</v>
      </c>
    </row>
    <row r="2186" spans="1:5" ht="13.5" x14ac:dyDescent="0.25">
      <c r="A2186" s="103">
        <v>103078</v>
      </c>
      <c r="B2186" s="103" t="s">
        <v>2803</v>
      </c>
      <c r="C2186" s="103" t="s">
        <v>184</v>
      </c>
      <c r="D2186" s="360">
        <v>287.29000000000002</v>
      </c>
      <c r="E2186" s="522" t="s">
        <v>619</v>
      </c>
    </row>
    <row r="2187" spans="1:5" ht="13.5" x14ac:dyDescent="0.25">
      <c r="A2187" s="103">
        <v>103079</v>
      </c>
      <c r="B2187" s="103" t="s">
        <v>2804</v>
      </c>
      <c r="C2187" s="103" t="s">
        <v>184</v>
      </c>
      <c r="D2187" s="360">
        <v>345.36</v>
      </c>
      <c r="E2187" s="522" t="s">
        <v>619</v>
      </c>
    </row>
    <row r="2188" spans="1:5" ht="13.5" x14ac:dyDescent="0.25">
      <c r="A2188" s="103">
        <v>103080</v>
      </c>
      <c r="B2188" s="103" t="s">
        <v>2805</v>
      </c>
      <c r="C2188" s="103" t="s">
        <v>184</v>
      </c>
      <c r="D2188" s="360">
        <v>431.77</v>
      </c>
      <c r="E2188" s="522" t="s">
        <v>619</v>
      </c>
    </row>
    <row r="2189" spans="1:5" ht="13.5" x14ac:dyDescent="0.25">
      <c r="A2189" s="103">
        <v>92263</v>
      </c>
      <c r="B2189" s="103" t="s">
        <v>2806</v>
      </c>
      <c r="C2189" s="103" t="s">
        <v>184</v>
      </c>
      <c r="D2189" s="360">
        <v>187.98</v>
      </c>
      <c r="E2189" s="522" t="s">
        <v>619</v>
      </c>
    </row>
    <row r="2190" spans="1:5" ht="13.5" x14ac:dyDescent="0.25">
      <c r="A2190" s="103">
        <v>92264</v>
      </c>
      <c r="B2190" s="103" t="s">
        <v>2807</v>
      </c>
      <c r="C2190" s="103" t="s">
        <v>184</v>
      </c>
      <c r="D2190" s="360">
        <v>249.97</v>
      </c>
      <c r="E2190" s="522" t="s">
        <v>619</v>
      </c>
    </row>
    <row r="2191" spans="1:5" ht="13.5" x14ac:dyDescent="0.25">
      <c r="A2191" s="103">
        <v>92265</v>
      </c>
      <c r="B2191" s="103" t="s">
        <v>2808</v>
      </c>
      <c r="C2191" s="103" t="s">
        <v>184</v>
      </c>
      <c r="D2191" s="360">
        <v>141.09</v>
      </c>
      <c r="E2191" s="522" t="s">
        <v>619</v>
      </c>
    </row>
    <row r="2192" spans="1:5" ht="13.5" x14ac:dyDescent="0.25">
      <c r="A2192" s="103">
        <v>92266</v>
      </c>
      <c r="B2192" s="103" t="s">
        <v>2809</v>
      </c>
      <c r="C2192" s="103" t="s">
        <v>184</v>
      </c>
      <c r="D2192" s="360">
        <v>194.27</v>
      </c>
      <c r="E2192" s="522" t="s">
        <v>619</v>
      </c>
    </row>
    <row r="2193" spans="1:5" ht="13.5" x14ac:dyDescent="0.25">
      <c r="A2193" s="103">
        <v>92267</v>
      </c>
      <c r="B2193" s="103" t="s">
        <v>2810</v>
      </c>
      <c r="C2193" s="103" t="s">
        <v>184</v>
      </c>
      <c r="D2193" s="360">
        <v>71.33</v>
      </c>
      <c r="E2193" s="522" t="s">
        <v>619</v>
      </c>
    </row>
    <row r="2194" spans="1:5" ht="13.5" x14ac:dyDescent="0.25">
      <c r="A2194" s="103">
        <v>92268</v>
      </c>
      <c r="B2194" s="103" t="s">
        <v>2811</v>
      </c>
      <c r="C2194" s="103" t="s">
        <v>184</v>
      </c>
      <c r="D2194" s="360">
        <v>120.05</v>
      </c>
      <c r="E2194" s="522" t="s">
        <v>619</v>
      </c>
    </row>
    <row r="2195" spans="1:5" ht="13.5" x14ac:dyDescent="0.25">
      <c r="A2195" s="103">
        <v>92269</v>
      </c>
      <c r="B2195" s="103" t="s">
        <v>2812</v>
      </c>
      <c r="C2195" s="103" t="s">
        <v>184</v>
      </c>
      <c r="D2195" s="360">
        <v>244.96</v>
      </c>
      <c r="E2195" s="522" t="s">
        <v>619</v>
      </c>
    </row>
    <row r="2196" spans="1:5" ht="13.5" x14ac:dyDescent="0.25">
      <c r="A2196" s="103">
        <v>92270</v>
      </c>
      <c r="B2196" s="103" t="s">
        <v>2813</v>
      </c>
      <c r="C2196" s="103" t="s">
        <v>184</v>
      </c>
      <c r="D2196" s="360">
        <v>188.22</v>
      </c>
      <c r="E2196" s="522" t="s">
        <v>619</v>
      </c>
    </row>
    <row r="2197" spans="1:5" ht="13.5" x14ac:dyDescent="0.25">
      <c r="A2197" s="103">
        <v>92271</v>
      </c>
      <c r="B2197" s="103" t="s">
        <v>2814</v>
      </c>
      <c r="C2197" s="103" t="s">
        <v>184</v>
      </c>
      <c r="D2197" s="360">
        <v>119.79</v>
      </c>
      <c r="E2197" s="522" t="s">
        <v>619</v>
      </c>
    </row>
    <row r="2198" spans="1:5" ht="13.5" x14ac:dyDescent="0.25">
      <c r="A2198" s="103">
        <v>92272</v>
      </c>
      <c r="B2198" s="103" t="s">
        <v>2815</v>
      </c>
      <c r="C2198" s="103" t="s">
        <v>206</v>
      </c>
      <c r="D2198" s="360">
        <v>40.630000000000003</v>
      </c>
      <c r="E2198" s="522" t="s">
        <v>619</v>
      </c>
    </row>
    <row r="2199" spans="1:5" ht="13.5" x14ac:dyDescent="0.25">
      <c r="A2199" s="103">
        <v>92273</v>
      </c>
      <c r="B2199" s="103" t="s">
        <v>2816</v>
      </c>
      <c r="C2199" s="103" t="s">
        <v>206</v>
      </c>
      <c r="D2199" s="360">
        <v>15.13</v>
      </c>
      <c r="E2199" s="522" t="s">
        <v>619</v>
      </c>
    </row>
    <row r="2200" spans="1:5" ht="13.5" x14ac:dyDescent="0.25">
      <c r="A2200" s="103">
        <v>92409</v>
      </c>
      <c r="B2200" s="103" t="s">
        <v>2817</v>
      </c>
      <c r="C2200" s="103" t="s">
        <v>184</v>
      </c>
      <c r="D2200" s="360">
        <v>349.32</v>
      </c>
      <c r="E2200" s="522" t="s">
        <v>619</v>
      </c>
    </row>
    <row r="2201" spans="1:5" ht="13.5" x14ac:dyDescent="0.25">
      <c r="A2201" s="103">
        <v>92411</v>
      </c>
      <c r="B2201" s="103" t="s">
        <v>2818</v>
      </c>
      <c r="C2201" s="103" t="s">
        <v>184</v>
      </c>
      <c r="D2201" s="360">
        <v>217.73</v>
      </c>
      <c r="E2201" s="522" t="s">
        <v>619</v>
      </c>
    </row>
    <row r="2202" spans="1:5" ht="13.5" x14ac:dyDescent="0.25">
      <c r="A2202" s="103">
        <v>92413</v>
      </c>
      <c r="B2202" s="103" t="s">
        <v>2819</v>
      </c>
      <c r="C2202" s="103" t="s">
        <v>184</v>
      </c>
      <c r="D2202" s="360">
        <v>135.21</v>
      </c>
      <c r="E2202" s="522" t="s">
        <v>619</v>
      </c>
    </row>
    <row r="2203" spans="1:5" ht="13.5" x14ac:dyDescent="0.25">
      <c r="A2203" s="103">
        <v>92415</v>
      </c>
      <c r="B2203" s="103" t="s">
        <v>2820</v>
      </c>
      <c r="C2203" s="103" t="s">
        <v>184</v>
      </c>
      <c r="D2203" s="360">
        <v>148.55000000000001</v>
      </c>
      <c r="E2203" s="522" t="s">
        <v>619</v>
      </c>
    </row>
    <row r="2204" spans="1:5" ht="13.5" x14ac:dyDescent="0.25">
      <c r="A2204" s="103">
        <v>92417</v>
      </c>
      <c r="B2204" s="103" t="s">
        <v>2821</v>
      </c>
      <c r="C2204" s="103" t="s">
        <v>184</v>
      </c>
      <c r="D2204" s="360">
        <v>172.23</v>
      </c>
      <c r="E2204" s="522" t="s">
        <v>619</v>
      </c>
    </row>
    <row r="2205" spans="1:5" ht="13.5" x14ac:dyDescent="0.25">
      <c r="A2205" s="103">
        <v>92419</v>
      </c>
      <c r="B2205" s="103" t="s">
        <v>2822</v>
      </c>
      <c r="C2205" s="103" t="s">
        <v>184</v>
      </c>
      <c r="D2205" s="360">
        <v>90.88</v>
      </c>
      <c r="E2205" s="522" t="s">
        <v>619</v>
      </c>
    </row>
    <row r="2206" spans="1:5" ht="13.5" x14ac:dyDescent="0.25">
      <c r="A2206" s="103">
        <v>92421</v>
      </c>
      <c r="B2206" s="103" t="s">
        <v>2823</v>
      </c>
      <c r="C2206" s="103" t="s">
        <v>184</v>
      </c>
      <c r="D2206" s="360">
        <v>109.04</v>
      </c>
      <c r="E2206" s="522" t="s">
        <v>619</v>
      </c>
    </row>
    <row r="2207" spans="1:5" ht="13.5" x14ac:dyDescent="0.25">
      <c r="A2207" s="103">
        <v>92423</v>
      </c>
      <c r="B2207" s="103" t="s">
        <v>2824</v>
      </c>
      <c r="C2207" s="103" t="s">
        <v>184</v>
      </c>
      <c r="D2207" s="360">
        <v>73.08</v>
      </c>
      <c r="E2207" s="522" t="s">
        <v>619</v>
      </c>
    </row>
    <row r="2208" spans="1:5" ht="13.5" x14ac:dyDescent="0.25">
      <c r="A2208" s="103">
        <v>92425</v>
      </c>
      <c r="B2208" s="103" t="s">
        <v>2825</v>
      </c>
      <c r="C2208" s="103" t="s">
        <v>184</v>
      </c>
      <c r="D2208" s="360">
        <v>88.87</v>
      </c>
      <c r="E2208" s="522" t="s">
        <v>619</v>
      </c>
    </row>
    <row r="2209" spans="1:5" ht="13.5" x14ac:dyDescent="0.25">
      <c r="A2209" s="103">
        <v>92427</v>
      </c>
      <c r="B2209" s="103" t="s">
        <v>2826</v>
      </c>
      <c r="C2209" s="103" t="s">
        <v>184</v>
      </c>
      <c r="D2209" s="360">
        <v>64.06</v>
      </c>
      <c r="E2209" s="522" t="s">
        <v>619</v>
      </c>
    </row>
    <row r="2210" spans="1:5" ht="13.5" x14ac:dyDescent="0.25">
      <c r="A2210" s="103">
        <v>92429</v>
      </c>
      <c r="B2210" s="103" t="s">
        <v>2827</v>
      </c>
      <c r="C2210" s="103" t="s">
        <v>184</v>
      </c>
      <c r="D2210" s="360">
        <v>78.69</v>
      </c>
      <c r="E2210" s="522" t="s">
        <v>619</v>
      </c>
    </row>
    <row r="2211" spans="1:5" ht="13.5" x14ac:dyDescent="0.25">
      <c r="A2211" s="103">
        <v>92431</v>
      </c>
      <c r="B2211" s="103" t="s">
        <v>2828</v>
      </c>
      <c r="C2211" s="103" t="s">
        <v>184</v>
      </c>
      <c r="D2211" s="360">
        <v>60.97</v>
      </c>
      <c r="E2211" s="522" t="s">
        <v>619</v>
      </c>
    </row>
    <row r="2212" spans="1:5" ht="13.5" x14ac:dyDescent="0.25">
      <c r="A2212" s="103">
        <v>92433</v>
      </c>
      <c r="B2212" s="103" t="s">
        <v>2829</v>
      </c>
      <c r="C2212" s="103" t="s">
        <v>184</v>
      </c>
      <c r="D2212" s="360">
        <v>74.86</v>
      </c>
      <c r="E2212" s="522" t="s">
        <v>619</v>
      </c>
    </row>
    <row r="2213" spans="1:5" ht="13.5" x14ac:dyDescent="0.25">
      <c r="A2213" s="103">
        <v>92435</v>
      </c>
      <c r="B2213" s="103" t="s">
        <v>2830</v>
      </c>
      <c r="C2213" s="103" t="s">
        <v>184</v>
      </c>
      <c r="D2213" s="360">
        <v>57.47</v>
      </c>
      <c r="E2213" s="522" t="s">
        <v>619</v>
      </c>
    </row>
    <row r="2214" spans="1:5" ht="13.5" x14ac:dyDescent="0.25">
      <c r="A2214" s="103">
        <v>92437</v>
      </c>
      <c r="B2214" s="103" t="s">
        <v>2831</v>
      </c>
      <c r="C2214" s="103" t="s">
        <v>184</v>
      </c>
      <c r="D2214" s="360">
        <v>70.900000000000006</v>
      </c>
      <c r="E2214" s="522" t="s">
        <v>619</v>
      </c>
    </row>
    <row r="2215" spans="1:5" ht="13.5" x14ac:dyDescent="0.25">
      <c r="A2215" s="103">
        <v>92439</v>
      </c>
      <c r="B2215" s="103" t="s">
        <v>2832</v>
      </c>
      <c r="C2215" s="103" t="s">
        <v>184</v>
      </c>
      <c r="D2215" s="360">
        <v>54.94</v>
      </c>
      <c r="E2215" s="522" t="s">
        <v>619</v>
      </c>
    </row>
    <row r="2216" spans="1:5" ht="13.5" x14ac:dyDescent="0.25">
      <c r="A2216" s="103">
        <v>92441</v>
      </c>
      <c r="B2216" s="103" t="s">
        <v>2833</v>
      </c>
      <c r="C2216" s="103" t="s">
        <v>184</v>
      </c>
      <c r="D2216" s="360">
        <v>68.040000000000006</v>
      </c>
      <c r="E2216" s="522" t="s">
        <v>619</v>
      </c>
    </row>
    <row r="2217" spans="1:5" ht="13.5" x14ac:dyDescent="0.25">
      <c r="A2217" s="103">
        <v>92443</v>
      </c>
      <c r="B2217" s="103" t="s">
        <v>2834</v>
      </c>
      <c r="C2217" s="103" t="s">
        <v>184</v>
      </c>
      <c r="D2217" s="360">
        <v>49.49</v>
      </c>
      <c r="E2217" s="522" t="s">
        <v>619</v>
      </c>
    </row>
    <row r="2218" spans="1:5" ht="13.5" x14ac:dyDescent="0.25">
      <c r="A2218" s="103">
        <v>92445</v>
      </c>
      <c r="B2218" s="103" t="s">
        <v>2835</v>
      </c>
      <c r="C2218" s="103" t="s">
        <v>184</v>
      </c>
      <c r="D2218" s="360">
        <v>62.11</v>
      </c>
      <c r="E2218" s="522" t="s">
        <v>619</v>
      </c>
    </row>
    <row r="2219" spans="1:5" ht="13.5" x14ac:dyDescent="0.25">
      <c r="A2219" s="103">
        <v>92446</v>
      </c>
      <c r="B2219" s="103" t="s">
        <v>2836</v>
      </c>
      <c r="C2219" s="103" t="s">
        <v>184</v>
      </c>
      <c r="D2219" s="360">
        <v>320.01</v>
      </c>
      <c r="E2219" s="522" t="s">
        <v>619</v>
      </c>
    </row>
    <row r="2220" spans="1:5" ht="13.5" x14ac:dyDescent="0.25">
      <c r="A2220" s="103">
        <v>92447</v>
      </c>
      <c r="B2220" s="103" t="s">
        <v>2837</v>
      </c>
      <c r="C2220" s="103" t="s">
        <v>184</v>
      </c>
      <c r="D2220" s="360">
        <v>221.18</v>
      </c>
      <c r="E2220" s="522" t="s">
        <v>619</v>
      </c>
    </row>
    <row r="2221" spans="1:5" ht="13.5" x14ac:dyDescent="0.25">
      <c r="A2221" s="103">
        <v>92448</v>
      </c>
      <c r="B2221" s="103" t="s">
        <v>2838</v>
      </c>
      <c r="C2221" s="103" t="s">
        <v>184</v>
      </c>
      <c r="D2221" s="360">
        <v>171.6</v>
      </c>
      <c r="E2221" s="522" t="s">
        <v>619</v>
      </c>
    </row>
    <row r="2222" spans="1:5" ht="13.5" x14ac:dyDescent="0.25">
      <c r="A2222" s="103">
        <v>92449</v>
      </c>
      <c r="B2222" s="103" t="s">
        <v>2839</v>
      </c>
      <c r="C2222" s="103" t="s">
        <v>184</v>
      </c>
      <c r="D2222" s="360">
        <v>305.72000000000003</v>
      </c>
      <c r="E2222" s="522" t="s">
        <v>619</v>
      </c>
    </row>
    <row r="2223" spans="1:5" ht="13.5" x14ac:dyDescent="0.25">
      <c r="A2223" s="103">
        <v>92450</v>
      </c>
      <c r="B2223" s="103" t="s">
        <v>2840</v>
      </c>
      <c r="C2223" s="103" t="s">
        <v>184</v>
      </c>
      <c r="D2223" s="360">
        <v>318.95</v>
      </c>
      <c r="E2223" s="522" t="s">
        <v>619</v>
      </c>
    </row>
    <row r="2224" spans="1:5" ht="13.5" x14ac:dyDescent="0.25">
      <c r="A2224" s="103">
        <v>92451</v>
      </c>
      <c r="B2224" s="103" t="s">
        <v>2841</v>
      </c>
      <c r="C2224" s="103" t="s">
        <v>184</v>
      </c>
      <c r="D2224" s="360">
        <v>209.7</v>
      </c>
      <c r="E2224" s="522" t="s">
        <v>619</v>
      </c>
    </row>
    <row r="2225" spans="1:5" ht="13.5" x14ac:dyDescent="0.25">
      <c r="A2225" s="103">
        <v>92452</v>
      </c>
      <c r="B2225" s="103" t="s">
        <v>2842</v>
      </c>
      <c r="C2225" s="103" t="s">
        <v>184</v>
      </c>
      <c r="D2225" s="360">
        <v>175.11</v>
      </c>
      <c r="E2225" s="522" t="s">
        <v>619</v>
      </c>
    </row>
    <row r="2226" spans="1:5" ht="13.5" x14ac:dyDescent="0.25">
      <c r="A2226" s="103">
        <v>92453</v>
      </c>
      <c r="B2226" s="103" t="s">
        <v>2843</v>
      </c>
      <c r="C2226" s="103" t="s">
        <v>184</v>
      </c>
      <c r="D2226" s="360">
        <v>260.83</v>
      </c>
      <c r="E2226" s="522" t="s">
        <v>619</v>
      </c>
    </row>
    <row r="2227" spans="1:5" ht="13.5" x14ac:dyDescent="0.25">
      <c r="A2227" s="103">
        <v>92454</v>
      </c>
      <c r="B2227" s="103" t="s">
        <v>2844</v>
      </c>
      <c r="C2227" s="103" t="s">
        <v>184</v>
      </c>
      <c r="D2227" s="360">
        <v>283.97000000000003</v>
      </c>
      <c r="E2227" s="522" t="s">
        <v>619</v>
      </c>
    </row>
    <row r="2228" spans="1:5" ht="13.5" x14ac:dyDescent="0.25">
      <c r="A2228" s="103">
        <v>92455</v>
      </c>
      <c r="B2228" s="103" t="s">
        <v>2845</v>
      </c>
      <c r="C2228" s="103" t="s">
        <v>184</v>
      </c>
      <c r="D2228" s="360">
        <v>171.12</v>
      </c>
      <c r="E2228" s="522" t="s">
        <v>619</v>
      </c>
    </row>
    <row r="2229" spans="1:5" ht="13.5" x14ac:dyDescent="0.25">
      <c r="A2229" s="103">
        <v>92456</v>
      </c>
      <c r="B2229" s="103" t="s">
        <v>2846</v>
      </c>
      <c r="C2229" s="103" t="s">
        <v>184</v>
      </c>
      <c r="D2229" s="360">
        <v>139.93</v>
      </c>
      <c r="E2229" s="522" t="s">
        <v>619</v>
      </c>
    </row>
    <row r="2230" spans="1:5" ht="13.5" x14ac:dyDescent="0.25">
      <c r="A2230" s="103">
        <v>92457</v>
      </c>
      <c r="B2230" s="103" t="s">
        <v>2847</v>
      </c>
      <c r="C2230" s="103" t="s">
        <v>184</v>
      </c>
      <c r="D2230" s="360">
        <v>226.07</v>
      </c>
      <c r="E2230" s="522" t="s">
        <v>619</v>
      </c>
    </row>
    <row r="2231" spans="1:5" ht="13.5" x14ac:dyDescent="0.25">
      <c r="A2231" s="103">
        <v>92458</v>
      </c>
      <c r="B2231" s="103" t="s">
        <v>2848</v>
      </c>
      <c r="C2231" s="103" t="s">
        <v>184</v>
      </c>
      <c r="D2231" s="360">
        <v>262.07</v>
      </c>
      <c r="E2231" s="522" t="s">
        <v>619</v>
      </c>
    </row>
    <row r="2232" spans="1:5" ht="13.5" x14ac:dyDescent="0.25">
      <c r="A2232" s="103">
        <v>92459</v>
      </c>
      <c r="B2232" s="103" t="s">
        <v>2849</v>
      </c>
      <c r="C2232" s="103" t="s">
        <v>184</v>
      </c>
      <c r="D2232" s="360">
        <v>144.82</v>
      </c>
      <c r="E2232" s="522" t="s">
        <v>619</v>
      </c>
    </row>
    <row r="2233" spans="1:5" ht="13.5" x14ac:dyDescent="0.25">
      <c r="A2233" s="103">
        <v>92460</v>
      </c>
      <c r="B2233" s="103" t="s">
        <v>2850</v>
      </c>
      <c r="C2233" s="103" t="s">
        <v>184</v>
      </c>
      <c r="D2233" s="360">
        <v>113.58</v>
      </c>
      <c r="E2233" s="522" t="s">
        <v>619</v>
      </c>
    </row>
    <row r="2234" spans="1:5" ht="13.5" x14ac:dyDescent="0.25">
      <c r="A2234" s="103">
        <v>92461</v>
      </c>
      <c r="B2234" s="103" t="s">
        <v>2851</v>
      </c>
      <c r="C2234" s="103" t="s">
        <v>184</v>
      </c>
      <c r="D2234" s="360">
        <v>208.39</v>
      </c>
      <c r="E2234" s="522" t="s">
        <v>619</v>
      </c>
    </row>
    <row r="2235" spans="1:5" ht="13.5" x14ac:dyDescent="0.25">
      <c r="A2235" s="103">
        <v>92462</v>
      </c>
      <c r="B2235" s="103" t="s">
        <v>2852</v>
      </c>
      <c r="C2235" s="103" t="s">
        <v>184</v>
      </c>
      <c r="D2235" s="360">
        <v>248.48</v>
      </c>
      <c r="E2235" s="522" t="s">
        <v>619</v>
      </c>
    </row>
    <row r="2236" spans="1:5" ht="13.5" x14ac:dyDescent="0.25">
      <c r="A2236" s="103">
        <v>92463</v>
      </c>
      <c r="B2236" s="103" t="s">
        <v>2853</v>
      </c>
      <c r="C2236" s="103" t="s">
        <v>184</v>
      </c>
      <c r="D2236" s="360">
        <v>131.04</v>
      </c>
      <c r="E2236" s="522" t="s">
        <v>619</v>
      </c>
    </row>
    <row r="2237" spans="1:5" ht="13.5" x14ac:dyDescent="0.25">
      <c r="A2237" s="103">
        <v>92464</v>
      </c>
      <c r="B2237" s="103" t="s">
        <v>2854</v>
      </c>
      <c r="C2237" s="103" t="s">
        <v>184</v>
      </c>
      <c r="D2237" s="360">
        <v>105.32</v>
      </c>
      <c r="E2237" s="522" t="s">
        <v>619</v>
      </c>
    </row>
    <row r="2238" spans="1:5" ht="13.5" x14ac:dyDescent="0.25">
      <c r="A2238" s="103">
        <v>92465</v>
      </c>
      <c r="B2238" s="103" t="s">
        <v>2855</v>
      </c>
      <c r="C2238" s="103" t="s">
        <v>184</v>
      </c>
      <c r="D2238" s="360">
        <v>167.77</v>
      </c>
      <c r="E2238" s="522" t="s">
        <v>619</v>
      </c>
    </row>
    <row r="2239" spans="1:5" ht="13.5" x14ac:dyDescent="0.25">
      <c r="A2239" s="103">
        <v>92466</v>
      </c>
      <c r="B2239" s="103" t="s">
        <v>2856</v>
      </c>
      <c r="C2239" s="103" t="s">
        <v>184</v>
      </c>
      <c r="D2239" s="360">
        <v>242.63</v>
      </c>
      <c r="E2239" s="522" t="s">
        <v>619</v>
      </c>
    </row>
    <row r="2240" spans="1:5" ht="13.5" x14ac:dyDescent="0.25">
      <c r="A2240" s="103">
        <v>92467</v>
      </c>
      <c r="B2240" s="103" t="s">
        <v>2857</v>
      </c>
      <c r="C2240" s="103" t="s">
        <v>184</v>
      </c>
      <c r="D2240" s="360">
        <v>109.55</v>
      </c>
      <c r="E2240" s="522" t="s">
        <v>619</v>
      </c>
    </row>
    <row r="2241" spans="1:5" ht="13.5" x14ac:dyDescent="0.25">
      <c r="A2241" s="103">
        <v>92468</v>
      </c>
      <c r="B2241" s="103" t="s">
        <v>2858</v>
      </c>
      <c r="C2241" s="103" t="s">
        <v>184</v>
      </c>
      <c r="D2241" s="360">
        <v>99.91</v>
      </c>
      <c r="E2241" s="522" t="s">
        <v>619</v>
      </c>
    </row>
    <row r="2242" spans="1:5" ht="13.5" x14ac:dyDescent="0.25">
      <c r="A2242" s="103">
        <v>92469</v>
      </c>
      <c r="B2242" s="103" t="s">
        <v>2859</v>
      </c>
      <c r="C2242" s="103" t="s">
        <v>184</v>
      </c>
      <c r="D2242" s="360">
        <v>152.77000000000001</v>
      </c>
      <c r="E2242" s="522" t="s">
        <v>619</v>
      </c>
    </row>
    <row r="2243" spans="1:5" ht="13.5" x14ac:dyDescent="0.25">
      <c r="A2243" s="103">
        <v>92470</v>
      </c>
      <c r="B2243" s="103" t="s">
        <v>2860</v>
      </c>
      <c r="C2243" s="103" t="s">
        <v>184</v>
      </c>
      <c r="D2243" s="360">
        <v>235.1</v>
      </c>
      <c r="E2243" s="522" t="s">
        <v>619</v>
      </c>
    </row>
    <row r="2244" spans="1:5" ht="13.5" x14ac:dyDescent="0.25">
      <c r="A2244" s="103">
        <v>92471</v>
      </c>
      <c r="B2244" s="103" t="s">
        <v>2861</v>
      </c>
      <c r="C2244" s="103" t="s">
        <v>184</v>
      </c>
      <c r="D2244" s="360">
        <v>99.89</v>
      </c>
      <c r="E2244" s="522" t="s">
        <v>619</v>
      </c>
    </row>
    <row r="2245" spans="1:5" ht="13.5" x14ac:dyDescent="0.25">
      <c r="A2245" s="103">
        <v>92472</v>
      </c>
      <c r="B2245" s="103" t="s">
        <v>2862</v>
      </c>
      <c r="C2245" s="103" t="s">
        <v>184</v>
      </c>
      <c r="D2245" s="360">
        <v>93.23</v>
      </c>
      <c r="E2245" s="522" t="s">
        <v>619</v>
      </c>
    </row>
    <row r="2246" spans="1:5" ht="13.5" x14ac:dyDescent="0.25">
      <c r="A2246" s="103">
        <v>92473</v>
      </c>
      <c r="B2246" s="103" t="s">
        <v>2863</v>
      </c>
      <c r="C2246" s="103" t="s">
        <v>184</v>
      </c>
      <c r="D2246" s="360">
        <v>140.68</v>
      </c>
      <c r="E2246" s="522" t="s">
        <v>619</v>
      </c>
    </row>
    <row r="2247" spans="1:5" ht="13.5" x14ac:dyDescent="0.25">
      <c r="A2247" s="103">
        <v>92474</v>
      </c>
      <c r="B2247" s="103" t="s">
        <v>2864</v>
      </c>
      <c r="C2247" s="103" t="s">
        <v>184</v>
      </c>
      <c r="D2247" s="360">
        <v>228.65</v>
      </c>
      <c r="E2247" s="522" t="s">
        <v>619</v>
      </c>
    </row>
    <row r="2248" spans="1:5" ht="13.5" x14ac:dyDescent="0.25">
      <c r="A2248" s="103">
        <v>92475</v>
      </c>
      <c r="B2248" s="103" t="s">
        <v>2865</v>
      </c>
      <c r="C2248" s="103" t="s">
        <v>184</v>
      </c>
      <c r="D2248" s="360">
        <v>92.08</v>
      </c>
      <c r="E2248" s="522" t="s">
        <v>619</v>
      </c>
    </row>
    <row r="2249" spans="1:5" ht="13.5" x14ac:dyDescent="0.25">
      <c r="A2249" s="103">
        <v>92476</v>
      </c>
      <c r="B2249" s="103" t="s">
        <v>2866</v>
      </c>
      <c r="C2249" s="103" t="s">
        <v>184</v>
      </c>
      <c r="D2249" s="360">
        <v>87.63</v>
      </c>
      <c r="E2249" s="522" t="s">
        <v>619</v>
      </c>
    </row>
    <row r="2250" spans="1:5" ht="13.5" x14ac:dyDescent="0.25">
      <c r="A2250" s="103">
        <v>92477</v>
      </c>
      <c r="B2250" s="103" t="s">
        <v>2867</v>
      </c>
      <c r="C2250" s="103" t="s">
        <v>184</v>
      </c>
      <c r="D2250" s="360">
        <v>114.71</v>
      </c>
      <c r="E2250" s="522" t="s">
        <v>619</v>
      </c>
    </row>
    <row r="2251" spans="1:5" ht="13.5" x14ac:dyDescent="0.25">
      <c r="A2251" s="103">
        <v>92478</v>
      </c>
      <c r="B2251" s="103" t="s">
        <v>2868</v>
      </c>
      <c r="C2251" s="103" t="s">
        <v>184</v>
      </c>
      <c r="D2251" s="360">
        <v>215.81</v>
      </c>
      <c r="E2251" s="522" t="s">
        <v>619</v>
      </c>
    </row>
    <row r="2252" spans="1:5" ht="13.5" x14ac:dyDescent="0.25">
      <c r="A2252" s="103">
        <v>92479</v>
      </c>
      <c r="B2252" s="103" t="s">
        <v>2869</v>
      </c>
      <c r="C2252" s="103" t="s">
        <v>184</v>
      </c>
      <c r="D2252" s="360">
        <v>75.28</v>
      </c>
      <c r="E2252" s="522" t="s">
        <v>619</v>
      </c>
    </row>
    <row r="2253" spans="1:5" ht="13.5" x14ac:dyDescent="0.25">
      <c r="A2253" s="103">
        <v>92480</v>
      </c>
      <c r="B2253" s="103" t="s">
        <v>2870</v>
      </c>
      <c r="C2253" s="103" t="s">
        <v>184</v>
      </c>
      <c r="D2253" s="360">
        <v>76.28</v>
      </c>
      <c r="E2253" s="522" t="s">
        <v>619</v>
      </c>
    </row>
    <row r="2254" spans="1:5" ht="13.5" x14ac:dyDescent="0.25">
      <c r="A2254" s="103">
        <v>92482</v>
      </c>
      <c r="B2254" s="103" t="s">
        <v>2871</v>
      </c>
      <c r="C2254" s="103" t="s">
        <v>184</v>
      </c>
      <c r="D2254" s="360">
        <v>356.21</v>
      </c>
      <c r="E2254" s="522" t="s">
        <v>619</v>
      </c>
    </row>
    <row r="2255" spans="1:5" ht="13.5" x14ac:dyDescent="0.25">
      <c r="A2255" s="103">
        <v>92484</v>
      </c>
      <c r="B2255" s="103" t="s">
        <v>2872</v>
      </c>
      <c r="C2255" s="103" t="s">
        <v>184</v>
      </c>
      <c r="D2255" s="360">
        <v>244.45</v>
      </c>
      <c r="E2255" s="522" t="s">
        <v>619</v>
      </c>
    </row>
    <row r="2256" spans="1:5" ht="13.5" x14ac:dyDescent="0.25">
      <c r="A2256" s="103">
        <v>92486</v>
      </c>
      <c r="B2256" s="103" t="s">
        <v>2873</v>
      </c>
      <c r="C2256" s="103" t="s">
        <v>184</v>
      </c>
      <c r="D2256" s="360">
        <v>173.55</v>
      </c>
      <c r="E2256" s="522" t="s">
        <v>619</v>
      </c>
    </row>
    <row r="2257" spans="1:5" ht="13.5" x14ac:dyDescent="0.25">
      <c r="A2257" s="103">
        <v>92488</v>
      </c>
      <c r="B2257" s="103" t="s">
        <v>2874</v>
      </c>
      <c r="C2257" s="103" t="s">
        <v>184</v>
      </c>
      <c r="D2257" s="360">
        <v>117.62</v>
      </c>
      <c r="E2257" s="522" t="s">
        <v>619</v>
      </c>
    </row>
    <row r="2258" spans="1:5" ht="13.5" x14ac:dyDescent="0.25">
      <c r="A2258" s="103">
        <v>92490</v>
      </c>
      <c r="B2258" s="103" t="s">
        <v>2875</v>
      </c>
      <c r="C2258" s="103" t="s">
        <v>184</v>
      </c>
      <c r="D2258" s="360">
        <v>75.930000000000007</v>
      </c>
      <c r="E2258" s="522" t="s">
        <v>619</v>
      </c>
    </row>
    <row r="2259" spans="1:5" ht="13.5" x14ac:dyDescent="0.25">
      <c r="A2259" s="103">
        <v>92492</v>
      </c>
      <c r="B2259" s="103" t="s">
        <v>2876</v>
      </c>
      <c r="C2259" s="103" t="s">
        <v>184</v>
      </c>
      <c r="D2259" s="360">
        <v>111.23</v>
      </c>
      <c r="E2259" s="522" t="s">
        <v>619</v>
      </c>
    </row>
    <row r="2260" spans="1:5" ht="13.5" x14ac:dyDescent="0.25">
      <c r="A2260" s="103">
        <v>92494</v>
      </c>
      <c r="B2260" s="103" t="s">
        <v>2877</v>
      </c>
      <c r="C2260" s="103" t="s">
        <v>184</v>
      </c>
      <c r="D2260" s="360">
        <v>70.66</v>
      </c>
      <c r="E2260" s="522" t="s">
        <v>619</v>
      </c>
    </row>
    <row r="2261" spans="1:5" ht="13.5" x14ac:dyDescent="0.25">
      <c r="A2261" s="103">
        <v>92496</v>
      </c>
      <c r="B2261" s="103" t="s">
        <v>2878</v>
      </c>
      <c r="C2261" s="103" t="s">
        <v>184</v>
      </c>
      <c r="D2261" s="360">
        <v>105.99</v>
      </c>
      <c r="E2261" s="522" t="s">
        <v>619</v>
      </c>
    </row>
    <row r="2262" spans="1:5" ht="13.5" x14ac:dyDescent="0.25">
      <c r="A2262" s="103">
        <v>92498</v>
      </c>
      <c r="B2262" s="103" t="s">
        <v>2879</v>
      </c>
      <c r="C2262" s="103" t="s">
        <v>184</v>
      </c>
      <c r="D2262" s="360">
        <v>66.37</v>
      </c>
      <c r="E2262" s="522" t="s">
        <v>619</v>
      </c>
    </row>
    <row r="2263" spans="1:5" ht="13.5" x14ac:dyDescent="0.25">
      <c r="A2263" s="103">
        <v>92500</v>
      </c>
      <c r="B2263" s="103" t="s">
        <v>2880</v>
      </c>
      <c r="C2263" s="103" t="s">
        <v>184</v>
      </c>
      <c r="D2263" s="360">
        <v>101.92</v>
      </c>
      <c r="E2263" s="522" t="s">
        <v>619</v>
      </c>
    </row>
    <row r="2264" spans="1:5" ht="13.5" x14ac:dyDescent="0.25">
      <c r="A2264" s="103">
        <v>92502</v>
      </c>
      <c r="B2264" s="103" t="s">
        <v>2881</v>
      </c>
      <c r="C2264" s="103" t="s">
        <v>184</v>
      </c>
      <c r="D2264" s="360">
        <v>63.25</v>
      </c>
      <c r="E2264" s="522" t="s">
        <v>619</v>
      </c>
    </row>
    <row r="2265" spans="1:5" ht="13.5" x14ac:dyDescent="0.25">
      <c r="A2265" s="103">
        <v>92504</v>
      </c>
      <c r="B2265" s="103" t="s">
        <v>2882</v>
      </c>
      <c r="C2265" s="103" t="s">
        <v>184</v>
      </c>
      <c r="D2265" s="360">
        <v>66.989999999999995</v>
      </c>
      <c r="E2265" s="522" t="s">
        <v>619</v>
      </c>
    </row>
    <row r="2266" spans="1:5" ht="13.5" x14ac:dyDescent="0.25">
      <c r="A2266" s="103">
        <v>92506</v>
      </c>
      <c r="B2266" s="103" t="s">
        <v>2883</v>
      </c>
      <c r="C2266" s="103" t="s">
        <v>184</v>
      </c>
      <c r="D2266" s="360">
        <v>57.41</v>
      </c>
      <c r="E2266" s="522" t="s">
        <v>619</v>
      </c>
    </row>
    <row r="2267" spans="1:5" ht="13.5" x14ac:dyDescent="0.25">
      <c r="A2267" s="103">
        <v>92508</v>
      </c>
      <c r="B2267" s="103" t="s">
        <v>2884</v>
      </c>
      <c r="C2267" s="103" t="s">
        <v>184</v>
      </c>
      <c r="D2267" s="360">
        <v>122.32</v>
      </c>
      <c r="E2267" s="522" t="s">
        <v>619</v>
      </c>
    </row>
    <row r="2268" spans="1:5" ht="13.5" x14ac:dyDescent="0.25">
      <c r="A2268" s="103">
        <v>92510</v>
      </c>
      <c r="B2268" s="103" t="s">
        <v>2885</v>
      </c>
      <c r="C2268" s="103" t="s">
        <v>184</v>
      </c>
      <c r="D2268" s="360">
        <v>78.66</v>
      </c>
      <c r="E2268" s="522" t="s">
        <v>619</v>
      </c>
    </row>
    <row r="2269" spans="1:5" ht="13.5" x14ac:dyDescent="0.25">
      <c r="A2269" s="103">
        <v>92512</v>
      </c>
      <c r="B2269" s="103" t="s">
        <v>2886</v>
      </c>
      <c r="C2269" s="103" t="s">
        <v>184</v>
      </c>
      <c r="D2269" s="360">
        <v>102.58</v>
      </c>
      <c r="E2269" s="522" t="s">
        <v>619</v>
      </c>
    </row>
    <row r="2270" spans="1:5" ht="13.5" x14ac:dyDescent="0.25">
      <c r="A2270" s="103">
        <v>92514</v>
      </c>
      <c r="B2270" s="103" t="s">
        <v>2887</v>
      </c>
      <c r="C2270" s="103" t="s">
        <v>184</v>
      </c>
      <c r="D2270" s="360">
        <v>60.13</v>
      </c>
      <c r="E2270" s="522" t="s">
        <v>619</v>
      </c>
    </row>
    <row r="2271" spans="1:5" ht="13.5" x14ac:dyDescent="0.25">
      <c r="A2271" s="103">
        <v>92515</v>
      </c>
      <c r="B2271" s="103" t="s">
        <v>2888</v>
      </c>
      <c r="C2271" s="103" t="s">
        <v>184</v>
      </c>
      <c r="D2271" s="360">
        <v>93.02</v>
      </c>
      <c r="E2271" s="522" t="s">
        <v>619</v>
      </c>
    </row>
    <row r="2272" spans="1:5" ht="13.5" x14ac:dyDescent="0.25">
      <c r="A2272" s="103">
        <v>92518</v>
      </c>
      <c r="B2272" s="103" t="s">
        <v>2889</v>
      </c>
      <c r="C2272" s="103" t="s">
        <v>184</v>
      </c>
      <c r="D2272" s="360">
        <v>51.74</v>
      </c>
      <c r="E2272" s="522" t="s">
        <v>619</v>
      </c>
    </row>
    <row r="2273" spans="1:5" ht="13.5" x14ac:dyDescent="0.25">
      <c r="A2273" s="103">
        <v>92520</v>
      </c>
      <c r="B2273" s="103" t="s">
        <v>2890</v>
      </c>
      <c r="C2273" s="103" t="s">
        <v>184</v>
      </c>
      <c r="D2273" s="360">
        <v>86.96</v>
      </c>
      <c r="E2273" s="522" t="s">
        <v>619</v>
      </c>
    </row>
    <row r="2274" spans="1:5" ht="13.5" x14ac:dyDescent="0.25">
      <c r="A2274" s="103">
        <v>92522</v>
      </c>
      <c r="B2274" s="103" t="s">
        <v>2891</v>
      </c>
      <c r="C2274" s="103" t="s">
        <v>184</v>
      </c>
      <c r="D2274" s="360">
        <v>46.71</v>
      </c>
      <c r="E2274" s="522" t="s">
        <v>619</v>
      </c>
    </row>
    <row r="2275" spans="1:5" ht="13.5" x14ac:dyDescent="0.25">
      <c r="A2275" s="103">
        <v>92524</v>
      </c>
      <c r="B2275" s="103" t="s">
        <v>2892</v>
      </c>
      <c r="C2275" s="103" t="s">
        <v>184</v>
      </c>
      <c r="D2275" s="360">
        <v>87.03</v>
      </c>
      <c r="E2275" s="522" t="s">
        <v>619</v>
      </c>
    </row>
    <row r="2276" spans="1:5" ht="13.5" x14ac:dyDescent="0.25">
      <c r="A2276" s="103">
        <v>92526</v>
      </c>
      <c r="B2276" s="103" t="s">
        <v>2893</v>
      </c>
      <c r="C2276" s="103" t="s">
        <v>184</v>
      </c>
      <c r="D2276" s="360">
        <v>47.77</v>
      </c>
      <c r="E2276" s="522" t="s">
        <v>619</v>
      </c>
    </row>
    <row r="2277" spans="1:5" ht="13.5" x14ac:dyDescent="0.25">
      <c r="A2277" s="103">
        <v>92528</v>
      </c>
      <c r="B2277" s="103" t="s">
        <v>2894</v>
      </c>
      <c r="C2277" s="103" t="s">
        <v>184</v>
      </c>
      <c r="D2277" s="360">
        <v>83.2</v>
      </c>
      <c r="E2277" s="522" t="s">
        <v>619</v>
      </c>
    </row>
    <row r="2278" spans="1:5" ht="13.5" x14ac:dyDescent="0.25">
      <c r="A2278" s="103">
        <v>92530</v>
      </c>
      <c r="B2278" s="103" t="s">
        <v>2895</v>
      </c>
      <c r="C2278" s="103" t="s">
        <v>184</v>
      </c>
      <c r="D2278" s="360">
        <v>44.86</v>
      </c>
      <c r="E2278" s="522" t="s">
        <v>619</v>
      </c>
    </row>
    <row r="2279" spans="1:5" ht="13.5" x14ac:dyDescent="0.25">
      <c r="A2279" s="103">
        <v>92532</v>
      </c>
      <c r="B2279" s="103" t="s">
        <v>2896</v>
      </c>
      <c r="C2279" s="103" t="s">
        <v>184</v>
      </c>
      <c r="D2279" s="360">
        <v>79.930000000000007</v>
      </c>
      <c r="E2279" s="522" t="s">
        <v>619</v>
      </c>
    </row>
    <row r="2280" spans="1:5" ht="13.5" x14ac:dyDescent="0.25">
      <c r="A2280" s="103">
        <v>92534</v>
      </c>
      <c r="B2280" s="103" t="s">
        <v>2897</v>
      </c>
      <c r="C2280" s="103" t="s">
        <v>184</v>
      </c>
      <c r="D2280" s="360">
        <v>42.41</v>
      </c>
      <c r="E2280" s="522" t="s">
        <v>619</v>
      </c>
    </row>
    <row r="2281" spans="1:5" ht="13.5" x14ac:dyDescent="0.25">
      <c r="A2281" s="103">
        <v>92536</v>
      </c>
      <c r="B2281" s="103" t="s">
        <v>2898</v>
      </c>
      <c r="C2281" s="103" t="s">
        <v>184</v>
      </c>
      <c r="D2281" s="360">
        <v>73.52</v>
      </c>
      <c r="E2281" s="522" t="s">
        <v>619</v>
      </c>
    </row>
    <row r="2282" spans="1:5" ht="13.5" x14ac:dyDescent="0.25">
      <c r="A2282" s="103">
        <v>92538</v>
      </c>
      <c r="B2282" s="103" t="s">
        <v>2899</v>
      </c>
      <c r="C2282" s="103" t="s">
        <v>184</v>
      </c>
      <c r="D2282" s="360">
        <v>37.46</v>
      </c>
      <c r="E2282" s="522" t="s">
        <v>619</v>
      </c>
    </row>
    <row r="2283" spans="1:5" ht="13.5" x14ac:dyDescent="0.25">
      <c r="A2283" s="103">
        <v>96252</v>
      </c>
      <c r="B2283" s="103" t="s">
        <v>2900</v>
      </c>
      <c r="C2283" s="103" t="s">
        <v>184</v>
      </c>
      <c r="D2283" s="360">
        <v>277.48</v>
      </c>
      <c r="E2283" s="522" t="s">
        <v>619</v>
      </c>
    </row>
    <row r="2284" spans="1:5" ht="13.5" x14ac:dyDescent="0.25">
      <c r="A2284" s="103">
        <v>96257</v>
      </c>
      <c r="B2284" s="103" t="s">
        <v>2901</v>
      </c>
      <c r="C2284" s="103" t="s">
        <v>184</v>
      </c>
      <c r="D2284" s="360">
        <v>221.14</v>
      </c>
      <c r="E2284" s="522" t="s">
        <v>619</v>
      </c>
    </row>
    <row r="2285" spans="1:5" ht="13.5" x14ac:dyDescent="0.25">
      <c r="A2285" s="103">
        <v>96258</v>
      </c>
      <c r="B2285" s="103" t="s">
        <v>2902</v>
      </c>
      <c r="C2285" s="103" t="s">
        <v>184</v>
      </c>
      <c r="D2285" s="360">
        <v>208.1</v>
      </c>
      <c r="E2285" s="522" t="s">
        <v>619</v>
      </c>
    </row>
    <row r="2286" spans="1:5" ht="13.5" x14ac:dyDescent="0.25">
      <c r="A2286" s="103">
        <v>96259</v>
      </c>
      <c r="B2286" s="103" t="s">
        <v>2903</v>
      </c>
      <c r="C2286" s="103" t="s">
        <v>184</v>
      </c>
      <c r="D2286" s="360">
        <v>246.49</v>
      </c>
      <c r="E2286" s="522" t="s">
        <v>619</v>
      </c>
    </row>
    <row r="2287" spans="1:5" ht="13.5" x14ac:dyDescent="0.25">
      <c r="A2287" s="103">
        <v>96529</v>
      </c>
      <c r="B2287" s="103" t="s">
        <v>2904</v>
      </c>
      <c r="C2287" s="103" t="s">
        <v>184</v>
      </c>
      <c r="D2287" s="360">
        <v>372.27</v>
      </c>
      <c r="E2287" s="522" t="s">
        <v>619</v>
      </c>
    </row>
    <row r="2288" spans="1:5" ht="13.5" x14ac:dyDescent="0.25">
      <c r="A2288" s="103">
        <v>96530</v>
      </c>
      <c r="B2288" s="103" t="s">
        <v>2905</v>
      </c>
      <c r="C2288" s="103" t="s">
        <v>184</v>
      </c>
      <c r="D2288" s="360">
        <v>204.39</v>
      </c>
      <c r="E2288" s="522" t="s">
        <v>619</v>
      </c>
    </row>
    <row r="2289" spans="1:5" ht="13.5" x14ac:dyDescent="0.25">
      <c r="A2289" s="103">
        <v>96531</v>
      </c>
      <c r="B2289" s="103" t="s">
        <v>2906</v>
      </c>
      <c r="C2289" s="103" t="s">
        <v>184</v>
      </c>
      <c r="D2289" s="360">
        <v>140.91</v>
      </c>
      <c r="E2289" s="522" t="s">
        <v>619</v>
      </c>
    </row>
    <row r="2290" spans="1:5" ht="13.5" x14ac:dyDescent="0.25">
      <c r="A2290" s="103">
        <v>96532</v>
      </c>
      <c r="B2290" s="103" t="s">
        <v>2907</v>
      </c>
      <c r="C2290" s="103" t="s">
        <v>184</v>
      </c>
      <c r="D2290" s="360">
        <v>234.47</v>
      </c>
      <c r="E2290" s="522" t="s">
        <v>619</v>
      </c>
    </row>
    <row r="2291" spans="1:5" ht="13.5" x14ac:dyDescent="0.25">
      <c r="A2291" s="103">
        <v>96533</v>
      </c>
      <c r="B2291" s="103" t="s">
        <v>2908</v>
      </c>
      <c r="C2291" s="103" t="s">
        <v>184</v>
      </c>
      <c r="D2291" s="360">
        <v>125.36</v>
      </c>
      <c r="E2291" s="522" t="s">
        <v>619</v>
      </c>
    </row>
    <row r="2292" spans="1:5" ht="13.5" x14ac:dyDescent="0.25">
      <c r="A2292" s="103">
        <v>96534</v>
      </c>
      <c r="B2292" s="103" t="s">
        <v>2909</v>
      </c>
      <c r="C2292" s="103" t="s">
        <v>184</v>
      </c>
      <c r="D2292" s="360">
        <v>97.38</v>
      </c>
      <c r="E2292" s="522" t="s">
        <v>619</v>
      </c>
    </row>
    <row r="2293" spans="1:5" ht="13.5" x14ac:dyDescent="0.25">
      <c r="A2293" s="103">
        <v>96535</v>
      </c>
      <c r="B2293" s="103" t="s">
        <v>2910</v>
      </c>
      <c r="C2293" s="103" t="s">
        <v>184</v>
      </c>
      <c r="D2293" s="360">
        <v>162.68</v>
      </c>
      <c r="E2293" s="522" t="s">
        <v>619</v>
      </c>
    </row>
    <row r="2294" spans="1:5" ht="13.5" x14ac:dyDescent="0.25">
      <c r="A2294" s="103">
        <v>96536</v>
      </c>
      <c r="B2294" s="103" t="s">
        <v>2911</v>
      </c>
      <c r="C2294" s="103" t="s">
        <v>184</v>
      </c>
      <c r="D2294" s="360">
        <v>84.25</v>
      </c>
      <c r="E2294" s="522" t="s">
        <v>619</v>
      </c>
    </row>
    <row r="2295" spans="1:5" ht="13.5" x14ac:dyDescent="0.25">
      <c r="A2295" s="103">
        <v>96537</v>
      </c>
      <c r="B2295" s="103" t="s">
        <v>2912</v>
      </c>
      <c r="C2295" s="103" t="s">
        <v>184</v>
      </c>
      <c r="D2295" s="360">
        <v>213.09</v>
      </c>
      <c r="E2295" s="522" t="s">
        <v>619</v>
      </c>
    </row>
    <row r="2296" spans="1:5" ht="13.5" x14ac:dyDescent="0.25">
      <c r="A2296" s="103">
        <v>96538</v>
      </c>
      <c r="B2296" s="103" t="s">
        <v>2913</v>
      </c>
      <c r="C2296" s="103" t="s">
        <v>184</v>
      </c>
      <c r="D2296" s="360">
        <v>297.22000000000003</v>
      </c>
      <c r="E2296" s="522" t="s">
        <v>619</v>
      </c>
    </row>
    <row r="2297" spans="1:5" ht="13.5" x14ac:dyDescent="0.25">
      <c r="A2297" s="103">
        <v>96539</v>
      </c>
      <c r="B2297" s="103" t="s">
        <v>2914</v>
      </c>
      <c r="C2297" s="103" t="s">
        <v>184</v>
      </c>
      <c r="D2297" s="360">
        <v>138.72999999999999</v>
      </c>
      <c r="E2297" s="522" t="s">
        <v>619</v>
      </c>
    </row>
    <row r="2298" spans="1:5" ht="13.5" x14ac:dyDescent="0.25">
      <c r="A2298" s="103">
        <v>96540</v>
      </c>
      <c r="B2298" s="103" t="s">
        <v>2915</v>
      </c>
      <c r="C2298" s="103" t="s">
        <v>184</v>
      </c>
      <c r="D2298" s="360">
        <v>146.41999999999999</v>
      </c>
      <c r="E2298" s="522" t="s">
        <v>619</v>
      </c>
    </row>
    <row r="2299" spans="1:5" ht="13.5" x14ac:dyDescent="0.25">
      <c r="A2299" s="103">
        <v>96541</v>
      </c>
      <c r="B2299" s="103" t="s">
        <v>2916</v>
      </c>
      <c r="C2299" s="103" t="s">
        <v>184</v>
      </c>
      <c r="D2299" s="360">
        <v>208.06</v>
      </c>
      <c r="E2299" s="522" t="s">
        <v>619</v>
      </c>
    </row>
    <row r="2300" spans="1:5" ht="13.5" x14ac:dyDescent="0.25">
      <c r="A2300" s="103">
        <v>96542</v>
      </c>
      <c r="B2300" s="103" t="s">
        <v>2917</v>
      </c>
      <c r="C2300" s="103" t="s">
        <v>184</v>
      </c>
      <c r="D2300" s="360">
        <v>101.94</v>
      </c>
      <c r="E2300" s="522" t="s">
        <v>619</v>
      </c>
    </row>
    <row r="2301" spans="1:5" ht="13.5" x14ac:dyDescent="0.25">
      <c r="A2301" s="103">
        <v>96543</v>
      </c>
      <c r="B2301" s="103" t="s">
        <v>2918</v>
      </c>
      <c r="C2301" s="103" t="s">
        <v>260</v>
      </c>
      <c r="D2301" s="360">
        <v>20.9</v>
      </c>
      <c r="E2301" s="522" t="s">
        <v>619</v>
      </c>
    </row>
    <row r="2302" spans="1:5" ht="13.5" x14ac:dyDescent="0.25">
      <c r="A2302" s="103">
        <v>97747</v>
      </c>
      <c r="B2302" s="103" t="s">
        <v>2919</v>
      </c>
      <c r="C2302" s="103" t="s">
        <v>184</v>
      </c>
      <c r="D2302" s="360">
        <v>229.96</v>
      </c>
      <c r="E2302" s="522" t="s">
        <v>619</v>
      </c>
    </row>
    <row r="2303" spans="1:5" ht="13.5" x14ac:dyDescent="0.25">
      <c r="A2303" s="103">
        <v>101791</v>
      </c>
      <c r="B2303" s="103" t="s">
        <v>2920</v>
      </c>
      <c r="C2303" s="103" t="s">
        <v>206</v>
      </c>
      <c r="D2303" s="360">
        <v>25.15</v>
      </c>
      <c r="E2303" s="522" t="s">
        <v>619</v>
      </c>
    </row>
    <row r="2304" spans="1:5" ht="13.5" x14ac:dyDescent="0.25">
      <c r="A2304" s="103">
        <v>101792</v>
      </c>
      <c r="B2304" s="103" t="s">
        <v>2921</v>
      </c>
      <c r="C2304" s="103" t="s">
        <v>229</v>
      </c>
      <c r="D2304" s="360">
        <v>17.43</v>
      </c>
      <c r="E2304" s="522" t="s">
        <v>619</v>
      </c>
    </row>
    <row r="2305" spans="1:5" ht="13.5" x14ac:dyDescent="0.25">
      <c r="A2305" s="103">
        <v>101793</v>
      </c>
      <c r="B2305" s="103" t="s">
        <v>2922</v>
      </c>
      <c r="C2305" s="103" t="s">
        <v>229</v>
      </c>
      <c r="D2305" s="360">
        <v>25.93</v>
      </c>
      <c r="E2305" s="522" t="s">
        <v>619</v>
      </c>
    </row>
    <row r="2306" spans="1:5" ht="13.5" x14ac:dyDescent="0.25">
      <c r="A2306" s="103">
        <v>101969</v>
      </c>
      <c r="B2306" s="103" t="s">
        <v>2923</v>
      </c>
      <c r="C2306" s="103" t="s">
        <v>184</v>
      </c>
      <c r="D2306" s="360">
        <v>224.5</v>
      </c>
      <c r="E2306" s="522" t="s">
        <v>619</v>
      </c>
    </row>
    <row r="2307" spans="1:5" ht="13.5" x14ac:dyDescent="0.25">
      <c r="A2307" s="103">
        <v>101971</v>
      </c>
      <c r="B2307" s="103" t="s">
        <v>2924</v>
      </c>
      <c r="C2307" s="103" t="s">
        <v>184</v>
      </c>
      <c r="D2307" s="360">
        <v>168.91</v>
      </c>
      <c r="E2307" s="522" t="s">
        <v>619</v>
      </c>
    </row>
    <row r="2308" spans="1:5" ht="13.5" x14ac:dyDescent="0.25">
      <c r="A2308" s="103">
        <v>101973</v>
      </c>
      <c r="B2308" s="103" t="s">
        <v>2925</v>
      </c>
      <c r="C2308" s="103" t="s">
        <v>184</v>
      </c>
      <c r="D2308" s="360">
        <v>228.34</v>
      </c>
      <c r="E2308" s="522" t="s">
        <v>619</v>
      </c>
    </row>
    <row r="2309" spans="1:5" ht="13.5" x14ac:dyDescent="0.25">
      <c r="A2309" s="103">
        <v>101974</v>
      </c>
      <c r="B2309" s="103" t="s">
        <v>2926</v>
      </c>
      <c r="C2309" s="103" t="s">
        <v>184</v>
      </c>
      <c r="D2309" s="360">
        <v>514.64</v>
      </c>
      <c r="E2309" s="522" t="s">
        <v>619</v>
      </c>
    </row>
    <row r="2310" spans="1:5" ht="13.5" x14ac:dyDescent="0.25">
      <c r="A2310" s="103">
        <v>101975</v>
      </c>
      <c r="B2310" s="103" t="s">
        <v>2927</v>
      </c>
      <c r="C2310" s="103" t="s">
        <v>184</v>
      </c>
      <c r="D2310" s="360">
        <v>438.08</v>
      </c>
      <c r="E2310" s="522" t="s">
        <v>619</v>
      </c>
    </row>
    <row r="2311" spans="1:5" ht="13.5" x14ac:dyDescent="0.25">
      <c r="A2311" s="103">
        <v>101977</v>
      </c>
      <c r="B2311" s="103" t="s">
        <v>2928</v>
      </c>
      <c r="C2311" s="103" t="s">
        <v>184</v>
      </c>
      <c r="D2311" s="360">
        <v>312.74</v>
      </c>
      <c r="E2311" s="522" t="s">
        <v>619</v>
      </c>
    </row>
    <row r="2312" spans="1:5" ht="13.5" x14ac:dyDescent="0.25">
      <c r="A2312" s="103">
        <v>101980</v>
      </c>
      <c r="B2312" s="103" t="s">
        <v>2929</v>
      </c>
      <c r="C2312" s="103" t="s">
        <v>184</v>
      </c>
      <c r="D2312" s="360">
        <v>281.64</v>
      </c>
      <c r="E2312" s="522" t="s">
        <v>619</v>
      </c>
    </row>
    <row r="2313" spans="1:5" ht="13.5" x14ac:dyDescent="0.25">
      <c r="A2313" s="103">
        <v>101981</v>
      </c>
      <c r="B2313" s="103" t="s">
        <v>2930</v>
      </c>
      <c r="C2313" s="103" t="s">
        <v>184</v>
      </c>
      <c r="D2313" s="360">
        <v>244.02</v>
      </c>
      <c r="E2313" s="522" t="s">
        <v>619</v>
      </c>
    </row>
    <row r="2314" spans="1:5" ht="13.5" x14ac:dyDescent="0.25">
      <c r="A2314" s="103">
        <v>101982</v>
      </c>
      <c r="B2314" s="103" t="s">
        <v>2931</v>
      </c>
      <c r="C2314" s="103" t="s">
        <v>184</v>
      </c>
      <c r="D2314" s="360">
        <v>213.67</v>
      </c>
      <c r="E2314" s="522" t="s">
        <v>619</v>
      </c>
    </row>
    <row r="2315" spans="1:5" ht="13.5" x14ac:dyDescent="0.25">
      <c r="A2315" s="103">
        <v>101983</v>
      </c>
      <c r="B2315" s="103" t="s">
        <v>2932</v>
      </c>
      <c r="C2315" s="103" t="s">
        <v>184</v>
      </c>
      <c r="D2315" s="360">
        <v>194.57</v>
      </c>
      <c r="E2315" s="522" t="s">
        <v>619</v>
      </c>
    </row>
    <row r="2316" spans="1:5" ht="13.5" x14ac:dyDescent="0.25">
      <c r="A2316" s="103">
        <v>101985</v>
      </c>
      <c r="B2316" s="103" t="s">
        <v>2933</v>
      </c>
      <c r="C2316" s="103" t="s">
        <v>184</v>
      </c>
      <c r="D2316" s="360">
        <v>243.37</v>
      </c>
      <c r="E2316" s="522" t="s">
        <v>619</v>
      </c>
    </row>
    <row r="2317" spans="1:5" ht="13.5" x14ac:dyDescent="0.25">
      <c r="A2317" s="103">
        <v>101986</v>
      </c>
      <c r="B2317" s="103" t="s">
        <v>2934</v>
      </c>
      <c r="C2317" s="103" t="s">
        <v>184</v>
      </c>
      <c r="D2317" s="360">
        <v>172.7</v>
      </c>
      <c r="E2317" s="522" t="s">
        <v>619</v>
      </c>
    </row>
    <row r="2318" spans="1:5" ht="13.5" x14ac:dyDescent="0.25">
      <c r="A2318" s="103">
        <v>101987</v>
      </c>
      <c r="B2318" s="103" t="s">
        <v>2935</v>
      </c>
      <c r="C2318" s="103" t="s">
        <v>184</v>
      </c>
      <c r="D2318" s="360">
        <v>269.69</v>
      </c>
      <c r="E2318" s="522" t="s">
        <v>619</v>
      </c>
    </row>
    <row r="2319" spans="1:5" ht="13.5" x14ac:dyDescent="0.25">
      <c r="A2319" s="103">
        <v>101988</v>
      </c>
      <c r="B2319" s="103" t="s">
        <v>2936</v>
      </c>
      <c r="C2319" s="103" t="s">
        <v>184</v>
      </c>
      <c r="D2319" s="360">
        <v>231.83</v>
      </c>
      <c r="E2319" s="522" t="s">
        <v>619</v>
      </c>
    </row>
    <row r="2320" spans="1:5" ht="13.5" x14ac:dyDescent="0.25">
      <c r="A2320" s="103">
        <v>101989</v>
      </c>
      <c r="B2320" s="103" t="s">
        <v>2937</v>
      </c>
      <c r="C2320" s="103" t="s">
        <v>184</v>
      </c>
      <c r="D2320" s="360">
        <v>176.94</v>
      </c>
      <c r="E2320" s="522" t="s">
        <v>619</v>
      </c>
    </row>
    <row r="2321" spans="1:5" ht="13.5" x14ac:dyDescent="0.25">
      <c r="A2321" s="103">
        <v>101990</v>
      </c>
      <c r="B2321" s="103" t="s">
        <v>2938</v>
      </c>
      <c r="C2321" s="103" t="s">
        <v>184</v>
      </c>
      <c r="D2321" s="360">
        <v>245.78</v>
      </c>
      <c r="E2321" s="522" t="s">
        <v>619</v>
      </c>
    </row>
    <row r="2322" spans="1:5" ht="13.5" x14ac:dyDescent="0.25">
      <c r="A2322" s="103">
        <v>101991</v>
      </c>
      <c r="B2322" s="103" t="s">
        <v>2939</v>
      </c>
      <c r="C2322" s="103" t="s">
        <v>184</v>
      </c>
      <c r="D2322" s="360">
        <v>242.08</v>
      </c>
      <c r="E2322" s="522" t="s">
        <v>619</v>
      </c>
    </row>
    <row r="2323" spans="1:5" ht="13.5" x14ac:dyDescent="0.25">
      <c r="A2323" s="103">
        <v>101992</v>
      </c>
      <c r="B2323" s="103" t="s">
        <v>2940</v>
      </c>
      <c r="C2323" s="103" t="s">
        <v>184</v>
      </c>
      <c r="D2323" s="360">
        <v>174.52</v>
      </c>
      <c r="E2323" s="522" t="s">
        <v>619</v>
      </c>
    </row>
    <row r="2324" spans="1:5" ht="13.5" x14ac:dyDescent="0.25">
      <c r="A2324" s="103">
        <v>101993</v>
      </c>
      <c r="B2324" s="103" t="s">
        <v>2941</v>
      </c>
      <c r="C2324" s="103" t="s">
        <v>184</v>
      </c>
      <c r="D2324" s="360">
        <v>316.87</v>
      </c>
      <c r="E2324" s="522" t="s">
        <v>619</v>
      </c>
    </row>
    <row r="2325" spans="1:5" ht="13.5" x14ac:dyDescent="0.25">
      <c r="A2325" s="103">
        <v>101994</v>
      </c>
      <c r="B2325" s="103" t="s">
        <v>2942</v>
      </c>
      <c r="C2325" s="103" t="s">
        <v>184</v>
      </c>
      <c r="D2325" s="360">
        <v>247.81</v>
      </c>
      <c r="E2325" s="522" t="s">
        <v>619</v>
      </c>
    </row>
    <row r="2326" spans="1:5" ht="13.5" x14ac:dyDescent="0.25">
      <c r="A2326" s="103">
        <v>101995</v>
      </c>
      <c r="B2326" s="103" t="s">
        <v>2943</v>
      </c>
      <c r="C2326" s="103" t="s">
        <v>184</v>
      </c>
      <c r="D2326" s="360">
        <v>186.19</v>
      </c>
      <c r="E2326" s="522" t="s">
        <v>619</v>
      </c>
    </row>
    <row r="2327" spans="1:5" ht="13.5" x14ac:dyDescent="0.25">
      <c r="A2327" s="103">
        <v>101996</v>
      </c>
      <c r="B2327" s="103" t="s">
        <v>2944</v>
      </c>
      <c r="C2327" s="103" t="s">
        <v>184</v>
      </c>
      <c r="D2327" s="360">
        <v>264.32</v>
      </c>
      <c r="E2327" s="522" t="s">
        <v>619</v>
      </c>
    </row>
    <row r="2328" spans="1:5" ht="13.5" x14ac:dyDescent="0.25">
      <c r="A2328" s="103">
        <v>101997</v>
      </c>
      <c r="B2328" s="103" t="s">
        <v>2945</v>
      </c>
      <c r="C2328" s="103" t="s">
        <v>184</v>
      </c>
      <c r="D2328" s="360">
        <v>242.87</v>
      </c>
      <c r="E2328" s="522" t="s">
        <v>619</v>
      </c>
    </row>
    <row r="2329" spans="1:5" ht="13.5" x14ac:dyDescent="0.25">
      <c r="A2329" s="103">
        <v>101998</v>
      </c>
      <c r="B2329" s="103" t="s">
        <v>2946</v>
      </c>
      <c r="C2329" s="103" t="s">
        <v>184</v>
      </c>
      <c r="D2329" s="360">
        <v>173.78</v>
      </c>
      <c r="E2329" s="522" t="s">
        <v>619</v>
      </c>
    </row>
    <row r="2330" spans="1:5" ht="13.5" x14ac:dyDescent="0.25">
      <c r="A2330" s="103">
        <v>101999</v>
      </c>
      <c r="B2330" s="103" t="s">
        <v>2947</v>
      </c>
      <c r="C2330" s="103" t="s">
        <v>184</v>
      </c>
      <c r="D2330" s="360">
        <v>339.64</v>
      </c>
      <c r="E2330" s="522" t="s">
        <v>619</v>
      </c>
    </row>
    <row r="2331" spans="1:5" ht="13.5" x14ac:dyDescent="0.25">
      <c r="A2331" s="103">
        <v>102000</v>
      </c>
      <c r="B2331" s="103" t="s">
        <v>2948</v>
      </c>
      <c r="C2331" s="103" t="s">
        <v>184</v>
      </c>
      <c r="D2331" s="360">
        <v>529.19000000000005</v>
      </c>
      <c r="E2331" s="522" t="s">
        <v>619</v>
      </c>
    </row>
    <row r="2332" spans="1:5" ht="13.5" x14ac:dyDescent="0.25">
      <c r="A2332" s="103">
        <v>102001</v>
      </c>
      <c r="B2332" s="103" t="s">
        <v>2949</v>
      </c>
      <c r="C2332" s="103" t="s">
        <v>184</v>
      </c>
      <c r="D2332" s="360">
        <v>456.44</v>
      </c>
      <c r="E2332" s="522" t="s">
        <v>619</v>
      </c>
    </row>
    <row r="2333" spans="1:5" ht="13.5" x14ac:dyDescent="0.25">
      <c r="A2333" s="103">
        <v>102002</v>
      </c>
      <c r="B2333" s="103" t="s">
        <v>2950</v>
      </c>
      <c r="C2333" s="103" t="s">
        <v>184</v>
      </c>
      <c r="D2333" s="360">
        <v>316.52999999999997</v>
      </c>
      <c r="E2333" s="522" t="s">
        <v>619</v>
      </c>
    </row>
    <row r="2334" spans="1:5" ht="13.5" x14ac:dyDescent="0.25">
      <c r="A2334" s="103">
        <v>102003</v>
      </c>
      <c r="B2334" s="103" t="s">
        <v>2951</v>
      </c>
      <c r="C2334" s="103" t="s">
        <v>184</v>
      </c>
      <c r="D2334" s="360">
        <v>287.32</v>
      </c>
      <c r="E2334" s="522" t="s">
        <v>619</v>
      </c>
    </row>
    <row r="2335" spans="1:5" ht="13.5" x14ac:dyDescent="0.25">
      <c r="A2335" s="103">
        <v>102004</v>
      </c>
      <c r="B2335" s="103" t="s">
        <v>2952</v>
      </c>
      <c r="C2335" s="103" t="s">
        <v>184</v>
      </c>
      <c r="D2335" s="360">
        <v>254.81</v>
      </c>
      <c r="E2335" s="522" t="s">
        <v>619</v>
      </c>
    </row>
    <row r="2336" spans="1:5" ht="13.5" x14ac:dyDescent="0.25">
      <c r="A2336" s="103">
        <v>102005</v>
      </c>
      <c r="B2336" s="103" t="s">
        <v>2953</v>
      </c>
      <c r="C2336" s="103" t="s">
        <v>184</v>
      </c>
      <c r="D2336" s="360">
        <v>222.39</v>
      </c>
      <c r="E2336" s="522" t="s">
        <v>619</v>
      </c>
    </row>
    <row r="2337" spans="1:5" ht="13.5" x14ac:dyDescent="0.25">
      <c r="A2337" s="103">
        <v>102006</v>
      </c>
      <c r="B2337" s="103" t="s">
        <v>2954</v>
      </c>
      <c r="C2337" s="103" t="s">
        <v>184</v>
      </c>
      <c r="D2337" s="360">
        <v>201.96</v>
      </c>
      <c r="E2337" s="522" t="s">
        <v>619</v>
      </c>
    </row>
    <row r="2338" spans="1:5" ht="13.5" x14ac:dyDescent="0.25">
      <c r="A2338" s="103">
        <v>102007</v>
      </c>
      <c r="B2338" s="103" t="s">
        <v>2955</v>
      </c>
      <c r="C2338" s="103" t="s">
        <v>184</v>
      </c>
      <c r="D2338" s="360">
        <v>511.26</v>
      </c>
      <c r="E2338" s="522" t="s">
        <v>619</v>
      </c>
    </row>
    <row r="2339" spans="1:5" ht="13.5" x14ac:dyDescent="0.25">
      <c r="A2339" s="103">
        <v>102008</v>
      </c>
      <c r="B2339" s="103" t="s">
        <v>2956</v>
      </c>
      <c r="C2339" s="103" t="s">
        <v>184</v>
      </c>
      <c r="D2339" s="360">
        <v>427.56</v>
      </c>
      <c r="E2339" s="522" t="s">
        <v>619</v>
      </c>
    </row>
    <row r="2340" spans="1:5" ht="13.5" x14ac:dyDescent="0.25">
      <c r="A2340" s="103">
        <v>102009</v>
      </c>
      <c r="B2340" s="103" t="s">
        <v>2957</v>
      </c>
      <c r="C2340" s="103" t="s">
        <v>184</v>
      </c>
      <c r="D2340" s="360">
        <v>315.8</v>
      </c>
      <c r="E2340" s="522" t="s">
        <v>619</v>
      </c>
    </row>
    <row r="2341" spans="1:5" ht="13.5" x14ac:dyDescent="0.25">
      <c r="A2341" s="103">
        <v>102010</v>
      </c>
      <c r="B2341" s="103" t="s">
        <v>2958</v>
      </c>
      <c r="C2341" s="103" t="s">
        <v>184</v>
      </c>
      <c r="D2341" s="360">
        <v>282.39</v>
      </c>
      <c r="E2341" s="522" t="s">
        <v>619</v>
      </c>
    </row>
    <row r="2342" spans="1:5" ht="13.5" x14ac:dyDescent="0.25">
      <c r="A2342" s="103">
        <v>102011</v>
      </c>
      <c r="B2342" s="103" t="s">
        <v>2959</v>
      </c>
      <c r="C2342" s="103" t="s">
        <v>184</v>
      </c>
      <c r="D2342" s="360">
        <v>242.31</v>
      </c>
      <c r="E2342" s="522" t="s">
        <v>619</v>
      </c>
    </row>
    <row r="2343" spans="1:5" ht="13.5" x14ac:dyDescent="0.25">
      <c r="A2343" s="103">
        <v>102012</v>
      </c>
      <c r="B2343" s="103" t="s">
        <v>2960</v>
      </c>
      <c r="C2343" s="103" t="s">
        <v>184</v>
      </c>
      <c r="D2343" s="360">
        <v>211.16</v>
      </c>
      <c r="E2343" s="522" t="s">
        <v>619</v>
      </c>
    </row>
    <row r="2344" spans="1:5" ht="13.5" x14ac:dyDescent="0.25">
      <c r="A2344" s="103">
        <v>102013</v>
      </c>
      <c r="B2344" s="103" t="s">
        <v>2961</v>
      </c>
      <c r="C2344" s="103" t="s">
        <v>184</v>
      </c>
      <c r="D2344" s="360">
        <v>193.86</v>
      </c>
      <c r="E2344" s="522" t="s">
        <v>619</v>
      </c>
    </row>
    <row r="2345" spans="1:5" ht="13.5" x14ac:dyDescent="0.25">
      <c r="A2345" s="103">
        <v>102014</v>
      </c>
      <c r="B2345" s="103" t="s">
        <v>2962</v>
      </c>
      <c r="C2345" s="103" t="s">
        <v>184</v>
      </c>
      <c r="D2345" s="360">
        <v>576.55999999999995</v>
      </c>
      <c r="E2345" s="522" t="s">
        <v>619</v>
      </c>
    </row>
    <row r="2346" spans="1:5" ht="13.5" x14ac:dyDescent="0.25">
      <c r="A2346" s="103">
        <v>102015</v>
      </c>
      <c r="B2346" s="103" t="s">
        <v>2963</v>
      </c>
      <c r="C2346" s="103" t="s">
        <v>184</v>
      </c>
      <c r="D2346" s="360">
        <v>483.52</v>
      </c>
      <c r="E2346" s="522" t="s">
        <v>619</v>
      </c>
    </row>
    <row r="2347" spans="1:5" ht="13.5" x14ac:dyDescent="0.25">
      <c r="A2347" s="103">
        <v>102016</v>
      </c>
      <c r="B2347" s="103" t="s">
        <v>2964</v>
      </c>
      <c r="C2347" s="103" t="s">
        <v>184</v>
      </c>
      <c r="D2347" s="360">
        <v>314.5</v>
      </c>
      <c r="E2347" s="522" t="s">
        <v>619</v>
      </c>
    </row>
    <row r="2348" spans="1:5" ht="13.5" x14ac:dyDescent="0.25">
      <c r="A2348" s="103">
        <v>102017</v>
      </c>
      <c r="B2348" s="103" t="s">
        <v>2965</v>
      </c>
      <c r="C2348" s="103" t="s">
        <v>184</v>
      </c>
      <c r="D2348" s="360">
        <v>283.32</v>
      </c>
      <c r="E2348" s="522" t="s">
        <v>619</v>
      </c>
    </row>
    <row r="2349" spans="1:5" ht="13.5" x14ac:dyDescent="0.25">
      <c r="A2349" s="103">
        <v>102036</v>
      </c>
      <c r="B2349" s="103" t="s">
        <v>2966</v>
      </c>
      <c r="C2349" s="103" t="s">
        <v>184</v>
      </c>
      <c r="D2349" s="360">
        <v>248.74</v>
      </c>
      <c r="E2349" s="522" t="s">
        <v>619</v>
      </c>
    </row>
    <row r="2350" spans="1:5" ht="13.5" x14ac:dyDescent="0.25">
      <c r="A2350" s="103">
        <v>102037</v>
      </c>
      <c r="B2350" s="103" t="s">
        <v>2967</v>
      </c>
      <c r="C2350" s="103" t="s">
        <v>184</v>
      </c>
      <c r="D2350" s="360">
        <v>216.46</v>
      </c>
      <c r="E2350" s="522" t="s">
        <v>619</v>
      </c>
    </row>
    <row r="2351" spans="1:5" ht="13.5" x14ac:dyDescent="0.25">
      <c r="A2351" s="103">
        <v>102038</v>
      </c>
      <c r="B2351" s="103" t="s">
        <v>2968</v>
      </c>
      <c r="C2351" s="103" t="s">
        <v>184</v>
      </c>
      <c r="D2351" s="360">
        <v>198.55</v>
      </c>
      <c r="E2351" s="522" t="s">
        <v>619</v>
      </c>
    </row>
    <row r="2352" spans="1:5" ht="13.5" x14ac:dyDescent="0.25">
      <c r="A2352" s="103">
        <v>102039</v>
      </c>
      <c r="B2352" s="103" t="s">
        <v>2969</v>
      </c>
      <c r="C2352" s="103" t="s">
        <v>184</v>
      </c>
      <c r="D2352" s="360">
        <v>533.79999999999995</v>
      </c>
      <c r="E2352" s="522" t="s">
        <v>619</v>
      </c>
    </row>
    <row r="2353" spans="1:5" ht="13.5" x14ac:dyDescent="0.25">
      <c r="A2353" s="103">
        <v>102040</v>
      </c>
      <c r="B2353" s="103" t="s">
        <v>2970</v>
      </c>
      <c r="C2353" s="103" t="s">
        <v>184</v>
      </c>
      <c r="D2353" s="360">
        <v>445.02</v>
      </c>
      <c r="E2353" s="522" t="s">
        <v>619</v>
      </c>
    </row>
    <row r="2354" spans="1:5" ht="13.5" x14ac:dyDescent="0.25">
      <c r="A2354" s="103">
        <v>102041</v>
      </c>
      <c r="B2354" s="103" t="s">
        <v>2971</v>
      </c>
      <c r="C2354" s="103" t="s">
        <v>184</v>
      </c>
      <c r="D2354" s="360">
        <v>319.62</v>
      </c>
      <c r="E2354" s="522" t="s">
        <v>619</v>
      </c>
    </row>
    <row r="2355" spans="1:5" ht="13.5" x14ac:dyDescent="0.25">
      <c r="A2355" s="103">
        <v>102042</v>
      </c>
      <c r="B2355" s="103" t="s">
        <v>2972</v>
      </c>
      <c r="C2355" s="103" t="s">
        <v>184</v>
      </c>
      <c r="D2355" s="360">
        <v>283.7</v>
      </c>
      <c r="E2355" s="522" t="s">
        <v>619</v>
      </c>
    </row>
    <row r="2356" spans="1:5" ht="13.5" x14ac:dyDescent="0.25">
      <c r="A2356" s="103">
        <v>102043</v>
      </c>
      <c r="B2356" s="103" t="s">
        <v>2973</v>
      </c>
      <c r="C2356" s="103" t="s">
        <v>184</v>
      </c>
      <c r="D2356" s="360">
        <v>244.84</v>
      </c>
      <c r="E2356" s="522" t="s">
        <v>619</v>
      </c>
    </row>
    <row r="2357" spans="1:5" ht="13.5" x14ac:dyDescent="0.25">
      <c r="A2357" s="103">
        <v>102044</v>
      </c>
      <c r="B2357" s="103" t="s">
        <v>2974</v>
      </c>
      <c r="C2357" s="103" t="s">
        <v>184</v>
      </c>
      <c r="D2357" s="360">
        <v>214.41</v>
      </c>
      <c r="E2357" s="522" t="s">
        <v>619</v>
      </c>
    </row>
    <row r="2358" spans="1:5" ht="13.5" x14ac:dyDescent="0.25">
      <c r="A2358" s="103">
        <v>102045</v>
      </c>
      <c r="B2358" s="103" t="s">
        <v>2975</v>
      </c>
      <c r="C2358" s="103" t="s">
        <v>184</v>
      </c>
      <c r="D2358" s="360">
        <v>196.15</v>
      </c>
      <c r="E2358" s="522" t="s">
        <v>619</v>
      </c>
    </row>
    <row r="2359" spans="1:5" ht="13.5" x14ac:dyDescent="0.25">
      <c r="A2359" s="103">
        <v>102046</v>
      </c>
      <c r="B2359" s="103" t="s">
        <v>2976</v>
      </c>
      <c r="C2359" s="103" t="s">
        <v>184</v>
      </c>
      <c r="D2359" s="360">
        <v>588.48</v>
      </c>
      <c r="E2359" s="522" t="s">
        <v>619</v>
      </c>
    </row>
    <row r="2360" spans="1:5" ht="13.5" x14ac:dyDescent="0.25">
      <c r="A2360" s="103">
        <v>102047</v>
      </c>
      <c r="B2360" s="103" t="s">
        <v>2977</v>
      </c>
      <c r="C2360" s="103" t="s">
        <v>184</v>
      </c>
      <c r="D2360" s="360">
        <v>502.41</v>
      </c>
      <c r="E2360" s="522" t="s">
        <v>619</v>
      </c>
    </row>
    <row r="2361" spans="1:5" ht="13.5" x14ac:dyDescent="0.25">
      <c r="A2361" s="103">
        <v>102048</v>
      </c>
      <c r="B2361" s="103" t="s">
        <v>2978</v>
      </c>
      <c r="C2361" s="103" t="s">
        <v>184</v>
      </c>
      <c r="D2361" s="360">
        <v>310.43</v>
      </c>
      <c r="E2361" s="522" t="s">
        <v>619</v>
      </c>
    </row>
    <row r="2362" spans="1:5" ht="13.5" x14ac:dyDescent="0.25">
      <c r="A2362" s="103">
        <v>102049</v>
      </c>
      <c r="B2362" s="103" t="s">
        <v>2979</v>
      </c>
      <c r="C2362" s="103" t="s">
        <v>184</v>
      </c>
      <c r="D2362" s="360">
        <v>276.64</v>
      </c>
      <c r="E2362" s="522" t="s">
        <v>619</v>
      </c>
    </row>
    <row r="2363" spans="1:5" ht="13.5" x14ac:dyDescent="0.25">
      <c r="A2363" s="103">
        <v>102050</v>
      </c>
      <c r="B2363" s="103" t="s">
        <v>2980</v>
      </c>
      <c r="C2363" s="103" t="s">
        <v>184</v>
      </c>
      <c r="D2363" s="360">
        <v>244.22</v>
      </c>
      <c r="E2363" s="522" t="s">
        <v>619</v>
      </c>
    </row>
    <row r="2364" spans="1:5" ht="13.5" x14ac:dyDescent="0.25">
      <c r="A2364" s="103">
        <v>102051</v>
      </c>
      <c r="B2364" s="103" t="s">
        <v>2981</v>
      </c>
      <c r="C2364" s="103" t="s">
        <v>184</v>
      </c>
      <c r="D2364" s="360">
        <v>211.86</v>
      </c>
      <c r="E2364" s="522" t="s">
        <v>619</v>
      </c>
    </row>
    <row r="2365" spans="1:5" ht="13.5" x14ac:dyDescent="0.25">
      <c r="A2365" s="103">
        <v>102052</v>
      </c>
      <c r="B2365" s="103" t="s">
        <v>2982</v>
      </c>
      <c r="C2365" s="103" t="s">
        <v>184</v>
      </c>
      <c r="D2365" s="360">
        <v>193.9</v>
      </c>
      <c r="E2365" s="522" t="s">
        <v>619</v>
      </c>
    </row>
    <row r="2366" spans="1:5" ht="13.5" x14ac:dyDescent="0.25">
      <c r="A2366" s="103">
        <v>102059</v>
      </c>
      <c r="B2366" s="103" t="s">
        <v>2983</v>
      </c>
      <c r="C2366" s="103" t="s">
        <v>184</v>
      </c>
      <c r="D2366" s="360">
        <v>498.51</v>
      </c>
      <c r="E2366" s="522" t="s">
        <v>619</v>
      </c>
    </row>
    <row r="2367" spans="1:5" ht="13.5" x14ac:dyDescent="0.25">
      <c r="A2367" s="103">
        <v>102060</v>
      </c>
      <c r="B2367" s="103" t="s">
        <v>2984</v>
      </c>
      <c r="C2367" s="103" t="s">
        <v>184</v>
      </c>
      <c r="D2367" s="360">
        <v>419.28</v>
      </c>
      <c r="E2367" s="522" t="s">
        <v>619</v>
      </c>
    </row>
    <row r="2368" spans="1:5" ht="13.5" x14ac:dyDescent="0.25">
      <c r="A2368" s="103">
        <v>102061</v>
      </c>
      <c r="B2368" s="103" t="s">
        <v>2985</v>
      </c>
      <c r="C2368" s="103" t="s">
        <v>184</v>
      </c>
      <c r="D2368" s="360">
        <v>294.04000000000002</v>
      </c>
      <c r="E2368" s="522" t="s">
        <v>619</v>
      </c>
    </row>
    <row r="2369" spans="1:5" ht="13.5" x14ac:dyDescent="0.25">
      <c r="A2369" s="103">
        <v>102062</v>
      </c>
      <c r="B2369" s="103" t="s">
        <v>2986</v>
      </c>
      <c r="C2369" s="103" t="s">
        <v>184</v>
      </c>
      <c r="D2369" s="360">
        <v>266.10000000000002</v>
      </c>
      <c r="E2369" s="522" t="s">
        <v>619</v>
      </c>
    </row>
    <row r="2370" spans="1:5" ht="13.5" x14ac:dyDescent="0.25">
      <c r="A2370" s="103">
        <v>102063</v>
      </c>
      <c r="B2370" s="103" t="s">
        <v>2987</v>
      </c>
      <c r="C2370" s="103" t="s">
        <v>184</v>
      </c>
      <c r="D2370" s="360">
        <v>228.62</v>
      </c>
      <c r="E2370" s="522" t="s">
        <v>619</v>
      </c>
    </row>
    <row r="2371" spans="1:5" ht="13.5" x14ac:dyDescent="0.25">
      <c r="A2371" s="103">
        <v>102064</v>
      </c>
      <c r="B2371" s="103" t="s">
        <v>2988</v>
      </c>
      <c r="C2371" s="103" t="s">
        <v>184</v>
      </c>
      <c r="D2371" s="360">
        <v>197.84</v>
      </c>
      <c r="E2371" s="522" t="s">
        <v>619</v>
      </c>
    </row>
    <row r="2372" spans="1:5" ht="13.5" x14ac:dyDescent="0.25">
      <c r="A2372" s="103">
        <v>102065</v>
      </c>
      <c r="B2372" s="103" t="s">
        <v>2989</v>
      </c>
      <c r="C2372" s="103" t="s">
        <v>184</v>
      </c>
      <c r="D2372" s="360">
        <v>180.79</v>
      </c>
      <c r="E2372" s="522" t="s">
        <v>619</v>
      </c>
    </row>
    <row r="2373" spans="1:5" ht="13.5" x14ac:dyDescent="0.25">
      <c r="A2373" s="103">
        <v>102066</v>
      </c>
      <c r="B2373" s="103" t="s">
        <v>2990</v>
      </c>
      <c r="C2373" s="103" t="s">
        <v>184</v>
      </c>
      <c r="D2373" s="360">
        <v>522.4</v>
      </c>
      <c r="E2373" s="522" t="s">
        <v>619</v>
      </c>
    </row>
    <row r="2374" spans="1:5" ht="13.5" x14ac:dyDescent="0.25">
      <c r="A2374" s="103">
        <v>102067</v>
      </c>
      <c r="B2374" s="103" t="s">
        <v>2991</v>
      </c>
      <c r="C2374" s="103" t="s">
        <v>184</v>
      </c>
      <c r="D2374" s="360">
        <v>448.12</v>
      </c>
      <c r="E2374" s="522" t="s">
        <v>619</v>
      </c>
    </row>
    <row r="2375" spans="1:5" ht="13.5" x14ac:dyDescent="0.25">
      <c r="A2375" s="103">
        <v>102068</v>
      </c>
      <c r="B2375" s="103" t="s">
        <v>2992</v>
      </c>
      <c r="C2375" s="103" t="s">
        <v>184</v>
      </c>
      <c r="D2375" s="360">
        <v>282.02999999999997</v>
      </c>
      <c r="E2375" s="522" t="s">
        <v>619</v>
      </c>
    </row>
    <row r="2376" spans="1:5" ht="13.5" x14ac:dyDescent="0.25">
      <c r="A2376" s="103">
        <v>102069</v>
      </c>
      <c r="B2376" s="103" t="s">
        <v>2993</v>
      </c>
      <c r="C2376" s="103" t="s">
        <v>184</v>
      </c>
      <c r="D2376" s="360">
        <v>256.36</v>
      </c>
      <c r="E2376" s="522" t="s">
        <v>619</v>
      </c>
    </row>
    <row r="2377" spans="1:5" ht="13.5" x14ac:dyDescent="0.25">
      <c r="A2377" s="103">
        <v>102070</v>
      </c>
      <c r="B2377" s="103" t="s">
        <v>2994</v>
      </c>
      <c r="C2377" s="103" t="s">
        <v>184</v>
      </c>
      <c r="D2377" s="360">
        <v>225.77</v>
      </c>
      <c r="E2377" s="522" t="s">
        <v>619</v>
      </c>
    </row>
    <row r="2378" spans="1:5" ht="13.5" x14ac:dyDescent="0.25">
      <c r="A2378" s="103">
        <v>102071</v>
      </c>
      <c r="B2378" s="103" t="s">
        <v>2995</v>
      </c>
      <c r="C2378" s="103" t="s">
        <v>184</v>
      </c>
      <c r="D2378" s="360">
        <v>195.7</v>
      </c>
      <c r="E2378" s="522" t="s">
        <v>619</v>
      </c>
    </row>
    <row r="2379" spans="1:5" ht="13.5" x14ac:dyDescent="0.25">
      <c r="A2379" s="103">
        <v>102072</v>
      </c>
      <c r="B2379" s="103" t="s">
        <v>2996</v>
      </c>
      <c r="C2379" s="103" t="s">
        <v>184</v>
      </c>
      <c r="D2379" s="360">
        <v>181.3</v>
      </c>
      <c r="E2379" s="522" t="s">
        <v>619</v>
      </c>
    </row>
    <row r="2380" spans="1:5" ht="13.5" x14ac:dyDescent="0.25">
      <c r="A2380" s="103">
        <v>102073</v>
      </c>
      <c r="B2380" s="103" t="s">
        <v>2997</v>
      </c>
      <c r="C2380" s="103" t="s">
        <v>229</v>
      </c>
      <c r="D2380" s="104">
        <v>3919.59</v>
      </c>
      <c r="E2380" s="522" t="s">
        <v>619</v>
      </c>
    </row>
    <row r="2381" spans="1:5" ht="13.5" x14ac:dyDescent="0.25">
      <c r="A2381" s="103">
        <v>102074</v>
      </c>
      <c r="B2381" s="103" t="s">
        <v>2998</v>
      </c>
      <c r="C2381" s="103" t="s">
        <v>229</v>
      </c>
      <c r="D2381" s="104">
        <v>4782.4799999999996</v>
      </c>
      <c r="E2381" s="522" t="s">
        <v>619</v>
      </c>
    </row>
    <row r="2382" spans="1:5" ht="13.5" x14ac:dyDescent="0.25">
      <c r="A2382" s="103">
        <v>102075</v>
      </c>
      <c r="B2382" s="103" t="s">
        <v>2999</v>
      </c>
      <c r="C2382" s="103" t="s">
        <v>229</v>
      </c>
      <c r="D2382" s="104">
        <v>5042.58</v>
      </c>
      <c r="E2382" s="522" t="s">
        <v>619</v>
      </c>
    </row>
    <row r="2383" spans="1:5" ht="13.5" x14ac:dyDescent="0.25">
      <c r="A2383" s="103">
        <v>102076</v>
      </c>
      <c r="B2383" s="103" t="s">
        <v>3000</v>
      </c>
      <c r="C2383" s="103" t="s">
        <v>229</v>
      </c>
      <c r="D2383" s="104">
        <v>5166.74</v>
      </c>
      <c r="E2383" s="522" t="s">
        <v>619</v>
      </c>
    </row>
    <row r="2384" spans="1:5" ht="13.5" x14ac:dyDescent="0.25">
      <c r="A2384" s="103">
        <v>102077</v>
      </c>
      <c r="B2384" s="103" t="s">
        <v>3001</v>
      </c>
      <c r="C2384" s="103" t="s">
        <v>229</v>
      </c>
      <c r="D2384" s="104">
        <v>5733.66</v>
      </c>
      <c r="E2384" s="522" t="s">
        <v>619</v>
      </c>
    </row>
    <row r="2385" spans="1:5" ht="13.5" x14ac:dyDescent="0.25">
      <c r="A2385" s="103">
        <v>102078</v>
      </c>
      <c r="B2385" s="103" t="s">
        <v>3002</v>
      </c>
      <c r="C2385" s="103" t="s">
        <v>229</v>
      </c>
      <c r="D2385" s="104">
        <v>5783.98</v>
      </c>
      <c r="E2385" s="522" t="s">
        <v>619</v>
      </c>
    </row>
    <row r="2386" spans="1:5" ht="13.5" x14ac:dyDescent="0.25">
      <c r="A2386" s="103">
        <v>102079</v>
      </c>
      <c r="B2386" s="103" t="s">
        <v>3003</v>
      </c>
      <c r="C2386" s="103" t="s">
        <v>229</v>
      </c>
      <c r="D2386" s="104">
        <v>5593.08</v>
      </c>
      <c r="E2386" s="522" t="s">
        <v>619</v>
      </c>
    </row>
    <row r="2387" spans="1:5" ht="13.5" x14ac:dyDescent="0.25">
      <c r="A2387" s="103">
        <v>102080</v>
      </c>
      <c r="B2387" s="103" t="s">
        <v>3004</v>
      </c>
      <c r="C2387" s="103" t="s">
        <v>229</v>
      </c>
      <c r="D2387" s="104">
        <v>4944.1899999999996</v>
      </c>
      <c r="E2387" s="522" t="s">
        <v>619</v>
      </c>
    </row>
    <row r="2388" spans="1:5" ht="13.5" x14ac:dyDescent="0.25">
      <c r="A2388" s="103">
        <v>102086</v>
      </c>
      <c r="B2388" s="103" t="s">
        <v>3005</v>
      </c>
      <c r="C2388" s="103" t="s">
        <v>184</v>
      </c>
      <c r="D2388" s="360">
        <v>236.75</v>
      </c>
      <c r="E2388" s="522" t="s">
        <v>619</v>
      </c>
    </row>
    <row r="2389" spans="1:5" ht="13.5" x14ac:dyDescent="0.25">
      <c r="A2389" s="103">
        <v>102087</v>
      </c>
      <c r="B2389" s="103" t="s">
        <v>3006</v>
      </c>
      <c r="C2389" s="103" t="s">
        <v>184</v>
      </c>
      <c r="D2389" s="360">
        <v>179.12</v>
      </c>
      <c r="E2389" s="522" t="s">
        <v>619</v>
      </c>
    </row>
    <row r="2390" spans="1:5" ht="13.5" x14ac:dyDescent="0.25">
      <c r="A2390" s="103">
        <v>102088</v>
      </c>
      <c r="B2390" s="103" t="s">
        <v>3007</v>
      </c>
      <c r="C2390" s="103" t="s">
        <v>184</v>
      </c>
      <c r="D2390" s="360">
        <v>245.91</v>
      </c>
      <c r="E2390" s="522" t="s">
        <v>619</v>
      </c>
    </row>
    <row r="2391" spans="1:5" ht="13.5" x14ac:dyDescent="0.25">
      <c r="A2391" s="103">
        <v>102089</v>
      </c>
      <c r="B2391" s="103" t="s">
        <v>3008</v>
      </c>
      <c r="C2391" s="103" t="s">
        <v>184</v>
      </c>
      <c r="D2391" s="360">
        <v>230.27</v>
      </c>
      <c r="E2391" s="522" t="s">
        <v>619</v>
      </c>
    </row>
    <row r="2392" spans="1:5" ht="13.5" x14ac:dyDescent="0.25">
      <c r="A2392" s="103">
        <v>102090</v>
      </c>
      <c r="B2392" s="103" t="s">
        <v>3009</v>
      </c>
      <c r="C2392" s="103" t="s">
        <v>184</v>
      </c>
      <c r="D2392" s="360">
        <v>164.9</v>
      </c>
      <c r="E2392" s="522" t="s">
        <v>619</v>
      </c>
    </row>
    <row r="2393" spans="1:5" ht="13.5" x14ac:dyDescent="0.25">
      <c r="A2393" s="103">
        <v>102091</v>
      </c>
      <c r="B2393" s="103" t="s">
        <v>3010</v>
      </c>
      <c r="C2393" s="103" t="s">
        <v>184</v>
      </c>
      <c r="D2393" s="360">
        <v>287.11</v>
      </c>
      <c r="E2393" s="522" t="s">
        <v>619</v>
      </c>
    </row>
    <row r="2394" spans="1:5" ht="13.5" x14ac:dyDescent="0.25">
      <c r="A2394" s="103">
        <v>103760</v>
      </c>
      <c r="B2394" s="103" t="s">
        <v>3011</v>
      </c>
      <c r="C2394" s="103" t="s">
        <v>184</v>
      </c>
      <c r="D2394" s="360">
        <v>133.35</v>
      </c>
      <c r="E2394" s="522" t="s">
        <v>619</v>
      </c>
    </row>
    <row r="2395" spans="1:5" ht="13.5" x14ac:dyDescent="0.25">
      <c r="A2395" s="103">
        <v>103761</v>
      </c>
      <c r="B2395" s="103" t="s">
        <v>3012</v>
      </c>
      <c r="C2395" s="103" t="s">
        <v>184</v>
      </c>
      <c r="D2395" s="360">
        <v>89.22</v>
      </c>
      <c r="E2395" s="522" t="s">
        <v>619</v>
      </c>
    </row>
    <row r="2396" spans="1:5" ht="13.5" x14ac:dyDescent="0.25">
      <c r="A2396" s="103">
        <v>103762</v>
      </c>
      <c r="B2396" s="103" t="s">
        <v>3013</v>
      </c>
      <c r="C2396" s="103" t="s">
        <v>184</v>
      </c>
      <c r="D2396" s="360">
        <v>75.52</v>
      </c>
      <c r="E2396" s="522" t="s">
        <v>619</v>
      </c>
    </row>
    <row r="2397" spans="1:5" ht="13.5" x14ac:dyDescent="0.25">
      <c r="A2397" s="103">
        <v>103763</v>
      </c>
      <c r="B2397" s="103" t="s">
        <v>3014</v>
      </c>
      <c r="C2397" s="103" t="s">
        <v>184</v>
      </c>
      <c r="D2397" s="360">
        <v>66.209999999999994</v>
      </c>
      <c r="E2397" s="522" t="s">
        <v>619</v>
      </c>
    </row>
    <row r="2398" spans="1:5" ht="13.5" x14ac:dyDescent="0.25">
      <c r="A2398" s="103">
        <v>89996</v>
      </c>
      <c r="B2398" s="103" t="s">
        <v>3015</v>
      </c>
      <c r="C2398" s="103" t="s">
        <v>260</v>
      </c>
      <c r="D2398" s="360">
        <v>13.89</v>
      </c>
      <c r="E2398" s="522" t="s">
        <v>619</v>
      </c>
    </row>
    <row r="2399" spans="1:5" ht="13.5" x14ac:dyDescent="0.25">
      <c r="A2399" s="103">
        <v>89997</v>
      </c>
      <c r="B2399" s="103" t="s">
        <v>3016</v>
      </c>
      <c r="C2399" s="103" t="s">
        <v>260</v>
      </c>
      <c r="D2399" s="360">
        <v>11.49</v>
      </c>
      <c r="E2399" s="522" t="s">
        <v>619</v>
      </c>
    </row>
    <row r="2400" spans="1:5" ht="13.5" x14ac:dyDescent="0.25">
      <c r="A2400" s="103">
        <v>89998</v>
      </c>
      <c r="B2400" s="103" t="s">
        <v>3017</v>
      </c>
      <c r="C2400" s="103" t="s">
        <v>260</v>
      </c>
      <c r="D2400" s="360">
        <v>13.39</v>
      </c>
      <c r="E2400" s="522" t="s">
        <v>619</v>
      </c>
    </row>
    <row r="2401" spans="1:5" ht="13.5" x14ac:dyDescent="0.25">
      <c r="A2401" s="103">
        <v>89999</v>
      </c>
      <c r="B2401" s="103" t="s">
        <v>3018</v>
      </c>
      <c r="C2401" s="103" t="s">
        <v>260</v>
      </c>
      <c r="D2401" s="360">
        <v>19.2</v>
      </c>
      <c r="E2401" s="522" t="s">
        <v>619</v>
      </c>
    </row>
    <row r="2402" spans="1:5" ht="13.5" x14ac:dyDescent="0.25">
      <c r="A2402" s="103">
        <v>90000</v>
      </c>
      <c r="B2402" s="103" t="s">
        <v>3019</v>
      </c>
      <c r="C2402" s="103" t="s">
        <v>260</v>
      </c>
      <c r="D2402" s="360">
        <v>15.97</v>
      </c>
      <c r="E2402" s="522" t="s">
        <v>619</v>
      </c>
    </row>
    <row r="2403" spans="1:5" ht="13.5" x14ac:dyDescent="0.25">
      <c r="A2403" s="103">
        <v>91593</v>
      </c>
      <c r="B2403" s="103" t="s">
        <v>3020</v>
      </c>
      <c r="C2403" s="103" t="s">
        <v>260</v>
      </c>
      <c r="D2403" s="360">
        <v>17.670000000000002</v>
      </c>
      <c r="E2403" s="522" t="s">
        <v>619</v>
      </c>
    </row>
    <row r="2404" spans="1:5" ht="13.5" x14ac:dyDescent="0.25">
      <c r="A2404" s="103">
        <v>91594</v>
      </c>
      <c r="B2404" s="103" t="s">
        <v>3021</v>
      </c>
      <c r="C2404" s="103" t="s">
        <v>260</v>
      </c>
      <c r="D2404" s="360">
        <v>18.09</v>
      </c>
      <c r="E2404" s="522" t="s">
        <v>619</v>
      </c>
    </row>
    <row r="2405" spans="1:5" ht="13.5" x14ac:dyDescent="0.25">
      <c r="A2405" s="103">
        <v>91595</v>
      </c>
      <c r="B2405" s="103" t="s">
        <v>3022</v>
      </c>
      <c r="C2405" s="103" t="s">
        <v>260</v>
      </c>
      <c r="D2405" s="360">
        <v>18.7</v>
      </c>
      <c r="E2405" s="522" t="s">
        <v>619</v>
      </c>
    </row>
    <row r="2406" spans="1:5" ht="13.5" x14ac:dyDescent="0.25">
      <c r="A2406" s="103">
        <v>91596</v>
      </c>
      <c r="B2406" s="103" t="s">
        <v>3023</v>
      </c>
      <c r="C2406" s="103" t="s">
        <v>260</v>
      </c>
      <c r="D2406" s="360">
        <v>17.98</v>
      </c>
      <c r="E2406" s="522" t="s">
        <v>619</v>
      </c>
    </row>
    <row r="2407" spans="1:5" ht="13.5" x14ac:dyDescent="0.25">
      <c r="A2407" s="103">
        <v>91597</v>
      </c>
      <c r="B2407" s="103" t="s">
        <v>3024</v>
      </c>
      <c r="C2407" s="103" t="s">
        <v>260</v>
      </c>
      <c r="D2407" s="360">
        <v>12.57</v>
      </c>
      <c r="E2407" s="522" t="s">
        <v>619</v>
      </c>
    </row>
    <row r="2408" spans="1:5" ht="13.5" x14ac:dyDescent="0.25">
      <c r="A2408" s="103">
        <v>91598</v>
      </c>
      <c r="B2408" s="103" t="s">
        <v>3025</v>
      </c>
      <c r="C2408" s="103" t="s">
        <v>260</v>
      </c>
      <c r="D2408" s="360">
        <v>17.47</v>
      </c>
      <c r="E2408" s="522" t="s">
        <v>619</v>
      </c>
    </row>
    <row r="2409" spans="1:5" ht="13.5" x14ac:dyDescent="0.25">
      <c r="A2409" s="103">
        <v>91599</v>
      </c>
      <c r="B2409" s="103" t="s">
        <v>3026</v>
      </c>
      <c r="C2409" s="103" t="s">
        <v>260</v>
      </c>
      <c r="D2409" s="360">
        <v>12.99</v>
      </c>
      <c r="E2409" s="522" t="s">
        <v>619</v>
      </c>
    </row>
    <row r="2410" spans="1:5" ht="13.5" x14ac:dyDescent="0.25">
      <c r="A2410" s="103">
        <v>91600</v>
      </c>
      <c r="B2410" s="103" t="s">
        <v>3027</v>
      </c>
      <c r="C2410" s="103" t="s">
        <v>260</v>
      </c>
      <c r="D2410" s="360">
        <v>20.51</v>
      </c>
      <c r="E2410" s="522" t="s">
        <v>619</v>
      </c>
    </row>
    <row r="2411" spans="1:5" ht="13.5" x14ac:dyDescent="0.25">
      <c r="A2411" s="103">
        <v>91601</v>
      </c>
      <c r="B2411" s="103" t="s">
        <v>3028</v>
      </c>
      <c r="C2411" s="103" t="s">
        <v>260</v>
      </c>
      <c r="D2411" s="360">
        <v>16.32</v>
      </c>
      <c r="E2411" s="522" t="s">
        <v>619</v>
      </c>
    </row>
    <row r="2412" spans="1:5" ht="13.5" x14ac:dyDescent="0.25">
      <c r="A2412" s="103">
        <v>91602</v>
      </c>
      <c r="B2412" s="103" t="s">
        <v>3029</v>
      </c>
      <c r="C2412" s="103" t="s">
        <v>260</v>
      </c>
      <c r="D2412" s="360">
        <v>15.39</v>
      </c>
      <c r="E2412" s="522" t="s">
        <v>619</v>
      </c>
    </row>
    <row r="2413" spans="1:5" ht="13.5" x14ac:dyDescent="0.25">
      <c r="A2413" s="103">
        <v>91603</v>
      </c>
      <c r="B2413" s="103" t="s">
        <v>3030</v>
      </c>
      <c r="C2413" s="103" t="s">
        <v>260</v>
      </c>
      <c r="D2413" s="360">
        <v>14.53</v>
      </c>
      <c r="E2413" s="522" t="s">
        <v>619</v>
      </c>
    </row>
    <row r="2414" spans="1:5" ht="13.5" x14ac:dyDescent="0.25">
      <c r="A2414" s="103">
        <v>92759</v>
      </c>
      <c r="B2414" s="103" t="s">
        <v>3031</v>
      </c>
      <c r="C2414" s="103" t="s">
        <v>260</v>
      </c>
      <c r="D2414" s="360">
        <v>17.53</v>
      </c>
      <c r="E2414" s="522" t="s">
        <v>619</v>
      </c>
    </row>
    <row r="2415" spans="1:5" ht="13.5" x14ac:dyDescent="0.25">
      <c r="A2415" s="103">
        <v>92760</v>
      </c>
      <c r="B2415" s="103" t="s">
        <v>3032</v>
      </c>
      <c r="C2415" s="103" t="s">
        <v>260</v>
      </c>
      <c r="D2415" s="360">
        <v>17.190000000000001</v>
      </c>
      <c r="E2415" s="522" t="s">
        <v>619</v>
      </c>
    </row>
    <row r="2416" spans="1:5" ht="13.5" x14ac:dyDescent="0.25">
      <c r="A2416" s="103">
        <v>92761</v>
      </c>
      <c r="B2416" s="103" t="s">
        <v>3033</v>
      </c>
      <c r="C2416" s="103" t="s">
        <v>260</v>
      </c>
      <c r="D2416" s="360">
        <v>16.579999999999998</v>
      </c>
      <c r="E2416" s="522" t="s">
        <v>619</v>
      </c>
    </row>
    <row r="2417" spans="1:5" ht="13.5" x14ac:dyDescent="0.25">
      <c r="A2417" s="103">
        <v>92762</v>
      </c>
      <c r="B2417" s="103" t="s">
        <v>3034</v>
      </c>
      <c r="C2417" s="103" t="s">
        <v>260</v>
      </c>
      <c r="D2417" s="360">
        <v>15.04</v>
      </c>
      <c r="E2417" s="522" t="s">
        <v>619</v>
      </c>
    </row>
    <row r="2418" spans="1:5" ht="13.5" x14ac:dyDescent="0.25">
      <c r="A2418" s="103">
        <v>92763</v>
      </c>
      <c r="B2418" s="103" t="s">
        <v>3035</v>
      </c>
      <c r="C2418" s="103" t="s">
        <v>260</v>
      </c>
      <c r="D2418" s="360">
        <v>12.79</v>
      </c>
      <c r="E2418" s="522" t="s">
        <v>619</v>
      </c>
    </row>
    <row r="2419" spans="1:5" ht="13.5" x14ac:dyDescent="0.25">
      <c r="A2419" s="103">
        <v>92764</v>
      </c>
      <c r="B2419" s="103" t="s">
        <v>3036</v>
      </c>
      <c r="C2419" s="103" t="s">
        <v>260</v>
      </c>
      <c r="D2419" s="360">
        <v>12.49</v>
      </c>
      <c r="E2419" s="522" t="s">
        <v>619</v>
      </c>
    </row>
    <row r="2420" spans="1:5" ht="13.5" x14ac:dyDescent="0.25">
      <c r="A2420" s="103">
        <v>92765</v>
      </c>
      <c r="B2420" s="103" t="s">
        <v>3037</v>
      </c>
      <c r="C2420" s="103" t="s">
        <v>260</v>
      </c>
      <c r="D2420" s="360">
        <v>14.34</v>
      </c>
      <c r="E2420" s="522" t="s">
        <v>619</v>
      </c>
    </row>
    <row r="2421" spans="1:5" ht="13.5" x14ac:dyDescent="0.25">
      <c r="A2421" s="103">
        <v>92766</v>
      </c>
      <c r="B2421" s="103" t="s">
        <v>3038</v>
      </c>
      <c r="C2421" s="103" t="s">
        <v>260</v>
      </c>
      <c r="D2421" s="360">
        <v>14.22</v>
      </c>
      <c r="E2421" s="522" t="s">
        <v>619</v>
      </c>
    </row>
    <row r="2422" spans="1:5" ht="13.5" x14ac:dyDescent="0.25">
      <c r="A2422" s="103">
        <v>92767</v>
      </c>
      <c r="B2422" s="103" t="s">
        <v>3039</v>
      </c>
      <c r="C2422" s="103" t="s">
        <v>260</v>
      </c>
      <c r="D2422" s="360">
        <v>18.87</v>
      </c>
      <c r="E2422" s="522" t="s">
        <v>619</v>
      </c>
    </row>
    <row r="2423" spans="1:5" ht="13.5" x14ac:dyDescent="0.25">
      <c r="A2423" s="103">
        <v>92768</v>
      </c>
      <c r="B2423" s="103" t="s">
        <v>3040</v>
      </c>
      <c r="C2423" s="103" t="s">
        <v>260</v>
      </c>
      <c r="D2423" s="360">
        <v>17.04</v>
      </c>
      <c r="E2423" s="522" t="s">
        <v>619</v>
      </c>
    </row>
    <row r="2424" spans="1:5" ht="13.5" x14ac:dyDescent="0.25">
      <c r="A2424" s="103">
        <v>92769</v>
      </c>
      <c r="B2424" s="103" t="s">
        <v>3041</v>
      </c>
      <c r="C2424" s="103" t="s">
        <v>260</v>
      </c>
      <c r="D2424" s="360">
        <v>16.7</v>
      </c>
      <c r="E2424" s="522" t="s">
        <v>619</v>
      </c>
    </row>
    <row r="2425" spans="1:5" ht="13.5" x14ac:dyDescent="0.25">
      <c r="A2425" s="103">
        <v>92770</v>
      </c>
      <c r="B2425" s="103" t="s">
        <v>3042</v>
      </c>
      <c r="C2425" s="103" t="s">
        <v>260</v>
      </c>
      <c r="D2425" s="360">
        <v>16.11</v>
      </c>
      <c r="E2425" s="522" t="s">
        <v>619</v>
      </c>
    </row>
    <row r="2426" spans="1:5" ht="13.5" x14ac:dyDescent="0.25">
      <c r="A2426" s="103">
        <v>92771</v>
      </c>
      <c r="B2426" s="103" t="s">
        <v>3043</v>
      </c>
      <c r="C2426" s="103" t="s">
        <v>260</v>
      </c>
      <c r="D2426" s="360">
        <v>14.61</v>
      </c>
      <c r="E2426" s="522" t="s">
        <v>619</v>
      </c>
    </row>
    <row r="2427" spans="1:5" ht="13.5" x14ac:dyDescent="0.25">
      <c r="A2427" s="103">
        <v>92772</v>
      </c>
      <c r="B2427" s="103" t="s">
        <v>3044</v>
      </c>
      <c r="C2427" s="103" t="s">
        <v>260</v>
      </c>
      <c r="D2427" s="360">
        <v>12.39</v>
      </c>
      <c r="E2427" s="522" t="s">
        <v>619</v>
      </c>
    </row>
    <row r="2428" spans="1:5" ht="13.5" x14ac:dyDescent="0.25">
      <c r="A2428" s="103">
        <v>92773</v>
      </c>
      <c r="B2428" s="103" t="s">
        <v>3045</v>
      </c>
      <c r="C2428" s="103" t="s">
        <v>260</v>
      </c>
      <c r="D2428" s="360">
        <v>12.23</v>
      </c>
      <c r="E2428" s="522" t="s">
        <v>619</v>
      </c>
    </row>
    <row r="2429" spans="1:5" ht="13.5" x14ac:dyDescent="0.25">
      <c r="A2429" s="103">
        <v>92774</v>
      </c>
      <c r="B2429" s="103" t="s">
        <v>3046</v>
      </c>
      <c r="C2429" s="103" t="s">
        <v>260</v>
      </c>
      <c r="D2429" s="360">
        <v>14.19</v>
      </c>
      <c r="E2429" s="522" t="s">
        <v>619</v>
      </c>
    </row>
    <row r="2430" spans="1:5" ht="13.5" x14ac:dyDescent="0.25">
      <c r="A2430" s="103">
        <v>92798</v>
      </c>
      <c r="B2430" s="103" t="s">
        <v>3047</v>
      </c>
      <c r="C2430" s="103" t="s">
        <v>260</v>
      </c>
      <c r="D2430" s="360">
        <v>13.09</v>
      </c>
      <c r="E2430" s="522" t="s">
        <v>619</v>
      </c>
    </row>
    <row r="2431" spans="1:5" ht="13.5" x14ac:dyDescent="0.25">
      <c r="A2431" s="103">
        <v>92799</v>
      </c>
      <c r="B2431" s="103" t="s">
        <v>3048</v>
      </c>
      <c r="C2431" s="103" t="s">
        <v>260</v>
      </c>
      <c r="D2431" s="360">
        <v>14.37</v>
      </c>
      <c r="E2431" s="522" t="s">
        <v>619</v>
      </c>
    </row>
    <row r="2432" spans="1:5" ht="13.5" x14ac:dyDescent="0.25">
      <c r="A2432" s="103">
        <v>92800</v>
      </c>
      <c r="B2432" s="103" t="s">
        <v>3049</v>
      </c>
      <c r="C2432" s="103" t="s">
        <v>260</v>
      </c>
      <c r="D2432" s="360">
        <v>13.34</v>
      </c>
      <c r="E2432" s="522" t="s">
        <v>619</v>
      </c>
    </row>
    <row r="2433" spans="1:5" ht="13.5" x14ac:dyDescent="0.25">
      <c r="A2433" s="103">
        <v>92801</v>
      </c>
      <c r="B2433" s="103" t="s">
        <v>3050</v>
      </c>
      <c r="C2433" s="103" t="s">
        <v>260</v>
      </c>
      <c r="D2433" s="360">
        <v>13.87</v>
      </c>
      <c r="E2433" s="522" t="s">
        <v>619</v>
      </c>
    </row>
    <row r="2434" spans="1:5" ht="13.5" x14ac:dyDescent="0.25">
      <c r="A2434" s="103">
        <v>92802</v>
      </c>
      <c r="B2434" s="103" t="s">
        <v>3051</v>
      </c>
      <c r="C2434" s="103" t="s">
        <v>260</v>
      </c>
      <c r="D2434" s="360">
        <v>13.99</v>
      </c>
      <c r="E2434" s="522" t="s">
        <v>619</v>
      </c>
    </row>
    <row r="2435" spans="1:5" ht="13.5" x14ac:dyDescent="0.25">
      <c r="A2435" s="103">
        <v>92803</v>
      </c>
      <c r="B2435" s="103" t="s">
        <v>3052</v>
      </c>
      <c r="C2435" s="103" t="s">
        <v>260</v>
      </c>
      <c r="D2435" s="360">
        <v>13</v>
      </c>
      <c r="E2435" s="522" t="s">
        <v>619</v>
      </c>
    </row>
    <row r="2436" spans="1:5" ht="13.5" x14ac:dyDescent="0.25">
      <c r="A2436" s="103">
        <v>92804</v>
      </c>
      <c r="B2436" s="103" t="s">
        <v>3053</v>
      </c>
      <c r="C2436" s="103" t="s">
        <v>260</v>
      </c>
      <c r="D2436" s="360">
        <v>11.17</v>
      </c>
      <c r="E2436" s="522" t="s">
        <v>619</v>
      </c>
    </row>
    <row r="2437" spans="1:5" ht="13.5" x14ac:dyDescent="0.25">
      <c r="A2437" s="103">
        <v>92805</v>
      </c>
      <c r="B2437" s="103" t="s">
        <v>3054</v>
      </c>
      <c r="C2437" s="103" t="s">
        <v>260</v>
      </c>
      <c r="D2437" s="360">
        <v>11.1</v>
      </c>
      <c r="E2437" s="522" t="s">
        <v>619</v>
      </c>
    </row>
    <row r="2438" spans="1:5" ht="13.5" x14ac:dyDescent="0.25">
      <c r="A2438" s="103">
        <v>92806</v>
      </c>
      <c r="B2438" s="103" t="s">
        <v>3055</v>
      </c>
      <c r="C2438" s="103" t="s">
        <v>260</v>
      </c>
      <c r="D2438" s="360">
        <v>13.1</v>
      </c>
      <c r="E2438" s="522" t="s">
        <v>619</v>
      </c>
    </row>
    <row r="2439" spans="1:5" ht="13.5" x14ac:dyDescent="0.25">
      <c r="A2439" s="103">
        <v>92875</v>
      </c>
      <c r="B2439" s="103" t="s">
        <v>3056</v>
      </c>
      <c r="C2439" s="103" t="s">
        <v>260</v>
      </c>
      <c r="D2439" s="360">
        <v>13.01</v>
      </c>
      <c r="E2439" s="522" t="s">
        <v>619</v>
      </c>
    </row>
    <row r="2440" spans="1:5" ht="13.5" x14ac:dyDescent="0.25">
      <c r="A2440" s="103">
        <v>92876</v>
      </c>
      <c r="B2440" s="103" t="s">
        <v>3057</v>
      </c>
      <c r="C2440" s="103" t="s">
        <v>260</v>
      </c>
      <c r="D2440" s="360">
        <v>12.88</v>
      </c>
      <c r="E2440" s="522" t="s">
        <v>619</v>
      </c>
    </row>
    <row r="2441" spans="1:5" ht="13.5" x14ac:dyDescent="0.25">
      <c r="A2441" s="103">
        <v>92877</v>
      </c>
      <c r="B2441" s="103" t="s">
        <v>3058</v>
      </c>
      <c r="C2441" s="103" t="s">
        <v>260</v>
      </c>
      <c r="D2441" s="360">
        <v>14.05</v>
      </c>
      <c r="E2441" s="522" t="s">
        <v>619</v>
      </c>
    </row>
    <row r="2442" spans="1:5" ht="13.5" x14ac:dyDescent="0.25">
      <c r="A2442" s="103">
        <v>92878</v>
      </c>
      <c r="B2442" s="103" t="s">
        <v>3059</v>
      </c>
      <c r="C2442" s="103" t="s">
        <v>260</v>
      </c>
      <c r="D2442" s="360">
        <v>13.88</v>
      </c>
      <c r="E2442" s="522" t="s">
        <v>619</v>
      </c>
    </row>
    <row r="2443" spans="1:5" ht="13.5" x14ac:dyDescent="0.25">
      <c r="A2443" s="103">
        <v>92879</v>
      </c>
      <c r="B2443" s="103" t="s">
        <v>3060</v>
      </c>
      <c r="C2443" s="103" t="s">
        <v>260</v>
      </c>
      <c r="D2443" s="360">
        <v>13.78</v>
      </c>
      <c r="E2443" s="522" t="s">
        <v>619</v>
      </c>
    </row>
    <row r="2444" spans="1:5" ht="13.5" x14ac:dyDescent="0.25">
      <c r="A2444" s="103">
        <v>92880</v>
      </c>
      <c r="B2444" s="103" t="s">
        <v>3061</v>
      </c>
      <c r="C2444" s="103" t="s">
        <v>260</v>
      </c>
      <c r="D2444" s="360">
        <v>14.11</v>
      </c>
      <c r="E2444" s="522" t="s">
        <v>619</v>
      </c>
    </row>
    <row r="2445" spans="1:5" ht="13.5" x14ac:dyDescent="0.25">
      <c r="A2445" s="103">
        <v>92881</v>
      </c>
      <c r="B2445" s="103" t="s">
        <v>3062</v>
      </c>
      <c r="C2445" s="103" t="s">
        <v>260</v>
      </c>
      <c r="D2445" s="360">
        <v>14.08</v>
      </c>
      <c r="E2445" s="522" t="s">
        <v>619</v>
      </c>
    </row>
    <row r="2446" spans="1:5" ht="13.5" x14ac:dyDescent="0.25">
      <c r="A2446" s="103">
        <v>92882</v>
      </c>
      <c r="B2446" s="103" t="s">
        <v>3063</v>
      </c>
      <c r="C2446" s="103" t="s">
        <v>260</v>
      </c>
      <c r="D2446" s="360">
        <v>16.79</v>
      </c>
      <c r="E2446" s="522" t="s">
        <v>619</v>
      </c>
    </row>
    <row r="2447" spans="1:5" ht="13.5" x14ac:dyDescent="0.25">
      <c r="A2447" s="103">
        <v>92883</v>
      </c>
      <c r="B2447" s="103" t="s">
        <v>3064</v>
      </c>
      <c r="C2447" s="103" t="s">
        <v>260</v>
      </c>
      <c r="D2447" s="360">
        <v>15.9</v>
      </c>
      <c r="E2447" s="522" t="s">
        <v>619</v>
      </c>
    </row>
    <row r="2448" spans="1:5" ht="13.5" x14ac:dyDescent="0.25">
      <c r="A2448" s="103">
        <v>92884</v>
      </c>
      <c r="B2448" s="103" t="s">
        <v>3065</v>
      </c>
      <c r="C2448" s="103" t="s">
        <v>260</v>
      </c>
      <c r="D2448" s="360">
        <v>16.5</v>
      </c>
      <c r="E2448" s="522" t="s">
        <v>619</v>
      </c>
    </row>
    <row r="2449" spans="1:5" ht="13.5" x14ac:dyDescent="0.25">
      <c r="A2449" s="103">
        <v>92885</v>
      </c>
      <c r="B2449" s="103" t="s">
        <v>3066</v>
      </c>
      <c r="C2449" s="103" t="s">
        <v>260</v>
      </c>
      <c r="D2449" s="360">
        <v>15.88</v>
      </c>
      <c r="E2449" s="522" t="s">
        <v>619</v>
      </c>
    </row>
    <row r="2450" spans="1:5" ht="13.5" x14ac:dyDescent="0.25">
      <c r="A2450" s="103">
        <v>92886</v>
      </c>
      <c r="B2450" s="103" t="s">
        <v>3067</v>
      </c>
      <c r="C2450" s="103" t="s">
        <v>260</v>
      </c>
      <c r="D2450" s="360">
        <v>15.37</v>
      </c>
      <c r="E2450" s="522" t="s">
        <v>619</v>
      </c>
    </row>
    <row r="2451" spans="1:5" ht="13.5" x14ac:dyDescent="0.25">
      <c r="A2451" s="103">
        <v>92887</v>
      </c>
      <c r="B2451" s="103" t="s">
        <v>3068</v>
      </c>
      <c r="C2451" s="103" t="s">
        <v>260</v>
      </c>
      <c r="D2451" s="360">
        <v>15.41</v>
      </c>
      <c r="E2451" s="522" t="s">
        <v>619</v>
      </c>
    </row>
    <row r="2452" spans="1:5" ht="13.5" x14ac:dyDescent="0.25">
      <c r="A2452" s="103">
        <v>92888</v>
      </c>
      <c r="B2452" s="103" t="s">
        <v>3069</v>
      </c>
      <c r="C2452" s="103" t="s">
        <v>260</v>
      </c>
      <c r="D2452" s="360">
        <v>15.15</v>
      </c>
      <c r="E2452" s="522" t="s">
        <v>619</v>
      </c>
    </row>
    <row r="2453" spans="1:5" ht="13.5" x14ac:dyDescent="0.25">
      <c r="A2453" s="103">
        <v>92915</v>
      </c>
      <c r="B2453" s="103" t="s">
        <v>3070</v>
      </c>
      <c r="C2453" s="103" t="s">
        <v>260</v>
      </c>
      <c r="D2453" s="360">
        <v>20.09</v>
      </c>
      <c r="E2453" s="522" t="s">
        <v>619</v>
      </c>
    </row>
    <row r="2454" spans="1:5" ht="13.5" x14ac:dyDescent="0.25">
      <c r="A2454" s="103">
        <v>92916</v>
      </c>
      <c r="B2454" s="103" t="s">
        <v>3071</v>
      </c>
      <c r="C2454" s="103" t="s">
        <v>260</v>
      </c>
      <c r="D2454" s="360">
        <v>19.07</v>
      </c>
      <c r="E2454" s="522" t="s">
        <v>619</v>
      </c>
    </row>
    <row r="2455" spans="1:5" ht="13.5" x14ac:dyDescent="0.25">
      <c r="A2455" s="103">
        <v>92917</v>
      </c>
      <c r="B2455" s="103" t="s">
        <v>3072</v>
      </c>
      <c r="C2455" s="103" t="s">
        <v>260</v>
      </c>
      <c r="D2455" s="360">
        <v>17.920000000000002</v>
      </c>
      <c r="E2455" s="522" t="s">
        <v>619</v>
      </c>
    </row>
    <row r="2456" spans="1:5" ht="13.5" x14ac:dyDescent="0.25">
      <c r="A2456" s="103">
        <v>92919</v>
      </c>
      <c r="B2456" s="103" t="s">
        <v>3073</v>
      </c>
      <c r="C2456" s="103" t="s">
        <v>260</v>
      </c>
      <c r="D2456" s="360">
        <v>15.98</v>
      </c>
      <c r="E2456" s="522" t="s">
        <v>619</v>
      </c>
    </row>
    <row r="2457" spans="1:5" ht="13.5" x14ac:dyDescent="0.25">
      <c r="A2457" s="103">
        <v>92921</v>
      </c>
      <c r="B2457" s="103" t="s">
        <v>3074</v>
      </c>
      <c r="C2457" s="103" t="s">
        <v>260</v>
      </c>
      <c r="D2457" s="360">
        <v>13.39</v>
      </c>
      <c r="E2457" s="522" t="s">
        <v>619</v>
      </c>
    </row>
    <row r="2458" spans="1:5" ht="13.5" x14ac:dyDescent="0.25">
      <c r="A2458" s="103">
        <v>92922</v>
      </c>
      <c r="B2458" s="103" t="s">
        <v>3075</v>
      </c>
      <c r="C2458" s="103" t="s">
        <v>260</v>
      </c>
      <c r="D2458" s="360">
        <v>12.94</v>
      </c>
      <c r="E2458" s="522" t="s">
        <v>619</v>
      </c>
    </row>
    <row r="2459" spans="1:5" ht="13.5" x14ac:dyDescent="0.25">
      <c r="A2459" s="103">
        <v>92923</v>
      </c>
      <c r="B2459" s="103" t="s">
        <v>3076</v>
      </c>
      <c r="C2459" s="103" t="s">
        <v>260</v>
      </c>
      <c r="D2459" s="360">
        <v>14.7</v>
      </c>
      <c r="E2459" s="522" t="s">
        <v>619</v>
      </c>
    </row>
    <row r="2460" spans="1:5" ht="13.5" x14ac:dyDescent="0.25">
      <c r="A2460" s="103">
        <v>92924</v>
      </c>
      <c r="B2460" s="103" t="s">
        <v>3077</v>
      </c>
      <c r="C2460" s="103" t="s">
        <v>260</v>
      </c>
      <c r="D2460" s="360">
        <v>14.51</v>
      </c>
      <c r="E2460" s="522" t="s">
        <v>619</v>
      </c>
    </row>
    <row r="2461" spans="1:5" ht="13.5" x14ac:dyDescent="0.25">
      <c r="A2461" s="103">
        <v>95448</v>
      </c>
      <c r="B2461" s="103" t="s">
        <v>3078</v>
      </c>
      <c r="C2461" s="103" t="s">
        <v>260</v>
      </c>
      <c r="D2461" s="360">
        <v>14.38</v>
      </c>
      <c r="E2461" s="522" t="s">
        <v>619</v>
      </c>
    </row>
    <row r="2462" spans="1:5" ht="13.5" x14ac:dyDescent="0.25">
      <c r="A2462" s="103">
        <v>95576</v>
      </c>
      <c r="B2462" s="103" t="s">
        <v>3079</v>
      </c>
      <c r="C2462" s="103" t="s">
        <v>260</v>
      </c>
      <c r="D2462" s="360">
        <v>16.71</v>
      </c>
      <c r="E2462" s="522" t="s">
        <v>619</v>
      </c>
    </row>
    <row r="2463" spans="1:5" ht="13.5" x14ac:dyDescent="0.25">
      <c r="A2463" s="103">
        <v>95577</v>
      </c>
      <c r="B2463" s="103" t="s">
        <v>3080</v>
      </c>
      <c r="C2463" s="103" t="s">
        <v>260</v>
      </c>
      <c r="D2463" s="360">
        <v>14.64</v>
      </c>
      <c r="E2463" s="522" t="s">
        <v>619</v>
      </c>
    </row>
    <row r="2464" spans="1:5" ht="13.5" x14ac:dyDescent="0.25">
      <c r="A2464" s="103">
        <v>95578</v>
      </c>
      <c r="B2464" s="103" t="s">
        <v>3081</v>
      </c>
      <c r="C2464" s="103" t="s">
        <v>260</v>
      </c>
      <c r="D2464" s="360">
        <v>12.37</v>
      </c>
      <c r="E2464" s="522" t="s">
        <v>619</v>
      </c>
    </row>
    <row r="2465" spans="1:5" ht="13.5" x14ac:dyDescent="0.25">
      <c r="A2465" s="103">
        <v>95579</v>
      </c>
      <c r="B2465" s="103" t="s">
        <v>3082</v>
      </c>
      <c r="C2465" s="103" t="s">
        <v>260</v>
      </c>
      <c r="D2465" s="360">
        <v>12.08</v>
      </c>
      <c r="E2465" s="522" t="s">
        <v>619</v>
      </c>
    </row>
    <row r="2466" spans="1:5" ht="13.5" x14ac:dyDescent="0.25">
      <c r="A2466" s="103">
        <v>95580</v>
      </c>
      <c r="B2466" s="103" t="s">
        <v>3083</v>
      </c>
      <c r="C2466" s="103" t="s">
        <v>260</v>
      </c>
      <c r="D2466" s="360">
        <v>13.99</v>
      </c>
      <c r="E2466" s="522" t="s">
        <v>619</v>
      </c>
    </row>
    <row r="2467" spans="1:5" ht="13.5" x14ac:dyDescent="0.25">
      <c r="A2467" s="103">
        <v>95581</v>
      </c>
      <c r="B2467" s="103" t="s">
        <v>3084</v>
      </c>
      <c r="C2467" s="103" t="s">
        <v>260</v>
      </c>
      <c r="D2467" s="360">
        <v>13.94</v>
      </c>
      <c r="E2467" s="522" t="s">
        <v>619</v>
      </c>
    </row>
    <row r="2468" spans="1:5" ht="13.5" x14ac:dyDescent="0.25">
      <c r="A2468" s="103">
        <v>95582</v>
      </c>
      <c r="B2468" s="103" t="s">
        <v>3085</v>
      </c>
      <c r="C2468" s="103" t="s">
        <v>260</v>
      </c>
      <c r="D2468" s="360">
        <v>15.21</v>
      </c>
      <c r="E2468" s="522" t="s">
        <v>619</v>
      </c>
    </row>
    <row r="2469" spans="1:5" ht="13.5" x14ac:dyDescent="0.25">
      <c r="A2469" s="103">
        <v>95583</v>
      </c>
      <c r="B2469" s="103" t="s">
        <v>3086</v>
      </c>
      <c r="C2469" s="103" t="s">
        <v>260</v>
      </c>
      <c r="D2469" s="360">
        <v>19.21</v>
      </c>
      <c r="E2469" s="522" t="s">
        <v>619</v>
      </c>
    </row>
    <row r="2470" spans="1:5" ht="13.5" x14ac:dyDescent="0.25">
      <c r="A2470" s="103">
        <v>95584</v>
      </c>
      <c r="B2470" s="103" t="s">
        <v>3087</v>
      </c>
      <c r="C2470" s="103" t="s">
        <v>260</v>
      </c>
      <c r="D2470" s="360">
        <v>17.84</v>
      </c>
      <c r="E2470" s="522" t="s">
        <v>619</v>
      </c>
    </row>
    <row r="2471" spans="1:5" ht="13.5" x14ac:dyDescent="0.25">
      <c r="A2471" s="103">
        <v>95592</v>
      </c>
      <c r="B2471" s="103" t="s">
        <v>3088</v>
      </c>
      <c r="C2471" s="103" t="s">
        <v>260</v>
      </c>
      <c r="D2471" s="360">
        <v>19.21</v>
      </c>
      <c r="E2471" s="522" t="s">
        <v>619</v>
      </c>
    </row>
    <row r="2472" spans="1:5" ht="13.5" x14ac:dyDescent="0.25">
      <c r="A2472" s="103">
        <v>95593</v>
      </c>
      <c r="B2472" s="103" t="s">
        <v>3089</v>
      </c>
      <c r="C2472" s="103" t="s">
        <v>260</v>
      </c>
      <c r="D2472" s="360">
        <v>17.84</v>
      </c>
      <c r="E2472" s="522" t="s">
        <v>619</v>
      </c>
    </row>
    <row r="2473" spans="1:5" ht="13.5" x14ac:dyDescent="0.25">
      <c r="A2473" s="103">
        <v>95943</v>
      </c>
      <c r="B2473" s="103" t="s">
        <v>3090</v>
      </c>
      <c r="C2473" s="103" t="s">
        <v>260</v>
      </c>
      <c r="D2473" s="360">
        <v>25.12</v>
      </c>
      <c r="E2473" s="522" t="s">
        <v>619</v>
      </c>
    </row>
    <row r="2474" spans="1:5" ht="13.5" x14ac:dyDescent="0.25">
      <c r="A2474" s="103">
        <v>95944</v>
      </c>
      <c r="B2474" s="103" t="s">
        <v>3091</v>
      </c>
      <c r="C2474" s="103" t="s">
        <v>260</v>
      </c>
      <c r="D2474" s="360">
        <v>23.58</v>
      </c>
      <c r="E2474" s="522" t="s">
        <v>619</v>
      </c>
    </row>
    <row r="2475" spans="1:5" ht="13.5" x14ac:dyDescent="0.25">
      <c r="A2475" s="103">
        <v>95945</v>
      </c>
      <c r="B2475" s="103" t="s">
        <v>3092</v>
      </c>
      <c r="C2475" s="103" t="s">
        <v>260</v>
      </c>
      <c r="D2475" s="360">
        <v>20.059999999999999</v>
      </c>
      <c r="E2475" s="522" t="s">
        <v>619</v>
      </c>
    </row>
    <row r="2476" spans="1:5" ht="13.5" x14ac:dyDescent="0.25">
      <c r="A2476" s="103">
        <v>95946</v>
      </c>
      <c r="B2476" s="103" t="s">
        <v>3093</v>
      </c>
      <c r="C2476" s="103" t="s">
        <v>260</v>
      </c>
      <c r="D2476" s="360">
        <v>16.63</v>
      </c>
      <c r="E2476" s="522" t="s">
        <v>619</v>
      </c>
    </row>
    <row r="2477" spans="1:5" ht="13.5" x14ac:dyDescent="0.25">
      <c r="A2477" s="103">
        <v>95947</v>
      </c>
      <c r="B2477" s="103" t="s">
        <v>3094</v>
      </c>
      <c r="C2477" s="103" t="s">
        <v>260</v>
      </c>
      <c r="D2477" s="360">
        <v>13.25</v>
      </c>
      <c r="E2477" s="522" t="s">
        <v>619</v>
      </c>
    </row>
    <row r="2478" spans="1:5" ht="13.5" x14ac:dyDescent="0.25">
      <c r="A2478" s="103">
        <v>95948</v>
      </c>
      <c r="B2478" s="103" t="s">
        <v>3095</v>
      </c>
      <c r="C2478" s="103" t="s">
        <v>260</v>
      </c>
      <c r="D2478" s="360">
        <v>12.1</v>
      </c>
      <c r="E2478" s="522" t="s">
        <v>619</v>
      </c>
    </row>
    <row r="2479" spans="1:5" ht="13.5" x14ac:dyDescent="0.25">
      <c r="A2479" s="103">
        <v>96544</v>
      </c>
      <c r="B2479" s="103" t="s">
        <v>3096</v>
      </c>
      <c r="C2479" s="103" t="s">
        <v>260</v>
      </c>
      <c r="D2479" s="360">
        <v>19.829999999999998</v>
      </c>
      <c r="E2479" s="522" t="s">
        <v>619</v>
      </c>
    </row>
    <row r="2480" spans="1:5" ht="13.5" x14ac:dyDescent="0.25">
      <c r="A2480" s="103">
        <v>96545</v>
      </c>
      <c r="B2480" s="103" t="s">
        <v>3097</v>
      </c>
      <c r="C2480" s="103" t="s">
        <v>260</v>
      </c>
      <c r="D2480" s="360">
        <v>18.68</v>
      </c>
      <c r="E2480" s="522" t="s">
        <v>619</v>
      </c>
    </row>
    <row r="2481" spans="1:5" ht="13.5" x14ac:dyDescent="0.25">
      <c r="A2481" s="103">
        <v>96546</v>
      </c>
      <c r="B2481" s="103" t="s">
        <v>3098</v>
      </c>
      <c r="C2481" s="103" t="s">
        <v>260</v>
      </c>
      <c r="D2481" s="360">
        <v>16.78</v>
      </c>
      <c r="E2481" s="522" t="s">
        <v>619</v>
      </c>
    </row>
    <row r="2482" spans="1:5" ht="13.5" x14ac:dyDescent="0.25">
      <c r="A2482" s="103">
        <v>96547</v>
      </c>
      <c r="B2482" s="103" t="s">
        <v>3099</v>
      </c>
      <c r="C2482" s="103" t="s">
        <v>260</v>
      </c>
      <c r="D2482" s="360">
        <v>14.21</v>
      </c>
      <c r="E2482" s="522" t="s">
        <v>619</v>
      </c>
    </row>
    <row r="2483" spans="1:5" ht="13.5" x14ac:dyDescent="0.25">
      <c r="A2483" s="103">
        <v>96548</v>
      </c>
      <c r="B2483" s="103" t="s">
        <v>3100</v>
      </c>
      <c r="C2483" s="103" t="s">
        <v>260</v>
      </c>
      <c r="D2483" s="360">
        <v>13.53</v>
      </c>
      <c r="E2483" s="522" t="s">
        <v>619</v>
      </c>
    </row>
    <row r="2484" spans="1:5" ht="13.5" x14ac:dyDescent="0.25">
      <c r="A2484" s="103">
        <v>96549</v>
      </c>
      <c r="B2484" s="103" t="s">
        <v>3101</v>
      </c>
      <c r="C2484" s="103" t="s">
        <v>260</v>
      </c>
      <c r="D2484" s="360">
        <v>15.08</v>
      </c>
      <c r="E2484" s="522" t="s">
        <v>619</v>
      </c>
    </row>
    <row r="2485" spans="1:5" ht="13.5" x14ac:dyDescent="0.25">
      <c r="A2485" s="103">
        <v>96550</v>
      </c>
      <c r="B2485" s="103" t="s">
        <v>3102</v>
      </c>
      <c r="C2485" s="103" t="s">
        <v>260</v>
      </c>
      <c r="D2485" s="360">
        <v>14.73</v>
      </c>
      <c r="E2485" s="522" t="s">
        <v>619</v>
      </c>
    </row>
    <row r="2486" spans="1:5" ht="13.5" x14ac:dyDescent="0.25">
      <c r="A2486" s="103">
        <v>100064</v>
      </c>
      <c r="B2486" s="103" t="s">
        <v>3103</v>
      </c>
      <c r="C2486" s="103" t="s">
        <v>260</v>
      </c>
      <c r="D2486" s="360">
        <v>17.95</v>
      </c>
      <c r="E2486" s="522" t="s">
        <v>619</v>
      </c>
    </row>
    <row r="2487" spans="1:5" ht="13.5" x14ac:dyDescent="0.25">
      <c r="A2487" s="103">
        <v>100066</v>
      </c>
      <c r="B2487" s="103" t="s">
        <v>3104</v>
      </c>
      <c r="C2487" s="103" t="s">
        <v>260</v>
      </c>
      <c r="D2487" s="360">
        <v>17.95</v>
      </c>
      <c r="E2487" s="522" t="s">
        <v>619</v>
      </c>
    </row>
    <row r="2488" spans="1:5" ht="13.5" x14ac:dyDescent="0.25">
      <c r="A2488" s="103">
        <v>100067</v>
      </c>
      <c r="B2488" s="103" t="s">
        <v>3105</v>
      </c>
      <c r="C2488" s="103" t="s">
        <v>260</v>
      </c>
      <c r="D2488" s="360">
        <v>15.57</v>
      </c>
      <c r="E2488" s="522" t="s">
        <v>619</v>
      </c>
    </row>
    <row r="2489" spans="1:5" ht="13.5" x14ac:dyDescent="0.25">
      <c r="A2489" s="103">
        <v>100068</v>
      </c>
      <c r="B2489" s="103" t="s">
        <v>3106</v>
      </c>
      <c r="C2489" s="103" t="s">
        <v>260</v>
      </c>
      <c r="D2489" s="360">
        <v>12.49</v>
      </c>
      <c r="E2489" s="522" t="s">
        <v>619</v>
      </c>
    </row>
    <row r="2490" spans="1:5" ht="13.5" x14ac:dyDescent="0.25">
      <c r="A2490" s="103">
        <v>102920</v>
      </c>
      <c r="B2490" s="103" t="s">
        <v>3107</v>
      </c>
      <c r="C2490" s="103" t="s">
        <v>260</v>
      </c>
      <c r="D2490" s="360">
        <v>11.16</v>
      </c>
      <c r="E2490" s="522" t="s">
        <v>619</v>
      </c>
    </row>
    <row r="2491" spans="1:5" ht="13.5" x14ac:dyDescent="0.25">
      <c r="A2491" s="103">
        <v>102921</v>
      </c>
      <c r="B2491" s="103" t="s">
        <v>3108</v>
      </c>
      <c r="C2491" s="103" t="s">
        <v>260</v>
      </c>
      <c r="D2491" s="360">
        <v>10.88</v>
      </c>
      <c r="E2491" s="522" t="s">
        <v>619</v>
      </c>
    </row>
    <row r="2492" spans="1:5" ht="13.5" x14ac:dyDescent="0.25">
      <c r="A2492" s="103">
        <v>102922</v>
      </c>
      <c r="B2492" s="103" t="s">
        <v>3109</v>
      </c>
      <c r="C2492" s="103" t="s">
        <v>260</v>
      </c>
      <c r="D2492" s="360">
        <v>11.7</v>
      </c>
      <c r="E2492" s="522" t="s">
        <v>619</v>
      </c>
    </row>
    <row r="2493" spans="1:5" ht="13.5" x14ac:dyDescent="0.25">
      <c r="A2493" s="103">
        <v>102923</v>
      </c>
      <c r="B2493" s="103" t="s">
        <v>3110</v>
      </c>
      <c r="C2493" s="103" t="s">
        <v>260</v>
      </c>
      <c r="D2493" s="360">
        <v>10.69</v>
      </c>
      <c r="E2493" s="522" t="s">
        <v>619</v>
      </c>
    </row>
    <row r="2494" spans="1:5" ht="13.5" x14ac:dyDescent="0.25">
      <c r="A2494" s="103">
        <v>103088</v>
      </c>
      <c r="B2494" s="103" t="s">
        <v>3111</v>
      </c>
      <c r="C2494" s="103" t="s">
        <v>260</v>
      </c>
      <c r="D2494" s="360">
        <v>12.82</v>
      </c>
      <c r="E2494" s="522" t="s">
        <v>619</v>
      </c>
    </row>
    <row r="2495" spans="1:5" ht="13.5" x14ac:dyDescent="0.25">
      <c r="A2495" s="103">
        <v>104104</v>
      </c>
      <c r="B2495" s="103" t="s">
        <v>3112</v>
      </c>
      <c r="C2495" s="103" t="s">
        <v>260</v>
      </c>
      <c r="D2495" s="360">
        <v>15.41</v>
      </c>
      <c r="E2495" s="522" t="s">
        <v>619</v>
      </c>
    </row>
    <row r="2496" spans="1:5" ht="13.5" x14ac:dyDescent="0.25">
      <c r="A2496" s="103">
        <v>104105</v>
      </c>
      <c r="B2496" s="103" t="s">
        <v>3113</v>
      </c>
      <c r="C2496" s="103" t="s">
        <v>260</v>
      </c>
      <c r="D2496" s="360">
        <v>15.42</v>
      </c>
      <c r="E2496" s="522" t="s">
        <v>619</v>
      </c>
    </row>
    <row r="2497" spans="1:5" ht="13.5" x14ac:dyDescent="0.25">
      <c r="A2497" s="103">
        <v>104106</v>
      </c>
      <c r="B2497" s="103" t="s">
        <v>3114</v>
      </c>
      <c r="C2497" s="103" t="s">
        <v>260</v>
      </c>
      <c r="D2497" s="360">
        <v>13.57</v>
      </c>
      <c r="E2497" s="522" t="s">
        <v>619</v>
      </c>
    </row>
    <row r="2498" spans="1:5" ht="13.5" x14ac:dyDescent="0.25">
      <c r="A2498" s="103">
        <v>104107</v>
      </c>
      <c r="B2498" s="103" t="s">
        <v>3115</v>
      </c>
      <c r="C2498" s="103" t="s">
        <v>260</v>
      </c>
      <c r="D2498" s="360">
        <v>14.22</v>
      </c>
      <c r="E2498" s="522" t="s">
        <v>619</v>
      </c>
    </row>
    <row r="2499" spans="1:5" ht="13.5" x14ac:dyDescent="0.25">
      <c r="A2499" s="103">
        <v>104108</v>
      </c>
      <c r="B2499" s="103" t="s">
        <v>3116</v>
      </c>
      <c r="C2499" s="103" t="s">
        <v>260</v>
      </c>
      <c r="D2499" s="360">
        <v>16.71</v>
      </c>
      <c r="E2499" s="522" t="s">
        <v>619</v>
      </c>
    </row>
    <row r="2500" spans="1:5" ht="13.5" x14ac:dyDescent="0.25">
      <c r="A2500" s="103">
        <v>104109</v>
      </c>
      <c r="B2500" s="103" t="s">
        <v>3117</v>
      </c>
      <c r="C2500" s="103" t="s">
        <v>260</v>
      </c>
      <c r="D2500" s="360">
        <v>19.73</v>
      </c>
      <c r="E2500" s="522" t="s">
        <v>619</v>
      </c>
    </row>
    <row r="2501" spans="1:5" ht="13.5" x14ac:dyDescent="0.25">
      <c r="A2501" s="103">
        <v>104110</v>
      </c>
      <c r="B2501" s="103" t="s">
        <v>3118</v>
      </c>
      <c r="C2501" s="103" t="s">
        <v>260</v>
      </c>
      <c r="D2501" s="360">
        <v>21.62</v>
      </c>
      <c r="E2501" s="522" t="s">
        <v>619</v>
      </c>
    </row>
    <row r="2502" spans="1:5" ht="13.5" x14ac:dyDescent="0.25">
      <c r="A2502" s="103">
        <v>104111</v>
      </c>
      <c r="B2502" s="103" t="s">
        <v>3119</v>
      </c>
      <c r="C2502" s="103" t="s">
        <v>260</v>
      </c>
      <c r="D2502" s="360">
        <v>23.52</v>
      </c>
      <c r="E2502" s="522" t="s">
        <v>619</v>
      </c>
    </row>
    <row r="2503" spans="1:5" ht="13.5" x14ac:dyDescent="0.25">
      <c r="A2503" s="103">
        <v>89993</v>
      </c>
      <c r="B2503" s="103" t="s">
        <v>3120</v>
      </c>
      <c r="C2503" s="103" t="s">
        <v>229</v>
      </c>
      <c r="D2503" s="360">
        <v>997.85</v>
      </c>
      <c r="E2503" s="522" t="s">
        <v>619</v>
      </c>
    </row>
    <row r="2504" spans="1:5" ht="13.5" x14ac:dyDescent="0.25">
      <c r="A2504" s="103">
        <v>89994</v>
      </c>
      <c r="B2504" s="103" t="s">
        <v>3121</v>
      </c>
      <c r="C2504" s="103" t="s">
        <v>229</v>
      </c>
      <c r="D2504" s="360">
        <v>859.31</v>
      </c>
      <c r="E2504" s="522" t="s">
        <v>619</v>
      </c>
    </row>
    <row r="2505" spans="1:5" ht="13.5" x14ac:dyDescent="0.25">
      <c r="A2505" s="103">
        <v>89995</v>
      </c>
      <c r="B2505" s="103" t="s">
        <v>3122</v>
      </c>
      <c r="C2505" s="103" t="s">
        <v>229</v>
      </c>
      <c r="D2505" s="360">
        <v>962.41</v>
      </c>
      <c r="E2505" s="522" t="s">
        <v>619</v>
      </c>
    </row>
    <row r="2506" spans="1:5" ht="13.5" x14ac:dyDescent="0.25">
      <c r="A2506" s="103">
        <v>90278</v>
      </c>
      <c r="B2506" s="103" t="s">
        <v>3123</v>
      </c>
      <c r="C2506" s="103" t="s">
        <v>229</v>
      </c>
      <c r="D2506" s="360">
        <v>499.83</v>
      </c>
      <c r="E2506" s="522" t="s">
        <v>619</v>
      </c>
    </row>
    <row r="2507" spans="1:5" ht="13.5" x14ac:dyDescent="0.25">
      <c r="A2507" s="103">
        <v>90279</v>
      </c>
      <c r="B2507" s="103" t="s">
        <v>3124</v>
      </c>
      <c r="C2507" s="103" t="s">
        <v>229</v>
      </c>
      <c r="D2507" s="360">
        <v>552.55999999999995</v>
      </c>
      <c r="E2507" s="522" t="s">
        <v>619</v>
      </c>
    </row>
    <row r="2508" spans="1:5" ht="13.5" x14ac:dyDescent="0.25">
      <c r="A2508" s="103">
        <v>90280</v>
      </c>
      <c r="B2508" s="103" t="s">
        <v>3125</v>
      </c>
      <c r="C2508" s="103" t="s">
        <v>229</v>
      </c>
      <c r="D2508" s="360">
        <v>613.4</v>
      </c>
      <c r="E2508" s="522" t="s">
        <v>619</v>
      </c>
    </row>
    <row r="2509" spans="1:5" ht="13.5" x14ac:dyDescent="0.25">
      <c r="A2509" s="103">
        <v>90281</v>
      </c>
      <c r="B2509" s="103" t="s">
        <v>3126</v>
      </c>
      <c r="C2509" s="103" t="s">
        <v>229</v>
      </c>
      <c r="D2509" s="360">
        <v>713.99</v>
      </c>
      <c r="E2509" s="522" t="s">
        <v>619</v>
      </c>
    </row>
    <row r="2510" spans="1:5" ht="13.5" x14ac:dyDescent="0.25">
      <c r="A2510" s="103">
        <v>90282</v>
      </c>
      <c r="B2510" s="103" t="s">
        <v>3127</v>
      </c>
      <c r="C2510" s="103" t="s">
        <v>229</v>
      </c>
      <c r="D2510" s="360">
        <v>489.54</v>
      </c>
      <c r="E2510" s="522" t="s">
        <v>619</v>
      </c>
    </row>
    <row r="2511" spans="1:5" ht="13.5" x14ac:dyDescent="0.25">
      <c r="A2511" s="103">
        <v>90283</v>
      </c>
      <c r="B2511" s="103" t="s">
        <v>3128</v>
      </c>
      <c r="C2511" s="103" t="s">
        <v>229</v>
      </c>
      <c r="D2511" s="360">
        <v>542.27</v>
      </c>
      <c r="E2511" s="522" t="s">
        <v>619</v>
      </c>
    </row>
    <row r="2512" spans="1:5" ht="13.5" x14ac:dyDescent="0.25">
      <c r="A2512" s="103">
        <v>90284</v>
      </c>
      <c r="B2512" s="103" t="s">
        <v>3129</v>
      </c>
      <c r="C2512" s="103" t="s">
        <v>229</v>
      </c>
      <c r="D2512" s="360">
        <v>606.96</v>
      </c>
      <c r="E2512" s="522" t="s">
        <v>619</v>
      </c>
    </row>
    <row r="2513" spans="1:5" ht="13.5" x14ac:dyDescent="0.25">
      <c r="A2513" s="103">
        <v>90285</v>
      </c>
      <c r="B2513" s="103" t="s">
        <v>3130</v>
      </c>
      <c r="C2513" s="103" t="s">
        <v>229</v>
      </c>
      <c r="D2513" s="360">
        <v>713.05</v>
      </c>
      <c r="E2513" s="522" t="s">
        <v>619</v>
      </c>
    </row>
    <row r="2514" spans="1:5" ht="13.5" x14ac:dyDescent="0.25">
      <c r="A2514" s="103">
        <v>94962</v>
      </c>
      <c r="B2514" s="103" t="s">
        <v>3131</v>
      </c>
      <c r="C2514" s="103" t="s">
        <v>229</v>
      </c>
      <c r="D2514" s="360">
        <v>377.06</v>
      </c>
      <c r="E2514" s="522" t="s">
        <v>619</v>
      </c>
    </row>
    <row r="2515" spans="1:5" ht="13.5" x14ac:dyDescent="0.25">
      <c r="A2515" s="103">
        <v>94963</v>
      </c>
      <c r="B2515" s="103" t="s">
        <v>3132</v>
      </c>
      <c r="C2515" s="103" t="s">
        <v>229</v>
      </c>
      <c r="D2515" s="360">
        <v>420.08</v>
      </c>
      <c r="E2515" s="522" t="s">
        <v>619</v>
      </c>
    </row>
    <row r="2516" spans="1:5" ht="13.5" x14ac:dyDescent="0.25">
      <c r="A2516" s="103">
        <v>94964</v>
      </c>
      <c r="B2516" s="103" t="s">
        <v>3133</v>
      </c>
      <c r="C2516" s="103" t="s">
        <v>229</v>
      </c>
      <c r="D2516" s="360">
        <v>461.99</v>
      </c>
      <c r="E2516" s="522" t="s">
        <v>619</v>
      </c>
    </row>
    <row r="2517" spans="1:5" ht="13.5" x14ac:dyDescent="0.25">
      <c r="A2517" s="103">
        <v>94965</v>
      </c>
      <c r="B2517" s="103" t="s">
        <v>3134</v>
      </c>
      <c r="C2517" s="103" t="s">
        <v>229</v>
      </c>
      <c r="D2517" s="360">
        <v>481.58</v>
      </c>
      <c r="E2517" s="522" t="s">
        <v>619</v>
      </c>
    </row>
    <row r="2518" spans="1:5" ht="13.5" x14ac:dyDescent="0.25">
      <c r="A2518" s="103">
        <v>94966</v>
      </c>
      <c r="B2518" s="103" t="s">
        <v>3135</v>
      </c>
      <c r="C2518" s="103" t="s">
        <v>229</v>
      </c>
      <c r="D2518" s="360">
        <v>498.61</v>
      </c>
      <c r="E2518" s="522" t="s">
        <v>619</v>
      </c>
    </row>
    <row r="2519" spans="1:5" ht="13.5" x14ac:dyDescent="0.25">
      <c r="A2519" s="103">
        <v>94967</v>
      </c>
      <c r="B2519" s="103" t="s">
        <v>3136</v>
      </c>
      <c r="C2519" s="103" t="s">
        <v>229</v>
      </c>
      <c r="D2519" s="360">
        <v>570.32000000000005</v>
      </c>
      <c r="E2519" s="522" t="s">
        <v>619</v>
      </c>
    </row>
    <row r="2520" spans="1:5" ht="13.5" x14ac:dyDescent="0.25">
      <c r="A2520" s="103">
        <v>94968</v>
      </c>
      <c r="B2520" s="103" t="s">
        <v>3137</v>
      </c>
      <c r="C2520" s="103" t="s">
        <v>229</v>
      </c>
      <c r="D2520" s="360">
        <v>373.15</v>
      </c>
      <c r="E2520" s="522" t="s">
        <v>619</v>
      </c>
    </row>
    <row r="2521" spans="1:5" ht="13.5" x14ac:dyDescent="0.25">
      <c r="A2521" s="103">
        <v>94969</v>
      </c>
      <c r="B2521" s="103" t="s">
        <v>3138</v>
      </c>
      <c r="C2521" s="103" t="s">
        <v>229</v>
      </c>
      <c r="D2521" s="360">
        <v>413.07</v>
      </c>
      <c r="E2521" s="522" t="s">
        <v>619</v>
      </c>
    </row>
    <row r="2522" spans="1:5" ht="13.5" x14ac:dyDescent="0.25">
      <c r="A2522" s="103">
        <v>94970</v>
      </c>
      <c r="B2522" s="103" t="s">
        <v>3139</v>
      </c>
      <c r="C2522" s="103" t="s">
        <v>229</v>
      </c>
      <c r="D2522" s="360">
        <v>448.48</v>
      </c>
      <c r="E2522" s="522" t="s">
        <v>619</v>
      </c>
    </row>
    <row r="2523" spans="1:5" ht="13.5" x14ac:dyDescent="0.25">
      <c r="A2523" s="103">
        <v>94971</v>
      </c>
      <c r="B2523" s="103" t="s">
        <v>3140</v>
      </c>
      <c r="C2523" s="103" t="s">
        <v>229</v>
      </c>
      <c r="D2523" s="360">
        <v>474.47</v>
      </c>
      <c r="E2523" s="522" t="s">
        <v>619</v>
      </c>
    </row>
    <row r="2524" spans="1:5" ht="13.5" x14ac:dyDescent="0.25">
      <c r="A2524" s="103">
        <v>94972</v>
      </c>
      <c r="B2524" s="103" t="s">
        <v>3141</v>
      </c>
      <c r="C2524" s="103" t="s">
        <v>229</v>
      </c>
      <c r="D2524" s="360">
        <v>491.53</v>
      </c>
      <c r="E2524" s="522" t="s">
        <v>619</v>
      </c>
    </row>
    <row r="2525" spans="1:5" ht="13.5" x14ac:dyDescent="0.25">
      <c r="A2525" s="103">
        <v>94973</v>
      </c>
      <c r="B2525" s="103" t="s">
        <v>3142</v>
      </c>
      <c r="C2525" s="103" t="s">
        <v>229</v>
      </c>
      <c r="D2525" s="360">
        <v>561.34</v>
      </c>
      <c r="E2525" s="522" t="s">
        <v>619</v>
      </c>
    </row>
    <row r="2526" spans="1:5" ht="13.5" x14ac:dyDescent="0.25">
      <c r="A2526" s="103">
        <v>94974</v>
      </c>
      <c r="B2526" s="103" t="s">
        <v>3143</v>
      </c>
      <c r="C2526" s="103" t="s">
        <v>229</v>
      </c>
      <c r="D2526" s="360">
        <v>428.47</v>
      </c>
      <c r="E2526" s="522" t="s">
        <v>619</v>
      </c>
    </row>
    <row r="2527" spans="1:5" ht="13.5" x14ac:dyDescent="0.25">
      <c r="A2527" s="103">
        <v>94975</v>
      </c>
      <c r="B2527" s="103" t="s">
        <v>3144</v>
      </c>
      <c r="C2527" s="103" t="s">
        <v>229</v>
      </c>
      <c r="D2527" s="360">
        <v>466.87</v>
      </c>
      <c r="E2527" s="522" t="s">
        <v>619</v>
      </c>
    </row>
    <row r="2528" spans="1:5" ht="13.5" x14ac:dyDescent="0.25">
      <c r="A2528" s="103">
        <v>96555</v>
      </c>
      <c r="B2528" s="103" t="s">
        <v>3145</v>
      </c>
      <c r="C2528" s="103" t="s">
        <v>229</v>
      </c>
      <c r="D2528" s="360">
        <v>679.27</v>
      </c>
      <c r="E2528" s="522" t="s">
        <v>619</v>
      </c>
    </row>
    <row r="2529" spans="1:5" ht="13.5" x14ac:dyDescent="0.25">
      <c r="A2529" s="103">
        <v>96556</v>
      </c>
      <c r="B2529" s="103" t="s">
        <v>3146</v>
      </c>
      <c r="C2529" s="103" t="s">
        <v>229</v>
      </c>
      <c r="D2529" s="360">
        <v>763.85</v>
      </c>
      <c r="E2529" s="522" t="s">
        <v>619</v>
      </c>
    </row>
    <row r="2530" spans="1:5" ht="13.5" x14ac:dyDescent="0.25">
      <c r="A2530" s="103">
        <v>96557</v>
      </c>
      <c r="B2530" s="103" t="s">
        <v>3147</v>
      </c>
      <c r="C2530" s="103" t="s">
        <v>229</v>
      </c>
      <c r="D2530" s="360">
        <v>667.79</v>
      </c>
      <c r="E2530" s="522" t="s">
        <v>619</v>
      </c>
    </row>
    <row r="2531" spans="1:5" ht="13.5" x14ac:dyDescent="0.25">
      <c r="A2531" s="103">
        <v>96558</v>
      </c>
      <c r="B2531" s="103" t="s">
        <v>3148</v>
      </c>
      <c r="C2531" s="103" t="s">
        <v>229</v>
      </c>
      <c r="D2531" s="360">
        <v>675.28</v>
      </c>
      <c r="E2531" s="522" t="s">
        <v>619</v>
      </c>
    </row>
    <row r="2532" spans="1:5" ht="13.5" x14ac:dyDescent="0.25">
      <c r="A2532" s="103">
        <v>99235</v>
      </c>
      <c r="B2532" s="103" t="s">
        <v>3149</v>
      </c>
      <c r="C2532" s="103" t="s">
        <v>229</v>
      </c>
      <c r="D2532" s="360">
        <v>647.79999999999995</v>
      </c>
      <c r="E2532" s="522" t="s">
        <v>619</v>
      </c>
    </row>
    <row r="2533" spans="1:5" ht="13.5" x14ac:dyDescent="0.25">
      <c r="A2533" s="103">
        <v>99431</v>
      </c>
      <c r="B2533" s="103" t="s">
        <v>3150</v>
      </c>
      <c r="C2533" s="103" t="s">
        <v>229</v>
      </c>
      <c r="D2533" s="360">
        <v>670.24</v>
      </c>
      <c r="E2533" s="522" t="s">
        <v>619</v>
      </c>
    </row>
    <row r="2534" spans="1:5" ht="13.5" x14ac:dyDescent="0.25">
      <c r="A2534" s="103">
        <v>99432</v>
      </c>
      <c r="B2534" s="103" t="s">
        <v>3151</v>
      </c>
      <c r="C2534" s="103" t="s">
        <v>229</v>
      </c>
      <c r="D2534" s="360">
        <v>650.85</v>
      </c>
      <c r="E2534" s="522" t="s">
        <v>619</v>
      </c>
    </row>
    <row r="2535" spans="1:5" ht="13.5" x14ac:dyDescent="0.25">
      <c r="A2535" s="103">
        <v>99433</v>
      </c>
      <c r="B2535" s="103" t="s">
        <v>3152</v>
      </c>
      <c r="C2535" s="103" t="s">
        <v>229</v>
      </c>
      <c r="D2535" s="360">
        <v>705.75</v>
      </c>
      <c r="E2535" s="522" t="s">
        <v>619</v>
      </c>
    </row>
    <row r="2536" spans="1:5" ht="13.5" x14ac:dyDescent="0.25">
      <c r="A2536" s="103">
        <v>99434</v>
      </c>
      <c r="B2536" s="103" t="s">
        <v>3153</v>
      </c>
      <c r="C2536" s="103" t="s">
        <v>229</v>
      </c>
      <c r="D2536" s="360">
        <v>674.31</v>
      </c>
      <c r="E2536" s="522" t="s">
        <v>619</v>
      </c>
    </row>
    <row r="2537" spans="1:5" ht="13.5" x14ac:dyDescent="0.25">
      <c r="A2537" s="103">
        <v>99435</v>
      </c>
      <c r="B2537" s="103" t="s">
        <v>3154</v>
      </c>
      <c r="C2537" s="103" t="s">
        <v>229</v>
      </c>
      <c r="D2537" s="360">
        <v>653.66999999999996</v>
      </c>
      <c r="E2537" s="522" t="s">
        <v>619</v>
      </c>
    </row>
    <row r="2538" spans="1:5" ht="13.5" x14ac:dyDescent="0.25">
      <c r="A2538" s="103">
        <v>99436</v>
      </c>
      <c r="B2538" s="103" t="s">
        <v>3155</v>
      </c>
      <c r="C2538" s="103" t="s">
        <v>229</v>
      </c>
      <c r="D2538" s="360">
        <v>727.02</v>
      </c>
      <c r="E2538" s="522" t="s">
        <v>619</v>
      </c>
    </row>
    <row r="2539" spans="1:5" ht="13.5" x14ac:dyDescent="0.25">
      <c r="A2539" s="103">
        <v>99437</v>
      </c>
      <c r="B2539" s="103" t="s">
        <v>3156</v>
      </c>
      <c r="C2539" s="103" t="s">
        <v>229</v>
      </c>
      <c r="D2539" s="360">
        <v>686.91</v>
      </c>
      <c r="E2539" s="522" t="s">
        <v>619</v>
      </c>
    </row>
    <row r="2540" spans="1:5" ht="13.5" x14ac:dyDescent="0.25">
      <c r="A2540" s="103">
        <v>99438</v>
      </c>
      <c r="B2540" s="103" t="s">
        <v>3157</v>
      </c>
      <c r="C2540" s="103" t="s">
        <v>229</v>
      </c>
      <c r="D2540" s="360">
        <v>692.79</v>
      </c>
      <c r="E2540" s="522" t="s">
        <v>619</v>
      </c>
    </row>
    <row r="2541" spans="1:5" ht="13.5" x14ac:dyDescent="0.25">
      <c r="A2541" s="103">
        <v>99439</v>
      </c>
      <c r="B2541" s="103" t="s">
        <v>3158</v>
      </c>
      <c r="C2541" s="103" t="s">
        <v>229</v>
      </c>
      <c r="D2541" s="360">
        <v>659.83</v>
      </c>
      <c r="E2541" s="522" t="s">
        <v>619</v>
      </c>
    </row>
    <row r="2542" spans="1:5" ht="13.5" x14ac:dyDescent="0.25">
      <c r="A2542" s="103">
        <v>102473</v>
      </c>
      <c r="B2542" s="103" t="s">
        <v>3159</v>
      </c>
      <c r="C2542" s="103" t="s">
        <v>229</v>
      </c>
      <c r="D2542" s="360">
        <v>557.70000000000005</v>
      </c>
      <c r="E2542" s="522" t="s">
        <v>619</v>
      </c>
    </row>
    <row r="2543" spans="1:5" ht="13.5" x14ac:dyDescent="0.25">
      <c r="A2543" s="103">
        <v>102474</v>
      </c>
      <c r="B2543" s="103" t="s">
        <v>3160</v>
      </c>
      <c r="C2543" s="103" t="s">
        <v>229</v>
      </c>
      <c r="D2543" s="360">
        <v>596.21</v>
      </c>
      <c r="E2543" s="522" t="s">
        <v>619</v>
      </c>
    </row>
    <row r="2544" spans="1:5" ht="13.5" x14ac:dyDescent="0.25">
      <c r="A2544" s="103">
        <v>102475</v>
      </c>
      <c r="B2544" s="103" t="s">
        <v>3161</v>
      </c>
      <c r="C2544" s="103" t="s">
        <v>229</v>
      </c>
      <c r="D2544" s="360">
        <v>644.59</v>
      </c>
      <c r="E2544" s="522" t="s">
        <v>619</v>
      </c>
    </row>
    <row r="2545" spans="1:5" ht="13.5" x14ac:dyDescent="0.25">
      <c r="A2545" s="103">
        <v>102476</v>
      </c>
      <c r="B2545" s="103" t="s">
        <v>3162</v>
      </c>
      <c r="C2545" s="103" t="s">
        <v>229</v>
      </c>
      <c r="D2545" s="360">
        <v>662.72</v>
      </c>
      <c r="E2545" s="522" t="s">
        <v>619</v>
      </c>
    </row>
    <row r="2546" spans="1:5" ht="13.5" x14ac:dyDescent="0.25">
      <c r="A2546" s="103">
        <v>102477</v>
      </c>
      <c r="B2546" s="103" t="s">
        <v>3163</v>
      </c>
      <c r="C2546" s="103" t="s">
        <v>229</v>
      </c>
      <c r="D2546" s="360">
        <v>699.95</v>
      </c>
      <c r="E2546" s="522" t="s">
        <v>619</v>
      </c>
    </row>
    <row r="2547" spans="1:5" ht="13.5" x14ac:dyDescent="0.25">
      <c r="A2547" s="103">
        <v>102478</v>
      </c>
      <c r="B2547" s="103" t="s">
        <v>3164</v>
      </c>
      <c r="C2547" s="103" t="s">
        <v>229</v>
      </c>
      <c r="D2547" s="360">
        <v>751.8</v>
      </c>
      <c r="E2547" s="522" t="s">
        <v>619</v>
      </c>
    </row>
    <row r="2548" spans="1:5" ht="13.5" x14ac:dyDescent="0.25">
      <c r="A2548" s="103">
        <v>102479</v>
      </c>
      <c r="B2548" s="103" t="s">
        <v>3165</v>
      </c>
      <c r="C2548" s="103" t="s">
        <v>229</v>
      </c>
      <c r="D2548" s="360">
        <v>554.63</v>
      </c>
      <c r="E2548" s="522" t="s">
        <v>619</v>
      </c>
    </row>
    <row r="2549" spans="1:5" ht="13.5" x14ac:dyDescent="0.25">
      <c r="A2549" s="103">
        <v>102480</v>
      </c>
      <c r="B2549" s="103" t="s">
        <v>3166</v>
      </c>
      <c r="C2549" s="103" t="s">
        <v>229</v>
      </c>
      <c r="D2549" s="360">
        <v>589.83000000000004</v>
      </c>
      <c r="E2549" s="522" t="s">
        <v>619</v>
      </c>
    </row>
    <row r="2550" spans="1:5" ht="13.5" x14ac:dyDescent="0.25">
      <c r="A2550" s="103">
        <v>102481</v>
      </c>
      <c r="B2550" s="103" t="s">
        <v>3167</v>
      </c>
      <c r="C2550" s="103" t="s">
        <v>229</v>
      </c>
      <c r="D2550" s="360">
        <v>631.79999999999995</v>
      </c>
      <c r="E2550" s="522" t="s">
        <v>619</v>
      </c>
    </row>
    <row r="2551" spans="1:5" ht="13.5" x14ac:dyDescent="0.25">
      <c r="A2551" s="103">
        <v>102482</v>
      </c>
      <c r="B2551" s="103" t="s">
        <v>3168</v>
      </c>
      <c r="C2551" s="103" t="s">
        <v>229</v>
      </c>
      <c r="D2551" s="360">
        <v>659.9</v>
      </c>
      <c r="E2551" s="522" t="s">
        <v>619</v>
      </c>
    </row>
    <row r="2552" spans="1:5" ht="13.5" x14ac:dyDescent="0.25">
      <c r="A2552" s="103">
        <v>102483</v>
      </c>
      <c r="B2552" s="103" t="s">
        <v>3169</v>
      </c>
      <c r="C2552" s="103" t="s">
        <v>229</v>
      </c>
      <c r="D2552" s="360">
        <v>692.94</v>
      </c>
      <c r="E2552" s="522" t="s">
        <v>619</v>
      </c>
    </row>
    <row r="2553" spans="1:5" ht="13.5" x14ac:dyDescent="0.25">
      <c r="A2553" s="103">
        <v>102484</v>
      </c>
      <c r="B2553" s="103" t="s">
        <v>3170</v>
      </c>
      <c r="C2553" s="103" t="s">
        <v>229</v>
      </c>
      <c r="D2553" s="360">
        <v>750.79</v>
      </c>
      <c r="E2553" s="522" t="s">
        <v>619</v>
      </c>
    </row>
    <row r="2554" spans="1:5" ht="13.5" x14ac:dyDescent="0.25">
      <c r="A2554" s="103">
        <v>102485</v>
      </c>
      <c r="B2554" s="103" t="s">
        <v>3171</v>
      </c>
      <c r="C2554" s="103" t="s">
        <v>229</v>
      </c>
      <c r="D2554" s="360">
        <v>613.29</v>
      </c>
      <c r="E2554" s="522" t="s">
        <v>619</v>
      </c>
    </row>
    <row r="2555" spans="1:5" ht="13.5" x14ac:dyDescent="0.25">
      <c r="A2555" s="103">
        <v>102486</v>
      </c>
      <c r="B2555" s="103" t="s">
        <v>3172</v>
      </c>
      <c r="C2555" s="103" t="s">
        <v>229</v>
      </c>
      <c r="D2555" s="360">
        <v>644.65</v>
      </c>
      <c r="E2555" s="522" t="s">
        <v>619</v>
      </c>
    </row>
    <row r="2556" spans="1:5" ht="13.5" x14ac:dyDescent="0.25">
      <c r="A2556" s="103">
        <v>102487</v>
      </c>
      <c r="B2556" s="103" t="s">
        <v>3173</v>
      </c>
      <c r="C2556" s="103" t="s">
        <v>229</v>
      </c>
      <c r="D2556" s="360">
        <v>567.98</v>
      </c>
      <c r="E2556" s="522" t="s">
        <v>619</v>
      </c>
    </row>
    <row r="2557" spans="1:5" ht="13.5" x14ac:dyDescent="0.25">
      <c r="A2557" s="103">
        <v>103183</v>
      </c>
      <c r="B2557" s="103" t="s">
        <v>3174</v>
      </c>
      <c r="C2557" s="103" t="s">
        <v>229</v>
      </c>
      <c r="D2557" s="360">
        <v>700.02</v>
      </c>
      <c r="E2557" s="522" t="s">
        <v>619</v>
      </c>
    </row>
    <row r="2558" spans="1:5" ht="13.5" x14ac:dyDescent="0.25">
      <c r="A2558" s="103">
        <v>103184</v>
      </c>
      <c r="B2558" s="103" t="s">
        <v>3175</v>
      </c>
      <c r="C2558" s="103" t="s">
        <v>229</v>
      </c>
      <c r="D2558" s="360">
        <v>659.65</v>
      </c>
      <c r="E2558" s="522" t="s">
        <v>619</v>
      </c>
    </row>
    <row r="2559" spans="1:5" ht="13.5" x14ac:dyDescent="0.25">
      <c r="A2559" s="103">
        <v>103669</v>
      </c>
      <c r="B2559" s="103" t="s">
        <v>3176</v>
      </c>
      <c r="C2559" s="103" t="s">
        <v>229</v>
      </c>
      <c r="D2559" s="360">
        <v>924.58</v>
      </c>
      <c r="E2559" s="522" t="s">
        <v>619</v>
      </c>
    </row>
    <row r="2560" spans="1:5" ht="13.5" x14ac:dyDescent="0.25">
      <c r="A2560" s="103">
        <v>103670</v>
      </c>
      <c r="B2560" s="103" t="s">
        <v>3177</v>
      </c>
      <c r="C2560" s="103" t="s">
        <v>229</v>
      </c>
      <c r="D2560" s="360">
        <v>285.8</v>
      </c>
      <c r="E2560" s="522" t="s">
        <v>619</v>
      </c>
    </row>
    <row r="2561" spans="1:5" ht="13.5" x14ac:dyDescent="0.25">
      <c r="A2561" s="103">
        <v>103671</v>
      </c>
      <c r="B2561" s="103" t="s">
        <v>3178</v>
      </c>
      <c r="C2561" s="103" t="s">
        <v>229</v>
      </c>
      <c r="D2561" s="360">
        <v>685.1</v>
      </c>
      <c r="E2561" s="522" t="s">
        <v>619</v>
      </c>
    </row>
    <row r="2562" spans="1:5" ht="13.5" x14ac:dyDescent="0.25">
      <c r="A2562" s="103">
        <v>103672</v>
      </c>
      <c r="B2562" s="103" t="s">
        <v>3179</v>
      </c>
      <c r="C2562" s="103" t="s">
        <v>229</v>
      </c>
      <c r="D2562" s="360">
        <v>641.63</v>
      </c>
      <c r="E2562" s="522" t="s">
        <v>619</v>
      </c>
    </row>
    <row r="2563" spans="1:5" ht="13.5" x14ac:dyDescent="0.25">
      <c r="A2563" s="103">
        <v>103673</v>
      </c>
      <c r="B2563" s="103" t="s">
        <v>3180</v>
      </c>
      <c r="C2563" s="103" t="s">
        <v>229</v>
      </c>
      <c r="D2563" s="360">
        <v>39.630000000000003</v>
      </c>
      <c r="E2563" s="522" t="s">
        <v>619</v>
      </c>
    </row>
    <row r="2564" spans="1:5" ht="13.5" x14ac:dyDescent="0.25">
      <c r="A2564" s="103">
        <v>103674</v>
      </c>
      <c r="B2564" s="103" t="s">
        <v>3181</v>
      </c>
      <c r="C2564" s="103" t="s">
        <v>229</v>
      </c>
      <c r="D2564" s="360">
        <v>661.48</v>
      </c>
      <c r="E2564" s="522" t="s">
        <v>619</v>
      </c>
    </row>
    <row r="2565" spans="1:5" ht="13.5" x14ac:dyDescent="0.25">
      <c r="A2565" s="103">
        <v>103675</v>
      </c>
      <c r="B2565" s="103" t="s">
        <v>3182</v>
      </c>
      <c r="C2565" s="103" t="s">
        <v>229</v>
      </c>
      <c r="D2565" s="360">
        <v>642.49</v>
      </c>
      <c r="E2565" s="522" t="s">
        <v>619</v>
      </c>
    </row>
    <row r="2566" spans="1:5" ht="13.5" x14ac:dyDescent="0.25">
      <c r="A2566" s="103">
        <v>103676</v>
      </c>
      <c r="B2566" s="103" t="s">
        <v>3183</v>
      </c>
      <c r="C2566" s="103" t="s">
        <v>229</v>
      </c>
      <c r="D2566" s="360">
        <v>974.3</v>
      </c>
      <c r="E2566" s="522" t="s">
        <v>619</v>
      </c>
    </row>
    <row r="2567" spans="1:5" ht="13.5" x14ac:dyDescent="0.25">
      <c r="A2567" s="103">
        <v>103677</v>
      </c>
      <c r="B2567" s="103" t="s">
        <v>3184</v>
      </c>
      <c r="C2567" s="103" t="s">
        <v>229</v>
      </c>
      <c r="D2567" s="360">
        <v>812.69</v>
      </c>
      <c r="E2567" s="522" t="s">
        <v>619</v>
      </c>
    </row>
    <row r="2568" spans="1:5" ht="13.5" x14ac:dyDescent="0.25">
      <c r="A2568" s="103">
        <v>103678</v>
      </c>
      <c r="B2568" s="103" t="s">
        <v>3185</v>
      </c>
      <c r="C2568" s="103" t="s">
        <v>229</v>
      </c>
      <c r="D2568" s="360">
        <v>883.16</v>
      </c>
      <c r="E2568" s="522" t="s">
        <v>619</v>
      </c>
    </row>
    <row r="2569" spans="1:5" ht="13.5" x14ac:dyDescent="0.25">
      <c r="A2569" s="103">
        <v>103679</v>
      </c>
      <c r="B2569" s="103" t="s">
        <v>3186</v>
      </c>
      <c r="C2569" s="103" t="s">
        <v>229</v>
      </c>
      <c r="D2569" s="360">
        <v>772.16</v>
      </c>
      <c r="E2569" s="522" t="s">
        <v>619</v>
      </c>
    </row>
    <row r="2570" spans="1:5" ht="13.5" x14ac:dyDescent="0.25">
      <c r="A2570" s="103">
        <v>103680</v>
      </c>
      <c r="B2570" s="103" t="s">
        <v>3187</v>
      </c>
      <c r="C2570" s="103" t="s">
        <v>229</v>
      </c>
      <c r="D2570" s="360">
        <v>820.61</v>
      </c>
      <c r="E2570" s="522" t="s">
        <v>619</v>
      </c>
    </row>
    <row r="2571" spans="1:5" ht="13.5" x14ac:dyDescent="0.25">
      <c r="A2571" s="103">
        <v>103681</v>
      </c>
      <c r="B2571" s="103" t="s">
        <v>3188</v>
      </c>
      <c r="C2571" s="103" t="s">
        <v>229</v>
      </c>
      <c r="D2571" s="360">
        <v>710.33</v>
      </c>
      <c r="E2571" s="522" t="s">
        <v>619</v>
      </c>
    </row>
    <row r="2572" spans="1:5" ht="13.5" x14ac:dyDescent="0.25">
      <c r="A2572" s="103">
        <v>103682</v>
      </c>
      <c r="B2572" s="103" t="s">
        <v>3189</v>
      </c>
      <c r="C2572" s="103" t="s">
        <v>229</v>
      </c>
      <c r="D2572" s="360">
        <v>938.81</v>
      </c>
      <c r="E2572" s="522" t="s">
        <v>619</v>
      </c>
    </row>
    <row r="2573" spans="1:5" ht="13.5" x14ac:dyDescent="0.25">
      <c r="A2573" s="103">
        <v>103683</v>
      </c>
      <c r="B2573" s="103" t="s">
        <v>3190</v>
      </c>
      <c r="C2573" s="103" t="s">
        <v>229</v>
      </c>
      <c r="D2573" s="104">
        <v>1213.53</v>
      </c>
      <c r="E2573" s="522" t="s">
        <v>619</v>
      </c>
    </row>
    <row r="2574" spans="1:5" ht="13.5" x14ac:dyDescent="0.25">
      <c r="A2574" s="103">
        <v>103684</v>
      </c>
      <c r="B2574" s="103" t="s">
        <v>3191</v>
      </c>
      <c r="C2574" s="103" t="s">
        <v>229</v>
      </c>
      <c r="D2574" s="360">
        <v>658.86</v>
      </c>
      <c r="E2574" s="522" t="s">
        <v>619</v>
      </c>
    </row>
    <row r="2575" spans="1:5" ht="13.5" x14ac:dyDescent="0.25">
      <c r="A2575" s="103">
        <v>103685</v>
      </c>
      <c r="B2575" s="103" t="s">
        <v>3192</v>
      </c>
      <c r="C2575" s="103" t="s">
        <v>229</v>
      </c>
      <c r="D2575" s="360">
        <v>646.99</v>
      </c>
      <c r="E2575" s="522" t="s">
        <v>619</v>
      </c>
    </row>
    <row r="2576" spans="1:5" ht="13.5" x14ac:dyDescent="0.25">
      <c r="A2576" s="103">
        <v>103686</v>
      </c>
      <c r="B2576" s="103" t="s">
        <v>3193</v>
      </c>
      <c r="C2576" s="103" t="s">
        <v>229</v>
      </c>
      <c r="D2576" s="360">
        <v>706.29</v>
      </c>
      <c r="E2576" s="522" t="s">
        <v>619</v>
      </c>
    </row>
    <row r="2577" spans="1:5" ht="13.5" x14ac:dyDescent="0.25">
      <c r="A2577" s="103">
        <v>103687</v>
      </c>
      <c r="B2577" s="103" t="s">
        <v>3194</v>
      </c>
      <c r="C2577" s="103" t="s">
        <v>229</v>
      </c>
      <c r="D2577" s="104">
        <v>1039.47</v>
      </c>
      <c r="E2577" s="522" t="s">
        <v>619</v>
      </c>
    </row>
    <row r="2578" spans="1:5" ht="13.5" x14ac:dyDescent="0.25">
      <c r="A2578" s="103">
        <v>103688</v>
      </c>
      <c r="B2578" s="103" t="s">
        <v>3195</v>
      </c>
      <c r="C2578" s="103" t="s">
        <v>229</v>
      </c>
      <c r="D2578" s="360">
        <v>807.18</v>
      </c>
      <c r="E2578" s="522" t="s">
        <v>619</v>
      </c>
    </row>
    <row r="2579" spans="1:5" ht="13.5" x14ac:dyDescent="0.25">
      <c r="A2579" s="103">
        <v>101963</v>
      </c>
      <c r="B2579" s="103" t="s">
        <v>3196</v>
      </c>
      <c r="C2579" s="103" t="s">
        <v>184</v>
      </c>
      <c r="D2579" s="360">
        <v>182.23</v>
      </c>
      <c r="E2579" s="522" t="s">
        <v>619</v>
      </c>
    </row>
    <row r="2580" spans="1:5" ht="13.5" x14ac:dyDescent="0.25">
      <c r="A2580" s="103">
        <v>101964</v>
      </c>
      <c r="B2580" s="103" t="s">
        <v>3197</v>
      </c>
      <c r="C2580" s="103" t="s">
        <v>184</v>
      </c>
      <c r="D2580" s="360">
        <v>169.73</v>
      </c>
      <c r="E2580" s="522" t="s">
        <v>619</v>
      </c>
    </row>
    <row r="2581" spans="1:5" ht="13.5" x14ac:dyDescent="0.25">
      <c r="A2581" s="103">
        <v>101165</v>
      </c>
      <c r="B2581" s="103" t="s">
        <v>3198</v>
      </c>
      <c r="C2581" s="103" t="s">
        <v>229</v>
      </c>
      <c r="D2581" s="360">
        <v>883.91</v>
      </c>
      <c r="E2581" s="522" t="s">
        <v>619</v>
      </c>
    </row>
    <row r="2582" spans="1:5" ht="13.5" x14ac:dyDescent="0.25">
      <c r="A2582" s="103">
        <v>101166</v>
      </c>
      <c r="B2582" s="103" t="s">
        <v>3199</v>
      </c>
      <c r="C2582" s="103" t="s">
        <v>229</v>
      </c>
      <c r="D2582" s="360">
        <v>579.79999999999995</v>
      </c>
      <c r="E2582" s="522" t="s">
        <v>619</v>
      </c>
    </row>
    <row r="2583" spans="1:5" ht="13.5" x14ac:dyDescent="0.25">
      <c r="A2583" s="103">
        <v>98575</v>
      </c>
      <c r="B2583" s="103" t="s">
        <v>3200</v>
      </c>
      <c r="C2583" s="103" t="s">
        <v>206</v>
      </c>
      <c r="D2583" s="360">
        <v>102.35</v>
      </c>
      <c r="E2583" s="522" t="s">
        <v>619</v>
      </c>
    </row>
    <row r="2584" spans="1:5" ht="13.5" x14ac:dyDescent="0.25">
      <c r="A2584" s="103">
        <v>98576</v>
      </c>
      <c r="B2584" s="103" t="s">
        <v>3201</v>
      </c>
      <c r="C2584" s="103" t="s">
        <v>206</v>
      </c>
      <c r="D2584" s="360">
        <v>25.79</v>
      </c>
      <c r="E2584" s="522" t="s">
        <v>619</v>
      </c>
    </row>
    <row r="2585" spans="1:5" ht="13.5" x14ac:dyDescent="0.25">
      <c r="A2585" s="103">
        <v>98577</v>
      </c>
      <c r="B2585" s="103" t="s">
        <v>3202</v>
      </c>
      <c r="C2585" s="103" t="s">
        <v>206</v>
      </c>
      <c r="D2585" s="360">
        <v>45.8</v>
      </c>
      <c r="E2585" s="522" t="s">
        <v>619</v>
      </c>
    </row>
    <row r="2586" spans="1:5" ht="13.5" x14ac:dyDescent="0.25">
      <c r="A2586" s="103">
        <v>93182</v>
      </c>
      <c r="B2586" s="103" t="s">
        <v>3203</v>
      </c>
      <c r="C2586" s="103" t="s">
        <v>206</v>
      </c>
      <c r="D2586" s="360">
        <v>53.42</v>
      </c>
      <c r="E2586" s="522" t="s">
        <v>619</v>
      </c>
    </row>
    <row r="2587" spans="1:5" ht="13.5" x14ac:dyDescent="0.25">
      <c r="A2587" s="103">
        <v>93183</v>
      </c>
      <c r="B2587" s="103" t="s">
        <v>3204</v>
      </c>
      <c r="C2587" s="103" t="s">
        <v>206</v>
      </c>
      <c r="D2587" s="360">
        <v>68.650000000000006</v>
      </c>
      <c r="E2587" s="522" t="s">
        <v>619</v>
      </c>
    </row>
    <row r="2588" spans="1:5" ht="13.5" x14ac:dyDescent="0.25">
      <c r="A2588" s="103">
        <v>93184</v>
      </c>
      <c r="B2588" s="103" t="s">
        <v>3205</v>
      </c>
      <c r="C2588" s="103" t="s">
        <v>206</v>
      </c>
      <c r="D2588" s="360">
        <v>39.380000000000003</v>
      </c>
      <c r="E2588" s="522" t="s">
        <v>619</v>
      </c>
    </row>
    <row r="2589" spans="1:5" ht="13.5" x14ac:dyDescent="0.25">
      <c r="A2589" s="103">
        <v>93185</v>
      </c>
      <c r="B2589" s="103" t="s">
        <v>3206</v>
      </c>
      <c r="C2589" s="103" t="s">
        <v>206</v>
      </c>
      <c r="D2589" s="360">
        <v>67.650000000000006</v>
      </c>
      <c r="E2589" s="522" t="s">
        <v>619</v>
      </c>
    </row>
    <row r="2590" spans="1:5" ht="13.5" x14ac:dyDescent="0.25">
      <c r="A2590" s="103">
        <v>93186</v>
      </c>
      <c r="B2590" s="103" t="s">
        <v>3207</v>
      </c>
      <c r="C2590" s="103" t="s">
        <v>206</v>
      </c>
      <c r="D2590" s="360">
        <v>98.65</v>
      </c>
      <c r="E2590" s="522" t="s">
        <v>619</v>
      </c>
    </row>
    <row r="2591" spans="1:5" ht="13.5" x14ac:dyDescent="0.25">
      <c r="A2591" s="103">
        <v>93187</v>
      </c>
      <c r="B2591" s="103" t="s">
        <v>3208</v>
      </c>
      <c r="C2591" s="103" t="s">
        <v>206</v>
      </c>
      <c r="D2591" s="360">
        <v>113.4</v>
      </c>
      <c r="E2591" s="522" t="s">
        <v>619</v>
      </c>
    </row>
    <row r="2592" spans="1:5" ht="13.5" x14ac:dyDescent="0.25">
      <c r="A2592" s="103">
        <v>93188</v>
      </c>
      <c r="B2592" s="103" t="s">
        <v>3209</v>
      </c>
      <c r="C2592" s="103" t="s">
        <v>206</v>
      </c>
      <c r="D2592" s="360">
        <v>91.05</v>
      </c>
      <c r="E2592" s="522" t="s">
        <v>619</v>
      </c>
    </row>
    <row r="2593" spans="1:5" ht="13.5" x14ac:dyDescent="0.25">
      <c r="A2593" s="103">
        <v>93189</v>
      </c>
      <c r="B2593" s="103" t="s">
        <v>3210</v>
      </c>
      <c r="C2593" s="103" t="s">
        <v>206</v>
      </c>
      <c r="D2593" s="360">
        <v>114.28</v>
      </c>
      <c r="E2593" s="522" t="s">
        <v>619</v>
      </c>
    </row>
    <row r="2594" spans="1:5" ht="13.5" x14ac:dyDescent="0.25">
      <c r="A2594" s="103">
        <v>93190</v>
      </c>
      <c r="B2594" s="103" t="s">
        <v>3211</v>
      </c>
      <c r="C2594" s="103" t="s">
        <v>206</v>
      </c>
      <c r="D2594" s="360">
        <v>47.43</v>
      </c>
      <c r="E2594" s="522" t="s">
        <v>619</v>
      </c>
    </row>
    <row r="2595" spans="1:5" ht="13.5" x14ac:dyDescent="0.25">
      <c r="A2595" s="103">
        <v>93191</v>
      </c>
      <c r="B2595" s="103" t="s">
        <v>3212</v>
      </c>
      <c r="C2595" s="103" t="s">
        <v>206</v>
      </c>
      <c r="D2595" s="360">
        <v>50.23</v>
      </c>
      <c r="E2595" s="522" t="s">
        <v>619</v>
      </c>
    </row>
    <row r="2596" spans="1:5" ht="13.5" x14ac:dyDescent="0.25">
      <c r="A2596" s="103">
        <v>93192</v>
      </c>
      <c r="B2596" s="103" t="s">
        <v>3213</v>
      </c>
      <c r="C2596" s="103" t="s">
        <v>206</v>
      </c>
      <c r="D2596" s="360">
        <v>51.84</v>
      </c>
      <c r="E2596" s="522" t="s">
        <v>619</v>
      </c>
    </row>
    <row r="2597" spans="1:5" ht="13.5" x14ac:dyDescent="0.25">
      <c r="A2597" s="103">
        <v>93193</v>
      </c>
      <c r="B2597" s="103" t="s">
        <v>3214</v>
      </c>
      <c r="C2597" s="103" t="s">
        <v>206</v>
      </c>
      <c r="D2597" s="360">
        <v>51.26</v>
      </c>
      <c r="E2597" s="522" t="s">
        <v>619</v>
      </c>
    </row>
    <row r="2598" spans="1:5" ht="13.5" x14ac:dyDescent="0.25">
      <c r="A2598" s="103">
        <v>93194</v>
      </c>
      <c r="B2598" s="103" t="s">
        <v>3215</v>
      </c>
      <c r="C2598" s="103" t="s">
        <v>206</v>
      </c>
      <c r="D2598" s="360">
        <v>52.29</v>
      </c>
      <c r="E2598" s="522" t="s">
        <v>619</v>
      </c>
    </row>
    <row r="2599" spans="1:5" ht="13.5" x14ac:dyDescent="0.25">
      <c r="A2599" s="103">
        <v>93195</v>
      </c>
      <c r="B2599" s="103" t="s">
        <v>3216</v>
      </c>
      <c r="C2599" s="103" t="s">
        <v>206</v>
      </c>
      <c r="D2599" s="360">
        <v>63.64</v>
      </c>
      <c r="E2599" s="522" t="s">
        <v>619</v>
      </c>
    </row>
    <row r="2600" spans="1:5" ht="13.5" x14ac:dyDescent="0.25">
      <c r="A2600" s="103">
        <v>93196</v>
      </c>
      <c r="B2600" s="103" t="s">
        <v>3217</v>
      </c>
      <c r="C2600" s="103" t="s">
        <v>206</v>
      </c>
      <c r="D2600" s="360">
        <v>95.9</v>
      </c>
      <c r="E2600" s="522" t="s">
        <v>619</v>
      </c>
    </row>
    <row r="2601" spans="1:5" ht="13.5" x14ac:dyDescent="0.25">
      <c r="A2601" s="103">
        <v>93197</v>
      </c>
      <c r="B2601" s="103" t="s">
        <v>3218</v>
      </c>
      <c r="C2601" s="103" t="s">
        <v>206</v>
      </c>
      <c r="D2601" s="360">
        <v>107.42</v>
      </c>
      <c r="E2601" s="522" t="s">
        <v>619</v>
      </c>
    </row>
    <row r="2602" spans="1:5" ht="13.5" x14ac:dyDescent="0.25">
      <c r="A2602" s="103">
        <v>93198</v>
      </c>
      <c r="B2602" s="103" t="s">
        <v>3219</v>
      </c>
      <c r="C2602" s="103" t="s">
        <v>206</v>
      </c>
      <c r="D2602" s="360">
        <v>40.96</v>
      </c>
      <c r="E2602" s="522" t="s">
        <v>619</v>
      </c>
    </row>
    <row r="2603" spans="1:5" ht="13.5" x14ac:dyDescent="0.25">
      <c r="A2603" s="103">
        <v>93199</v>
      </c>
      <c r="B2603" s="103" t="s">
        <v>3220</v>
      </c>
      <c r="C2603" s="103" t="s">
        <v>206</v>
      </c>
      <c r="D2603" s="360">
        <v>40.380000000000003</v>
      </c>
      <c r="E2603" s="522" t="s">
        <v>619</v>
      </c>
    </row>
    <row r="2604" spans="1:5" ht="13.5" x14ac:dyDescent="0.25">
      <c r="A2604" s="103">
        <v>93200</v>
      </c>
      <c r="B2604" s="103" t="s">
        <v>3221</v>
      </c>
      <c r="C2604" s="103" t="s">
        <v>206</v>
      </c>
      <c r="D2604" s="360">
        <v>3.03</v>
      </c>
      <c r="E2604" s="522" t="s">
        <v>619</v>
      </c>
    </row>
    <row r="2605" spans="1:5" ht="13.5" x14ac:dyDescent="0.25">
      <c r="A2605" s="103">
        <v>93201</v>
      </c>
      <c r="B2605" s="103" t="s">
        <v>3222</v>
      </c>
      <c r="C2605" s="103" t="s">
        <v>206</v>
      </c>
      <c r="D2605" s="360">
        <v>6.3</v>
      </c>
      <c r="E2605" s="522" t="s">
        <v>619</v>
      </c>
    </row>
    <row r="2606" spans="1:5" ht="13.5" x14ac:dyDescent="0.25">
      <c r="A2606" s="103">
        <v>93202</v>
      </c>
      <c r="B2606" s="103" t="s">
        <v>3223</v>
      </c>
      <c r="C2606" s="103" t="s">
        <v>206</v>
      </c>
      <c r="D2606" s="360">
        <v>24.49</v>
      </c>
      <c r="E2606" s="522" t="s">
        <v>619</v>
      </c>
    </row>
    <row r="2607" spans="1:5" ht="13.5" x14ac:dyDescent="0.25">
      <c r="A2607" s="103">
        <v>93203</v>
      </c>
      <c r="B2607" s="103" t="s">
        <v>3224</v>
      </c>
      <c r="C2607" s="103" t="s">
        <v>206</v>
      </c>
      <c r="D2607" s="360">
        <v>16.55</v>
      </c>
      <c r="E2607" s="522" t="s">
        <v>619</v>
      </c>
    </row>
    <row r="2608" spans="1:5" ht="13.5" x14ac:dyDescent="0.25">
      <c r="A2608" s="103">
        <v>93204</v>
      </c>
      <c r="B2608" s="103" t="s">
        <v>3225</v>
      </c>
      <c r="C2608" s="103" t="s">
        <v>206</v>
      </c>
      <c r="D2608" s="360">
        <v>70.16</v>
      </c>
      <c r="E2608" s="522" t="s">
        <v>619</v>
      </c>
    </row>
    <row r="2609" spans="1:5" ht="13.5" x14ac:dyDescent="0.25">
      <c r="A2609" s="103">
        <v>93205</v>
      </c>
      <c r="B2609" s="103" t="s">
        <v>3226</v>
      </c>
      <c r="C2609" s="103" t="s">
        <v>206</v>
      </c>
      <c r="D2609" s="360">
        <v>40.39</v>
      </c>
      <c r="E2609" s="522" t="s">
        <v>619</v>
      </c>
    </row>
    <row r="2610" spans="1:5" ht="13.5" x14ac:dyDescent="0.25">
      <c r="A2610" s="103">
        <v>97733</v>
      </c>
      <c r="B2610" s="103" t="s">
        <v>3227</v>
      </c>
      <c r="C2610" s="103" t="s">
        <v>229</v>
      </c>
      <c r="D2610" s="104">
        <v>3478.52</v>
      </c>
      <c r="E2610" s="522" t="s">
        <v>619</v>
      </c>
    </row>
    <row r="2611" spans="1:5" ht="13.5" x14ac:dyDescent="0.25">
      <c r="A2611" s="103">
        <v>97734</v>
      </c>
      <c r="B2611" s="103" t="s">
        <v>3228</v>
      </c>
      <c r="C2611" s="103" t="s">
        <v>229</v>
      </c>
      <c r="D2611" s="104">
        <v>2986.64</v>
      </c>
      <c r="E2611" s="522" t="s">
        <v>619</v>
      </c>
    </row>
    <row r="2612" spans="1:5" ht="13.5" x14ac:dyDescent="0.25">
      <c r="A2612" s="103">
        <v>97735</v>
      </c>
      <c r="B2612" s="103" t="s">
        <v>3229</v>
      </c>
      <c r="C2612" s="103" t="s">
        <v>229</v>
      </c>
      <c r="D2612" s="104">
        <v>2475.02</v>
      </c>
      <c r="E2612" s="522" t="s">
        <v>619</v>
      </c>
    </row>
    <row r="2613" spans="1:5" ht="13.5" x14ac:dyDescent="0.25">
      <c r="A2613" s="103">
        <v>97736</v>
      </c>
      <c r="B2613" s="103" t="s">
        <v>3230</v>
      </c>
      <c r="C2613" s="103" t="s">
        <v>229</v>
      </c>
      <c r="D2613" s="104">
        <v>1562.37</v>
      </c>
      <c r="E2613" s="522" t="s">
        <v>619</v>
      </c>
    </row>
    <row r="2614" spans="1:5" ht="13.5" x14ac:dyDescent="0.25">
      <c r="A2614" s="103">
        <v>97737</v>
      </c>
      <c r="B2614" s="103" t="s">
        <v>3231</v>
      </c>
      <c r="C2614" s="103" t="s">
        <v>229</v>
      </c>
      <c r="D2614" s="104">
        <v>3410.89</v>
      </c>
      <c r="E2614" s="522" t="s">
        <v>619</v>
      </c>
    </row>
    <row r="2615" spans="1:5" ht="13.5" x14ac:dyDescent="0.25">
      <c r="A2615" s="103">
        <v>97738</v>
      </c>
      <c r="B2615" s="103" t="s">
        <v>3232</v>
      </c>
      <c r="C2615" s="103" t="s">
        <v>229</v>
      </c>
      <c r="D2615" s="104">
        <v>5728.55</v>
      </c>
      <c r="E2615" s="522" t="s">
        <v>619</v>
      </c>
    </row>
    <row r="2616" spans="1:5" ht="13.5" x14ac:dyDescent="0.25">
      <c r="A2616" s="103">
        <v>97739</v>
      </c>
      <c r="B2616" s="103" t="s">
        <v>3233</v>
      </c>
      <c r="C2616" s="103" t="s">
        <v>229</v>
      </c>
      <c r="D2616" s="104">
        <v>3049.69</v>
      </c>
      <c r="E2616" s="522" t="s">
        <v>619</v>
      </c>
    </row>
    <row r="2617" spans="1:5" ht="13.5" x14ac:dyDescent="0.25">
      <c r="A2617" s="103">
        <v>97740</v>
      </c>
      <c r="B2617" s="103" t="s">
        <v>3234</v>
      </c>
      <c r="C2617" s="103" t="s">
        <v>229</v>
      </c>
      <c r="D2617" s="104">
        <v>2237.58</v>
      </c>
      <c r="E2617" s="522" t="s">
        <v>619</v>
      </c>
    </row>
    <row r="2618" spans="1:5" ht="13.5" x14ac:dyDescent="0.25">
      <c r="A2618" s="103">
        <v>98615</v>
      </c>
      <c r="B2618" s="103" t="s">
        <v>3235</v>
      </c>
      <c r="C2618" s="103" t="s">
        <v>184</v>
      </c>
      <c r="D2618" s="360">
        <v>147.52000000000001</v>
      </c>
      <c r="E2618" s="522" t="s">
        <v>619</v>
      </c>
    </row>
    <row r="2619" spans="1:5" ht="13.5" x14ac:dyDescent="0.25">
      <c r="A2619" s="103">
        <v>98616</v>
      </c>
      <c r="B2619" s="103" t="s">
        <v>3236</v>
      </c>
      <c r="C2619" s="103" t="s">
        <v>184</v>
      </c>
      <c r="D2619" s="360">
        <v>115.62</v>
      </c>
      <c r="E2619" s="522" t="s">
        <v>619</v>
      </c>
    </row>
    <row r="2620" spans="1:5" ht="13.5" x14ac:dyDescent="0.25">
      <c r="A2620" s="103">
        <v>98617</v>
      </c>
      <c r="B2620" s="103" t="s">
        <v>3237</v>
      </c>
      <c r="C2620" s="103" t="s">
        <v>184</v>
      </c>
      <c r="D2620" s="360">
        <v>106.81</v>
      </c>
      <c r="E2620" s="522" t="s">
        <v>619</v>
      </c>
    </row>
    <row r="2621" spans="1:5" ht="13.5" x14ac:dyDescent="0.25">
      <c r="A2621" s="103">
        <v>98618</v>
      </c>
      <c r="B2621" s="103" t="s">
        <v>3238</v>
      </c>
      <c r="C2621" s="103" t="s">
        <v>184</v>
      </c>
      <c r="D2621" s="360">
        <v>146.68</v>
      </c>
      <c r="E2621" s="522" t="s">
        <v>619</v>
      </c>
    </row>
    <row r="2622" spans="1:5" ht="13.5" x14ac:dyDescent="0.25">
      <c r="A2622" s="103">
        <v>98619</v>
      </c>
      <c r="B2622" s="103" t="s">
        <v>3239</v>
      </c>
      <c r="C2622" s="103" t="s">
        <v>184</v>
      </c>
      <c r="D2622" s="360">
        <v>133.33000000000001</v>
      </c>
      <c r="E2622" s="522" t="s">
        <v>619</v>
      </c>
    </row>
    <row r="2623" spans="1:5" ht="13.5" x14ac:dyDescent="0.25">
      <c r="A2623" s="103">
        <v>98620</v>
      </c>
      <c r="B2623" s="103" t="s">
        <v>3240</v>
      </c>
      <c r="C2623" s="103" t="s">
        <v>184</v>
      </c>
      <c r="D2623" s="360">
        <v>126.6</v>
      </c>
      <c r="E2623" s="522" t="s">
        <v>619</v>
      </c>
    </row>
    <row r="2624" spans="1:5" ht="13.5" x14ac:dyDescent="0.25">
      <c r="A2624" s="103">
        <v>98621</v>
      </c>
      <c r="B2624" s="103" t="s">
        <v>3241</v>
      </c>
      <c r="C2624" s="103" t="s">
        <v>184</v>
      </c>
      <c r="D2624" s="360">
        <v>166.05</v>
      </c>
      <c r="E2624" s="522" t="s">
        <v>619</v>
      </c>
    </row>
    <row r="2625" spans="1:5" ht="13.5" x14ac:dyDescent="0.25">
      <c r="A2625" s="103">
        <v>98622</v>
      </c>
      <c r="B2625" s="103" t="s">
        <v>3242</v>
      </c>
      <c r="C2625" s="103" t="s">
        <v>184</v>
      </c>
      <c r="D2625" s="360">
        <v>155.33000000000001</v>
      </c>
      <c r="E2625" s="522" t="s">
        <v>619</v>
      </c>
    </row>
    <row r="2626" spans="1:5" ht="13.5" x14ac:dyDescent="0.25">
      <c r="A2626" s="103">
        <v>98623</v>
      </c>
      <c r="B2626" s="103" t="s">
        <v>3243</v>
      </c>
      <c r="C2626" s="103" t="s">
        <v>184</v>
      </c>
      <c r="D2626" s="360">
        <v>149.87</v>
      </c>
      <c r="E2626" s="522" t="s">
        <v>619</v>
      </c>
    </row>
    <row r="2627" spans="1:5" ht="13.5" x14ac:dyDescent="0.25">
      <c r="A2627" s="103">
        <v>98624</v>
      </c>
      <c r="B2627" s="103" t="s">
        <v>3244</v>
      </c>
      <c r="C2627" s="103" t="s">
        <v>184</v>
      </c>
      <c r="D2627" s="360">
        <v>187.26</v>
      </c>
      <c r="E2627" s="522" t="s">
        <v>619</v>
      </c>
    </row>
    <row r="2628" spans="1:5" ht="13.5" x14ac:dyDescent="0.25">
      <c r="A2628" s="103">
        <v>98625</v>
      </c>
      <c r="B2628" s="103" t="s">
        <v>3245</v>
      </c>
      <c r="C2628" s="103" t="s">
        <v>184</v>
      </c>
      <c r="D2628" s="360">
        <v>178.21</v>
      </c>
      <c r="E2628" s="522" t="s">
        <v>619</v>
      </c>
    </row>
    <row r="2629" spans="1:5" ht="13.5" x14ac:dyDescent="0.25">
      <c r="A2629" s="103">
        <v>98626</v>
      </c>
      <c r="B2629" s="103" t="s">
        <v>3246</v>
      </c>
      <c r="C2629" s="103" t="s">
        <v>184</v>
      </c>
      <c r="D2629" s="360">
        <v>173.54</v>
      </c>
      <c r="E2629" s="522" t="s">
        <v>619</v>
      </c>
    </row>
    <row r="2630" spans="1:5" ht="13.5" x14ac:dyDescent="0.25">
      <c r="A2630" s="103">
        <v>98655</v>
      </c>
      <c r="B2630" s="103" t="s">
        <v>3247</v>
      </c>
      <c r="C2630" s="103" t="s">
        <v>206</v>
      </c>
      <c r="D2630" s="360">
        <v>715.67</v>
      </c>
      <c r="E2630" s="522" t="s">
        <v>619</v>
      </c>
    </row>
    <row r="2631" spans="1:5" ht="13.5" x14ac:dyDescent="0.25">
      <c r="A2631" s="103">
        <v>98656</v>
      </c>
      <c r="B2631" s="103" t="s">
        <v>3248</v>
      </c>
      <c r="C2631" s="103" t="s">
        <v>206</v>
      </c>
      <c r="D2631" s="360">
        <v>727.08</v>
      </c>
      <c r="E2631" s="522" t="s">
        <v>619</v>
      </c>
    </row>
    <row r="2632" spans="1:5" ht="13.5" x14ac:dyDescent="0.25">
      <c r="A2632" s="103">
        <v>98657</v>
      </c>
      <c r="B2632" s="103" t="s">
        <v>3249</v>
      </c>
      <c r="C2632" s="103" t="s">
        <v>206</v>
      </c>
      <c r="D2632" s="360">
        <v>738.49</v>
      </c>
      <c r="E2632" s="522" t="s">
        <v>619</v>
      </c>
    </row>
    <row r="2633" spans="1:5" ht="13.5" x14ac:dyDescent="0.25">
      <c r="A2633" s="103">
        <v>98658</v>
      </c>
      <c r="B2633" s="103" t="s">
        <v>3250</v>
      </c>
      <c r="C2633" s="103" t="s">
        <v>206</v>
      </c>
      <c r="D2633" s="360">
        <v>749.89</v>
      </c>
      <c r="E2633" s="522" t="s">
        <v>619</v>
      </c>
    </row>
    <row r="2634" spans="1:5" ht="13.5" x14ac:dyDescent="0.25">
      <c r="A2634" s="103">
        <v>98659</v>
      </c>
      <c r="B2634" s="103" t="s">
        <v>3251</v>
      </c>
      <c r="C2634" s="103" t="s">
        <v>206</v>
      </c>
      <c r="D2634" s="360">
        <v>772.71</v>
      </c>
      <c r="E2634" s="522" t="s">
        <v>619</v>
      </c>
    </row>
    <row r="2635" spans="1:5" ht="13.5" x14ac:dyDescent="0.25">
      <c r="A2635" s="103">
        <v>98746</v>
      </c>
      <c r="B2635" s="103" t="s">
        <v>3252</v>
      </c>
      <c r="C2635" s="103" t="s">
        <v>206</v>
      </c>
      <c r="D2635" s="360">
        <v>61.96</v>
      </c>
      <c r="E2635" s="522" t="s">
        <v>619</v>
      </c>
    </row>
    <row r="2636" spans="1:5" ht="13.5" x14ac:dyDescent="0.25">
      <c r="A2636" s="103">
        <v>98749</v>
      </c>
      <c r="B2636" s="103" t="s">
        <v>3253</v>
      </c>
      <c r="C2636" s="103" t="s">
        <v>206</v>
      </c>
      <c r="D2636" s="360">
        <v>72.19</v>
      </c>
      <c r="E2636" s="522" t="s">
        <v>619</v>
      </c>
    </row>
    <row r="2637" spans="1:5" ht="13.5" x14ac:dyDescent="0.25">
      <c r="A2637" s="103">
        <v>98750</v>
      </c>
      <c r="B2637" s="103" t="s">
        <v>3254</v>
      </c>
      <c r="C2637" s="103" t="s">
        <v>206</v>
      </c>
      <c r="D2637" s="360">
        <v>84.4</v>
      </c>
      <c r="E2637" s="522" t="s">
        <v>619</v>
      </c>
    </row>
    <row r="2638" spans="1:5" ht="13.5" x14ac:dyDescent="0.25">
      <c r="A2638" s="103">
        <v>98751</v>
      </c>
      <c r="B2638" s="103" t="s">
        <v>3255</v>
      </c>
      <c r="C2638" s="103" t="s">
        <v>206</v>
      </c>
      <c r="D2638" s="360">
        <v>116.18</v>
      </c>
      <c r="E2638" s="522" t="s">
        <v>619</v>
      </c>
    </row>
    <row r="2639" spans="1:5" ht="13.5" x14ac:dyDescent="0.25">
      <c r="A2639" s="103">
        <v>98752</v>
      </c>
      <c r="B2639" s="103" t="s">
        <v>3256</v>
      </c>
      <c r="C2639" s="103" t="s">
        <v>206</v>
      </c>
      <c r="D2639" s="360">
        <v>154.18</v>
      </c>
      <c r="E2639" s="522" t="s">
        <v>619</v>
      </c>
    </row>
    <row r="2640" spans="1:5" ht="13.5" x14ac:dyDescent="0.25">
      <c r="A2640" s="103">
        <v>98753</v>
      </c>
      <c r="B2640" s="103" t="s">
        <v>3257</v>
      </c>
      <c r="C2640" s="103" t="s">
        <v>206</v>
      </c>
      <c r="D2640" s="360">
        <v>201.24</v>
      </c>
      <c r="E2640" s="522" t="s">
        <v>619</v>
      </c>
    </row>
    <row r="2641" spans="1:5" ht="13.5" x14ac:dyDescent="0.25">
      <c r="A2641" s="103">
        <v>100763</v>
      </c>
      <c r="B2641" s="103" t="s">
        <v>3258</v>
      </c>
      <c r="C2641" s="103" t="s">
        <v>260</v>
      </c>
      <c r="D2641" s="360">
        <v>17.98</v>
      </c>
      <c r="E2641" s="522" t="s">
        <v>619</v>
      </c>
    </row>
    <row r="2642" spans="1:5" ht="13.5" x14ac:dyDescent="0.25">
      <c r="A2642" s="103">
        <v>100764</v>
      </c>
      <c r="B2642" s="103" t="s">
        <v>3259</v>
      </c>
      <c r="C2642" s="103" t="s">
        <v>260</v>
      </c>
      <c r="D2642" s="360">
        <v>17.77</v>
      </c>
      <c r="E2642" s="522" t="s">
        <v>619</v>
      </c>
    </row>
    <row r="2643" spans="1:5" ht="13.5" x14ac:dyDescent="0.25">
      <c r="A2643" s="103">
        <v>100765</v>
      </c>
      <c r="B2643" s="103" t="s">
        <v>3260</v>
      </c>
      <c r="C2643" s="103" t="s">
        <v>260</v>
      </c>
      <c r="D2643" s="360">
        <v>17.39</v>
      </c>
      <c r="E2643" s="522" t="s">
        <v>619</v>
      </c>
    </row>
    <row r="2644" spans="1:5" ht="13.5" x14ac:dyDescent="0.25">
      <c r="A2644" s="103">
        <v>100766</v>
      </c>
      <c r="B2644" s="103" t="s">
        <v>3261</v>
      </c>
      <c r="C2644" s="103" t="s">
        <v>260</v>
      </c>
      <c r="D2644" s="360">
        <v>17.61</v>
      </c>
      <c r="E2644" s="522" t="s">
        <v>619</v>
      </c>
    </row>
    <row r="2645" spans="1:5" ht="13.5" x14ac:dyDescent="0.25">
      <c r="A2645" s="103">
        <v>100767</v>
      </c>
      <c r="B2645" s="103" t="s">
        <v>3262</v>
      </c>
      <c r="C2645" s="103" t="s">
        <v>260</v>
      </c>
      <c r="D2645" s="360">
        <v>18.78</v>
      </c>
      <c r="E2645" s="522" t="s">
        <v>619</v>
      </c>
    </row>
    <row r="2646" spans="1:5" ht="13.5" x14ac:dyDescent="0.25">
      <c r="A2646" s="103">
        <v>100768</v>
      </c>
      <c r="B2646" s="103" t="s">
        <v>3263</v>
      </c>
      <c r="C2646" s="103" t="s">
        <v>260</v>
      </c>
      <c r="D2646" s="360">
        <v>23.97</v>
      </c>
      <c r="E2646" s="522" t="s">
        <v>619</v>
      </c>
    </row>
    <row r="2647" spans="1:5" ht="13.5" x14ac:dyDescent="0.25">
      <c r="A2647" s="103">
        <v>100769</v>
      </c>
      <c r="B2647" s="103" t="s">
        <v>3264</v>
      </c>
      <c r="C2647" s="103" t="s">
        <v>260</v>
      </c>
      <c r="D2647" s="360">
        <v>24.48</v>
      </c>
      <c r="E2647" s="522" t="s">
        <v>619</v>
      </c>
    </row>
    <row r="2648" spans="1:5" ht="13.5" x14ac:dyDescent="0.25">
      <c r="A2648" s="103">
        <v>100770</v>
      </c>
      <c r="B2648" s="103" t="s">
        <v>3265</v>
      </c>
      <c r="C2648" s="103" t="s">
        <v>260</v>
      </c>
      <c r="D2648" s="360">
        <v>23.57</v>
      </c>
      <c r="E2648" s="522" t="s">
        <v>619</v>
      </c>
    </row>
    <row r="2649" spans="1:5" ht="13.5" x14ac:dyDescent="0.25">
      <c r="A2649" s="103">
        <v>100771</v>
      </c>
      <c r="B2649" s="103" t="s">
        <v>3266</v>
      </c>
      <c r="C2649" s="103" t="s">
        <v>260</v>
      </c>
      <c r="D2649" s="360">
        <v>32.630000000000003</v>
      </c>
      <c r="E2649" s="522" t="s">
        <v>619</v>
      </c>
    </row>
    <row r="2650" spans="1:5" ht="13.5" x14ac:dyDescent="0.25">
      <c r="A2650" s="103">
        <v>100772</v>
      </c>
      <c r="B2650" s="103" t="s">
        <v>3267</v>
      </c>
      <c r="C2650" s="103" t="s">
        <v>260</v>
      </c>
      <c r="D2650" s="360">
        <v>18.73</v>
      </c>
      <c r="E2650" s="522" t="s">
        <v>619</v>
      </c>
    </row>
    <row r="2651" spans="1:5" ht="13.5" x14ac:dyDescent="0.25">
      <c r="A2651" s="103">
        <v>100773</v>
      </c>
      <c r="B2651" s="103" t="s">
        <v>3268</v>
      </c>
      <c r="C2651" s="103" t="s">
        <v>260</v>
      </c>
      <c r="D2651" s="360">
        <v>21.75</v>
      </c>
      <c r="E2651" s="522" t="s">
        <v>619</v>
      </c>
    </row>
    <row r="2652" spans="1:5" ht="13.5" x14ac:dyDescent="0.25">
      <c r="A2652" s="103">
        <v>100774</v>
      </c>
      <c r="B2652" s="103" t="s">
        <v>3269</v>
      </c>
      <c r="C2652" s="103" t="s">
        <v>260</v>
      </c>
      <c r="D2652" s="360">
        <v>13.29</v>
      </c>
      <c r="E2652" s="522" t="s">
        <v>619</v>
      </c>
    </row>
    <row r="2653" spans="1:5" ht="13.5" x14ac:dyDescent="0.25">
      <c r="A2653" s="103">
        <v>100775</v>
      </c>
      <c r="B2653" s="103" t="s">
        <v>3270</v>
      </c>
      <c r="C2653" s="103" t="s">
        <v>260</v>
      </c>
      <c r="D2653" s="360">
        <v>15.46</v>
      </c>
      <c r="E2653" s="522" t="s">
        <v>619</v>
      </c>
    </row>
    <row r="2654" spans="1:5" ht="13.5" x14ac:dyDescent="0.25">
      <c r="A2654" s="103">
        <v>100776</v>
      </c>
      <c r="B2654" s="103" t="s">
        <v>3271</v>
      </c>
      <c r="C2654" s="103" t="s">
        <v>260</v>
      </c>
      <c r="D2654" s="360">
        <v>21.87</v>
      </c>
      <c r="E2654" s="522" t="s">
        <v>619</v>
      </c>
    </row>
    <row r="2655" spans="1:5" ht="13.5" x14ac:dyDescent="0.25">
      <c r="A2655" s="103">
        <v>100777</v>
      </c>
      <c r="B2655" s="103" t="s">
        <v>3272</v>
      </c>
      <c r="C2655" s="103" t="s">
        <v>260</v>
      </c>
      <c r="D2655" s="360">
        <v>15.9</v>
      </c>
      <c r="E2655" s="522" t="s">
        <v>619</v>
      </c>
    </row>
    <row r="2656" spans="1:5" ht="13.5" x14ac:dyDescent="0.25">
      <c r="A2656" s="103">
        <v>100778</v>
      </c>
      <c r="B2656" s="103" t="s">
        <v>3273</v>
      </c>
      <c r="C2656" s="103" t="s">
        <v>260</v>
      </c>
      <c r="D2656" s="360">
        <v>11.6</v>
      </c>
      <c r="E2656" s="522" t="s">
        <v>619</v>
      </c>
    </row>
    <row r="2657" spans="1:5" ht="13.5" x14ac:dyDescent="0.25">
      <c r="A2657" s="103">
        <v>103795</v>
      </c>
      <c r="B2657" s="103" t="s">
        <v>3274</v>
      </c>
      <c r="C2657" s="103" t="s">
        <v>184</v>
      </c>
      <c r="D2657" s="360">
        <v>92.28</v>
      </c>
      <c r="E2657" s="522" t="s">
        <v>619</v>
      </c>
    </row>
    <row r="2658" spans="1:5" ht="13.5" x14ac:dyDescent="0.25">
      <c r="A2658" s="103">
        <v>103796</v>
      </c>
      <c r="B2658" s="103" t="s">
        <v>3275</v>
      </c>
      <c r="C2658" s="103" t="s">
        <v>184</v>
      </c>
      <c r="D2658" s="360">
        <v>57.9</v>
      </c>
      <c r="E2658" s="522" t="s">
        <v>619</v>
      </c>
    </row>
    <row r="2659" spans="1:5" ht="13.5" x14ac:dyDescent="0.25">
      <c r="A2659" s="103">
        <v>103797</v>
      </c>
      <c r="B2659" s="103" t="s">
        <v>3276</v>
      </c>
      <c r="C2659" s="103" t="s">
        <v>260</v>
      </c>
      <c r="D2659" s="360">
        <v>19.37</v>
      </c>
      <c r="E2659" s="522" t="s">
        <v>619</v>
      </c>
    </row>
    <row r="2660" spans="1:5" ht="13.5" x14ac:dyDescent="0.25">
      <c r="A2660" s="103">
        <v>103798</v>
      </c>
      <c r="B2660" s="103" t="s">
        <v>3277</v>
      </c>
      <c r="C2660" s="103" t="s">
        <v>229</v>
      </c>
      <c r="D2660" s="360">
        <v>643.64</v>
      </c>
      <c r="E2660" s="522" t="s">
        <v>619</v>
      </c>
    </row>
    <row r="2661" spans="1:5" ht="13.5" x14ac:dyDescent="0.25">
      <c r="A2661" s="103">
        <v>103799</v>
      </c>
      <c r="B2661" s="103" t="s">
        <v>3278</v>
      </c>
      <c r="C2661" s="103" t="s">
        <v>229</v>
      </c>
      <c r="D2661" s="360">
        <v>427.23</v>
      </c>
      <c r="E2661" s="522" t="s">
        <v>619</v>
      </c>
    </row>
    <row r="2662" spans="1:5" ht="13.5" x14ac:dyDescent="0.25">
      <c r="A2662" s="103">
        <v>103800</v>
      </c>
      <c r="B2662" s="103" t="s">
        <v>3279</v>
      </c>
      <c r="C2662" s="103" t="s">
        <v>229</v>
      </c>
      <c r="D2662" s="360">
        <v>499.02</v>
      </c>
      <c r="E2662" s="522" t="s">
        <v>619</v>
      </c>
    </row>
    <row r="2663" spans="1:5" ht="13.5" x14ac:dyDescent="0.25">
      <c r="A2663" s="103">
        <v>103801</v>
      </c>
      <c r="B2663" s="103" t="s">
        <v>3280</v>
      </c>
      <c r="C2663" s="103" t="s">
        <v>229</v>
      </c>
      <c r="D2663" s="360">
        <v>619.28</v>
      </c>
      <c r="E2663" s="522" t="s">
        <v>619</v>
      </c>
    </row>
    <row r="2664" spans="1:5" ht="13.5" x14ac:dyDescent="0.25">
      <c r="A2664" s="103">
        <v>103925</v>
      </c>
      <c r="B2664" s="103" t="s">
        <v>3281</v>
      </c>
      <c r="C2664" s="103" t="s">
        <v>229</v>
      </c>
      <c r="D2664" s="104">
        <v>1818.47</v>
      </c>
      <c r="E2664" s="522" t="s">
        <v>619</v>
      </c>
    </row>
    <row r="2665" spans="1:5" ht="13.5" x14ac:dyDescent="0.25">
      <c r="A2665" s="103">
        <v>103926</v>
      </c>
      <c r="B2665" s="103" t="s">
        <v>3282</v>
      </c>
      <c r="C2665" s="103" t="s">
        <v>229</v>
      </c>
      <c r="D2665" s="104">
        <v>1453.31</v>
      </c>
      <c r="E2665" s="522" t="s">
        <v>619</v>
      </c>
    </row>
    <row r="2666" spans="1:5" ht="13.5" x14ac:dyDescent="0.25">
      <c r="A2666" s="103">
        <v>103928</v>
      </c>
      <c r="B2666" s="103" t="s">
        <v>3283</v>
      </c>
      <c r="C2666" s="103" t="s">
        <v>229</v>
      </c>
      <c r="D2666" s="360">
        <v>499.02</v>
      </c>
      <c r="E2666" s="522" t="s">
        <v>619</v>
      </c>
    </row>
    <row r="2667" spans="1:5" ht="13.5" x14ac:dyDescent="0.25">
      <c r="A2667" s="103">
        <v>103929</v>
      </c>
      <c r="B2667" s="103" t="s">
        <v>3284</v>
      </c>
      <c r="C2667" s="103" t="s">
        <v>229</v>
      </c>
      <c r="D2667" s="104">
        <v>1198.3399999999999</v>
      </c>
      <c r="E2667" s="522" t="s">
        <v>619</v>
      </c>
    </row>
    <row r="2668" spans="1:5" ht="13.5" x14ac:dyDescent="0.25">
      <c r="A2668" s="103">
        <v>103930</v>
      </c>
      <c r="B2668" s="103" t="s">
        <v>3285</v>
      </c>
      <c r="C2668" s="103" t="s">
        <v>229</v>
      </c>
      <c r="D2668" s="360">
        <v>754.56</v>
      </c>
      <c r="E2668" s="522" t="s">
        <v>619</v>
      </c>
    </row>
    <row r="2669" spans="1:5" ht="13.5" x14ac:dyDescent="0.25">
      <c r="A2669" s="103">
        <v>103931</v>
      </c>
      <c r="B2669" s="103" t="s">
        <v>3286</v>
      </c>
      <c r="C2669" s="103" t="s">
        <v>229</v>
      </c>
      <c r="D2669" s="360">
        <v>560.79</v>
      </c>
      <c r="E2669" s="522" t="s">
        <v>619</v>
      </c>
    </row>
    <row r="2670" spans="1:5" ht="13.5" x14ac:dyDescent="0.25">
      <c r="A2670" s="103">
        <v>103932</v>
      </c>
      <c r="B2670" s="103" t="s">
        <v>3287</v>
      </c>
      <c r="C2670" s="103" t="s">
        <v>229</v>
      </c>
      <c r="D2670" s="360">
        <v>532.4</v>
      </c>
      <c r="E2670" s="522" t="s">
        <v>619</v>
      </c>
    </row>
    <row r="2671" spans="1:5" ht="13.5" x14ac:dyDescent="0.25">
      <c r="A2671" s="103">
        <v>103933</v>
      </c>
      <c r="B2671" s="103" t="s">
        <v>3288</v>
      </c>
      <c r="C2671" s="103" t="s">
        <v>229</v>
      </c>
      <c r="D2671" s="104">
        <v>1602.74</v>
      </c>
      <c r="E2671" s="522" t="s">
        <v>619</v>
      </c>
    </row>
    <row r="2672" spans="1:5" ht="13.5" x14ac:dyDescent="0.25">
      <c r="A2672" s="103">
        <v>104466</v>
      </c>
      <c r="B2672" s="103" t="s">
        <v>3289</v>
      </c>
      <c r="C2672" s="103" t="s">
        <v>260</v>
      </c>
      <c r="D2672" s="360">
        <v>31.66</v>
      </c>
      <c r="E2672" s="522" t="s">
        <v>619</v>
      </c>
    </row>
    <row r="2673" spans="1:5" ht="13.5" x14ac:dyDescent="0.25">
      <c r="A2673" s="103">
        <v>104467</v>
      </c>
      <c r="B2673" s="103" t="s">
        <v>3290</v>
      </c>
      <c r="C2673" s="103" t="s">
        <v>260</v>
      </c>
      <c r="D2673" s="360">
        <v>42.76</v>
      </c>
      <c r="E2673" s="522" t="s">
        <v>619</v>
      </c>
    </row>
    <row r="2674" spans="1:5" ht="13.5" x14ac:dyDescent="0.25">
      <c r="A2674" s="103">
        <v>104468</v>
      </c>
      <c r="B2674" s="103" t="s">
        <v>3291</v>
      </c>
      <c r="C2674" s="103" t="s">
        <v>260</v>
      </c>
      <c r="D2674" s="360">
        <v>57.08</v>
      </c>
      <c r="E2674" s="522" t="s">
        <v>619</v>
      </c>
    </row>
    <row r="2675" spans="1:5" ht="13.5" x14ac:dyDescent="0.25">
      <c r="A2675" s="103">
        <v>104469</v>
      </c>
      <c r="B2675" s="103" t="s">
        <v>3292</v>
      </c>
      <c r="C2675" s="103" t="s">
        <v>260</v>
      </c>
      <c r="D2675" s="360">
        <v>60.05</v>
      </c>
      <c r="E2675" s="522" t="s">
        <v>619</v>
      </c>
    </row>
    <row r="2676" spans="1:5" ht="13.5" x14ac:dyDescent="0.25">
      <c r="A2676" s="103">
        <v>104470</v>
      </c>
      <c r="B2676" s="103" t="s">
        <v>3293</v>
      </c>
      <c r="C2676" s="103" t="s">
        <v>260</v>
      </c>
      <c r="D2676" s="360">
        <v>33.549999999999997</v>
      </c>
      <c r="E2676" s="522" t="s">
        <v>619</v>
      </c>
    </row>
    <row r="2677" spans="1:5" ht="13.5" x14ac:dyDescent="0.25">
      <c r="A2677" s="103">
        <v>104471</v>
      </c>
      <c r="B2677" s="103" t="s">
        <v>3294</v>
      </c>
      <c r="C2677" s="103" t="s">
        <v>260</v>
      </c>
      <c r="D2677" s="360">
        <v>29.5</v>
      </c>
      <c r="E2677" s="522" t="s">
        <v>619</v>
      </c>
    </row>
    <row r="2678" spans="1:5" ht="13.5" x14ac:dyDescent="0.25">
      <c r="A2678" s="103">
        <v>104472</v>
      </c>
      <c r="B2678" s="103" t="s">
        <v>3295</v>
      </c>
      <c r="C2678" s="103" t="s">
        <v>260</v>
      </c>
      <c r="D2678" s="360">
        <v>44.09</v>
      </c>
      <c r="E2678" s="522" t="s">
        <v>619</v>
      </c>
    </row>
    <row r="2679" spans="1:5" ht="13.5" x14ac:dyDescent="0.25">
      <c r="A2679" s="103">
        <v>104483</v>
      </c>
      <c r="B2679" s="103" t="s">
        <v>3296</v>
      </c>
      <c r="C2679" s="103" t="s">
        <v>229</v>
      </c>
      <c r="D2679" s="104">
        <v>2508.4899999999998</v>
      </c>
      <c r="E2679" s="522" t="s">
        <v>619</v>
      </c>
    </row>
    <row r="2680" spans="1:5" ht="13.5" x14ac:dyDescent="0.25">
      <c r="A2680" s="103">
        <v>104484</v>
      </c>
      <c r="B2680" s="103" t="s">
        <v>3297</v>
      </c>
      <c r="C2680" s="103" t="s">
        <v>229</v>
      </c>
      <c r="D2680" s="104">
        <v>4194.3500000000004</v>
      </c>
      <c r="E2680" s="522" t="s">
        <v>619</v>
      </c>
    </row>
    <row r="2681" spans="1:5" ht="13.5" x14ac:dyDescent="0.25">
      <c r="A2681" s="103">
        <v>104485</v>
      </c>
      <c r="B2681" s="103" t="s">
        <v>3298</v>
      </c>
      <c r="C2681" s="103" t="s">
        <v>229</v>
      </c>
      <c r="D2681" s="104">
        <v>3327.84</v>
      </c>
      <c r="E2681" s="522" t="s">
        <v>619</v>
      </c>
    </row>
    <row r="2682" spans="1:5" ht="13.5" x14ac:dyDescent="0.25">
      <c r="A2682" s="103">
        <v>104486</v>
      </c>
      <c r="B2682" s="103" t="s">
        <v>3299</v>
      </c>
      <c r="C2682" s="103" t="s">
        <v>229</v>
      </c>
      <c r="D2682" s="104">
        <v>3592.1</v>
      </c>
      <c r="E2682" s="522" t="s">
        <v>619</v>
      </c>
    </row>
    <row r="2683" spans="1:5" ht="13.5" x14ac:dyDescent="0.25">
      <c r="A2683" s="103">
        <v>104487</v>
      </c>
      <c r="B2683" s="103" t="s">
        <v>3300</v>
      </c>
      <c r="C2683" s="103" t="s">
        <v>229</v>
      </c>
      <c r="D2683" s="104">
        <v>2930.81</v>
      </c>
      <c r="E2683" s="522" t="s">
        <v>619</v>
      </c>
    </row>
    <row r="2684" spans="1:5" ht="13.5" x14ac:dyDescent="0.25">
      <c r="A2684" s="103">
        <v>104488</v>
      </c>
      <c r="B2684" s="103" t="s">
        <v>3301</v>
      </c>
      <c r="C2684" s="103" t="s">
        <v>229</v>
      </c>
      <c r="D2684" s="104">
        <v>2882.61</v>
      </c>
      <c r="E2684" s="522" t="s">
        <v>619</v>
      </c>
    </row>
    <row r="2685" spans="1:5" ht="13.5" x14ac:dyDescent="0.25">
      <c r="A2685" s="103">
        <v>104489</v>
      </c>
      <c r="B2685" s="103" t="s">
        <v>3302</v>
      </c>
      <c r="C2685" s="103" t="s">
        <v>229</v>
      </c>
      <c r="D2685" s="104">
        <v>4218.8</v>
      </c>
      <c r="E2685" s="522" t="s">
        <v>619</v>
      </c>
    </row>
    <row r="2686" spans="1:5" ht="13.5" x14ac:dyDescent="0.25">
      <c r="A2686" s="103">
        <v>104490</v>
      </c>
      <c r="B2686" s="103" t="s">
        <v>3303</v>
      </c>
      <c r="C2686" s="103" t="s">
        <v>229</v>
      </c>
      <c r="D2686" s="104">
        <v>2783.99</v>
      </c>
      <c r="E2686" s="522" t="s">
        <v>619</v>
      </c>
    </row>
    <row r="2687" spans="1:5" ht="13.5" x14ac:dyDescent="0.25">
      <c r="A2687" s="103">
        <v>98560</v>
      </c>
      <c r="B2687" s="103" t="s">
        <v>3304</v>
      </c>
      <c r="C2687" s="103" t="s">
        <v>184</v>
      </c>
      <c r="D2687" s="360">
        <v>47.57</v>
      </c>
      <c r="E2687" s="522" t="s">
        <v>619</v>
      </c>
    </row>
    <row r="2688" spans="1:5" ht="13.5" x14ac:dyDescent="0.25">
      <c r="A2688" s="103">
        <v>98561</v>
      </c>
      <c r="B2688" s="103" t="s">
        <v>3305</v>
      </c>
      <c r="C2688" s="103" t="s">
        <v>184</v>
      </c>
      <c r="D2688" s="360">
        <v>42.45</v>
      </c>
      <c r="E2688" s="522" t="s">
        <v>619</v>
      </c>
    </row>
    <row r="2689" spans="1:5" ht="13.5" x14ac:dyDescent="0.25">
      <c r="A2689" s="103">
        <v>98562</v>
      </c>
      <c r="B2689" s="103" t="s">
        <v>3306</v>
      </c>
      <c r="C2689" s="103" t="s">
        <v>184</v>
      </c>
      <c r="D2689" s="360">
        <v>41.88</v>
      </c>
      <c r="E2689" s="522" t="s">
        <v>619</v>
      </c>
    </row>
    <row r="2690" spans="1:5" ht="13.5" x14ac:dyDescent="0.25">
      <c r="A2690" s="103">
        <v>98555</v>
      </c>
      <c r="B2690" s="103" t="s">
        <v>3307</v>
      </c>
      <c r="C2690" s="103" t="s">
        <v>184</v>
      </c>
      <c r="D2690" s="360">
        <v>25.28</v>
      </c>
      <c r="E2690" s="522" t="s">
        <v>619</v>
      </c>
    </row>
    <row r="2691" spans="1:5" ht="13.5" x14ac:dyDescent="0.25">
      <c r="A2691" s="103">
        <v>98556</v>
      </c>
      <c r="B2691" s="103" t="s">
        <v>3308</v>
      </c>
      <c r="C2691" s="103" t="s">
        <v>184</v>
      </c>
      <c r="D2691" s="360">
        <v>50.43</v>
      </c>
      <c r="E2691" s="522" t="s">
        <v>619</v>
      </c>
    </row>
    <row r="2692" spans="1:5" ht="13.5" x14ac:dyDescent="0.25">
      <c r="A2692" s="103">
        <v>98558</v>
      </c>
      <c r="B2692" s="103" t="s">
        <v>3309</v>
      </c>
      <c r="C2692" s="103" t="s">
        <v>225</v>
      </c>
      <c r="D2692" s="360">
        <v>7.86</v>
      </c>
      <c r="E2692" s="522" t="s">
        <v>619</v>
      </c>
    </row>
    <row r="2693" spans="1:5" ht="13.5" x14ac:dyDescent="0.25">
      <c r="A2693" s="103">
        <v>98559</v>
      </c>
      <c r="B2693" s="103" t="s">
        <v>3310</v>
      </c>
      <c r="C2693" s="103" t="s">
        <v>206</v>
      </c>
      <c r="D2693" s="360">
        <v>5.24</v>
      </c>
      <c r="E2693" s="522" t="s">
        <v>619</v>
      </c>
    </row>
    <row r="2694" spans="1:5" ht="13.5" x14ac:dyDescent="0.25">
      <c r="A2694" s="103">
        <v>98546</v>
      </c>
      <c r="B2694" s="103" t="s">
        <v>3311</v>
      </c>
      <c r="C2694" s="103" t="s">
        <v>184</v>
      </c>
      <c r="D2694" s="360">
        <v>115.72</v>
      </c>
      <c r="E2694" s="522" t="s">
        <v>619</v>
      </c>
    </row>
    <row r="2695" spans="1:5" ht="13.5" x14ac:dyDescent="0.25">
      <c r="A2695" s="103">
        <v>98547</v>
      </c>
      <c r="B2695" s="103" t="s">
        <v>3312</v>
      </c>
      <c r="C2695" s="103" t="s">
        <v>184</v>
      </c>
      <c r="D2695" s="360">
        <v>223.25</v>
      </c>
      <c r="E2695" s="522" t="s">
        <v>619</v>
      </c>
    </row>
    <row r="2696" spans="1:5" ht="13.5" x14ac:dyDescent="0.25">
      <c r="A2696" s="103">
        <v>98553</v>
      </c>
      <c r="B2696" s="103" t="s">
        <v>3313</v>
      </c>
      <c r="C2696" s="103" t="s">
        <v>184</v>
      </c>
      <c r="D2696" s="360">
        <v>122.98</v>
      </c>
      <c r="E2696" s="522" t="s">
        <v>619</v>
      </c>
    </row>
    <row r="2697" spans="1:5" ht="13.5" x14ac:dyDescent="0.25">
      <c r="A2697" s="103">
        <v>98554</v>
      </c>
      <c r="B2697" s="103" t="s">
        <v>3314</v>
      </c>
      <c r="C2697" s="103" t="s">
        <v>184</v>
      </c>
      <c r="D2697" s="360">
        <v>42.35</v>
      </c>
      <c r="E2697" s="522" t="s">
        <v>619</v>
      </c>
    </row>
    <row r="2698" spans="1:5" ht="13.5" x14ac:dyDescent="0.25">
      <c r="A2698" s="103">
        <v>98557</v>
      </c>
      <c r="B2698" s="103" t="s">
        <v>3315</v>
      </c>
      <c r="C2698" s="103" t="s">
        <v>184</v>
      </c>
      <c r="D2698" s="360">
        <v>39.94</v>
      </c>
      <c r="E2698" s="522" t="s">
        <v>619</v>
      </c>
    </row>
    <row r="2699" spans="1:5" ht="13.5" x14ac:dyDescent="0.25">
      <c r="A2699" s="103">
        <v>98563</v>
      </c>
      <c r="B2699" s="103" t="s">
        <v>3316</v>
      </c>
      <c r="C2699" s="103" t="s">
        <v>184</v>
      </c>
      <c r="D2699" s="360">
        <v>34.24</v>
      </c>
      <c r="E2699" s="522" t="s">
        <v>619</v>
      </c>
    </row>
    <row r="2700" spans="1:5" ht="13.5" x14ac:dyDescent="0.25">
      <c r="A2700" s="103">
        <v>98564</v>
      </c>
      <c r="B2700" s="103" t="s">
        <v>3317</v>
      </c>
      <c r="C2700" s="103" t="s">
        <v>184</v>
      </c>
      <c r="D2700" s="360">
        <v>49.8</v>
      </c>
      <c r="E2700" s="522" t="s">
        <v>619</v>
      </c>
    </row>
    <row r="2701" spans="1:5" ht="13.5" x14ac:dyDescent="0.25">
      <c r="A2701" s="103">
        <v>98565</v>
      </c>
      <c r="B2701" s="103" t="s">
        <v>3318</v>
      </c>
      <c r="C2701" s="103" t="s">
        <v>184</v>
      </c>
      <c r="D2701" s="360">
        <v>49.08</v>
      </c>
      <c r="E2701" s="522" t="s">
        <v>619</v>
      </c>
    </row>
    <row r="2702" spans="1:5" ht="13.5" x14ac:dyDescent="0.25">
      <c r="A2702" s="103">
        <v>98566</v>
      </c>
      <c r="B2702" s="103" t="s">
        <v>3319</v>
      </c>
      <c r="C2702" s="103" t="s">
        <v>184</v>
      </c>
      <c r="D2702" s="360">
        <v>64.63</v>
      </c>
      <c r="E2702" s="522" t="s">
        <v>619</v>
      </c>
    </row>
    <row r="2703" spans="1:5" ht="13.5" x14ac:dyDescent="0.25">
      <c r="A2703" s="103">
        <v>98567</v>
      </c>
      <c r="B2703" s="103" t="s">
        <v>3320</v>
      </c>
      <c r="C2703" s="103" t="s">
        <v>184</v>
      </c>
      <c r="D2703" s="360">
        <v>63.18</v>
      </c>
      <c r="E2703" s="522" t="s">
        <v>619</v>
      </c>
    </row>
    <row r="2704" spans="1:5" ht="13.5" x14ac:dyDescent="0.25">
      <c r="A2704" s="103">
        <v>98568</v>
      </c>
      <c r="B2704" s="103" t="s">
        <v>3321</v>
      </c>
      <c r="C2704" s="103" t="s">
        <v>184</v>
      </c>
      <c r="D2704" s="360">
        <v>78.72</v>
      </c>
      <c r="E2704" s="522" t="s">
        <v>619</v>
      </c>
    </row>
    <row r="2705" spans="1:5" ht="13.5" x14ac:dyDescent="0.25">
      <c r="A2705" s="103">
        <v>98569</v>
      </c>
      <c r="B2705" s="103" t="s">
        <v>3322</v>
      </c>
      <c r="C2705" s="103" t="s">
        <v>184</v>
      </c>
      <c r="D2705" s="360">
        <v>77.989999999999995</v>
      </c>
      <c r="E2705" s="522" t="s">
        <v>619</v>
      </c>
    </row>
    <row r="2706" spans="1:5" ht="13.5" x14ac:dyDescent="0.25">
      <c r="A2706" s="103">
        <v>98570</v>
      </c>
      <c r="B2706" s="103" t="s">
        <v>3323</v>
      </c>
      <c r="C2706" s="103" t="s">
        <v>184</v>
      </c>
      <c r="D2706" s="360">
        <v>93.58</v>
      </c>
      <c r="E2706" s="522" t="s">
        <v>619</v>
      </c>
    </row>
    <row r="2707" spans="1:5" ht="13.5" x14ac:dyDescent="0.25">
      <c r="A2707" s="103">
        <v>98571</v>
      </c>
      <c r="B2707" s="103" t="s">
        <v>3324</v>
      </c>
      <c r="C2707" s="103" t="s">
        <v>184</v>
      </c>
      <c r="D2707" s="360">
        <v>42.96</v>
      </c>
      <c r="E2707" s="522" t="s">
        <v>619</v>
      </c>
    </row>
    <row r="2708" spans="1:5" ht="13.5" x14ac:dyDescent="0.25">
      <c r="A2708" s="103">
        <v>98572</v>
      </c>
      <c r="B2708" s="103" t="s">
        <v>3325</v>
      </c>
      <c r="C2708" s="103" t="s">
        <v>184</v>
      </c>
      <c r="D2708" s="360">
        <v>52.84</v>
      </c>
      <c r="E2708" s="522" t="s">
        <v>619</v>
      </c>
    </row>
    <row r="2709" spans="1:5" ht="13.5" x14ac:dyDescent="0.25">
      <c r="A2709" s="103">
        <v>98573</v>
      </c>
      <c r="B2709" s="103" t="s">
        <v>3326</v>
      </c>
      <c r="C2709" s="103" t="s">
        <v>184</v>
      </c>
      <c r="D2709" s="360">
        <v>67.98</v>
      </c>
      <c r="E2709" s="522" t="s">
        <v>619</v>
      </c>
    </row>
    <row r="2710" spans="1:5" ht="13.5" x14ac:dyDescent="0.25">
      <c r="A2710" s="103">
        <v>91831</v>
      </c>
      <c r="B2710" s="103" t="s">
        <v>3327</v>
      </c>
      <c r="C2710" s="103" t="s">
        <v>206</v>
      </c>
      <c r="D2710" s="360">
        <v>8.5399999999999991</v>
      </c>
      <c r="E2710" s="522" t="s">
        <v>619</v>
      </c>
    </row>
    <row r="2711" spans="1:5" ht="13.5" x14ac:dyDescent="0.25">
      <c r="A2711" s="103">
        <v>91833</v>
      </c>
      <c r="B2711" s="103" t="s">
        <v>3328</v>
      </c>
      <c r="C2711" s="103" t="s">
        <v>206</v>
      </c>
      <c r="D2711" s="360">
        <v>9.08</v>
      </c>
      <c r="E2711" s="522" t="s">
        <v>619</v>
      </c>
    </row>
    <row r="2712" spans="1:5" ht="13.5" x14ac:dyDescent="0.25">
      <c r="A2712" s="103">
        <v>91834</v>
      </c>
      <c r="B2712" s="103" t="s">
        <v>3329</v>
      </c>
      <c r="C2712" s="103" t="s">
        <v>206</v>
      </c>
      <c r="D2712" s="360">
        <v>9.57</v>
      </c>
      <c r="E2712" s="522" t="s">
        <v>619</v>
      </c>
    </row>
    <row r="2713" spans="1:5" ht="13.5" x14ac:dyDescent="0.25">
      <c r="A2713" s="103">
        <v>91835</v>
      </c>
      <c r="B2713" s="103" t="s">
        <v>3330</v>
      </c>
      <c r="C2713" s="103" t="s">
        <v>206</v>
      </c>
      <c r="D2713" s="360">
        <v>10.98</v>
      </c>
      <c r="E2713" s="522" t="s">
        <v>619</v>
      </c>
    </row>
    <row r="2714" spans="1:5" ht="13.5" x14ac:dyDescent="0.25">
      <c r="A2714" s="103">
        <v>91836</v>
      </c>
      <c r="B2714" s="103" t="s">
        <v>3331</v>
      </c>
      <c r="C2714" s="103" t="s">
        <v>206</v>
      </c>
      <c r="D2714" s="360">
        <v>12.58</v>
      </c>
      <c r="E2714" s="522" t="s">
        <v>619</v>
      </c>
    </row>
    <row r="2715" spans="1:5" ht="13.5" x14ac:dyDescent="0.25">
      <c r="A2715" s="103">
        <v>91837</v>
      </c>
      <c r="B2715" s="103" t="s">
        <v>3332</v>
      </c>
      <c r="C2715" s="103" t="s">
        <v>206</v>
      </c>
      <c r="D2715" s="360">
        <v>15.85</v>
      </c>
      <c r="E2715" s="522" t="s">
        <v>619</v>
      </c>
    </row>
    <row r="2716" spans="1:5" ht="13.5" x14ac:dyDescent="0.25">
      <c r="A2716" s="103">
        <v>91839</v>
      </c>
      <c r="B2716" s="103" t="s">
        <v>3333</v>
      </c>
      <c r="C2716" s="103" t="s">
        <v>206</v>
      </c>
      <c r="D2716" s="360">
        <v>11.53</v>
      </c>
      <c r="E2716" s="522" t="s">
        <v>619</v>
      </c>
    </row>
    <row r="2717" spans="1:5" ht="13.5" x14ac:dyDescent="0.25">
      <c r="A2717" s="103">
        <v>91840</v>
      </c>
      <c r="B2717" s="103" t="s">
        <v>3334</v>
      </c>
      <c r="C2717" s="103" t="s">
        <v>206</v>
      </c>
      <c r="D2717" s="360">
        <v>14.61</v>
      </c>
      <c r="E2717" s="522" t="s">
        <v>619</v>
      </c>
    </row>
    <row r="2718" spans="1:5" ht="13.5" x14ac:dyDescent="0.25">
      <c r="A2718" s="103">
        <v>91841</v>
      </c>
      <c r="B2718" s="103" t="s">
        <v>3335</v>
      </c>
      <c r="C2718" s="103" t="s">
        <v>206</v>
      </c>
      <c r="D2718" s="360">
        <v>13.8</v>
      </c>
      <c r="E2718" s="522" t="s">
        <v>619</v>
      </c>
    </row>
    <row r="2719" spans="1:5" ht="13.5" x14ac:dyDescent="0.25">
      <c r="A2719" s="103">
        <v>91842</v>
      </c>
      <c r="B2719" s="103" t="s">
        <v>3336</v>
      </c>
      <c r="C2719" s="103" t="s">
        <v>206</v>
      </c>
      <c r="D2719" s="360">
        <v>6.48</v>
      </c>
      <c r="E2719" s="522" t="s">
        <v>619</v>
      </c>
    </row>
    <row r="2720" spans="1:5" ht="13.5" x14ac:dyDescent="0.25">
      <c r="A2720" s="103">
        <v>91843</v>
      </c>
      <c r="B2720" s="103" t="s">
        <v>3337</v>
      </c>
      <c r="C2720" s="103" t="s">
        <v>206</v>
      </c>
      <c r="D2720" s="360">
        <v>7.02</v>
      </c>
      <c r="E2720" s="522" t="s">
        <v>619</v>
      </c>
    </row>
    <row r="2721" spans="1:5" ht="13.5" x14ac:dyDescent="0.25">
      <c r="A2721" s="103">
        <v>91844</v>
      </c>
      <c r="B2721" s="103" t="s">
        <v>3338</v>
      </c>
      <c r="C2721" s="103" t="s">
        <v>206</v>
      </c>
      <c r="D2721" s="360">
        <v>7.51</v>
      </c>
      <c r="E2721" s="522" t="s">
        <v>619</v>
      </c>
    </row>
    <row r="2722" spans="1:5" ht="13.5" x14ac:dyDescent="0.25">
      <c r="A2722" s="103">
        <v>91845</v>
      </c>
      <c r="B2722" s="103" t="s">
        <v>3339</v>
      </c>
      <c r="C2722" s="103" t="s">
        <v>206</v>
      </c>
      <c r="D2722" s="360">
        <v>8.92</v>
      </c>
      <c r="E2722" s="522" t="s">
        <v>619</v>
      </c>
    </row>
    <row r="2723" spans="1:5" ht="13.5" x14ac:dyDescent="0.25">
      <c r="A2723" s="103">
        <v>91846</v>
      </c>
      <c r="B2723" s="103" t="s">
        <v>3340</v>
      </c>
      <c r="C2723" s="103" t="s">
        <v>206</v>
      </c>
      <c r="D2723" s="360">
        <v>10.53</v>
      </c>
      <c r="E2723" s="522" t="s">
        <v>619</v>
      </c>
    </row>
    <row r="2724" spans="1:5" ht="13.5" x14ac:dyDescent="0.25">
      <c r="A2724" s="103">
        <v>91847</v>
      </c>
      <c r="B2724" s="103" t="s">
        <v>3341</v>
      </c>
      <c r="C2724" s="103" t="s">
        <v>206</v>
      </c>
      <c r="D2724" s="360">
        <v>13.8</v>
      </c>
      <c r="E2724" s="522" t="s">
        <v>619</v>
      </c>
    </row>
    <row r="2725" spans="1:5" ht="13.5" x14ac:dyDescent="0.25">
      <c r="A2725" s="103">
        <v>91849</v>
      </c>
      <c r="B2725" s="103" t="s">
        <v>3342</v>
      </c>
      <c r="C2725" s="103" t="s">
        <v>206</v>
      </c>
      <c r="D2725" s="360">
        <v>9.48</v>
      </c>
      <c r="E2725" s="522" t="s">
        <v>619</v>
      </c>
    </row>
    <row r="2726" spans="1:5" ht="13.5" x14ac:dyDescent="0.25">
      <c r="A2726" s="103">
        <v>91850</v>
      </c>
      <c r="B2726" s="103" t="s">
        <v>3343</v>
      </c>
      <c r="C2726" s="103" t="s">
        <v>206</v>
      </c>
      <c r="D2726" s="360">
        <v>12.62</v>
      </c>
      <c r="E2726" s="522" t="s">
        <v>619</v>
      </c>
    </row>
    <row r="2727" spans="1:5" ht="13.5" x14ac:dyDescent="0.25">
      <c r="A2727" s="103">
        <v>91851</v>
      </c>
      <c r="B2727" s="103" t="s">
        <v>3344</v>
      </c>
      <c r="C2727" s="103" t="s">
        <v>206</v>
      </c>
      <c r="D2727" s="360">
        <v>11.81</v>
      </c>
      <c r="E2727" s="522" t="s">
        <v>619</v>
      </c>
    </row>
    <row r="2728" spans="1:5" ht="13.5" x14ac:dyDescent="0.25">
      <c r="A2728" s="103">
        <v>91852</v>
      </c>
      <c r="B2728" s="103" t="s">
        <v>3345</v>
      </c>
      <c r="C2728" s="103" t="s">
        <v>206</v>
      </c>
      <c r="D2728" s="360">
        <v>9.3800000000000008</v>
      </c>
      <c r="E2728" s="522" t="s">
        <v>619</v>
      </c>
    </row>
    <row r="2729" spans="1:5" ht="13.5" x14ac:dyDescent="0.25">
      <c r="A2729" s="103">
        <v>91853</v>
      </c>
      <c r="B2729" s="103" t="s">
        <v>3346</v>
      </c>
      <c r="C2729" s="103" t="s">
        <v>206</v>
      </c>
      <c r="D2729" s="360">
        <v>9.8800000000000008</v>
      </c>
      <c r="E2729" s="522" t="s">
        <v>619</v>
      </c>
    </row>
    <row r="2730" spans="1:5" ht="13.5" x14ac:dyDescent="0.25">
      <c r="A2730" s="103">
        <v>91854</v>
      </c>
      <c r="B2730" s="103" t="s">
        <v>3347</v>
      </c>
      <c r="C2730" s="103" t="s">
        <v>206</v>
      </c>
      <c r="D2730" s="360">
        <v>10.4</v>
      </c>
      <c r="E2730" s="522" t="s">
        <v>619</v>
      </c>
    </row>
    <row r="2731" spans="1:5" ht="13.5" x14ac:dyDescent="0.25">
      <c r="A2731" s="103">
        <v>91855</v>
      </c>
      <c r="B2731" s="103" t="s">
        <v>3348</v>
      </c>
      <c r="C2731" s="103" t="s">
        <v>206</v>
      </c>
      <c r="D2731" s="360">
        <v>11.7</v>
      </c>
      <c r="E2731" s="522" t="s">
        <v>619</v>
      </c>
    </row>
    <row r="2732" spans="1:5" ht="13.5" x14ac:dyDescent="0.25">
      <c r="A2732" s="103">
        <v>91856</v>
      </c>
      <c r="B2732" s="103" t="s">
        <v>3349</v>
      </c>
      <c r="C2732" s="103" t="s">
        <v>206</v>
      </c>
      <c r="D2732" s="360">
        <v>13.28</v>
      </c>
      <c r="E2732" s="522" t="s">
        <v>619</v>
      </c>
    </row>
    <row r="2733" spans="1:5" ht="13.5" x14ac:dyDescent="0.25">
      <c r="A2733" s="103">
        <v>91857</v>
      </c>
      <c r="B2733" s="103" t="s">
        <v>3350</v>
      </c>
      <c r="C2733" s="103" t="s">
        <v>206</v>
      </c>
      <c r="D2733" s="360">
        <v>16.3</v>
      </c>
      <c r="E2733" s="522" t="s">
        <v>619</v>
      </c>
    </row>
    <row r="2734" spans="1:5" ht="13.5" x14ac:dyDescent="0.25">
      <c r="A2734" s="103">
        <v>91859</v>
      </c>
      <c r="B2734" s="103" t="s">
        <v>3351</v>
      </c>
      <c r="C2734" s="103" t="s">
        <v>206</v>
      </c>
      <c r="D2734" s="360">
        <v>12.3</v>
      </c>
      <c r="E2734" s="522" t="s">
        <v>619</v>
      </c>
    </row>
    <row r="2735" spans="1:5" ht="13.5" x14ac:dyDescent="0.25">
      <c r="A2735" s="103">
        <v>91860</v>
      </c>
      <c r="B2735" s="103" t="s">
        <v>3352</v>
      </c>
      <c r="C2735" s="103" t="s">
        <v>206</v>
      </c>
      <c r="D2735" s="360">
        <v>15.3</v>
      </c>
      <c r="E2735" s="522" t="s">
        <v>619</v>
      </c>
    </row>
    <row r="2736" spans="1:5" ht="13.5" x14ac:dyDescent="0.25">
      <c r="A2736" s="103">
        <v>91861</v>
      </c>
      <c r="B2736" s="103" t="s">
        <v>3353</v>
      </c>
      <c r="C2736" s="103" t="s">
        <v>206</v>
      </c>
      <c r="D2736" s="360">
        <v>14.55</v>
      </c>
      <c r="E2736" s="522" t="s">
        <v>619</v>
      </c>
    </row>
    <row r="2737" spans="1:5" ht="13.5" x14ac:dyDescent="0.25">
      <c r="A2737" s="103">
        <v>91862</v>
      </c>
      <c r="B2737" s="103" t="s">
        <v>3354</v>
      </c>
      <c r="C2737" s="103" t="s">
        <v>206</v>
      </c>
      <c r="D2737" s="360">
        <v>10.4</v>
      </c>
      <c r="E2737" s="522" t="s">
        <v>619</v>
      </c>
    </row>
    <row r="2738" spans="1:5" ht="13.5" x14ac:dyDescent="0.25">
      <c r="A2738" s="103">
        <v>91863</v>
      </c>
      <c r="B2738" s="103" t="s">
        <v>3355</v>
      </c>
      <c r="C2738" s="103" t="s">
        <v>206</v>
      </c>
      <c r="D2738" s="360">
        <v>12.26</v>
      </c>
      <c r="E2738" s="522" t="s">
        <v>619</v>
      </c>
    </row>
    <row r="2739" spans="1:5" ht="13.5" x14ac:dyDescent="0.25">
      <c r="A2739" s="103">
        <v>91864</v>
      </c>
      <c r="B2739" s="103" t="s">
        <v>3356</v>
      </c>
      <c r="C2739" s="103" t="s">
        <v>206</v>
      </c>
      <c r="D2739" s="360">
        <v>16.239999999999998</v>
      </c>
      <c r="E2739" s="522" t="s">
        <v>619</v>
      </c>
    </row>
    <row r="2740" spans="1:5" ht="13.5" x14ac:dyDescent="0.25">
      <c r="A2740" s="103">
        <v>91865</v>
      </c>
      <c r="B2740" s="103" t="s">
        <v>3357</v>
      </c>
      <c r="C2740" s="103" t="s">
        <v>206</v>
      </c>
      <c r="D2740" s="360">
        <v>20.23</v>
      </c>
      <c r="E2740" s="522" t="s">
        <v>619</v>
      </c>
    </row>
    <row r="2741" spans="1:5" ht="13.5" x14ac:dyDescent="0.25">
      <c r="A2741" s="103">
        <v>91866</v>
      </c>
      <c r="B2741" s="103" t="s">
        <v>3358</v>
      </c>
      <c r="C2741" s="103" t="s">
        <v>206</v>
      </c>
      <c r="D2741" s="360">
        <v>8.51</v>
      </c>
      <c r="E2741" s="522" t="s">
        <v>619</v>
      </c>
    </row>
    <row r="2742" spans="1:5" ht="13.5" x14ac:dyDescent="0.25">
      <c r="A2742" s="103">
        <v>91867</v>
      </c>
      <c r="B2742" s="103" t="s">
        <v>3359</v>
      </c>
      <c r="C2742" s="103" t="s">
        <v>206</v>
      </c>
      <c r="D2742" s="360">
        <v>10.37</v>
      </c>
      <c r="E2742" s="522" t="s">
        <v>619</v>
      </c>
    </row>
    <row r="2743" spans="1:5" ht="13.5" x14ac:dyDescent="0.25">
      <c r="A2743" s="103">
        <v>91868</v>
      </c>
      <c r="B2743" s="103" t="s">
        <v>3360</v>
      </c>
      <c r="C2743" s="103" t="s">
        <v>206</v>
      </c>
      <c r="D2743" s="360">
        <v>14.36</v>
      </c>
      <c r="E2743" s="522" t="s">
        <v>619</v>
      </c>
    </row>
    <row r="2744" spans="1:5" ht="13.5" x14ac:dyDescent="0.25">
      <c r="A2744" s="103">
        <v>91869</v>
      </c>
      <c r="B2744" s="103" t="s">
        <v>3361</v>
      </c>
      <c r="C2744" s="103" t="s">
        <v>206</v>
      </c>
      <c r="D2744" s="360">
        <v>18.350000000000001</v>
      </c>
      <c r="E2744" s="522" t="s">
        <v>619</v>
      </c>
    </row>
    <row r="2745" spans="1:5" ht="13.5" x14ac:dyDescent="0.25">
      <c r="A2745" s="103">
        <v>91870</v>
      </c>
      <c r="B2745" s="103" t="s">
        <v>3362</v>
      </c>
      <c r="C2745" s="103" t="s">
        <v>206</v>
      </c>
      <c r="D2745" s="360">
        <v>12.15</v>
      </c>
      <c r="E2745" s="522" t="s">
        <v>619</v>
      </c>
    </row>
    <row r="2746" spans="1:5" ht="13.5" x14ac:dyDescent="0.25">
      <c r="A2746" s="103">
        <v>91871</v>
      </c>
      <c r="B2746" s="103" t="s">
        <v>3363</v>
      </c>
      <c r="C2746" s="103" t="s">
        <v>206</v>
      </c>
      <c r="D2746" s="360">
        <v>14.06</v>
      </c>
      <c r="E2746" s="522" t="s">
        <v>619</v>
      </c>
    </row>
    <row r="2747" spans="1:5" ht="13.5" x14ac:dyDescent="0.25">
      <c r="A2747" s="103">
        <v>91872</v>
      </c>
      <c r="B2747" s="103" t="s">
        <v>3364</v>
      </c>
      <c r="C2747" s="103" t="s">
        <v>206</v>
      </c>
      <c r="D2747" s="360">
        <v>18.05</v>
      </c>
      <c r="E2747" s="522" t="s">
        <v>619</v>
      </c>
    </row>
    <row r="2748" spans="1:5" ht="13.5" x14ac:dyDescent="0.25">
      <c r="A2748" s="103">
        <v>91873</v>
      </c>
      <c r="B2748" s="103" t="s">
        <v>3365</v>
      </c>
      <c r="C2748" s="103" t="s">
        <v>206</v>
      </c>
      <c r="D2748" s="360">
        <v>21.98</v>
      </c>
      <c r="E2748" s="522" t="s">
        <v>619</v>
      </c>
    </row>
    <row r="2749" spans="1:5" ht="13.5" x14ac:dyDescent="0.25">
      <c r="A2749" s="103">
        <v>93008</v>
      </c>
      <c r="B2749" s="103" t="s">
        <v>3366</v>
      </c>
      <c r="C2749" s="103" t="s">
        <v>206</v>
      </c>
      <c r="D2749" s="360">
        <v>17.82</v>
      </c>
      <c r="E2749" s="522" t="s">
        <v>619</v>
      </c>
    </row>
    <row r="2750" spans="1:5" ht="13.5" x14ac:dyDescent="0.25">
      <c r="A2750" s="103">
        <v>93009</v>
      </c>
      <c r="B2750" s="103" t="s">
        <v>3367</v>
      </c>
      <c r="C2750" s="103" t="s">
        <v>206</v>
      </c>
      <c r="D2750" s="360">
        <v>26.14</v>
      </c>
      <c r="E2750" s="522" t="s">
        <v>619</v>
      </c>
    </row>
    <row r="2751" spans="1:5" ht="13.5" x14ac:dyDescent="0.25">
      <c r="A2751" s="103">
        <v>93010</v>
      </c>
      <c r="B2751" s="103" t="s">
        <v>3368</v>
      </c>
      <c r="C2751" s="103" t="s">
        <v>206</v>
      </c>
      <c r="D2751" s="360">
        <v>36.26</v>
      </c>
      <c r="E2751" s="522" t="s">
        <v>619</v>
      </c>
    </row>
    <row r="2752" spans="1:5" ht="13.5" x14ac:dyDescent="0.25">
      <c r="A2752" s="103">
        <v>93011</v>
      </c>
      <c r="B2752" s="103" t="s">
        <v>3369</v>
      </c>
      <c r="C2752" s="103" t="s">
        <v>206</v>
      </c>
      <c r="D2752" s="360">
        <v>44.25</v>
      </c>
      <c r="E2752" s="522" t="s">
        <v>619</v>
      </c>
    </row>
    <row r="2753" spans="1:5" ht="13.5" x14ac:dyDescent="0.25">
      <c r="A2753" s="103">
        <v>93012</v>
      </c>
      <c r="B2753" s="103" t="s">
        <v>3370</v>
      </c>
      <c r="C2753" s="103" t="s">
        <v>206</v>
      </c>
      <c r="D2753" s="360">
        <v>66.62</v>
      </c>
      <c r="E2753" s="522" t="s">
        <v>619</v>
      </c>
    </row>
    <row r="2754" spans="1:5" ht="13.5" x14ac:dyDescent="0.25">
      <c r="A2754" s="103">
        <v>95726</v>
      </c>
      <c r="B2754" s="103" t="s">
        <v>3371</v>
      </c>
      <c r="C2754" s="103" t="s">
        <v>206</v>
      </c>
      <c r="D2754" s="360">
        <v>8.84</v>
      </c>
      <c r="E2754" s="522" t="s">
        <v>619</v>
      </c>
    </row>
    <row r="2755" spans="1:5" ht="13.5" x14ac:dyDescent="0.25">
      <c r="A2755" s="103">
        <v>95727</v>
      </c>
      <c r="B2755" s="103" t="s">
        <v>3372</v>
      </c>
      <c r="C2755" s="103" t="s">
        <v>206</v>
      </c>
      <c r="D2755" s="360">
        <v>12.61</v>
      </c>
      <c r="E2755" s="522" t="s">
        <v>619</v>
      </c>
    </row>
    <row r="2756" spans="1:5" ht="13.5" x14ac:dyDescent="0.25">
      <c r="A2756" s="103">
        <v>95728</v>
      </c>
      <c r="B2756" s="103" t="s">
        <v>3373</v>
      </c>
      <c r="C2756" s="103" t="s">
        <v>206</v>
      </c>
      <c r="D2756" s="360">
        <v>18.63</v>
      </c>
      <c r="E2756" s="522" t="s">
        <v>619</v>
      </c>
    </row>
    <row r="2757" spans="1:5" ht="13.5" x14ac:dyDescent="0.25">
      <c r="A2757" s="103">
        <v>97667</v>
      </c>
      <c r="B2757" s="103" t="s">
        <v>3374</v>
      </c>
      <c r="C2757" s="103" t="s">
        <v>206</v>
      </c>
      <c r="D2757" s="360">
        <v>9.83</v>
      </c>
      <c r="E2757" s="522" t="s">
        <v>619</v>
      </c>
    </row>
    <row r="2758" spans="1:5" ht="13.5" x14ac:dyDescent="0.25">
      <c r="A2758" s="103">
        <v>97668</v>
      </c>
      <c r="B2758" s="103" t="s">
        <v>3375</v>
      </c>
      <c r="C2758" s="103" t="s">
        <v>206</v>
      </c>
      <c r="D2758" s="360">
        <v>14.01</v>
      </c>
      <c r="E2758" s="522" t="s">
        <v>619</v>
      </c>
    </row>
    <row r="2759" spans="1:5" ht="13.5" x14ac:dyDescent="0.25">
      <c r="A2759" s="103">
        <v>97669</v>
      </c>
      <c r="B2759" s="103" t="s">
        <v>3376</v>
      </c>
      <c r="C2759" s="103" t="s">
        <v>206</v>
      </c>
      <c r="D2759" s="360">
        <v>20.66</v>
      </c>
      <c r="E2759" s="522" t="s">
        <v>619</v>
      </c>
    </row>
    <row r="2760" spans="1:5" ht="13.5" x14ac:dyDescent="0.25">
      <c r="A2760" s="103">
        <v>97670</v>
      </c>
      <c r="B2760" s="103" t="s">
        <v>3377</v>
      </c>
      <c r="C2760" s="103" t="s">
        <v>206</v>
      </c>
      <c r="D2760" s="360">
        <v>26.68</v>
      </c>
      <c r="E2760" s="522" t="s">
        <v>619</v>
      </c>
    </row>
    <row r="2761" spans="1:5" ht="13.5" x14ac:dyDescent="0.25">
      <c r="A2761" s="103">
        <v>91874</v>
      </c>
      <c r="B2761" s="103" t="s">
        <v>3378</v>
      </c>
      <c r="C2761" s="103" t="s">
        <v>225</v>
      </c>
      <c r="D2761" s="360">
        <v>5.59</v>
      </c>
      <c r="E2761" s="522" t="s">
        <v>619</v>
      </c>
    </row>
    <row r="2762" spans="1:5" ht="13.5" x14ac:dyDescent="0.25">
      <c r="A2762" s="103">
        <v>91875</v>
      </c>
      <c r="B2762" s="103" t="s">
        <v>3379</v>
      </c>
      <c r="C2762" s="103" t="s">
        <v>225</v>
      </c>
      <c r="D2762" s="360">
        <v>7.39</v>
      </c>
      <c r="E2762" s="522" t="s">
        <v>619</v>
      </c>
    </row>
    <row r="2763" spans="1:5" ht="13.5" x14ac:dyDescent="0.25">
      <c r="A2763" s="103">
        <v>91876</v>
      </c>
      <c r="B2763" s="103" t="s">
        <v>3380</v>
      </c>
      <c r="C2763" s="103" t="s">
        <v>225</v>
      </c>
      <c r="D2763" s="360">
        <v>9.75</v>
      </c>
      <c r="E2763" s="522" t="s">
        <v>619</v>
      </c>
    </row>
    <row r="2764" spans="1:5" ht="13.5" x14ac:dyDescent="0.25">
      <c r="A2764" s="103">
        <v>91877</v>
      </c>
      <c r="B2764" s="103" t="s">
        <v>3381</v>
      </c>
      <c r="C2764" s="103" t="s">
        <v>225</v>
      </c>
      <c r="D2764" s="360">
        <v>12.96</v>
      </c>
      <c r="E2764" s="522" t="s">
        <v>619</v>
      </c>
    </row>
    <row r="2765" spans="1:5" ht="13.5" x14ac:dyDescent="0.25">
      <c r="A2765" s="103">
        <v>91878</v>
      </c>
      <c r="B2765" s="103" t="s">
        <v>3382</v>
      </c>
      <c r="C2765" s="103" t="s">
        <v>225</v>
      </c>
      <c r="D2765" s="360">
        <v>7.18</v>
      </c>
      <c r="E2765" s="522" t="s">
        <v>619</v>
      </c>
    </row>
    <row r="2766" spans="1:5" ht="13.5" x14ac:dyDescent="0.25">
      <c r="A2766" s="103">
        <v>91879</v>
      </c>
      <c r="B2766" s="103" t="s">
        <v>3383</v>
      </c>
      <c r="C2766" s="103" t="s">
        <v>225</v>
      </c>
      <c r="D2766" s="360">
        <v>8.93</v>
      </c>
      <c r="E2766" s="522" t="s">
        <v>619</v>
      </c>
    </row>
    <row r="2767" spans="1:5" ht="13.5" x14ac:dyDescent="0.25">
      <c r="A2767" s="103">
        <v>91880</v>
      </c>
      <c r="B2767" s="103" t="s">
        <v>3384</v>
      </c>
      <c r="C2767" s="103" t="s">
        <v>225</v>
      </c>
      <c r="D2767" s="360">
        <v>11.35</v>
      </c>
      <c r="E2767" s="522" t="s">
        <v>619</v>
      </c>
    </row>
    <row r="2768" spans="1:5" ht="13.5" x14ac:dyDescent="0.25">
      <c r="A2768" s="103">
        <v>91881</v>
      </c>
      <c r="B2768" s="103" t="s">
        <v>3385</v>
      </c>
      <c r="C2768" s="103" t="s">
        <v>225</v>
      </c>
      <c r="D2768" s="360">
        <v>14.55</v>
      </c>
      <c r="E2768" s="522" t="s">
        <v>619</v>
      </c>
    </row>
    <row r="2769" spans="1:5" ht="13.5" x14ac:dyDescent="0.25">
      <c r="A2769" s="103">
        <v>91882</v>
      </c>
      <c r="B2769" s="103" t="s">
        <v>3386</v>
      </c>
      <c r="C2769" s="103" t="s">
        <v>225</v>
      </c>
      <c r="D2769" s="360">
        <v>8.89</v>
      </c>
      <c r="E2769" s="522" t="s">
        <v>619</v>
      </c>
    </row>
    <row r="2770" spans="1:5" ht="13.5" x14ac:dyDescent="0.25">
      <c r="A2770" s="103">
        <v>91884</v>
      </c>
      <c r="B2770" s="103" t="s">
        <v>3387</v>
      </c>
      <c r="C2770" s="103" t="s">
        <v>225</v>
      </c>
      <c r="D2770" s="360">
        <v>10.26</v>
      </c>
      <c r="E2770" s="522" t="s">
        <v>619</v>
      </c>
    </row>
    <row r="2771" spans="1:5" ht="13.5" x14ac:dyDescent="0.25">
      <c r="A2771" s="103">
        <v>91885</v>
      </c>
      <c r="B2771" s="103" t="s">
        <v>3388</v>
      </c>
      <c r="C2771" s="103" t="s">
        <v>225</v>
      </c>
      <c r="D2771" s="360">
        <v>12.12</v>
      </c>
      <c r="E2771" s="522" t="s">
        <v>619</v>
      </c>
    </row>
    <row r="2772" spans="1:5" ht="13.5" x14ac:dyDescent="0.25">
      <c r="A2772" s="103">
        <v>91886</v>
      </c>
      <c r="B2772" s="103" t="s">
        <v>3389</v>
      </c>
      <c r="C2772" s="103" t="s">
        <v>225</v>
      </c>
      <c r="D2772" s="360">
        <v>14.72</v>
      </c>
      <c r="E2772" s="522" t="s">
        <v>619</v>
      </c>
    </row>
    <row r="2773" spans="1:5" ht="13.5" x14ac:dyDescent="0.25">
      <c r="A2773" s="103">
        <v>91887</v>
      </c>
      <c r="B2773" s="103" t="s">
        <v>3390</v>
      </c>
      <c r="C2773" s="103" t="s">
        <v>225</v>
      </c>
      <c r="D2773" s="360">
        <v>10.3</v>
      </c>
      <c r="E2773" s="522" t="s">
        <v>619</v>
      </c>
    </row>
    <row r="2774" spans="1:5" ht="13.5" x14ac:dyDescent="0.25">
      <c r="A2774" s="103">
        <v>91889</v>
      </c>
      <c r="B2774" s="103" t="s">
        <v>3391</v>
      </c>
      <c r="C2774" s="103" t="s">
        <v>225</v>
      </c>
      <c r="D2774" s="360">
        <v>9.93</v>
      </c>
      <c r="E2774" s="522" t="s">
        <v>619</v>
      </c>
    </row>
    <row r="2775" spans="1:5" ht="13.5" x14ac:dyDescent="0.25">
      <c r="A2775" s="103">
        <v>91890</v>
      </c>
      <c r="B2775" s="103" t="s">
        <v>3392</v>
      </c>
      <c r="C2775" s="103" t="s">
        <v>225</v>
      </c>
      <c r="D2775" s="360">
        <v>12.27</v>
      </c>
      <c r="E2775" s="522" t="s">
        <v>619</v>
      </c>
    </row>
    <row r="2776" spans="1:5" ht="13.5" x14ac:dyDescent="0.25">
      <c r="A2776" s="103">
        <v>91892</v>
      </c>
      <c r="B2776" s="103" t="s">
        <v>3393</v>
      </c>
      <c r="C2776" s="103" t="s">
        <v>225</v>
      </c>
      <c r="D2776" s="360">
        <v>14.75</v>
      </c>
      <c r="E2776" s="522" t="s">
        <v>619</v>
      </c>
    </row>
    <row r="2777" spans="1:5" ht="13.5" x14ac:dyDescent="0.25">
      <c r="A2777" s="103">
        <v>91893</v>
      </c>
      <c r="B2777" s="103" t="s">
        <v>3394</v>
      </c>
      <c r="C2777" s="103" t="s">
        <v>225</v>
      </c>
      <c r="D2777" s="360">
        <v>16.760000000000002</v>
      </c>
      <c r="E2777" s="522" t="s">
        <v>619</v>
      </c>
    </row>
    <row r="2778" spans="1:5" ht="13.5" x14ac:dyDescent="0.25">
      <c r="A2778" s="103">
        <v>91895</v>
      </c>
      <c r="B2778" s="103" t="s">
        <v>3395</v>
      </c>
      <c r="C2778" s="103" t="s">
        <v>225</v>
      </c>
      <c r="D2778" s="360">
        <v>19.28</v>
      </c>
      <c r="E2778" s="522" t="s">
        <v>619</v>
      </c>
    </row>
    <row r="2779" spans="1:5" ht="13.5" x14ac:dyDescent="0.25">
      <c r="A2779" s="103">
        <v>91896</v>
      </c>
      <c r="B2779" s="103" t="s">
        <v>3396</v>
      </c>
      <c r="C2779" s="103" t="s">
        <v>225</v>
      </c>
      <c r="D2779" s="360">
        <v>20.47</v>
      </c>
      <c r="E2779" s="522" t="s">
        <v>619</v>
      </c>
    </row>
    <row r="2780" spans="1:5" ht="13.5" x14ac:dyDescent="0.25">
      <c r="A2780" s="103">
        <v>91898</v>
      </c>
      <c r="B2780" s="103" t="s">
        <v>3397</v>
      </c>
      <c r="C2780" s="103" t="s">
        <v>225</v>
      </c>
      <c r="D2780" s="360">
        <v>23.17</v>
      </c>
      <c r="E2780" s="522" t="s">
        <v>619</v>
      </c>
    </row>
    <row r="2781" spans="1:5" ht="13.5" x14ac:dyDescent="0.25">
      <c r="A2781" s="103">
        <v>91899</v>
      </c>
      <c r="B2781" s="103" t="s">
        <v>3398</v>
      </c>
      <c r="C2781" s="103" t="s">
        <v>225</v>
      </c>
      <c r="D2781" s="360">
        <v>12.61</v>
      </c>
      <c r="E2781" s="522" t="s">
        <v>619</v>
      </c>
    </row>
    <row r="2782" spans="1:5" ht="13.5" x14ac:dyDescent="0.25">
      <c r="A2782" s="103">
        <v>91901</v>
      </c>
      <c r="B2782" s="103" t="s">
        <v>3399</v>
      </c>
      <c r="C2782" s="103" t="s">
        <v>225</v>
      </c>
      <c r="D2782" s="360">
        <v>12.24</v>
      </c>
      <c r="E2782" s="522" t="s">
        <v>619</v>
      </c>
    </row>
    <row r="2783" spans="1:5" ht="13.5" x14ac:dyDescent="0.25">
      <c r="A2783" s="103">
        <v>91902</v>
      </c>
      <c r="B2783" s="103" t="s">
        <v>3400</v>
      </c>
      <c r="C2783" s="103" t="s">
        <v>225</v>
      </c>
      <c r="D2783" s="360">
        <v>14.59</v>
      </c>
      <c r="E2783" s="522" t="s">
        <v>619</v>
      </c>
    </row>
    <row r="2784" spans="1:5" ht="13.5" x14ac:dyDescent="0.25">
      <c r="A2784" s="103">
        <v>91904</v>
      </c>
      <c r="B2784" s="103" t="s">
        <v>3401</v>
      </c>
      <c r="C2784" s="103" t="s">
        <v>225</v>
      </c>
      <c r="D2784" s="360">
        <v>17.07</v>
      </c>
      <c r="E2784" s="522" t="s">
        <v>619</v>
      </c>
    </row>
    <row r="2785" spans="1:5" ht="13.5" x14ac:dyDescent="0.25">
      <c r="A2785" s="103">
        <v>91905</v>
      </c>
      <c r="B2785" s="103" t="s">
        <v>3402</v>
      </c>
      <c r="C2785" s="103" t="s">
        <v>225</v>
      </c>
      <c r="D2785" s="360">
        <v>19.079999999999998</v>
      </c>
      <c r="E2785" s="522" t="s">
        <v>619</v>
      </c>
    </row>
    <row r="2786" spans="1:5" ht="13.5" x14ac:dyDescent="0.25">
      <c r="A2786" s="103">
        <v>91907</v>
      </c>
      <c r="B2786" s="103" t="s">
        <v>3403</v>
      </c>
      <c r="C2786" s="103" t="s">
        <v>225</v>
      </c>
      <c r="D2786" s="360">
        <v>21.6</v>
      </c>
      <c r="E2786" s="522" t="s">
        <v>619</v>
      </c>
    </row>
    <row r="2787" spans="1:5" ht="13.5" x14ac:dyDescent="0.25">
      <c r="A2787" s="103">
        <v>91908</v>
      </c>
      <c r="B2787" s="103" t="s">
        <v>3404</v>
      </c>
      <c r="C2787" s="103" t="s">
        <v>225</v>
      </c>
      <c r="D2787" s="360">
        <v>22.84</v>
      </c>
      <c r="E2787" s="522" t="s">
        <v>619</v>
      </c>
    </row>
    <row r="2788" spans="1:5" ht="13.5" x14ac:dyDescent="0.25">
      <c r="A2788" s="103">
        <v>91910</v>
      </c>
      <c r="B2788" s="103" t="s">
        <v>3405</v>
      </c>
      <c r="C2788" s="103" t="s">
        <v>225</v>
      </c>
      <c r="D2788" s="360">
        <v>25.54</v>
      </c>
      <c r="E2788" s="522" t="s">
        <v>619</v>
      </c>
    </row>
    <row r="2789" spans="1:5" ht="13.5" x14ac:dyDescent="0.25">
      <c r="A2789" s="103">
        <v>91911</v>
      </c>
      <c r="B2789" s="103" t="s">
        <v>3406</v>
      </c>
      <c r="C2789" s="103" t="s">
        <v>225</v>
      </c>
      <c r="D2789" s="360">
        <v>15.26</v>
      </c>
      <c r="E2789" s="522" t="s">
        <v>619</v>
      </c>
    </row>
    <row r="2790" spans="1:5" ht="13.5" x14ac:dyDescent="0.25">
      <c r="A2790" s="103">
        <v>91913</v>
      </c>
      <c r="B2790" s="103" t="s">
        <v>3407</v>
      </c>
      <c r="C2790" s="103" t="s">
        <v>225</v>
      </c>
      <c r="D2790" s="360">
        <v>14.89</v>
      </c>
      <c r="E2790" s="522" t="s">
        <v>619</v>
      </c>
    </row>
    <row r="2791" spans="1:5" ht="13.5" x14ac:dyDescent="0.25">
      <c r="A2791" s="103">
        <v>91914</v>
      </c>
      <c r="B2791" s="103" t="s">
        <v>3408</v>
      </c>
      <c r="C2791" s="103" t="s">
        <v>225</v>
      </c>
      <c r="D2791" s="360">
        <v>16.62</v>
      </c>
      <c r="E2791" s="522" t="s">
        <v>619</v>
      </c>
    </row>
    <row r="2792" spans="1:5" ht="13.5" x14ac:dyDescent="0.25">
      <c r="A2792" s="103">
        <v>91916</v>
      </c>
      <c r="B2792" s="103" t="s">
        <v>3409</v>
      </c>
      <c r="C2792" s="103" t="s">
        <v>225</v>
      </c>
      <c r="D2792" s="360">
        <v>19.100000000000001</v>
      </c>
      <c r="E2792" s="522" t="s">
        <v>619</v>
      </c>
    </row>
    <row r="2793" spans="1:5" ht="13.5" x14ac:dyDescent="0.25">
      <c r="A2793" s="103">
        <v>91917</v>
      </c>
      <c r="B2793" s="103" t="s">
        <v>3410</v>
      </c>
      <c r="C2793" s="103" t="s">
        <v>225</v>
      </c>
      <c r="D2793" s="360">
        <v>20.29</v>
      </c>
      <c r="E2793" s="522" t="s">
        <v>619</v>
      </c>
    </row>
    <row r="2794" spans="1:5" ht="13.5" x14ac:dyDescent="0.25">
      <c r="A2794" s="103">
        <v>91919</v>
      </c>
      <c r="B2794" s="103" t="s">
        <v>3411</v>
      </c>
      <c r="C2794" s="103" t="s">
        <v>225</v>
      </c>
      <c r="D2794" s="360">
        <v>22.81</v>
      </c>
      <c r="E2794" s="522" t="s">
        <v>619</v>
      </c>
    </row>
    <row r="2795" spans="1:5" ht="13.5" x14ac:dyDescent="0.25">
      <c r="A2795" s="103">
        <v>91920</v>
      </c>
      <c r="B2795" s="103" t="s">
        <v>3412</v>
      </c>
      <c r="C2795" s="103" t="s">
        <v>225</v>
      </c>
      <c r="D2795" s="360">
        <v>23.11</v>
      </c>
      <c r="E2795" s="522" t="s">
        <v>619</v>
      </c>
    </row>
    <row r="2796" spans="1:5" ht="13.5" x14ac:dyDescent="0.25">
      <c r="A2796" s="103">
        <v>91922</v>
      </c>
      <c r="B2796" s="103" t="s">
        <v>3413</v>
      </c>
      <c r="C2796" s="103" t="s">
        <v>225</v>
      </c>
      <c r="D2796" s="360">
        <v>25.81</v>
      </c>
      <c r="E2796" s="522" t="s">
        <v>619</v>
      </c>
    </row>
    <row r="2797" spans="1:5" ht="13.5" x14ac:dyDescent="0.25">
      <c r="A2797" s="103">
        <v>93013</v>
      </c>
      <c r="B2797" s="103" t="s">
        <v>3414</v>
      </c>
      <c r="C2797" s="103" t="s">
        <v>225</v>
      </c>
      <c r="D2797" s="360">
        <v>16.829999999999998</v>
      </c>
      <c r="E2797" s="522" t="s">
        <v>619</v>
      </c>
    </row>
    <row r="2798" spans="1:5" ht="13.5" x14ac:dyDescent="0.25">
      <c r="A2798" s="103">
        <v>93014</v>
      </c>
      <c r="B2798" s="103" t="s">
        <v>3415</v>
      </c>
      <c r="C2798" s="103" t="s">
        <v>225</v>
      </c>
      <c r="D2798" s="360">
        <v>20.69</v>
      </c>
      <c r="E2798" s="522" t="s">
        <v>619</v>
      </c>
    </row>
    <row r="2799" spans="1:5" ht="13.5" x14ac:dyDescent="0.25">
      <c r="A2799" s="103">
        <v>93015</v>
      </c>
      <c r="B2799" s="103" t="s">
        <v>3416</v>
      </c>
      <c r="C2799" s="103" t="s">
        <v>225</v>
      </c>
      <c r="D2799" s="360">
        <v>31.4</v>
      </c>
      <c r="E2799" s="522" t="s">
        <v>619</v>
      </c>
    </row>
    <row r="2800" spans="1:5" ht="13.5" x14ac:dyDescent="0.25">
      <c r="A2800" s="103">
        <v>93016</v>
      </c>
      <c r="B2800" s="103" t="s">
        <v>3417</v>
      </c>
      <c r="C2800" s="103" t="s">
        <v>225</v>
      </c>
      <c r="D2800" s="360">
        <v>38.200000000000003</v>
      </c>
      <c r="E2800" s="522" t="s">
        <v>619</v>
      </c>
    </row>
    <row r="2801" spans="1:5" ht="13.5" x14ac:dyDescent="0.25">
      <c r="A2801" s="103">
        <v>93017</v>
      </c>
      <c r="B2801" s="103" t="s">
        <v>3418</v>
      </c>
      <c r="C2801" s="103" t="s">
        <v>225</v>
      </c>
      <c r="D2801" s="360">
        <v>57.48</v>
      </c>
      <c r="E2801" s="522" t="s">
        <v>619</v>
      </c>
    </row>
    <row r="2802" spans="1:5" ht="13.5" x14ac:dyDescent="0.25">
      <c r="A2802" s="103">
        <v>93018</v>
      </c>
      <c r="B2802" s="103" t="s">
        <v>3419</v>
      </c>
      <c r="C2802" s="103" t="s">
        <v>225</v>
      </c>
      <c r="D2802" s="360">
        <v>25.71</v>
      </c>
      <c r="E2802" s="522" t="s">
        <v>619</v>
      </c>
    </row>
    <row r="2803" spans="1:5" ht="13.5" x14ac:dyDescent="0.25">
      <c r="A2803" s="103">
        <v>93020</v>
      </c>
      <c r="B2803" s="103" t="s">
        <v>3420</v>
      </c>
      <c r="C2803" s="103" t="s">
        <v>225</v>
      </c>
      <c r="D2803" s="360">
        <v>32.97</v>
      </c>
      <c r="E2803" s="522" t="s">
        <v>619</v>
      </c>
    </row>
    <row r="2804" spans="1:5" ht="13.5" x14ac:dyDescent="0.25">
      <c r="A2804" s="103">
        <v>93022</v>
      </c>
      <c r="B2804" s="103" t="s">
        <v>3421</v>
      </c>
      <c r="C2804" s="103" t="s">
        <v>225</v>
      </c>
      <c r="D2804" s="360">
        <v>55.22</v>
      </c>
      <c r="E2804" s="522" t="s">
        <v>619</v>
      </c>
    </row>
    <row r="2805" spans="1:5" ht="13.5" x14ac:dyDescent="0.25">
      <c r="A2805" s="103">
        <v>93024</v>
      </c>
      <c r="B2805" s="103" t="s">
        <v>3422</v>
      </c>
      <c r="C2805" s="103" t="s">
        <v>225</v>
      </c>
      <c r="D2805" s="360">
        <v>58.04</v>
      </c>
      <c r="E2805" s="522" t="s">
        <v>619</v>
      </c>
    </row>
    <row r="2806" spans="1:5" ht="13.5" x14ac:dyDescent="0.25">
      <c r="A2806" s="103">
        <v>93026</v>
      </c>
      <c r="B2806" s="103" t="s">
        <v>3423</v>
      </c>
      <c r="C2806" s="103" t="s">
        <v>225</v>
      </c>
      <c r="D2806" s="360">
        <v>95.04</v>
      </c>
      <c r="E2806" s="522" t="s">
        <v>619</v>
      </c>
    </row>
    <row r="2807" spans="1:5" ht="13.5" x14ac:dyDescent="0.25">
      <c r="A2807" s="103">
        <v>97559</v>
      </c>
      <c r="B2807" s="103" t="s">
        <v>3424</v>
      </c>
      <c r="C2807" s="103" t="s">
        <v>225</v>
      </c>
      <c r="D2807" s="360">
        <v>12</v>
      </c>
      <c r="E2807" s="522" t="s">
        <v>619</v>
      </c>
    </row>
    <row r="2808" spans="1:5" ht="13.5" x14ac:dyDescent="0.25">
      <c r="A2808" s="103">
        <v>97562</v>
      </c>
      <c r="B2808" s="103" t="s">
        <v>3425</v>
      </c>
      <c r="C2808" s="103" t="s">
        <v>225</v>
      </c>
      <c r="D2808" s="360">
        <v>14.32</v>
      </c>
      <c r="E2808" s="522" t="s">
        <v>619</v>
      </c>
    </row>
    <row r="2809" spans="1:5" ht="13.5" x14ac:dyDescent="0.25">
      <c r="A2809" s="103">
        <v>97564</v>
      </c>
      <c r="B2809" s="103" t="s">
        <v>3426</v>
      </c>
      <c r="C2809" s="103" t="s">
        <v>225</v>
      </c>
      <c r="D2809" s="360">
        <v>16.350000000000001</v>
      </c>
      <c r="E2809" s="522" t="s">
        <v>619</v>
      </c>
    </row>
    <row r="2810" spans="1:5" ht="13.5" x14ac:dyDescent="0.25">
      <c r="A2810" s="103">
        <v>104395</v>
      </c>
      <c r="B2810" s="103" t="s">
        <v>3427</v>
      </c>
      <c r="C2810" s="103" t="s">
        <v>225</v>
      </c>
      <c r="D2810" s="360">
        <v>24.31</v>
      </c>
      <c r="E2810" s="522" t="s">
        <v>619</v>
      </c>
    </row>
    <row r="2811" spans="1:5" ht="13.5" x14ac:dyDescent="0.25">
      <c r="A2811" s="103">
        <v>91924</v>
      </c>
      <c r="B2811" s="103" t="s">
        <v>3428</v>
      </c>
      <c r="C2811" s="103" t="s">
        <v>206</v>
      </c>
      <c r="D2811" s="360">
        <v>2.93</v>
      </c>
      <c r="E2811" s="522" t="s">
        <v>619</v>
      </c>
    </row>
    <row r="2812" spans="1:5" ht="13.5" x14ac:dyDescent="0.25">
      <c r="A2812" s="103">
        <v>91925</v>
      </c>
      <c r="B2812" s="103" t="s">
        <v>3429</v>
      </c>
      <c r="C2812" s="103" t="s">
        <v>206</v>
      </c>
      <c r="D2812" s="360">
        <v>3.49</v>
      </c>
      <c r="E2812" s="522" t="s">
        <v>619</v>
      </c>
    </row>
    <row r="2813" spans="1:5" ht="13.5" x14ac:dyDescent="0.25">
      <c r="A2813" s="103">
        <v>91926</v>
      </c>
      <c r="B2813" s="103" t="s">
        <v>3430</v>
      </c>
      <c r="C2813" s="103" t="s">
        <v>206</v>
      </c>
      <c r="D2813" s="360">
        <v>4.2</v>
      </c>
      <c r="E2813" s="522" t="s">
        <v>619</v>
      </c>
    </row>
    <row r="2814" spans="1:5" ht="13.5" x14ac:dyDescent="0.25">
      <c r="A2814" s="103">
        <v>91927</v>
      </c>
      <c r="B2814" s="103" t="s">
        <v>3431</v>
      </c>
      <c r="C2814" s="103" t="s">
        <v>206</v>
      </c>
      <c r="D2814" s="360">
        <v>4.68</v>
      </c>
      <c r="E2814" s="522" t="s">
        <v>619</v>
      </c>
    </row>
    <row r="2815" spans="1:5" ht="13.5" x14ac:dyDescent="0.25">
      <c r="A2815" s="103">
        <v>91928</v>
      </c>
      <c r="B2815" s="103" t="s">
        <v>3432</v>
      </c>
      <c r="C2815" s="103" t="s">
        <v>206</v>
      </c>
      <c r="D2815" s="360">
        <v>6.43</v>
      </c>
      <c r="E2815" s="522" t="s">
        <v>619</v>
      </c>
    </row>
    <row r="2816" spans="1:5" ht="13.5" x14ac:dyDescent="0.25">
      <c r="A2816" s="103">
        <v>91929</v>
      </c>
      <c r="B2816" s="103" t="s">
        <v>3433</v>
      </c>
      <c r="C2816" s="103" t="s">
        <v>206</v>
      </c>
      <c r="D2816" s="360">
        <v>6.84</v>
      </c>
      <c r="E2816" s="522" t="s">
        <v>619</v>
      </c>
    </row>
    <row r="2817" spans="1:5" ht="13.5" x14ac:dyDescent="0.25">
      <c r="A2817" s="103">
        <v>91930</v>
      </c>
      <c r="B2817" s="103" t="s">
        <v>3434</v>
      </c>
      <c r="C2817" s="103" t="s">
        <v>206</v>
      </c>
      <c r="D2817" s="360">
        <v>8.92</v>
      </c>
      <c r="E2817" s="522" t="s">
        <v>619</v>
      </c>
    </row>
    <row r="2818" spans="1:5" ht="13.5" x14ac:dyDescent="0.25">
      <c r="A2818" s="103">
        <v>91931</v>
      </c>
      <c r="B2818" s="103" t="s">
        <v>3435</v>
      </c>
      <c r="C2818" s="103" t="s">
        <v>206</v>
      </c>
      <c r="D2818" s="360">
        <v>9.6</v>
      </c>
      <c r="E2818" s="522" t="s">
        <v>619</v>
      </c>
    </row>
    <row r="2819" spans="1:5" ht="13.5" x14ac:dyDescent="0.25">
      <c r="A2819" s="103">
        <v>91932</v>
      </c>
      <c r="B2819" s="103" t="s">
        <v>3436</v>
      </c>
      <c r="C2819" s="103" t="s">
        <v>206</v>
      </c>
      <c r="D2819" s="360">
        <v>15.8</v>
      </c>
      <c r="E2819" s="522" t="s">
        <v>619</v>
      </c>
    </row>
    <row r="2820" spans="1:5" ht="13.5" x14ac:dyDescent="0.25">
      <c r="A2820" s="103">
        <v>91933</v>
      </c>
      <c r="B2820" s="103" t="s">
        <v>3437</v>
      </c>
      <c r="C2820" s="103" t="s">
        <v>206</v>
      </c>
      <c r="D2820" s="360">
        <v>15.25</v>
      </c>
      <c r="E2820" s="522" t="s">
        <v>619</v>
      </c>
    </row>
    <row r="2821" spans="1:5" ht="13.5" x14ac:dyDescent="0.25">
      <c r="A2821" s="103">
        <v>91934</v>
      </c>
      <c r="B2821" s="103" t="s">
        <v>3438</v>
      </c>
      <c r="C2821" s="103" t="s">
        <v>206</v>
      </c>
      <c r="D2821" s="360">
        <v>22.84</v>
      </c>
      <c r="E2821" s="522" t="s">
        <v>619</v>
      </c>
    </row>
    <row r="2822" spans="1:5" ht="13.5" x14ac:dyDescent="0.25">
      <c r="A2822" s="103">
        <v>91935</v>
      </c>
      <c r="B2822" s="103" t="s">
        <v>3439</v>
      </c>
      <c r="C2822" s="103" t="s">
        <v>206</v>
      </c>
      <c r="D2822" s="360">
        <v>23.87</v>
      </c>
      <c r="E2822" s="522" t="s">
        <v>619</v>
      </c>
    </row>
    <row r="2823" spans="1:5" ht="13.5" x14ac:dyDescent="0.25">
      <c r="A2823" s="103">
        <v>92979</v>
      </c>
      <c r="B2823" s="103" t="s">
        <v>3440</v>
      </c>
      <c r="C2823" s="103" t="s">
        <v>206</v>
      </c>
      <c r="D2823" s="360">
        <v>10.49</v>
      </c>
      <c r="E2823" s="522" t="s">
        <v>619</v>
      </c>
    </row>
    <row r="2824" spans="1:5" ht="13.5" x14ac:dyDescent="0.25">
      <c r="A2824" s="103">
        <v>92980</v>
      </c>
      <c r="B2824" s="103" t="s">
        <v>3441</v>
      </c>
      <c r="C2824" s="103" t="s">
        <v>206</v>
      </c>
      <c r="D2824" s="360">
        <v>10.01</v>
      </c>
      <c r="E2824" s="522" t="s">
        <v>619</v>
      </c>
    </row>
    <row r="2825" spans="1:5" ht="13.5" x14ac:dyDescent="0.25">
      <c r="A2825" s="103">
        <v>92981</v>
      </c>
      <c r="B2825" s="103" t="s">
        <v>3442</v>
      </c>
      <c r="C2825" s="103" t="s">
        <v>206</v>
      </c>
      <c r="D2825" s="360">
        <v>14.97</v>
      </c>
      <c r="E2825" s="522" t="s">
        <v>619</v>
      </c>
    </row>
    <row r="2826" spans="1:5" ht="13.5" x14ac:dyDescent="0.25">
      <c r="A2826" s="103">
        <v>92982</v>
      </c>
      <c r="B2826" s="103" t="s">
        <v>3443</v>
      </c>
      <c r="C2826" s="103" t="s">
        <v>206</v>
      </c>
      <c r="D2826" s="360">
        <v>15.86</v>
      </c>
      <c r="E2826" s="522" t="s">
        <v>619</v>
      </c>
    </row>
    <row r="2827" spans="1:5" ht="13.5" x14ac:dyDescent="0.25">
      <c r="A2827" s="103">
        <v>92984</v>
      </c>
      <c r="B2827" s="103" t="s">
        <v>3444</v>
      </c>
      <c r="C2827" s="103" t="s">
        <v>206</v>
      </c>
      <c r="D2827" s="360">
        <v>26.54</v>
      </c>
      <c r="E2827" s="522" t="s">
        <v>619</v>
      </c>
    </row>
    <row r="2828" spans="1:5" ht="13.5" x14ac:dyDescent="0.25">
      <c r="A2828" s="103">
        <v>92986</v>
      </c>
      <c r="B2828" s="103" t="s">
        <v>3445</v>
      </c>
      <c r="C2828" s="103" t="s">
        <v>206</v>
      </c>
      <c r="D2828" s="360">
        <v>36.6</v>
      </c>
      <c r="E2828" s="522" t="s">
        <v>619</v>
      </c>
    </row>
    <row r="2829" spans="1:5" ht="13.5" x14ac:dyDescent="0.25">
      <c r="A2829" s="103">
        <v>92988</v>
      </c>
      <c r="B2829" s="103" t="s">
        <v>3446</v>
      </c>
      <c r="C2829" s="103" t="s">
        <v>206</v>
      </c>
      <c r="D2829" s="360">
        <v>53.02</v>
      </c>
      <c r="E2829" s="522" t="s">
        <v>619</v>
      </c>
    </row>
    <row r="2830" spans="1:5" ht="13.5" x14ac:dyDescent="0.25">
      <c r="A2830" s="103">
        <v>92990</v>
      </c>
      <c r="B2830" s="103" t="s">
        <v>3447</v>
      </c>
      <c r="C2830" s="103" t="s">
        <v>206</v>
      </c>
      <c r="D2830" s="360">
        <v>73.31</v>
      </c>
      <c r="E2830" s="522" t="s">
        <v>619</v>
      </c>
    </row>
    <row r="2831" spans="1:5" ht="13.5" x14ac:dyDescent="0.25">
      <c r="A2831" s="103">
        <v>92992</v>
      </c>
      <c r="B2831" s="103" t="s">
        <v>3448</v>
      </c>
      <c r="C2831" s="103" t="s">
        <v>206</v>
      </c>
      <c r="D2831" s="360">
        <v>94.74</v>
      </c>
      <c r="E2831" s="522" t="s">
        <v>619</v>
      </c>
    </row>
    <row r="2832" spans="1:5" ht="13.5" x14ac:dyDescent="0.25">
      <c r="A2832" s="103">
        <v>92994</v>
      </c>
      <c r="B2832" s="103" t="s">
        <v>3449</v>
      </c>
      <c r="C2832" s="103" t="s">
        <v>206</v>
      </c>
      <c r="D2832" s="360">
        <v>123.03</v>
      </c>
      <c r="E2832" s="522" t="s">
        <v>619</v>
      </c>
    </row>
    <row r="2833" spans="1:5" ht="13.5" x14ac:dyDescent="0.25">
      <c r="A2833" s="103">
        <v>92996</v>
      </c>
      <c r="B2833" s="103" t="s">
        <v>3450</v>
      </c>
      <c r="C2833" s="103" t="s">
        <v>206</v>
      </c>
      <c r="D2833" s="360">
        <v>148.82</v>
      </c>
      <c r="E2833" s="522" t="s">
        <v>619</v>
      </c>
    </row>
    <row r="2834" spans="1:5" ht="13.5" x14ac:dyDescent="0.25">
      <c r="A2834" s="103">
        <v>92998</v>
      </c>
      <c r="B2834" s="103" t="s">
        <v>3451</v>
      </c>
      <c r="C2834" s="103" t="s">
        <v>206</v>
      </c>
      <c r="D2834" s="360">
        <v>182.34</v>
      </c>
      <c r="E2834" s="522" t="s">
        <v>619</v>
      </c>
    </row>
    <row r="2835" spans="1:5" ht="13.5" x14ac:dyDescent="0.25">
      <c r="A2835" s="103">
        <v>93000</v>
      </c>
      <c r="B2835" s="103" t="s">
        <v>3452</v>
      </c>
      <c r="C2835" s="103" t="s">
        <v>206</v>
      </c>
      <c r="D2835" s="360">
        <v>241.33</v>
      </c>
      <c r="E2835" s="522" t="s">
        <v>619</v>
      </c>
    </row>
    <row r="2836" spans="1:5" ht="13.5" x14ac:dyDescent="0.25">
      <c r="A2836" s="103">
        <v>93002</v>
      </c>
      <c r="B2836" s="103" t="s">
        <v>3453</v>
      </c>
      <c r="C2836" s="103" t="s">
        <v>206</v>
      </c>
      <c r="D2836" s="360">
        <v>311.92</v>
      </c>
      <c r="E2836" s="522" t="s">
        <v>619</v>
      </c>
    </row>
    <row r="2837" spans="1:5" ht="13.5" x14ac:dyDescent="0.25">
      <c r="A2837" s="103">
        <v>101884</v>
      </c>
      <c r="B2837" s="103" t="s">
        <v>3454</v>
      </c>
      <c r="C2837" s="103" t="s">
        <v>206</v>
      </c>
      <c r="D2837" s="360">
        <v>10.199999999999999</v>
      </c>
      <c r="E2837" s="522" t="s">
        <v>619</v>
      </c>
    </row>
    <row r="2838" spans="1:5" ht="13.5" x14ac:dyDescent="0.25">
      <c r="A2838" s="103">
        <v>101885</v>
      </c>
      <c r="B2838" s="103" t="s">
        <v>3455</v>
      </c>
      <c r="C2838" s="103" t="s">
        <v>206</v>
      </c>
      <c r="D2838" s="360">
        <v>9.7200000000000006</v>
      </c>
      <c r="E2838" s="522" t="s">
        <v>619</v>
      </c>
    </row>
    <row r="2839" spans="1:5" ht="13.5" x14ac:dyDescent="0.25">
      <c r="A2839" s="103">
        <v>101886</v>
      </c>
      <c r="B2839" s="103" t="s">
        <v>3456</v>
      </c>
      <c r="C2839" s="103" t="s">
        <v>206</v>
      </c>
      <c r="D2839" s="360">
        <v>14.64</v>
      </c>
      <c r="E2839" s="522" t="s">
        <v>619</v>
      </c>
    </row>
    <row r="2840" spans="1:5" ht="13.5" x14ac:dyDescent="0.25">
      <c r="A2840" s="103">
        <v>101887</v>
      </c>
      <c r="B2840" s="103" t="s">
        <v>3457</v>
      </c>
      <c r="C2840" s="103" t="s">
        <v>206</v>
      </c>
      <c r="D2840" s="360">
        <v>15.53</v>
      </c>
      <c r="E2840" s="522" t="s">
        <v>619</v>
      </c>
    </row>
    <row r="2841" spans="1:5" ht="13.5" x14ac:dyDescent="0.25">
      <c r="A2841" s="103">
        <v>101888</v>
      </c>
      <c r="B2841" s="103" t="s">
        <v>3458</v>
      </c>
      <c r="C2841" s="103" t="s">
        <v>206</v>
      </c>
      <c r="D2841" s="360">
        <v>22.96</v>
      </c>
      <c r="E2841" s="522" t="s">
        <v>619</v>
      </c>
    </row>
    <row r="2842" spans="1:5" ht="13.5" x14ac:dyDescent="0.25">
      <c r="A2842" s="103">
        <v>101889</v>
      </c>
      <c r="B2842" s="103" t="s">
        <v>3459</v>
      </c>
      <c r="C2842" s="103" t="s">
        <v>206</v>
      </c>
      <c r="D2842" s="360">
        <v>24.12</v>
      </c>
      <c r="E2842" s="522" t="s">
        <v>619</v>
      </c>
    </row>
    <row r="2843" spans="1:5" ht="13.5" x14ac:dyDescent="0.25">
      <c r="A2843" s="103">
        <v>91936</v>
      </c>
      <c r="B2843" s="103" t="s">
        <v>3460</v>
      </c>
      <c r="C2843" s="103" t="s">
        <v>225</v>
      </c>
      <c r="D2843" s="360">
        <v>15.6</v>
      </c>
      <c r="E2843" s="522" t="s">
        <v>619</v>
      </c>
    </row>
    <row r="2844" spans="1:5" ht="13.5" x14ac:dyDescent="0.25">
      <c r="A2844" s="103">
        <v>91937</v>
      </c>
      <c r="B2844" s="103" t="s">
        <v>3461</v>
      </c>
      <c r="C2844" s="103" t="s">
        <v>225</v>
      </c>
      <c r="D2844" s="360">
        <v>13.22</v>
      </c>
      <c r="E2844" s="522" t="s">
        <v>619</v>
      </c>
    </row>
    <row r="2845" spans="1:5" ht="13.5" x14ac:dyDescent="0.25">
      <c r="A2845" s="103">
        <v>91939</v>
      </c>
      <c r="B2845" s="103" t="s">
        <v>3462</v>
      </c>
      <c r="C2845" s="103" t="s">
        <v>225</v>
      </c>
      <c r="D2845" s="360">
        <v>32.15</v>
      </c>
      <c r="E2845" s="522" t="s">
        <v>619</v>
      </c>
    </row>
    <row r="2846" spans="1:5" ht="13.5" x14ac:dyDescent="0.25">
      <c r="A2846" s="103">
        <v>91940</v>
      </c>
      <c r="B2846" s="103" t="s">
        <v>3463</v>
      </c>
      <c r="C2846" s="103" t="s">
        <v>225</v>
      </c>
      <c r="D2846" s="360">
        <v>17.149999999999999</v>
      </c>
      <c r="E2846" s="522" t="s">
        <v>619</v>
      </c>
    </row>
    <row r="2847" spans="1:5" ht="13.5" x14ac:dyDescent="0.25">
      <c r="A2847" s="103">
        <v>91941</v>
      </c>
      <c r="B2847" s="103" t="s">
        <v>3464</v>
      </c>
      <c r="C2847" s="103" t="s">
        <v>225</v>
      </c>
      <c r="D2847" s="360">
        <v>11.53</v>
      </c>
      <c r="E2847" s="522" t="s">
        <v>619</v>
      </c>
    </row>
    <row r="2848" spans="1:5" ht="13.5" x14ac:dyDescent="0.25">
      <c r="A2848" s="103">
        <v>91942</v>
      </c>
      <c r="B2848" s="103" t="s">
        <v>3465</v>
      </c>
      <c r="C2848" s="103" t="s">
        <v>225</v>
      </c>
      <c r="D2848" s="360">
        <v>39.520000000000003</v>
      </c>
      <c r="E2848" s="522" t="s">
        <v>619</v>
      </c>
    </row>
    <row r="2849" spans="1:5" ht="13.5" x14ac:dyDescent="0.25">
      <c r="A2849" s="103">
        <v>91943</v>
      </c>
      <c r="B2849" s="103" t="s">
        <v>3466</v>
      </c>
      <c r="C2849" s="103" t="s">
        <v>225</v>
      </c>
      <c r="D2849" s="360">
        <v>22.27</v>
      </c>
      <c r="E2849" s="522" t="s">
        <v>619</v>
      </c>
    </row>
    <row r="2850" spans="1:5" ht="13.5" x14ac:dyDescent="0.25">
      <c r="A2850" s="103">
        <v>91944</v>
      </c>
      <c r="B2850" s="103" t="s">
        <v>3467</v>
      </c>
      <c r="C2850" s="103" t="s">
        <v>225</v>
      </c>
      <c r="D2850" s="360">
        <v>15.81</v>
      </c>
      <c r="E2850" s="522" t="s">
        <v>619</v>
      </c>
    </row>
    <row r="2851" spans="1:5" ht="13.5" x14ac:dyDescent="0.25">
      <c r="A2851" s="103">
        <v>92865</v>
      </c>
      <c r="B2851" s="103" t="s">
        <v>3468</v>
      </c>
      <c r="C2851" s="103" t="s">
        <v>225</v>
      </c>
      <c r="D2851" s="360">
        <v>12.9</v>
      </c>
      <c r="E2851" s="522" t="s">
        <v>619</v>
      </c>
    </row>
    <row r="2852" spans="1:5" ht="13.5" x14ac:dyDescent="0.25">
      <c r="A2852" s="103">
        <v>92866</v>
      </c>
      <c r="B2852" s="103" t="s">
        <v>3469</v>
      </c>
      <c r="C2852" s="103" t="s">
        <v>225</v>
      </c>
      <c r="D2852" s="360">
        <v>10.17</v>
      </c>
      <c r="E2852" s="522" t="s">
        <v>619</v>
      </c>
    </row>
    <row r="2853" spans="1:5" ht="13.5" x14ac:dyDescent="0.25">
      <c r="A2853" s="103">
        <v>92867</v>
      </c>
      <c r="B2853" s="103" t="s">
        <v>3470</v>
      </c>
      <c r="C2853" s="103" t="s">
        <v>225</v>
      </c>
      <c r="D2853" s="360">
        <v>31.54</v>
      </c>
      <c r="E2853" s="522" t="s">
        <v>619</v>
      </c>
    </row>
    <row r="2854" spans="1:5" ht="13.5" x14ac:dyDescent="0.25">
      <c r="A2854" s="103">
        <v>92868</v>
      </c>
      <c r="B2854" s="103" t="s">
        <v>3471</v>
      </c>
      <c r="C2854" s="103" t="s">
        <v>225</v>
      </c>
      <c r="D2854" s="360">
        <v>16.54</v>
      </c>
      <c r="E2854" s="522" t="s">
        <v>619</v>
      </c>
    </row>
    <row r="2855" spans="1:5" ht="13.5" x14ac:dyDescent="0.25">
      <c r="A2855" s="103">
        <v>92869</v>
      </c>
      <c r="B2855" s="103" t="s">
        <v>3472</v>
      </c>
      <c r="C2855" s="103" t="s">
        <v>225</v>
      </c>
      <c r="D2855" s="360">
        <v>10.92</v>
      </c>
      <c r="E2855" s="522" t="s">
        <v>619</v>
      </c>
    </row>
    <row r="2856" spans="1:5" ht="13.5" x14ac:dyDescent="0.25">
      <c r="A2856" s="103">
        <v>92870</v>
      </c>
      <c r="B2856" s="103" t="s">
        <v>3473</v>
      </c>
      <c r="C2856" s="103" t="s">
        <v>225</v>
      </c>
      <c r="D2856" s="360">
        <v>38.61</v>
      </c>
      <c r="E2856" s="522" t="s">
        <v>619</v>
      </c>
    </row>
    <row r="2857" spans="1:5" ht="13.5" x14ac:dyDescent="0.25">
      <c r="A2857" s="103">
        <v>92871</v>
      </c>
      <c r="B2857" s="103" t="s">
        <v>3474</v>
      </c>
      <c r="C2857" s="103" t="s">
        <v>225</v>
      </c>
      <c r="D2857" s="360">
        <v>21.36</v>
      </c>
      <c r="E2857" s="522" t="s">
        <v>619</v>
      </c>
    </row>
    <row r="2858" spans="1:5" ht="13.5" x14ac:dyDescent="0.25">
      <c r="A2858" s="103">
        <v>92872</v>
      </c>
      <c r="B2858" s="103" t="s">
        <v>3475</v>
      </c>
      <c r="C2858" s="103" t="s">
        <v>225</v>
      </c>
      <c r="D2858" s="360">
        <v>14.9</v>
      </c>
      <c r="E2858" s="522" t="s">
        <v>619</v>
      </c>
    </row>
    <row r="2859" spans="1:5" ht="13.5" x14ac:dyDescent="0.25">
      <c r="A2859" s="103">
        <v>95777</v>
      </c>
      <c r="B2859" s="103" t="s">
        <v>3476</v>
      </c>
      <c r="C2859" s="103" t="s">
        <v>225</v>
      </c>
      <c r="D2859" s="360">
        <v>25.92</v>
      </c>
      <c r="E2859" s="522" t="s">
        <v>619</v>
      </c>
    </row>
    <row r="2860" spans="1:5" ht="13.5" x14ac:dyDescent="0.25">
      <c r="A2860" s="103">
        <v>95778</v>
      </c>
      <c r="B2860" s="103" t="s">
        <v>3477</v>
      </c>
      <c r="C2860" s="103" t="s">
        <v>225</v>
      </c>
      <c r="D2860" s="360">
        <v>29.04</v>
      </c>
      <c r="E2860" s="522" t="s">
        <v>619</v>
      </c>
    </row>
    <row r="2861" spans="1:5" ht="13.5" x14ac:dyDescent="0.25">
      <c r="A2861" s="103">
        <v>95779</v>
      </c>
      <c r="B2861" s="103" t="s">
        <v>3478</v>
      </c>
      <c r="C2861" s="103" t="s">
        <v>225</v>
      </c>
      <c r="D2861" s="360">
        <v>24.12</v>
      </c>
      <c r="E2861" s="522" t="s">
        <v>619</v>
      </c>
    </row>
    <row r="2862" spans="1:5" ht="13.5" x14ac:dyDescent="0.25">
      <c r="A2862" s="103">
        <v>95780</v>
      </c>
      <c r="B2862" s="103" t="s">
        <v>3479</v>
      </c>
      <c r="C2862" s="103" t="s">
        <v>225</v>
      </c>
      <c r="D2862" s="360">
        <v>30.88</v>
      </c>
      <c r="E2862" s="522" t="s">
        <v>619</v>
      </c>
    </row>
    <row r="2863" spans="1:5" ht="13.5" x14ac:dyDescent="0.25">
      <c r="A2863" s="103">
        <v>95781</v>
      </c>
      <c r="B2863" s="103" t="s">
        <v>3480</v>
      </c>
      <c r="C2863" s="103" t="s">
        <v>225</v>
      </c>
      <c r="D2863" s="360">
        <v>35.19</v>
      </c>
      <c r="E2863" s="522" t="s">
        <v>619</v>
      </c>
    </row>
    <row r="2864" spans="1:5" ht="13.5" x14ac:dyDescent="0.25">
      <c r="A2864" s="103">
        <v>95782</v>
      </c>
      <c r="B2864" s="103" t="s">
        <v>3481</v>
      </c>
      <c r="C2864" s="103" t="s">
        <v>225</v>
      </c>
      <c r="D2864" s="360">
        <v>32.94</v>
      </c>
      <c r="E2864" s="522" t="s">
        <v>619</v>
      </c>
    </row>
    <row r="2865" spans="1:5" ht="13.5" x14ac:dyDescent="0.25">
      <c r="A2865" s="103">
        <v>95785</v>
      </c>
      <c r="B2865" s="103" t="s">
        <v>3482</v>
      </c>
      <c r="C2865" s="103" t="s">
        <v>225</v>
      </c>
      <c r="D2865" s="360">
        <v>39.03</v>
      </c>
      <c r="E2865" s="522" t="s">
        <v>619</v>
      </c>
    </row>
    <row r="2866" spans="1:5" ht="13.5" x14ac:dyDescent="0.25">
      <c r="A2866" s="103">
        <v>95787</v>
      </c>
      <c r="B2866" s="103" t="s">
        <v>3483</v>
      </c>
      <c r="C2866" s="103" t="s">
        <v>225</v>
      </c>
      <c r="D2866" s="360">
        <v>29.19</v>
      </c>
      <c r="E2866" s="522" t="s">
        <v>619</v>
      </c>
    </row>
    <row r="2867" spans="1:5" ht="13.5" x14ac:dyDescent="0.25">
      <c r="A2867" s="103">
        <v>95789</v>
      </c>
      <c r="B2867" s="103" t="s">
        <v>3484</v>
      </c>
      <c r="C2867" s="103" t="s">
        <v>225</v>
      </c>
      <c r="D2867" s="360">
        <v>39.79</v>
      </c>
      <c r="E2867" s="522" t="s">
        <v>619</v>
      </c>
    </row>
    <row r="2868" spans="1:5" ht="13.5" x14ac:dyDescent="0.25">
      <c r="A2868" s="103">
        <v>95791</v>
      </c>
      <c r="B2868" s="103" t="s">
        <v>3485</v>
      </c>
      <c r="C2868" s="103" t="s">
        <v>225</v>
      </c>
      <c r="D2868" s="360">
        <v>55.33</v>
      </c>
      <c r="E2868" s="522" t="s">
        <v>619</v>
      </c>
    </row>
    <row r="2869" spans="1:5" ht="13.5" x14ac:dyDescent="0.25">
      <c r="A2869" s="103">
        <v>95795</v>
      </c>
      <c r="B2869" s="103" t="s">
        <v>3486</v>
      </c>
      <c r="C2869" s="103" t="s">
        <v>225</v>
      </c>
      <c r="D2869" s="360">
        <v>33.28</v>
      </c>
      <c r="E2869" s="522" t="s">
        <v>619</v>
      </c>
    </row>
    <row r="2870" spans="1:5" ht="13.5" x14ac:dyDescent="0.25">
      <c r="A2870" s="103">
        <v>95796</v>
      </c>
      <c r="B2870" s="103" t="s">
        <v>3487</v>
      </c>
      <c r="C2870" s="103" t="s">
        <v>225</v>
      </c>
      <c r="D2870" s="360">
        <v>46.76</v>
      </c>
      <c r="E2870" s="522" t="s">
        <v>619</v>
      </c>
    </row>
    <row r="2871" spans="1:5" ht="13.5" x14ac:dyDescent="0.25">
      <c r="A2871" s="103">
        <v>95797</v>
      </c>
      <c r="B2871" s="103" t="s">
        <v>3488</v>
      </c>
      <c r="C2871" s="103" t="s">
        <v>225</v>
      </c>
      <c r="D2871" s="360">
        <v>64.67</v>
      </c>
      <c r="E2871" s="522" t="s">
        <v>619</v>
      </c>
    </row>
    <row r="2872" spans="1:5" ht="13.5" x14ac:dyDescent="0.25">
      <c r="A2872" s="103">
        <v>95801</v>
      </c>
      <c r="B2872" s="103" t="s">
        <v>3489</v>
      </c>
      <c r="C2872" s="103" t="s">
        <v>225</v>
      </c>
      <c r="D2872" s="360">
        <v>39.82</v>
      </c>
      <c r="E2872" s="522" t="s">
        <v>619</v>
      </c>
    </row>
    <row r="2873" spans="1:5" ht="13.5" x14ac:dyDescent="0.25">
      <c r="A2873" s="103">
        <v>95802</v>
      </c>
      <c r="B2873" s="103" t="s">
        <v>3490</v>
      </c>
      <c r="C2873" s="103" t="s">
        <v>225</v>
      </c>
      <c r="D2873" s="360">
        <v>49.57</v>
      </c>
      <c r="E2873" s="522" t="s">
        <v>619</v>
      </c>
    </row>
    <row r="2874" spans="1:5" ht="13.5" x14ac:dyDescent="0.25">
      <c r="A2874" s="103">
        <v>95803</v>
      </c>
      <c r="B2874" s="103" t="s">
        <v>3491</v>
      </c>
      <c r="C2874" s="103" t="s">
        <v>225</v>
      </c>
      <c r="D2874" s="360">
        <v>72.12</v>
      </c>
      <c r="E2874" s="522" t="s">
        <v>619</v>
      </c>
    </row>
    <row r="2875" spans="1:5" ht="13.5" x14ac:dyDescent="0.25">
      <c r="A2875" s="103">
        <v>95804</v>
      </c>
      <c r="B2875" s="103" t="s">
        <v>3492</v>
      </c>
      <c r="C2875" s="103" t="s">
        <v>225</v>
      </c>
      <c r="D2875" s="360">
        <v>24.88</v>
      </c>
      <c r="E2875" s="522" t="s">
        <v>619</v>
      </c>
    </row>
    <row r="2876" spans="1:5" ht="13.5" x14ac:dyDescent="0.25">
      <c r="A2876" s="103">
        <v>95805</v>
      </c>
      <c r="B2876" s="103" t="s">
        <v>3493</v>
      </c>
      <c r="C2876" s="103" t="s">
        <v>225</v>
      </c>
      <c r="D2876" s="360">
        <v>26.25</v>
      </c>
      <c r="E2876" s="522" t="s">
        <v>619</v>
      </c>
    </row>
    <row r="2877" spans="1:5" ht="13.5" x14ac:dyDescent="0.25">
      <c r="A2877" s="103">
        <v>95806</v>
      </c>
      <c r="B2877" s="103" t="s">
        <v>3494</v>
      </c>
      <c r="C2877" s="103" t="s">
        <v>225</v>
      </c>
      <c r="D2877" s="360">
        <v>28.75</v>
      </c>
      <c r="E2877" s="522" t="s">
        <v>619</v>
      </c>
    </row>
    <row r="2878" spans="1:5" ht="13.5" x14ac:dyDescent="0.25">
      <c r="A2878" s="103">
        <v>95807</v>
      </c>
      <c r="B2878" s="103" t="s">
        <v>3495</v>
      </c>
      <c r="C2878" s="103" t="s">
        <v>225</v>
      </c>
      <c r="D2878" s="360">
        <v>29.17</v>
      </c>
      <c r="E2878" s="522" t="s">
        <v>619</v>
      </c>
    </row>
    <row r="2879" spans="1:5" ht="13.5" x14ac:dyDescent="0.25">
      <c r="A2879" s="103">
        <v>95808</v>
      </c>
      <c r="B2879" s="103" t="s">
        <v>3496</v>
      </c>
      <c r="C2879" s="103" t="s">
        <v>225</v>
      </c>
      <c r="D2879" s="360">
        <v>33.29</v>
      </c>
      <c r="E2879" s="522" t="s">
        <v>619</v>
      </c>
    </row>
    <row r="2880" spans="1:5" ht="13.5" x14ac:dyDescent="0.25">
      <c r="A2880" s="103">
        <v>95809</v>
      </c>
      <c r="B2880" s="103" t="s">
        <v>3497</v>
      </c>
      <c r="C2880" s="103" t="s">
        <v>225</v>
      </c>
      <c r="D2880" s="360">
        <v>41.33</v>
      </c>
      <c r="E2880" s="522" t="s">
        <v>619</v>
      </c>
    </row>
    <row r="2881" spans="1:5" ht="13.5" x14ac:dyDescent="0.25">
      <c r="A2881" s="103">
        <v>95810</v>
      </c>
      <c r="B2881" s="103" t="s">
        <v>3498</v>
      </c>
      <c r="C2881" s="103" t="s">
        <v>225</v>
      </c>
      <c r="D2881" s="360">
        <v>18.37</v>
      </c>
      <c r="E2881" s="522" t="s">
        <v>619</v>
      </c>
    </row>
    <row r="2882" spans="1:5" ht="13.5" x14ac:dyDescent="0.25">
      <c r="A2882" s="103">
        <v>95811</v>
      </c>
      <c r="B2882" s="103" t="s">
        <v>3499</v>
      </c>
      <c r="C2882" s="103" t="s">
        <v>225</v>
      </c>
      <c r="D2882" s="360">
        <v>22.49</v>
      </c>
      <c r="E2882" s="522" t="s">
        <v>619</v>
      </c>
    </row>
    <row r="2883" spans="1:5" ht="13.5" x14ac:dyDescent="0.25">
      <c r="A2883" s="103">
        <v>95812</v>
      </c>
      <c r="B2883" s="103" t="s">
        <v>3500</v>
      </c>
      <c r="C2883" s="103" t="s">
        <v>225</v>
      </c>
      <c r="D2883" s="360">
        <v>30.52</v>
      </c>
      <c r="E2883" s="522" t="s">
        <v>619</v>
      </c>
    </row>
    <row r="2884" spans="1:5" ht="13.5" x14ac:dyDescent="0.25">
      <c r="A2884" s="103">
        <v>95813</v>
      </c>
      <c r="B2884" s="103" t="s">
        <v>3501</v>
      </c>
      <c r="C2884" s="103" t="s">
        <v>225</v>
      </c>
      <c r="D2884" s="360">
        <v>21.3</v>
      </c>
      <c r="E2884" s="522" t="s">
        <v>619</v>
      </c>
    </row>
    <row r="2885" spans="1:5" ht="13.5" x14ac:dyDescent="0.25">
      <c r="A2885" s="103">
        <v>95814</v>
      </c>
      <c r="B2885" s="103" t="s">
        <v>3502</v>
      </c>
      <c r="C2885" s="103" t="s">
        <v>225</v>
      </c>
      <c r="D2885" s="360">
        <v>26.79</v>
      </c>
      <c r="E2885" s="522" t="s">
        <v>619</v>
      </c>
    </row>
    <row r="2886" spans="1:5" ht="13.5" x14ac:dyDescent="0.25">
      <c r="A2886" s="103">
        <v>95815</v>
      </c>
      <c r="B2886" s="103" t="s">
        <v>3503</v>
      </c>
      <c r="C2886" s="103" t="s">
        <v>225</v>
      </c>
      <c r="D2886" s="360">
        <v>39.36</v>
      </c>
      <c r="E2886" s="522" t="s">
        <v>619</v>
      </c>
    </row>
    <row r="2887" spans="1:5" ht="13.5" x14ac:dyDescent="0.25">
      <c r="A2887" s="103">
        <v>95816</v>
      </c>
      <c r="B2887" s="103" t="s">
        <v>3504</v>
      </c>
      <c r="C2887" s="103" t="s">
        <v>225</v>
      </c>
      <c r="D2887" s="360">
        <v>35.36</v>
      </c>
      <c r="E2887" s="522" t="s">
        <v>619</v>
      </c>
    </row>
    <row r="2888" spans="1:5" ht="13.5" x14ac:dyDescent="0.25">
      <c r="A2888" s="103">
        <v>95817</v>
      </c>
      <c r="B2888" s="103" t="s">
        <v>3505</v>
      </c>
      <c r="C2888" s="103" t="s">
        <v>225</v>
      </c>
      <c r="D2888" s="360">
        <v>41.66</v>
      </c>
      <c r="E2888" s="522" t="s">
        <v>619</v>
      </c>
    </row>
    <row r="2889" spans="1:5" ht="13.5" x14ac:dyDescent="0.25">
      <c r="A2889" s="103">
        <v>95818</v>
      </c>
      <c r="B2889" s="103" t="s">
        <v>3506</v>
      </c>
      <c r="C2889" s="103" t="s">
        <v>225</v>
      </c>
      <c r="D2889" s="360">
        <v>57.85</v>
      </c>
      <c r="E2889" s="522" t="s">
        <v>619</v>
      </c>
    </row>
    <row r="2890" spans="1:5" ht="13.5" x14ac:dyDescent="0.25">
      <c r="A2890" s="103">
        <v>97881</v>
      </c>
      <c r="B2890" s="103" t="s">
        <v>3507</v>
      </c>
      <c r="C2890" s="103" t="s">
        <v>225</v>
      </c>
      <c r="D2890" s="360">
        <v>124.46</v>
      </c>
      <c r="E2890" s="522" t="s">
        <v>619</v>
      </c>
    </row>
    <row r="2891" spans="1:5" ht="13.5" x14ac:dyDescent="0.25">
      <c r="A2891" s="103">
        <v>97882</v>
      </c>
      <c r="B2891" s="103" t="s">
        <v>3508</v>
      </c>
      <c r="C2891" s="103" t="s">
        <v>225</v>
      </c>
      <c r="D2891" s="360">
        <v>194.66</v>
      </c>
      <c r="E2891" s="522" t="s">
        <v>619</v>
      </c>
    </row>
    <row r="2892" spans="1:5" ht="13.5" x14ac:dyDescent="0.25">
      <c r="A2892" s="103">
        <v>97883</v>
      </c>
      <c r="B2892" s="103" t="s">
        <v>3509</v>
      </c>
      <c r="C2892" s="103" t="s">
        <v>225</v>
      </c>
      <c r="D2892" s="360">
        <v>376.84</v>
      </c>
      <c r="E2892" s="522" t="s">
        <v>619</v>
      </c>
    </row>
    <row r="2893" spans="1:5" ht="13.5" x14ac:dyDescent="0.25">
      <c r="A2893" s="103">
        <v>97884</v>
      </c>
      <c r="B2893" s="103" t="s">
        <v>3510</v>
      </c>
      <c r="C2893" s="103" t="s">
        <v>225</v>
      </c>
      <c r="D2893" s="360">
        <v>734.55</v>
      </c>
      <c r="E2893" s="522" t="s">
        <v>619</v>
      </c>
    </row>
    <row r="2894" spans="1:5" ht="13.5" x14ac:dyDescent="0.25">
      <c r="A2894" s="103">
        <v>97885</v>
      </c>
      <c r="B2894" s="103" t="s">
        <v>3511</v>
      </c>
      <c r="C2894" s="103" t="s">
        <v>225</v>
      </c>
      <c r="D2894" s="104">
        <v>1129.2</v>
      </c>
      <c r="E2894" s="522" t="s">
        <v>619</v>
      </c>
    </row>
    <row r="2895" spans="1:5" ht="13.5" x14ac:dyDescent="0.25">
      <c r="A2895" s="103">
        <v>97886</v>
      </c>
      <c r="B2895" s="103" t="s">
        <v>3512</v>
      </c>
      <c r="C2895" s="103" t="s">
        <v>225</v>
      </c>
      <c r="D2895" s="360">
        <v>157.18</v>
      </c>
      <c r="E2895" s="522" t="s">
        <v>619</v>
      </c>
    </row>
    <row r="2896" spans="1:5" ht="13.5" x14ac:dyDescent="0.25">
      <c r="A2896" s="103">
        <v>97887</v>
      </c>
      <c r="B2896" s="103" t="s">
        <v>3513</v>
      </c>
      <c r="C2896" s="103" t="s">
        <v>225</v>
      </c>
      <c r="D2896" s="360">
        <v>246.62</v>
      </c>
      <c r="E2896" s="522" t="s">
        <v>619</v>
      </c>
    </row>
    <row r="2897" spans="1:5" ht="13.5" x14ac:dyDescent="0.25">
      <c r="A2897" s="103">
        <v>97888</v>
      </c>
      <c r="B2897" s="103" t="s">
        <v>3514</v>
      </c>
      <c r="C2897" s="103" t="s">
        <v>225</v>
      </c>
      <c r="D2897" s="360">
        <v>473.26</v>
      </c>
      <c r="E2897" s="522" t="s">
        <v>619</v>
      </c>
    </row>
    <row r="2898" spans="1:5" ht="13.5" x14ac:dyDescent="0.25">
      <c r="A2898" s="103">
        <v>97889</v>
      </c>
      <c r="B2898" s="103" t="s">
        <v>3515</v>
      </c>
      <c r="C2898" s="103" t="s">
        <v>225</v>
      </c>
      <c r="D2898" s="360">
        <v>644.9</v>
      </c>
      <c r="E2898" s="522" t="s">
        <v>619</v>
      </c>
    </row>
    <row r="2899" spans="1:5" ht="13.5" x14ac:dyDescent="0.25">
      <c r="A2899" s="103">
        <v>97890</v>
      </c>
      <c r="B2899" s="103" t="s">
        <v>3516</v>
      </c>
      <c r="C2899" s="103" t="s">
        <v>225</v>
      </c>
      <c r="D2899" s="360">
        <v>734.67</v>
      </c>
      <c r="E2899" s="522" t="s">
        <v>619</v>
      </c>
    </row>
    <row r="2900" spans="1:5" ht="13.5" x14ac:dyDescent="0.25">
      <c r="A2900" s="103">
        <v>97891</v>
      </c>
      <c r="B2900" s="103" t="s">
        <v>3517</v>
      </c>
      <c r="C2900" s="103" t="s">
        <v>225</v>
      </c>
      <c r="D2900" s="360">
        <v>195.61</v>
      </c>
      <c r="E2900" s="522" t="s">
        <v>619</v>
      </c>
    </row>
    <row r="2901" spans="1:5" ht="13.5" x14ac:dyDescent="0.25">
      <c r="A2901" s="103">
        <v>97892</v>
      </c>
      <c r="B2901" s="103" t="s">
        <v>3518</v>
      </c>
      <c r="C2901" s="103" t="s">
        <v>225</v>
      </c>
      <c r="D2901" s="360">
        <v>365.44</v>
      </c>
      <c r="E2901" s="522" t="s">
        <v>619</v>
      </c>
    </row>
    <row r="2902" spans="1:5" ht="13.5" x14ac:dyDescent="0.25">
      <c r="A2902" s="103">
        <v>97893</v>
      </c>
      <c r="B2902" s="103" t="s">
        <v>3519</v>
      </c>
      <c r="C2902" s="103" t="s">
        <v>225</v>
      </c>
      <c r="D2902" s="360">
        <v>507.35</v>
      </c>
      <c r="E2902" s="522" t="s">
        <v>619</v>
      </c>
    </row>
    <row r="2903" spans="1:5" ht="13.5" x14ac:dyDescent="0.25">
      <c r="A2903" s="103">
        <v>97894</v>
      </c>
      <c r="B2903" s="103" t="s">
        <v>3520</v>
      </c>
      <c r="C2903" s="103" t="s">
        <v>225</v>
      </c>
      <c r="D2903" s="360">
        <v>567.99</v>
      </c>
      <c r="E2903" s="522" t="s">
        <v>619</v>
      </c>
    </row>
    <row r="2904" spans="1:5" ht="13.5" x14ac:dyDescent="0.25">
      <c r="A2904" s="103">
        <v>104396</v>
      </c>
      <c r="B2904" s="103" t="s">
        <v>3521</v>
      </c>
      <c r="C2904" s="103" t="s">
        <v>225</v>
      </c>
      <c r="D2904" s="360">
        <v>24.72</v>
      </c>
      <c r="E2904" s="522" t="s">
        <v>619</v>
      </c>
    </row>
    <row r="2905" spans="1:5" ht="13.5" x14ac:dyDescent="0.25">
      <c r="A2905" s="103">
        <v>104397</v>
      </c>
      <c r="B2905" s="103" t="s">
        <v>3522</v>
      </c>
      <c r="C2905" s="103" t="s">
        <v>225</v>
      </c>
      <c r="D2905" s="360">
        <v>29.48</v>
      </c>
      <c r="E2905" s="522" t="s">
        <v>619</v>
      </c>
    </row>
    <row r="2906" spans="1:5" ht="13.5" x14ac:dyDescent="0.25">
      <c r="A2906" s="103">
        <v>104398</v>
      </c>
      <c r="B2906" s="103" t="s">
        <v>3523</v>
      </c>
      <c r="C2906" s="103" t="s">
        <v>225</v>
      </c>
      <c r="D2906" s="360">
        <v>29.15</v>
      </c>
      <c r="E2906" s="522" t="s">
        <v>619</v>
      </c>
    </row>
    <row r="2907" spans="1:5" ht="13.5" x14ac:dyDescent="0.25">
      <c r="A2907" s="103">
        <v>104399</v>
      </c>
      <c r="B2907" s="103" t="s">
        <v>3524</v>
      </c>
      <c r="C2907" s="103" t="s">
        <v>225</v>
      </c>
      <c r="D2907" s="360">
        <v>31.75</v>
      </c>
      <c r="E2907" s="522" t="s">
        <v>619</v>
      </c>
    </row>
    <row r="2908" spans="1:5" ht="13.5" x14ac:dyDescent="0.25">
      <c r="A2908" s="103">
        <v>104400</v>
      </c>
      <c r="B2908" s="103" t="s">
        <v>3525</v>
      </c>
      <c r="C2908" s="103" t="s">
        <v>225</v>
      </c>
      <c r="D2908" s="360">
        <v>40.67</v>
      </c>
      <c r="E2908" s="522" t="s">
        <v>619</v>
      </c>
    </row>
    <row r="2909" spans="1:5" ht="13.5" x14ac:dyDescent="0.25">
      <c r="A2909" s="103">
        <v>104401</v>
      </c>
      <c r="B2909" s="103" t="s">
        <v>3526</v>
      </c>
      <c r="C2909" s="103" t="s">
        <v>225</v>
      </c>
      <c r="D2909" s="360">
        <v>27.64</v>
      </c>
      <c r="E2909" s="522" t="s">
        <v>619</v>
      </c>
    </row>
    <row r="2910" spans="1:5" ht="13.5" x14ac:dyDescent="0.25">
      <c r="A2910" s="103">
        <v>104402</v>
      </c>
      <c r="B2910" s="103" t="s">
        <v>3527</v>
      </c>
      <c r="C2910" s="103" t="s">
        <v>225</v>
      </c>
      <c r="D2910" s="360">
        <v>28.87</v>
      </c>
      <c r="E2910" s="522" t="s">
        <v>619</v>
      </c>
    </row>
    <row r="2911" spans="1:5" ht="13.5" x14ac:dyDescent="0.25">
      <c r="A2911" s="103">
        <v>104403</v>
      </c>
      <c r="B2911" s="103" t="s">
        <v>3528</v>
      </c>
      <c r="C2911" s="103" t="s">
        <v>225</v>
      </c>
      <c r="D2911" s="360">
        <v>35.869999999999997</v>
      </c>
      <c r="E2911" s="522" t="s">
        <v>619</v>
      </c>
    </row>
    <row r="2912" spans="1:5" ht="13.5" x14ac:dyDescent="0.25">
      <c r="A2912" s="103">
        <v>104404</v>
      </c>
      <c r="B2912" s="103" t="s">
        <v>3529</v>
      </c>
      <c r="C2912" s="103" t="s">
        <v>225</v>
      </c>
      <c r="D2912" s="360">
        <v>37.130000000000003</v>
      </c>
      <c r="E2912" s="522" t="s">
        <v>619</v>
      </c>
    </row>
    <row r="2913" spans="1:5" ht="13.5" x14ac:dyDescent="0.25">
      <c r="A2913" s="103">
        <v>104405</v>
      </c>
      <c r="B2913" s="103" t="s">
        <v>3530</v>
      </c>
      <c r="C2913" s="103" t="s">
        <v>225</v>
      </c>
      <c r="D2913" s="360">
        <v>50.17</v>
      </c>
      <c r="E2913" s="522" t="s">
        <v>619</v>
      </c>
    </row>
    <row r="2914" spans="1:5" ht="13.5" x14ac:dyDescent="0.25">
      <c r="A2914" s="103">
        <v>93653</v>
      </c>
      <c r="B2914" s="103" t="s">
        <v>3531</v>
      </c>
      <c r="C2914" s="103" t="s">
        <v>225</v>
      </c>
      <c r="D2914" s="360">
        <v>11.44</v>
      </c>
      <c r="E2914" s="522" t="s">
        <v>619</v>
      </c>
    </row>
    <row r="2915" spans="1:5" ht="13.5" x14ac:dyDescent="0.25">
      <c r="A2915" s="103">
        <v>93654</v>
      </c>
      <c r="B2915" s="103" t="s">
        <v>3532</v>
      </c>
      <c r="C2915" s="103" t="s">
        <v>225</v>
      </c>
      <c r="D2915" s="360">
        <v>12.12</v>
      </c>
      <c r="E2915" s="522" t="s">
        <v>619</v>
      </c>
    </row>
    <row r="2916" spans="1:5" ht="13.5" x14ac:dyDescent="0.25">
      <c r="A2916" s="103">
        <v>93655</v>
      </c>
      <c r="B2916" s="103" t="s">
        <v>3533</v>
      </c>
      <c r="C2916" s="103" t="s">
        <v>225</v>
      </c>
      <c r="D2916" s="360">
        <v>13.49</v>
      </c>
      <c r="E2916" s="522" t="s">
        <v>619</v>
      </c>
    </row>
    <row r="2917" spans="1:5" ht="13.5" x14ac:dyDescent="0.25">
      <c r="A2917" s="103">
        <v>93656</v>
      </c>
      <c r="B2917" s="103" t="s">
        <v>3534</v>
      </c>
      <c r="C2917" s="103" t="s">
        <v>225</v>
      </c>
      <c r="D2917" s="360">
        <v>13.49</v>
      </c>
      <c r="E2917" s="522" t="s">
        <v>619</v>
      </c>
    </row>
    <row r="2918" spans="1:5" ht="13.5" x14ac:dyDescent="0.25">
      <c r="A2918" s="103">
        <v>93657</v>
      </c>
      <c r="B2918" s="103" t="s">
        <v>3535</v>
      </c>
      <c r="C2918" s="103" t="s">
        <v>225</v>
      </c>
      <c r="D2918" s="360">
        <v>15.14</v>
      </c>
      <c r="E2918" s="522" t="s">
        <v>619</v>
      </c>
    </row>
    <row r="2919" spans="1:5" ht="13.5" x14ac:dyDescent="0.25">
      <c r="A2919" s="103">
        <v>93658</v>
      </c>
      <c r="B2919" s="103" t="s">
        <v>3536</v>
      </c>
      <c r="C2919" s="103" t="s">
        <v>225</v>
      </c>
      <c r="D2919" s="360">
        <v>21.76</v>
      </c>
      <c r="E2919" s="522" t="s">
        <v>619</v>
      </c>
    </row>
    <row r="2920" spans="1:5" ht="13.5" x14ac:dyDescent="0.25">
      <c r="A2920" s="103">
        <v>93659</v>
      </c>
      <c r="B2920" s="103" t="s">
        <v>3537</v>
      </c>
      <c r="C2920" s="103" t="s">
        <v>225</v>
      </c>
      <c r="D2920" s="360">
        <v>25.09</v>
      </c>
      <c r="E2920" s="522" t="s">
        <v>619</v>
      </c>
    </row>
    <row r="2921" spans="1:5" ht="13.5" x14ac:dyDescent="0.25">
      <c r="A2921" s="103">
        <v>93660</v>
      </c>
      <c r="B2921" s="103" t="s">
        <v>3538</v>
      </c>
      <c r="C2921" s="103" t="s">
        <v>225</v>
      </c>
      <c r="D2921" s="360">
        <v>54.31</v>
      </c>
      <c r="E2921" s="522" t="s">
        <v>619</v>
      </c>
    </row>
    <row r="2922" spans="1:5" ht="13.5" x14ac:dyDescent="0.25">
      <c r="A2922" s="103">
        <v>93661</v>
      </c>
      <c r="B2922" s="103" t="s">
        <v>3539</v>
      </c>
      <c r="C2922" s="103" t="s">
        <v>225</v>
      </c>
      <c r="D2922" s="360">
        <v>55.68</v>
      </c>
      <c r="E2922" s="522" t="s">
        <v>619</v>
      </c>
    </row>
    <row r="2923" spans="1:5" ht="13.5" x14ac:dyDescent="0.25">
      <c r="A2923" s="103">
        <v>93662</v>
      </c>
      <c r="B2923" s="103" t="s">
        <v>3540</v>
      </c>
      <c r="C2923" s="103" t="s">
        <v>225</v>
      </c>
      <c r="D2923" s="360">
        <v>58.39</v>
      </c>
      <c r="E2923" s="522" t="s">
        <v>619</v>
      </c>
    </row>
    <row r="2924" spans="1:5" ht="13.5" x14ac:dyDescent="0.25">
      <c r="A2924" s="103">
        <v>93663</v>
      </c>
      <c r="B2924" s="103" t="s">
        <v>3541</v>
      </c>
      <c r="C2924" s="103" t="s">
        <v>225</v>
      </c>
      <c r="D2924" s="360">
        <v>58.39</v>
      </c>
      <c r="E2924" s="522" t="s">
        <v>619</v>
      </c>
    </row>
    <row r="2925" spans="1:5" ht="13.5" x14ac:dyDescent="0.25">
      <c r="A2925" s="103">
        <v>93664</v>
      </c>
      <c r="B2925" s="103" t="s">
        <v>3542</v>
      </c>
      <c r="C2925" s="103" t="s">
        <v>225</v>
      </c>
      <c r="D2925" s="360">
        <v>61.7</v>
      </c>
      <c r="E2925" s="522" t="s">
        <v>619</v>
      </c>
    </row>
    <row r="2926" spans="1:5" ht="13.5" x14ac:dyDescent="0.25">
      <c r="A2926" s="103">
        <v>93665</v>
      </c>
      <c r="B2926" s="103" t="s">
        <v>3543</v>
      </c>
      <c r="C2926" s="103" t="s">
        <v>225</v>
      </c>
      <c r="D2926" s="360">
        <v>66.08</v>
      </c>
      <c r="E2926" s="522" t="s">
        <v>619</v>
      </c>
    </row>
    <row r="2927" spans="1:5" ht="13.5" x14ac:dyDescent="0.25">
      <c r="A2927" s="103">
        <v>93666</v>
      </c>
      <c r="B2927" s="103" t="s">
        <v>3544</v>
      </c>
      <c r="C2927" s="103" t="s">
        <v>225</v>
      </c>
      <c r="D2927" s="360">
        <v>72.73</v>
      </c>
      <c r="E2927" s="522" t="s">
        <v>619</v>
      </c>
    </row>
    <row r="2928" spans="1:5" ht="13.5" x14ac:dyDescent="0.25">
      <c r="A2928" s="103">
        <v>93667</v>
      </c>
      <c r="B2928" s="103" t="s">
        <v>3545</v>
      </c>
      <c r="C2928" s="103" t="s">
        <v>225</v>
      </c>
      <c r="D2928" s="360">
        <v>68.209999999999994</v>
      </c>
      <c r="E2928" s="522" t="s">
        <v>619</v>
      </c>
    </row>
    <row r="2929" spans="1:5" ht="13.5" x14ac:dyDescent="0.25">
      <c r="A2929" s="103">
        <v>93668</v>
      </c>
      <c r="B2929" s="103" t="s">
        <v>3546</v>
      </c>
      <c r="C2929" s="103" t="s">
        <v>225</v>
      </c>
      <c r="D2929" s="360">
        <v>70.260000000000005</v>
      </c>
      <c r="E2929" s="522" t="s">
        <v>619</v>
      </c>
    </row>
    <row r="2930" spans="1:5" ht="13.5" x14ac:dyDescent="0.25">
      <c r="A2930" s="103">
        <v>93669</v>
      </c>
      <c r="B2930" s="103" t="s">
        <v>3547</v>
      </c>
      <c r="C2930" s="103" t="s">
        <v>225</v>
      </c>
      <c r="D2930" s="360">
        <v>74.34</v>
      </c>
      <c r="E2930" s="522" t="s">
        <v>619</v>
      </c>
    </row>
    <row r="2931" spans="1:5" ht="13.5" x14ac:dyDescent="0.25">
      <c r="A2931" s="103">
        <v>93670</v>
      </c>
      <c r="B2931" s="103" t="s">
        <v>3548</v>
      </c>
      <c r="C2931" s="103" t="s">
        <v>225</v>
      </c>
      <c r="D2931" s="360">
        <v>74.34</v>
      </c>
      <c r="E2931" s="522" t="s">
        <v>619</v>
      </c>
    </row>
    <row r="2932" spans="1:5" ht="13.5" x14ac:dyDescent="0.25">
      <c r="A2932" s="103">
        <v>93671</v>
      </c>
      <c r="B2932" s="103" t="s">
        <v>3549</v>
      </c>
      <c r="C2932" s="103" t="s">
        <v>225</v>
      </c>
      <c r="D2932" s="360">
        <v>79.290000000000006</v>
      </c>
      <c r="E2932" s="522" t="s">
        <v>619</v>
      </c>
    </row>
    <row r="2933" spans="1:5" ht="13.5" x14ac:dyDescent="0.25">
      <c r="A2933" s="103">
        <v>93672</v>
      </c>
      <c r="B2933" s="103" t="s">
        <v>3550</v>
      </c>
      <c r="C2933" s="103" t="s">
        <v>225</v>
      </c>
      <c r="D2933" s="360">
        <v>86.97</v>
      </c>
      <c r="E2933" s="522" t="s">
        <v>619</v>
      </c>
    </row>
    <row r="2934" spans="1:5" ht="13.5" x14ac:dyDescent="0.25">
      <c r="A2934" s="103">
        <v>93673</v>
      </c>
      <c r="B2934" s="103" t="s">
        <v>3551</v>
      </c>
      <c r="C2934" s="103" t="s">
        <v>225</v>
      </c>
      <c r="D2934" s="360">
        <v>96.96</v>
      </c>
      <c r="E2934" s="522" t="s">
        <v>619</v>
      </c>
    </row>
    <row r="2935" spans="1:5" ht="13.5" x14ac:dyDescent="0.25">
      <c r="A2935" s="103">
        <v>97359</v>
      </c>
      <c r="B2935" s="103" t="s">
        <v>3552</v>
      </c>
      <c r="C2935" s="103" t="s">
        <v>225</v>
      </c>
      <c r="D2935" s="104">
        <v>3161.41</v>
      </c>
      <c r="E2935" s="522" t="s">
        <v>619</v>
      </c>
    </row>
    <row r="2936" spans="1:5" ht="13.5" x14ac:dyDescent="0.25">
      <c r="A2936" s="103">
        <v>97360</v>
      </c>
      <c r="B2936" s="103" t="s">
        <v>3553</v>
      </c>
      <c r="C2936" s="103" t="s">
        <v>225</v>
      </c>
      <c r="D2936" s="104">
        <v>6073.97</v>
      </c>
      <c r="E2936" s="522" t="s">
        <v>619</v>
      </c>
    </row>
    <row r="2937" spans="1:5" ht="13.5" x14ac:dyDescent="0.25">
      <c r="A2937" s="103">
        <v>97361</v>
      </c>
      <c r="B2937" s="103" t="s">
        <v>3554</v>
      </c>
      <c r="C2937" s="103" t="s">
        <v>225</v>
      </c>
      <c r="D2937" s="104">
        <v>8098.63</v>
      </c>
      <c r="E2937" s="522" t="s">
        <v>619</v>
      </c>
    </row>
    <row r="2938" spans="1:5" ht="13.5" x14ac:dyDescent="0.25">
      <c r="A2938" s="103">
        <v>97362</v>
      </c>
      <c r="B2938" s="103" t="s">
        <v>3555</v>
      </c>
      <c r="C2938" s="103" t="s">
        <v>225</v>
      </c>
      <c r="D2938" s="104">
        <v>2705.32</v>
      </c>
      <c r="E2938" s="522" t="s">
        <v>619</v>
      </c>
    </row>
    <row r="2939" spans="1:5" ht="13.5" x14ac:dyDescent="0.25">
      <c r="A2939" s="103">
        <v>101875</v>
      </c>
      <c r="B2939" s="103" t="s">
        <v>3556</v>
      </c>
      <c r="C2939" s="103" t="s">
        <v>225</v>
      </c>
      <c r="D2939" s="360">
        <v>572.45000000000005</v>
      </c>
      <c r="E2939" s="522" t="s">
        <v>619</v>
      </c>
    </row>
    <row r="2940" spans="1:5" ht="13.5" x14ac:dyDescent="0.25">
      <c r="A2940" s="103">
        <v>101876</v>
      </c>
      <c r="B2940" s="103" t="s">
        <v>3557</v>
      </c>
      <c r="C2940" s="103" t="s">
        <v>225</v>
      </c>
      <c r="D2940" s="360">
        <v>74.239999999999995</v>
      </c>
      <c r="E2940" s="522" t="s">
        <v>619</v>
      </c>
    </row>
    <row r="2941" spans="1:5" ht="13.5" x14ac:dyDescent="0.25">
      <c r="A2941" s="103">
        <v>101877</v>
      </c>
      <c r="B2941" s="103" t="s">
        <v>3558</v>
      </c>
      <c r="C2941" s="103" t="s">
        <v>225</v>
      </c>
      <c r="D2941" s="360">
        <v>52.06</v>
      </c>
      <c r="E2941" s="522" t="s">
        <v>619</v>
      </c>
    </row>
    <row r="2942" spans="1:5" ht="13.5" x14ac:dyDescent="0.25">
      <c r="A2942" s="103">
        <v>101878</v>
      </c>
      <c r="B2942" s="103" t="s">
        <v>3559</v>
      </c>
      <c r="C2942" s="103" t="s">
        <v>225</v>
      </c>
      <c r="D2942" s="360">
        <v>782.59</v>
      </c>
      <c r="E2942" s="522" t="s">
        <v>619</v>
      </c>
    </row>
    <row r="2943" spans="1:5" ht="13.5" x14ac:dyDescent="0.25">
      <c r="A2943" s="103">
        <v>101879</v>
      </c>
      <c r="B2943" s="103" t="s">
        <v>3560</v>
      </c>
      <c r="C2943" s="103" t="s">
        <v>225</v>
      </c>
      <c r="D2943" s="360">
        <v>831.71</v>
      </c>
      <c r="E2943" s="522" t="s">
        <v>619</v>
      </c>
    </row>
    <row r="2944" spans="1:5" ht="13.5" x14ac:dyDescent="0.25">
      <c r="A2944" s="103">
        <v>101880</v>
      </c>
      <c r="B2944" s="103" t="s">
        <v>3561</v>
      </c>
      <c r="C2944" s="103" t="s">
        <v>225</v>
      </c>
      <c r="D2944" s="360">
        <v>956.62</v>
      </c>
      <c r="E2944" s="522" t="s">
        <v>619</v>
      </c>
    </row>
    <row r="2945" spans="1:5" ht="13.5" x14ac:dyDescent="0.25">
      <c r="A2945" s="103">
        <v>101881</v>
      </c>
      <c r="B2945" s="103" t="s">
        <v>3562</v>
      </c>
      <c r="C2945" s="103" t="s">
        <v>225</v>
      </c>
      <c r="D2945" s="104">
        <v>1381.85</v>
      </c>
      <c r="E2945" s="522" t="s">
        <v>619</v>
      </c>
    </row>
    <row r="2946" spans="1:5" ht="13.5" x14ac:dyDescent="0.25">
      <c r="A2946" s="103">
        <v>101882</v>
      </c>
      <c r="B2946" s="103" t="s">
        <v>3563</v>
      </c>
      <c r="C2946" s="103" t="s">
        <v>225</v>
      </c>
      <c r="D2946" s="104">
        <v>1967.78</v>
      </c>
      <c r="E2946" s="522" t="s">
        <v>619</v>
      </c>
    </row>
    <row r="2947" spans="1:5" ht="13.5" x14ac:dyDescent="0.25">
      <c r="A2947" s="103">
        <v>101883</v>
      </c>
      <c r="B2947" s="103" t="s">
        <v>3564</v>
      </c>
      <c r="C2947" s="103" t="s">
        <v>225</v>
      </c>
      <c r="D2947" s="360">
        <v>792.6</v>
      </c>
      <c r="E2947" s="522" t="s">
        <v>619</v>
      </c>
    </row>
    <row r="2948" spans="1:5" ht="13.5" x14ac:dyDescent="0.25">
      <c r="A2948" s="103">
        <v>101890</v>
      </c>
      <c r="B2948" s="103" t="s">
        <v>3565</v>
      </c>
      <c r="C2948" s="103" t="s">
        <v>225</v>
      </c>
      <c r="D2948" s="360">
        <v>15.98</v>
      </c>
      <c r="E2948" s="522" t="s">
        <v>619</v>
      </c>
    </row>
    <row r="2949" spans="1:5" ht="13.5" x14ac:dyDescent="0.25">
      <c r="A2949" s="103">
        <v>101891</v>
      </c>
      <c r="B2949" s="103" t="s">
        <v>3566</v>
      </c>
      <c r="C2949" s="103" t="s">
        <v>225</v>
      </c>
      <c r="D2949" s="360">
        <v>27.56</v>
      </c>
      <c r="E2949" s="522" t="s">
        <v>619</v>
      </c>
    </row>
    <row r="2950" spans="1:5" ht="13.5" x14ac:dyDescent="0.25">
      <c r="A2950" s="103">
        <v>101892</v>
      </c>
      <c r="B2950" s="103" t="s">
        <v>3567</v>
      </c>
      <c r="C2950" s="103" t="s">
        <v>225</v>
      </c>
      <c r="D2950" s="360">
        <v>68.81</v>
      </c>
      <c r="E2950" s="522" t="s">
        <v>619</v>
      </c>
    </row>
    <row r="2951" spans="1:5" ht="13.5" x14ac:dyDescent="0.25">
      <c r="A2951" s="103">
        <v>101893</v>
      </c>
      <c r="B2951" s="103" t="s">
        <v>3568</v>
      </c>
      <c r="C2951" s="103" t="s">
        <v>225</v>
      </c>
      <c r="D2951" s="360">
        <v>88.41</v>
      </c>
      <c r="E2951" s="522" t="s">
        <v>619</v>
      </c>
    </row>
    <row r="2952" spans="1:5" ht="13.5" x14ac:dyDescent="0.25">
      <c r="A2952" s="103">
        <v>101894</v>
      </c>
      <c r="B2952" s="103" t="s">
        <v>3569</v>
      </c>
      <c r="C2952" s="103" t="s">
        <v>225</v>
      </c>
      <c r="D2952" s="360">
        <v>155.34</v>
      </c>
      <c r="E2952" s="522" t="s">
        <v>619</v>
      </c>
    </row>
    <row r="2953" spans="1:5" ht="13.5" x14ac:dyDescent="0.25">
      <c r="A2953" s="103">
        <v>101895</v>
      </c>
      <c r="B2953" s="103" t="s">
        <v>3570</v>
      </c>
      <c r="C2953" s="103" t="s">
        <v>225</v>
      </c>
      <c r="D2953" s="360">
        <v>413.11</v>
      </c>
      <c r="E2953" s="522" t="s">
        <v>619</v>
      </c>
    </row>
    <row r="2954" spans="1:5" ht="13.5" x14ac:dyDescent="0.25">
      <c r="A2954" s="103">
        <v>101896</v>
      </c>
      <c r="B2954" s="103" t="s">
        <v>3571</v>
      </c>
      <c r="C2954" s="103" t="s">
        <v>225</v>
      </c>
      <c r="D2954" s="360">
        <v>613.52</v>
      </c>
      <c r="E2954" s="522" t="s">
        <v>619</v>
      </c>
    </row>
    <row r="2955" spans="1:5" ht="13.5" x14ac:dyDescent="0.25">
      <c r="A2955" s="103">
        <v>101897</v>
      </c>
      <c r="B2955" s="103" t="s">
        <v>3572</v>
      </c>
      <c r="C2955" s="103" t="s">
        <v>225</v>
      </c>
      <c r="D2955" s="360">
        <v>970.9</v>
      </c>
      <c r="E2955" s="522" t="s">
        <v>619</v>
      </c>
    </row>
    <row r="2956" spans="1:5" ht="13.5" x14ac:dyDescent="0.25">
      <c r="A2956" s="103">
        <v>101898</v>
      </c>
      <c r="B2956" s="103" t="s">
        <v>3573</v>
      </c>
      <c r="C2956" s="103" t="s">
        <v>225</v>
      </c>
      <c r="D2956" s="104">
        <v>1292.07</v>
      </c>
      <c r="E2956" s="522" t="s">
        <v>619</v>
      </c>
    </row>
    <row r="2957" spans="1:5" ht="13.5" x14ac:dyDescent="0.25">
      <c r="A2957" s="103">
        <v>101899</v>
      </c>
      <c r="B2957" s="103" t="s">
        <v>3574</v>
      </c>
      <c r="C2957" s="103" t="s">
        <v>225</v>
      </c>
      <c r="D2957" s="104">
        <v>2056</v>
      </c>
      <c r="E2957" s="522" t="s">
        <v>619</v>
      </c>
    </row>
    <row r="2958" spans="1:5" ht="13.5" x14ac:dyDescent="0.25">
      <c r="A2958" s="103">
        <v>101900</v>
      </c>
      <c r="B2958" s="103" t="s">
        <v>3575</v>
      </c>
      <c r="C2958" s="103" t="s">
        <v>225</v>
      </c>
      <c r="D2958" s="104">
        <v>4268.67</v>
      </c>
      <c r="E2958" s="522" t="s">
        <v>619</v>
      </c>
    </row>
    <row r="2959" spans="1:5" ht="13.5" x14ac:dyDescent="0.25">
      <c r="A2959" s="103">
        <v>101901</v>
      </c>
      <c r="B2959" s="103" t="s">
        <v>3576</v>
      </c>
      <c r="C2959" s="103" t="s">
        <v>225</v>
      </c>
      <c r="D2959" s="360">
        <v>195.44</v>
      </c>
      <c r="E2959" s="522" t="s">
        <v>619</v>
      </c>
    </row>
    <row r="2960" spans="1:5" ht="13.5" x14ac:dyDescent="0.25">
      <c r="A2960" s="103">
        <v>101902</v>
      </c>
      <c r="B2960" s="103" t="s">
        <v>3577</v>
      </c>
      <c r="C2960" s="103" t="s">
        <v>225</v>
      </c>
      <c r="D2960" s="360">
        <v>241.2</v>
      </c>
      <c r="E2960" s="522" t="s">
        <v>619</v>
      </c>
    </row>
    <row r="2961" spans="1:5" ht="13.5" x14ac:dyDescent="0.25">
      <c r="A2961" s="103">
        <v>101903</v>
      </c>
      <c r="B2961" s="103" t="s">
        <v>3578</v>
      </c>
      <c r="C2961" s="103" t="s">
        <v>225</v>
      </c>
      <c r="D2961" s="360">
        <v>503.86</v>
      </c>
      <c r="E2961" s="522" t="s">
        <v>619</v>
      </c>
    </row>
    <row r="2962" spans="1:5" ht="13.5" x14ac:dyDescent="0.25">
      <c r="A2962" s="103">
        <v>101904</v>
      </c>
      <c r="B2962" s="103" t="s">
        <v>3579</v>
      </c>
      <c r="C2962" s="103" t="s">
        <v>225</v>
      </c>
      <c r="D2962" s="104">
        <v>1862.82</v>
      </c>
      <c r="E2962" s="522" t="s">
        <v>619</v>
      </c>
    </row>
    <row r="2963" spans="1:5" ht="13.5" x14ac:dyDescent="0.25">
      <c r="A2963" s="103">
        <v>101938</v>
      </c>
      <c r="B2963" s="103" t="s">
        <v>3580</v>
      </c>
      <c r="C2963" s="103" t="s">
        <v>225</v>
      </c>
      <c r="D2963" s="360">
        <v>99.26</v>
      </c>
      <c r="E2963" s="522" t="s">
        <v>619</v>
      </c>
    </row>
    <row r="2964" spans="1:5" ht="13.5" x14ac:dyDescent="0.25">
      <c r="A2964" s="103">
        <v>101946</v>
      </c>
      <c r="B2964" s="103" t="s">
        <v>3581</v>
      </c>
      <c r="C2964" s="103" t="s">
        <v>225</v>
      </c>
      <c r="D2964" s="360">
        <v>157.07</v>
      </c>
      <c r="E2964" s="522" t="s">
        <v>619</v>
      </c>
    </row>
    <row r="2965" spans="1:5" ht="13.5" x14ac:dyDescent="0.25">
      <c r="A2965" s="103">
        <v>91945</v>
      </c>
      <c r="B2965" s="103" t="s">
        <v>3582</v>
      </c>
      <c r="C2965" s="103" t="s">
        <v>225</v>
      </c>
      <c r="D2965" s="360">
        <v>10.24</v>
      </c>
      <c r="E2965" s="522" t="s">
        <v>619</v>
      </c>
    </row>
    <row r="2966" spans="1:5" ht="13.5" x14ac:dyDescent="0.25">
      <c r="A2966" s="103">
        <v>91946</v>
      </c>
      <c r="B2966" s="103" t="s">
        <v>3583</v>
      </c>
      <c r="C2966" s="103" t="s">
        <v>225</v>
      </c>
      <c r="D2966" s="360">
        <v>8.5399999999999991</v>
      </c>
      <c r="E2966" s="522" t="s">
        <v>619</v>
      </c>
    </row>
    <row r="2967" spans="1:5" ht="13.5" x14ac:dyDescent="0.25">
      <c r="A2967" s="103">
        <v>91947</v>
      </c>
      <c r="B2967" s="103" t="s">
        <v>3584</v>
      </c>
      <c r="C2967" s="103" t="s">
        <v>225</v>
      </c>
      <c r="D2967" s="360">
        <v>7.49</v>
      </c>
      <c r="E2967" s="522" t="s">
        <v>619</v>
      </c>
    </row>
    <row r="2968" spans="1:5" ht="13.5" x14ac:dyDescent="0.25">
      <c r="A2968" s="103">
        <v>91949</v>
      </c>
      <c r="B2968" s="103" t="s">
        <v>3585</v>
      </c>
      <c r="C2968" s="103" t="s">
        <v>225</v>
      </c>
      <c r="D2968" s="360">
        <v>15.65</v>
      </c>
      <c r="E2968" s="522" t="s">
        <v>619</v>
      </c>
    </row>
    <row r="2969" spans="1:5" ht="13.5" x14ac:dyDescent="0.25">
      <c r="A2969" s="103">
        <v>91950</v>
      </c>
      <c r="B2969" s="103" t="s">
        <v>3586</v>
      </c>
      <c r="C2969" s="103" t="s">
        <v>225</v>
      </c>
      <c r="D2969" s="360">
        <v>13.6</v>
      </c>
      <c r="E2969" s="522" t="s">
        <v>619</v>
      </c>
    </row>
    <row r="2970" spans="1:5" ht="13.5" x14ac:dyDescent="0.25">
      <c r="A2970" s="103">
        <v>91951</v>
      </c>
      <c r="B2970" s="103" t="s">
        <v>3587</v>
      </c>
      <c r="C2970" s="103" t="s">
        <v>225</v>
      </c>
      <c r="D2970" s="360">
        <v>12.37</v>
      </c>
      <c r="E2970" s="522" t="s">
        <v>619</v>
      </c>
    </row>
    <row r="2971" spans="1:5" ht="13.5" x14ac:dyDescent="0.25">
      <c r="A2971" s="103">
        <v>91952</v>
      </c>
      <c r="B2971" s="103" t="s">
        <v>3588</v>
      </c>
      <c r="C2971" s="103" t="s">
        <v>225</v>
      </c>
      <c r="D2971" s="360">
        <v>20.02</v>
      </c>
      <c r="E2971" s="522" t="s">
        <v>619</v>
      </c>
    </row>
    <row r="2972" spans="1:5" ht="13.5" x14ac:dyDescent="0.25">
      <c r="A2972" s="103">
        <v>91953</v>
      </c>
      <c r="B2972" s="103" t="s">
        <v>3589</v>
      </c>
      <c r="C2972" s="103" t="s">
        <v>225</v>
      </c>
      <c r="D2972" s="360">
        <v>28.56</v>
      </c>
      <c r="E2972" s="522" t="s">
        <v>619</v>
      </c>
    </row>
    <row r="2973" spans="1:5" ht="13.5" x14ac:dyDescent="0.25">
      <c r="A2973" s="103">
        <v>91954</v>
      </c>
      <c r="B2973" s="103" t="s">
        <v>3590</v>
      </c>
      <c r="C2973" s="103" t="s">
        <v>225</v>
      </c>
      <c r="D2973" s="360">
        <v>26.91</v>
      </c>
      <c r="E2973" s="522" t="s">
        <v>619</v>
      </c>
    </row>
    <row r="2974" spans="1:5" ht="13.5" x14ac:dyDescent="0.25">
      <c r="A2974" s="103">
        <v>91955</v>
      </c>
      <c r="B2974" s="103" t="s">
        <v>3591</v>
      </c>
      <c r="C2974" s="103" t="s">
        <v>225</v>
      </c>
      <c r="D2974" s="360">
        <v>35.450000000000003</v>
      </c>
      <c r="E2974" s="522" t="s">
        <v>619</v>
      </c>
    </row>
    <row r="2975" spans="1:5" ht="13.5" x14ac:dyDescent="0.25">
      <c r="A2975" s="103">
        <v>91956</v>
      </c>
      <c r="B2975" s="103" t="s">
        <v>3592</v>
      </c>
      <c r="C2975" s="103" t="s">
        <v>225</v>
      </c>
      <c r="D2975" s="360">
        <v>43.58</v>
      </c>
      <c r="E2975" s="522" t="s">
        <v>619</v>
      </c>
    </row>
    <row r="2976" spans="1:5" ht="13.5" x14ac:dyDescent="0.25">
      <c r="A2976" s="103">
        <v>91957</v>
      </c>
      <c r="B2976" s="103" t="s">
        <v>3593</v>
      </c>
      <c r="C2976" s="103" t="s">
        <v>225</v>
      </c>
      <c r="D2976" s="360">
        <v>52.12</v>
      </c>
      <c r="E2976" s="522" t="s">
        <v>619</v>
      </c>
    </row>
    <row r="2977" spans="1:5" ht="13.5" x14ac:dyDescent="0.25">
      <c r="A2977" s="103">
        <v>91958</v>
      </c>
      <c r="B2977" s="103" t="s">
        <v>3594</v>
      </c>
      <c r="C2977" s="103" t="s">
        <v>225</v>
      </c>
      <c r="D2977" s="360">
        <v>36.75</v>
      </c>
      <c r="E2977" s="522" t="s">
        <v>619</v>
      </c>
    </row>
    <row r="2978" spans="1:5" ht="13.5" x14ac:dyDescent="0.25">
      <c r="A2978" s="103">
        <v>91959</v>
      </c>
      <c r="B2978" s="103" t="s">
        <v>3595</v>
      </c>
      <c r="C2978" s="103" t="s">
        <v>225</v>
      </c>
      <c r="D2978" s="360">
        <v>45.29</v>
      </c>
      <c r="E2978" s="522" t="s">
        <v>619</v>
      </c>
    </row>
    <row r="2979" spans="1:5" ht="13.5" x14ac:dyDescent="0.25">
      <c r="A2979" s="103">
        <v>91960</v>
      </c>
      <c r="B2979" s="103" t="s">
        <v>3596</v>
      </c>
      <c r="C2979" s="103" t="s">
        <v>225</v>
      </c>
      <c r="D2979" s="360">
        <v>50.46</v>
      </c>
      <c r="E2979" s="522" t="s">
        <v>619</v>
      </c>
    </row>
    <row r="2980" spans="1:5" ht="13.5" x14ac:dyDescent="0.25">
      <c r="A2980" s="103">
        <v>91961</v>
      </c>
      <c r="B2980" s="103" t="s">
        <v>3597</v>
      </c>
      <c r="C2980" s="103" t="s">
        <v>225</v>
      </c>
      <c r="D2980" s="360">
        <v>59</v>
      </c>
      <c r="E2980" s="522" t="s">
        <v>619</v>
      </c>
    </row>
    <row r="2981" spans="1:5" ht="13.5" x14ac:dyDescent="0.25">
      <c r="A2981" s="103">
        <v>91962</v>
      </c>
      <c r="B2981" s="103" t="s">
        <v>3598</v>
      </c>
      <c r="C2981" s="103" t="s">
        <v>225</v>
      </c>
      <c r="D2981" s="360">
        <v>67.19</v>
      </c>
      <c r="E2981" s="522" t="s">
        <v>619</v>
      </c>
    </row>
    <row r="2982" spans="1:5" ht="13.5" x14ac:dyDescent="0.25">
      <c r="A2982" s="103">
        <v>91963</v>
      </c>
      <c r="B2982" s="103" t="s">
        <v>3599</v>
      </c>
      <c r="C2982" s="103" t="s">
        <v>225</v>
      </c>
      <c r="D2982" s="360">
        <v>75.73</v>
      </c>
      <c r="E2982" s="522" t="s">
        <v>619</v>
      </c>
    </row>
    <row r="2983" spans="1:5" ht="13.5" x14ac:dyDescent="0.25">
      <c r="A2983" s="103">
        <v>91964</v>
      </c>
      <c r="B2983" s="103" t="s">
        <v>3600</v>
      </c>
      <c r="C2983" s="103" t="s">
        <v>225</v>
      </c>
      <c r="D2983" s="360">
        <v>60.31</v>
      </c>
      <c r="E2983" s="522" t="s">
        <v>619</v>
      </c>
    </row>
    <row r="2984" spans="1:5" ht="13.5" x14ac:dyDescent="0.25">
      <c r="A2984" s="103">
        <v>91965</v>
      </c>
      <c r="B2984" s="103" t="s">
        <v>3601</v>
      </c>
      <c r="C2984" s="103" t="s">
        <v>225</v>
      </c>
      <c r="D2984" s="360">
        <v>68.849999999999994</v>
      </c>
      <c r="E2984" s="522" t="s">
        <v>619</v>
      </c>
    </row>
    <row r="2985" spans="1:5" ht="13.5" x14ac:dyDescent="0.25">
      <c r="A2985" s="103">
        <v>91966</v>
      </c>
      <c r="B2985" s="103" t="s">
        <v>3602</v>
      </c>
      <c r="C2985" s="103" t="s">
        <v>225</v>
      </c>
      <c r="D2985" s="360">
        <v>53.47</v>
      </c>
      <c r="E2985" s="522" t="s">
        <v>619</v>
      </c>
    </row>
    <row r="2986" spans="1:5" ht="13.5" x14ac:dyDescent="0.25">
      <c r="A2986" s="103">
        <v>91967</v>
      </c>
      <c r="B2986" s="103" t="s">
        <v>3603</v>
      </c>
      <c r="C2986" s="103" t="s">
        <v>225</v>
      </c>
      <c r="D2986" s="360">
        <v>62.01</v>
      </c>
      <c r="E2986" s="522" t="s">
        <v>619</v>
      </c>
    </row>
    <row r="2987" spans="1:5" ht="13.5" x14ac:dyDescent="0.25">
      <c r="A2987" s="103">
        <v>91968</v>
      </c>
      <c r="B2987" s="103" t="s">
        <v>3604</v>
      </c>
      <c r="C2987" s="103" t="s">
        <v>225</v>
      </c>
      <c r="D2987" s="360">
        <v>74.03</v>
      </c>
      <c r="E2987" s="522" t="s">
        <v>619</v>
      </c>
    </row>
    <row r="2988" spans="1:5" ht="13.5" x14ac:dyDescent="0.25">
      <c r="A2988" s="103">
        <v>91969</v>
      </c>
      <c r="B2988" s="103" t="s">
        <v>3605</v>
      </c>
      <c r="C2988" s="103" t="s">
        <v>225</v>
      </c>
      <c r="D2988" s="360">
        <v>82.57</v>
      </c>
      <c r="E2988" s="522" t="s">
        <v>619</v>
      </c>
    </row>
    <row r="2989" spans="1:5" ht="13.5" x14ac:dyDescent="0.25">
      <c r="A2989" s="103">
        <v>91970</v>
      </c>
      <c r="B2989" s="103" t="s">
        <v>3606</v>
      </c>
      <c r="C2989" s="103" t="s">
        <v>225</v>
      </c>
      <c r="D2989" s="360">
        <v>77.42</v>
      </c>
      <c r="E2989" s="522" t="s">
        <v>619</v>
      </c>
    </row>
    <row r="2990" spans="1:5" ht="13.5" x14ac:dyDescent="0.25">
      <c r="A2990" s="103">
        <v>91971</v>
      </c>
      <c r="B2990" s="103" t="s">
        <v>3607</v>
      </c>
      <c r="C2990" s="103" t="s">
        <v>225</v>
      </c>
      <c r="D2990" s="360">
        <v>91.02</v>
      </c>
      <c r="E2990" s="522" t="s">
        <v>619</v>
      </c>
    </row>
    <row r="2991" spans="1:5" ht="13.5" x14ac:dyDescent="0.25">
      <c r="A2991" s="103">
        <v>91972</v>
      </c>
      <c r="B2991" s="103" t="s">
        <v>3608</v>
      </c>
      <c r="C2991" s="103" t="s">
        <v>225</v>
      </c>
      <c r="D2991" s="360">
        <v>84.31</v>
      </c>
      <c r="E2991" s="522" t="s">
        <v>619</v>
      </c>
    </row>
    <row r="2992" spans="1:5" ht="13.5" x14ac:dyDescent="0.25">
      <c r="A2992" s="103">
        <v>91973</v>
      </c>
      <c r="B2992" s="103" t="s">
        <v>3609</v>
      </c>
      <c r="C2992" s="103" t="s">
        <v>225</v>
      </c>
      <c r="D2992" s="360">
        <v>97.91</v>
      </c>
      <c r="E2992" s="522" t="s">
        <v>619</v>
      </c>
    </row>
    <row r="2993" spans="1:5" ht="13.5" x14ac:dyDescent="0.25">
      <c r="A2993" s="103">
        <v>91974</v>
      </c>
      <c r="B2993" s="103" t="s">
        <v>3610</v>
      </c>
      <c r="C2993" s="103" t="s">
        <v>225</v>
      </c>
      <c r="D2993" s="360">
        <v>70.540000000000006</v>
      </c>
      <c r="E2993" s="522" t="s">
        <v>619</v>
      </c>
    </row>
    <row r="2994" spans="1:5" ht="13.5" x14ac:dyDescent="0.25">
      <c r="A2994" s="103">
        <v>91975</v>
      </c>
      <c r="B2994" s="103" t="s">
        <v>3611</v>
      </c>
      <c r="C2994" s="103" t="s">
        <v>225</v>
      </c>
      <c r="D2994" s="360">
        <v>84.14</v>
      </c>
      <c r="E2994" s="522" t="s">
        <v>619</v>
      </c>
    </row>
    <row r="2995" spans="1:5" ht="13.5" x14ac:dyDescent="0.25">
      <c r="A2995" s="103">
        <v>91976</v>
      </c>
      <c r="B2995" s="103" t="s">
        <v>3612</v>
      </c>
      <c r="C2995" s="103" t="s">
        <v>225</v>
      </c>
      <c r="D2995" s="360">
        <v>104.1</v>
      </c>
      <c r="E2995" s="522" t="s">
        <v>619</v>
      </c>
    </row>
    <row r="2996" spans="1:5" ht="13.5" x14ac:dyDescent="0.25">
      <c r="A2996" s="103">
        <v>91977</v>
      </c>
      <c r="B2996" s="103" t="s">
        <v>3613</v>
      </c>
      <c r="C2996" s="103" t="s">
        <v>225</v>
      </c>
      <c r="D2996" s="360">
        <v>117.7</v>
      </c>
      <c r="E2996" s="522" t="s">
        <v>619</v>
      </c>
    </row>
    <row r="2997" spans="1:5" ht="13.5" x14ac:dyDescent="0.25">
      <c r="A2997" s="103">
        <v>91978</v>
      </c>
      <c r="B2997" s="103" t="s">
        <v>3614</v>
      </c>
      <c r="C2997" s="103" t="s">
        <v>225</v>
      </c>
      <c r="D2997" s="360">
        <v>42.61</v>
      </c>
      <c r="E2997" s="522" t="s">
        <v>619</v>
      </c>
    </row>
    <row r="2998" spans="1:5" ht="13.5" x14ac:dyDescent="0.25">
      <c r="A2998" s="103">
        <v>91979</v>
      </c>
      <c r="B2998" s="103" t="s">
        <v>3615</v>
      </c>
      <c r="C2998" s="103" t="s">
        <v>225</v>
      </c>
      <c r="D2998" s="360">
        <v>51.15</v>
      </c>
      <c r="E2998" s="522" t="s">
        <v>619</v>
      </c>
    </row>
    <row r="2999" spans="1:5" ht="13.5" x14ac:dyDescent="0.25">
      <c r="A2999" s="103">
        <v>91980</v>
      </c>
      <c r="B2999" s="103" t="s">
        <v>3616</v>
      </c>
      <c r="C2999" s="103" t="s">
        <v>225</v>
      </c>
      <c r="D2999" s="360">
        <v>41.27</v>
      </c>
      <c r="E2999" s="522" t="s">
        <v>619</v>
      </c>
    </row>
    <row r="3000" spans="1:5" ht="13.5" x14ac:dyDescent="0.25">
      <c r="A3000" s="103">
        <v>91981</v>
      </c>
      <c r="B3000" s="103" t="s">
        <v>3617</v>
      </c>
      <c r="C3000" s="103" t="s">
        <v>225</v>
      </c>
      <c r="D3000" s="360">
        <v>49.81</v>
      </c>
      <c r="E3000" s="522" t="s">
        <v>619</v>
      </c>
    </row>
    <row r="3001" spans="1:5" ht="13.5" x14ac:dyDescent="0.25">
      <c r="A3001" s="103">
        <v>91982</v>
      </c>
      <c r="B3001" s="103" t="s">
        <v>3618</v>
      </c>
      <c r="C3001" s="103" t="s">
        <v>225</v>
      </c>
      <c r="D3001" s="360">
        <v>97.37</v>
      </c>
      <c r="E3001" s="522" t="s">
        <v>619</v>
      </c>
    </row>
    <row r="3002" spans="1:5" ht="13.5" x14ac:dyDescent="0.25">
      <c r="A3002" s="103">
        <v>91983</v>
      </c>
      <c r="B3002" s="103" t="s">
        <v>3619</v>
      </c>
      <c r="C3002" s="103" t="s">
        <v>225</v>
      </c>
      <c r="D3002" s="360">
        <v>105.91</v>
      </c>
      <c r="E3002" s="522" t="s">
        <v>619</v>
      </c>
    </row>
    <row r="3003" spans="1:5" ht="13.5" x14ac:dyDescent="0.25">
      <c r="A3003" s="103">
        <v>91984</v>
      </c>
      <c r="B3003" s="103" t="s">
        <v>3620</v>
      </c>
      <c r="C3003" s="103" t="s">
        <v>225</v>
      </c>
      <c r="D3003" s="360">
        <v>18.79</v>
      </c>
      <c r="E3003" s="522" t="s">
        <v>619</v>
      </c>
    </row>
    <row r="3004" spans="1:5" ht="13.5" x14ac:dyDescent="0.25">
      <c r="A3004" s="103">
        <v>91985</v>
      </c>
      <c r="B3004" s="103" t="s">
        <v>3621</v>
      </c>
      <c r="C3004" s="103" t="s">
        <v>225</v>
      </c>
      <c r="D3004" s="360">
        <v>27.33</v>
      </c>
      <c r="E3004" s="522" t="s">
        <v>619</v>
      </c>
    </row>
    <row r="3005" spans="1:5" ht="13.5" x14ac:dyDescent="0.25">
      <c r="A3005" s="103">
        <v>91986</v>
      </c>
      <c r="B3005" s="103" t="s">
        <v>3622</v>
      </c>
      <c r="C3005" s="103" t="s">
        <v>225</v>
      </c>
      <c r="D3005" s="360">
        <v>39.799999999999997</v>
      </c>
      <c r="E3005" s="522" t="s">
        <v>619</v>
      </c>
    </row>
    <row r="3006" spans="1:5" ht="13.5" x14ac:dyDescent="0.25">
      <c r="A3006" s="103">
        <v>91987</v>
      </c>
      <c r="B3006" s="103" t="s">
        <v>3623</v>
      </c>
      <c r="C3006" s="103" t="s">
        <v>225</v>
      </c>
      <c r="D3006" s="360">
        <v>48.34</v>
      </c>
      <c r="E3006" s="522" t="s">
        <v>619</v>
      </c>
    </row>
    <row r="3007" spans="1:5" ht="13.5" x14ac:dyDescent="0.25">
      <c r="A3007" s="103">
        <v>91988</v>
      </c>
      <c r="B3007" s="103" t="s">
        <v>3624</v>
      </c>
      <c r="C3007" s="103" t="s">
        <v>225</v>
      </c>
      <c r="D3007" s="360">
        <v>23.28</v>
      </c>
      <c r="E3007" s="522" t="s">
        <v>619</v>
      </c>
    </row>
    <row r="3008" spans="1:5" ht="13.5" x14ac:dyDescent="0.25">
      <c r="A3008" s="103">
        <v>91989</v>
      </c>
      <c r="B3008" s="103" t="s">
        <v>3625</v>
      </c>
      <c r="C3008" s="103" t="s">
        <v>225</v>
      </c>
      <c r="D3008" s="360">
        <v>31.82</v>
      </c>
      <c r="E3008" s="522" t="s">
        <v>619</v>
      </c>
    </row>
    <row r="3009" spans="1:5" ht="13.5" x14ac:dyDescent="0.25">
      <c r="A3009" s="103">
        <v>91990</v>
      </c>
      <c r="B3009" s="103" t="s">
        <v>3626</v>
      </c>
      <c r="C3009" s="103" t="s">
        <v>225</v>
      </c>
      <c r="D3009" s="360">
        <v>36.020000000000003</v>
      </c>
      <c r="E3009" s="522" t="s">
        <v>619</v>
      </c>
    </row>
    <row r="3010" spans="1:5" ht="13.5" x14ac:dyDescent="0.25">
      <c r="A3010" s="103">
        <v>91991</v>
      </c>
      <c r="B3010" s="103" t="s">
        <v>3627</v>
      </c>
      <c r="C3010" s="103" t="s">
        <v>225</v>
      </c>
      <c r="D3010" s="360">
        <v>38.44</v>
      </c>
      <c r="E3010" s="522" t="s">
        <v>619</v>
      </c>
    </row>
    <row r="3011" spans="1:5" ht="13.5" x14ac:dyDescent="0.25">
      <c r="A3011" s="103">
        <v>91992</v>
      </c>
      <c r="B3011" s="103" t="s">
        <v>3628</v>
      </c>
      <c r="C3011" s="103" t="s">
        <v>225</v>
      </c>
      <c r="D3011" s="360">
        <v>44.56</v>
      </c>
      <c r="E3011" s="522" t="s">
        <v>619</v>
      </c>
    </row>
    <row r="3012" spans="1:5" ht="13.5" x14ac:dyDescent="0.25">
      <c r="A3012" s="103">
        <v>91993</v>
      </c>
      <c r="B3012" s="103" t="s">
        <v>3629</v>
      </c>
      <c r="C3012" s="103" t="s">
        <v>225</v>
      </c>
      <c r="D3012" s="360">
        <v>46.98</v>
      </c>
      <c r="E3012" s="522" t="s">
        <v>619</v>
      </c>
    </row>
    <row r="3013" spans="1:5" ht="13.5" x14ac:dyDescent="0.25">
      <c r="A3013" s="103">
        <v>91994</v>
      </c>
      <c r="B3013" s="103" t="s">
        <v>3630</v>
      </c>
      <c r="C3013" s="103" t="s">
        <v>225</v>
      </c>
      <c r="D3013" s="360">
        <v>25.66</v>
      </c>
      <c r="E3013" s="522" t="s">
        <v>619</v>
      </c>
    </row>
    <row r="3014" spans="1:5" ht="13.5" x14ac:dyDescent="0.25">
      <c r="A3014" s="103">
        <v>91995</v>
      </c>
      <c r="B3014" s="103" t="s">
        <v>3631</v>
      </c>
      <c r="C3014" s="103" t="s">
        <v>225</v>
      </c>
      <c r="D3014" s="360">
        <v>28.08</v>
      </c>
      <c r="E3014" s="522" t="s">
        <v>619</v>
      </c>
    </row>
    <row r="3015" spans="1:5" ht="13.5" x14ac:dyDescent="0.25">
      <c r="A3015" s="103">
        <v>91996</v>
      </c>
      <c r="B3015" s="103" t="s">
        <v>3632</v>
      </c>
      <c r="C3015" s="103" t="s">
        <v>225</v>
      </c>
      <c r="D3015" s="360">
        <v>34.200000000000003</v>
      </c>
      <c r="E3015" s="522" t="s">
        <v>619</v>
      </c>
    </row>
    <row r="3016" spans="1:5" ht="13.5" x14ac:dyDescent="0.25">
      <c r="A3016" s="103">
        <v>91997</v>
      </c>
      <c r="B3016" s="103" t="s">
        <v>3633</v>
      </c>
      <c r="C3016" s="103" t="s">
        <v>225</v>
      </c>
      <c r="D3016" s="360">
        <v>36.619999999999997</v>
      </c>
      <c r="E3016" s="522" t="s">
        <v>619</v>
      </c>
    </row>
    <row r="3017" spans="1:5" ht="13.5" x14ac:dyDescent="0.25">
      <c r="A3017" s="103">
        <v>91998</v>
      </c>
      <c r="B3017" s="103" t="s">
        <v>3634</v>
      </c>
      <c r="C3017" s="103" t="s">
        <v>225</v>
      </c>
      <c r="D3017" s="360">
        <v>21.64</v>
      </c>
      <c r="E3017" s="522" t="s">
        <v>619</v>
      </c>
    </row>
    <row r="3018" spans="1:5" ht="13.5" x14ac:dyDescent="0.25">
      <c r="A3018" s="103">
        <v>91999</v>
      </c>
      <c r="B3018" s="103" t="s">
        <v>3635</v>
      </c>
      <c r="C3018" s="103" t="s">
        <v>225</v>
      </c>
      <c r="D3018" s="360">
        <v>24.06</v>
      </c>
      <c r="E3018" s="522" t="s">
        <v>619</v>
      </c>
    </row>
    <row r="3019" spans="1:5" ht="13.5" x14ac:dyDescent="0.25">
      <c r="A3019" s="103">
        <v>92000</v>
      </c>
      <c r="B3019" s="103" t="s">
        <v>3636</v>
      </c>
      <c r="C3019" s="103" t="s">
        <v>225</v>
      </c>
      <c r="D3019" s="360">
        <v>30.18</v>
      </c>
      <c r="E3019" s="522" t="s">
        <v>619</v>
      </c>
    </row>
    <row r="3020" spans="1:5" ht="13.5" x14ac:dyDescent="0.25">
      <c r="A3020" s="103">
        <v>92001</v>
      </c>
      <c r="B3020" s="103" t="s">
        <v>3637</v>
      </c>
      <c r="C3020" s="103" t="s">
        <v>225</v>
      </c>
      <c r="D3020" s="360">
        <v>32.6</v>
      </c>
      <c r="E3020" s="522" t="s">
        <v>619</v>
      </c>
    </row>
    <row r="3021" spans="1:5" ht="13.5" x14ac:dyDescent="0.25">
      <c r="A3021" s="103">
        <v>92002</v>
      </c>
      <c r="B3021" s="103" t="s">
        <v>3638</v>
      </c>
      <c r="C3021" s="103" t="s">
        <v>225</v>
      </c>
      <c r="D3021" s="360">
        <v>47.96</v>
      </c>
      <c r="E3021" s="522" t="s">
        <v>619</v>
      </c>
    </row>
    <row r="3022" spans="1:5" ht="13.5" x14ac:dyDescent="0.25">
      <c r="A3022" s="103">
        <v>92003</v>
      </c>
      <c r="B3022" s="103" t="s">
        <v>3639</v>
      </c>
      <c r="C3022" s="103" t="s">
        <v>225</v>
      </c>
      <c r="D3022" s="360">
        <v>52.8</v>
      </c>
      <c r="E3022" s="522" t="s">
        <v>619</v>
      </c>
    </row>
    <row r="3023" spans="1:5" ht="13.5" x14ac:dyDescent="0.25">
      <c r="A3023" s="103">
        <v>92004</v>
      </c>
      <c r="B3023" s="103" t="s">
        <v>3640</v>
      </c>
      <c r="C3023" s="103" t="s">
        <v>225</v>
      </c>
      <c r="D3023" s="360">
        <v>56.5</v>
      </c>
      <c r="E3023" s="522" t="s">
        <v>619</v>
      </c>
    </row>
    <row r="3024" spans="1:5" ht="13.5" x14ac:dyDescent="0.25">
      <c r="A3024" s="103">
        <v>92005</v>
      </c>
      <c r="B3024" s="103" t="s">
        <v>3641</v>
      </c>
      <c r="C3024" s="103" t="s">
        <v>225</v>
      </c>
      <c r="D3024" s="360">
        <v>61.34</v>
      </c>
      <c r="E3024" s="522" t="s">
        <v>619</v>
      </c>
    </row>
    <row r="3025" spans="1:5" ht="13.5" x14ac:dyDescent="0.25">
      <c r="A3025" s="103">
        <v>92006</v>
      </c>
      <c r="B3025" s="103" t="s">
        <v>3642</v>
      </c>
      <c r="C3025" s="103" t="s">
        <v>225</v>
      </c>
      <c r="D3025" s="360">
        <v>39.92</v>
      </c>
      <c r="E3025" s="522" t="s">
        <v>619</v>
      </c>
    </row>
    <row r="3026" spans="1:5" ht="13.5" x14ac:dyDescent="0.25">
      <c r="A3026" s="103">
        <v>92007</v>
      </c>
      <c r="B3026" s="103" t="s">
        <v>3643</v>
      </c>
      <c r="C3026" s="103" t="s">
        <v>225</v>
      </c>
      <c r="D3026" s="360">
        <v>44.76</v>
      </c>
      <c r="E3026" s="522" t="s">
        <v>619</v>
      </c>
    </row>
    <row r="3027" spans="1:5" ht="13.5" x14ac:dyDescent="0.25">
      <c r="A3027" s="103">
        <v>92008</v>
      </c>
      <c r="B3027" s="103" t="s">
        <v>3644</v>
      </c>
      <c r="C3027" s="103" t="s">
        <v>225</v>
      </c>
      <c r="D3027" s="360">
        <v>48.46</v>
      </c>
      <c r="E3027" s="522" t="s">
        <v>619</v>
      </c>
    </row>
    <row r="3028" spans="1:5" ht="13.5" x14ac:dyDescent="0.25">
      <c r="A3028" s="103">
        <v>92009</v>
      </c>
      <c r="B3028" s="103" t="s">
        <v>3645</v>
      </c>
      <c r="C3028" s="103" t="s">
        <v>225</v>
      </c>
      <c r="D3028" s="360">
        <v>53.3</v>
      </c>
      <c r="E3028" s="522" t="s">
        <v>619</v>
      </c>
    </row>
    <row r="3029" spans="1:5" ht="13.5" x14ac:dyDescent="0.25">
      <c r="A3029" s="103">
        <v>92010</v>
      </c>
      <c r="B3029" s="103" t="s">
        <v>3646</v>
      </c>
      <c r="C3029" s="103" t="s">
        <v>225</v>
      </c>
      <c r="D3029" s="360">
        <v>70.28</v>
      </c>
      <c r="E3029" s="522" t="s">
        <v>619</v>
      </c>
    </row>
    <row r="3030" spans="1:5" ht="13.5" x14ac:dyDescent="0.25">
      <c r="A3030" s="103">
        <v>92011</v>
      </c>
      <c r="B3030" s="103" t="s">
        <v>3647</v>
      </c>
      <c r="C3030" s="103" t="s">
        <v>225</v>
      </c>
      <c r="D3030" s="360">
        <v>77.540000000000006</v>
      </c>
      <c r="E3030" s="522" t="s">
        <v>619</v>
      </c>
    </row>
    <row r="3031" spans="1:5" ht="13.5" x14ac:dyDescent="0.25">
      <c r="A3031" s="103">
        <v>92012</v>
      </c>
      <c r="B3031" s="103" t="s">
        <v>3648</v>
      </c>
      <c r="C3031" s="103" t="s">
        <v>225</v>
      </c>
      <c r="D3031" s="360">
        <v>78.819999999999993</v>
      </c>
      <c r="E3031" s="522" t="s">
        <v>619</v>
      </c>
    </row>
    <row r="3032" spans="1:5" ht="13.5" x14ac:dyDescent="0.25">
      <c r="A3032" s="103">
        <v>92013</v>
      </c>
      <c r="B3032" s="103" t="s">
        <v>3649</v>
      </c>
      <c r="C3032" s="103" t="s">
        <v>225</v>
      </c>
      <c r="D3032" s="360">
        <v>86.08</v>
      </c>
      <c r="E3032" s="522" t="s">
        <v>619</v>
      </c>
    </row>
    <row r="3033" spans="1:5" ht="13.5" x14ac:dyDescent="0.25">
      <c r="A3033" s="103">
        <v>92014</v>
      </c>
      <c r="B3033" s="103" t="s">
        <v>3650</v>
      </c>
      <c r="C3033" s="103" t="s">
        <v>225</v>
      </c>
      <c r="D3033" s="360">
        <v>58.2</v>
      </c>
      <c r="E3033" s="522" t="s">
        <v>619</v>
      </c>
    </row>
    <row r="3034" spans="1:5" ht="13.5" x14ac:dyDescent="0.25">
      <c r="A3034" s="103">
        <v>92015</v>
      </c>
      <c r="B3034" s="103" t="s">
        <v>3651</v>
      </c>
      <c r="C3034" s="103" t="s">
        <v>225</v>
      </c>
      <c r="D3034" s="360">
        <v>65.459999999999994</v>
      </c>
      <c r="E3034" s="522" t="s">
        <v>619</v>
      </c>
    </row>
    <row r="3035" spans="1:5" ht="13.5" x14ac:dyDescent="0.25">
      <c r="A3035" s="103">
        <v>92016</v>
      </c>
      <c r="B3035" s="103" t="s">
        <v>3652</v>
      </c>
      <c r="C3035" s="103" t="s">
        <v>225</v>
      </c>
      <c r="D3035" s="360">
        <v>66.739999999999995</v>
      </c>
      <c r="E3035" s="522" t="s">
        <v>619</v>
      </c>
    </row>
    <row r="3036" spans="1:5" ht="13.5" x14ac:dyDescent="0.25">
      <c r="A3036" s="103">
        <v>92017</v>
      </c>
      <c r="B3036" s="103" t="s">
        <v>3653</v>
      </c>
      <c r="C3036" s="103" t="s">
        <v>225</v>
      </c>
      <c r="D3036" s="360">
        <v>74</v>
      </c>
      <c r="E3036" s="522" t="s">
        <v>619</v>
      </c>
    </row>
    <row r="3037" spans="1:5" ht="13.5" x14ac:dyDescent="0.25">
      <c r="A3037" s="103">
        <v>92018</v>
      </c>
      <c r="B3037" s="103" t="s">
        <v>3654</v>
      </c>
      <c r="C3037" s="103" t="s">
        <v>225</v>
      </c>
      <c r="D3037" s="360">
        <v>77.03</v>
      </c>
      <c r="E3037" s="522" t="s">
        <v>619</v>
      </c>
    </row>
    <row r="3038" spans="1:5" ht="13.5" x14ac:dyDescent="0.25">
      <c r="A3038" s="103">
        <v>92019</v>
      </c>
      <c r="B3038" s="103" t="s">
        <v>3655</v>
      </c>
      <c r="C3038" s="103" t="s">
        <v>225</v>
      </c>
      <c r="D3038" s="360">
        <v>90.63</v>
      </c>
      <c r="E3038" s="522" t="s">
        <v>619</v>
      </c>
    </row>
    <row r="3039" spans="1:5" ht="13.5" x14ac:dyDescent="0.25">
      <c r="A3039" s="103">
        <v>92020</v>
      </c>
      <c r="B3039" s="103" t="s">
        <v>3656</v>
      </c>
      <c r="C3039" s="103" t="s">
        <v>225</v>
      </c>
      <c r="D3039" s="360">
        <v>113.87</v>
      </c>
      <c r="E3039" s="522" t="s">
        <v>619</v>
      </c>
    </row>
    <row r="3040" spans="1:5" ht="13.5" x14ac:dyDescent="0.25">
      <c r="A3040" s="103">
        <v>92021</v>
      </c>
      <c r="B3040" s="103" t="s">
        <v>3657</v>
      </c>
      <c r="C3040" s="103" t="s">
        <v>225</v>
      </c>
      <c r="D3040" s="360">
        <v>127.47</v>
      </c>
      <c r="E3040" s="522" t="s">
        <v>619</v>
      </c>
    </row>
    <row r="3041" spans="1:5" ht="13.5" x14ac:dyDescent="0.25">
      <c r="A3041" s="103">
        <v>92022</v>
      </c>
      <c r="B3041" s="103" t="s">
        <v>3658</v>
      </c>
      <c r="C3041" s="103" t="s">
        <v>225</v>
      </c>
      <c r="D3041" s="360">
        <v>42.33</v>
      </c>
      <c r="E3041" s="522" t="s">
        <v>619</v>
      </c>
    </row>
    <row r="3042" spans="1:5" ht="13.5" x14ac:dyDescent="0.25">
      <c r="A3042" s="103">
        <v>92023</v>
      </c>
      <c r="B3042" s="103" t="s">
        <v>3659</v>
      </c>
      <c r="C3042" s="103" t="s">
        <v>225</v>
      </c>
      <c r="D3042" s="360">
        <v>50.87</v>
      </c>
      <c r="E3042" s="522" t="s">
        <v>619</v>
      </c>
    </row>
    <row r="3043" spans="1:5" ht="13.5" x14ac:dyDescent="0.25">
      <c r="A3043" s="103">
        <v>92024</v>
      </c>
      <c r="B3043" s="103" t="s">
        <v>3660</v>
      </c>
      <c r="C3043" s="103" t="s">
        <v>225</v>
      </c>
      <c r="D3043" s="360">
        <v>64.69</v>
      </c>
      <c r="E3043" s="522" t="s">
        <v>619</v>
      </c>
    </row>
    <row r="3044" spans="1:5" ht="13.5" x14ac:dyDescent="0.25">
      <c r="A3044" s="103">
        <v>92025</v>
      </c>
      <c r="B3044" s="103" t="s">
        <v>3661</v>
      </c>
      <c r="C3044" s="103" t="s">
        <v>225</v>
      </c>
      <c r="D3044" s="360">
        <v>73.23</v>
      </c>
      <c r="E3044" s="522" t="s">
        <v>619</v>
      </c>
    </row>
    <row r="3045" spans="1:5" ht="13.5" x14ac:dyDescent="0.25">
      <c r="A3045" s="103">
        <v>92026</v>
      </c>
      <c r="B3045" s="103" t="s">
        <v>3662</v>
      </c>
      <c r="C3045" s="103" t="s">
        <v>225</v>
      </c>
      <c r="D3045" s="360">
        <v>59.06</v>
      </c>
      <c r="E3045" s="522" t="s">
        <v>619</v>
      </c>
    </row>
    <row r="3046" spans="1:5" ht="13.5" x14ac:dyDescent="0.25">
      <c r="A3046" s="103">
        <v>92027</v>
      </c>
      <c r="B3046" s="103" t="s">
        <v>3663</v>
      </c>
      <c r="C3046" s="103" t="s">
        <v>225</v>
      </c>
      <c r="D3046" s="360">
        <v>67.599999999999994</v>
      </c>
      <c r="E3046" s="522" t="s">
        <v>619</v>
      </c>
    </row>
    <row r="3047" spans="1:5" ht="13.5" x14ac:dyDescent="0.25">
      <c r="A3047" s="103">
        <v>92028</v>
      </c>
      <c r="B3047" s="103" t="s">
        <v>3664</v>
      </c>
      <c r="C3047" s="103" t="s">
        <v>225</v>
      </c>
      <c r="D3047" s="360">
        <v>49.21</v>
      </c>
      <c r="E3047" s="522" t="s">
        <v>619</v>
      </c>
    </row>
    <row r="3048" spans="1:5" ht="13.5" x14ac:dyDescent="0.25">
      <c r="A3048" s="103">
        <v>92029</v>
      </c>
      <c r="B3048" s="103" t="s">
        <v>3665</v>
      </c>
      <c r="C3048" s="103" t="s">
        <v>225</v>
      </c>
      <c r="D3048" s="360">
        <v>57.75</v>
      </c>
      <c r="E3048" s="522" t="s">
        <v>619</v>
      </c>
    </row>
    <row r="3049" spans="1:5" ht="13.5" x14ac:dyDescent="0.25">
      <c r="A3049" s="103">
        <v>92030</v>
      </c>
      <c r="B3049" s="103" t="s">
        <v>3666</v>
      </c>
      <c r="C3049" s="103" t="s">
        <v>225</v>
      </c>
      <c r="D3049" s="360">
        <v>71.53</v>
      </c>
      <c r="E3049" s="522" t="s">
        <v>619</v>
      </c>
    </row>
    <row r="3050" spans="1:5" ht="13.5" x14ac:dyDescent="0.25">
      <c r="A3050" s="103">
        <v>92031</v>
      </c>
      <c r="B3050" s="103" t="s">
        <v>3667</v>
      </c>
      <c r="C3050" s="103" t="s">
        <v>225</v>
      </c>
      <c r="D3050" s="360">
        <v>80.069999999999993</v>
      </c>
      <c r="E3050" s="522" t="s">
        <v>619</v>
      </c>
    </row>
    <row r="3051" spans="1:5" ht="13.5" x14ac:dyDescent="0.25">
      <c r="A3051" s="103">
        <v>92032</v>
      </c>
      <c r="B3051" s="103" t="s">
        <v>3668</v>
      </c>
      <c r="C3051" s="103" t="s">
        <v>225</v>
      </c>
      <c r="D3051" s="360">
        <v>72.78</v>
      </c>
      <c r="E3051" s="522" t="s">
        <v>619</v>
      </c>
    </row>
    <row r="3052" spans="1:5" ht="13.5" x14ac:dyDescent="0.25">
      <c r="A3052" s="103">
        <v>92033</v>
      </c>
      <c r="B3052" s="103" t="s">
        <v>3669</v>
      </c>
      <c r="C3052" s="103" t="s">
        <v>225</v>
      </c>
      <c r="D3052" s="360">
        <v>81.319999999999993</v>
      </c>
      <c r="E3052" s="522" t="s">
        <v>619</v>
      </c>
    </row>
    <row r="3053" spans="1:5" ht="13.5" x14ac:dyDescent="0.25">
      <c r="A3053" s="103">
        <v>92034</v>
      </c>
      <c r="B3053" s="103" t="s">
        <v>3670</v>
      </c>
      <c r="C3053" s="103" t="s">
        <v>225</v>
      </c>
      <c r="D3053" s="360">
        <v>65.94</v>
      </c>
      <c r="E3053" s="522" t="s">
        <v>619</v>
      </c>
    </row>
    <row r="3054" spans="1:5" ht="13.5" x14ac:dyDescent="0.25">
      <c r="A3054" s="103">
        <v>92035</v>
      </c>
      <c r="B3054" s="103" t="s">
        <v>3671</v>
      </c>
      <c r="C3054" s="103" t="s">
        <v>225</v>
      </c>
      <c r="D3054" s="360">
        <v>74.48</v>
      </c>
      <c r="E3054" s="522" t="s">
        <v>619</v>
      </c>
    </row>
    <row r="3055" spans="1:5" ht="13.5" x14ac:dyDescent="0.25">
      <c r="A3055" s="103">
        <v>97583</v>
      </c>
      <c r="B3055" s="103" t="s">
        <v>3672</v>
      </c>
      <c r="C3055" s="103" t="s">
        <v>225</v>
      </c>
      <c r="D3055" s="360">
        <v>92.04</v>
      </c>
      <c r="E3055" s="522" t="s">
        <v>619</v>
      </c>
    </row>
    <row r="3056" spans="1:5" ht="13.5" x14ac:dyDescent="0.25">
      <c r="A3056" s="103">
        <v>97584</v>
      </c>
      <c r="B3056" s="103" t="s">
        <v>3673</v>
      </c>
      <c r="C3056" s="103" t="s">
        <v>225</v>
      </c>
      <c r="D3056" s="360">
        <v>128.85</v>
      </c>
      <c r="E3056" s="522" t="s">
        <v>619</v>
      </c>
    </row>
    <row r="3057" spans="1:5" ht="13.5" x14ac:dyDescent="0.25">
      <c r="A3057" s="103">
        <v>97585</v>
      </c>
      <c r="B3057" s="103" t="s">
        <v>3674</v>
      </c>
      <c r="C3057" s="103" t="s">
        <v>225</v>
      </c>
      <c r="D3057" s="360">
        <v>123.91</v>
      </c>
      <c r="E3057" s="522" t="s">
        <v>619</v>
      </c>
    </row>
    <row r="3058" spans="1:5" ht="13.5" x14ac:dyDescent="0.25">
      <c r="A3058" s="103">
        <v>97586</v>
      </c>
      <c r="B3058" s="103" t="s">
        <v>3675</v>
      </c>
      <c r="C3058" s="103" t="s">
        <v>225</v>
      </c>
      <c r="D3058" s="360">
        <v>168.37</v>
      </c>
      <c r="E3058" s="522" t="s">
        <v>619</v>
      </c>
    </row>
    <row r="3059" spans="1:5" ht="13.5" x14ac:dyDescent="0.25">
      <c r="A3059" s="103">
        <v>97587</v>
      </c>
      <c r="B3059" s="103" t="s">
        <v>3676</v>
      </c>
      <c r="C3059" s="103" t="s">
        <v>225</v>
      </c>
      <c r="D3059" s="360">
        <v>307.5</v>
      </c>
      <c r="E3059" s="522" t="s">
        <v>619</v>
      </c>
    </row>
    <row r="3060" spans="1:5" ht="13.5" x14ac:dyDescent="0.25">
      <c r="A3060" s="103">
        <v>97589</v>
      </c>
      <c r="B3060" s="103" t="s">
        <v>3677</v>
      </c>
      <c r="C3060" s="103" t="s">
        <v>225</v>
      </c>
      <c r="D3060" s="360">
        <v>41.51</v>
      </c>
      <c r="E3060" s="522" t="s">
        <v>619</v>
      </c>
    </row>
    <row r="3061" spans="1:5" ht="13.5" x14ac:dyDescent="0.25">
      <c r="A3061" s="103">
        <v>97590</v>
      </c>
      <c r="B3061" s="103" t="s">
        <v>3678</v>
      </c>
      <c r="C3061" s="103" t="s">
        <v>225</v>
      </c>
      <c r="D3061" s="360">
        <v>102.93</v>
      </c>
      <c r="E3061" s="522" t="s">
        <v>619</v>
      </c>
    </row>
    <row r="3062" spans="1:5" ht="13.5" x14ac:dyDescent="0.25">
      <c r="A3062" s="103">
        <v>97591</v>
      </c>
      <c r="B3062" s="103" t="s">
        <v>3679</v>
      </c>
      <c r="C3062" s="103" t="s">
        <v>225</v>
      </c>
      <c r="D3062" s="360">
        <v>132.82</v>
      </c>
      <c r="E3062" s="522" t="s">
        <v>619</v>
      </c>
    </row>
    <row r="3063" spans="1:5" ht="13.5" x14ac:dyDescent="0.25">
      <c r="A3063" s="103">
        <v>97593</v>
      </c>
      <c r="B3063" s="103" t="s">
        <v>3680</v>
      </c>
      <c r="C3063" s="103" t="s">
        <v>225</v>
      </c>
      <c r="D3063" s="360">
        <v>150.08000000000001</v>
      </c>
      <c r="E3063" s="522" t="s">
        <v>619</v>
      </c>
    </row>
    <row r="3064" spans="1:5" ht="13.5" x14ac:dyDescent="0.25">
      <c r="A3064" s="103">
        <v>97594</v>
      </c>
      <c r="B3064" s="103" t="s">
        <v>3681</v>
      </c>
      <c r="C3064" s="103" t="s">
        <v>225</v>
      </c>
      <c r="D3064" s="360">
        <v>133.54</v>
      </c>
      <c r="E3064" s="522" t="s">
        <v>619</v>
      </c>
    </row>
    <row r="3065" spans="1:5" ht="13.5" x14ac:dyDescent="0.25">
      <c r="A3065" s="103">
        <v>97595</v>
      </c>
      <c r="B3065" s="103" t="s">
        <v>3682</v>
      </c>
      <c r="C3065" s="103" t="s">
        <v>225</v>
      </c>
      <c r="D3065" s="360">
        <v>109.58</v>
      </c>
      <c r="E3065" s="522" t="s">
        <v>619</v>
      </c>
    </row>
    <row r="3066" spans="1:5" ht="13.5" x14ac:dyDescent="0.25">
      <c r="A3066" s="103">
        <v>97596</v>
      </c>
      <c r="B3066" s="103" t="s">
        <v>3683</v>
      </c>
      <c r="C3066" s="103" t="s">
        <v>225</v>
      </c>
      <c r="D3066" s="360">
        <v>76.400000000000006</v>
      </c>
      <c r="E3066" s="522" t="s">
        <v>619</v>
      </c>
    </row>
    <row r="3067" spans="1:5" ht="13.5" x14ac:dyDescent="0.25">
      <c r="A3067" s="103">
        <v>97597</v>
      </c>
      <c r="B3067" s="103" t="s">
        <v>3684</v>
      </c>
      <c r="C3067" s="103" t="s">
        <v>225</v>
      </c>
      <c r="D3067" s="360">
        <v>75.599999999999994</v>
      </c>
      <c r="E3067" s="522" t="s">
        <v>619</v>
      </c>
    </row>
    <row r="3068" spans="1:5" ht="13.5" x14ac:dyDescent="0.25">
      <c r="A3068" s="103">
        <v>97598</v>
      </c>
      <c r="B3068" s="103" t="s">
        <v>3685</v>
      </c>
      <c r="C3068" s="103" t="s">
        <v>225</v>
      </c>
      <c r="D3068" s="360">
        <v>71.36</v>
      </c>
      <c r="E3068" s="522" t="s">
        <v>619</v>
      </c>
    </row>
    <row r="3069" spans="1:5" ht="13.5" x14ac:dyDescent="0.25">
      <c r="A3069" s="103">
        <v>97599</v>
      </c>
      <c r="B3069" s="103" t="s">
        <v>3686</v>
      </c>
      <c r="C3069" s="103" t="s">
        <v>225</v>
      </c>
      <c r="D3069" s="360">
        <v>29.26</v>
      </c>
      <c r="E3069" s="522" t="s">
        <v>619</v>
      </c>
    </row>
    <row r="3070" spans="1:5" ht="13.5" x14ac:dyDescent="0.25">
      <c r="A3070" s="103">
        <v>97609</v>
      </c>
      <c r="B3070" s="103" t="s">
        <v>3687</v>
      </c>
      <c r="C3070" s="103" t="s">
        <v>225</v>
      </c>
      <c r="D3070" s="360">
        <v>17.190000000000001</v>
      </c>
      <c r="E3070" s="522" t="s">
        <v>619</v>
      </c>
    </row>
    <row r="3071" spans="1:5" ht="13.5" x14ac:dyDescent="0.25">
      <c r="A3071" s="103">
        <v>97610</v>
      </c>
      <c r="B3071" s="103" t="s">
        <v>3688</v>
      </c>
      <c r="C3071" s="103" t="s">
        <v>225</v>
      </c>
      <c r="D3071" s="360">
        <v>18.34</v>
      </c>
      <c r="E3071" s="522" t="s">
        <v>619</v>
      </c>
    </row>
    <row r="3072" spans="1:5" ht="13.5" x14ac:dyDescent="0.25">
      <c r="A3072" s="103">
        <v>97611</v>
      </c>
      <c r="B3072" s="103" t="s">
        <v>3689</v>
      </c>
      <c r="C3072" s="103" t="s">
        <v>225</v>
      </c>
      <c r="D3072" s="360">
        <v>22.32</v>
      </c>
      <c r="E3072" s="522" t="s">
        <v>619</v>
      </c>
    </row>
    <row r="3073" spans="1:5" ht="13.5" x14ac:dyDescent="0.25">
      <c r="A3073" s="103">
        <v>97612</v>
      </c>
      <c r="B3073" s="103" t="s">
        <v>3690</v>
      </c>
      <c r="C3073" s="103" t="s">
        <v>225</v>
      </c>
      <c r="D3073" s="360">
        <v>24.12</v>
      </c>
      <c r="E3073" s="522" t="s">
        <v>619</v>
      </c>
    </row>
    <row r="3074" spans="1:5" ht="13.5" x14ac:dyDescent="0.25">
      <c r="A3074" s="103">
        <v>97613</v>
      </c>
      <c r="B3074" s="103" t="s">
        <v>3691</v>
      </c>
      <c r="C3074" s="103" t="s">
        <v>225</v>
      </c>
      <c r="D3074" s="360">
        <v>30.1</v>
      </c>
      <c r="E3074" s="522" t="s">
        <v>619</v>
      </c>
    </row>
    <row r="3075" spans="1:5" ht="13.5" x14ac:dyDescent="0.25">
      <c r="A3075" s="103">
        <v>97614</v>
      </c>
      <c r="B3075" s="103" t="s">
        <v>3692</v>
      </c>
      <c r="C3075" s="103" t="s">
        <v>225</v>
      </c>
      <c r="D3075" s="360">
        <v>51.69</v>
      </c>
      <c r="E3075" s="522" t="s">
        <v>619</v>
      </c>
    </row>
    <row r="3076" spans="1:5" ht="13.5" x14ac:dyDescent="0.25">
      <c r="A3076" s="103">
        <v>97615</v>
      </c>
      <c r="B3076" s="103" t="s">
        <v>3693</v>
      </c>
      <c r="C3076" s="103" t="s">
        <v>225</v>
      </c>
      <c r="D3076" s="360">
        <v>55.23</v>
      </c>
      <c r="E3076" s="522" t="s">
        <v>619</v>
      </c>
    </row>
    <row r="3077" spans="1:5" ht="13.5" x14ac:dyDescent="0.25">
      <c r="A3077" s="103">
        <v>97616</v>
      </c>
      <c r="B3077" s="103" t="s">
        <v>3694</v>
      </c>
      <c r="C3077" s="103" t="s">
        <v>225</v>
      </c>
      <c r="D3077" s="360">
        <v>63.62</v>
      </c>
      <c r="E3077" s="522" t="s">
        <v>619</v>
      </c>
    </row>
    <row r="3078" spans="1:5" ht="13.5" x14ac:dyDescent="0.25">
      <c r="A3078" s="103">
        <v>97617</v>
      </c>
      <c r="B3078" s="103" t="s">
        <v>3695</v>
      </c>
      <c r="C3078" s="103" t="s">
        <v>225</v>
      </c>
      <c r="D3078" s="360">
        <v>63.34</v>
      </c>
      <c r="E3078" s="522" t="s">
        <v>619</v>
      </c>
    </row>
    <row r="3079" spans="1:5" ht="13.5" x14ac:dyDescent="0.25">
      <c r="A3079" s="103">
        <v>97618</v>
      </c>
      <c r="B3079" s="103" t="s">
        <v>3696</v>
      </c>
      <c r="C3079" s="103" t="s">
        <v>225</v>
      </c>
      <c r="D3079" s="360">
        <v>57.76</v>
      </c>
      <c r="E3079" s="522" t="s">
        <v>619</v>
      </c>
    </row>
    <row r="3080" spans="1:5" ht="13.5" x14ac:dyDescent="0.25">
      <c r="A3080" s="103">
        <v>100902</v>
      </c>
      <c r="B3080" s="103" t="s">
        <v>3697</v>
      </c>
      <c r="C3080" s="103" t="s">
        <v>225</v>
      </c>
      <c r="D3080" s="360">
        <v>27.51</v>
      </c>
      <c r="E3080" s="522" t="s">
        <v>619</v>
      </c>
    </row>
    <row r="3081" spans="1:5" ht="13.5" x14ac:dyDescent="0.25">
      <c r="A3081" s="103">
        <v>100903</v>
      </c>
      <c r="B3081" s="103" t="s">
        <v>3698</v>
      </c>
      <c r="C3081" s="103" t="s">
        <v>225</v>
      </c>
      <c r="D3081" s="360">
        <v>32.61</v>
      </c>
      <c r="E3081" s="522" t="s">
        <v>619</v>
      </c>
    </row>
    <row r="3082" spans="1:5" ht="13.5" x14ac:dyDescent="0.25">
      <c r="A3082" s="103">
        <v>100904</v>
      </c>
      <c r="B3082" s="103" t="s">
        <v>3699</v>
      </c>
      <c r="C3082" s="103" t="s">
        <v>225</v>
      </c>
      <c r="D3082" s="360">
        <v>92.04</v>
      </c>
      <c r="E3082" s="522" t="s">
        <v>619</v>
      </c>
    </row>
    <row r="3083" spans="1:5" ht="13.5" x14ac:dyDescent="0.25">
      <c r="A3083" s="103">
        <v>100905</v>
      </c>
      <c r="B3083" s="103" t="s">
        <v>3700</v>
      </c>
      <c r="C3083" s="103" t="s">
        <v>225</v>
      </c>
      <c r="D3083" s="360">
        <v>247.82</v>
      </c>
      <c r="E3083" s="522" t="s">
        <v>619</v>
      </c>
    </row>
    <row r="3084" spans="1:5" ht="13.5" x14ac:dyDescent="0.25">
      <c r="A3084" s="103">
        <v>100906</v>
      </c>
      <c r="B3084" s="103" t="s">
        <v>3701</v>
      </c>
      <c r="C3084" s="103" t="s">
        <v>225</v>
      </c>
      <c r="D3084" s="360">
        <v>336.74</v>
      </c>
      <c r="E3084" s="522" t="s">
        <v>619</v>
      </c>
    </row>
    <row r="3085" spans="1:5" ht="13.5" x14ac:dyDescent="0.25">
      <c r="A3085" s="103">
        <v>100919</v>
      </c>
      <c r="B3085" s="103" t="s">
        <v>3702</v>
      </c>
      <c r="C3085" s="103" t="s">
        <v>225</v>
      </c>
      <c r="D3085" s="360">
        <v>58.74</v>
      </c>
      <c r="E3085" s="522" t="s">
        <v>619</v>
      </c>
    </row>
    <row r="3086" spans="1:5" ht="13.5" x14ac:dyDescent="0.25">
      <c r="A3086" s="103">
        <v>100920</v>
      </c>
      <c r="B3086" s="103" t="s">
        <v>3703</v>
      </c>
      <c r="C3086" s="103" t="s">
        <v>225</v>
      </c>
      <c r="D3086" s="360">
        <v>98.56</v>
      </c>
      <c r="E3086" s="522" t="s">
        <v>619</v>
      </c>
    </row>
    <row r="3087" spans="1:5" ht="13.5" x14ac:dyDescent="0.25">
      <c r="A3087" s="103">
        <v>100921</v>
      </c>
      <c r="B3087" s="103" t="s">
        <v>3704</v>
      </c>
      <c r="C3087" s="103" t="s">
        <v>225</v>
      </c>
      <c r="D3087" s="360">
        <v>70.84</v>
      </c>
      <c r="E3087" s="522" t="s">
        <v>619</v>
      </c>
    </row>
    <row r="3088" spans="1:5" ht="13.5" x14ac:dyDescent="0.25">
      <c r="A3088" s="103">
        <v>100922</v>
      </c>
      <c r="B3088" s="103" t="s">
        <v>3705</v>
      </c>
      <c r="C3088" s="103" t="s">
        <v>225</v>
      </c>
      <c r="D3088" s="360">
        <v>50.87</v>
      </c>
      <c r="E3088" s="522" t="s">
        <v>619</v>
      </c>
    </row>
    <row r="3089" spans="1:5" ht="13.5" x14ac:dyDescent="0.25">
      <c r="A3089" s="103">
        <v>100923</v>
      </c>
      <c r="B3089" s="103" t="s">
        <v>3706</v>
      </c>
      <c r="C3089" s="103" t="s">
        <v>225</v>
      </c>
      <c r="D3089" s="360">
        <v>58.8</v>
      </c>
      <c r="E3089" s="522" t="s">
        <v>619</v>
      </c>
    </row>
    <row r="3090" spans="1:5" ht="13.5" x14ac:dyDescent="0.25">
      <c r="A3090" s="103">
        <v>103782</v>
      </c>
      <c r="B3090" s="103" t="s">
        <v>3707</v>
      </c>
      <c r="C3090" s="103" t="s">
        <v>225</v>
      </c>
      <c r="D3090" s="360">
        <v>40.58</v>
      </c>
      <c r="E3090" s="522" t="s">
        <v>619</v>
      </c>
    </row>
    <row r="3091" spans="1:5" ht="13.5" x14ac:dyDescent="0.25">
      <c r="A3091" s="103">
        <v>101489</v>
      </c>
      <c r="B3091" s="103" t="s">
        <v>3708</v>
      </c>
      <c r="C3091" s="103" t="s">
        <v>225</v>
      </c>
      <c r="D3091" s="104">
        <v>1421.86</v>
      </c>
      <c r="E3091" s="522" t="s">
        <v>619</v>
      </c>
    </row>
    <row r="3092" spans="1:5" ht="13.5" x14ac:dyDescent="0.25">
      <c r="A3092" s="103">
        <v>101490</v>
      </c>
      <c r="B3092" s="103" t="s">
        <v>3709</v>
      </c>
      <c r="C3092" s="103" t="s">
        <v>225</v>
      </c>
      <c r="D3092" s="104">
        <v>1516.68</v>
      </c>
      <c r="E3092" s="522" t="s">
        <v>619</v>
      </c>
    </row>
    <row r="3093" spans="1:5" ht="13.5" x14ac:dyDescent="0.25">
      <c r="A3093" s="103">
        <v>101491</v>
      </c>
      <c r="B3093" s="103" t="s">
        <v>3710</v>
      </c>
      <c r="C3093" s="103" t="s">
        <v>225</v>
      </c>
      <c r="D3093" s="104">
        <v>1546.05</v>
      </c>
      <c r="E3093" s="522" t="s">
        <v>619</v>
      </c>
    </row>
    <row r="3094" spans="1:5" ht="13.5" x14ac:dyDescent="0.25">
      <c r="A3094" s="103">
        <v>101492</v>
      </c>
      <c r="B3094" s="103" t="s">
        <v>3711</v>
      </c>
      <c r="C3094" s="103" t="s">
        <v>225</v>
      </c>
      <c r="D3094" s="104">
        <v>1688.9</v>
      </c>
      <c r="E3094" s="522" t="s">
        <v>619</v>
      </c>
    </row>
    <row r="3095" spans="1:5" ht="13.5" x14ac:dyDescent="0.25">
      <c r="A3095" s="103">
        <v>101493</v>
      </c>
      <c r="B3095" s="103" t="s">
        <v>3712</v>
      </c>
      <c r="C3095" s="103" t="s">
        <v>225</v>
      </c>
      <c r="D3095" s="104">
        <v>1404.59</v>
      </c>
      <c r="E3095" s="522" t="s">
        <v>619</v>
      </c>
    </row>
    <row r="3096" spans="1:5" ht="13.5" x14ac:dyDescent="0.25">
      <c r="A3096" s="103">
        <v>101494</v>
      </c>
      <c r="B3096" s="103" t="s">
        <v>3713</v>
      </c>
      <c r="C3096" s="103" t="s">
        <v>225</v>
      </c>
      <c r="D3096" s="104">
        <v>1499.41</v>
      </c>
      <c r="E3096" s="522" t="s">
        <v>619</v>
      </c>
    </row>
    <row r="3097" spans="1:5" ht="13.5" x14ac:dyDescent="0.25">
      <c r="A3097" s="103">
        <v>101495</v>
      </c>
      <c r="B3097" s="103" t="s">
        <v>3714</v>
      </c>
      <c r="C3097" s="103" t="s">
        <v>225</v>
      </c>
      <c r="D3097" s="104">
        <v>1528.78</v>
      </c>
      <c r="E3097" s="522" t="s">
        <v>619</v>
      </c>
    </row>
    <row r="3098" spans="1:5" ht="13.5" x14ac:dyDescent="0.25">
      <c r="A3098" s="103">
        <v>101496</v>
      </c>
      <c r="B3098" s="103" t="s">
        <v>3715</v>
      </c>
      <c r="C3098" s="103" t="s">
        <v>225</v>
      </c>
      <c r="D3098" s="104">
        <v>1671.63</v>
      </c>
      <c r="E3098" s="522" t="s">
        <v>619</v>
      </c>
    </row>
    <row r="3099" spans="1:5" ht="13.5" x14ac:dyDescent="0.25">
      <c r="A3099" s="103">
        <v>101497</v>
      </c>
      <c r="B3099" s="103" t="s">
        <v>3716</v>
      </c>
      <c r="C3099" s="103" t="s">
        <v>225</v>
      </c>
      <c r="D3099" s="104">
        <v>1654.62</v>
      </c>
      <c r="E3099" s="522" t="s">
        <v>619</v>
      </c>
    </row>
    <row r="3100" spans="1:5" ht="13.5" x14ac:dyDescent="0.25">
      <c r="A3100" s="103">
        <v>101498</v>
      </c>
      <c r="B3100" s="103" t="s">
        <v>3717</v>
      </c>
      <c r="C3100" s="103" t="s">
        <v>225</v>
      </c>
      <c r="D3100" s="104">
        <v>1798.14</v>
      </c>
      <c r="E3100" s="522" t="s">
        <v>619</v>
      </c>
    </row>
    <row r="3101" spans="1:5" ht="13.5" x14ac:dyDescent="0.25">
      <c r="A3101" s="103">
        <v>101499</v>
      </c>
      <c r="B3101" s="103" t="s">
        <v>3718</v>
      </c>
      <c r="C3101" s="103" t="s">
        <v>225</v>
      </c>
      <c r="D3101" s="104">
        <v>1842.6</v>
      </c>
      <c r="E3101" s="522" t="s">
        <v>619</v>
      </c>
    </row>
    <row r="3102" spans="1:5" ht="13.5" x14ac:dyDescent="0.25">
      <c r="A3102" s="103">
        <v>101500</v>
      </c>
      <c r="B3102" s="103" t="s">
        <v>3719</v>
      </c>
      <c r="C3102" s="103" t="s">
        <v>225</v>
      </c>
      <c r="D3102" s="104">
        <v>2042.29</v>
      </c>
      <c r="E3102" s="522" t="s">
        <v>619</v>
      </c>
    </row>
    <row r="3103" spans="1:5" ht="13.5" x14ac:dyDescent="0.25">
      <c r="A3103" s="103">
        <v>101501</v>
      </c>
      <c r="B3103" s="103" t="s">
        <v>3720</v>
      </c>
      <c r="C3103" s="103" t="s">
        <v>225</v>
      </c>
      <c r="D3103" s="104">
        <v>1644.78</v>
      </c>
      <c r="E3103" s="522" t="s">
        <v>619</v>
      </c>
    </row>
    <row r="3104" spans="1:5" ht="13.5" x14ac:dyDescent="0.25">
      <c r="A3104" s="103">
        <v>101502</v>
      </c>
      <c r="B3104" s="103" t="s">
        <v>3721</v>
      </c>
      <c r="C3104" s="103" t="s">
        <v>225</v>
      </c>
      <c r="D3104" s="104">
        <v>1788.3</v>
      </c>
      <c r="E3104" s="522" t="s">
        <v>619</v>
      </c>
    </row>
    <row r="3105" spans="1:5" ht="13.5" x14ac:dyDescent="0.25">
      <c r="A3105" s="103">
        <v>101503</v>
      </c>
      <c r="B3105" s="103" t="s">
        <v>3722</v>
      </c>
      <c r="C3105" s="103" t="s">
        <v>225</v>
      </c>
      <c r="D3105" s="104">
        <v>1832.76</v>
      </c>
      <c r="E3105" s="522" t="s">
        <v>619</v>
      </c>
    </row>
    <row r="3106" spans="1:5" ht="13.5" x14ac:dyDescent="0.25">
      <c r="A3106" s="103">
        <v>101504</v>
      </c>
      <c r="B3106" s="103" t="s">
        <v>3723</v>
      </c>
      <c r="C3106" s="103" t="s">
        <v>225</v>
      </c>
      <c r="D3106" s="104">
        <v>2032.45</v>
      </c>
      <c r="E3106" s="522" t="s">
        <v>619</v>
      </c>
    </row>
    <row r="3107" spans="1:5" ht="13.5" x14ac:dyDescent="0.25">
      <c r="A3107" s="103">
        <v>101505</v>
      </c>
      <c r="B3107" s="103" t="s">
        <v>3724</v>
      </c>
      <c r="C3107" s="103" t="s">
        <v>225</v>
      </c>
      <c r="D3107" s="104">
        <v>1763.49</v>
      </c>
      <c r="E3107" s="522" t="s">
        <v>619</v>
      </c>
    </row>
    <row r="3108" spans="1:5" ht="13.5" x14ac:dyDescent="0.25">
      <c r="A3108" s="103">
        <v>101506</v>
      </c>
      <c r="B3108" s="103" t="s">
        <v>3725</v>
      </c>
      <c r="C3108" s="103" t="s">
        <v>225</v>
      </c>
      <c r="D3108" s="104">
        <v>1954.85</v>
      </c>
      <c r="E3108" s="522" t="s">
        <v>619</v>
      </c>
    </row>
    <row r="3109" spans="1:5" ht="13.5" x14ac:dyDescent="0.25">
      <c r="A3109" s="103">
        <v>101507</v>
      </c>
      <c r="B3109" s="103" t="s">
        <v>3726</v>
      </c>
      <c r="C3109" s="103" t="s">
        <v>225</v>
      </c>
      <c r="D3109" s="104">
        <v>2014.12</v>
      </c>
      <c r="E3109" s="522" t="s">
        <v>619</v>
      </c>
    </row>
    <row r="3110" spans="1:5" ht="13.5" x14ac:dyDescent="0.25">
      <c r="A3110" s="103">
        <v>101508</v>
      </c>
      <c r="B3110" s="103" t="s">
        <v>3727</v>
      </c>
      <c r="C3110" s="103" t="s">
        <v>225</v>
      </c>
      <c r="D3110" s="104">
        <v>2269.65</v>
      </c>
      <c r="E3110" s="522" t="s">
        <v>619</v>
      </c>
    </row>
    <row r="3111" spans="1:5" ht="13.5" x14ac:dyDescent="0.25">
      <c r="A3111" s="103">
        <v>101509</v>
      </c>
      <c r="B3111" s="103" t="s">
        <v>3728</v>
      </c>
      <c r="C3111" s="103" t="s">
        <v>225</v>
      </c>
      <c r="D3111" s="104">
        <v>1987.35</v>
      </c>
      <c r="E3111" s="522" t="s">
        <v>619</v>
      </c>
    </row>
    <row r="3112" spans="1:5" ht="13.5" x14ac:dyDescent="0.25">
      <c r="A3112" s="103">
        <v>101510</v>
      </c>
      <c r="B3112" s="103" t="s">
        <v>3729</v>
      </c>
      <c r="C3112" s="103" t="s">
        <v>225</v>
      </c>
      <c r="D3112" s="104">
        <v>2178.71</v>
      </c>
      <c r="E3112" s="522" t="s">
        <v>619</v>
      </c>
    </row>
    <row r="3113" spans="1:5" ht="13.5" x14ac:dyDescent="0.25">
      <c r="A3113" s="103">
        <v>101511</v>
      </c>
      <c r="B3113" s="103" t="s">
        <v>3730</v>
      </c>
      <c r="C3113" s="103" t="s">
        <v>225</v>
      </c>
      <c r="D3113" s="104">
        <v>2237.98</v>
      </c>
      <c r="E3113" s="522" t="s">
        <v>619</v>
      </c>
    </row>
    <row r="3114" spans="1:5" ht="13.5" x14ac:dyDescent="0.25">
      <c r="A3114" s="103">
        <v>101512</v>
      </c>
      <c r="B3114" s="103" t="s">
        <v>3731</v>
      </c>
      <c r="C3114" s="103" t="s">
        <v>225</v>
      </c>
      <c r="D3114" s="104">
        <v>2493.5100000000002</v>
      </c>
      <c r="E3114" s="522" t="s">
        <v>619</v>
      </c>
    </row>
    <row r="3115" spans="1:5" ht="13.5" x14ac:dyDescent="0.25">
      <c r="A3115" s="103">
        <v>101513</v>
      </c>
      <c r="B3115" s="103" t="s">
        <v>3732</v>
      </c>
      <c r="C3115" s="103" t="s">
        <v>225</v>
      </c>
      <c r="D3115" s="360">
        <v>792.55</v>
      </c>
      <c r="E3115" s="522" t="s">
        <v>619</v>
      </c>
    </row>
    <row r="3116" spans="1:5" ht="13.5" x14ac:dyDescent="0.25">
      <c r="A3116" s="103">
        <v>101514</v>
      </c>
      <c r="B3116" s="103" t="s">
        <v>3733</v>
      </c>
      <c r="C3116" s="103" t="s">
        <v>225</v>
      </c>
      <c r="D3116" s="360">
        <v>906.33</v>
      </c>
      <c r="E3116" s="522" t="s">
        <v>619</v>
      </c>
    </row>
    <row r="3117" spans="1:5" ht="13.5" x14ac:dyDescent="0.25">
      <c r="A3117" s="103">
        <v>101515</v>
      </c>
      <c r="B3117" s="103" t="s">
        <v>3734</v>
      </c>
      <c r="C3117" s="103" t="s">
        <v>225</v>
      </c>
      <c r="D3117" s="360">
        <v>941.57</v>
      </c>
      <c r="E3117" s="522" t="s">
        <v>619</v>
      </c>
    </row>
    <row r="3118" spans="1:5" ht="13.5" x14ac:dyDescent="0.25">
      <c r="A3118" s="103">
        <v>101516</v>
      </c>
      <c r="B3118" s="103" t="s">
        <v>3735</v>
      </c>
      <c r="C3118" s="103" t="s">
        <v>225</v>
      </c>
      <c r="D3118" s="104">
        <v>1074.3699999999999</v>
      </c>
      <c r="E3118" s="522" t="s">
        <v>619</v>
      </c>
    </row>
    <row r="3119" spans="1:5" ht="13.5" x14ac:dyDescent="0.25">
      <c r="A3119" s="103">
        <v>101517</v>
      </c>
      <c r="B3119" s="103" t="s">
        <v>3736</v>
      </c>
      <c r="C3119" s="103" t="s">
        <v>225</v>
      </c>
      <c r="D3119" s="360">
        <v>775.29</v>
      </c>
      <c r="E3119" s="522" t="s">
        <v>619</v>
      </c>
    </row>
    <row r="3120" spans="1:5" ht="13.5" x14ac:dyDescent="0.25">
      <c r="A3120" s="103">
        <v>101518</v>
      </c>
      <c r="B3120" s="103" t="s">
        <v>3737</v>
      </c>
      <c r="C3120" s="103" t="s">
        <v>225</v>
      </c>
      <c r="D3120" s="360">
        <v>889.07</v>
      </c>
      <c r="E3120" s="522" t="s">
        <v>619</v>
      </c>
    </row>
    <row r="3121" spans="1:5" ht="13.5" x14ac:dyDescent="0.25">
      <c r="A3121" s="103">
        <v>101519</v>
      </c>
      <c r="B3121" s="103" t="s">
        <v>3738</v>
      </c>
      <c r="C3121" s="103" t="s">
        <v>225</v>
      </c>
      <c r="D3121" s="360">
        <v>924.31</v>
      </c>
      <c r="E3121" s="522" t="s">
        <v>619</v>
      </c>
    </row>
    <row r="3122" spans="1:5" ht="13.5" x14ac:dyDescent="0.25">
      <c r="A3122" s="103">
        <v>101520</v>
      </c>
      <c r="B3122" s="103" t="s">
        <v>3739</v>
      </c>
      <c r="C3122" s="103" t="s">
        <v>225</v>
      </c>
      <c r="D3122" s="104">
        <v>1057.1099999999999</v>
      </c>
      <c r="E3122" s="522" t="s">
        <v>619</v>
      </c>
    </row>
    <row r="3123" spans="1:5" ht="13.5" x14ac:dyDescent="0.25">
      <c r="A3123" s="103">
        <v>101521</v>
      </c>
      <c r="B3123" s="103" t="s">
        <v>3740</v>
      </c>
      <c r="C3123" s="103" t="s">
        <v>225</v>
      </c>
      <c r="D3123" s="104">
        <v>1039.8</v>
      </c>
      <c r="E3123" s="522" t="s">
        <v>619</v>
      </c>
    </row>
    <row r="3124" spans="1:5" ht="13.5" x14ac:dyDescent="0.25">
      <c r="A3124" s="103">
        <v>101522</v>
      </c>
      <c r="B3124" s="103" t="s">
        <v>3741</v>
      </c>
      <c r="C3124" s="103" t="s">
        <v>225</v>
      </c>
      <c r="D3124" s="104">
        <v>1210.47</v>
      </c>
      <c r="E3124" s="522" t="s">
        <v>619</v>
      </c>
    </row>
    <row r="3125" spans="1:5" ht="13.5" x14ac:dyDescent="0.25">
      <c r="A3125" s="103">
        <v>101523</v>
      </c>
      <c r="B3125" s="103" t="s">
        <v>3742</v>
      </c>
      <c r="C3125" s="103" t="s">
        <v>225</v>
      </c>
      <c r="D3125" s="104">
        <v>1263.3399999999999</v>
      </c>
      <c r="E3125" s="522" t="s">
        <v>619</v>
      </c>
    </row>
    <row r="3126" spans="1:5" ht="13.5" x14ac:dyDescent="0.25">
      <c r="A3126" s="103">
        <v>101524</v>
      </c>
      <c r="B3126" s="103" t="s">
        <v>3743</v>
      </c>
      <c r="C3126" s="103" t="s">
        <v>225</v>
      </c>
      <c r="D3126" s="104">
        <v>1462.53</v>
      </c>
      <c r="E3126" s="522" t="s">
        <v>619</v>
      </c>
    </row>
    <row r="3127" spans="1:5" ht="13.5" x14ac:dyDescent="0.25">
      <c r="A3127" s="103">
        <v>101525</v>
      </c>
      <c r="B3127" s="103" t="s">
        <v>3744</v>
      </c>
      <c r="C3127" s="103" t="s">
        <v>225</v>
      </c>
      <c r="D3127" s="104">
        <v>1029.97</v>
      </c>
      <c r="E3127" s="522" t="s">
        <v>619</v>
      </c>
    </row>
    <row r="3128" spans="1:5" ht="13.5" x14ac:dyDescent="0.25">
      <c r="A3128" s="103">
        <v>101526</v>
      </c>
      <c r="B3128" s="103" t="s">
        <v>3745</v>
      </c>
      <c r="C3128" s="103" t="s">
        <v>225</v>
      </c>
      <c r="D3128" s="104">
        <v>1200.6400000000001</v>
      </c>
      <c r="E3128" s="522" t="s">
        <v>619</v>
      </c>
    </row>
    <row r="3129" spans="1:5" ht="13.5" x14ac:dyDescent="0.25">
      <c r="A3129" s="103">
        <v>101527</v>
      </c>
      <c r="B3129" s="103" t="s">
        <v>3746</v>
      </c>
      <c r="C3129" s="103" t="s">
        <v>225</v>
      </c>
      <c r="D3129" s="104">
        <v>1253.51</v>
      </c>
      <c r="E3129" s="522" t="s">
        <v>619</v>
      </c>
    </row>
    <row r="3130" spans="1:5" ht="13.5" x14ac:dyDescent="0.25">
      <c r="A3130" s="103">
        <v>101528</v>
      </c>
      <c r="B3130" s="103" t="s">
        <v>3747</v>
      </c>
      <c r="C3130" s="103" t="s">
        <v>225</v>
      </c>
      <c r="D3130" s="104">
        <v>1452.7</v>
      </c>
      <c r="E3130" s="522" t="s">
        <v>619</v>
      </c>
    </row>
    <row r="3131" spans="1:5" ht="13.5" x14ac:dyDescent="0.25">
      <c r="A3131" s="103">
        <v>101529</v>
      </c>
      <c r="B3131" s="103" t="s">
        <v>3748</v>
      </c>
      <c r="C3131" s="103" t="s">
        <v>225</v>
      </c>
      <c r="D3131" s="104">
        <v>1164.68</v>
      </c>
      <c r="E3131" s="522" t="s">
        <v>619</v>
      </c>
    </row>
    <row r="3132" spans="1:5" ht="13.5" x14ac:dyDescent="0.25">
      <c r="A3132" s="103">
        <v>101530</v>
      </c>
      <c r="B3132" s="103" t="s">
        <v>3749</v>
      </c>
      <c r="C3132" s="103" t="s">
        <v>225</v>
      </c>
      <c r="D3132" s="104">
        <v>1392.24</v>
      </c>
      <c r="E3132" s="522" t="s">
        <v>619</v>
      </c>
    </row>
    <row r="3133" spans="1:5" ht="13.5" x14ac:dyDescent="0.25">
      <c r="A3133" s="103">
        <v>101531</v>
      </c>
      <c r="B3133" s="103" t="s">
        <v>3750</v>
      </c>
      <c r="C3133" s="103" t="s">
        <v>225</v>
      </c>
      <c r="D3133" s="104">
        <v>1462.73</v>
      </c>
      <c r="E3133" s="522" t="s">
        <v>619</v>
      </c>
    </row>
    <row r="3134" spans="1:5" ht="13.5" x14ac:dyDescent="0.25">
      <c r="A3134" s="103">
        <v>101532</v>
      </c>
      <c r="B3134" s="103" t="s">
        <v>3751</v>
      </c>
      <c r="C3134" s="103" t="s">
        <v>225</v>
      </c>
      <c r="D3134" s="104">
        <v>1728.32</v>
      </c>
      <c r="E3134" s="522" t="s">
        <v>619</v>
      </c>
    </row>
    <row r="3135" spans="1:5" ht="13.5" x14ac:dyDescent="0.25">
      <c r="A3135" s="103">
        <v>101533</v>
      </c>
      <c r="B3135" s="103" t="s">
        <v>3752</v>
      </c>
      <c r="C3135" s="103" t="s">
        <v>225</v>
      </c>
      <c r="D3135" s="104">
        <v>1388.55</v>
      </c>
      <c r="E3135" s="522" t="s">
        <v>619</v>
      </c>
    </row>
    <row r="3136" spans="1:5" ht="13.5" x14ac:dyDescent="0.25">
      <c r="A3136" s="103">
        <v>101534</v>
      </c>
      <c r="B3136" s="103" t="s">
        <v>3753</v>
      </c>
      <c r="C3136" s="103" t="s">
        <v>225</v>
      </c>
      <c r="D3136" s="104">
        <v>1616.11</v>
      </c>
      <c r="E3136" s="522" t="s">
        <v>619</v>
      </c>
    </row>
    <row r="3137" spans="1:5" ht="13.5" x14ac:dyDescent="0.25">
      <c r="A3137" s="103">
        <v>101535</v>
      </c>
      <c r="B3137" s="103" t="s">
        <v>3754</v>
      </c>
      <c r="C3137" s="103" t="s">
        <v>225</v>
      </c>
      <c r="D3137" s="104">
        <v>1686.6</v>
      </c>
      <c r="E3137" s="522" t="s">
        <v>619</v>
      </c>
    </row>
    <row r="3138" spans="1:5" ht="13.5" x14ac:dyDescent="0.25">
      <c r="A3138" s="103">
        <v>101536</v>
      </c>
      <c r="B3138" s="103" t="s">
        <v>3755</v>
      </c>
      <c r="C3138" s="103" t="s">
        <v>225</v>
      </c>
      <c r="D3138" s="104">
        <v>1952.19</v>
      </c>
      <c r="E3138" s="522" t="s">
        <v>619</v>
      </c>
    </row>
    <row r="3139" spans="1:5" ht="13.5" x14ac:dyDescent="0.25">
      <c r="A3139" s="103">
        <v>101537</v>
      </c>
      <c r="B3139" s="103" t="s">
        <v>3756</v>
      </c>
      <c r="C3139" s="103" t="s">
        <v>225</v>
      </c>
      <c r="D3139" s="360">
        <v>140.05000000000001</v>
      </c>
      <c r="E3139" s="522" t="s">
        <v>619</v>
      </c>
    </row>
    <row r="3140" spans="1:5" ht="13.5" x14ac:dyDescent="0.25">
      <c r="A3140" s="103">
        <v>101538</v>
      </c>
      <c r="B3140" s="103" t="s">
        <v>3757</v>
      </c>
      <c r="C3140" s="103" t="s">
        <v>225</v>
      </c>
      <c r="D3140" s="360">
        <v>53.33</v>
      </c>
      <c r="E3140" s="522" t="s">
        <v>619</v>
      </c>
    </row>
    <row r="3141" spans="1:5" ht="13.5" x14ac:dyDescent="0.25">
      <c r="A3141" s="103">
        <v>101539</v>
      </c>
      <c r="B3141" s="103" t="s">
        <v>3758</v>
      </c>
      <c r="C3141" s="103" t="s">
        <v>225</v>
      </c>
      <c r="D3141" s="360">
        <v>87.3</v>
      </c>
      <c r="E3141" s="522" t="s">
        <v>619</v>
      </c>
    </row>
    <row r="3142" spans="1:5" ht="13.5" x14ac:dyDescent="0.25">
      <c r="A3142" s="103">
        <v>101540</v>
      </c>
      <c r="B3142" s="103" t="s">
        <v>3759</v>
      </c>
      <c r="C3142" s="103" t="s">
        <v>225</v>
      </c>
      <c r="D3142" s="360">
        <v>148.16</v>
      </c>
      <c r="E3142" s="522" t="s">
        <v>619</v>
      </c>
    </row>
    <row r="3143" spans="1:5" ht="13.5" x14ac:dyDescent="0.25">
      <c r="A3143" s="103">
        <v>101541</v>
      </c>
      <c r="B3143" s="103" t="s">
        <v>3760</v>
      </c>
      <c r="C3143" s="103" t="s">
        <v>225</v>
      </c>
      <c r="D3143" s="360">
        <v>193</v>
      </c>
      <c r="E3143" s="522" t="s">
        <v>619</v>
      </c>
    </row>
    <row r="3144" spans="1:5" ht="13.5" x14ac:dyDescent="0.25">
      <c r="A3144" s="103">
        <v>101542</v>
      </c>
      <c r="B3144" s="103" t="s">
        <v>3761</v>
      </c>
      <c r="C3144" s="103" t="s">
        <v>225</v>
      </c>
      <c r="D3144" s="360">
        <v>40</v>
      </c>
      <c r="E3144" s="522" t="s">
        <v>619</v>
      </c>
    </row>
    <row r="3145" spans="1:5" ht="13.5" x14ac:dyDescent="0.25">
      <c r="A3145" s="103">
        <v>101543</v>
      </c>
      <c r="B3145" s="103" t="s">
        <v>3762</v>
      </c>
      <c r="C3145" s="103" t="s">
        <v>225</v>
      </c>
      <c r="D3145" s="360">
        <v>70.64</v>
      </c>
      <c r="E3145" s="522" t="s">
        <v>619</v>
      </c>
    </row>
    <row r="3146" spans="1:5" ht="13.5" x14ac:dyDescent="0.25">
      <c r="A3146" s="103">
        <v>101544</v>
      </c>
      <c r="B3146" s="103" t="s">
        <v>3763</v>
      </c>
      <c r="C3146" s="103" t="s">
        <v>225</v>
      </c>
      <c r="D3146" s="360">
        <v>113.41</v>
      </c>
      <c r="E3146" s="522" t="s">
        <v>619</v>
      </c>
    </row>
    <row r="3147" spans="1:5" ht="13.5" x14ac:dyDescent="0.25">
      <c r="A3147" s="103">
        <v>101545</v>
      </c>
      <c r="B3147" s="103" t="s">
        <v>3764</v>
      </c>
      <c r="C3147" s="103" t="s">
        <v>225</v>
      </c>
      <c r="D3147" s="360">
        <v>165.32</v>
      </c>
      <c r="E3147" s="522" t="s">
        <v>619</v>
      </c>
    </row>
    <row r="3148" spans="1:5" ht="13.5" x14ac:dyDescent="0.25">
      <c r="A3148" s="103">
        <v>101546</v>
      </c>
      <c r="B3148" s="103" t="s">
        <v>3765</v>
      </c>
      <c r="C3148" s="103" t="s">
        <v>225</v>
      </c>
      <c r="D3148" s="360">
        <v>30.48</v>
      </c>
      <c r="E3148" s="522" t="s">
        <v>619</v>
      </c>
    </row>
    <row r="3149" spans="1:5" ht="13.5" x14ac:dyDescent="0.25">
      <c r="A3149" s="103">
        <v>101547</v>
      </c>
      <c r="B3149" s="103" t="s">
        <v>3766</v>
      </c>
      <c r="C3149" s="103" t="s">
        <v>225</v>
      </c>
      <c r="D3149" s="360">
        <v>95.09</v>
      </c>
      <c r="E3149" s="522" t="s">
        <v>619</v>
      </c>
    </row>
    <row r="3150" spans="1:5" ht="13.5" x14ac:dyDescent="0.25">
      <c r="A3150" s="103">
        <v>101548</v>
      </c>
      <c r="B3150" s="103" t="s">
        <v>3767</v>
      </c>
      <c r="C3150" s="103" t="s">
        <v>225</v>
      </c>
      <c r="D3150" s="360">
        <v>7.69</v>
      </c>
      <c r="E3150" s="522" t="s">
        <v>619</v>
      </c>
    </row>
    <row r="3151" spans="1:5" ht="13.5" x14ac:dyDescent="0.25">
      <c r="A3151" s="103">
        <v>101549</v>
      </c>
      <c r="B3151" s="103" t="s">
        <v>3768</v>
      </c>
      <c r="C3151" s="103" t="s">
        <v>225</v>
      </c>
      <c r="D3151" s="360">
        <v>19.13</v>
      </c>
      <c r="E3151" s="522" t="s">
        <v>619</v>
      </c>
    </row>
    <row r="3152" spans="1:5" ht="13.5" x14ac:dyDescent="0.25">
      <c r="A3152" s="103">
        <v>101553</v>
      </c>
      <c r="B3152" s="103" t="s">
        <v>3769</v>
      </c>
      <c r="C3152" s="103" t="s">
        <v>225</v>
      </c>
      <c r="D3152" s="360">
        <v>18.89</v>
      </c>
      <c r="E3152" s="522" t="s">
        <v>619</v>
      </c>
    </row>
    <row r="3153" spans="1:5" ht="13.5" x14ac:dyDescent="0.25">
      <c r="A3153" s="103">
        <v>101554</v>
      </c>
      <c r="B3153" s="103" t="s">
        <v>3770</v>
      </c>
      <c r="C3153" s="103" t="s">
        <v>225</v>
      </c>
      <c r="D3153" s="360">
        <v>13.4</v>
      </c>
      <c r="E3153" s="522" t="s">
        <v>619</v>
      </c>
    </row>
    <row r="3154" spans="1:5" ht="13.5" x14ac:dyDescent="0.25">
      <c r="A3154" s="103">
        <v>101555</v>
      </c>
      <c r="B3154" s="103" t="s">
        <v>3771</v>
      </c>
      <c r="C3154" s="103" t="s">
        <v>225</v>
      </c>
      <c r="D3154" s="360">
        <v>8.4</v>
      </c>
      <c r="E3154" s="522" t="s">
        <v>619</v>
      </c>
    </row>
    <row r="3155" spans="1:5" ht="13.5" x14ac:dyDescent="0.25">
      <c r="A3155" s="103">
        <v>101556</v>
      </c>
      <c r="B3155" s="103" t="s">
        <v>3772</v>
      </c>
      <c r="C3155" s="103" t="s">
        <v>225</v>
      </c>
      <c r="D3155" s="360">
        <v>7.6</v>
      </c>
      <c r="E3155" s="522" t="s">
        <v>619</v>
      </c>
    </row>
    <row r="3156" spans="1:5" ht="13.5" x14ac:dyDescent="0.25">
      <c r="A3156" s="103">
        <v>101560</v>
      </c>
      <c r="B3156" s="103" t="s">
        <v>3773</v>
      </c>
      <c r="C3156" s="103" t="s">
        <v>206</v>
      </c>
      <c r="D3156" s="360">
        <v>9.69</v>
      </c>
      <c r="E3156" s="522" t="s">
        <v>619</v>
      </c>
    </row>
    <row r="3157" spans="1:5" ht="13.5" x14ac:dyDescent="0.25">
      <c r="A3157" s="103">
        <v>101561</v>
      </c>
      <c r="B3157" s="103" t="s">
        <v>3774</v>
      </c>
      <c r="C3157" s="103" t="s">
        <v>206</v>
      </c>
      <c r="D3157" s="360">
        <v>15.39</v>
      </c>
      <c r="E3157" s="522" t="s">
        <v>619</v>
      </c>
    </row>
    <row r="3158" spans="1:5" ht="13.5" x14ac:dyDescent="0.25">
      <c r="A3158" s="103">
        <v>101562</v>
      </c>
      <c r="B3158" s="103" t="s">
        <v>3775</v>
      </c>
      <c r="C3158" s="103" t="s">
        <v>206</v>
      </c>
      <c r="D3158" s="360">
        <v>23.82</v>
      </c>
      <c r="E3158" s="522" t="s">
        <v>619</v>
      </c>
    </row>
    <row r="3159" spans="1:5" ht="13.5" x14ac:dyDescent="0.25">
      <c r="A3159" s="103">
        <v>101563</v>
      </c>
      <c r="B3159" s="103" t="s">
        <v>3776</v>
      </c>
      <c r="C3159" s="103" t="s">
        <v>206</v>
      </c>
      <c r="D3159" s="360">
        <v>33.630000000000003</v>
      </c>
      <c r="E3159" s="522" t="s">
        <v>619</v>
      </c>
    </row>
    <row r="3160" spans="1:5" ht="13.5" x14ac:dyDescent="0.25">
      <c r="A3160" s="103">
        <v>101564</v>
      </c>
      <c r="B3160" s="103" t="s">
        <v>3777</v>
      </c>
      <c r="C3160" s="103" t="s">
        <v>206</v>
      </c>
      <c r="D3160" s="360">
        <v>49.7</v>
      </c>
      <c r="E3160" s="522" t="s">
        <v>619</v>
      </c>
    </row>
    <row r="3161" spans="1:5" ht="13.5" x14ac:dyDescent="0.25">
      <c r="A3161" s="103">
        <v>101565</v>
      </c>
      <c r="B3161" s="103" t="s">
        <v>3778</v>
      </c>
      <c r="C3161" s="103" t="s">
        <v>206</v>
      </c>
      <c r="D3161" s="360">
        <v>69.5</v>
      </c>
      <c r="E3161" s="522" t="s">
        <v>619</v>
      </c>
    </row>
    <row r="3162" spans="1:5" ht="13.5" x14ac:dyDescent="0.25">
      <c r="A3162" s="103">
        <v>101567</v>
      </c>
      <c r="B3162" s="103" t="s">
        <v>3779</v>
      </c>
      <c r="C3162" s="103" t="s">
        <v>206</v>
      </c>
      <c r="D3162" s="360">
        <v>90.22</v>
      </c>
      <c r="E3162" s="522" t="s">
        <v>619</v>
      </c>
    </row>
    <row r="3163" spans="1:5" ht="13.5" x14ac:dyDescent="0.25">
      <c r="A3163" s="103">
        <v>101568</v>
      </c>
      <c r="B3163" s="103" t="s">
        <v>3780</v>
      </c>
      <c r="C3163" s="103" t="s">
        <v>206</v>
      </c>
      <c r="D3163" s="360">
        <v>117.95</v>
      </c>
      <c r="E3163" s="522" t="s">
        <v>619</v>
      </c>
    </row>
    <row r="3164" spans="1:5" ht="13.5" x14ac:dyDescent="0.25">
      <c r="A3164" s="103">
        <v>101626</v>
      </c>
      <c r="B3164" s="103" t="s">
        <v>3781</v>
      </c>
      <c r="C3164" s="103" t="s">
        <v>225</v>
      </c>
      <c r="D3164" s="360">
        <v>181.97</v>
      </c>
      <c r="E3164" s="522" t="s">
        <v>619</v>
      </c>
    </row>
    <row r="3165" spans="1:5" ht="13.5" x14ac:dyDescent="0.25">
      <c r="A3165" s="103">
        <v>101627</v>
      </c>
      <c r="B3165" s="103" t="s">
        <v>3782</v>
      </c>
      <c r="C3165" s="103" t="s">
        <v>225</v>
      </c>
      <c r="D3165" s="360">
        <v>282.63</v>
      </c>
      <c r="E3165" s="522" t="s">
        <v>619</v>
      </c>
    </row>
    <row r="3166" spans="1:5" ht="13.5" x14ac:dyDescent="0.25">
      <c r="A3166" s="103">
        <v>101628</v>
      </c>
      <c r="B3166" s="103" t="s">
        <v>3783</v>
      </c>
      <c r="C3166" s="103" t="s">
        <v>225</v>
      </c>
      <c r="D3166" s="360">
        <v>135.4</v>
      </c>
      <c r="E3166" s="522" t="s">
        <v>619</v>
      </c>
    </row>
    <row r="3167" spans="1:5" ht="13.5" x14ac:dyDescent="0.25">
      <c r="A3167" s="103">
        <v>101629</v>
      </c>
      <c r="B3167" s="103" t="s">
        <v>3784</v>
      </c>
      <c r="C3167" s="103" t="s">
        <v>225</v>
      </c>
      <c r="D3167" s="360">
        <v>159.38</v>
      </c>
      <c r="E3167" s="522" t="s">
        <v>619</v>
      </c>
    </row>
    <row r="3168" spans="1:5" ht="13.5" x14ac:dyDescent="0.25">
      <c r="A3168" s="103">
        <v>101630</v>
      </c>
      <c r="B3168" s="103" t="s">
        <v>3785</v>
      </c>
      <c r="C3168" s="103" t="s">
        <v>225</v>
      </c>
      <c r="D3168" s="360">
        <v>78.569999999999993</v>
      </c>
      <c r="E3168" s="522" t="s">
        <v>619</v>
      </c>
    </row>
    <row r="3169" spans="1:5" ht="13.5" x14ac:dyDescent="0.25">
      <c r="A3169" s="103">
        <v>101631</v>
      </c>
      <c r="B3169" s="103" t="s">
        <v>3786</v>
      </c>
      <c r="C3169" s="103" t="s">
        <v>225</v>
      </c>
      <c r="D3169" s="360">
        <v>32.85</v>
      </c>
      <c r="E3169" s="522" t="s">
        <v>619</v>
      </c>
    </row>
    <row r="3170" spans="1:5" ht="13.5" x14ac:dyDescent="0.25">
      <c r="A3170" s="103">
        <v>101632</v>
      </c>
      <c r="B3170" s="103" t="s">
        <v>3787</v>
      </c>
      <c r="C3170" s="103" t="s">
        <v>225</v>
      </c>
      <c r="D3170" s="360">
        <v>40.380000000000003</v>
      </c>
      <c r="E3170" s="522" t="s">
        <v>619</v>
      </c>
    </row>
    <row r="3171" spans="1:5" ht="13.5" x14ac:dyDescent="0.25">
      <c r="A3171" s="103">
        <v>101633</v>
      </c>
      <c r="B3171" s="103" t="s">
        <v>3788</v>
      </c>
      <c r="C3171" s="103" t="s">
        <v>225</v>
      </c>
      <c r="D3171" s="360">
        <v>104.57</v>
      </c>
      <c r="E3171" s="522" t="s">
        <v>619</v>
      </c>
    </row>
    <row r="3172" spans="1:5" ht="13.5" x14ac:dyDescent="0.25">
      <c r="A3172" s="103">
        <v>101636</v>
      </c>
      <c r="B3172" s="103" t="s">
        <v>3789</v>
      </c>
      <c r="C3172" s="103" t="s">
        <v>225</v>
      </c>
      <c r="D3172" s="360">
        <v>156.31</v>
      </c>
      <c r="E3172" s="522" t="s">
        <v>619</v>
      </c>
    </row>
    <row r="3173" spans="1:5" ht="13.5" x14ac:dyDescent="0.25">
      <c r="A3173" s="103">
        <v>101637</v>
      </c>
      <c r="B3173" s="103" t="s">
        <v>3790</v>
      </c>
      <c r="C3173" s="103" t="s">
        <v>225</v>
      </c>
      <c r="D3173" s="360">
        <v>151.25</v>
      </c>
      <c r="E3173" s="522" t="s">
        <v>619</v>
      </c>
    </row>
    <row r="3174" spans="1:5" ht="13.5" x14ac:dyDescent="0.25">
      <c r="A3174" s="103">
        <v>101640</v>
      </c>
      <c r="B3174" s="103" t="s">
        <v>3791</v>
      </c>
      <c r="C3174" s="103" t="s">
        <v>225</v>
      </c>
      <c r="D3174" s="360">
        <v>83.96</v>
      </c>
      <c r="E3174" s="522" t="s">
        <v>619</v>
      </c>
    </row>
    <row r="3175" spans="1:5" ht="13.5" x14ac:dyDescent="0.25">
      <c r="A3175" s="103">
        <v>101641</v>
      </c>
      <c r="B3175" s="103" t="s">
        <v>3792</v>
      </c>
      <c r="C3175" s="103" t="s">
        <v>225</v>
      </c>
      <c r="D3175" s="360">
        <v>43.64</v>
      </c>
      <c r="E3175" s="522" t="s">
        <v>619</v>
      </c>
    </row>
    <row r="3176" spans="1:5" ht="13.5" x14ac:dyDescent="0.25">
      <c r="A3176" s="103">
        <v>101642</v>
      </c>
      <c r="B3176" s="103" t="s">
        <v>3793</v>
      </c>
      <c r="C3176" s="103" t="s">
        <v>225</v>
      </c>
      <c r="D3176" s="360">
        <v>22.05</v>
      </c>
      <c r="E3176" s="522" t="s">
        <v>619</v>
      </c>
    </row>
    <row r="3177" spans="1:5" ht="13.5" x14ac:dyDescent="0.25">
      <c r="A3177" s="103">
        <v>101643</v>
      </c>
      <c r="B3177" s="103" t="s">
        <v>3794</v>
      </c>
      <c r="C3177" s="103" t="s">
        <v>225</v>
      </c>
      <c r="D3177" s="360">
        <v>38.130000000000003</v>
      </c>
      <c r="E3177" s="522" t="s">
        <v>619</v>
      </c>
    </row>
    <row r="3178" spans="1:5" ht="13.5" x14ac:dyDescent="0.25">
      <c r="A3178" s="103">
        <v>101644</v>
      </c>
      <c r="B3178" s="103" t="s">
        <v>3795</v>
      </c>
      <c r="C3178" s="103" t="s">
        <v>225</v>
      </c>
      <c r="D3178" s="360">
        <v>51.49</v>
      </c>
      <c r="E3178" s="522" t="s">
        <v>619</v>
      </c>
    </row>
    <row r="3179" spans="1:5" ht="13.5" x14ac:dyDescent="0.25">
      <c r="A3179" s="103">
        <v>101645</v>
      </c>
      <c r="B3179" s="103" t="s">
        <v>3796</v>
      </c>
      <c r="C3179" s="103" t="s">
        <v>225</v>
      </c>
      <c r="D3179" s="360">
        <v>24.54</v>
      </c>
      <c r="E3179" s="522" t="s">
        <v>619</v>
      </c>
    </row>
    <row r="3180" spans="1:5" ht="13.5" x14ac:dyDescent="0.25">
      <c r="A3180" s="103">
        <v>101646</v>
      </c>
      <c r="B3180" s="103" t="s">
        <v>3797</v>
      </c>
      <c r="C3180" s="103" t="s">
        <v>225</v>
      </c>
      <c r="D3180" s="360">
        <v>32.479999999999997</v>
      </c>
      <c r="E3180" s="522" t="s">
        <v>619</v>
      </c>
    </row>
    <row r="3181" spans="1:5" ht="13.5" x14ac:dyDescent="0.25">
      <c r="A3181" s="103">
        <v>101647</v>
      </c>
      <c r="B3181" s="103" t="s">
        <v>3798</v>
      </c>
      <c r="C3181" s="103" t="s">
        <v>225</v>
      </c>
      <c r="D3181" s="360">
        <v>59.4</v>
      </c>
      <c r="E3181" s="522" t="s">
        <v>619</v>
      </c>
    </row>
    <row r="3182" spans="1:5" ht="13.5" x14ac:dyDescent="0.25">
      <c r="A3182" s="103">
        <v>101648</v>
      </c>
      <c r="B3182" s="103" t="s">
        <v>3799</v>
      </c>
      <c r="C3182" s="103" t="s">
        <v>225</v>
      </c>
      <c r="D3182" s="360">
        <v>46.02</v>
      </c>
      <c r="E3182" s="522" t="s">
        <v>619</v>
      </c>
    </row>
    <row r="3183" spans="1:5" ht="13.5" x14ac:dyDescent="0.25">
      <c r="A3183" s="103">
        <v>101649</v>
      </c>
      <c r="B3183" s="103" t="s">
        <v>3800</v>
      </c>
      <c r="C3183" s="103" t="s">
        <v>225</v>
      </c>
      <c r="D3183" s="360">
        <v>52.97</v>
      </c>
      <c r="E3183" s="522" t="s">
        <v>619</v>
      </c>
    </row>
    <row r="3184" spans="1:5" ht="13.5" x14ac:dyDescent="0.25">
      <c r="A3184" s="103">
        <v>101650</v>
      </c>
      <c r="B3184" s="103" t="s">
        <v>3801</v>
      </c>
      <c r="C3184" s="103" t="s">
        <v>225</v>
      </c>
      <c r="D3184" s="360">
        <v>61.52</v>
      </c>
      <c r="E3184" s="522" t="s">
        <v>619</v>
      </c>
    </row>
    <row r="3185" spans="1:5" ht="13.5" x14ac:dyDescent="0.25">
      <c r="A3185" s="103">
        <v>101651</v>
      </c>
      <c r="B3185" s="103" t="s">
        <v>3802</v>
      </c>
      <c r="C3185" s="103" t="s">
        <v>225</v>
      </c>
      <c r="D3185" s="360">
        <v>66.48</v>
      </c>
      <c r="E3185" s="522" t="s">
        <v>619</v>
      </c>
    </row>
    <row r="3186" spans="1:5" ht="13.5" x14ac:dyDescent="0.25">
      <c r="A3186" s="103">
        <v>101652</v>
      </c>
      <c r="B3186" s="103" t="s">
        <v>3803</v>
      </c>
      <c r="C3186" s="103" t="s">
        <v>225</v>
      </c>
      <c r="D3186" s="360">
        <v>541.02</v>
      </c>
      <c r="E3186" s="522" t="s">
        <v>619</v>
      </c>
    </row>
    <row r="3187" spans="1:5" ht="13.5" x14ac:dyDescent="0.25">
      <c r="A3187" s="103">
        <v>101653</v>
      </c>
      <c r="B3187" s="103" t="s">
        <v>3804</v>
      </c>
      <c r="C3187" s="103" t="s">
        <v>225</v>
      </c>
      <c r="D3187" s="360">
        <v>293.85000000000002</v>
      </c>
      <c r="E3187" s="522" t="s">
        <v>619</v>
      </c>
    </row>
    <row r="3188" spans="1:5" ht="13.5" x14ac:dyDescent="0.25">
      <c r="A3188" s="103">
        <v>101654</v>
      </c>
      <c r="B3188" s="103" t="s">
        <v>3805</v>
      </c>
      <c r="C3188" s="103" t="s">
        <v>225</v>
      </c>
      <c r="D3188" s="360">
        <v>302.95999999999998</v>
      </c>
      <c r="E3188" s="522" t="s">
        <v>619</v>
      </c>
    </row>
    <row r="3189" spans="1:5" ht="13.5" x14ac:dyDescent="0.25">
      <c r="A3189" s="103">
        <v>101655</v>
      </c>
      <c r="B3189" s="103" t="s">
        <v>3806</v>
      </c>
      <c r="C3189" s="103" t="s">
        <v>225</v>
      </c>
      <c r="D3189" s="360">
        <v>494.43</v>
      </c>
      <c r="E3189" s="522" t="s">
        <v>619</v>
      </c>
    </row>
    <row r="3190" spans="1:5" ht="13.5" x14ac:dyDescent="0.25">
      <c r="A3190" s="103">
        <v>101656</v>
      </c>
      <c r="B3190" s="103" t="s">
        <v>3807</v>
      </c>
      <c r="C3190" s="103" t="s">
        <v>225</v>
      </c>
      <c r="D3190" s="360">
        <v>539.14</v>
      </c>
      <c r="E3190" s="522" t="s">
        <v>619</v>
      </c>
    </row>
    <row r="3191" spans="1:5" ht="13.5" x14ac:dyDescent="0.25">
      <c r="A3191" s="103">
        <v>101657</v>
      </c>
      <c r="B3191" s="103" t="s">
        <v>3808</v>
      </c>
      <c r="C3191" s="103" t="s">
        <v>225</v>
      </c>
      <c r="D3191" s="360">
        <v>634.37</v>
      </c>
      <c r="E3191" s="522" t="s">
        <v>619</v>
      </c>
    </row>
    <row r="3192" spans="1:5" ht="13.5" x14ac:dyDescent="0.25">
      <c r="A3192" s="103">
        <v>101658</v>
      </c>
      <c r="B3192" s="103" t="s">
        <v>3809</v>
      </c>
      <c r="C3192" s="103" t="s">
        <v>225</v>
      </c>
      <c r="D3192" s="360">
        <v>830.18</v>
      </c>
      <c r="E3192" s="522" t="s">
        <v>619</v>
      </c>
    </row>
    <row r="3193" spans="1:5" ht="13.5" x14ac:dyDescent="0.25">
      <c r="A3193" s="103">
        <v>101659</v>
      </c>
      <c r="B3193" s="103" t="s">
        <v>3810</v>
      </c>
      <c r="C3193" s="103" t="s">
        <v>225</v>
      </c>
      <c r="D3193" s="360">
        <v>951.96</v>
      </c>
      <c r="E3193" s="522" t="s">
        <v>619</v>
      </c>
    </row>
    <row r="3194" spans="1:5" ht="13.5" x14ac:dyDescent="0.25">
      <c r="A3194" s="103">
        <v>101660</v>
      </c>
      <c r="B3194" s="103" t="s">
        <v>3811</v>
      </c>
      <c r="C3194" s="103" t="s">
        <v>225</v>
      </c>
      <c r="D3194" s="104">
        <v>1526.87</v>
      </c>
      <c r="E3194" s="522" t="s">
        <v>619</v>
      </c>
    </row>
    <row r="3195" spans="1:5" ht="13.5" x14ac:dyDescent="0.25">
      <c r="A3195" s="103">
        <v>101661</v>
      </c>
      <c r="B3195" s="103" t="s">
        <v>3812</v>
      </c>
      <c r="C3195" s="103" t="s">
        <v>225</v>
      </c>
      <c r="D3195" s="360">
        <v>121.07</v>
      </c>
      <c r="E3195" s="522" t="s">
        <v>619</v>
      </c>
    </row>
    <row r="3196" spans="1:5" ht="13.5" x14ac:dyDescent="0.25">
      <c r="A3196" s="103">
        <v>101662</v>
      </c>
      <c r="B3196" s="103" t="s">
        <v>3813</v>
      </c>
      <c r="C3196" s="103" t="s">
        <v>225</v>
      </c>
      <c r="D3196" s="360">
        <v>738.55</v>
      </c>
      <c r="E3196" s="522" t="s">
        <v>619</v>
      </c>
    </row>
    <row r="3197" spans="1:5" ht="13.5" x14ac:dyDescent="0.25">
      <c r="A3197" s="103">
        <v>101663</v>
      </c>
      <c r="B3197" s="103" t="s">
        <v>3814</v>
      </c>
      <c r="C3197" s="103" t="s">
        <v>225</v>
      </c>
      <c r="D3197" s="360">
        <v>28.88</v>
      </c>
      <c r="E3197" s="522" t="s">
        <v>619</v>
      </c>
    </row>
    <row r="3198" spans="1:5" ht="13.5" x14ac:dyDescent="0.25">
      <c r="A3198" s="103">
        <v>101664</v>
      </c>
      <c r="B3198" s="103" t="s">
        <v>3815</v>
      </c>
      <c r="C3198" s="103" t="s">
        <v>225</v>
      </c>
      <c r="D3198" s="360">
        <v>30.14</v>
      </c>
      <c r="E3198" s="522" t="s">
        <v>619</v>
      </c>
    </row>
    <row r="3199" spans="1:5" ht="13.5" x14ac:dyDescent="0.25">
      <c r="A3199" s="103">
        <v>101665</v>
      </c>
      <c r="B3199" s="103" t="s">
        <v>3816</v>
      </c>
      <c r="C3199" s="103" t="s">
        <v>225</v>
      </c>
      <c r="D3199" s="360">
        <v>35.54</v>
      </c>
      <c r="E3199" s="522" t="s">
        <v>619</v>
      </c>
    </row>
    <row r="3200" spans="1:5" ht="13.5" x14ac:dyDescent="0.25">
      <c r="A3200" s="103">
        <v>101666</v>
      </c>
      <c r="B3200" s="103" t="s">
        <v>3817</v>
      </c>
      <c r="C3200" s="103" t="s">
        <v>225</v>
      </c>
      <c r="D3200" s="360">
        <v>406.14</v>
      </c>
      <c r="E3200" s="522" t="s">
        <v>619</v>
      </c>
    </row>
    <row r="3201" spans="1:5" ht="13.5" x14ac:dyDescent="0.25">
      <c r="A3201" s="103">
        <v>102085</v>
      </c>
      <c r="B3201" s="103" t="s">
        <v>3818</v>
      </c>
      <c r="C3201" s="103" t="s">
        <v>225</v>
      </c>
      <c r="D3201" s="360">
        <v>213.21</v>
      </c>
      <c r="E3201" s="522" t="s">
        <v>619</v>
      </c>
    </row>
    <row r="3202" spans="1:5" ht="13.5" x14ac:dyDescent="0.25">
      <c r="A3202" s="103">
        <v>100578</v>
      </c>
      <c r="B3202" s="103" t="s">
        <v>3819</v>
      </c>
      <c r="C3202" s="103" t="s">
        <v>225</v>
      </c>
      <c r="D3202" s="360">
        <v>486.65</v>
      </c>
      <c r="E3202" s="522" t="s">
        <v>619</v>
      </c>
    </row>
    <row r="3203" spans="1:5" ht="13.5" x14ac:dyDescent="0.25">
      <c r="A3203" s="103">
        <v>100579</v>
      </c>
      <c r="B3203" s="103" t="s">
        <v>3820</v>
      </c>
      <c r="C3203" s="103" t="s">
        <v>225</v>
      </c>
      <c r="D3203" s="360">
        <v>533.46</v>
      </c>
      <c r="E3203" s="522" t="s">
        <v>619</v>
      </c>
    </row>
    <row r="3204" spans="1:5" ht="13.5" x14ac:dyDescent="0.25">
      <c r="A3204" s="103">
        <v>100580</v>
      </c>
      <c r="B3204" s="103" t="s">
        <v>3821</v>
      </c>
      <c r="C3204" s="103" t="s">
        <v>225</v>
      </c>
      <c r="D3204" s="360">
        <v>585.27</v>
      </c>
      <c r="E3204" s="522" t="s">
        <v>619</v>
      </c>
    </row>
    <row r="3205" spans="1:5" ht="13.5" x14ac:dyDescent="0.25">
      <c r="A3205" s="103">
        <v>100581</v>
      </c>
      <c r="B3205" s="103" t="s">
        <v>3822</v>
      </c>
      <c r="C3205" s="103" t="s">
        <v>225</v>
      </c>
      <c r="D3205" s="360">
        <v>556.65</v>
      </c>
      <c r="E3205" s="522" t="s">
        <v>619</v>
      </c>
    </row>
    <row r="3206" spans="1:5" ht="13.5" x14ac:dyDescent="0.25">
      <c r="A3206" s="103">
        <v>100582</v>
      </c>
      <c r="B3206" s="103" t="s">
        <v>3823</v>
      </c>
      <c r="C3206" s="103" t="s">
        <v>225</v>
      </c>
      <c r="D3206" s="360">
        <v>650.03</v>
      </c>
      <c r="E3206" s="522" t="s">
        <v>619</v>
      </c>
    </row>
    <row r="3207" spans="1:5" ht="13.5" x14ac:dyDescent="0.25">
      <c r="A3207" s="103">
        <v>100583</v>
      </c>
      <c r="B3207" s="103" t="s">
        <v>3824</v>
      </c>
      <c r="C3207" s="103" t="s">
        <v>225</v>
      </c>
      <c r="D3207" s="360">
        <v>581.53</v>
      </c>
      <c r="E3207" s="522" t="s">
        <v>619</v>
      </c>
    </row>
    <row r="3208" spans="1:5" ht="13.5" x14ac:dyDescent="0.25">
      <c r="A3208" s="103">
        <v>100584</v>
      </c>
      <c r="B3208" s="103" t="s">
        <v>3825</v>
      </c>
      <c r="C3208" s="103" t="s">
        <v>225</v>
      </c>
      <c r="D3208" s="360">
        <v>637.67999999999995</v>
      </c>
      <c r="E3208" s="522" t="s">
        <v>619</v>
      </c>
    </row>
    <row r="3209" spans="1:5" ht="13.5" x14ac:dyDescent="0.25">
      <c r="A3209" s="103">
        <v>100585</v>
      </c>
      <c r="B3209" s="103" t="s">
        <v>3826</v>
      </c>
      <c r="C3209" s="103" t="s">
        <v>225</v>
      </c>
      <c r="D3209" s="360">
        <v>629.86</v>
      </c>
      <c r="E3209" s="522" t="s">
        <v>619</v>
      </c>
    </row>
    <row r="3210" spans="1:5" ht="13.5" x14ac:dyDescent="0.25">
      <c r="A3210" s="103">
        <v>100586</v>
      </c>
      <c r="B3210" s="103" t="s">
        <v>3827</v>
      </c>
      <c r="C3210" s="103" t="s">
        <v>225</v>
      </c>
      <c r="D3210" s="360">
        <v>719.34</v>
      </c>
      <c r="E3210" s="522" t="s">
        <v>619</v>
      </c>
    </row>
    <row r="3211" spans="1:5" ht="13.5" x14ac:dyDescent="0.25">
      <c r="A3211" s="103">
        <v>100587</v>
      </c>
      <c r="B3211" s="103" t="s">
        <v>3828</v>
      </c>
      <c r="C3211" s="103" t="s">
        <v>225</v>
      </c>
      <c r="D3211" s="360">
        <v>679.96</v>
      </c>
      <c r="E3211" s="522" t="s">
        <v>619</v>
      </c>
    </row>
    <row r="3212" spans="1:5" ht="13.5" x14ac:dyDescent="0.25">
      <c r="A3212" s="103">
        <v>100588</v>
      </c>
      <c r="B3212" s="103" t="s">
        <v>3829</v>
      </c>
      <c r="C3212" s="103" t="s">
        <v>225</v>
      </c>
      <c r="D3212" s="360">
        <v>749.51</v>
      </c>
      <c r="E3212" s="522" t="s">
        <v>619</v>
      </c>
    </row>
    <row r="3213" spans="1:5" ht="13.5" x14ac:dyDescent="0.25">
      <c r="A3213" s="103">
        <v>100589</v>
      </c>
      <c r="B3213" s="103" t="s">
        <v>3830</v>
      </c>
      <c r="C3213" s="103" t="s">
        <v>225</v>
      </c>
      <c r="D3213" s="360">
        <v>753.24</v>
      </c>
      <c r="E3213" s="522" t="s">
        <v>619</v>
      </c>
    </row>
    <row r="3214" spans="1:5" ht="13.5" x14ac:dyDescent="0.25">
      <c r="A3214" s="103">
        <v>100590</v>
      </c>
      <c r="B3214" s="103" t="s">
        <v>3831</v>
      </c>
      <c r="C3214" s="103" t="s">
        <v>225</v>
      </c>
      <c r="D3214" s="360">
        <v>821.98</v>
      </c>
      <c r="E3214" s="522" t="s">
        <v>619</v>
      </c>
    </row>
    <row r="3215" spans="1:5" ht="13.5" x14ac:dyDescent="0.25">
      <c r="A3215" s="103">
        <v>100591</v>
      </c>
      <c r="B3215" s="103" t="s">
        <v>3832</v>
      </c>
      <c r="C3215" s="103" t="s">
        <v>225</v>
      </c>
      <c r="D3215" s="360">
        <v>748.28</v>
      </c>
      <c r="E3215" s="522" t="s">
        <v>619</v>
      </c>
    </row>
    <row r="3216" spans="1:5" ht="13.5" x14ac:dyDescent="0.25">
      <c r="A3216" s="103">
        <v>100592</v>
      </c>
      <c r="B3216" s="103" t="s">
        <v>3833</v>
      </c>
      <c r="C3216" s="103" t="s">
        <v>225</v>
      </c>
      <c r="D3216" s="360">
        <v>805.26</v>
      </c>
      <c r="E3216" s="522" t="s">
        <v>619</v>
      </c>
    </row>
    <row r="3217" spans="1:5" ht="13.5" x14ac:dyDescent="0.25">
      <c r="A3217" s="103">
        <v>100593</v>
      </c>
      <c r="B3217" s="103" t="s">
        <v>3834</v>
      </c>
      <c r="C3217" s="103" t="s">
        <v>225</v>
      </c>
      <c r="D3217" s="360">
        <v>801.49</v>
      </c>
      <c r="E3217" s="522" t="s">
        <v>619</v>
      </c>
    </row>
    <row r="3218" spans="1:5" ht="13.5" x14ac:dyDescent="0.25">
      <c r="A3218" s="103">
        <v>100594</v>
      </c>
      <c r="B3218" s="103" t="s">
        <v>3835</v>
      </c>
      <c r="C3218" s="103" t="s">
        <v>225</v>
      </c>
      <c r="D3218" s="360">
        <v>898.08</v>
      </c>
      <c r="E3218" s="522" t="s">
        <v>619</v>
      </c>
    </row>
    <row r="3219" spans="1:5" ht="13.5" x14ac:dyDescent="0.25">
      <c r="A3219" s="103">
        <v>100595</v>
      </c>
      <c r="B3219" s="103" t="s">
        <v>3836</v>
      </c>
      <c r="C3219" s="103" t="s">
        <v>225</v>
      </c>
      <c r="D3219" s="360">
        <v>961.14</v>
      </c>
      <c r="E3219" s="522" t="s">
        <v>619</v>
      </c>
    </row>
    <row r="3220" spans="1:5" ht="13.5" x14ac:dyDescent="0.25">
      <c r="A3220" s="103">
        <v>100596</v>
      </c>
      <c r="B3220" s="103" t="s">
        <v>3837</v>
      </c>
      <c r="C3220" s="103" t="s">
        <v>225</v>
      </c>
      <c r="D3220" s="104">
        <v>1091.44</v>
      </c>
      <c r="E3220" s="522" t="s">
        <v>619</v>
      </c>
    </row>
    <row r="3221" spans="1:5" ht="13.5" x14ac:dyDescent="0.25">
      <c r="A3221" s="103">
        <v>100597</v>
      </c>
      <c r="B3221" s="103" t="s">
        <v>3838</v>
      </c>
      <c r="C3221" s="103" t="s">
        <v>225</v>
      </c>
      <c r="D3221" s="104">
        <v>1111.8800000000001</v>
      </c>
      <c r="E3221" s="522" t="s">
        <v>619</v>
      </c>
    </row>
    <row r="3222" spans="1:5" ht="13.5" x14ac:dyDescent="0.25">
      <c r="A3222" s="103">
        <v>100598</v>
      </c>
      <c r="B3222" s="103" t="s">
        <v>3839</v>
      </c>
      <c r="C3222" s="103" t="s">
        <v>225</v>
      </c>
      <c r="D3222" s="104">
        <v>1219.31</v>
      </c>
      <c r="E3222" s="522" t="s">
        <v>619</v>
      </c>
    </row>
    <row r="3223" spans="1:5" ht="13.5" x14ac:dyDescent="0.25">
      <c r="A3223" s="103">
        <v>100599</v>
      </c>
      <c r="B3223" s="103" t="s">
        <v>3840</v>
      </c>
      <c r="C3223" s="103" t="s">
        <v>225</v>
      </c>
      <c r="D3223" s="360">
        <v>503.18</v>
      </c>
      <c r="E3223" s="522" t="s">
        <v>619</v>
      </c>
    </row>
    <row r="3224" spans="1:5" ht="13.5" x14ac:dyDescent="0.25">
      <c r="A3224" s="103">
        <v>100600</v>
      </c>
      <c r="B3224" s="103" t="s">
        <v>3841</v>
      </c>
      <c r="C3224" s="103" t="s">
        <v>225</v>
      </c>
      <c r="D3224" s="360">
        <v>598.46</v>
      </c>
      <c r="E3224" s="522" t="s">
        <v>619</v>
      </c>
    </row>
    <row r="3225" spans="1:5" ht="13.5" x14ac:dyDescent="0.25">
      <c r="A3225" s="103">
        <v>100601</v>
      </c>
      <c r="B3225" s="103" t="s">
        <v>3842</v>
      </c>
      <c r="C3225" s="103" t="s">
        <v>225</v>
      </c>
      <c r="D3225" s="360">
        <v>759.26</v>
      </c>
      <c r="E3225" s="522" t="s">
        <v>619</v>
      </c>
    </row>
    <row r="3226" spans="1:5" ht="13.5" x14ac:dyDescent="0.25">
      <c r="A3226" s="103">
        <v>100602</v>
      </c>
      <c r="B3226" s="103" t="s">
        <v>3843</v>
      </c>
      <c r="C3226" s="103" t="s">
        <v>225</v>
      </c>
      <c r="D3226" s="360">
        <v>959.85</v>
      </c>
      <c r="E3226" s="522" t="s">
        <v>619</v>
      </c>
    </row>
    <row r="3227" spans="1:5" ht="13.5" x14ac:dyDescent="0.25">
      <c r="A3227" s="103">
        <v>100603</v>
      </c>
      <c r="B3227" s="103" t="s">
        <v>3844</v>
      </c>
      <c r="C3227" s="103" t="s">
        <v>225</v>
      </c>
      <c r="D3227" s="104">
        <v>1475.91</v>
      </c>
      <c r="E3227" s="522" t="s">
        <v>619</v>
      </c>
    </row>
    <row r="3228" spans="1:5" ht="13.5" x14ac:dyDescent="0.25">
      <c r="A3228" s="103">
        <v>100604</v>
      </c>
      <c r="B3228" s="103" t="s">
        <v>3845</v>
      </c>
      <c r="C3228" s="103" t="s">
        <v>225</v>
      </c>
      <c r="D3228" s="360">
        <v>635.6</v>
      </c>
      <c r="E3228" s="522" t="s">
        <v>619</v>
      </c>
    </row>
    <row r="3229" spans="1:5" ht="13.5" x14ac:dyDescent="0.25">
      <c r="A3229" s="103">
        <v>100605</v>
      </c>
      <c r="B3229" s="103" t="s">
        <v>3846</v>
      </c>
      <c r="C3229" s="103" t="s">
        <v>225</v>
      </c>
      <c r="D3229" s="104">
        <v>1006.42</v>
      </c>
      <c r="E3229" s="522" t="s">
        <v>619</v>
      </c>
    </row>
    <row r="3230" spans="1:5" ht="13.5" x14ac:dyDescent="0.25">
      <c r="A3230" s="103">
        <v>100606</v>
      </c>
      <c r="B3230" s="103" t="s">
        <v>3847</v>
      </c>
      <c r="C3230" s="103" t="s">
        <v>225</v>
      </c>
      <c r="D3230" s="104">
        <v>1534.71</v>
      </c>
      <c r="E3230" s="522" t="s">
        <v>619</v>
      </c>
    </row>
    <row r="3231" spans="1:5" ht="13.5" x14ac:dyDescent="0.25">
      <c r="A3231" s="103">
        <v>100607</v>
      </c>
      <c r="B3231" s="103" t="s">
        <v>3848</v>
      </c>
      <c r="C3231" s="103" t="s">
        <v>225</v>
      </c>
      <c r="D3231" s="360">
        <v>653.24</v>
      </c>
      <c r="E3231" s="522" t="s">
        <v>619</v>
      </c>
    </row>
    <row r="3232" spans="1:5" ht="13.5" x14ac:dyDescent="0.25">
      <c r="A3232" s="103">
        <v>100608</v>
      </c>
      <c r="B3232" s="103" t="s">
        <v>3849</v>
      </c>
      <c r="C3232" s="103" t="s">
        <v>225</v>
      </c>
      <c r="D3232" s="104">
        <v>1029.3900000000001</v>
      </c>
      <c r="E3232" s="522" t="s">
        <v>619</v>
      </c>
    </row>
    <row r="3233" spans="1:5" ht="13.5" x14ac:dyDescent="0.25">
      <c r="A3233" s="103">
        <v>100609</v>
      </c>
      <c r="B3233" s="103" t="s">
        <v>3850</v>
      </c>
      <c r="C3233" s="103" t="s">
        <v>225</v>
      </c>
      <c r="D3233" s="104">
        <v>1566.18</v>
      </c>
      <c r="E3233" s="522" t="s">
        <v>619</v>
      </c>
    </row>
    <row r="3234" spans="1:5" ht="13.5" x14ac:dyDescent="0.25">
      <c r="A3234" s="103">
        <v>100610</v>
      </c>
      <c r="B3234" s="103" t="s">
        <v>3851</v>
      </c>
      <c r="C3234" s="103" t="s">
        <v>225</v>
      </c>
      <c r="D3234" s="360">
        <v>670.84</v>
      </c>
      <c r="E3234" s="522" t="s">
        <v>619</v>
      </c>
    </row>
    <row r="3235" spans="1:5" ht="13.5" x14ac:dyDescent="0.25">
      <c r="A3235" s="103">
        <v>100611</v>
      </c>
      <c r="B3235" s="103" t="s">
        <v>3852</v>
      </c>
      <c r="C3235" s="103" t="s">
        <v>225</v>
      </c>
      <c r="D3235" s="360">
        <v>840</v>
      </c>
      <c r="E3235" s="522" t="s">
        <v>619</v>
      </c>
    </row>
    <row r="3236" spans="1:5" ht="13.5" x14ac:dyDescent="0.25">
      <c r="A3236" s="103">
        <v>100612</v>
      </c>
      <c r="B3236" s="103" t="s">
        <v>3853</v>
      </c>
      <c r="C3236" s="103" t="s">
        <v>225</v>
      </c>
      <c r="D3236" s="104">
        <v>1051.94</v>
      </c>
      <c r="E3236" s="522" t="s">
        <v>619</v>
      </c>
    </row>
    <row r="3237" spans="1:5" ht="13.5" x14ac:dyDescent="0.25">
      <c r="A3237" s="103">
        <v>100613</v>
      </c>
      <c r="B3237" s="103" t="s">
        <v>3854</v>
      </c>
      <c r="C3237" s="103" t="s">
        <v>225</v>
      </c>
      <c r="D3237" s="104">
        <v>1596.94</v>
      </c>
      <c r="E3237" s="522" t="s">
        <v>619</v>
      </c>
    </row>
    <row r="3238" spans="1:5" ht="13.5" x14ac:dyDescent="0.25">
      <c r="A3238" s="103">
        <v>100614</v>
      </c>
      <c r="B3238" s="103" t="s">
        <v>3855</v>
      </c>
      <c r="C3238" s="103" t="s">
        <v>225</v>
      </c>
      <c r="D3238" s="360">
        <v>879.64</v>
      </c>
      <c r="E3238" s="522" t="s">
        <v>619</v>
      </c>
    </row>
    <row r="3239" spans="1:5" ht="13.5" x14ac:dyDescent="0.25">
      <c r="A3239" s="103">
        <v>100615</v>
      </c>
      <c r="B3239" s="103" t="s">
        <v>3856</v>
      </c>
      <c r="C3239" s="103" t="s">
        <v>225</v>
      </c>
      <c r="D3239" s="104">
        <v>1096.68</v>
      </c>
      <c r="E3239" s="522" t="s">
        <v>619</v>
      </c>
    </row>
    <row r="3240" spans="1:5" ht="13.5" x14ac:dyDescent="0.25">
      <c r="A3240" s="103">
        <v>100616</v>
      </c>
      <c r="B3240" s="103" t="s">
        <v>3857</v>
      </c>
      <c r="C3240" s="103" t="s">
        <v>225</v>
      </c>
      <c r="D3240" s="104">
        <v>1661.6</v>
      </c>
      <c r="E3240" s="522" t="s">
        <v>619</v>
      </c>
    </row>
    <row r="3241" spans="1:5" ht="13.5" x14ac:dyDescent="0.25">
      <c r="A3241" s="103">
        <v>100617</v>
      </c>
      <c r="B3241" s="103" t="s">
        <v>3858</v>
      </c>
      <c r="C3241" s="103" t="s">
        <v>225</v>
      </c>
      <c r="D3241" s="104">
        <v>1141.24</v>
      </c>
      <c r="E3241" s="522" t="s">
        <v>619</v>
      </c>
    </row>
    <row r="3242" spans="1:5" ht="13.5" x14ac:dyDescent="0.25">
      <c r="A3242" s="103">
        <v>100618</v>
      </c>
      <c r="B3242" s="103" t="s">
        <v>3859</v>
      </c>
      <c r="C3242" s="103" t="s">
        <v>225</v>
      </c>
      <c r="D3242" s="104">
        <v>1731.14</v>
      </c>
      <c r="E3242" s="522" t="s">
        <v>619</v>
      </c>
    </row>
    <row r="3243" spans="1:5" ht="13.5" x14ac:dyDescent="0.25">
      <c r="A3243" s="103">
        <v>100619</v>
      </c>
      <c r="B3243" s="103" t="s">
        <v>3860</v>
      </c>
      <c r="C3243" s="103" t="s">
        <v>225</v>
      </c>
      <c r="D3243" s="360">
        <v>609.26</v>
      </c>
      <c r="E3243" s="522" t="s">
        <v>619</v>
      </c>
    </row>
    <row r="3244" spans="1:5" ht="13.5" x14ac:dyDescent="0.25">
      <c r="A3244" s="103">
        <v>100620</v>
      </c>
      <c r="B3244" s="103" t="s">
        <v>3861</v>
      </c>
      <c r="C3244" s="103" t="s">
        <v>225</v>
      </c>
      <c r="D3244" s="104">
        <v>3706.97</v>
      </c>
      <c r="E3244" s="522" t="s">
        <v>619</v>
      </c>
    </row>
    <row r="3245" spans="1:5" ht="13.5" x14ac:dyDescent="0.25">
      <c r="A3245" s="103">
        <v>100621</v>
      </c>
      <c r="B3245" s="103" t="s">
        <v>3862</v>
      </c>
      <c r="C3245" s="103" t="s">
        <v>225</v>
      </c>
      <c r="D3245" s="104">
        <v>4191.1000000000004</v>
      </c>
      <c r="E3245" s="522" t="s">
        <v>619</v>
      </c>
    </row>
    <row r="3246" spans="1:5" ht="13.5" x14ac:dyDescent="0.25">
      <c r="A3246" s="103">
        <v>100622</v>
      </c>
      <c r="B3246" s="103" t="s">
        <v>3863</v>
      </c>
      <c r="C3246" s="103" t="s">
        <v>225</v>
      </c>
      <c r="D3246" s="104">
        <v>2585.13</v>
      </c>
      <c r="E3246" s="522" t="s">
        <v>619</v>
      </c>
    </row>
    <row r="3247" spans="1:5" ht="13.5" x14ac:dyDescent="0.25">
      <c r="A3247" s="103">
        <v>100623</v>
      </c>
      <c r="B3247" s="103" t="s">
        <v>3864</v>
      </c>
      <c r="C3247" s="103" t="s">
        <v>225</v>
      </c>
      <c r="D3247" s="104">
        <v>2782.33</v>
      </c>
      <c r="E3247" s="522" t="s">
        <v>619</v>
      </c>
    </row>
    <row r="3248" spans="1:5" ht="13.5" x14ac:dyDescent="0.25">
      <c r="A3248" s="103">
        <v>97600</v>
      </c>
      <c r="B3248" s="103" t="s">
        <v>3865</v>
      </c>
      <c r="C3248" s="103" t="s">
        <v>225</v>
      </c>
      <c r="D3248" s="360">
        <v>340.57</v>
      </c>
      <c r="E3248" s="522" t="s">
        <v>619</v>
      </c>
    </row>
    <row r="3249" spans="1:5" ht="13.5" x14ac:dyDescent="0.25">
      <c r="A3249" s="103">
        <v>97601</v>
      </c>
      <c r="B3249" s="103" t="s">
        <v>3866</v>
      </c>
      <c r="C3249" s="103" t="s">
        <v>225</v>
      </c>
      <c r="D3249" s="360">
        <v>356.65</v>
      </c>
      <c r="E3249" s="522" t="s">
        <v>619</v>
      </c>
    </row>
    <row r="3250" spans="1:5" ht="13.5" x14ac:dyDescent="0.25">
      <c r="A3250" s="103">
        <v>97605</v>
      </c>
      <c r="B3250" s="103" t="s">
        <v>3867</v>
      </c>
      <c r="C3250" s="103" t="s">
        <v>225</v>
      </c>
      <c r="D3250" s="360">
        <v>99.05</v>
      </c>
      <c r="E3250" s="522" t="s">
        <v>619</v>
      </c>
    </row>
    <row r="3251" spans="1:5" ht="13.5" x14ac:dyDescent="0.25">
      <c r="A3251" s="103">
        <v>97606</v>
      </c>
      <c r="B3251" s="103" t="s">
        <v>3868</v>
      </c>
      <c r="C3251" s="103" t="s">
        <v>225</v>
      </c>
      <c r="D3251" s="360">
        <v>104.18</v>
      </c>
      <c r="E3251" s="522" t="s">
        <v>619</v>
      </c>
    </row>
    <row r="3252" spans="1:5" ht="13.5" x14ac:dyDescent="0.25">
      <c r="A3252" s="103">
        <v>97607</v>
      </c>
      <c r="B3252" s="103" t="s">
        <v>3869</v>
      </c>
      <c r="C3252" s="103" t="s">
        <v>225</v>
      </c>
      <c r="D3252" s="360">
        <v>119.45</v>
      </c>
      <c r="E3252" s="522" t="s">
        <v>619</v>
      </c>
    </row>
    <row r="3253" spans="1:5" ht="13.5" x14ac:dyDescent="0.25">
      <c r="A3253" s="103">
        <v>97608</v>
      </c>
      <c r="B3253" s="103" t="s">
        <v>3870</v>
      </c>
      <c r="C3253" s="103" t="s">
        <v>225</v>
      </c>
      <c r="D3253" s="360">
        <v>124.58</v>
      </c>
      <c r="E3253" s="522" t="s">
        <v>619</v>
      </c>
    </row>
    <row r="3254" spans="1:5" ht="13.5" x14ac:dyDescent="0.25">
      <c r="A3254" s="103">
        <v>102102</v>
      </c>
      <c r="B3254" s="103" t="s">
        <v>3871</v>
      </c>
      <c r="C3254" s="103" t="s">
        <v>225</v>
      </c>
      <c r="D3254" s="104">
        <v>9912.94</v>
      </c>
      <c r="E3254" s="522" t="s">
        <v>619</v>
      </c>
    </row>
    <row r="3255" spans="1:5" ht="13.5" x14ac:dyDescent="0.25">
      <c r="A3255" s="103">
        <v>102103</v>
      </c>
      <c r="B3255" s="103" t="s">
        <v>3872</v>
      </c>
      <c r="C3255" s="103" t="s">
        <v>225</v>
      </c>
      <c r="D3255" s="104">
        <v>11024.95</v>
      </c>
      <c r="E3255" s="522" t="s">
        <v>619</v>
      </c>
    </row>
    <row r="3256" spans="1:5" ht="13.5" x14ac:dyDescent="0.25">
      <c r="A3256" s="103">
        <v>102104</v>
      </c>
      <c r="B3256" s="103" t="s">
        <v>3873</v>
      </c>
      <c r="C3256" s="103" t="s">
        <v>225</v>
      </c>
      <c r="D3256" s="104">
        <v>14123.8</v>
      </c>
      <c r="E3256" s="522" t="s">
        <v>619</v>
      </c>
    </row>
    <row r="3257" spans="1:5" ht="13.5" x14ac:dyDescent="0.25">
      <c r="A3257" s="103">
        <v>102105</v>
      </c>
      <c r="B3257" s="103" t="s">
        <v>3874</v>
      </c>
      <c r="C3257" s="103" t="s">
        <v>225</v>
      </c>
      <c r="D3257" s="104">
        <v>17343.5</v>
      </c>
      <c r="E3257" s="522" t="s">
        <v>619</v>
      </c>
    </row>
    <row r="3258" spans="1:5" ht="13.5" x14ac:dyDescent="0.25">
      <c r="A3258" s="103">
        <v>102106</v>
      </c>
      <c r="B3258" s="103" t="s">
        <v>3875</v>
      </c>
      <c r="C3258" s="103" t="s">
        <v>225</v>
      </c>
      <c r="D3258" s="104">
        <v>21735.93</v>
      </c>
      <c r="E3258" s="522" t="s">
        <v>619</v>
      </c>
    </row>
    <row r="3259" spans="1:5" ht="13.5" x14ac:dyDescent="0.25">
      <c r="A3259" s="103">
        <v>102107</v>
      </c>
      <c r="B3259" s="103" t="s">
        <v>3876</v>
      </c>
      <c r="C3259" s="103" t="s">
        <v>225</v>
      </c>
      <c r="D3259" s="104">
        <v>30302.99</v>
      </c>
      <c r="E3259" s="522" t="s">
        <v>619</v>
      </c>
    </row>
    <row r="3260" spans="1:5" ht="13.5" x14ac:dyDescent="0.25">
      <c r="A3260" s="103">
        <v>102108</v>
      </c>
      <c r="B3260" s="103" t="s">
        <v>3877</v>
      </c>
      <c r="C3260" s="103" t="s">
        <v>225</v>
      </c>
      <c r="D3260" s="104">
        <v>35276.93</v>
      </c>
      <c r="E3260" s="522" t="s">
        <v>619</v>
      </c>
    </row>
    <row r="3261" spans="1:5" ht="13.5" x14ac:dyDescent="0.25">
      <c r="A3261" s="103">
        <v>102109</v>
      </c>
      <c r="B3261" s="103" t="s">
        <v>3878</v>
      </c>
      <c r="C3261" s="103" t="s">
        <v>225</v>
      </c>
      <c r="D3261" s="360">
        <v>71.28</v>
      </c>
      <c r="E3261" s="522" t="s">
        <v>619</v>
      </c>
    </row>
    <row r="3262" spans="1:5" ht="13.5" x14ac:dyDescent="0.25">
      <c r="A3262" s="103">
        <v>102110</v>
      </c>
      <c r="B3262" s="103" t="s">
        <v>3879</v>
      </c>
      <c r="C3262" s="103" t="s">
        <v>225</v>
      </c>
      <c r="D3262" s="360">
        <v>228.63</v>
      </c>
      <c r="E3262" s="522" t="s">
        <v>619</v>
      </c>
    </row>
    <row r="3263" spans="1:5" ht="13.5" x14ac:dyDescent="0.25">
      <c r="A3263" s="103">
        <v>103654</v>
      </c>
      <c r="B3263" s="103" t="s">
        <v>3880</v>
      </c>
      <c r="C3263" s="103" t="s">
        <v>225</v>
      </c>
      <c r="D3263" s="104">
        <v>57052.63</v>
      </c>
      <c r="E3263" s="522" t="s">
        <v>619</v>
      </c>
    </row>
    <row r="3264" spans="1:5" ht="13.5" x14ac:dyDescent="0.25">
      <c r="A3264" s="103">
        <v>103655</v>
      </c>
      <c r="B3264" s="103" t="s">
        <v>3881</v>
      </c>
      <c r="C3264" s="103" t="s">
        <v>225</v>
      </c>
      <c r="D3264" s="104">
        <v>78141.41</v>
      </c>
      <c r="E3264" s="522" t="s">
        <v>619</v>
      </c>
    </row>
    <row r="3265" spans="1:5" ht="13.5" x14ac:dyDescent="0.25">
      <c r="A3265" s="103">
        <v>103656</v>
      </c>
      <c r="B3265" s="103" t="s">
        <v>3882</v>
      </c>
      <c r="C3265" s="103" t="s">
        <v>225</v>
      </c>
      <c r="D3265" s="104">
        <v>109232.79</v>
      </c>
      <c r="E3265" s="522" t="s">
        <v>619</v>
      </c>
    </row>
    <row r="3266" spans="1:5" ht="13.5" x14ac:dyDescent="0.25">
      <c r="A3266" s="103">
        <v>104473</v>
      </c>
      <c r="B3266" s="103" t="s">
        <v>3883</v>
      </c>
      <c r="C3266" s="103" t="s">
        <v>225</v>
      </c>
      <c r="D3266" s="360">
        <v>159.16</v>
      </c>
      <c r="E3266" s="522" t="s">
        <v>619</v>
      </c>
    </row>
    <row r="3267" spans="1:5" ht="13.5" x14ac:dyDescent="0.25">
      <c r="A3267" s="103">
        <v>104474</v>
      </c>
      <c r="B3267" s="103" t="s">
        <v>3884</v>
      </c>
      <c r="C3267" s="103" t="s">
        <v>225</v>
      </c>
      <c r="D3267" s="360">
        <v>345.9</v>
      </c>
      <c r="E3267" s="522" t="s">
        <v>619</v>
      </c>
    </row>
    <row r="3268" spans="1:5" ht="13.5" x14ac:dyDescent="0.25">
      <c r="A3268" s="103">
        <v>104475</v>
      </c>
      <c r="B3268" s="103" t="s">
        <v>3885</v>
      </c>
      <c r="C3268" s="103" t="s">
        <v>225</v>
      </c>
      <c r="D3268" s="360">
        <v>137.62</v>
      </c>
      <c r="E3268" s="522" t="s">
        <v>619</v>
      </c>
    </row>
    <row r="3269" spans="1:5" ht="13.5" x14ac:dyDescent="0.25">
      <c r="A3269" s="103">
        <v>104476</v>
      </c>
      <c r="B3269" s="103" t="s">
        <v>3886</v>
      </c>
      <c r="C3269" s="103" t="s">
        <v>225</v>
      </c>
      <c r="D3269" s="360">
        <v>175.31</v>
      </c>
      <c r="E3269" s="522" t="s">
        <v>619</v>
      </c>
    </row>
    <row r="3270" spans="1:5" ht="13.5" x14ac:dyDescent="0.25">
      <c r="A3270" s="103">
        <v>104477</v>
      </c>
      <c r="B3270" s="103" t="s">
        <v>3887</v>
      </c>
      <c r="C3270" s="103" t="s">
        <v>225</v>
      </c>
      <c r="D3270" s="360">
        <v>134.78</v>
      </c>
      <c r="E3270" s="522" t="s">
        <v>619</v>
      </c>
    </row>
    <row r="3271" spans="1:5" ht="13.5" x14ac:dyDescent="0.25">
      <c r="A3271" s="103">
        <v>104478</v>
      </c>
      <c r="B3271" s="103" t="s">
        <v>3888</v>
      </c>
      <c r="C3271" s="103" t="s">
        <v>225</v>
      </c>
      <c r="D3271" s="360">
        <v>302.72000000000003</v>
      </c>
      <c r="E3271" s="522" t="s">
        <v>619</v>
      </c>
    </row>
    <row r="3272" spans="1:5" ht="13.5" x14ac:dyDescent="0.25">
      <c r="A3272" s="103">
        <v>104479</v>
      </c>
      <c r="B3272" s="103" t="s">
        <v>3889</v>
      </c>
      <c r="C3272" s="103" t="s">
        <v>225</v>
      </c>
      <c r="D3272" s="360">
        <v>120.25</v>
      </c>
      <c r="E3272" s="522" t="s">
        <v>619</v>
      </c>
    </row>
    <row r="3273" spans="1:5" ht="13.5" x14ac:dyDescent="0.25">
      <c r="A3273" s="103">
        <v>104480</v>
      </c>
      <c r="B3273" s="103" t="s">
        <v>3890</v>
      </c>
      <c r="C3273" s="103" t="s">
        <v>225</v>
      </c>
      <c r="D3273" s="360">
        <v>137.32</v>
      </c>
      <c r="E3273" s="522" t="s">
        <v>619</v>
      </c>
    </row>
    <row r="3274" spans="1:5" ht="13.5" x14ac:dyDescent="0.25">
      <c r="A3274" s="103">
        <v>104481</v>
      </c>
      <c r="B3274" s="103" t="s">
        <v>3891</v>
      </c>
      <c r="C3274" s="103" t="s">
        <v>225</v>
      </c>
      <c r="D3274" s="360">
        <v>324.23</v>
      </c>
      <c r="E3274" s="522" t="s">
        <v>619</v>
      </c>
    </row>
    <row r="3275" spans="1:5" ht="13.5" x14ac:dyDescent="0.25">
      <c r="A3275" s="103">
        <v>96971</v>
      </c>
      <c r="B3275" s="103" t="s">
        <v>3892</v>
      </c>
      <c r="C3275" s="103" t="s">
        <v>206</v>
      </c>
      <c r="D3275" s="360">
        <v>34.869999999999997</v>
      </c>
      <c r="E3275" s="522" t="s">
        <v>619</v>
      </c>
    </row>
    <row r="3276" spans="1:5" ht="13.5" x14ac:dyDescent="0.25">
      <c r="A3276" s="103">
        <v>96972</v>
      </c>
      <c r="B3276" s="103" t="s">
        <v>3893</v>
      </c>
      <c r="C3276" s="103" t="s">
        <v>206</v>
      </c>
      <c r="D3276" s="360">
        <v>47.33</v>
      </c>
      <c r="E3276" s="522" t="s">
        <v>619</v>
      </c>
    </row>
    <row r="3277" spans="1:5" ht="13.5" x14ac:dyDescent="0.25">
      <c r="A3277" s="103">
        <v>96973</v>
      </c>
      <c r="B3277" s="103" t="s">
        <v>3894</v>
      </c>
      <c r="C3277" s="103" t="s">
        <v>206</v>
      </c>
      <c r="D3277" s="360">
        <v>62.93</v>
      </c>
      <c r="E3277" s="522" t="s">
        <v>619</v>
      </c>
    </row>
    <row r="3278" spans="1:5" ht="13.5" x14ac:dyDescent="0.25">
      <c r="A3278" s="103">
        <v>96974</v>
      </c>
      <c r="B3278" s="103" t="s">
        <v>3895</v>
      </c>
      <c r="C3278" s="103" t="s">
        <v>206</v>
      </c>
      <c r="D3278" s="360">
        <v>82.58</v>
      </c>
      <c r="E3278" s="522" t="s">
        <v>619</v>
      </c>
    </row>
    <row r="3279" spans="1:5" ht="13.5" x14ac:dyDescent="0.25">
      <c r="A3279" s="103">
        <v>96975</v>
      </c>
      <c r="B3279" s="103" t="s">
        <v>3896</v>
      </c>
      <c r="C3279" s="103" t="s">
        <v>206</v>
      </c>
      <c r="D3279" s="360">
        <v>103.23</v>
      </c>
      <c r="E3279" s="522" t="s">
        <v>619</v>
      </c>
    </row>
    <row r="3280" spans="1:5" ht="13.5" x14ac:dyDescent="0.25">
      <c r="A3280" s="103">
        <v>96976</v>
      </c>
      <c r="B3280" s="103" t="s">
        <v>3897</v>
      </c>
      <c r="C3280" s="103" t="s">
        <v>206</v>
      </c>
      <c r="D3280" s="360">
        <v>137.12</v>
      </c>
      <c r="E3280" s="522" t="s">
        <v>619</v>
      </c>
    </row>
    <row r="3281" spans="1:5" ht="13.5" x14ac:dyDescent="0.25">
      <c r="A3281" s="103">
        <v>96977</v>
      </c>
      <c r="B3281" s="103" t="s">
        <v>3898</v>
      </c>
      <c r="C3281" s="103" t="s">
        <v>206</v>
      </c>
      <c r="D3281" s="360">
        <v>57.01</v>
      </c>
      <c r="E3281" s="522" t="s">
        <v>619</v>
      </c>
    </row>
    <row r="3282" spans="1:5" ht="13.5" x14ac:dyDescent="0.25">
      <c r="A3282" s="103">
        <v>96978</v>
      </c>
      <c r="B3282" s="103" t="s">
        <v>3899</v>
      </c>
      <c r="C3282" s="103" t="s">
        <v>206</v>
      </c>
      <c r="D3282" s="360">
        <v>75.12</v>
      </c>
      <c r="E3282" s="522" t="s">
        <v>619</v>
      </c>
    </row>
    <row r="3283" spans="1:5" ht="13.5" x14ac:dyDescent="0.25">
      <c r="A3283" s="103">
        <v>96979</v>
      </c>
      <c r="B3283" s="103" t="s">
        <v>3900</v>
      </c>
      <c r="C3283" s="103" t="s">
        <v>206</v>
      </c>
      <c r="D3283" s="360">
        <v>107.43</v>
      </c>
      <c r="E3283" s="522" t="s">
        <v>619</v>
      </c>
    </row>
    <row r="3284" spans="1:5" ht="13.5" x14ac:dyDescent="0.25">
      <c r="A3284" s="103">
        <v>96984</v>
      </c>
      <c r="B3284" s="103" t="s">
        <v>3901</v>
      </c>
      <c r="C3284" s="103" t="s">
        <v>225</v>
      </c>
      <c r="D3284" s="360">
        <v>64.12</v>
      </c>
      <c r="E3284" s="522" t="s">
        <v>619</v>
      </c>
    </row>
    <row r="3285" spans="1:5" ht="13.5" x14ac:dyDescent="0.25">
      <c r="A3285" s="103">
        <v>96985</v>
      </c>
      <c r="B3285" s="103" t="s">
        <v>3902</v>
      </c>
      <c r="C3285" s="103" t="s">
        <v>225</v>
      </c>
      <c r="D3285" s="360">
        <v>79.11</v>
      </c>
      <c r="E3285" s="522" t="s">
        <v>619</v>
      </c>
    </row>
    <row r="3286" spans="1:5" ht="13.5" x14ac:dyDescent="0.25">
      <c r="A3286" s="103">
        <v>96986</v>
      </c>
      <c r="B3286" s="103" t="s">
        <v>3903</v>
      </c>
      <c r="C3286" s="103" t="s">
        <v>225</v>
      </c>
      <c r="D3286" s="360">
        <v>118.22</v>
      </c>
      <c r="E3286" s="522" t="s">
        <v>619</v>
      </c>
    </row>
    <row r="3287" spans="1:5" ht="13.5" x14ac:dyDescent="0.25">
      <c r="A3287" s="103">
        <v>96987</v>
      </c>
      <c r="B3287" s="103" t="s">
        <v>3904</v>
      </c>
      <c r="C3287" s="103" t="s">
        <v>225</v>
      </c>
      <c r="D3287" s="360">
        <v>104</v>
      </c>
      <c r="E3287" s="522" t="s">
        <v>619</v>
      </c>
    </row>
    <row r="3288" spans="1:5" ht="13.5" x14ac:dyDescent="0.25">
      <c r="A3288" s="103">
        <v>96988</v>
      </c>
      <c r="B3288" s="103" t="s">
        <v>3905</v>
      </c>
      <c r="C3288" s="103" t="s">
        <v>225</v>
      </c>
      <c r="D3288" s="360">
        <v>131.54</v>
      </c>
      <c r="E3288" s="522" t="s">
        <v>619</v>
      </c>
    </row>
    <row r="3289" spans="1:5" ht="13.5" x14ac:dyDescent="0.25">
      <c r="A3289" s="103">
        <v>96989</v>
      </c>
      <c r="B3289" s="103" t="s">
        <v>3906</v>
      </c>
      <c r="C3289" s="103" t="s">
        <v>225</v>
      </c>
      <c r="D3289" s="360">
        <v>109.97</v>
      </c>
      <c r="E3289" s="522" t="s">
        <v>619</v>
      </c>
    </row>
    <row r="3290" spans="1:5" ht="13.5" x14ac:dyDescent="0.25">
      <c r="A3290" s="103">
        <v>98463</v>
      </c>
      <c r="B3290" s="103" t="s">
        <v>3907</v>
      </c>
      <c r="C3290" s="103" t="s">
        <v>225</v>
      </c>
      <c r="D3290" s="360">
        <v>24.02</v>
      </c>
      <c r="E3290" s="522" t="s">
        <v>619</v>
      </c>
    </row>
    <row r="3291" spans="1:5" ht="13.5" x14ac:dyDescent="0.25">
      <c r="A3291" s="103">
        <v>103490</v>
      </c>
      <c r="B3291" s="103" t="s">
        <v>3908</v>
      </c>
      <c r="C3291" s="103" t="s">
        <v>229</v>
      </c>
      <c r="D3291" s="104">
        <v>3155.07</v>
      </c>
      <c r="E3291" s="522" t="s">
        <v>619</v>
      </c>
    </row>
    <row r="3292" spans="1:5" ht="13.5" x14ac:dyDescent="0.25">
      <c r="A3292" s="103">
        <v>103491</v>
      </c>
      <c r="B3292" s="103" t="s">
        <v>3909</v>
      </c>
      <c r="C3292" s="103" t="s">
        <v>229</v>
      </c>
      <c r="D3292" s="360">
        <v>811.69</v>
      </c>
      <c r="E3292" s="522" t="s">
        <v>619</v>
      </c>
    </row>
    <row r="3293" spans="1:5" ht="13.5" x14ac:dyDescent="0.25">
      <c r="A3293" s="103">
        <v>96765</v>
      </c>
      <c r="B3293" s="103" t="s">
        <v>3910</v>
      </c>
      <c r="C3293" s="103" t="s">
        <v>225</v>
      </c>
      <c r="D3293" s="104">
        <v>1619.19</v>
      </c>
      <c r="E3293" s="522" t="s">
        <v>619</v>
      </c>
    </row>
    <row r="3294" spans="1:5" ht="13.5" x14ac:dyDescent="0.25">
      <c r="A3294" s="103">
        <v>101905</v>
      </c>
      <c r="B3294" s="103" t="s">
        <v>3911</v>
      </c>
      <c r="C3294" s="103" t="s">
        <v>225</v>
      </c>
      <c r="D3294" s="360">
        <v>214</v>
      </c>
      <c r="E3294" s="522" t="s">
        <v>619</v>
      </c>
    </row>
    <row r="3295" spans="1:5" ht="13.5" x14ac:dyDescent="0.25">
      <c r="A3295" s="103">
        <v>101906</v>
      </c>
      <c r="B3295" s="103" t="s">
        <v>3912</v>
      </c>
      <c r="C3295" s="103" t="s">
        <v>225</v>
      </c>
      <c r="D3295" s="360">
        <v>630.73</v>
      </c>
      <c r="E3295" s="522" t="s">
        <v>619</v>
      </c>
    </row>
    <row r="3296" spans="1:5" ht="13.5" x14ac:dyDescent="0.25">
      <c r="A3296" s="103">
        <v>101907</v>
      </c>
      <c r="B3296" s="103" t="s">
        <v>3913</v>
      </c>
      <c r="C3296" s="103" t="s">
        <v>225</v>
      </c>
      <c r="D3296" s="360">
        <v>681.5</v>
      </c>
      <c r="E3296" s="522" t="s">
        <v>619</v>
      </c>
    </row>
    <row r="3297" spans="1:5" ht="13.5" x14ac:dyDescent="0.25">
      <c r="A3297" s="103">
        <v>101908</v>
      </c>
      <c r="B3297" s="103" t="s">
        <v>3914</v>
      </c>
      <c r="C3297" s="103" t="s">
        <v>225</v>
      </c>
      <c r="D3297" s="360">
        <v>207.65</v>
      </c>
      <c r="E3297" s="522" t="s">
        <v>619</v>
      </c>
    </row>
    <row r="3298" spans="1:5" ht="13.5" x14ac:dyDescent="0.25">
      <c r="A3298" s="103">
        <v>101909</v>
      </c>
      <c r="B3298" s="103" t="s">
        <v>3915</v>
      </c>
      <c r="C3298" s="103" t="s">
        <v>225</v>
      </c>
      <c r="D3298" s="360">
        <v>241.5</v>
      </c>
      <c r="E3298" s="522" t="s">
        <v>619</v>
      </c>
    </row>
    <row r="3299" spans="1:5" ht="13.5" x14ac:dyDescent="0.25">
      <c r="A3299" s="103">
        <v>101910</v>
      </c>
      <c r="B3299" s="103" t="s">
        <v>3916</v>
      </c>
      <c r="C3299" s="103" t="s">
        <v>225</v>
      </c>
      <c r="D3299" s="360">
        <v>283.8</v>
      </c>
      <c r="E3299" s="522" t="s">
        <v>619</v>
      </c>
    </row>
    <row r="3300" spans="1:5" ht="13.5" x14ac:dyDescent="0.25">
      <c r="A3300" s="103">
        <v>101911</v>
      </c>
      <c r="B3300" s="103" t="s">
        <v>3917</v>
      </c>
      <c r="C3300" s="103" t="s">
        <v>225</v>
      </c>
      <c r="D3300" s="360">
        <v>326.11</v>
      </c>
      <c r="E3300" s="522" t="s">
        <v>619</v>
      </c>
    </row>
    <row r="3301" spans="1:5" ht="13.5" x14ac:dyDescent="0.25">
      <c r="A3301" s="103">
        <v>101912</v>
      </c>
      <c r="B3301" s="103" t="s">
        <v>3918</v>
      </c>
      <c r="C3301" s="103" t="s">
        <v>225</v>
      </c>
      <c r="D3301" s="104">
        <v>2003.65</v>
      </c>
      <c r="E3301" s="522" t="s">
        <v>619</v>
      </c>
    </row>
    <row r="3302" spans="1:5" ht="13.5" x14ac:dyDescent="0.25">
      <c r="A3302" s="103">
        <v>101913</v>
      </c>
      <c r="B3302" s="103" t="s">
        <v>3919</v>
      </c>
      <c r="C3302" s="103" t="s">
        <v>225</v>
      </c>
      <c r="D3302" s="360">
        <v>451.4</v>
      </c>
      <c r="E3302" s="522" t="s">
        <v>619</v>
      </c>
    </row>
    <row r="3303" spans="1:5" ht="13.5" x14ac:dyDescent="0.25">
      <c r="A3303" s="103">
        <v>101914</v>
      </c>
      <c r="B3303" s="103" t="s">
        <v>3920</v>
      </c>
      <c r="C3303" s="103" t="s">
        <v>225</v>
      </c>
      <c r="D3303" s="360">
        <v>573.57000000000005</v>
      </c>
      <c r="E3303" s="522" t="s">
        <v>619</v>
      </c>
    </row>
    <row r="3304" spans="1:5" ht="13.5" x14ac:dyDescent="0.25">
      <c r="A3304" s="103">
        <v>101915</v>
      </c>
      <c r="B3304" s="103" t="s">
        <v>3921</v>
      </c>
      <c r="C3304" s="103" t="s">
        <v>225</v>
      </c>
      <c r="D3304" s="360">
        <v>400.26</v>
      </c>
      <c r="E3304" s="522" t="s">
        <v>619</v>
      </c>
    </row>
    <row r="3305" spans="1:5" ht="13.5" x14ac:dyDescent="0.25">
      <c r="A3305" s="103">
        <v>101916</v>
      </c>
      <c r="B3305" s="103" t="s">
        <v>3922</v>
      </c>
      <c r="C3305" s="103" t="s">
        <v>225</v>
      </c>
      <c r="D3305" s="104">
        <v>3360.76</v>
      </c>
      <c r="E3305" s="522" t="s">
        <v>619</v>
      </c>
    </row>
    <row r="3306" spans="1:5" ht="13.5" x14ac:dyDescent="0.25">
      <c r="A3306" s="103">
        <v>101917</v>
      </c>
      <c r="B3306" s="103" t="s">
        <v>3923</v>
      </c>
      <c r="C3306" s="103" t="s">
        <v>225</v>
      </c>
      <c r="D3306" s="360">
        <v>144.05000000000001</v>
      </c>
      <c r="E3306" s="522" t="s">
        <v>619</v>
      </c>
    </row>
    <row r="3307" spans="1:5" ht="13.5" x14ac:dyDescent="0.25">
      <c r="A3307" s="103">
        <v>98261</v>
      </c>
      <c r="B3307" s="103" t="s">
        <v>3924</v>
      </c>
      <c r="C3307" s="103" t="s">
        <v>206</v>
      </c>
      <c r="D3307" s="360">
        <v>3.87</v>
      </c>
      <c r="E3307" s="522" t="s">
        <v>619</v>
      </c>
    </row>
    <row r="3308" spans="1:5" ht="13.5" x14ac:dyDescent="0.25">
      <c r="A3308" s="103">
        <v>98262</v>
      </c>
      <c r="B3308" s="103" t="s">
        <v>3925</v>
      </c>
      <c r="C3308" s="103" t="s">
        <v>206</v>
      </c>
      <c r="D3308" s="360">
        <v>4.49</v>
      </c>
      <c r="E3308" s="522" t="s">
        <v>619</v>
      </c>
    </row>
    <row r="3309" spans="1:5" ht="13.5" x14ac:dyDescent="0.25">
      <c r="A3309" s="103">
        <v>98263</v>
      </c>
      <c r="B3309" s="103" t="s">
        <v>3926</v>
      </c>
      <c r="C3309" s="103" t="s">
        <v>206</v>
      </c>
      <c r="D3309" s="360">
        <v>4.67</v>
      </c>
      <c r="E3309" s="522" t="s">
        <v>619</v>
      </c>
    </row>
    <row r="3310" spans="1:5" ht="13.5" x14ac:dyDescent="0.25">
      <c r="A3310" s="103">
        <v>98264</v>
      </c>
      <c r="B3310" s="103" t="s">
        <v>3927</v>
      </c>
      <c r="C3310" s="103" t="s">
        <v>206</v>
      </c>
      <c r="D3310" s="360">
        <v>5.31</v>
      </c>
      <c r="E3310" s="522" t="s">
        <v>619</v>
      </c>
    </row>
    <row r="3311" spans="1:5" ht="13.5" x14ac:dyDescent="0.25">
      <c r="A3311" s="103">
        <v>98265</v>
      </c>
      <c r="B3311" s="103" t="s">
        <v>3928</v>
      </c>
      <c r="C3311" s="103" t="s">
        <v>206</v>
      </c>
      <c r="D3311" s="360">
        <v>5.76</v>
      </c>
      <c r="E3311" s="522" t="s">
        <v>619</v>
      </c>
    </row>
    <row r="3312" spans="1:5" ht="13.5" x14ac:dyDescent="0.25">
      <c r="A3312" s="103">
        <v>98266</v>
      </c>
      <c r="B3312" s="103" t="s">
        <v>3929</v>
      </c>
      <c r="C3312" s="103" t="s">
        <v>206</v>
      </c>
      <c r="D3312" s="360">
        <v>6.31</v>
      </c>
      <c r="E3312" s="522" t="s">
        <v>619</v>
      </c>
    </row>
    <row r="3313" spans="1:5" ht="13.5" x14ac:dyDescent="0.25">
      <c r="A3313" s="103">
        <v>98267</v>
      </c>
      <c r="B3313" s="103" t="s">
        <v>3930</v>
      </c>
      <c r="C3313" s="103" t="s">
        <v>206</v>
      </c>
      <c r="D3313" s="360">
        <v>9.4499999999999993</v>
      </c>
      <c r="E3313" s="522" t="s">
        <v>619</v>
      </c>
    </row>
    <row r="3314" spans="1:5" ht="13.5" x14ac:dyDescent="0.25">
      <c r="A3314" s="103">
        <v>98268</v>
      </c>
      <c r="B3314" s="103" t="s">
        <v>3931</v>
      </c>
      <c r="C3314" s="103" t="s">
        <v>206</v>
      </c>
      <c r="D3314" s="360">
        <v>14.09</v>
      </c>
      <c r="E3314" s="522" t="s">
        <v>619</v>
      </c>
    </row>
    <row r="3315" spans="1:5" ht="13.5" x14ac:dyDescent="0.25">
      <c r="A3315" s="103">
        <v>98269</v>
      </c>
      <c r="B3315" s="103" t="s">
        <v>3932</v>
      </c>
      <c r="C3315" s="103" t="s">
        <v>206</v>
      </c>
      <c r="D3315" s="360">
        <v>18.53</v>
      </c>
      <c r="E3315" s="522" t="s">
        <v>619</v>
      </c>
    </row>
    <row r="3316" spans="1:5" ht="13.5" x14ac:dyDescent="0.25">
      <c r="A3316" s="103">
        <v>98270</v>
      </c>
      <c r="B3316" s="103" t="s">
        <v>3933</v>
      </c>
      <c r="C3316" s="103" t="s">
        <v>206</v>
      </c>
      <c r="D3316" s="360">
        <v>26.77</v>
      </c>
      <c r="E3316" s="522" t="s">
        <v>619</v>
      </c>
    </row>
    <row r="3317" spans="1:5" ht="13.5" x14ac:dyDescent="0.25">
      <c r="A3317" s="103">
        <v>98271</v>
      </c>
      <c r="B3317" s="103" t="s">
        <v>3934</v>
      </c>
      <c r="C3317" s="103" t="s">
        <v>206</v>
      </c>
      <c r="D3317" s="360">
        <v>36.630000000000003</v>
      </c>
      <c r="E3317" s="522" t="s">
        <v>619</v>
      </c>
    </row>
    <row r="3318" spans="1:5" ht="13.5" x14ac:dyDescent="0.25">
      <c r="A3318" s="103">
        <v>98272</v>
      </c>
      <c r="B3318" s="103" t="s">
        <v>3935</v>
      </c>
      <c r="C3318" s="103" t="s">
        <v>206</v>
      </c>
      <c r="D3318" s="360">
        <v>80.7</v>
      </c>
      <c r="E3318" s="522" t="s">
        <v>619</v>
      </c>
    </row>
    <row r="3319" spans="1:5" ht="13.5" x14ac:dyDescent="0.25">
      <c r="A3319" s="103">
        <v>98273</v>
      </c>
      <c r="B3319" s="103" t="s">
        <v>3936</v>
      </c>
      <c r="C3319" s="103" t="s">
        <v>206</v>
      </c>
      <c r="D3319" s="360">
        <v>1.99</v>
      </c>
      <c r="E3319" s="522" t="s">
        <v>619</v>
      </c>
    </row>
    <row r="3320" spans="1:5" ht="13.5" x14ac:dyDescent="0.25">
      <c r="A3320" s="103">
        <v>98274</v>
      </c>
      <c r="B3320" s="103" t="s">
        <v>3937</v>
      </c>
      <c r="C3320" s="103" t="s">
        <v>206</v>
      </c>
      <c r="D3320" s="360">
        <v>2.4300000000000002</v>
      </c>
      <c r="E3320" s="522" t="s">
        <v>619</v>
      </c>
    </row>
    <row r="3321" spans="1:5" ht="13.5" x14ac:dyDescent="0.25">
      <c r="A3321" s="103">
        <v>98275</v>
      </c>
      <c r="B3321" s="103" t="s">
        <v>3938</v>
      </c>
      <c r="C3321" s="103" t="s">
        <v>206</v>
      </c>
      <c r="D3321" s="360">
        <v>2.98</v>
      </c>
      <c r="E3321" s="522" t="s">
        <v>619</v>
      </c>
    </row>
    <row r="3322" spans="1:5" ht="13.5" x14ac:dyDescent="0.25">
      <c r="A3322" s="103">
        <v>98276</v>
      </c>
      <c r="B3322" s="103" t="s">
        <v>3939</v>
      </c>
      <c r="C3322" s="103" t="s">
        <v>206</v>
      </c>
      <c r="D3322" s="360">
        <v>6.12</v>
      </c>
      <c r="E3322" s="522" t="s">
        <v>619</v>
      </c>
    </row>
    <row r="3323" spans="1:5" ht="13.5" x14ac:dyDescent="0.25">
      <c r="A3323" s="103">
        <v>98277</v>
      </c>
      <c r="B3323" s="103" t="s">
        <v>3940</v>
      </c>
      <c r="C3323" s="103" t="s">
        <v>206</v>
      </c>
      <c r="D3323" s="360">
        <v>10.77</v>
      </c>
      <c r="E3323" s="522" t="s">
        <v>619</v>
      </c>
    </row>
    <row r="3324" spans="1:5" ht="13.5" x14ac:dyDescent="0.25">
      <c r="A3324" s="103">
        <v>98278</v>
      </c>
      <c r="B3324" s="103" t="s">
        <v>3941</v>
      </c>
      <c r="C3324" s="103" t="s">
        <v>206</v>
      </c>
      <c r="D3324" s="360">
        <v>15.21</v>
      </c>
      <c r="E3324" s="522" t="s">
        <v>619</v>
      </c>
    </row>
    <row r="3325" spans="1:5" ht="13.5" x14ac:dyDescent="0.25">
      <c r="A3325" s="103">
        <v>98279</v>
      </c>
      <c r="B3325" s="103" t="s">
        <v>3942</v>
      </c>
      <c r="C3325" s="103" t="s">
        <v>206</v>
      </c>
      <c r="D3325" s="360">
        <v>23.45</v>
      </c>
      <c r="E3325" s="522" t="s">
        <v>619</v>
      </c>
    </row>
    <row r="3326" spans="1:5" ht="13.5" x14ac:dyDescent="0.25">
      <c r="A3326" s="103">
        <v>98280</v>
      </c>
      <c r="B3326" s="103" t="s">
        <v>3943</v>
      </c>
      <c r="C3326" s="103" t="s">
        <v>206</v>
      </c>
      <c r="D3326" s="360">
        <v>8.15</v>
      </c>
      <c r="E3326" s="522" t="s">
        <v>619</v>
      </c>
    </row>
    <row r="3327" spans="1:5" ht="13.5" x14ac:dyDescent="0.25">
      <c r="A3327" s="103">
        <v>98281</v>
      </c>
      <c r="B3327" s="103" t="s">
        <v>3944</v>
      </c>
      <c r="C3327" s="103" t="s">
        <v>206</v>
      </c>
      <c r="D3327" s="360">
        <v>8.76</v>
      </c>
      <c r="E3327" s="522" t="s">
        <v>619</v>
      </c>
    </row>
    <row r="3328" spans="1:5" ht="13.5" x14ac:dyDescent="0.25">
      <c r="A3328" s="103">
        <v>98282</v>
      </c>
      <c r="B3328" s="103" t="s">
        <v>3945</v>
      </c>
      <c r="C3328" s="103" t="s">
        <v>206</v>
      </c>
      <c r="D3328" s="360">
        <v>8.94</v>
      </c>
      <c r="E3328" s="522" t="s">
        <v>619</v>
      </c>
    </row>
    <row r="3329" spans="1:5" ht="13.5" x14ac:dyDescent="0.25">
      <c r="A3329" s="103">
        <v>98283</v>
      </c>
      <c r="B3329" s="103" t="s">
        <v>3946</v>
      </c>
      <c r="C3329" s="103" t="s">
        <v>206</v>
      </c>
      <c r="D3329" s="360">
        <v>9.58</v>
      </c>
      <c r="E3329" s="522" t="s">
        <v>619</v>
      </c>
    </row>
    <row r="3330" spans="1:5" ht="13.5" x14ac:dyDescent="0.25">
      <c r="A3330" s="103">
        <v>98284</v>
      </c>
      <c r="B3330" s="103" t="s">
        <v>3947</v>
      </c>
      <c r="C3330" s="103" t="s">
        <v>206</v>
      </c>
      <c r="D3330" s="360">
        <v>10.029999999999999</v>
      </c>
      <c r="E3330" s="522" t="s">
        <v>619</v>
      </c>
    </row>
    <row r="3331" spans="1:5" ht="13.5" x14ac:dyDescent="0.25">
      <c r="A3331" s="103">
        <v>98285</v>
      </c>
      <c r="B3331" s="103" t="s">
        <v>3948</v>
      </c>
      <c r="C3331" s="103" t="s">
        <v>206</v>
      </c>
      <c r="D3331" s="360">
        <v>10.58</v>
      </c>
      <c r="E3331" s="522" t="s">
        <v>619</v>
      </c>
    </row>
    <row r="3332" spans="1:5" ht="13.5" x14ac:dyDescent="0.25">
      <c r="A3332" s="103">
        <v>98286</v>
      </c>
      <c r="B3332" s="103" t="s">
        <v>3949</v>
      </c>
      <c r="C3332" s="103" t="s">
        <v>206</v>
      </c>
      <c r="D3332" s="360">
        <v>13.72</v>
      </c>
      <c r="E3332" s="522" t="s">
        <v>619</v>
      </c>
    </row>
    <row r="3333" spans="1:5" ht="13.5" x14ac:dyDescent="0.25">
      <c r="A3333" s="103">
        <v>98287</v>
      </c>
      <c r="B3333" s="103" t="s">
        <v>3950</v>
      </c>
      <c r="C3333" s="103" t="s">
        <v>206</v>
      </c>
      <c r="D3333" s="360">
        <v>1.31</v>
      </c>
      <c r="E3333" s="522" t="s">
        <v>619</v>
      </c>
    </row>
    <row r="3334" spans="1:5" ht="13.5" x14ac:dyDescent="0.25">
      <c r="A3334" s="103">
        <v>98288</v>
      </c>
      <c r="B3334" s="103" t="s">
        <v>3951</v>
      </c>
      <c r="C3334" s="103" t="s">
        <v>206</v>
      </c>
      <c r="D3334" s="360">
        <v>1.92</v>
      </c>
      <c r="E3334" s="522" t="s">
        <v>619</v>
      </c>
    </row>
    <row r="3335" spans="1:5" ht="13.5" x14ac:dyDescent="0.25">
      <c r="A3335" s="103">
        <v>98289</v>
      </c>
      <c r="B3335" s="103" t="s">
        <v>3952</v>
      </c>
      <c r="C3335" s="103" t="s">
        <v>206</v>
      </c>
      <c r="D3335" s="360">
        <v>2.1</v>
      </c>
      <c r="E3335" s="522" t="s">
        <v>619</v>
      </c>
    </row>
    <row r="3336" spans="1:5" ht="13.5" x14ac:dyDescent="0.25">
      <c r="A3336" s="103">
        <v>98290</v>
      </c>
      <c r="B3336" s="103" t="s">
        <v>3953</v>
      </c>
      <c r="C3336" s="103" t="s">
        <v>206</v>
      </c>
      <c r="D3336" s="360">
        <v>2.75</v>
      </c>
      <c r="E3336" s="522" t="s">
        <v>619</v>
      </c>
    </row>
    <row r="3337" spans="1:5" ht="13.5" x14ac:dyDescent="0.25">
      <c r="A3337" s="103">
        <v>98291</v>
      </c>
      <c r="B3337" s="103" t="s">
        <v>3954</v>
      </c>
      <c r="C3337" s="103" t="s">
        <v>206</v>
      </c>
      <c r="D3337" s="360">
        <v>3.19</v>
      </c>
      <c r="E3337" s="522" t="s">
        <v>619</v>
      </c>
    </row>
    <row r="3338" spans="1:5" ht="13.5" x14ac:dyDescent="0.25">
      <c r="A3338" s="103">
        <v>98292</v>
      </c>
      <c r="B3338" s="103" t="s">
        <v>3955</v>
      </c>
      <c r="C3338" s="103" t="s">
        <v>206</v>
      </c>
      <c r="D3338" s="360">
        <v>3.75</v>
      </c>
      <c r="E3338" s="522" t="s">
        <v>619</v>
      </c>
    </row>
    <row r="3339" spans="1:5" ht="13.5" x14ac:dyDescent="0.25">
      <c r="A3339" s="103">
        <v>98293</v>
      </c>
      <c r="B3339" s="103" t="s">
        <v>3956</v>
      </c>
      <c r="C3339" s="103" t="s">
        <v>206</v>
      </c>
      <c r="D3339" s="360">
        <v>6.89</v>
      </c>
      <c r="E3339" s="522" t="s">
        <v>619</v>
      </c>
    </row>
    <row r="3340" spans="1:5" ht="13.5" x14ac:dyDescent="0.25">
      <c r="A3340" s="103">
        <v>98400</v>
      </c>
      <c r="B3340" s="103" t="s">
        <v>3957</v>
      </c>
      <c r="C3340" s="103" t="s">
        <v>206</v>
      </c>
      <c r="D3340" s="360">
        <v>11.08</v>
      </c>
      <c r="E3340" s="522" t="s">
        <v>619</v>
      </c>
    </row>
    <row r="3341" spans="1:5" ht="13.5" x14ac:dyDescent="0.25">
      <c r="A3341" s="103">
        <v>98401</v>
      </c>
      <c r="B3341" s="103" t="s">
        <v>3958</v>
      </c>
      <c r="C3341" s="103" t="s">
        <v>206</v>
      </c>
      <c r="D3341" s="360">
        <v>16.34</v>
      </c>
      <c r="E3341" s="522" t="s">
        <v>619</v>
      </c>
    </row>
    <row r="3342" spans="1:5" ht="13.5" x14ac:dyDescent="0.25">
      <c r="A3342" s="103">
        <v>98402</v>
      </c>
      <c r="B3342" s="103" t="s">
        <v>3959</v>
      </c>
      <c r="C3342" s="103" t="s">
        <v>206</v>
      </c>
      <c r="D3342" s="360">
        <v>18.87</v>
      </c>
      <c r="E3342" s="522" t="s">
        <v>619</v>
      </c>
    </row>
    <row r="3343" spans="1:5" ht="13.5" x14ac:dyDescent="0.25">
      <c r="A3343" s="103">
        <v>100556</v>
      </c>
      <c r="B3343" s="103" t="s">
        <v>3960</v>
      </c>
      <c r="C3343" s="103" t="s">
        <v>225</v>
      </c>
      <c r="D3343" s="360">
        <v>52.93</v>
      </c>
      <c r="E3343" s="522" t="s">
        <v>619</v>
      </c>
    </row>
    <row r="3344" spans="1:5" ht="13.5" x14ac:dyDescent="0.25">
      <c r="A3344" s="103">
        <v>100557</v>
      </c>
      <c r="B3344" s="103" t="s">
        <v>3961</v>
      </c>
      <c r="C3344" s="103" t="s">
        <v>225</v>
      </c>
      <c r="D3344" s="360">
        <v>689.85</v>
      </c>
      <c r="E3344" s="522" t="s">
        <v>619</v>
      </c>
    </row>
    <row r="3345" spans="1:5" ht="13.5" x14ac:dyDescent="0.25">
      <c r="A3345" s="103">
        <v>100560</v>
      </c>
      <c r="B3345" s="103" t="s">
        <v>3962</v>
      </c>
      <c r="C3345" s="103" t="s">
        <v>225</v>
      </c>
      <c r="D3345" s="360">
        <v>143.26</v>
      </c>
      <c r="E3345" s="522" t="s">
        <v>619</v>
      </c>
    </row>
    <row r="3346" spans="1:5" ht="13.5" x14ac:dyDescent="0.25">
      <c r="A3346" s="103">
        <v>100561</v>
      </c>
      <c r="B3346" s="103" t="s">
        <v>3963</v>
      </c>
      <c r="C3346" s="103" t="s">
        <v>225</v>
      </c>
      <c r="D3346" s="360">
        <v>265.87</v>
      </c>
      <c r="E3346" s="522" t="s">
        <v>619</v>
      </c>
    </row>
    <row r="3347" spans="1:5" ht="13.5" x14ac:dyDescent="0.25">
      <c r="A3347" s="103">
        <v>100562</v>
      </c>
      <c r="B3347" s="103" t="s">
        <v>3964</v>
      </c>
      <c r="C3347" s="103" t="s">
        <v>225</v>
      </c>
      <c r="D3347" s="360">
        <v>413.61</v>
      </c>
      <c r="E3347" s="522" t="s">
        <v>619</v>
      </c>
    </row>
    <row r="3348" spans="1:5" ht="13.5" x14ac:dyDescent="0.25">
      <c r="A3348" s="103">
        <v>100563</v>
      </c>
      <c r="B3348" s="103" t="s">
        <v>3965</v>
      </c>
      <c r="C3348" s="103" t="s">
        <v>225</v>
      </c>
      <c r="D3348" s="360">
        <v>597.66999999999996</v>
      </c>
      <c r="E3348" s="522" t="s">
        <v>619</v>
      </c>
    </row>
    <row r="3349" spans="1:5" ht="13.5" x14ac:dyDescent="0.25">
      <c r="A3349" s="103">
        <v>101795</v>
      </c>
      <c r="B3349" s="103" t="s">
        <v>3966</v>
      </c>
      <c r="C3349" s="103" t="s">
        <v>225</v>
      </c>
      <c r="D3349" s="360">
        <v>558.73</v>
      </c>
      <c r="E3349" s="522" t="s">
        <v>619</v>
      </c>
    </row>
    <row r="3350" spans="1:5" ht="13.5" x14ac:dyDescent="0.25">
      <c r="A3350" s="103">
        <v>101798</v>
      </c>
      <c r="B3350" s="103" t="s">
        <v>3967</v>
      </c>
      <c r="C3350" s="103" t="s">
        <v>225</v>
      </c>
      <c r="D3350" s="360">
        <v>367.42</v>
      </c>
      <c r="E3350" s="522" t="s">
        <v>619</v>
      </c>
    </row>
    <row r="3351" spans="1:5" ht="13.5" x14ac:dyDescent="0.25">
      <c r="A3351" s="103">
        <v>101799</v>
      </c>
      <c r="B3351" s="103" t="s">
        <v>3968</v>
      </c>
      <c r="C3351" s="103" t="s">
        <v>225</v>
      </c>
      <c r="D3351" s="360">
        <v>892.08</v>
      </c>
      <c r="E3351" s="522" t="s">
        <v>619</v>
      </c>
    </row>
    <row r="3352" spans="1:5" ht="13.5" x14ac:dyDescent="0.25">
      <c r="A3352" s="103">
        <v>98397</v>
      </c>
      <c r="B3352" s="103" t="s">
        <v>3969</v>
      </c>
      <c r="C3352" s="103" t="s">
        <v>184</v>
      </c>
      <c r="D3352" s="360">
        <v>14.18</v>
      </c>
      <c r="E3352" s="522" t="s">
        <v>619</v>
      </c>
    </row>
    <row r="3353" spans="1:5" ht="13.5" x14ac:dyDescent="0.25">
      <c r="A3353" s="103">
        <v>103244</v>
      </c>
      <c r="B3353" s="103" t="s">
        <v>3970</v>
      </c>
      <c r="C3353" s="103" t="s">
        <v>225</v>
      </c>
      <c r="D3353" s="104">
        <v>2158.73</v>
      </c>
      <c r="E3353" s="522" t="s">
        <v>619</v>
      </c>
    </row>
    <row r="3354" spans="1:5" ht="13.5" x14ac:dyDescent="0.25">
      <c r="A3354" s="103">
        <v>103245</v>
      </c>
      <c r="B3354" s="103" t="s">
        <v>3971</v>
      </c>
      <c r="C3354" s="103" t="s">
        <v>225</v>
      </c>
      <c r="D3354" s="104">
        <v>1706.09</v>
      </c>
      <c r="E3354" s="522" t="s">
        <v>619</v>
      </c>
    </row>
    <row r="3355" spans="1:5" ht="13.5" x14ac:dyDescent="0.25">
      <c r="A3355" s="103">
        <v>103246</v>
      </c>
      <c r="B3355" s="103" t="s">
        <v>3972</v>
      </c>
      <c r="C3355" s="103" t="s">
        <v>225</v>
      </c>
      <c r="D3355" s="104">
        <v>1859.17</v>
      </c>
      <c r="E3355" s="522" t="s">
        <v>619</v>
      </c>
    </row>
    <row r="3356" spans="1:5" ht="13.5" x14ac:dyDescent="0.25">
      <c r="A3356" s="103">
        <v>103247</v>
      </c>
      <c r="B3356" s="103" t="s">
        <v>3973</v>
      </c>
      <c r="C3356" s="103" t="s">
        <v>225</v>
      </c>
      <c r="D3356" s="104">
        <v>2394.16</v>
      </c>
      <c r="E3356" s="522" t="s">
        <v>619</v>
      </c>
    </row>
    <row r="3357" spans="1:5" ht="13.5" x14ac:dyDescent="0.25">
      <c r="A3357" s="103">
        <v>103248</v>
      </c>
      <c r="B3357" s="103" t="s">
        <v>3974</v>
      </c>
      <c r="C3357" s="103" t="s">
        <v>225</v>
      </c>
      <c r="D3357" s="104">
        <v>1959.4</v>
      </c>
      <c r="E3357" s="522" t="s">
        <v>619</v>
      </c>
    </row>
    <row r="3358" spans="1:5" ht="13.5" x14ac:dyDescent="0.25">
      <c r="A3358" s="103">
        <v>103249</v>
      </c>
      <c r="B3358" s="103" t="s">
        <v>3975</v>
      </c>
      <c r="C3358" s="103" t="s">
        <v>225</v>
      </c>
      <c r="D3358" s="104">
        <v>2103.86</v>
      </c>
      <c r="E3358" s="522" t="s">
        <v>619</v>
      </c>
    </row>
    <row r="3359" spans="1:5" ht="13.5" x14ac:dyDescent="0.25">
      <c r="A3359" s="103">
        <v>103250</v>
      </c>
      <c r="B3359" s="103" t="s">
        <v>3976</v>
      </c>
      <c r="C3359" s="103" t="s">
        <v>225</v>
      </c>
      <c r="D3359" s="104">
        <v>3470.2</v>
      </c>
      <c r="E3359" s="522" t="s">
        <v>619</v>
      </c>
    </row>
    <row r="3360" spans="1:5" ht="13.5" x14ac:dyDescent="0.25">
      <c r="A3360" s="103">
        <v>103251</v>
      </c>
      <c r="B3360" s="103" t="s">
        <v>3977</v>
      </c>
      <c r="C3360" s="103" t="s">
        <v>225</v>
      </c>
      <c r="D3360" s="104">
        <v>2744.08</v>
      </c>
      <c r="E3360" s="522" t="s">
        <v>619</v>
      </c>
    </row>
    <row r="3361" spans="1:5" ht="13.5" x14ac:dyDescent="0.25">
      <c r="A3361" s="103">
        <v>103252</v>
      </c>
      <c r="B3361" s="103" t="s">
        <v>3978</v>
      </c>
      <c r="C3361" s="103" t="s">
        <v>225</v>
      </c>
      <c r="D3361" s="104">
        <v>3036.9</v>
      </c>
      <c r="E3361" s="522" t="s">
        <v>619</v>
      </c>
    </row>
    <row r="3362" spans="1:5" ht="13.5" x14ac:dyDescent="0.25">
      <c r="A3362" s="103">
        <v>103253</v>
      </c>
      <c r="B3362" s="103" t="s">
        <v>3979</v>
      </c>
      <c r="C3362" s="103" t="s">
        <v>225</v>
      </c>
      <c r="D3362" s="104">
        <v>4724.57</v>
      </c>
      <c r="E3362" s="522" t="s">
        <v>619</v>
      </c>
    </row>
    <row r="3363" spans="1:5" ht="13.5" x14ac:dyDescent="0.25">
      <c r="A3363" s="103">
        <v>103254</v>
      </c>
      <c r="B3363" s="103" t="s">
        <v>3980</v>
      </c>
      <c r="C3363" s="103" t="s">
        <v>225</v>
      </c>
      <c r="D3363" s="104">
        <v>3537.44</v>
      </c>
      <c r="E3363" s="522" t="s">
        <v>619</v>
      </c>
    </row>
    <row r="3364" spans="1:5" ht="13.5" x14ac:dyDescent="0.25">
      <c r="A3364" s="103">
        <v>103255</v>
      </c>
      <c r="B3364" s="103" t="s">
        <v>3981</v>
      </c>
      <c r="C3364" s="103" t="s">
        <v>225</v>
      </c>
      <c r="D3364" s="104">
        <v>3956.29</v>
      </c>
      <c r="E3364" s="522" t="s">
        <v>619</v>
      </c>
    </row>
    <row r="3365" spans="1:5" ht="13.5" x14ac:dyDescent="0.25">
      <c r="A3365" s="103">
        <v>103256</v>
      </c>
      <c r="B3365" s="103" t="s">
        <v>3982</v>
      </c>
      <c r="C3365" s="103" t="s">
        <v>225</v>
      </c>
      <c r="D3365" s="104">
        <v>8759.6</v>
      </c>
      <c r="E3365" s="522" t="s">
        <v>619</v>
      </c>
    </row>
    <row r="3366" spans="1:5" ht="13.5" x14ac:dyDescent="0.25">
      <c r="A3366" s="103">
        <v>103257</v>
      </c>
      <c r="B3366" s="103" t="s">
        <v>3983</v>
      </c>
      <c r="C3366" s="103" t="s">
        <v>225</v>
      </c>
      <c r="D3366" s="104">
        <v>5010.87</v>
      </c>
      <c r="E3366" s="522" t="s">
        <v>619</v>
      </c>
    </row>
    <row r="3367" spans="1:5" ht="13.5" x14ac:dyDescent="0.25">
      <c r="A3367" s="103">
        <v>103258</v>
      </c>
      <c r="B3367" s="103" t="s">
        <v>3984</v>
      </c>
      <c r="C3367" s="103" t="s">
        <v>225</v>
      </c>
      <c r="D3367" s="104">
        <v>9791.0300000000007</v>
      </c>
      <c r="E3367" s="522" t="s">
        <v>619</v>
      </c>
    </row>
    <row r="3368" spans="1:5" ht="13.5" x14ac:dyDescent="0.25">
      <c r="A3368" s="103">
        <v>103259</v>
      </c>
      <c r="B3368" s="103" t="s">
        <v>3985</v>
      </c>
      <c r="C3368" s="103" t="s">
        <v>225</v>
      </c>
      <c r="D3368" s="104">
        <v>5283.74</v>
      </c>
      <c r="E3368" s="522" t="s">
        <v>619</v>
      </c>
    </row>
    <row r="3369" spans="1:5" ht="13.5" x14ac:dyDescent="0.25">
      <c r="A3369" s="103">
        <v>103260</v>
      </c>
      <c r="B3369" s="103" t="s">
        <v>3986</v>
      </c>
      <c r="C3369" s="103" t="s">
        <v>225</v>
      </c>
      <c r="D3369" s="104">
        <v>5427.18</v>
      </c>
      <c r="E3369" s="522" t="s">
        <v>619</v>
      </c>
    </row>
    <row r="3370" spans="1:5" ht="13.5" x14ac:dyDescent="0.25">
      <c r="A3370" s="103">
        <v>103261</v>
      </c>
      <c r="B3370" s="103" t="s">
        <v>3987</v>
      </c>
      <c r="C3370" s="103" t="s">
        <v>225</v>
      </c>
      <c r="D3370" s="104">
        <v>11043.24</v>
      </c>
      <c r="E3370" s="522" t="s">
        <v>619</v>
      </c>
    </row>
    <row r="3371" spans="1:5" ht="13.5" x14ac:dyDescent="0.25">
      <c r="A3371" s="103">
        <v>103262</v>
      </c>
      <c r="B3371" s="103" t="s">
        <v>3988</v>
      </c>
      <c r="C3371" s="103" t="s">
        <v>225</v>
      </c>
      <c r="D3371" s="104">
        <v>6936.49</v>
      </c>
      <c r="E3371" s="522" t="s">
        <v>619</v>
      </c>
    </row>
    <row r="3372" spans="1:5" ht="13.5" x14ac:dyDescent="0.25">
      <c r="A3372" s="103">
        <v>103263</v>
      </c>
      <c r="B3372" s="103" t="s">
        <v>3989</v>
      </c>
      <c r="C3372" s="103" t="s">
        <v>225</v>
      </c>
      <c r="D3372" s="104">
        <v>15348.81</v>
      </c>
      <c r="E3372" s="522" t="s">
        <v>619</v>
      </c>
    </row>
    <row r="3373" spans="1:5" ht="13.5" x14ac:dyDescent="0.25">
      <c r="A3373" s="103">
        <v>103264</v>
      </c>
      <c r="B3373" s="103" t="s">
        <v>3990</v>
      </c>
      <c r="C3373" s="103" t="s">
        <v>225</v>
      </c>
      <c r="D3373" s="104">
        <v>8624.8799999999992</v>
      </c>
      <c r="E3373" s="522" t="s">
        <v>619</v>
      </c>
    </row>
    <row r="3374" spans="1:5" ht="13.5" x14ac:dyDescent="0.25">
      <c r="A3374" s="103">
        <v>103265</v>
      </c>
      <c r="B3374" s="103" t="s">
        <v>3991</v>
      </c>
      <c r="C3374" s="103" t="s">
        <v>225</v>
      </c>
      <c r="D3374" s="104">
        <v>18496.150000000001</v>
      </c>
      <c r="E3374" s="522" t="s">
        <v>619</v>
      </c>
    </row>
    <row r="3375" spans="1:5" ht="13.5" x14ac:dyDescent="0.25">
      <c r="A3375" s="103">
        <v>103266</v>
      </c>
      <c r="B3375" s="103" t="s">
        <v>3992</v>
      </c>
      <c r="C3375" s="103" t="s">
        <v>225</v>
      </c>
      <c r="D3375" s="104">
        <v>9627.85</v>
      </c>
      <c r="E3375" s="522" t="s">
        <v>619</v>
      </c>
    </row>
    <row r="3376" spans="1:5" ht="13.5" x14ac:dyDescent="0.25">
      <c r="A3376" s="103">
        <v>103267</v>
      </c>
      <c r="B3376" s="103" t="s">
        <v>3993</v>
      </c>
      <c r="C3376" s="103" t="s">
        <v>225</v>
      </c>
      <c r="D3376" s="104">
        <v>5478.97</v>
      </c>
      <c r="E3376" s="522" t="s">
        <v>619</v>
      </c>
    </row>
    <row r="3377" spans="1:5" ht="13.5" x14ac:dyDescent="0.25">
      <c r="A3377" s="103">
        <v>103268</v>
      </c>
      <c r="B3377" s="103" t="s">
        <v>3994</v>
      </c>
      <c r="C3377" s="103" t="s">
        <v>225</v>
      </c>
      <c r="D3377" s="104">
        <v>6500.59</v>
      </c>
      <c r="E3377" s="522" t="s">
        <v>619</v>
      </c>
    </row>
    <row r="3378" spans="1:5" ht="13.5" x14ac:dyDescent="0.25">
      <c r="A3378" s="103">
        <v>103269</v>
      </c>
      <c r="B3378" s="103" t="s">
        <v>3995</v>
      </c>
      <c r="C3378" s="103" t="s">
        <v>225</v>
      </c>
      <c r="D3378" s="104">
        <v>6730.36</v>
      </c>
      <c r="E3378" s="522" t="s">
        <v>619</v>
      </c>
    </row>
    <row r="3379" spans="1:5" ht="13.5" x14ac:dyDescent="0.25">
      <c r="A3379" s="103">
        <v>103270</v>
      </c>
      <c r="B3379" s="103" t="s">
        <v>3996</v>
      </c>
      <c r="C3379" s="103" t="s">
        <v>225</v>
      </c>
      <c r="D3379" s="104">
        <v>6985.58</v>
      </c>
      <c r="E3379" s="522" t="s">
        <v>619</v>
      </c>
    </row>
    <row r="3380" spans="1:5" ht="13.5" x14ac:dyDescent="0.25">
      <c r="A3380" s="103">
        <v>103271</v>
      </c>
      <c r="B3380" s="103" t="s">
        <v>3997</v>
      </c>
      <c r="C3380" s="103" t="s">
        <v>225</v>
      </c>
      <c r="D3380" s="104">
        <v>9890.2099999999991</v>
      </c>
      <c r="E3380" s="522" t="s">
        <v>619</v>
      </c>
    </row>
    <row r="3381" spans="1:5" ht="13.5" x14ac:dyDescent="0.25">
      <c r="A3381" s="103">
        <v>103272</v>
      </c>
      <c r="B3381" s="103" t="s">
        <v>3998</v>
      </c>
      <c r="C3381" s="103" t="s">
        <v>225</v>
      </c>
      <c r="D3381" s="104">
        <v>10214.76</v>
      </c>
      <c r="E3381" s="522" t="s">
        <v>619</v>
      </c>
    </row>
    <row r="3382" spans="1:5" ht="13.5" x14ac:dyDescent="0.25">
      <c r="A3382" s="103">
        <v>103273</v>
      </c>
      <c r="B3382" s="103" t="s">
        <v>3999</v>
      </c>
      <c r="C3382" s="103" t="s">
        <v>225</v>
      </c>
      <c r="D3382" s="104">
        <v>10528.01</v>
      </c>
      <c r="E3382" s="522" t="s">
        <v>619</v>
      </c>
    </row>
    <row r="3383" spans="1:5" ht="13.5" x14ac:dyDescent="0.25">
      <c r="A3383" s="103">
        <v>103274</v>
      </c>
      <c r="B3383" s="103" t="s">
        <v>4000</v>
      </c>
      <c r="C3383" s="103" t="s">
        <v>225</v>
      </c>
      <c r="D3383" s="104">
        <v>12054.42</v>
      </c>
      <c r="E3383" s="522" t="s">
        <v>619</v>
      </c>
    </row>
    <row r="3384" spans="1:5" ht="13.5" x14ac:dyDescent="0.25">
      <c r="A3384" s="103">
        <v>103275</v>
      </c>
      <c r="B3384" s="103" t="s">
        <v>4001</v>
      </c>
      <c r="C3384" s="103" t="s">
        <v>225</v>
      </c>
      <c r="D3384" s="104">
        <v>11992.1</v>
      </c>
      <c r="E3384" s="522" t="s">
        <v>619</v>
      </c>
    </row>
    <row r="3385" spans="1:5" ht="13.5" x14ac:dyDescent="0.25">
      <c r="A3385" s="103">
        <v>103276</v>
      </c>
      <c r="B3385" s="103" t="s">
        <v>4002</v>
      </c>
      <c r="C3385" s="103" t="s">
        <v>225</v>
      </c>
      <c r="D3385" s="104">
        <v>12582.47</v>
      </c>
      <c r="E3385" s="522" t="s">
        <v>619</v>
      </c>
    </row>
    <row r="3386" spans="1:5" ht="13.5" x14ac:dyDescent="0.25">
      <c r="A3386" s="103">
        <v>103277</v>
      </c>
      <c r="B3386" s="103" t="s">
        <v>4003</v>
      </c>
      <c r="C3386" s="103" t="s">
        <v>225</v>
      </c>
      <c r="D3386" s="104">
        <v>23234.41</v>
      </c>
      <c r="E3386" s="522" t="s">
        <v>619</v>
      </c>
    </row>
    <row r="3387" spans="1:5" ht="13.5" x14ac:dyDescent="0.25">
      <c r="A3387" s="103">
        <v>103278</v>
      </c>
      <c r="B3387" s="103" t="s">
        <v>4004</v>
      </c>
      <c r="C3387" s="103" t="s">
        <v>225</v>
      </c>
      <c r="D3387" s="104">
        <v>29720.38</v>
      </c>
      <c r="E3387" s="522" t="s">
        <v>619</v>
      </c>
    </row>
    <row r="3388" spans="1:5" ht="13.5" x14ac:dyDescent="0.25">
      <c r="A3388" s="103">
        <v>103288</v>
      </c>
      <c r="B3388" s="103" t="s">
        <v>4005</v>
      </c>
      <c r="C3388" s="103" t="s">
        <v>225</v>
      </c>
      <c r="D3388" s="360">
        <v>16.07</v>
      </c>
      <c r="E3388" s="522" t="s">
        <v>619</v>
      </c>
    </row>
    <row r="3389" spans="1:5" ht="13.5" x14ac:dyDescent="0.25">
      <c r="A3389" s="103">
        <v>103289</v>
      </c>
      <c r="B3389" s="103" t="s">
        <v>4006</v>
      </c>
      <c r="C3389" s="103" t="s">
        <v>206</v>
      </c>
      <c r="D3389" s="360">
        <v>31.71</v>
      </c>
      <c r="E3389" s="522" t="s">
        <v>619</v>
      </c>
    </row>
    <row r="3390" spans="1:5" ht="13.5" x14ac:dyDescent="0.25">
      <c r="A3390" s="103">
        <v>103290</v>
      </c>
      <c r="B3390" s="103" t="s">
        <v>4007</v>
      </c>
      <c r="C3390" s="103" t="s">
        <v>206</v>
      </c>
      <c r="D3390" s="360">
        <v>51.6</v>
      </c>
      <c r="E3390" s="522" t="s">
        <v>619</v>
      </c>
    </row>
    <row r="3391" spans="1:5" ht="13.5" x14ac:dyDescent="0.25">
      <c r="A3391" s="103">
        <v>103291</v>
      </c>
      <c r="B3391" s="103" t="s">
        <v>4008</v>
      </c>
      <c r="C3391" s="103" t="s">
        <v>206</v>
      </c>
      <c r="D3391" s="360">
        <v>63.84</v>
      </c>
      <c r="E3391" s="522" t="s">
        <v>619</v>
      </c>
    </row>
    <row r="3392" spans="1:5" ht="13.5" x14ac:dyDescent="0.25">
      <c r="A3392" s="103">
        <v>103292</v>
      </c>
      <c r="B3392" s="103" t="s">
        <v>4009</v>
      </c>
      <c r="C3392" s="103" t="s">
        <v>206</v>
      </c>
      <c r="D3392" s="360">
        <v>77.010000000000005</v>
      </c>
      <c r="E3392" s="522" t="s">
        <v>619</v>
      </c>
    </row>
    <row r="3393" spans="1:5" ht="13.5" x14ac:dyDescent="0.25">
      <c r="A3393" s="103">
        <v>101936</v>
      </c>
      <c r="B3393" s="103" t="s">
        <v>4010</v>
      </c>
      <c r="C3393" s="103" t="s">
        <v>225</v>
      </c>
      <c r="D3393" s="104">
        <v>8690.6299999999992</v>
      </c>
      <c r="E3393" s="522" t="s">
        <v>619</v>
      </c>
    </row>
    <row r="3394" spans="1:5" ht="13.5" x14ac:dyDescent="0.25">
      <c r="A3394" s="103">
        <v>101937</v>
      </c>
      <c r="B3394" s="103" t="s">
        <v>4011</v>
      </c>
      <c r="C3394" s="103" t="s">
        <v>225</v>
      </c>
      <c r="D3394" s="104">
        <v>15310.32</v>
      </c>
      <c r="E3394" s="522" t="s">
        <v>619</v>
      </c>
    </row>
    <row r="3395" spans="1:5" ht="13.5" x14ac:dyDescent="0.25">
      <c r="A3395" s="103">
        <v>98294</v>
      </c>
      <c r="B3395" s="103" t="s">
        <v>4012</v>
      </c>
      <c r="C3395" s="103" t="s">
        <v>206</v>
      </c>
      <c r="D3395" s="360">
        <v>4.8099999999999996</v>
      </c>
      <c r="E3395" s="522" t="s">
        <v>619</v>
      </c>
    </row>
    <row r="3396" spans="1:5" ht="13.5" x14ac:dyDescent="0.25">
      <c r="A3396" s="103">
        <v>98295</v>
      </c>
      <c r="B3396" s="103" t="s">
        <v>4013</v>
      </c>
      <c r="C3396" s="103" t="s">
        <v>206</v>
      </c>
      <c r="D3396" s="360">
        <v>4.04</v>
      </c>
      <c r="E3396" s="522" t="s">
        <v>619</v>
      </c>
    </row>
    <row r="3397" spans="1:5" ht="13.5" x14ac:dyDescent="0.25">
      <c r="A3397" s="103">
        <v>98296</v>
      </c>
      <c r="B3397" s="103" t="s">
        <v>4014</v>
      </c>
      <c r="C3397" s="103" t="s">
        <v>206</v>
      </c>
      <c r="D3397" s="360">
        <v>7.06</v>
      </c>
      <c r="E3397" s="522" t="s">
        <v>619</v>
      </c>
    </row>
    <row r="3398" spans="1:5" ht="13.5" x14ac:dyDescent="0.25">
      <c r="A3398" s="103">
        <v>98297</v>
      </c>
      <c r="B3398" s="103" t="s">
        <v>4015</v>
      </c>
      <c r="C3398" s="103" t="s">
        <v>206</v>
      </c>
      <c r="D3398" s="360">
        <v>5.83</v>
      </c>
      <c r="E3398" s="522" t="s">
        <v>619</v>
      </c>
    </row>
    <row r="3399" spans="1:5" ht="13.5" x14ac:dyDescent="0.25">
      <c r="A3399" s="103">
        <v>98298</v>
      </c>
      <c r="B3399" s="103" t="s">
        <v>4016</v>
      </c>
      <c r="C3399" s="103" t="s">
        <v>206</v>
      </c>
      <c r="D3399" s="360">
        <v>16.57</v>
      </c>
      <c r="E3399" s="522" t="s">
        <v>619</v>
      </c>
    </row>
    <row r="3400" spans="1:5" ht="13.5" x14ac:dyDescent="0.25">
      <c r="A3400" s="103">
        <v>98299</v>
      </c>
      <c r="B3400" s="103" t="s">
        <v>4017</v>
      </c>
      <c r="C3400" s="103" t="s">
        <v>206</v>
      </c>
      <c r="D3400" s="360">
        <v>15.05</v>
      </c>
      <c r="E3400" s="522" t="s">
        <v>619</v>
      </c>
    </row>
    <row r="3401" spans="1:5" ht="13.5" x14ac:dyDescent="0.25">
      <c r="A3401" s="103">
        <v>98300</v>
      </c>
      <c r="B3401" s="103" t="s">
        <v>4018</v>
      </c>
      <c r="C3401" s="103" t="s">
        <v>206</v>
      </c>
      <c r="D3401" s="360">
        <v>5.44</v>
      </c>
      <c r="E3401" s="522" t="s">
        <v>619</v>
      </c>
    </row>
    <row r="3402" spans="1:5" ht="13.5" x14ac:dyDescent="0.25">
      <c r="A3402" s="103">
        <v>98301</v>
      </c>
      <c r="B3402" s="103" t="s">
        <v>4019</v>
      </c>
      <c r="C3402" s="103" t="s">
        <v>225</v>
      </c>
      <c r="D3402" s="360">
        <v>896.83</v>
      </c>
      <c r="E3402" s="522" t="s">
        <v>619</v>
      </c>
    </row>
    <row r="3403" spans="1:5" ht="13.5" x14ac:dyDescent="0.25">
      <c r="A3403" s="103">
        <v>98302</v>
      </c>
      <c r="B3403" s="103" t="s">
        <v>4020</v>
      </c>
      <c r="C3403" s="103" t="s">
        <v>225</v>
      </c>
      <c r="D3403" s="104">
        <v>1828.17</v>
      </c>
      <c r="E3403" s="522" t="s">
        <v>619</v>
      </c>
    </row>
    <row r="3404" spans="1:5" ht="13.5" x14ac:dyDescent="0.25">
      <c r="A3404" s="103">
        <v>98304</v>
      </c>
      <c r="B3404" s="103" t="s">
        <v>4021</v>
      </c>
      <c r="C3404" s="103" t="s">
        <v>225</v>
      </c>
      <c r="D3404" s="104">
        <v>5917.99</v>
      </c>
      <c r="E3404" s="522" t="s">
        <v>619</v>
      </c>
    </row>
    <row r="3405" spans="1:5" ht="13.5" x14ac:dyDescent="0.25">
      <c r="A3405" s="103">
        <v>98305</v>
      </c>
      <c r="B3405" s="103" t="s">
        <v>4022</v>
      </c>
      <c r="C3405" s="103" t="s">
        <v>225</v>
      </c>
      <c r="D3405" s="104">
        <v>4573.03</v>
      </c>
      <c r="E3405" s="522" t="s">
        <v>619</v>
      </c>
    </row>
    <row r="3406" spans="1:5" ht="13.5" x14ac:dyDescent="0.25">
      <c r="A3406" s="103">
        <v>98306</v>
      </c>
      <c r="B3406" s="103" t="s">
        <v>4023</v>
      </c>
      <c r="C3406" s="103" t="s">
        <v>225</v>
      </c>
      <c r="D3406" s="360">
        <v>86.71</v>
      </c>
      <c r="E3406" s="522" t="s">
        <v>619</v>
      </c>
    </row>
    <row r="3407" spans="1:5" ht="13.5" x14ac:dyDescent="0.25">
      <c r="A3407" s="103">
        <v>98307</v>
      </c>
      <c r="B3407" s="103" t="s">
        <v>4024</v>
      </c>
      <c r="C3407" s="103" t="s">
        <v>225</v>
      </c>
      <c r="D3407" s="360">
        <v>51.06</v>
      </c>
      <c r="E3407" s="522" t="s">
        <v>619</v>
      </c>
    </row>
    <row r="3408" spans="1:5" ht="13.5" x14ac:dyDescent="0.25">
      <c r="A3408" s="103">
        <v>98308</v>
      </c>
      <c r="B3408" s="103" t="s">
        <v>4025</v>
      </c>
      <c r="C3408" s="103" t="s">
        <v>225</v>
      </c>
      <c r="D3408" s="360">
        <v>33.85</v>
      </c>
      <c r="E3408" s="522" t="s">
        <v>619</v>
      </c>
    </row>
    <row r="3409" spans="1:5" ht="13.5" x14ac:dyDescent="0.25">
      <c r="A3409" s="103">
        <v>98593</v>
      </c>
      <c r="B3409" s="103" t="s">
        <v>4026</v>
      </c>
      <c r="C3409" s="103" t="s">
        <v>225</v>
      </c>
      <c r="D3409" s="104">
        <v>4018.98</v>
      </c>
      <c r="E3409" s="522" t="s">
        <v>619</v>
      </c>
    </row>
    <row r="3410" spans="1:5" ht="13.5" x14ac:dyDescent="0.25">
      <c r="A3410" s="103">
        <v>100553</v>
      </c>
      <c r="B3410" s="103" t="s">
        <v>4027</v>
      </c>
      <c r="C3410" s="103" t="s">
        <v>206</v>
      </c>
      <c r="D3410" s="360">
        <v>18.57</v>
      </c>
      <c r="E3410" s="522" t="s">
        <v>619</v>
      </c>
    </row>
    <row r="3411" spans="1:5" ht="13.5" x14ac:dyDescent="0.25">
      <c r="A3411" s="103">
        <v>100554</v>
      </c>
      <c r="B3411" s="103" t="s">
        <v>4028</v>
      </c>
      <c r="C3411" s="103" t="s">
        <v>206</v>
      </c>
      <c r="D3411" s="360">
        <v>5.2</v>
      </c>
      <c r="E3411" s="522" t="s">
        <v>619</v>
      </c>
    </row>
    <row r="3412" spans="1:5" ht="13.5" x14ac:dyDescent="0.25">
      <c r="A3412" s="103">
        <v>100555</v>
      </c>
      <c r="B3412" s="103" t="s">
        <v>4029</v>
      </c>
      <c r="C3412" s="103" t="s">
        <v>225</v>
      </c>
      <c r="D3412" s="104">
        <v>2276.16</v>
      </c>
      <c r="E3412" s="522" t="s">
        <v>619</v>
      </c>
    </row>
    <row r="3413" spans="1:5" ht="13.5" x14ac:dyDescent="0.25">
      <c r="A3413" s="103">
        <v>89355</v>
      </c>
      <c r="B3413" s="103" t="s">
        <v>4030</v>
      </c>
      <c r="C3413" s="103" t="s">
        <v>206</v>
      </c>
      <c r="D3413" s="360">
        <v>20.66</v>
      </c>
      <c r="E3413" s="522" t="s">
        <v>619</v>
      </c>
    </row>
    <row r="3414" spans="1:5" ht="13.5" x14ac:dyDescent="0.25">
      <c r="A3414" s="103">
        <v>89356</v>
      </c>
      <c r="B3414" s="103" t="s">
        <v>4031</v>
      </c>
      <c r="C3414" s="103" t="s">
        <v>206</v>
      </c>
      <c r="D3414" s="360">
        <v>23.77</v>
      </c>
      <c r="E3414" s="522" t="s">
        <v>619</v>
      </c>
    </row>
    <row r="3415" spans="1:5" ht="13.5" x14ac:dyDescent="0.25">
      <c r="A3415" s="103">
        <v>89357</v>
      </c>
      <c r="B3415" s="103" t="s">
        <v>4032</v>
      </c>
      <c r="C3415" s="103" t="s">
        <v>206</v>
      </c>
      <c r="D3415" s="360">
        <v>34.99</v>
      </c>
      <c r="E3415" s="522" t="s">
        <v>619</v>
      </c>
    </row>
    <row r="3416" spans="1:5" ht="13.5" x14ac:dyDescent="0.25">
      <c r="A3416" s="103">
        <v>89401</v>
      </c>
      <c r="B3416" s="103" t="s">
        <v>4033</v>
      </c>
      <c r="C3416" s="103" t="s">
        <v>206</v>
      </c>
      <c r="D3416" s="360">
        <v>12.17</v>
      </c>
      <c r="E3416" s="522" t="s">
        <v>619</v>
      </c>
    </row>
    <row r="3417" spans="1:5" ht="13.5" x14ac:dyDescent="0.25">
      <c r="A3417" s="103">
        <v>89402</v>
      </c>
      <c r="B3417" s="103" t="s">
        <v>4034</v>
      </c>
      <c r="C3417" s="103" t="s">
        <v>206</v>
      </c>
      <c r="D3417" s="360">
        <v>13.92</v>
      </c>
      <c r="E3417" s="522" t="s">
        <v>619</v>
      </c>
    </row>
    <row r="3418" spans="1:5" ht="13.5" x14ac:dyDescent="0.25">
      <c r="A3418" s="103">
        <v>89403</v>
      </c>
      <c r="B3418" s="103" t="s">
        <v>4035</v>
      </c>
      <c r="C3418" s="103" t="s">
        <v>206</v>
      </c>
      <c r="D3418" s="360">
        <v>23.26</v>
      </c>
      <c r="E3418" s="522" t="s">
        <v>619</v>
      </c>
    </row>
    <row r="3419" spans="1:5" ht="13.5" x14ac:dyDescent="0.25">
      <c r="A3419" s="103">
        <v>89446</v>
      </c>
      <c r="B3419" s="103" t="s">
        <v>4036</v>
      </c>
      <c r="C3419" s="103" t="s">
        <v>206</v>
      </c>
      <c r="D3419" s="360">
        <v>7.75</v>
      </c>
      <c r="E3419" s="522" t="s">
        <v>619</v>
      </c>
    </row>
    <row r="3420" spans="1:5" ht="13.5" x14ac:dyDescent="0.25">
      <c r="A3420" s="103">
        <v>89447</v>
      </c>
      <c r="B3420" s="103" t="s">
        <v>4037</v>
      </c>
      <c r="C3420" s="103" t="s">
        <v>206</v>
      </c>
      <c r="D3420" s="360">
        <v>15.9</v>
      </c>
      <c r="E3420" s="522" t="s">
        <v>619</v>
      </c>
    </row>
    <row r="3421" spans="1:5" ht="13.5" x14ac:dyDescent="0.25">
      <c r="A3421" s="103">
        <v>89448</v>
      </c>
      <c r="B3421" s="103" t="s">
        <v>4038</v>
      </c>
      <c r="C3421" s="103" t="s">
        <v>206</v>
      </c>
      <c r="D3421" s="360">
        <v>24.6</v>
      </c>
      <c r="E3421" s="522" t="s">
        <v>619</v>
      </c>
    </row>
    <row r="3422" spans="1:5" ht="13.5" x14ac:dyDescent="0.25">
      <c r="A3422" s="103">
        <v>89449</v>
      </c>
      <c r="B3422" s="103" t="s">
        <v>4039</v>
      </c>
      <c r="C3422" s="103" t="s">
        <v>206</v>
      </c>
      <c r="D3422" s="360">
        <v>27.12</v>
      </c>
      <c r="E3422" s="522" t="s">
        <v>619</v>
      </c>
    </row>
    <row r="3423" spans="1:5" ht="13.5" x14ac:dyDescent="0.25">
      <c r="A3423" s="103">
        <v>89450</v>
      </c>
      <c r="B3423" s="103" t="s">
        <v>4040</v>
      </c>
      <c r="C3423" s="103" t="s">
        <v>206</v>
      </c>
      <c r="D3423" s="360">
        <v>43.93</v>
      </c>
      <c r="E3423" s="522" t="s">
        <v>619</v>
      </c>
    </row>
    <row r="3424" spans="1:5" ht="13.5" x14ac:dyDescent="0.25">
      <c r="A3424" s="103">
        <v>89451</v>
      </c>
      <c r="B3424" s="103" t="s">
        <v>4041</v>
      </c>
      <c r="C3424" s="103" t="s">
        <v>206</v>
      </c>
      <c r="D3424" s="360">
        <v>72.040000000000006</v>
      </c>
      <c r="E3424" s="522" t="s">
        <v>619</v>
      </c>
    </row>
    <row r="3425" spans="1:5" ht="13.5" x14ac:dyDescent="0.25">
      <c r="A3425" s="103">
        <v>89452</v>
      </c>
      <c r="B3425" s="103" t="s">
        <v>4042</v>
      </c>
      <c r="C3425" s="103" t="s">
        <v>206</v>
      </c>
      <c r="D3425" s="360">
        <v>99.62</v>
      </c>
      <c r="E3425" s="522" t="s">
        <v>619</v>
      </c>
    </row>
    <row r="3426" spans="1:5" ht="13.5" x14ac:dyDescent="0.25">
      <c r="A3426" s="103">
        <v>89508</v>
      </c>
      <c r="B3426" s="103" t="s">
        <v>4043</v>
      </c>
      <c r="C3426" s="103" t="s">
        <v>206</v>
      </c>
      <c r="D3426" s="360">
        <v>21.61</v>
      </c>
      <c r="E3426" s="522" t="s">
        <v>619</v>
      </c>
    </row>
    <row r="3427" spans="1:5" ht="13.5" x14ac:dyDescent="0.25">
      <c r="A3427" s="103">
        <v>89509</v>
      </c>
      <c r="B3427" s="103" t="s">
        <v>4044</v>
      </c>
      <c r="C3427" s="103" t="s">
        <v>206</v>
      </c>
      <c r="D3427" s="360">
        <v>29.6</v>
      </c>
      <c r="E3427" s="522" t="s">
        <v>619</v>
      </c>
    </row>
    <row r="3428" spans="1:5" ht="13.5" x14ac:dyDescent="0.25">
      <c r="A3428" s="103">
        <v>89511</v>
      </c>
      <c r="B3428" s="103" t="s">
        <v>4045</v>
      </c>
      <c r="C3428" s="103" t="s">
        <v>206</v>
      </c>
      <c r="D3428" s="360">
        <v>51.49</v>
      </c>
      <c r="E3428" s="522" t="s">
        <v>619</v>
      </c>
    </row>
    <row r="3429" spans="1:5" ht="13.5" x14ac:dyDescent="0.25">
      <c r="A3429" s="103">
        <v>89512</v>
      </c>
      <c r="B3429" s="103" t="s">
        <v>4046</v>
      </c>
      <c r="C3429" s="103" t="s">
        <v>206</v>
      </c>
      <c r="D3429" s="360">
        <v>64.27</v>
      </c>
      <c r="E3429" s="522" t="s">
        <v>619</v>
      </c>
    </row>
    <row r="3430" spans="1:5" ht="13.5" x14ac:dyDescent="0.25">
      <c r="A3430" s="103">
        <v>89576</v>
      </c>
      <c r="B3430" s="103" t="s">
        <v>4047</v>
      </c>
      <c r="C3430" s="103" t="s">
        <v>206</v>
      </c>
      <c r="D3430" s="360">
        <v>40.729999999999997</v>
      </c>
      <c r="E3430" s="522" t="s">
        <v>619</v>
      </c>
    </row>
    <row r="3431" spans="1:5" ht="13.5" x14ac:dyDescent="0.25">
      <c r="A3431" s="103">
        <v>89578</v>
      </c>
      <c r="B3431" s="103" t="s">
        <v>4048</v>
      </c>
      <c r="C3431" s="103" t="s">
        <v>206</v>
      </c>
      <c r="D3431" s="360">
        <v>49.96</v>
      </c>
      <c r="E3431" s="522" t="s">
        <v>619</v>
      </c>
    </row>
    <row r="3432" spans="1:5" ht="13.5" x14ac:dyDescent="0.25">
      <c r="A3432" s="103">
        <v>89580</v>
      </c>
      <c r="B3432" s="103" t="s">
        <v>4049</v>
      </c>
      <c r="C3432" s="103" t="s">
        <v>206</v>
      </c>
      <c r="D3432" s="360">
        <v>104.24</v>
      </c>
      <c r="E3432" s="522" t="s">
        <v>619</v>
      </c>
    </row>
    <row r="3433" spans="1:5" ht="13.5" x14ac:dyDescent="0.25">
      <c r="A3433" s="103">
        <v>89633</v>
      </c>
      <c r="B3433" s="103" t="s">
        <v>4050</v>
      </c>
      <c r="C3433" s="103" t="s">
        <v>206</v>
      </c>
      <c r="D3433" s="360">
        <v>25.73</v>
      </c>
      <c r="E3433" s="522" t="s">
        <v>619</v>
      </c>
    </row>
    <row r="3434" spans="1:5" ht="13.5" x14ac:dyDescent="0.25">
      <c r="A3434" s="103">
        <v>89634</v>
      </c>
      <c r="B3434" s="103" t="s">
        <v>4051</v>
      </c>
      <c r="C3434" s="103" t="s">
        <v>206</v>
      </c>
      <c r="D3434" s="360">
        <v>37.08</v>
      </c>
      <c r="E3434" s="522" t="s">
        <v>619</v>
      </c>
    </row>
    <row r="3435" spans="1:5" ht="13.5" x14ac:dyDescent="0.25">
      <c r="A3435" s="103">
        <v>89635</v>
      </c>
      <c r="B3435" s="103" t="s">
        <v>4052</v>
      </c>
      <c r="C3435" s="103" t="s">
        <v>206</v>
      </c>
      <c r="D3435" s="360">
        <v>55.56</v>
      </c>
      <c r="E3435" s="522" t="s">
        <v>619</v>
      </c>
    </row>
    <row r="3436" spans="1:5" ht="13.5" x14ac:dyDescent="0.25">
      <c r="A3436" s="103">
        <v>89636</v>
      </c>
      <c r="B3436" s="103" t="s">
        <v>4053</v>
      </c>
      <c r="C3436" s="103" t="s">
        <v>206</v>
      </c>
      <c r="D3436" s="360">
        <v>70.25</v>
      </c>
      <c r="E3436" s="522" t="s">
        <v>619</v>
      </c>
    </row>
    <row r="3437" spans="1:5" ht="13.5" x14ac:dyDescent="0.25">
      <c r="A3437" s="103">
        <v>89711</v>
      </c>
      <c r="B3437" s="103" t="s">
        <v>4054</v>
      </c>
      <c r="C3437" s="103" t="s">
        <v>206</v>
      </c>
      <c r="D3437" s="360">
        <v>23.89</v>
      </c>
      <c r="E3437" s="522" t="s">
        <v>619</v>
      </c>
    </row>
    <row r="3438" spans="1:5" ht="13.5" x14ac:dyDescent="0.25">
      <c r="A3438" s="103">
        <v>89712</v>
      </c>
      <c r="B3438" s="103" t="s">
        <v>4055</v>
      </c>
      <c r="C3438" s="103" t="s">
        <v>206</v>
      </c>
      <c r="D3438" s="360">
        <v>32.18</v>
      </c>
      <c r="E3438" s="522" t="s">
        <v>619</v>
      </c>
    </row>
    <row r="3439" spans="1:5" ht="13.5" x14ac:dyDescent="0.25">
      <c r="A3439" s="103">
        <v>89713</v>
      </c>
      <c r="B3439" s="103" t="s">
        <v>4056</v>
      </c>
      <c r="C3439" s="103" t="s">
        <v>206</v>
      </c>
      <c r="D3439" s="360">
        <v>40.630000000000003</v>
      </c>
      <c r="E3439" s="522" t="s">
        <v>619</v>
      </c>
    </row>
    <row r="3440" spans="1:5" ht="13.5" x14ac:dyDescent="0.25">
      <c r="A3440" s="103">
        <v>89714</v>
      </c>
      <c r="B3440" s="103" t="s">
        <v>4057</v>
      </c>
      <c r="C3440" s="103" t="s">
        <v>206</v>
      </c>
      <c r="D3440" s="360">
        <v>44.75</v>
      </c>
      <c r="E3440" s="522" t="s">
        <v>619</v>
      </c>
    </row>
    <row r="3441" spans="1:5" ht="13.5" x14ac:dyDescent="0.25">
      <c r="A3441" s="103">
        <v>89716</v>
      </c>
      <c r="B3441" s="103" t="s">
        <v>4058</v>
      </c>
      <c r="C3441" s="103" t="s">
        <v>206</v>
      </c>
      <c r="D3441" s="360">
        <v>28.15</v>
      </c>
      <c r="E3441" s="522" t="s">
        <v>619</v>
      </c>
    </row>
    <row r="3442" spans="1:5" ht="13.5" x14ac:dyDescent="0.25">
      <c r="A3442" s="103">
        <v>89717</v>
      </c>
      <c r="B3442" s="103" t="s">
        <v>4059</v>
      </c>
      <c r="C3442" s="103" t="s">
        <v>206</v>
      </c>
      <c r="D3442" s="360">
        <v>45.03</v>
      </c>
      <c r="E3442" s="522" t="s">
        <v>619</v>
      </c>
    </row>
    <row r="3443" spans="1:5" ht="13.5" x14ac:dyDescent="0.25">
      <c r="A3443" s="103">
        <v>89770</v>
      </c>
      <c r="B3443" s="103" t="s">
        <v>4060</v>
      </c>
      <c r="C3443" s="103" t="s">
        <v>206</v>
      </c>
      <c r="D3443" s="360">
        <v>50.06</v>
      </c>
      <c r="E3443" s="522" t="s">
        <v>619</v>
      </c>
    </row>
    <row r="3444" spans="1:5" ht="13.5" x14ac:dyDescent="0.25">
      <c r="A3444" s="103">
        <v>89771</v>
      </c>
      <c r="B3444" s="103" t="s">
        <v>4061</v>
      </c>
      <c r="C3444" s="103" t="s">
        <v>206</v>
      </c>
      <c r="D3444" s="360">
        <v>66.849999999999994</v>
      </c>
      <c r="E3444" s="522" t="s">
        <v>619</v>
      </c>
    </row>
    <row r="3445" spans="1:5" ht="13.5" x14ac:dyDescent="0.25">
      <c r="A3445" s="103">
        <v>89773</v>
      </c>
      <c r="B3445" s="103" t="s">
        <v>4062</v>
      </c>
      <c r="C3445" s="103" t="s">
        <v>206</v>
      </c>
      <c r="D3445" s="360">
        <v>157.30000000000001</v>
      </c>
      <c r="E3445" s="522" t="s">
        <v>619</v>
      </c>
    </row>
    <row r="3446" spans="1:5" ht="13.5" x14ac:dyDescent="0.25">
      <c r="A3446" s="103">
        <v>89775</v>
      </c>
      <c r="B3446" s="103" t="s">
        <v>4063</v>
      </c>
      <c r="C3446" s="103" t="s">
        <v>206</v>
      </c>
      <c r="D3446" s="360">
        <v>246.1</v>
      </c>
      <c r="E3446" s="522" t="s">
        <v>619</v>
      </c>
    </row>
    <row r="3447" spans="1:5" ht="13.5" x14ac:dyDescent="0.25">
      <c r="A3447" s="103">
        <v>89798</v>
      </c>
      <c r="B3447" s="103" t="s">
        <v>4064</v>
      </c>
      <c r="C3447" s="103" t="s">
        <v>206</v>
      </c>
      <c r="D3447" s="360">
        <v>20.04</v>
      </c>
      <c r="E3447" s="522" t="s">
        <v>619</v>
      </c>
    </row>
    <row r="3448" spans="1:5" ht="13.5" x14ac:dyDescent="0.25">
      <c r="A3448" s="103">
        <v>89799</v>
      </c>
      <c r="B3448" s="103" t="s">
        <v>4065</v>
      </c>
      <c r="C3448" s="103" t="s">
        <v>206</v>
      </c>
      <c r="D3448" s="360">
        <v>30.54</v>
      </c>
      <c r="E3448" s="522" t="s">
        <v>619</v>
      </c>
    </row>
    <row r="3449" spans="1:5" ht="13.5" x14ac:dyDescent="0.25">
      <c r="A3449" s="103">
        <v>89800</v>
      </c>
      <c r="B3449" s="103" t="s">
        <v>4066</v>
      </c>
      <c r="C3449" s="103" t="s">
        <v>206</v>
      </c>
      <c r="D3449" s="360">
        <v>36.770000000000003</v>
      </c>
      <c r="E3449" s="522" t="s">
        <v>619</v>
      </c>
    </row>
    <row r="3450" spans="1:5" ht="13.5" x14ac:dyDescent="0.25">
      <c r="A3450" s="103">
        <v>89848</v>
      </c>
      <c r="B3450" s="103" t="s">
        <v>4067</v>
      </c>
      <c r="C3450" s="103" t="s">
        <v>206</v>
      </c>
      <c r="D3450" s="360">
        <v>35.74</v>
      </c>
      <c r="E3450" s="522" t="s">
        <v>619</v>
      </c>
    </row>
    <row r="3451" spans="1:5" ht="13.5" x14ac:dyDescent="0.25">
      <c r="A3451" s="103">
        <v>89849</v>
      </c>
      <c r="B3451" s="103" t="s">
        <v>4068</v>
      </c>
      <c r="C3451" s="103" t="s">
        <v>206</v>
      </c>
      <c r="D3451" s="360">
        <v>79.540000000000006</v>
      </c>
      <c r="E3451" s="522" t="s">
        <v>619</v>
      </c>
    </row>
    <row r="3452" spans="1:5" ht="13.5" x14ac:dyDescent="0.25">
      <c r="A3452" s="103">
        <v>89865</v>
      </c>
      <c r="B3452" s="103" t="s">
        <v>4069</v>
      </c>
      <c r="C3452" s="103" t="s">
        <v>206</v>
      </c>
      <c r="D3452" s="360">
        <v>18.16</v>
      </c>
      <c r="E3452" s="522" t="s">
        <v>619</v>
      </c>
    </row>
    <row r="3453" spans="1:5" ht="13.5" x14ac:dyDescent="0.25">
      <c r="A3453" s="103">
        <v>91784</v>
      </c>
      <c r="B3453" s="103" t="s">
        <v>4070</v>
      </c>
      <c r="C3453" s="103" t="s">
        <v>206</v>
      </c>
      <c r="D3453" s="360">
        <v>47.62</v>
      </c>
      <c r="E3453" s="522" t="s">
        <v>619</v>
      </c>
    </row>
    <row r="3454" spans="1:5" ht="13.5" x14ac:dyDescent="0.25">
      <c r="A3454" s="103">
        <v>91785</v>
      </c>
      <c r="B3454" s="103" t="s">
        <v>4071</v>
      </c>
      <c r="C3454" s="103" t="s">
        <v>206</v>
      </c>
      <c r="D3454" s="360">
        <v>46.59</v>
      </c>
      <c r="E3454" s="522" t="s">
        <v>619</v>
      </c>
    </row>
    <row r="3455" spans="1:5" ht="13.5" x14ac:dyDescent="0.25">
      <c r="A3455" s="103">
        <v>91786</v>
      </c>
      <c r="B3455" s="103" t="s">
        <v>4072</v>
      </c>
      <c r="C3455" s="103" t="s">
        <v>206</v>
      </c>
      <c r="D3455" s="360">
        <v>37.83</v>
      </c>
      <c r="E3455" s="522" t="s">
        <v>619</v>
      </c>
    </row>
    <row r="3456" spans="1:5" ht="13.5" x14ac:dyDescent="0.25">
      <c r="A3456" s="103">
        <v>91787</v>
      </c>
      <c r="B3456" s="103" t="s">
        <v>4073</v>
      </c>
      <c r="C3456" s="103" t="s">
        <v>206</v>
      </c>
      <c r="D3456" s="360">
        <v>47.18</v>
      </c>
      <c r="E3456" s="522" t="s">
        <v>619</v>
      </c>
    </row>
    <row r="3457" spans="1:5" ht="13.5" x14ac:dyDescent="0.25">
      <c r="A3457" s="103">
        <v>91788</v>
      </c>
      <c r="B3457" s="103" t="s">
        <v>4074</v>
      </c>
      <c r="C3457" s="103" t="s">
        <v>206</v>
      </c>
      <c r="D3457" s="360">
        <v>56.02</v>
      </c>
      <c r="E3457" s="522" t="s">
        <v>619</v>
      </c>
    </row>
    <row r="3458" spans="1:5" ht="13.5" x14ac:dyDescent="0.25">
      <c r="A3458" s="103">
        <v>91789</v>
      </c>
      <c r="B3458" s="103" t="s">
        <v>4075</v>
      </c>
      <c r="C3458" s="103" t="s">
        <v>206</v>
      </c>
      <c r="D3458" s="360">
        <v>70.34</v>
      </c>
      <c r="E3458" s="522" t="s">
        <v>619</v>
      </c>
    </row>
    <row r="3459" spans="1:5" ht="13.5" x14ac:dyDescent="0.25">
      <c r="A3459" s="103">
        <v>91790</v>
      </c>
      <c r="B3459" s="103" t="s">
        <v>4076</v>
      </c>
      <c r="C3459" s="103" t="s">
        <v>206</v>
      </c>
      <c r="D3459" s="360">
        <v>78.959999999999994</v>
      </c>
      <c r="E3459" s="522" t="s">
        <v>619</v>
      </c>
    </row>
    <row r="3460" spans="1:5" ht="13.5" x14ac:dyDescent="0.25">
      <c r="A3460" s="103">
        <v>91791</v>
      </c>
      <c r="B3460" s="103" t="s">
        <v>4077</v>
      </c>
      <c r="C3460" s="103" t="s">
        <v>206</v>
      </c>
      <c r="D3460" s="360">
        <v>112.43</v>
      </c>
      <c r="E3460" s="522" t="s">
        <v>619</v>
      </c>
    </row>
    <row r="3461" spans="1:5" ht="13.5" x14ac:dyDescent="0.25">
      <c r="A3461" s="103">
        <v>91792</v>
      </c>
      <c r="B3461" s="103" t="s">
        <v>4078</v>
      </c>
      <c r="C3461" s="103" t="s">
        <v>206</v>
      </c>
      <c r="D3461" s="360">
        <v>67.03</v>
      </c>
      <c r="E3461" s="522" t="s">
        <v>619</v>
      </c>
    </row>
    <row r="3462" spans="1:5" ht="13.5" x14ac:dyDescent="0.25">
      <c r="A3462" s="103">
        <v>91793</v>
      </c>
      <c r="B3462" s="103" t="s">
        <v>4079</v>
      </c>
      <c r="C3462" s="103" t="s">
        <v>206</v>
      </c>
      <c r="D3462" s="360">
        <v>108.33</v>
      </c>
      <c r="E3462" s="522" t="s">
        <v>619</v>
      </c>
    </row>
    <row r="3463" spans="1:5" ht="13.5" x14ac:dyDescent="0.25">
      <c r="A3463" s="103">
        <v>91794</v>
      </c>
      <c r="B3463" s="103" t="s">
        <v>4080</v>
      </c>
      <c r="C3463" s="103" t="s">
        <v>206</v>
      </c>
      <c r="D3463" s="360">
        <v>56.66</v>
      </c>
      <c r="E3463" s="522" t="s">
        <v>619</v>
      </c>
    </row>
    <row r="3464" spans="1:5" ht="13.5" x14ac:dyDescent="0.25">
      <c r="A3464" s="103">
        <v>91795</v>
      </c>
      <c r="B3464" s="103" t="s">
        <v>4081</v>
      </c>
      <c r="C3464" s="103" t="s">
        <v>206</v>
      </c>
      <c r="D3464" s="360">
        <v>86.15</v>
      </c>
      <c r="E3464" s="522" t="s">
        <v>619</v>
      </c>
    </row>
    <row r="3465" spans="1:5" ht="13.5" x14ac:dyDescent="0.25">
      <c r="A3465" s="103">
        <v>91796</v>
      </c>
      <c r="B3465" s="103" t="s">
        <v>4082</v>
      </c>
      <c r="C3465" s="103" t="s">
        <v>206</v>
      </c>
      <c r="D3465" s="360">
        <v>95.18</v>
      </c>
      <c r="E3465" s="522" t="s">
        <v>619</v>
      </c>
    </row>
    <row r="3466" spans="1:5" ht="13.5" x14ac:dyDescent="0.25">
      <c r="A3466" s="103">
        <v>92275</v>
      </c>
      <c r="B3466" s="103" t="s">
        <v>4083</v>
      </c>
      <c r="C3466" s="103" t="s">
        <v>206</v>
      </c>
      <c r="D3466" s="360">
        <v>53.81</v>
      </c>
      <c r="E3466" s="522" t="s">
        <v>619</v>
      </c>
    </row>
    <row r="3467" spans="1:5" ht="13.5" x14ac:dyDescent="0.25">
      <c r="A3467" s="103">
        <v>92276</v>
      </c>
      <c r="B3467" s="103" t="s">
        <v>4084</v>
      </c>
      <c r="C3467" s="103" t="s">
        <v>206</v>
      </c>
      <c r="D3467" s="360">
        <v>68.319999999999993</v>
      </c>
      <c r="E3467" s="522" t="s">
        <v>619</v>
      </c>
    </row>
    <row r="3468" spans="1:5" ht="13.5" x14ac:dyDescent="0.25">
      <c r="A3468" s="103">
        <v>92277</v>
      </c>
      <c r="B3468" s="103" t="s">
        <v>4085</v>
      </c>
      <c r="C3468" s="103" t="s">
        <v>206</v>
      </c>
      <c r="D3468" s="360">
        <v>98.76</v>
      </c>
      <c r="E3468" s="522" t="s">
        <v>619</v>
      </c>
    </row>
    <row r="3469" spans="1:5" ht="13.5" x14ac:dyDescent="0.25">
      <c r="A3469" s="103">
        <v>92278</v>
      </c>
      <c r="B3469" s="103" t="s">
        <v>4086</v>
      </c>
      <c r="C3469" s="103" t="s">
        <v>206</v>
      </c>
      <c r="D3469" s="360">
        <v>132.91999999999999</v>
      </c>
      <c r="E3469" s="522" t="s">
        <v>619</v>
      </c>
    </row>
    <row r="3470" spans="1:5" ht="13.5" x14ac:dyDescent="0.25">
      <c r="A3470" s="103">
        <v>92279</v>
      </c>
      <c r="B3470" s="103" t="s">
        <v>4087</v>
      </c>
      <c r="C3470" s="103" t="s">
        <v>206</v>
      </c>
      <c r="D3470" s="360">
        <v>192.18</v>
      </c>
      <c r="E3470" s="522" t="s">
        <v>619</v>
      </c>
    </row>
    <row r="3471" spans="1:5" ht="13.5" x14ac:dyDescent="0.25">
      <c r="A3471" s="103">
        <v>92280</v>
      </c>
      <c r="B3471" s="103" t="s">
        <v>4088</v>
      </c>
      <c r="C3471" s="103" t="s">
        <v>206</v>
      </c>
      <c r="D3471" s="360">
        <v>269.86</v>
      </c>
      <c r="E3471" s="522" t="s">
        <v>619</v>
      </c>
    </row>
    <row r="3472" spans="1:5" ht="13.5" x14ac:dyDescent="0.25">
      <c r="A3472" s="103">
        <v>92281</v>
      </c>
      <c r="B3472" s="103" t="s">
        <v>4089</v>
      </c>
      <c r="C3472" s="103" t="s">
        <v>206</v>
      </c>
      <c r="D3472" s="360">
        <v>139.35</v>
      </c>
      <c r="E3472" s="522" t="s">
        <v>619</v>
      </c>
    </row>
    <row r="3473" spans="1:5" ht="13.5" x14ac:dyDescent="0.25">
      <c r="A3473" s="103">
        <v>92282</v>
      </c>
      <c r="B3473" s="103" t="s">
        <v>4090</v>
      </c>
      <c r="C3473" s="103" t="s">
        <v>206</v>
      </c>
      <c r="D3473" s="360">
        <v>157.35</v>
      </c>
      <c r="E3473" s="522" t="s">
        <v>619</v>
      </c>
    </row>
    <row r="3474" spans="1:5" ht="13.5" x14ac:dyDescent="0.25">
      <c r="A3474" s="103">
        <v>92283</v>
      </c>
      <c r="B3474" s="103" t="s">
        <v>4091</v>
      </c>
      <c r="C3474" s="103" t="s">
        <v>206</v>
      </c>
      <c r="D3474" s="360">
        <v>211.33</v>
      </c>
      <c r="E3474" s="522" t="s">
        <v>619</v>
      </c>
    </row>
    <row r="3475" spans="1:5" ht="13.5" x14ac:dyDescent="0.25">
      <c r="A3475" s="103">
        <v>92284</v>
      </c>
      <c r="B3475" s="103" t="s">
        <v>4092</v>
      </c>
      <c r="C3475" s="103" t="s">
        <v>206</v>
      </c>
      <c r="D3475" s="360">
        <v>261.27999999999997</v>
      </c>
      <c r="E3475" s="522" t="s">
        <v>619</v>
      </c>
    </row>
    <row r="3476" spans="1:5" ht="13.5" x14ac:dyDescent="0.25">
      <c r="A3476" s="103">
        <v>92285</v>
      </c>
      <c r="B3476" s="103" t="s">
        <v>4093</v>
      </c>
      <c r="C3476" s="103" t="s">
        <v>206</v>
      </c>
      <c r="D3476" s="360">
        <v>345.6</v>
      </c>
      <c r="E3476" s="522" t="s">
        <v>619</v>
      </c>
    </row>
    <row r="3477" spans="1:5" ht="13.5" x14ac:dyDescent="0.25">
      <c r="A3477" s="103">
        <v>92286</v>
      </c>
      <c r="B3477" s="103" t="s">
        <v>4094</v>
      </c>
      <c r="C3477" s="103" t="s">
        <v>206</v>
      </c>
      <c r="D3477" s="360">
        <v>425.44</v>
      </c>
      <c r="E3477" s="522" t="s">
        <v>619</v>
      </c>
    </row>
    <row r="3478" spans="1:5" ht="13.5" x14ac:dyDescent="0.25">
      <c r="A3478" s="103">
        <v>92305</v>
      </c>
      <c r="B3478" s="103" t="s">
        <v>4095</v>
      </c>
      <c r="C3478" s="103" t="s">
        <v>206</v>
      </c>
      <c r="D3478" s="360">
        <v>36.119999999999997</v>
      </c>
      <c r="E3478" s="522" t="s">
        <v>619</v>
      </c>
    </row>
    <row r="3479" spans="1:5" ht="13.5" x14ac:dyDescent="0.25">
      <c r="A3479" s="103">
        <v>92306</v>
      </c>
      <c r="B3479" s="103" t="s">
        <v>4096</v>
      </c>
      <c r="C3479" s="103" t="s">
        <v>206</v>
      </c>
      <c r="D3479" s="360">
        <v>58.77</v>
      </c>
      <c r="E3479" s="522" t="s">
        <v>619</v>
      </c>
    </row>
    <row r="3480" spans="1:5" ht="13.5" x14ac:dyDescent="0.25">
      <c r="A3480" s="103">
        <v>92307</v>
      </c>
      <c r="B3480" s="103" t="s">
        <v>4097</v>
      </c>
      <c r="C3480" s="103" t="s">
        <v>206</v>
      </c>
      <c r="D3480" s="360">
        <v>73.5</v>
      </c>
      <c r="E3480" s="522" t="s">
        <v>619</v>
      </c>
    </row>
    <row r="3481" spans="1:5" ht="13.5" x14ac:dyDescent="0.25">
      <c r="A3481" s="103">
        <v>92308</v>
      </c>
      <c r="B3481" s="103" t="s">
        <v>4098</v>
      </c>
      <c r="C3481" s="103" t="s">
        <v>206</v>
      </c>
      <c r="D3481" s="360">
        <v>56.63</v>
      </c>
      <c r="E3481" s="522" t="s">
        <v>619</v>
      </c>
    </row>
    <row r="3482" spans="1:5" ht="13.5" x14ac:dyDescent="0.25">
      <c r="A3482" s="103">
        <v>92309</v>
      </c>
      <c r="B3482" s="103" t="s">
        <v>4099</v>
      </c>
      <c r="C3482" s="103" t="s">
        <v>206</v>
      </c>
      <c r="D3482" s="360">
        <v>146.77000000000001</v>
      </c>
      <c r="E3482" s="522" t="s">
        <v>619</v>
      </c>
    </row>
    <row r="3483" spans="1:5" ht="13.5" x14ac:dyDescent="0.25">
      <c r="A3483" s="103">
        <v>92310</v>
      </c>
      <c r="B3483" s="103" t="s">
        <v>4100</v>
      </c>
      <c r="C3483" s="103" t="s">
        <v>206</v>
      </c>
      <c r="D3483" s="360">
        <v>165</v>
      </c>
      <c r="E3483" s="522" t="s">
        <v>619</v>
      </c>
    </row>
    <row r="3484" spans="1:5" ht="13.5" x14ac:dyDescent="0.25">
      <c r="A3484" s="103">
        <v>92320</v>
      </c>
      <c r="B3484" s="103" t="s">
        <v>4101</v>
      </c>
      <c r="C3484" s="103" t="s">
        <v>206</v>
      </c>
      <c r="D3484" s="360">
        <v>46.3</v>
      </c>
      <c r="E3484" s="522" t="s">
        <v>619</v>
      </c>
    </row>
    <row r="3485" spans="1:5" ht="13.5" x14ac:dyDescent="0.25">
      <c r="A3485" s="103">
        <v>92321</v>
      </c>
      <c r="B3485" s="103" t="s">
        <v>4102</v>
      </c>
      <c r="C3485" s="103" t="s">
        <v>206</v>
      </c>
      <c r="D3485" s="360">
        <v>76.3</v>
      </c>
      <c r="E3485" s="522" t="s">
        <v>619</v>
      </c>
    </row>
    <row r="3486" spans="1:5" ht="13.5" x14ac:dyDescent="0.25">
      <c r="A3486" s="103">
        <v>92322</v>
      </c>
      <c r="B3486" s="103" t="s">
        <v>4103</v>
      </c>
      <c r="C3486" s="103" t="s">
        <v>206</v>
      </c>
      <c r="D3486" s="360">
        <v>97.34</v>
      </c>
      <c r="E3486" s="522" t="s">
        <v>619</v>
      </c>
    </row>
    <row r="3487" spans="1:5" ht="13.5" x14ac:dyDescent="0.25">
      <c r="A3487" s="103">
        <v>92323</v>
      </c>
      <c r="B3487" s="103" t="s">
        <v>4104</v>
      </c>
      <c r="C3487" s="103" t="s">
        <v>206</v>
      </c>
      <c r="D3487" s="360">
        <v>64.36</v>
      </c>
      <c r="E3487" s="522" t="s">
        <v>619</v>
      </c>
    </row>
    <row r="3488" spans="1:5" ht="13.5" x14ac:dyDescent="0.25">
      <c r="A3488" s="103">
        <v>92324</v>
      </c>
      <c r="B3488" s="103" t="s">
        <v>4105</v>
      </c>
      <c r="C3488" s="103" t="s">
        <v>206</v>
      </c>
      <c r="D3488" s="360">
        <v>161.86000000000001</v>
      </c>
      <c r="E3488" s="522" t="s">
        <v>619</v>
      </c>
    </row>
    <row r="3489" spans="1:5" ht="13.5" x14ac:dyDescent="0.25">
      <c r="A3489" s="103">
        <v>92325</v>
      </c>
      <c r="B3489" s="103" t="s">
        <v>4106</v>
      </c>
      <c r="C3489" s="103" t="s">
        <v>206</v>
      </c>
      <c r="D3489" s="360">
        <v>186.4</v>
      </c>
      <c r="E3489" s="522" t="s">
        <v>619</v>
      </c>
    </row>
    <row r="3490" spans="1:5" ht="13.5" x14ac:dyDescent="0.25">
      <c r="A3490" s="103">
        <v>92335</v>
      </c>
      <c r="B3490" s="103" t="s">
        <v>4107</v>
      </c>
      <c r="C3490" s="103" t="s">
        <v>206</v>
      </c>
      <c r="D3490" s="360">
        <v>156.62</v>
      </c>
      <c r="E3490" s="522" t="s">
        <v>619</v>
      </c>
    </row>
    <row r="3491" spans="1:5" ht="13.5" x14ac:dyDescent="0.25">
      <c r="A3491" s="103">
        <v>92336</v>
      </c>
      <c r="B3491" s="103" t="s">
        <v>4108</v>
      </c>
      <c r="C3491" s="103" t="s">
        <v>206</v>
      </c>
      <c r="D3491" s="360">
        <v>193.32</v>
      </c>
      <c r="E3491" s="522" t="s">
        <v>619</v>
      </c>
    </row>
    <row r="3492" spans="1:5" ht="13.5" x14ac:dyDescent="0.25">
      <c r="A3492" s="103">
        <v>92337</v>
      </c>
      <c r="B3492" s="103" t="s">
        <v>4109</v>
      </c>
      <c r="C3492" s="103" t="s">
        <v>206</v>
      </c>
      <c r="D3492" s="360">
        <v>257.26</v>
      </c>
      <c r="E3492" s="522" t="s">
        <v>619</v>
      </c>
    </row>
    <row r="3493" spans="1:5" ht="13.5" x14ac:dyDescent="0.25">
      <c r="A3493" s="103">
        <v>92338</v>
      </c>
      <c r="B3493" s="103" t="s">
        <v>4110</v>
      </c>
      <c r="C3493" s="103" t="s">
        <v>206</v>
      </c>
      <c r="D3493" s="360">
        <v>147.04</v>
      </c>
      <c r="E3493" s="522" t="s">
        <v>619</v>
      </c>
    </row>
    <row r="3494" spans="1:5" ht="13.5" x14ac:dyDescent="0.25">
      <c r="A3494" s="103">
        <v>92339</v>
      </c>
      <c r="B3494" s="103" t="s">
        <v>4111</v>
      </c>
      <c r="C3494" s="103" t="s">
        <v>206</v>
      </c>
      <c r="D3494" s="360">
        <v>224.14</v>
      </c>
      <c r="E3494" s="522" t="s">
        <v>619</v>
      </c>
    </row>
    <row r="3495" spans="1:5" ht="13.5" x14ac:dyDescent="0.25">
      <c r="A3495" s="103">
        <v>92341</v>
      </c>
      <c r="B3495" s="103" t="s">
        <v>4112</v>
      </c>
      <c r="C3495" s="103" t="s">
        <v>206</v>
      </c>
      <c r="D3495" s="360">
        <v>165.95</v>
      </c>
      <c r="E3495" s="522" t="s">
        <v>619</v>
      </c>
    </row>
    <row r="3496" spans="1:5" ht="13.5" x14ac:dyDescent="0.25">
      <c r="A3496" s="103">
        <v>92342</v>
      </c>
      <c r="B3496" s="103" t="s">
        <v>4113</v>
      </c>
      <c r="C3496" s="103" t="s">
        <v>206</v>
      </c>
      <c r="D3496" s="360">
        <v>202.73</v>
      </c>
      <c r="E3496" s="522" t="s">
        <v>619</v>
      </c>
    </row>
    <row r="3497" spans="1:5" ht="13.5" x14ac:dyDescent="0.25">
      <c r="A3497" s="103">
        <v>92343</v>
      </c>
      <c r="B3497" s="103" t="s">
        <v>4114</v>
      </c>
      <c r="C3497" s="103" t="s">
        <v>206</v>
      </c>
      <c r="D3497" s="360">
        <v>266.75</v>
      </c>
      <c r="E3497" s="522" t="s">
        <v>619</v>
      </c>
    </row>
    <row r="3498" spans="1:5" ht="13.5" x14ac:dyDescent="0.25">
      <c r="A3498" s="103">
        <v>92359</v>
      </c>
      <c r="B3498" s="103" t="s">
        <v>4115</v>
      </c>
      <c r="C3498" s="103" t="s">
        <v>206</v>
      </c>
      <c r="D3498" s="360">
        <v>70.31</v>
      </c>
      <c r="E3498" s="522" t="s">
        <v>619</v>
      </c>
    </row>
    <row r="3499" spans="1:5" ht="13.5" x14ac:dyDescent="0.25">
      <c r="A3499" s="103">
        <v>92360</v>
      </c>
      <c r="B3499" s="103" t="s">
        <v>4116</v>
      </c>
      <c r="C3499" s="103" t="s">
        <v>206</v>
      </c>
      <c r="D3499" s="360">
        <v>94.01</v>
      </c>
      <c r="E3499" s="522" t="s">
        <v>619</v>
      </c>
    </row>
    <row r="3500" spans="1:5" ht="13.5" x14ac:dyDescent="0.25">
      <c r="A3500" s="103">
        <v>92361</v>
      </c>
      <c r="B3500" s="103" t="s">
        <v>4117</v>
      </c>
      <c r="C3500" s="103" t="s">
        <v>206</v>
      </c>
      <c r="D3500" s="360">
        <v>126.77</v>
      </c>
      <c r="E3500" s="522" t="s">
        <v>619</v>
      </c>
    </row>
    <row r="3501" spans="1:5" ht="13.5" x14ac:dyDescent="0.25">
      <c r="A3501" s="103">
        <v>92362</v>
      </c>
      <c r="B3501" s="103" t="s">
        <v>4118</v>
      </c>
      <c r="C3501" s="103" t="s">
        <v>206</v>
      </c>
      <c r="D3501" s="360">
        <v>203.08</v>
      </c>
      <c r="E3501" s="522" t="s">
        <v>619</v>
      </c>
    </row>
    <row r="3502" spans="1:5" ht="13.5" x14ac:dyDescent="0.25">
      <c r="A3502" s="103">
        <v>92364</v>
      </c>
      <c r="B3502" s="103" t="s">
        <v>4119</v>
      </c>
      <c r="C3502" s="103" t="s">
        <v>206</v>
      </c>
      <c r="D3502" s="360">
        <v>94.33</v>
      </c>
      <c r="E3502" s="522" t="s">
        <v>619</v>
      </c>
    </row>
    <row r="3503" spans="1:5" ht="13.5" x14ac:dyDescent="0.25">
      <c r="A3503" s="103">
        <v>92365</v>
      </c>
      <c r="B3503" s="103" t="s">
        <v>4120</v>
      </c>
      <c r="C3503" s="103" t="s">
        <v>206</v>
      </c>
      <c r="D3503" s="360">
        <v>109.04</v>
      </c>
      <c r="E3503" s="522" t="s">
        <v>619</v>
      </c>
    </row>
    <row r="3504" spans="1:5" ht="13.5" x14ac:dyDescent="0.25">
      <c r="A3504" s="103">
        <v>92366</v>
      </c>
      <c r="B3504" s="103" t="s">
        <v>4121</v>
      </c>
      <c r="C3504" s="103" t="s">
        <v>206</v>
      </c>
      <c r="D3504" s="360">
        <v>154.4</v>
      </c>
      <c r="E3504" s="522" t="s">
        <v>619</v>
      </c>
    </row>
    <row r="3505" spans="1:5" ht="13.5" x14ac:dyDescent="0.25">
      <c r="A3505" s="103">
        <v>92367</v>
      </c>
      <c r="B3505" s="103" t="s">
        <v>4122</v>
      </c>
      <c r="C3505" s="103" t="s">
        <v>206</v>
      </c>
      <c r="D3505" s="360">
        <v>190.64</v>
      </c>
      <c r="E3505" s="522" t="s">
        <v>619</v>
      </c>
    </row>
    <row r="3506" spans="1:5" ht="13.5" x14ac:dyDescent="0.25">
      <c r="A3506" s="103">
        <v>92368</v>
      </c>
      <c r="B3506" s="103" t="s">
        <v>4123</v>
      </c>
      <c r="C3506" s="103" t="s">
        <v>206</v>
      </c>
      <c r="D3506" s="360">
        <v>254.19</v>
      </c>
      <c r="E3506" s="522" t="s">
        <v>619</v>
      </c>
    </row>
    <row r="3507" spans="1:5" ht="13.5" x14ac:dyDescent="0.25">
      <c r="A3507" s="103">
        <v>92645</v>
      </c>
      <c r="B3507" s="103" t="s">
        <v>4124</v>
      </c>
      <c r="C3507" s="103" t="s">
        <v>206</v>
      </c>
      <c r="D3507" s="360">
        <v>73.959999999999994</v>
      </c>
      <c r="E3507" s="522" t="s">
        <v>619</v>
      </c>
    </row>
    <row r="3508" spans="1:5" ht="13.5" x14ac:dyDescent="0.25">
      <c r="A3508" s="103">
        <v>92646</v>
      </c>
      <c r="B3508" s="103" t="s">
        <v>4125</v>
      </c>
      <c r="C3508" s="103" t="s">
        <v>206</v>
      </c>
      <c r="D3508" s="360">
        <v>97.65</v>
      </c>
      <c r="E3508" s="522" t="s">
        <v>619</v>
      </c>
    </row>
    <row r="3509" spans="1:5" ht="13.5" x14ac:dyDescent="0.25">
      <c r="A3509" s="103">
        <v>92648</v>
      </c>
      <c r="B3509" s="103" t="s">
        <v>4126</v>
      </c>
      <c r="C3509" s="103" t="s">
        <v>206</v>
      </c>
      <c r="D3509" s="360">
        <v>106.85</v>
      </c>
      <c r="E3509" s="522" t="s">
        <v>619</v>
      </c>
    </row>
    <row r="3510" spans="1:5" ht="13.5" x14ac:dyDescent="0.25">
      <c r="A3510" s="103">
        <v>92649</v>
      </c>
      <c r="B3510" s="103" t="s">
        <v>4127</v>
      </c>
      <c r="C3510" s="103" t="s">
        <v>206</v>
      </c>
      <c r="D3510" s="360">
        <v>130.41999999999999</v>
      </c>
      <c r="E3510" s="522" t="s">
        <v>619</v>
      </c>
    </row>
    <row r="3511" spans="1:5" ht="13.5" x14ac:dyDescent="0.25">
      <c r="A3511" s="103">
        <v>92650</v>
      </c>
      <c r="B3511" s="103" t="s">
        <v>4128</v>
      </c>
      <c r="C3511" s="103" t="s">
        <v>206</v>
      </c>
      <c r="D3511" s="360">
        <v>206.72</v>
      </c>
      <c r="E3511" s="522" t="s">
        <v>619</v>
      </c>
    </row>
    <row r="3512" spans="1:5" ht="13.5" x14ac:dyDescent="0.25">
      <c r="A3512" s="103">
        <v>92652</v>
      </c>
      <c r="B3512" s="103" t="s">
        <v>4129</v>
      </c>
      <c r="C3512" s="103" t="s">
        <v>206</v>
      </c>
      <c r="D3512" s="360">
        <v>98.59</v>
      </c>
      <c r="E3512" s="522" t="s">
        <v>619</v>
      </c>
    </row>
    <row r="3513" spans="1:5" ht="13.5" x14ac:dyDescent="0.25">
      <c r="A3513" s="103">
        <v>92653</v>
      </c>
      <c r="B3513" s="103" t="s">
        <v>4130</v>
      </c>
      <c r="C3513" s="103" t="s">
        <v>206</v>
      </c>
      <c r="D3513" s="360">
        <v>113.34</v>
      </c>
      <c r="E3513" s="522" t="s">
        <v>619</v>
      </c>
    </row>
    <row r="3514" spans="1:5" ht="13.5" x14ac:dyDescent="0.25">
      <c r="A3514" s="103">
        <v>92654</v>
      </c>
      <c r="B3514" s="103" t="s">
        <v>4131</v>
      </c>
      <c r="C3514" s="103" t="s">
        <v>206</v>
      </c>
      <c r="D3514" s="360">
        <v>158.69999999999999</v>
      </c>
      <c r="E3514" s="522" t="s">
        <v>619</v>
      </c>
    </row>
    <row r="3515" spans="1:5" ht="13.5" x14ac:dyDescent="0.25">
      <c r="A3515" s="103">
        <v>92655</v>
      </c>
      <c r="B3515" s="103" t="s">
        <v>4132</v>
      </c>
      <c r="C3515" s="103" t="s">
        <v>206</v>
      </c>
      <c r="D3515" s="360">
        <v>195.04</v>
      </c>
      <c r="E3515" s="522" t="s">
        <v>619</v>
      </c>
    </row>
    <row r="3516" spans="1:5" ht="13.5" x14ac:dyDescent="0.25">
      <c r="A3516" s="103">
        <v>92656</v>
      </c>
      <c r="B3516" s="103" t="s">
        <v>4133</v>
      </c>
      <c r="C3516" s="103" t="s">
        <v>206</v>
      </c>
      <c r="D3516" s="360">
        <v>258.58</v>
      </c>
      <c r="E3516" s="522" t="s">
        <v>619</v>
      </c>
    </row>
    <row r="3517" spans="1:5" ht="13.5" x14ac:dyDescent="0.25">
      <c r="A3517" s="103">
        <v>92687</v>
      </c>
      <c r="B3517" s="103" t="s">
        <v>4134</v>
      </c>
      <c r="C3517" s="103" t="s">
        <v>206</v>
      </c>
      <c r="D3517" s="360">
        <v>44.15</v>
      </c>
      <c r="E3517" s="522" t="s">
        <v>619</v>
      </c>
    </row>
    <row r="3518" spans="1:5" ht="13.5" x14ac:dyDescent="0.25">
      <c r="A3518" s="103">
        <v>92688</v>
      </c>
      <c r="B3518" s="103" t="s">
        <v>4135</v>
      </c>
      <c r="C3518" s="103" t="s">
        <v>206</v>
      </c>
      <c r="D3518" s="360">
        <v>59.28</v>
      </c>
      <c r="E3518" s="522" t="s">
        <v>619</v>
      </c>
    </row>
    <row r="3519" spans="1:5" ht="13.5" x14ac:dyDescent="0.25">
      <c r="A3519" s="103">
        <v>92689</v>
      </c>
      <c r="B3519" s="103" t="s">
        <v>4136</v>
      </c>
      <c r="C3519" s="103" t="s">
        <v>206</v>
      </c>
      <c r="D3519" s="360">
        <v>51.73</v>
      </c>
      <c r="E3519" s="522" t="s">
        <v>619</v>
      </c>
    </row>
    <row r="3520" spans="1:5" ht="13.5" x14ac:dyDescent="0.25">
      <c r="A3520" s="103">
        <v>92690</v>
      </c>
      <c r="B3520" s="103" t="s">
        <v>4137</v>
      </c>
      <c r="C3520" s="103" t="s">
        <v>206</v>
      </c>
      <c r="D3520" s="360">
        <v>73.53</v>
      </c>
      <c r="E3520" s="522" t="s">
        <v>619</v>
      </c>
    </row>
    <row r="3521" spans="1:5" ht="13.5" x14ac:dyDescent="0.25">
      <c r="A3521" s="103">
        <v>92691</v>
      </c>
      <c r="B3521" s="103" t="s">
        <v>4138</v>
      </c>
      <c r="C3521" s="103" t="s">
        <v>206</v>
      </c>
      <c r="D3521" s="360">
        <v>94.53</v>
      </c>
      <c r="E3521" s="522" t="s">
        <v>619</v>
      </c>
    </row>
    <row r="3522" spans="1:5" ht="13.5" x14ac:dyDescent="0.25">
      <c r="A3522" s="103">
        <v>94462</v>
      </c>
      <c r="B3522" s="103" t="s">
        <v>4139</v>
      </c>
      <c r="C3522" s="103" t="s">
        <v>206</v>
      </c>
      <c r="D3522" s="360">
        <v>159.13</v>
      </c>
      <c r="E3522" s="522" t="s">
        <v>619</v>
      </c>
    </row>
    <row r="3523" spans="1:5" ht="13.5" x14ac:dyDescent="0.25">
      <c r="A3523" s="103">
        <v>94463</v>
      </c>
      <c r="B3523" s="103" t="s">
        <v>4140</v>
      </c>
      <c r="C3523" s="103" t="s">
        <v>206</v>
      </c>
      <c r="D3523" s="360">
        <v>191.33</v>
      </c>
      <c r="E3523" s="522" t="s">
        <v>619</v>
      </c>
    </row>
    <row r="3524" spans="1:5" ht="13.5" x14ac:dyDescent="0.25">
      <c r="A3524" s="103">
        <v>94464</v>
      </c>
      <c r="B3524" s="103" t="s">
        <v>4141</v>
      </c>
      <c r="C3524" s="103" t="s">
        <v>206</v>
      </c>
      <c r="D3524" s="360">
        <v>273.91000000000003</v>
      </c>
      <c r="E3524" s="522" t="s">
        <v>619</v>
      </c>
    </row>
    <row r="3525" spans="1:5" ht="13.5" x14ac:dyDescent="0.25">
      <c r="A3525" s="103">
        <v>94602</v>
      </c>
      <c r="B3525" s="103" t="s">
        <v>4142</v>
      </c>
      <c r="C3525" s="103" t="s">
        <v>206</v>
      </c>
      <c r="D3525" s="360">
        <v>204.31</v>
      </c>
      <c r="E3525" s="522" t="s">
        <v>619</v>
      </c>
    </row>
    <row r="3526" spans="1:5" ht="13.5" x14ac:dyDescent="0.25">
      <c r="A3526" s="103">
        <v>94603</v>
      </c>
      <c r="B3526" s="103" t="s">
        <v>4143</v>
      </c>
      <c r="C3526" s="103" t="s">
        <v>206</v>
      </c>
      <c r="D3526" s="360">
        <v>275.60000000000002</v>
      </c>
      <c r="E3526" s="522" t="s">
        <v>619</v>
      </c>
    </row>
    <row r="3527" spans="1:5" ht="13.5" x14ac:dyDescent="0.25">
      <c r="A3527" s="103">
        <v>94604</v>
      </c>
      <c r="B3527" s="103" t="s">
        <v>4144</v>
      </c>
      <c r="C3527" s="103" t="s">
        <v>206</v>
      </c>
      <c r="D3527" s="360">
        <v>377.39</v>
      </c>
      <c r="E3527" s="522" t="s">
        <v>619</v>
      </c>
    </row>
    <row r="3528" spans="1:5" ht="13.5" x14ac:dyDescent="0.25">
      <c r="A3528" s="103">
        <v>94605</v>
      </c>
      <c r="B3528" s="103" t="s">
        <v>4145</v>
      </c>
      <c r="C3528" s="103" t="s">
        <v>206</v>
      </c>
      <c r="D3528" s="360">
        <v>541.01</v>
      </c>
      <c r="E3528" s="522" t="s">
        <v>619</v>
      </c>
    </row>
    <row r="3529" spans="1:5" ht="13.5" x14ac:dyDescent="0.25">
      <c r="A3529" s="103">
        <v>94648</v>
      </c>
      <c r="B3529" s="103" t="s">
        <v>4146</v>
      </c>
      <c r="C3529" s="103" t="s">
        <v>206</v>
      </c>
      <c r="D3529" s="360">
        <v>12.68</v>
      </c>
      <c r="E3529" s="522" t="s">
        <v>619</v>
      </c>
    </row>
    <row r="3530" spans="1:5" ht="13.5" x14ac:dyDescent="0.25">
      <c r="A3530" s="103">
        <v>94649</v>
      </c>
      <c r="B3530" s="103" t="s">
        <v>4147</v>
      </c>
      <c r="C3530" s="103" t="s">
        <v>206</v>
      </c>
      <c r="D3530" s="360">
        <v>20.61</v>
      </c>
      <c r="E3530" s="522" t="s">
        <v>619</v>
      </c>
    </row>
    <row r="3531" spans="1:5" ht="13.5" x14ac:dyDescent="0.25">
      <c r="A3531" s="103">
        <v>94650</v>
      </c>
      <c r="B3531" s="103" t="s">
        <v>4148</v>
      </c>
      <c r="C3531" s="103" t="s">
        <v>206</v>
      </c>
      <c r="D3531" s="360">
        <v>31.18</v>
      </c>
      <c r="E3531" s="522" t="s">
        <v>619</v>
      </c>
    </row>
    <row r="3532" spans="1:5" ht="13.5" x14ac:dyDescent="0.25">
      <c r="A3532" s="103">
        <v>94651</v>
      </c>
      <c r="B3532" s="103" t="s">
        <v>4149</v>
      </c>
      <c r="C3532" s="103" t="s">
        <v>206</v>
      </c>
      <c r="D3532" s="360">
        <v>33.380000000000003</v>
      </c>
      <c r="E3532" s="522" t="s">
        <v>619</v>
      </c>
    </row>
    <row r="3533" spans="1:5" ht="13.5" x14ac:dyDescent="0.25">
      <c r="A3533" s="103">
        <v>94652</v>
      </c>
      <c r="B3533" s="103" t="s">
        <v>4150</v>
      </c>
      <c r="C3533" s="103" t="s">
        <v>206</v>
      </c>
      <c r="D3533" s="360">
        <v>53.31</v>
      </c>
      <c r="E3533" s="522" t="s">
        <v>619</v>
      </c>
    </row>
    <row r="3534" spans="1:5" ht="13.5" x14ac:dyDescent="0.25">
      <c r="A3534" s="103">
        <v>94653</v>
      </c>
      <c r="B3534" s="103" t="s">
        <v>4151</v>
      </c>
      <c r="C3534" s="103" t="s">
        <v>206</v>
      </c>
      <c r="D3534" s="360">
        <v>79.48</v>
      </c>
      <c r="E3534" s="522" t="s">
        <v>619</v>
      </c>
    </row>
    <row r="3535" spans="1:5" ht="13.5" x14ac:dyDescent="0.25">
      <c r="A3535" s="103">
        <v>94654</v>
      </c>
      <c r="B3535" s="103" t="s">
        <v>4152</v>
      </c>
      <c r="C3535" s="103" t="s">
        <v>206</v>
      </c>
      <c r="D3535" s="360">
        <v>110.93</v>
      </c>
      <c r="E3535" s="522" t="s">
        <v>619</v>
      </c>
    </row>
    <row r="3536" spans="1:5" ht="13.5" x14ac:dyDescent="0.25">
      <c r="A3536" s="103">
        <v>94655</v>
      </c>
      <c r="B3536" s="103" t="s">
        <v>4153</v>
      </c>
      <c r="C3536" s="103" t="s">
        <v>206</v>
      </c>
      <c r="D3536" s="360">
        <v>160.22</v>
      </c>
      <c r="E3536" s="522" t="s">
        <v>619</v>
      </c>
    </row>
    <row r="3537" spans="1:5" ht="13.5" x14ac:dyDescent="0.25">
      <c r="A3537" s="103">
        <v>94716</v>
      </c>
      <c r="B3537" s="103" t="s">
        <v>4154</v>
      </c>
      <c r="C3537" s="103" t="s">
        <v>206</v>
      </c>
      <c r="D3537" s="360">
        <v>26.75</v>
      </c>
      <c r="E3537" s="522" t="s">
        <v>619</v>
      </c>
    </row>
    <row r="3538" spans="1:5" ht="13.5" x14ac:dyDescent="0.25">
      <c r="A3538" s="103">
        <v>94717</v>
      </c>
      <c r="B3538" s="103" t="s">
        <v>4155</v>
      </c>
      <c r="C3538" s="103" t="s">
        <v>206</v>
      </c>
      <c r="D3538" s="360">
        <v>42.14</v>
      </c>
      <c r="E3538" s="522" t="s">
        <v>619</v>
      </c>
    </row>
    <row r="3539" spans="1:5" ht="13.5" x14ac:dyDescent="0.25">
      <c r="A3539" s="103">
        <v>94718</v>
      </c>
      <c r="B3539" s="103" t="s">
        <v>4156</v>
      </c>
      <c r="C3539" s="103" t="s">
        <v>206</v>
      </c>
      <c r="D3539" s="360">
        <v>54.47</v>
      </c>
      <c r="E3539" s="522" t="s">
        <v>619</v>
      </c>
    </row>
    <row r="3540" spans="1:5" ht="13.5" x14ac:dyDescent="0.25">
      <c r="A3540" s="103">
        <v>94719</v>
      </c>
      <c r="B3540" s="103" t="s">
        <v>4157</v>
      </c>
      <c r="C3540" s="103" t="s">
        <v>206</v>
      </c>
      <c r="D3540" s="360">
        <v>70.489999999999995</v>
      </c>
      <c r="E3540" s="522" t="s">
        <v>619</v>
      </c>
    </row>
    <row r="3541" spans="1:5" ht="13.5" x14ac:dyDescent="0.25">
      <c r="A3541" s="103">
        <v>94720</v>
      </c>
      <c r="B3541" s="103" t="s">
        <v>4158</v>
      </c>
      <c r="C3541" s="103" t="s">
        <v>206</v>
      </c>
      <c r="D3541" s="360">
        <v>102.27</v>
      </c>
      <c r="E3541" s="522" t="s">
        <v>619</v>
      </c>
    </row>
    <row r="3542" spans="1:5" ht="13.5" x14ac:dyDescent="0.25">
      <c r="A3542" s="103">
        <v>94721</v>
      </c>
      <c r="B3542" s="103" t="s">
        <v>4159</v>
      </c>
      <c r="C3542" s="103" t="s">
        <v>206</v>
      </c>
      <c r="D3542" s="360">
        <v>157.69</v>
      </c>
      <c r="E3542" s="522" t="s">
        <v>619</v>
      </c>
    </row>
    <row r="3543" spans="1:5" ht="13.5" x14ac:dyDescent="0.25">
      <c r="A3543" s="103">
        <v>94722</v>
      </c>
      <c r="B3543" s="103" t="s">
        <v>4160</v>
      </c>
      <c r="C3543" s="103" t="s">
        <v>206</v>
      </c>
      <c r="D3543" s="360">
        <v>271.55</v>
      </c>
      <c r="E3543" s="522" t="s">
        <v>619</v>
      </c>
    </row>
    <row r="3544" spans="1:5" ht="13.5" x14ac:dyDescent="0.25">
      <c r="A3544" s="103">
        <v>94723</v>
      </c>
      <c r="B3544" s="103" t="s">
        <v>4161</v>
      </c>
      <c r="C3544" s="103" t="s">
        <v>206</v>
      </c>
      <c r="D3544" s="360">
        <v>493.99</v>
      </c>
      <c r="E3544" s="522" t="s">
        <v>619</v>
      </c>
    </row>
    <row r="3545" spans="1:5" ht="13.5" x14ac:dyDescent="0.25">
      <c r="A3545" s="103">
        <v>95697</v>
      </c>
      <c r="B3545" s="103" t="s">
        <v>4162</v>
      </c>
      <c r="C3545" s="103" t="s">
        <v>206</v>
      </c>
      <c r="D3545" s="360">
        <v>103.2</v>
      </c>
      <c r="E3545" s="522" t="s">
        <v>619</v>
      </c>
    </row>
    <row r="3546" spans="1:5" ht="13.5" x14ac:dyDescent="0.25">
      <c r="A3546" s="103">
        <v>96635</v>
      </c>
      <c r="B3546" s="103" t="s">
        <v>4163</v>
      </c>
      <c r="C3546" s="103" t="s">
        <v>206</v>
      </c>
      <c r="D3546" s="360">
        <v>37.96</v>
      </c>
      <c r="E3546" s="522" t="s">
        <v>619</v>
      </c>
    </row>
    <row r="3547" spans="1:5" ht="13.5" x14ac:dyDescent="0.25">
      <c r="A3547" s="103">
        <v>96636</v>
      </c>
      <c r="B3547" s="103" t="s">
        <v>4164</v>
      </c>
      <c r="C3547" s="103" t="s">
        <v>206</v>
      </c>
      <c r="D3547" s="360">
        <v>40.36</v>
      </c>
      <c r="E3547" s="522" t="s">
        <v>619</v>
      </c>
    </row>
    <row r="3548" spans="1:5" ht="13.5" x14ac:dyDescent="0.25">
      <c r="A3548" s="103">
        <v>96644</v>
      </c>
      <c r="B3548" s="103" t="s">
        <v>4165</v>
      </c>
      <c r="C3548" s="103" t="s">
        <v>206</v>
      </c>
      <c r="D3548" s="360">
        <v>21.63</v>
      </c>
      <c r="E3548" s="522" t="s">
        <v>619</v>
      </c>
    </row>
    <row r="3549" spans="1:5" ht="13.5" x14ac:dyDescent="0.25">
      <c r="A3549" s="103">
        <v>96645</v>
      </c>
      <c r="B3549" s="103" t="s">
        <v>4166</v>
      </c>
      <c r="C3549" s="103" t="s">
        <v>206</v>
      </c>
      <c r="D3549" s="360">
        <v>19.05</v>
      </c>
      <c r="E3549" s="522" t="s">
        <v>619</v>
      </c>
    </row>
    <row r="3550" spans="1:5" ht="13.5" x14ac:dyDescent="0.25">
      <c r="A3550" s="103">
        <v>96646</v>
      </c>
      <c r="B3550" s="103" t="s">
        <v>4167</v>
      </c>
      <c r="C3550" s="103" t="s">
        <v>206</v>
      </c>
      <c r="D3550" s="360">
        <v>23.48</v>
      </c>
      <c r="E3550" s="522" t="s">
        <v>619</v>
      </c>
    </row>
    <row r="3551" spans="1:5" ht="13.5" x14ac:dyDescent="0.25">
      <c r="A3551" s="103">
        <v>96647</v>
      </c>
      <c r="B3551" s="103" t="s">
        <v>4168</v>
      </c>
      <c r="C3551" s="103" t="s">
        <v>206</v>
      </c>
      <c r="D3551" s="360">
        <v>23.56</v>
      </c>
      <c r="E3551" s="522" t="s">
        <v>619</v>
      </c>
    </row>
    <row r="3552" spans="1:5" ht="13.5" x14ac:dyDescent="0.25">
      <c r="A3552" s="103">
        <v>96648</v>
      </c>
      <c r="B3552" s="103" t="s">
        <v>4169</v>
      </c>
      <c r="C3552" s="103" t="s">
        <v>206</v>
      </c>
      <c r="D3552" s="360">
        <v>29.27</v>
      </c>
      <c r="E3552" s="522" t="s">
        <v>619</v>
      </c>
    </row>
    <row r="3553" spans="1:5" ht="13.5" x14ac:dyDescent="0.25">
      <c r="A3553" s="103">
        <v>96649</v>
      </c>
      <c r="B3553" s="103" t="s">
        <v>4170</v>
      </c>
      <c r="C3553" s="103" t="s">
        <v>206</v>
      </c>
      <c r="D3553" s="360">
        <v>39.090000000000003</v>
      </c>
      <c r="E3553" s="522" t="s">
        <v>619</v>
      </c>
    </row>
    <row r="3554" spans="1:5" ht="13.5" x14ac:dyDescent="0.25">
      <c r="A3554" s="103">
        <v>96668</v>
      </c>
      <c r="B3554" s="103" t="s">
        <v>4171</v>
      </c>
      <c r="C3554" s="103" t="s">
        <v>206</v>
      </c>
      <c r="D3554" s="360">
        <v>17.28</v>
      </c>
      <c r="E3554" s="522" t="s">
        <v>619</v>
      </c>
    </row>
    <row r="3555" spans="1:5" ht="13.5" x14ac:dyDescent="0.25">
      <c r="A3555" s="103">
        <v>96669</v>
      </c>
      <c r="B3555" s="103" t="s">
        <v>4172</v>
      </c>
      <c r="C3555" s="103" t="s">
        <v>206</v>
      </c>
      <c r="D3555" s="360">
        <v>16.739999999999998</v>
      </c>
      <c r="E3555" s="522" t="s">
        <v>619</v>
      </c>
    </row>
    <row r="3556" spans="1:5" ht="13.5" x14ac:dyDescent="0.25">
      <c r="A3556" s="103">
        <v>96670</v>
      </c>
      <c r="B3556" s="103" t="s">
        <v>4173</v>
      </c>
      <c r="C3556" s="103" t="s">
        <v>206</v>
      </c>
      <c r="D3556" s="360">
        <v>21.81</v>
      </c>
      <c r="E3556" s="522" t="s">
        <v>619</v>
      </c>
    </row>
    <row r="3557" spans="1:5" ht="13.5" x14ac:dyDescent="0.25">
      <c r="A3557" s="103">
        <v>96671</v>
      </c>
      <c r="B3557" s="103" t="s">
        <v>4174</v>
      </c>
      <c r="C3557" s="103" t="s">
        <v>206</v>
      </c>
      <c r="D3557" s="360">
        <v>33.29</v>
      </c>
      <c r="E3557" s="522" t="s">
        <v>619</v>
      </c>
    </row>
    <row r="3558" spans="1:5" ht="13.5" x14ac:dyDescent="0.25">
      <c r="A3558" s="103">
        <v>96672</v>
      </c>
      <c r="B3558" s="103" t="s">
        <v>4175</v>
      </c>
      <c r="C3558" s="103" t="s">
        <v>206</v>
      </c>
      <c r="D3558" s="360">
        <v>51.05</v>
      </c>
      <c r="E3558" s="522" t="s">
        <v>619</v>
      </c>
    </row>
    <row r="3559" spans="1:5" ht="13.5" x14ac:dyDescent="0.25">
      <c r="A3559" s="103">
        <v>96673</v>
      </c>
      <c r="B3559" s="103" t="s">
        <v>4176</v>
      </c>
      <c r="C3559" s="103" t="s">
        <v>206</v>
      </c>
      <c r="D3559" s="360">
        <v>64.510000000000005</v>
      </c>
      <c r="E3559" s="522" t="s">
        <v>619</v>
      </c>
    </row>
    <row r="3560" spans="1:5" ht="13.5" x14ac:dyDescent="0.25">
      <c r="A3560" s="103">
        <v>96674</v>
      </c>
      <c r="B3560" s="103" t="s">
        <v>4177</v>
      </c>
      <c r="C3560" s="103" t="s">
        <v>206</v>
      </c>
      <c r="D3560" s="360">
        <v>105</v>
      </c>
      <c r="E3560" s="522" t="s">
        <v>619</v>
      </c>
    </row>
    <row r="3561" spans="1:5" ht="13.5" x14ac:dyDescent="0.25">
      <c r="A3561" s="103">
        <v>96675</v>
      </c>
      <c r="B3561" s="103" t="s">
        <v>4178</v>
      </c>
      <c r="C3561" s="103" t="s">
        <v>206</v>
      </c>
      <c r="D3561" s="360">
        <v>153.13999999999999</v>
      </c>
      <c r="E3561" s="522" t="s">
        <v>619</v>
      </c>
    </row>
    <row r="3562" spans="1:5" ht="13.5" x14ac:dyDescent="0.25">
      <c r="A3562" s="103">
        <v>96676</v>
      </c>
      <c r="B3562" s="103" t="s">
        <v>4179</v>
      </c>
      <c r="C3562" s="103" t="s">
        <v>206</v>
      </c>
      <c r="D3562" s="360">
        <v>21.56</v>
      </c>
      <c r="E3562" s="522" t="s">
        <v>619</v>
      </c>
    </row>
    <row r="3563" spans="1:5" ht="13.5" x14ac:dyDescent="0.25">
      <c r="A3563" s="103">
        <v>96677</v>
      </c>
      <c r="B3563" s="103" t="s">
        <v>4180</v>
      </c>
      <c r="C3563" s="103" t="s">
        <v>206</v>
      </c>
      <c r="D3563" s="360">
        <v>28.16</v>
      </c>
      <c r="E3563" s="522" t="s">
        <v>619</v>
      </c>
    </row>
    <row r="3564" spans="1:5" ht="13.5" x14ac:dyDescent="0.25">
      <c r="A3564" s="103">
        <v>96678</v>
      </c>
      <c r="B3564" s="103" t="s">
        <v>4181</v>
      </c>
      <c r="C3564" s="103" t="s">
        <v>206</v>
      </c>
      <c r="D3564" s="360">
        <v>38.96</v>
      </c>
      <c r="E3564" s="522" t="s">
        <v>619</v>
      </c>
    </row>
    <row r="3565" spans="1:5" ht="13.5" x14ac:dyDescent="0.25">
      <c r="A3565" s="103">
        <v>96679</v>
      </c>
      <c r="B3565" s="103" t="s">
        <v>4182</v>
      </c>
      <c r="C3565" s="103" t="s">
        <v>206</v>
      </c>
      <c r="D3565" s="360">
        <v>58.43</v>
      </c>
      <c r="E3565" s="522" t="s">
        <v>619</v>
      </c>
    </row>
    <row r="3566" spans="1:5" ht="13.5" x14ac:dyDescent="0.25">
      <c r="A3566" s="103">
        <v>96680</v>
      </c>
      <c r="B3566" s="103" t="s">
        <v>4183</v>
      </c>
      <c r="C3566" s="103" t="s">
        <v>206</v>
      </c>
      <c r="D3566" s="360">
        <v>97.28</v>
      </c>
      <c r="E3566" s="522" t="s">
        <v>619</v>
      </c>
    </row>
    <row r="3567" spans="1:5" ht="13.5" x14ac:dyDescent="0.25">
      <c r="A3567" s="103">
        <v>96681</v>
      </c>
      <c r="B3567" s="103" t="s">
        <v>4184</v>
      </c>
      <c r="C3567" s="103" t="s">
        <v>206</v>
      </c>
      <c r="D3567" s="360">
        <v>131.22999999999999</v>
      </c>
      <c r="E3567" s="522" t="s">
        <v>619</v>
      </c>
    </row>
    <row r="3568" spans="1:5" ht="13.5" x14ac:dyDescent="0.25">
      <c r="A3568" s="103">
        <v>96682</v>
      </c>
      <c r="B3568" s="103" t="s">
        <v>4185</v>
      </c>
      <c r="C3568" s="103" t="s">
        <v>206</v>
      </c>
      <c r="D3568" s="360">
        <v>217.58</v>
      </c>
      <c r="E3568" s="522" t="s">
        <v>619</v>
      </c>
    </row>
    <row r="3569" spans="1:5" ht="13.5" x14ac:dyDescent="0.25">
      <c r="A3569" s="103">
        <v>96683</v>
      </c>
      <c r="B3569" s="103" t="s">
        <v>4186</v>
      </c>
      <c r="C3569" s="103" t="s">
        <v>206</v>
      </c>
      <c r="D3569" s="360">
        <v>299.08</v>
      </c>
      <c r="E3569" s="522" t="s">
        <v>619</v>
      </c>
    </row>
    <row r="3570" spans="1:5" ht="13.5" x14ac:dyDescent="0.25">
      <c r="A3570" s="103">
        <v>96718</v>
      </c>
      <c r="B3570" s="103" t="s">
        <v>4187</v>
      </c>
      <c r="C3570" s="103" t="s">
        <v>206</v>
      </c>
      <c r="D3570" s="360">
        <v>10.28</v>
      </c>
      <c r="E3570" s="522" t="s">
        <v>619</v>
      </c>
    </row>
    <row r="3571" spans="1:5" ht="13.5" x14ac:dyDescent="0.25">
      <c r="A3571" s="103">
        <v>96719</v>
      </c>
      <c r="B3571" s="103" t="s">
        <v>4188</v>
      </c>
      <c r="C3571" s="103" t="s">
        <v>206</v>
      </c>
      <c r="D3571" s="360">
        <v>19.27</v>
      </c>
      <c r="E3571" s="522" t="s">
        <v>619</v>
      </c>
    </row>
    <row r="3572" spans="1:5" ht="13.5" x14ac:dyDescent="0.25">
      <c r="A3572" s="103">
        <v>96720</v>
      </c>
      <c r="B3572" s="103" t="s">
        <v>4189</v>
      </c>
      <c r="C3572" s="103" t="s">
        <v>206</v>
      </c>
      <c r="D3572" s="360">
        <v>17.71</v>
      </c>
      <c r="E3572" s="522" t="s">
        <v>619</v>
      </c>
    </row>
    <row r="3573" spans="1:5" ht="13.5" x14ac:dyDescent="0.25">
      <c r="A3573" s="103">
        <v>96721</v>
      </c>
      <c r="B3573" s="103" t="s">
        <v>4190</v>
      </c>
      <c r="C3573" s="103" t="s">
        <v>206</v>
      </c>
      <c r="D3573" s="360">
        <v>21.54</v>
      </c>
      <c r="E3573" s="522" t="s">
        <v>619</v>
      </c>
    </row>
    <row r="3574" spans="1:5" ht="13.5" x14ac:dyDescent="0.25">
      <c r="A3574" s="103">
        <v>96722</v>
      </c>
      <c r="B3574" s="103" t="s">
        <v>4191</v>
      </c>
      <c r="C3574" s="103" t="s">
        <v>206</v>
      </c>
      <c r="D3574" s="360">
        <v>34.520000000000003</v>
      </c>
      <c r="E3574" s="522" t="s">
        <v>619</v>
      </c>
    </row>
    <row r="3575" spans="1:5" ht="13.5" x14ac:dyDescent="0.25">
      <c r="A3575" s="103">
        <v>96723</v>
      </c>
      <c r="B3575" s="103" t="s">
        <v>4192</v>
      </c>
      <c r="C3575" s="103" t="s">
        <v>206</v>
      </c>
      <c r="D3575" s="360">
        <v>49.69</v>
      </c>
      <c r="E3575" s="522" t="s">
        <v>619</v>
      </c>
    </row>
    <row r="3576" spans="1:5" ht="13.5" x14ac:dyDescent="0.25">
      <c r="A3576" s="103">
        <v>96724</v>
      </c>
      <c r="B3576" s="103" t="s">
        <v>4193</v>
      </c>
      <c r="C3576" s="103" t="s">
        <v>206</v>
      </c>
      <c r="D3576" s="360">
        <v>66.3</v>
      </c>
      <c r="E3576" s="522" t="s">
        <v>619</v>
      </c>
    </row>
    <row r="3577" spans="1:5" ht="13.5" x14ac:dyDescent="0.25">
      <c r="A3577" s="103">
        <v>96725</v>
      </c>
      <c r="B3577" s="103" t="s">
        <v>4194</v>
      </c>
      <c r="C3577" s="103" t="s">
        <v>206</v>
      </c>
      <c r="D3577" s="360">
        <v>101.87</v>
      </c>
      <c r="E3577" s="522" t="s">
        <v>619</v>
      </c>
    </row>
    <row r="3578" spans="1:5" ht="13.5" x14ac:dyDescent="0.25">
      <c r="A3578" s="103">
        <v>96726</v>
      </c>
      <c r="B3578" s="103" t="s">
        <v>4195</v>
      </c>
      <c r="C3578" s="103" t="s">
        <v>206</v>
      </c>
      <c r="D3578" s="360">
        <v>144.47</v>
      </c>
      <c r="E3578" s="522" t="s">
        <v>619</v>
      </c>
    </row>
    <row r="3579" spans="1:5" ht="13.5" x14ac:dyDescent="0.25">
      <c r="A3579" s="103">
        <v>96727</v>
      </c>
      <c r="B3579" s="103" t="s">
        <v>4196</v>
      </c>
      <c r="C3579" s="103" t="s">
        <v>206</v>
      </c>
      <c r="D3579" s="360">
        <v>17.239999999999998</v>
      </c>
      <c r="E3579" s="522" t="s">
        <v>619</v>
      </c>
    </row>
    <row r="3580" spans="1:5" ht="13.5" x14ac:dyDescent="0.25">
      <c r="A3580" s="103">
        <v>96728</v>
      </c>
      <c r="B3580" s="103" t="s">
        <v>4197</v>
      </c>
      <c r="C3580" s="103" t="s">
        <v>206</v>
      </c>
      <c r="D3580" s="360">
        <v>21.44</v>
      </c>
      <c r="E3580" s="522" t="s">
        <v>619</v>
      </c>
    </row>
    <row r="3581" spans="1:5" ht="13.5" x14ac:dyDescent="0.25">
      <c r="A3581" s="103">
        <v>96729</v>
      </c>
      <c r="B3581" s="103" t="s">
        <v>4198</v>
      </c>
      <c r="C3581" s="103" t="s">
        <v>206</v>
      </c>
      <c r="D3581" s="360">
        <v>28.13</v>
      </c>
      <c r="E3581" s="522" t="s">
        <v>619</v>
      </c>
    </row>
    <row r="3582" spans="1:5" ht="13.5" x14ac:dyDescent="0.25">
      <c r="A3582" s="103">
        <v>96730</v>
      </c>
      <c r="B3582" s="103" t="s">
        <v>4199</v>
      </c>
      <c r="C3582" s="103" t="s">
        <v>206</v>
      </c>
      <c r="D3582" s="360">
        <v>37.04</v>
      </c>
      <c r="E3582" s="522" t="s">
        <v>619</v>
      </c>
    </row>
    <row r="3583" spans="1:5" ht="13.5" x14ac:dyDescent="0.25">
      <c r="A3583" s="103">
        <v>96731</v>
      </c>
      <c r="B3583" s="103" t="s">
        <v>4200</v>
      </c>
      <c r="C3583" s="103" t="s">
        <v>206</v>
      </c>
      <c r="D3583" s="360">
        <v>57.69</v>
      </c>
      <c r="E3583" s="522" t="s">
        <v>619</v>
      </c>
    </row>
    <row r="3584" spans="1:5" ht="13.5" x14ac:dyDescent="0.25">
      <c r="A3584" s="103">
        <v>96732</v>
      </c>
      <c r="B3584" s="103" t="s">
        <v>4201</v>
      </c>
      <c r="C3584" s="103" t="s">
        <v>206</v>
      </c>
      <c r="D3584" s="360">
        <v>92.2</v>
      </c>
      <c r="E3584" s="522" t="s">
        <v>619</v>
      </c>
    </row>
    <row r="3585" spans="1:5" ht="13.5" x14ac:dyDescent="0.25">
      <c r="A3585" s="103">
        <v>96733</v>
      </c>
      <c r="B3585" s="103" t="s">
        <v>4202</v>
      </c>
      <c r="C3585" s="103" t="s">
        <v>206</v>
      </c>
      <c r="D3585" s="360">
        <v>127.65</v>
      </c>
      <c r="E3585" s="522" t="s">
        <v>619</v>
      </c>
    </row>
    <row r="3586" spans="1:5" ht="13.5" x14ac:dyDescent="0.25">
      <c r="A3586" s="103">
        <v>96734</v>
      </c>
      <c r="B3586" s="103" t="s">
        <v>4203</v>
      </c>
      <c r="C3586" s="103" t="s">
        <v>206</v>
      </c>
      <c r="D3586" s="360">
        <v>204.9</v>
      </c>
      <c r="E3586" s="522" t="s">
        <v>619</v>
      </c>
    </row>
    <row r="3587" spans="1:5" ht="13.5" x14ac:dyDescent="0.25">
      <c r="A3587" s="103">
        <v>96735</v>
      </c>
      <c r="B3587" s="103" t="s">
        <v>4204</v>
      </c>
      <c r="C3587" s="103" t="s">
        <v>206</v>
      </c>
      <c r="D3587" s="360">
        <v>270.14</v>
      </c>
      <c r="E3587" s="522" t="s">
        <v>619</v>
      </c>
    </row>
    <row r="3588" spans="1:5" ht="13.5" x14ac:dyDescent="0.25">
      <c r="A3588" s="103">
        <v>96798</v>
      </c>
      <c r="B3588" s="103" t="s">
        <v>4205</v>
      </c>
      <c r="C3588" s="103" t="s">
        <v>206</v>
      </c>
      <c r="D3588" s="360">
        <v>9.23</v>
      </c>
      <c r="E3588" s="522" t="s">
        <v>619</v>
      </c>
    </row>
    <row r="3589" spans="1:5" ht="13.5" x14ac:dyDescent="0.25">
      <c r="A3589" s="103">
        <v>96799</v>
      </c>
      <c r="B3589" s="103" t="s">
        <v>4206</v>
      </c>
      <c r="C3589" s="103" t="s">
        <v>206</v>
      </c>
      <c r="D3589" s="360">
        <v>12.35</v>
      </c>
      <c r="E3589" s="522" t="s">
        <v>619</v>
      </c>
    </row>
    <row r="3590" spans="1:5" ht="13.5" x14ac:dyDescent="0.25">
      <c r="A3590" s="103">
        <v>96800</v>
      </c>
      <c r="B3590" s="103" t="s">
        <v>4207</v>
      </c>
      <c r="C3590" s="103" t="s">
        <v>206</v>
      </c>
      <c r="D3590" s="360">
        <v>17.850000000000001</v>
      </c>
      <c r="E3590" s="522" t="s">
        <v>619</v>
      </c>
    </row>
    <row r="3591" spans="1:5" ht="13.5" x14ac:dyDescent="0.25">
      <c r="A3591" s="103">
        <v>96801</v>
      </c>
      <c r="B3591" s="103" t="s">
        <v>4208</v>
      </c>
      <c r="C3591" s="103" t="s">
        <v>206</v>
      </c>
      <c r="D3591" s="360">
        <v>27.36</v>
      </c>
      <c r="E3591" s="522" t="s">
        <v>619</v>
      </c>
    </row>
    <row r="3592" spans="1:5" ht="13.5" x14ac:dyDescent="0.25">
      <c r="A3592" s="103">
        <v>97327</v>
      </c>
      <c r="B3592" s="103" t="s">
        <v>4209</v>
      </c>
      <c r="C3592" s="103" t="s">
        <v>206</v>
      </c>
      <c r="D3592" s="360">
        <v>27.47</v>
      </c>
      <c r="E3592" s="522" t="s">
        <v>619</v>
      </c>
    </row>
    <row r="3593" spans="1:5" ht="13.5" x14ac:dyDescent="0.25">
      <c r="A3593" s="103">
        <v>97328</v>
      </c>
      <c r="B3593" s="103" t="s">
        <v>4210</v>
      </c>
      <c r="C3593" s="103" t="s">
        <v>206</v>
      </c>
      <c r="D3593" s="360">
        <v>47.32</v>
      </c>
      <c r="E3593" s="522" t="s">
        <v>619</v>
      </c>
    </row>
    <row r="3594" spans="1:5" ht="13.5" x14ac:dyDescent="0.25">
      <c r="A3594" s="103">
        <v>97329</v>
      </c>
      <c r="B3594" s="103" t="s">
        <v>4211</v>
      </c>
      <c r="C3594" s="103" t="s">
        <v>206</v>
      </c>
      <c r="D3594" s="360">
        <v>59.47</v>
      </c>
      <c r="E3594" s="522" t="s">
        <v>619</v>
      </c>
    </row>
    <row r="3595" spans="1:5" ht="13.5" x14ac:dyDescent="0.25">
      <c r="A3595" s="103">
        <v>97330</v>
      </c>
      <c r="B3595" s="103" t="s">
        <v>4212</v>
      </c>
      <c r="C3595" s="103" t="s">
        <v>206</v>
      </c>
      <c r="D3595" s="360">
        <v>72.61</v>
      </c>
      <c r="E3595" s="522" t="s">
        <v>619</v>
      </c>
    </row>
    <row r="3596" spans="1:5" ht="13.5" x14ac:dyDescent="0.25">
      <c r="A3596" s="103">
        <v>97331</v>
      </c>
      <c r="B3596" s="103" t="s">
        <v>4213</v>
      </c>
      <c r="C3596" s="103" t="s">
        <v>206</v>
      </c>
      <c r="D3596" s="360">
        <v>27.78</v>
      </c>
      <c r="E3596" s="522" t="s">
        <v>619</v>
      </c>
    </row>
    <row r="3597" spans="1:5" ht="13.5" x14ac:dyDescent="0.25">
      <c r="A3597" s="103">
        <v>97332</v>
      </c>
      <c r="B3597" s="103" t="s">
        <v>4214</v>
      </c>
      <c r="C3597" s="103" t="s">
        <v>206</v>
      </c>
      <c r="D3597" s="360">
        <v>47.67</v>
      </c>
      <c r="E3597" s="522" t="s">
        <v>619</v>
      </c>
    </row>
    <row r="3598" spans="1:5" ht="13.5" x14ac:dyDescent="0.25">
      <c r="A3598" s="103">
        <v>97333</v>
      </c>
      <c r="B3598" s="103" t="s">
        <v>4215</v>
      </c>
      <c r="C3598" s="103" t="s">
        <v>206</v>
      </c>
      <c r="D3598" s="360">
        <v>59.91</v>
      </c>
      <c r="E3598" s="522" t="s">
        <v>619</v>
      </c>
    </row>
    <row r="3599" spans="1:5" ht="13.5" x14ac:dyDescent="0.25">
      <c r="A3599" s="103">
        <v>97334</v>
      </c>
      <c r="B3599" s="103" t="s">
        <v>4216</v>
      </c>
      <c r="C3599" s="103" t="s">
        <v>206</v>
      </c>
      <c r="D3599" s="360">
        <v>73.08</v>
      </c>
      <c r="E3599" s="522" t="s">
        <v>619</v>
      </c>
    </row>
    <row r="3600" spans="1:5" ht="13.5" x14ac:dyDescent="0.25">
      <c r="A3600" s="103">
        <v>97335</v>
      </c>
      <c r="B3600" s="103" t="s">
        <v>4217</v>
      </c>
      <c r="C3600" s="103" t="s">
        <v>206</v>
      </c>
      <c r="D3600" s="360">
        <v>77.48</v>
      </c>
      <c r="E3600" s="522" t="s">
        <v>619</v>
      </c>
    </row>
    <row r="3601" spans="1:5" ht="13.5" x14ac:dyDescent="0.25">
      <c r="A3601" s="103">
        <v>97336</v>
      </c>
      <c r="B3601" s="103" t="s">
        <v>4218</v>
      </c>
      <c r="C3601" s="103" t="s">
        <v>206</v>
      </c>
      <c r="D3601" s="360">
        <v>98.6</v>
      </c>
      <c r="E3601" s="522" t="s">
        <v>619</v>
      </c>
    </row>
    <row r="3602" spans="1:5" ht="13.5" x14ac:dyDescent="0.25">
      <c r="A3602" s="103">
        <v>97337</v>
      </c>
      <c r="B3602" s="103" t="s">
        <v>4219</v>
      </c>
      <c r="C3602" s="103" t="s">
        <v>206</v>
      </c>
      <c r="D3602" s="360">
        <v>148.31</v>
      </c>
      <c r="E3602" s="522" t="s">
        <v>619</v>
      </c>
    </row>
    <row r="3603" spans="1:5" ht="13.5" x14ac:dyDescent="0.25">
      <c r="A3603" s="103">
        <v>97338</v>
      </c>
      <c r="B3603" s="103" t="s">
        <v>4220</v>
      </c>
      <c r="C3603" s="103" t="s">
        <v>206</v>
      </c>
      <c r="D3603" s="360">
        <v>178.45</v>
      </c>
      <c r="E3603" s="522" t="s">
        <v>619</v>
      </c>
    </row>
    <row r="3604" spans="1:5" ht="13.5" x14ac:dyDescent="0.25">
      <c r="A3604" s="103">
        <v>97339</v>
      </c>
      <c r="B3604" s="103" t="s">
        <v>4221</v>
      </c>
      <c r="C3604" s="103" t="s">
        <v>206</v>
      </c>
      <c r="D3604" s="360">
        <v>192.18</v>
      </c>
      <c r="E3604" s="522" t="s">
        <v>619</v>
      </c>
    </row>
    <row r="3605" spans="1:5" ht="13.5" x14ac:dyDescent="0.25">
      <c r="A3605" s="103">
        <v>97340</v>
      </c>
      <c r="B3605" s="103" t="s">
        <v>4222</v>
      </c>
      <c r="C3605" s="103" t="s">
        <v>206</v>
      </c>
      <c r="D3605" s="360">
        <v>193.3</v>
      </c>
      <c r="E3605" s="522" t="s">
        <v>619</v>
      </c>
    </row>
    <row r="3606" spans="1:5" ht="13.5" x14ac:dyDescent="0.25">
      <c r="A3606" s="103">
        <v>97347</v>
      </c>
      <c r="B3606" s="103" t="s">
        <v>4223</v>
      </c>
      <c r="C3606" s="103" t="s">
        <v>206</v>
      </c>
      <c r="D3606" s="360">
        <v>93.35</v>
      </c>
      <c r="E3606" s="522" t="s">
        <v>619</v>
      </c>
    </row>
    <row r="3607" spans="1:5" ht="13.5" x14ac:dyDescent="0.25">
      <c r="A3607" s="103">
        <v>97348</v>
      </c>
      <c r="B3607" s="103" t="s">
        <v>4224</v>
      </c>
      <c r="C3607" s="103" t="s">
        <v>206</v>
      </c>
      <c r="D3607" s="360">
        <v>128.96</v>
      </c>
      <c r="E3607" s="522" t="s">
        <v>619</v>
      </c>
    </row>
    <row r="3608" spans="1:5" ht="13.5" x14ac:dyDescent="0.25">
      <c r="A3608" s="103">
        <v>97349</v>
      </c>
      <c r="B3608" s="103" t="s">
        <v>4225</v>
      </c>
      <c r="C3608" s="103" t="s">
        <v>206</v>
      </c>
      <c r="D3608" s="360">
        <v>185.86</v>
      </c>
      <c r="E3608" s="522" t="s">
        <v>619</v>
      </c>
    </row>
    <row r="3609" spans="1:5" ht="13.5" x14ac:dyDescent="0.25">
      <c r="A3609" s="103">
        <v>97350</v>
      </c>
      <c r="B3609" s="103" t="s">
        <v>4226</v>
      </c>
      <c r="C3609" s="103" t="s">
        <v>206</v>
      </c>
      <c r="D3609" s="360">
        <v>225.67</v>
      </c>
      <c r="E3609" s="522" t="s">
        <v>619</v>
      </c>
    </row>
    <row r="3610" spans="1:5" ht="13.5" x14ac:dyDescent="0.25">
      <c r="A3610" s="103">
        <v>97351</v>
      </c>
      <c r="B3610" s="103" t="s">
        <v>4227</v>
      </c>
      <c r="C3610" s="103" t="s">
        <v>206</v>
      </c>
      <c r="D3610" s="360">
        <v>312.02999999999997</v>
      </c>
      <c r="E3610" s="522" t="s">
        <v>619</v>
      </c>
    </row>
    <row r="3611" spans="1:5" ht="13.5" x14ac:dyDescent="0.25">
      <c r="A3611" s="103">
        <v>97352</v>
      </c>
      <c r="B3611" s="103" t="s">
        <v>4228</v>
      </c>
      <c r="C3611" s="103" t="s">
        <v>206</v>
      </c>
      <c r="D3611" s="360">
        <v>404.36</v>
      </c>
      <c r="E3611" s="522" t="s">
        <v>619</v>
      </c>
    </row>
    <row r="3612" spans="1:5" ht="13.5" x14ac:dyDescent="0.25">
      <c r="A3612" s="103">
        <v>97353</v>
      </c>
      <c r="B3612" s="103" t="s">
        <v>4229</v>
      </c>
      <c r="C3612" s="103" t="s">
        <v>206</v>
      </c>
      <c r="D3612" s="360">
        <v>61.49</v>
      </c>
      <c r="E3612" s="522" t="s">
        <v>619</v>
      </c>
    </row>
    <row r="3613" spans="1:5" ht="13.5" x14ac:dyDescent="0.25">
      <c r="A3613" s="103">
        <v>97354</v>
      </c>
      <c r="B3613" s="103" t="s">
        <v>4230</v>
      </c>
      <c r="C3613" s="103" t="s">
        <v>206</v>
      </c>
      <c r="D3613" s="360">
        <v>97.62</v>
      </c>
      <c r="E3613" s="522" t="s">
        <v>619</v>
      </c>
    </row>
    <row r="3614" spans="1:5" ht="13.5" x14ac:dyDescent="0.25">
      <c r="A3614" s="103">
        <v>97355</v>
      </c>
      <c r="B3614" s="103" t="s">
        <v>4231</v>
      </c>
      <c r="C3614" s="103" t="s">
        <v>206</v>
      </c>
      <c r="D3614" s="360">
        <v>133.53</v>
      </c>
      <c r="E3614" s="522" t="s">
        <v>619</v>
      </c>
    </row>
    <row r="3615" spans="1:5" ht="13.5" x14ac:dyDescent="0.25">
      <c r="A3615" s="103">
        <v>97356</v>
      </c>
      <c r="B3615" s="103" t="s">
        <v>4232</v>
      </c>
      <c r="C3615" s="103" t="s">
        <v>206</v>
      </c>
      <c r="D3615" s="360">
        <v>70.849999999999994</v>
      </c>
      <c r="E3615" s="522" t="s">
        <v>619</v>
      </c>
    </row>
    <row r="3616" spans="1:5" ht="13.5" x14ac:dyDescent="0.25">
      <c r="A3616" s="103">
        <v>97357</v>
      </c>
      <c r="B3616" s="103" t="s">
        <v>4233</v>
      </c>
      <c r="C3616" s="103" t="s">
        <v>206</v>
      </c>
      <c r="D3616" s="360">
        <v>113.69</v>
      </c>
      <c r="E3616" s="522" t="s">
        <v>619</v>
      </c>
    </row>
    <row r="3617" spans="1:5" ht="13.5" x14ac:dyDescent="0.25">
      <c r="A3617" s="103">
        <v>97358</v>
      </c>
      <c r="B3617" s="103" t="s">
        <v>4234</v>
      </c>
      <c r="C3617" s="103" t="s">
        <v>206</v>
      </c>
      <c r="D3617" s="360">
        <v>155.44999999999999</v>
      </c>
      <c r="E3617" s="522" t="s">
        <v>619</v>
      </c>
    </row>
    <row r="3618" spans="1:5" ht="13.5" x14ac:dyDescent="0.25">
      <c r="A3618" s="103">
        <v>97498</v>
      </c>
      <c r="B3618" s="103" t="s">
        <v>4235</v>
      </c>
      <c r="C3618" s="103" t="s">
        <v>206</v>
      </c>
      <c r="D3618" s="360">
        <v>75.760000000000005</v>
      </c>
      <c r="E3618" s="522" t="s">
        <v>619</v>
      </c>
    </row>
    <row r="3619" spans="1:5" ht="13.5" x14ac:dyDescent="0.25">
      <c r="A3619" s="103">
        <v>97535</v>
      </c>
      <c r="B3619" s="103" t="s">
        <v>4236</v>
      </c>
      <c r="C3619" s="103" t="s">
        <v>206</v>
      </c>
      <c r="D3619" s="360">
        <v>80.03</v>
      </c>
      <c r="E3619" s="522" t="s">
        <v>619</v>
      </c>
    </row>
    <row r="3620" spans="1:5" ht="13.5" x14ac:dyDescent="0.25">
      <c r="A3620" s="103">
        <v>97536</v>
      </c>
      <c r="B3620" s="103" t="s">
        <v>4237</v>
      </c>
      <c r="C3620" s="103" t="s">
        <v>206</v>
      </c>
      <c r="D3620" s="360">
        <v>89.82</v>
      </c>
      <c r="E3620" s="522" t="s">
        <v>619</v>
      </c>
    </row>
    <row r="3621" spans="1:5" ht="13.5" x14ac:dyDescent="0.25">
      <c r="A3621" s="103">
        <v>100788</v>
      </c>
      <c r="B3621" s="103" t="s">
        <v>4238</v>
      </c>
      <c r="C3621" s="103" t="s">
        <v>225</v>
      </c>
      <c r="D3621" s="360">
        <v>770.96</v>
      </c>
      <c r="E3621" s="522" t="s">
        <v>619</v>
      </c>
    </row>
    <row r="3622" spans="1:5" ht="13.5" x14ac:dyDescent="0.25">
      <c r="A3622" s="103">
        <v>100791</v>
      </c>
      <c r="B3622" s="103" t="s">
        <v>4239</v>
      </c>
      <c r="C3622" s="103" t="s">
        <v>206</v>
      </c>
      <c r="D3622" s="360">
        <v>18.87</v>
      </c>
      <c r="E3622" s="522" t="s">
        <v>619</v>
      </c>
    </row>
    <row r="3623" spans="1:5" ht="13.5" x14ac:dyDescent="0.25">
      <c r="A3623" s="103">
        <v>100792</v>
      </c>
      <c r="B3623" s="103" t="s">
        <v>4240</v>
      </c>
      <c r="C3623" s="103" t="s">
        <v>206</v>
      </c>
      <c r="D3623" s="360">
        <v>27.79</v>
      </c>
      <c r="E3623" s="522" t="s">
        <v>619</v>
      </c>
    </row>
    <row r="3624" spans="1:5" ht="13.5" x14ac:dyDescent="0.25">
      <c r="A3624" s="103">
        <v>100793</v>
      </c>
      <c r="B3624" s="103" t="s">
        <v>4241</v>
      </c>
      <c r="C3624" s="103" t="s">
        <v>206</v>
      </c>
      <c r="D3624" s="360">
        <v>36.950000000000003</v>
      </c>
      <c r="E3624" s="522" t="s">
        <v>619</v>
      </c>
    </row>
    <row r="3625" spans="1:5" ht="13.5" x14ac:dyDescent="0.25">
      <c r="A3625" s="103">
        <v>100794</v>
      </c>
      <c r="B3625" s="103" t="s">
        <v>4242</v>
      </c>
      <c r="C3625" s="103" t="s">
        <v>206</v>
      </c>
      <c r="D3625" s="360">
        <v>49.93</v>
      </c>
      <c r="E3625" s="522" t="s">
        <v>619</v>
      </c>
    </row>
    <row r="3626" spans="1:5" ht="13.5" x14ac:dyDescent="0.25">
      <c r="A3626" s="103">
        <v>100799</v>
      </c>
      <c r="B3626" s="103" t="s">
        <v>4243</v>
      </c>
      <c r="C3626" s="103" t="s">
        <v>206</v>
      </c>
      <c r="D3626" s="360">
        <v>19.309999999999999</v>
      </c>
      <c r="E3626" s="522" t="s">
        <v>619</v>
      </c>
    </row>
    <row r="3627" spans="1:5" ht="13.5" x14ac:dyDescent="0.25">
      <c r="A3627" s="103">
        <v>100800</v>
      </c>
      <c r="B3627" s="103" t="s">
        <v>4244</v>
      </c>
      <c r="C3627" s="103" t="s">
        <v>206</v>
      </c>
      <c r="D3627" s="360">
        <v>28.23</v>
      </c>
      <c r="E3627" s="522" t="s">
        <v>619</v>
      </c>
    </row>
    <row r="3628" spans="1:5" ht="13.5" x14ac:dyDescent="0.25">
      <c r="A3628" s="103">
        <v>100801</v>
      </c>
      <c r="B3628" s="103" t="s">
        <v>4245</v>
      </c>
      <c r="C3628" s="103" t="s">
        <v>206</v>
      </c>
      <c r="D3628" s="360">
        <v>37.380000000000003</v>
      </c>
      <c r="E3628" s="522" t="s">
        <v>619</v>
      </c>
    </row>
    <row r="3629" spans="1:5" ht="13.5" x14ac:dyDescent="0.25">
      <c r="A3629" s="103">
        <v>100802</v>
      </c>
      <c r="B3629" s="103" t="s">
        <v>4246</v>
      </c>
      <c r="C3629" s="103" t="s">
        <v>206</v>
      </c>
      <c r="D3629" s="360">
        <v>50.36</v>
      </c>
      <c r="E3629" s="522" t="s">
        <v>619</v>
      </c>
    </row>
    <row r="3630" spans="1:5" ht="13.5" x14ac:dyDescent="0.25">
      <c r="A3630" s="103">
        <v>100803</v>
      </c>
      <c r="B3630" s="103" t="s">
        <v>4247</v>
      </c>
      <c r="C3630" s="103" t="s">
        <v>206</v>
      </c>
      <c r="D3630" s="360">
        <v>17.97</v>
      </c>
      <c r="E3630" s="522" t="s">
        <v>619</v>
      </c>
    </row>
    <row r="3631" spans="1:5" ht="13.5" x14ac:dyDescent="0.25">
      <c r="A3631" s="103">
        <v>100804</v>
      </c>
      <c r="B3631" s="103" t="s">
        <v>4248</v>
      </c>
      <c r="C3631" s="103" t="s">
        <v>206</v>
      </c>
      <c r="D3631" s="360">
        <v>26.73</v>
      </c>
      <c r="E3631" s="522" t="s">
        <v>619</v>
      </c>
    </row>
    <row r="3632" spans="1:5" ht="13.5" x14ac:dyDescent="0.25">
      <c r="A3632" s="103">
        <v>100805</v>
      </c>
      <c r="B3632" s="103" t="s">
        <v>4249</v>
      </c>
      <c r="C3632" s="103" t="s">
        <v>206</v>
      </c>
      <c r="D3632" s="360">
        <v>35.68</v>
      </c>
      <c r="E3632" s="522" t="s">
        <v>619</v>
      </c>
    </row>
    <row r="3633" spans="1:5" ht="13.5" x14ac:dyDescent="0.25">
      <c r="A3633" s="103">
        <v>100806</v>
      </c>
      <c r="B3633" s="103" t="s">
        <v>4250</v>
      </c>
      <c r="C3633" s="103" t="s">
        <v>206</v>
      </c>
      <c r="D3633" s="360">
        <v>48.36</v>
      </c>
      <c r="E3633" s="522" t="s">
        <v>619</v>
      </c>
    </row>
    <row r="3634" spans="1:5" ht="13.5" x14ac:dyDescent="0.25">
      <c r="A3634" s="103">
        <v>100807</v>
      </c>
      <c r="B3634" s="103" t="s">
        <v>4251</v>
      </c>
      <c r="C3634" s="103" t="s">
        <v>206</v>
      </c>
      <c r="D3634" s="360">
        <v>24.41</v>
      </c>
      <c r="E3634" s="522" t="s">
        <v>619</v>
      </c>
    </row>
    <row r="3635" spans="1:5" ht="13.5" x14ac:dyDescent="0.25">
      <c r="A3635" s="103">
        <v>100808</v>
      </c>
      <c r="B3635" s="103" t="s">
        <v>4252</v>
      </c>
      <c r="C3635" s="103" t="s">
        <v>206</v>
      </c>
      <c r="D3635" s="360">
        <v>34.28</v>
      </c>
      <c r="E3635" s="522" t="s">
        <v>619</v>
      </c>
    </row>
    <row r="3636" spans="1:5" ht="13.5" x14ac:dyDescent="0.25">
      <c r="A3636" s="103">
        <v>100809</v>
      </c>
      <c r="B3636" s="103" t="s">
        <v>4253</v>
      </c>
      <c r="C3636" s="103" t="s">
        <v>206</v>
      </c>
      <c r="D3636" s="360">
        <v>44.63</v>
      </c>
      <c r="E3636" s="522" t="s">
        <v>619</v>
      </c>
    </row>
    <row r="3637" spans="1:5" ht="13.5" x14ac:dyDescent="0.25">
      <c r="A3637" s="103">
        <v>100810</v>
      </c>
      <c r="B3637" s="103" t="s">
        <v>4254</v>
      </c>
      <c r="C3637" s="103" t="s">
        <v>206</v>
      </c>
      <c r="D3637" s="360">
        <v>59.27</v>
      </c>
      <c r="E3637" s="522" t="s">
        <v>619</v>
      </c>
    </row>
    <row r="3638" spans="1:5" ht="13.5" x14ac:dyDescent="0.25">
      <c r="A3638" s="103">
        <v>101918</v>
      </c>
      <c r="B3638" s="103" t="s">
        <v>4255</v>
      </c>
      <c r="C3638" s="103" t="s">
        <v>206</v>
      </c>
      <c r="D3638" s="360">
        <v>360.71</v>
      </c>
      <c r="E3638" s="522" t="s">
        <v>619</v>
      </c>
    </row>
    <row r="3639" spans="1:5" ht="13.5" x14ac:dyDescent="0.25">
      <c r="A3639" s="103">
        <v>101919</v>
      </c>
      <c r="B3639" s="103" t="s">
        <v>4256</v>
      </c>
      <c r="C3639" s="103" t="s">
        <v>225</v>
      </c>
      <c r="D3639" s="360">
        <v>422.09</v>
      </c>
      <c r="E3639" s="522" t="s">
        <v>619</v>
      </c>
    </row>
    <row r="3640" spans="1:5" ht="13.5" x14ac:dyDescent="0.25">
      <c r="A3640" s="103">
        <v>101920</v>
      </c>
      <c r="B3640" s="103" t="s">
        <v>4257</v>
      </c>
      <c r="C3640" s="103" t="s">
        <v>225</v>
      </c>
      <c r="D3640" s="360">
        <v>197.67</v>
      </c>
      <c r="E3640" s="522" t="s">
        <v>619</v>
      </c>
    </row>
    <row r="3641" spans="1:5" ht="13.5" x14ac:dyDescent="0.25">
      <c r="A3641" s="103">
        <v>101921</v>
      </c>
      <c r="B3641" s="103" t="s">
        <v>4258</v>
      </c>
      <c r="C3641" s="103" t="s">
        <v>225</v>
      </c>
      <c r="D3641" s="360">
        <v>226.57</v>
      </c>
      <c r="E3641" s="522" t="s">
        <v>619</v>
      </c>
    </row>
    <row r="3642" spans="1:5" ht="13.5" x14ac:dyDescent="0.25">
      <c r="A3642" s="103">
        <v>101922</v>
      </c>
      <c r="B3642" s="103" t="s">
        <v>4259</v>
      </c>
      <c r="C3642" s="103" t="s">
        <v>225</v>
      </c>
      <c r="D3642" s="360">
        <v>226.57</v>
      </c>
      <c r="E3642" s="522" t="s">
        <v>619</v>
      </c>
    </row>
    <row r="3643" spans="1:5" ht="13.5" x14ac:dyDescent="0.25">
      <c r="A3643" s="103">
        <v>101923</v>
      </c>
      <c r="B3643" s="103" t="s">
        <v>4260</v>
      </c>
      <c r="C3643" s="103" t="s">
        <v>225</v>
      </c>
      <c r="D3643" s="360">
        <v>226.57</v>
      </c>
      <c r="E3643" s="522" t="s">
        <v>619</v>
      </c>
    </row>
    <row r="3644" spans="1:5" ht="13.5" x14ac:dyDescent="0.25">
      <c r="A3644" s="103">
        <v>101924</v>
      </c>
      <c r="B3644" s="103" t="s">
        <v>4261</v>
      </c>
      <c r="C3644" s="103" t="s">
        <v>225</v>
      </c>
      <c r="D3644" s="360">
        <v>185.58</v>
      </c>
      <c r="E3644" s="522" t="s">
        <v>619</v>
      </c>
    </row>
    <row r="3645" spans="1:5" ht="13.5" x14ac:dyDescent="0.25">
      <c r="A3645" s="103">
        <v>101925</v>
      </c>
      <c r="B3645" s="103" t="s">
        <v>4262</v>
      </c>
      <c r="C3645" s="103" t="s">
        <v>225</v>
      </c>
      <c r="D3645" s="360">
        <v>311.64999999999998</v>
      </c>
      <c r="E3645" s="522" t="s">
        <v>619</v>
      </c>
    </row>
    <row r="3646" spans="1:5" ht="13.5" x14ac:dyDescent="0.25">
      <c r="A3646" s="103">
        <v>101926</v>
      </c>
      <c r="B3646" s="103" t="s">
        <v>4263</v>
      </c>
      <c r="C3646" s="103" t="s">
        <v>225</v>
      </c>
      <c r="D3646" s="360">
        <v>401.31</v>
      </c>
      <c r="E3646" s="522" t="s">
        <v>619</v>
      </c>
    </row>
    <row r="3647" spans="1:5" ht="13.5" x14ac:dyDescent="0.25">
      <c r="A3647" s="103">
        <v>101927</v>
      </c>
      <c r="B3647" s="103" t="s">
        <v>4264</v>
      </c>
      <c r="C3647" s="103" t="s">
        <v>206</v>
      </c>
      <c r="D3647" s="360">
        <v>347.41</v>
      </c>
      <c r="E3647" s="522" t="s">
        <v>619</v>
      </c>
    </row>
    <row r="3648" spans="1:5" ht="13.5" x14ac:dyDescent="0.25">
      <c r="A3648" s="103">
        <v>101928</v>
      </c>
      <c r="B3648" s="103" t="s">
        <v>4265</v>
      </c>
      <c r="C3648" s="103" t="s">
        <v>225</v>
      </c>
      <c r="D3648" s="360">
        <v>427.19</v>
      </c>
      <c r="E3648" s="522" t="s">
        <v>619</v>
      </c>
    </row>
    <row r="3649" spans="1:5" ht="13.5" x14ac:dyDescent="0.25">
      <c r="A3649" s="103">
        <v>101929</v>
      </c>
      <c r="B3649" s="103" t="s">
        <v>4266</v>
      </c>
      <c r="C3649" s="103" t="s">
        <v>225</v>
      </c>
      <c r="D3649" s="360">
        <v>202.77</v>
      </c>
      <c r="E3649" s="522" t="s">
        <v>619</v>
      </c>
    </row>
    <row r="3650" spans="1:5" ht="13.5" x14ac:dyDescent="0.25">
      <c r="A3650" s="103">
        <v>101930</v>
      </c>
      <c r="B3650" s="103" t="s">
        <v>4267</v>
      </c>
      <c r="C3650" s="103" t="s">
        <v>225</v>
      </c>
      <c r="D3650" s="360">
        <v>231.67</v>
      </c>
      <c r="E3650" s="522" t="s">
        <v>619</v>
      </c>
    </row>
    <row r="3651" spans="1:5" ht="13.5" x14ac:dyDescent="0.25">
      <c r="A3651" s="103">
        <v>101931</v>
      </c>
      <c r="B3651" s="103" t="s">
        <v>4268</v>
      </c>
      <c r="C3651" s="103" t="s">
        <v>225</v>
      </c>
      <c r="D3651" s="360">
        <v>231.67</v>
      </c>
      <c r="E3651" s="522" t="s">
        <v>619</v>
      </c>
    </row>
    <row r="3652" spans="1:5" ht="13.5" x14ac:dyDescent="0.25">
      <c r="A3652" s="103">
        <v>101932</v>
      </c>
      <c r="B3652" s="103" t="s">
        <v>4269</v>
      </c>
      <c r="C3652" s="103" t="s">
        <v>225</v>
      </c>
      <c r="D3652" s="360">
        <v>231.67</v>
      </c>
      <c r="E3652" s="522" t="s">
        <v>619</v>
      </c>
    </row>
    <row r="3653" spans="1:5" ht="13.5" x14ac:dyDescent="0.25">
      <c r="A3653" s="103">
        <v>101933</v>
      </c>
      <c r="B3653" s="103" t="s">
        <v>4270</v>
      </c>
      <c r="C3653" s="103" t="s">
        <v>225</v>
      </c>
      <c r="D3653" s="360">
        <v>190.68</v>
      </c>
      <c r="E3653" s="522" t="s">
        <v>619</v>
      </c>
    </row>
    <row r="3654" spans="1:5" ht="13.5" x14ac:dyDescent="0.25">
      <c r="A3654" s="103">
        <v>101934</v>
      </c>
      <c r="B3654" s="103" t="s">
        <v>4271</v>
      </c>
      <c r="C3654" s="103" t="s">
        <v>225</v>
      </c>
      <c r="D3654" s="360">
        <v>319.27999999999997</v>
      </c>
      <c r="E3654" s="522" t="s">
        <v>619</v>
      </c>
    </row>
    <row r="3655" spans="1:5" ht="13.5" x14ac:dyDescent="0.25">
      <c r="A3655" s="103">
        <v>101935</v>
      </c>
      <c r="B3655" s="103" t="s">
        <v>4272</v>
      </c>
      <c r="C3655" s="103" t="s">
        <v>225</v>
      </c>
      <c r="D3655" s="360">
        <v>411.5</v>
      </c>
      <c r="E3655" s="522" t="s">
        <v>619</v>
      </c>
    </row>
    <row r="3656" spans="1:5" ht="13.5" x14ac:dyDescent="0.25">
      <c r="A3656" s="103">
        <v>103802</v>
      </c>
      <c r="B3656" s="103" t="s">
        <v>4273</v>
      </c>
      <c r="C3656" s="103" t="s">
        <v>206</v>
      </c>
      <c r="D3656" s="360">
        <v>38.07</v>
      </c>
      <c r="E3656" s="522" t="s">
        <v>619</v>
      </c>
    </row>
    <row r="3657" spans="1:5" ht="13.5" x14ac:dyDescent="0.25">
      <c r="A3657" s="103">
        <v>103803</v>
      </c>
      <c r="B3657" s="103" t="s">
        <v>4274</v>
      </c>
      <c r="C3657" s="103" t="s">
        <v>206</v>
      </c>
      <c r="D3657" s="360">
        <v>65.45</v>
      </c>
      <c r="E3657" s="522" t="s">
        <v>619</v>
      </c>
    </row>
    <row r="3658" spans="1:5" ht="13.5" x14ac:dyDescent="0.25">
      <c r="A3658" s="103">
        <v>103804</v>
      </c>
      <c r="B3658" s="103" t="s">
        <v>4275</v>
      </c>
      <c r="C3658" s="103" t="s">
        <v>206</v>
      </c>
      <c r="D3658" s="360">
        <v>79.400000000000006</v>
      </c>
      <c r="E3658" s="522" t="s">
        <v>619</v>
      </c>
    </row>
    <row r="3659" spans="1:5" ht="13.5" x14ac:dyDescent="0.25">
      <c r="A3659" s="103">
        <v>103835</v>
      </c>
      <c r="B3659" s="103" t="s">
        <v>4276</v>
      </c>
      <c r="C3659" s="103" t="s">
        <v>206</v>
      </c>
      <c r="D3659" s="360">
        <v>59.46</v>
      </c>
      <c r="E3659" s="522" t="s">
        <v>619</v>
      </c>
    </row>
    <row r="3660" spans="1:5" ht="13.5" x14ac:dyDescent="0.25">
      <c r="A3660" s="103">
        <v>103836</v>
      </c>
      <c r="B3660" s="103" t="s">
        <v>4277</v>
      </c>
      <c r="C3660" s="103" t="s">
        <v>206</v>
      </c>
      <c r="D3660" s="360">
        <v>92.58</v>
      </c>
      <c r="E3660" s="522" t="s">
        <v>619</v>
      </c>
    </row>
    <row r="3661" spans="1:5" ht="13.5" x14ac:dyDescent="0.25">
      <c r="A3661" s="103">
        <v>103837</v>
      </c>
      <c r="B3661" s="103" t="s">
        <v>4278</v>
      </c>
      <c r="C3661" s="103" t="s">
        <v>206</v>
      </c>
      <c r="D3661" s="360">
        <v>116.78</v>
      </c>
      <c r="E3661" s="522" t="s">
        <v>619</v>
      </c>
    </row>
    <row r="3662" spans="1:5" ht="13.5" x14ac:dyDescent="0.25">
      <c r="A3662" s="103">
        <v>103868</v>
      </c>
      <c r="B3662" s="103" t="s">
        <v>4279</v>
      </c>
      <c r="C3662" s="103" t="s">
        <v>206</v>
      </c>
      <c r="D3662" s="360">
        <v>46.85</v>
      </c>
      <c r="E3662" s="522" t="s">
        <v>619</v>
      </c>
    </row>
    <row r="3663" spans="1:5" ht="13.5" x14ac:dyDescent="0.25">
      <c r="A3663" s="103">
        <v>103869</v>
      </c>
      <c r="B3663" s="103" t="s">
        <v>4280</v>
      </c>
      <c r="C3663" s="103" t="s">
        <v>206</v>
      </c>
      <c r="D3663" s="360">
        <v>71.61</v>
      </c>
      <c r="E3663" s="522" t="s">
        <v>619</v>
      </c>
    </row>
    <row r="3664" spans="1:5" ht="13.5" x14ac:dyDescent="0.25">
      <c r="A3664" s="103">
        <v>103870</v>
      </c>
      <c r="B3664" s="103" t="s">
        <v>4281</v>
      </c>
      <c r="C3664" s="103" t="s">
        <v>206</v>
      </c>
      <c r="D3664" s="360">
        <v>88.15</v>
      </c>
      <c r="E3664" s="522" t="s">
        <v>619</v>
      </c>
    </row>
    <row r="3665" spans="1:5" ht="13.5" x14ac:dyDescent="0.25">
      <c r="A3665" s="103">
        <v>103871</v>
      </c>
      <c r="B3665" s="103" t="s">
        <v>4282</v>
      </c>
      <c r="C3665" s="103" t="s">
        <v>206</v>
      </c>
      <c r="D3665" s="360">
        <v>64.819999999999993</v>
      </c>
      <c r="E3665" s="522" t="s">
        <v>619</v>
      </c>
    </row>
    <row r="3666" spans="1:5" ht="13.5" x14ac:dyDescent="0.25">
      <c r="A3666" s="103">
        <v>103872</v>
      </c>
      <c r="B3666" s="103" t="s">
        <v>4283</v>
      </c>
      <c r="C3666" s="103" t="s">
        <v>206</v>
      </c>
      <c r="D3666" s="360">
        <v>157.07</v>
      </c>
      <c r="E3666" s="522" t="s">
        <v>619</v>
      </c>
    </row>
    <row r="3667" spans="1:5" ht="13.5" x14ac:dyDescent="0.25">
      <c r="A3667" s="103">
        <v>103873</v>
      </c>
      <c r="B3667" s="103" t="s">
        <v>4284</v>
      </c>
      <c r="C3667" s="103" t="s">
        <v>206</v>
      </c>
      <c r="D3667" s="360">
        <v>177.1</v>
      </c>
      <c r="E3667" s="522" t="s">
        <v>619</v>
      </c>
    </row>
    <row r="3668" spans="1:5" ht="13.5" x14ac:dyDescent="0.25">
      <c r="A3668" s="103">
        <v>103978</v>
      </c>
      <c r="B3668" s="103" t="s">
        <v>4285</v>
      </c>
      <c r="C3668" s="103" t="s">
        <v>206</v>
      </c>
      <c r="D3668" s="360">
        <v>33.24</v>
      </c>
      <c r="E3668" s="522" t="s">
        <v>619</v>
      </c>
    </row>
    <row r="3669" spans="1:5" ht="13.5" x14ac:dyDescent="0.25">
      <c r="A3669" s="103">
        <v>103979</v>
      </c>
      <c r="B3669" s="103" t="s">
        <v>4286</v>
      </c>
      <c r="C3669" s="103" t="s">
        <v>206</v>
      </c>
      <c r="D3669" s="360">
        <v>37.44</v>
      </c>
      <c r="E3669" s="522" t="s">
        <v>619</v>
      </c>
    </row>
    <row r="3670" spans="1:5" ht="13.5" x14ac:dyDescent="0.25">
      <c r="A3670" s="103">
        <v>104021</v>
      </c>
      <c r="B3670" s="103" t="s">
        <v>4287</v>
      </c>
      <c r="C3670" s="103" t="s">
        <v>206</v>
      </c>
      <c r="D3670" s="360">
        <v>75.78</v>
      </c>
      <c r="E3670" s="522" t="s">
        <v>619</v>
      </c>
    </row>
    <row r="3671" spans="1:5" ht="13.5" x14ac:dyDescent="0.25">
      <c r="A3671" s="103">
        <v>104166</v>
      </c>
      <c r="B3671" s="103" t="s">
        <v>4288</v>
      </c>
      <c r="C3671" s="103" t="s">
        <v>206</v>
      </c>
      <c r="D3671" s="360">
        <v>109.48</v>
      </c>
      <c r="E3671" s="522" t="s">
        <v>619</v>
      </c>
    </row>
    <row r="3672" spans="1:5" ht="13.5" x14ac:dyDescent="0.25">
      <c r="A3672" s="103">
        <v>104194</v>
      </c>
      <c r="B3672" s="103" t="s">
        <v>4289</v>
      </c>
      <c r="C3672" s="103" t="s">
        <v>206</v>
      </c>
      <c r="D3672" s="360">
        <v>20.38</v>
      </c>
      <c r="E3672" s="522" t="s">
        <v>619</v>
      </c>
    </row>
    <row r="3673" spans="1:5" ht="13.5" x14ac:dyDescent="0.25">
      <c r="A3673" s="103">
        <v>104195</v>
      </c>
      <c r="B3673" s="103" t="s">
        <v>4290</v>
      </c>
      <c r="C3673" s="103" t="s">
        <v>206</v>
      </c>
      <c r="D3673" s="360">
        <v>21.71</v>
      </c>
      <c r="E3673" s="522" t="s">
        <v>619</v>
      </c>
    </row>
    <row r="3674" spans="1:5" ht="13.5" x14ac:dyDescent="0.25">
      <c r="A3674" s="103">
        <v>104315</v>
      </c>
      <c r="B3674" s="103" t="s">
        <v>4291</v>
      </c>
      <c r="C3674" s="103" t="s">
        <v>206</v>
      </c>
      <c r="D3674" s="360">
        <v>16.8</v>
      </c>
      <c r="E3674" s="522" t="s">
        <v>619</v>
      </c>
    </row>
    <row r="3675" spans="1:5" ht="13.5" x14ac:dyDescent="0.25">
      <c r="A3675" s="103">
        <v>104316</v>
      </c>
      <c r="B3675" s="103" t="s">
        <v>4292</v>
      </c>
      <c r="C3675" s="103" t="s">
        <v>206</v>
      </c>
      <c r="D3675" s="360">
        <v>26.96</v>
      </c>
      <c r="E3675" s="522" t="s">
        <v>619</v>
      </c>
    </row>
    <row r="3676" spans="1:5" ht="13.5" x14ac:dyDescent="0.25">
      <c r="A3676" s="103">
        <v>89358</v>
      </c>
      <c r="B3676" s="103" t="s">
        <v>4293</v>
      </c>
      <c r="C3676" s="103" t="s">
        <v>225</v>
      </c>
      <c r="D3676" s="360">
        <v>7.59</v>
      </c>
      <c r="E3676" s="522" t="s">
        <v>619</v>
      </c>
    </row>
    <row r="3677" spans="1:5" ht="13.5" x14ac:dyDescent="0.25">
      <c r="A3677" s="103">
        <v>89359</v>
      </c>
      <c r="B3677" s="103" t="s">
        <v>4294</v>
      </c>
      <c r="C3677" s="103" t="s">
        <v>225</v>
      </c>
      <c r="D3677" s="360">
        <v>8.44</v>
      </c>
      <c r="E3677" s="522" t="s">
        <v>619</v>
      </c>
    </row>
    <row r="3678" spans="1:5" ht="13.5" x14ac:dyDescent="0.25">
      <c r="A3678" s="103">
        <v>89360</v>
      </c>
      <c r="B3678" s="103" t="s">
        <v>4295</v>
      </c>
      <c r="C3678" s="103" t="s">
        <v>225</v>
      </c>
      <c r="D3678" s="360">
        <v>9.99</v>
      </c>
      <c r="E3678" s="522" t="s">
        <v>619</v>
      </c>
    </row>
    <row r="3679" spans="1:5" ht="13.5" x14ac:dyDescent="0.25">
      <c r="A3679" s="103">
        <v>89361</v>
      </c>
      <c r="B3679" s="103" t="s">
        <v>4296</v>
      </c>
      <c r="C3679" s="103" t="s">
        <v>225</v>
      </c>
      <c r="D3679" s="360">
        <v>10.11</v>
      </c>
      <c r="E3679" s="522" t="s">
        <v>619</v>
      </c>
    </row>
    <row r="3680" spans="1:5" ht="13.5" x14ac:dyDescent="0.25">
      <c r="A3680" s="103">
        <v>89362</v>
      </c>
      <c r="B3680" s="103" t="s">
        <v>4297</v>
      </c>
      <c r="C3680" s="103" t="s">
        <v>225</v>
      </c>
      <c r="D3680" s="360">
        <v>9.08</v>
      </c>
      <c r="E3680" s="522" t="s">
        <v>619</v>
      </c>
    </row>
    <row r="3681" spans="1:5" ht="13.5" x14ac:dyDescent="0.25">
      <c r="A3681" s="103">
        <v>89363</v>
      </c>
      <c r="B3681" s="103" t="s">
        <v>4298</v>
      </c>
      <c r="C3681" s="103" t="s">
        <v>225</v>
      </c>
      <c r="D3681" s="360">
        <v>10.31</v>
      </c>
      <c r="E3681" s="522" t="s">
        <v>619</v>
      </c>
    </row>
    <row r="3682" spans="1:5" ht="13.5" x14ac:dyDescent="0.25">
      <c r="A3682" s="103">
        <v>89364</v>
      </c>
      <c r="B3682" s="103" t="s">
        <v>4299</v>
      </c>
      <c r="C3682" s="103" t="s">
        <v>225</v>
      </c>
      <c r="D3682" s="360">
        <v>12.65</v>
      </c>
      <c r="E3682" s="522" t="s">
        <v>619</v>
      </c>
    </row>
    <row r="3683" spans="1:5" ht="13.5" x14ac:dyDescent="0.25">
      <c r="A3683" s="103">
        <v>89365</v>
      </c>
      <c r="B3683" s="103" t="s">
        <v>4300</v>
      </c>
      <c r="C3683" s="103" t="s">
        <v>225</v>
      </c>
      <c r="D3683" s="360">
        <v>11.81</v>
      </c>
      <c r="E3683" s="522" t="s">
        <v>619</v>
      </c>
    </row>
    <row r="3684" spans="1:5" ht="13.5" x14ac:dyDescent="0.25">
      <c r="A3684" s="103">
        <v>89366</v>
      </c>
      <c r="B3684" s="103" t="s">
        <v>4301</v>
      </c>
      <c r="C3684" s="103" t="s">
        <v>225</v>
      </c>
      <c r="D3684" s="360">
        <v>20.05</v>
      </c>
      <c r="E3684" s="522" t="s">
        <v>619</v>
      </c>
    </row>
    <row r="3685" spans="1:5" ht="13.5" x14ac:dyDescent="0.25">
      <c r="A3685" s="103">
        <v>89367</v>
      </c>
      <c r="B3685" s="103" t="s">
        <v>4302</v>
      </c>
      <c r="C3685" s="103" t="s">
        <v>225</v>
      </c>
      <c r="D3685" s="360">
        <v>13.49</v>
      </c>
      <c r="E3685" s="522" t="s">
        <v>619</v>
      </c>
    </row>
    <row r="3686" spans="1:5" ht="13.5" x14ac:dyDescent="0.25">
      <c r="A3686" s="103">
        <v>89368</v>
      </c>
      <c r="B3686" s="103" t="s">
        <v>4303</v>
      </c>
      <c r="C3686" s="103" t="s">
        <v>225</v>
      </c>
      <c r="D3686" s="360">
        <v>16.2</v>
      </c>
      <c r="E3686" s="522" t="s">
        <v>619</v>
      </c>
    </row>
    <row r="3687" spans="1:5" ht="13.5" x14ac:dyDescent="0.25">
      <c r="A3687" s="103">
        <v>89369</v>
      </c>
      <c r="B3687" s="103" t="s">
        <v>4304</v>
      </c>
      <c r="C3687" s="103" t="s">
        <v>225</v>
      </c>
      <c r="D3687" s="360">
        <v>19.87</v>
      </c>
      <c r="E3687" s="522" t="s">
        <v>619</v>
      </c>
    </row>
    <row r="3688" spans="1:5" ht="13.5" x14ac:dyDescent="0.25">
      <c r="A3688" s="103">
        <v>89370</v>
      </c>
      <c r="B3688" s="103" t="s">
        <v>4305</v>
      </c>
      <c r="C3688" s="103" t="s">
        <v>225</v>
      </c>
      <c r="D3688" s="360">
        <v>16.72</v>
      </c>
      <c r="E3688" s="522" t="s">
        <v>619</v>
      </c>
    </row>
    <row r="3689" spans="1:5" ht="13.5" x14ac:dyDescent="0.25">
      <c r="A3689" s="103">
        <v>89371</v>
      </c>
      <c r="B3689" s="103" t="s">
        <v>4306</v>
      </c>
      <c r="C3689" s="103" t="s">
        <v>225</v>
      </c>
      <c r="D3689" s="360">
        <v>5.95</v>
      </c>
      <c r="E3689" s="522" t="s">
        <v>619</v>
      </c>
    </row>
    <row r="3690" spans="1:5" ht="13.5" x14ac:dyDescent="0.25">
      <c r="A3690" s="103">
        <v>89372</v>
      </c>
      <c r="B3690" s="103" t="s">
        <v>4307</v>
      </c>
      <c r="C3690" s="103" t="s">
        <v>225</v>
      </c>
      <c r="D3690" s="360">
        <v>21.5</v>
      </c>
      <c r="E3690" s="522" t="s">
        <v>619</v>
      </c>
    </row>
    <row r="3691" spans="1:5" ht="13.5" x14ac:dyDescent="0.25">
      <c r="A3691" s="103">
        <v>89373</v>
      </c>
      <c r="B3691" s="103" t="s">
        <v>4308</v>
      </c>
      <c r="C3691" s="103" t="s">
        <v>225</v>
      </c>
      <c r="D3691" s="360">
        <v>7.45</v>
      </c>
      <c r="E3691" s="522" t="s">
        <v>619</v>
      </c>
    </row>
    <row r="3692" spans="1:5" ht="13.5" x14ac:dyDescent="0.25">
      <c r="A3692" s="103">
        <v>89374</v>
      </c>
      <c r="B3692" s="103" t="s">
        <v>4309</v>
      </c>
      <c r="C3692" s="103" t="s">
        <v>225</v>
      </c>
      <c r="D3692" s="360">
        <v>12.6</v>
      </c>
      <c r="E3692" s="522" t="s">
        <v>619</v>
      </c>
    </row>
    <row r="3693" spans="1:5" ht="13.5" x14ac:dyDescent="0.25">
      <c r="A3693" s="103">
        <v>89375</v>
      </c>
      <c r="B3693" s="103" t="s">
        <v>4310</v>
      </c>
      <c r="C3693" s="103" t="s">
        <v>225</v>
      </c>
      <c r="D3693" s="360">
        <v>15.21</v>
      </c>
      <c r="E3693" s="522" t="s">
        <v>619</v>
      </c>
    </row>
    <row r="3694" spans="1:5" ht="13.5" x14ac:dyDescent="0.25">
      <c r="A3694" s="103">
        <v>89376</v>
      </c>
      <c r="B3694" s="103" t="s">
        <v>4311</v>
      </c>
      <c r="C3694" s="103" t="s">
        <v>225</v>
      </c>
      <c r="D3694" s="360">
        <v>5.72</v>
      </c>
      <c r="E3694" s="522" t="s">
        <v>619</v>
      </c>
    </row>
    <row r="3695" spans="1:5" ht="13.5" x14ac:dyDescent="0.25">
      <c r="A3695" s="103">
        <v>89377</v>
      </c>
      <c r="B3695" s="103" t="s">
        <v>4312</v>
      </c>
      <c r="C3695" s="103" t="s">
        <v>225</v>
      </c>
      <c r="D3695" s="360">
        <v>12.52</v>
      </c>
      <c r="E3695" s="522" t="s">
        <v>619</v>
      </c>
    </row>
    <row r="3696" spans="1:5" ht="13.5" x14ac:dyDescent="0.25">
      <c r="A3696" s="103">
        <v>89378</v>
      </c>
      <c r="B3696" s="103" t="s">
        <v>4313</v>
      </c>
      <c r="C3696" s="103" t="s">
        <v>225</v>
      </c>
      <c r="D3696" s="360">
        <v>7</v>
      </c>
      <c r="E3696" s="522" t="s">
        <v>619</v>
      </c>
    </row>
    <row r="3697" spans="1:5" ht="13.5" x14ac:dyDescent="0.25">
      <c r="A3697" s="103">
        <v>89379</v>
      </c>
      <c r="B3697" s="103" t="s">
        <v>4314</v>
      </c>
      <c r="C3697" s="103" t="s">
        <v>225</v>
      </c>
      <c r="D3697" s="360">
        <v>25.23</v>
      </c>
      <c r="E3697" s="522" t="s">
        <v>619</v>
      </c>
    </row>
    <row r="3698" spans="1:5" ht="13.5" x14ac:dyDescent="0.25">
      <c r="A3698" s="103">
        <v>89380</v>
      </c>
      <c r="B3698" s="103" t="s">
        <v>4315</v>
      </c>
      <c r="C3698" s="103" t="s">
        <v>225</v>
      </c>
      <c r="D3698" s="360">
        <v>11.27</v>
      </c>
      <c r="E3698" s="522" t="s">
        <v>619</v>
      </c>
    </row>
    <row r="3699" spans="1:5" ht="13.5" x14ac:dyDescent="0.25">
      <c r="A3699" s="103">
        <v>89381</v>
      </c>
      <c r="B3699" s="103" t="s">
        <v>4316</v>
      </c>
      <c r="C3699" s="103" t="s">
        <v>225</v>
      </c>
      <c r="D3699" s="360">
        <v>15.62</v>
      </c>
      <c r="E3699" s="522" t="s">
        <v>619</v>
      </c>
    </row>
    <row r="3700" spans="1:5" ht="13.5" x14ac:dyDescent="0.25">
      <c r="A3700" s="103">
        <v>89382</v>
      </c>
      <c r="B3700" s="103" t="s">
        <v>4317</v>
      </c>
      <c r="C3700" s="103" t="s">
        <v>225</v>
      </c>
      <c r="D3700" s="360">
        <v>18.34</v>
      </c>
      <c r="E3700" s="522" t="s">
        <v>619</v>
      </c>
    </row>
    <row r="3701" spans="1:5" ht="13.5" x14ac:dyDescent="0.25">
      <c r="A3701" s="103">
        <v>89383</v>
      </c>
      <c r="B3701" s="103" t="s">
        <v>4318</v>
      </c>
      <c r="C3701" s="103" t="s">
        <v>225</v>
      </c>
      <c r="D3701" s="360">
        <v>6.64</v>
      </c>
      <c r="E3701" s="522" t="s">
        <v>619</v>
      </c>
    </row>
    <row r="3702" spans="1:5" ht="13.5" x14ac:dyDescent="0.25">
      <c r="A3702" s="103">
        <v>89384</v>
      </c>
      <c r="B3702" s="103" t="s">
        <v>4319</v>
      </c>
      <c r="C3702" s="103" t="s">
        <v>225</v>
      </c>
      <c r="D3702" s="360">
        <v>16.27</v>
      </c>
      <c r="E3702" s="522" t="s">
        <v>619</v>
      </c>
    </row>
    <row r="3703" spans="1:5" ht="13.5" x14ac:dyDescent="0.25">
      <c r="A3703" s="103">
        <v>89385</v>
      </c>
      <c r="B3703" s="103" t="s">
        <v>4320</v>
      </c>
      <c r="C3703" s="103" t="s">
        <v>225</v>
      </c>
      <c r="D3703" s="360">
        <v>7.63</v>
      </c>
      <c r="E3703" s="522" t="s">
        <v>619</v>
      </c>
    </row>
    <row r="3704" spans="1:5" ht="13.5" x14ac:dyDescent="0.25">
      <c r="A3704" s="103">
        <v>89386</v>
      </c>
      <c r="B3704" s="103" t="s">
        <v>4321</v>
      </c>
      <c r="C3704" s="103" t="s">
        <v>225</v>
      </c>
      <c r="D3704" s="360">
        <v>10.16</v>
      </c>
      <c r="E3704" s="522" t="s">
        <v>619</v>
      </c>
    </row>
    <row r="3705" spans="1:5" ht="13.5" x14ac:dyDescent="0.25">
      <c r="A3705" s="103">
        <v>89387</v>
      </c>
      <c r="B3705" s="103" t="s">
        <v>4322</v>
      </c>
      <c r="C3705" s="103" t="s">
        <v>225</v>
      </c>
      <c r="D3705" s="360">
        <v>41.66</v>
      </c>
      <c r="E3705" s="522" t="s">
        <v>619</v>
      </c>
    </row>
    <row r="3706" spans="1:5" ht="13.5" x14ac:dyDescent="0.25">
      <c r="A3706" s="103">
        <v>89389</v>
      </c>
      <c r="B3706" s="103" t="s">
        <v>4323</v>
      </c>
      <c r="C3706" s="103" t="s">
        <v>225</v>
      </c>
      <c r="D3706" s="360">
        <v>13.49</v>
      </c>
      <c r="E3706" s="522" t="s">
        <v>619</v>
      </c>
    </row>
    <row r="3707" spans="1:5" ht="13.5" x14ac:dyDescent="0.25">
      <c r="A3707" s="103">
        <v>89390</v>
      </c>
      <c r="B3707" s="103" t="s">
        <v>4324</v>
      </c>
      <c r="C3707" s="103" t="s">
        <v>225</v>
      </c>
      <c r="D3707" s="360">
        <v>28.29</v>
      </c>
      <c r="E3707" s="522" t="s">
        <v>619</v>
      </c>
    </row>
    <row r="3708" spans="1:5" ht="13.5" x14ac:dyDescent="0.25">
      <c r="A3708" s="103">
        <v>89391</v>
      </c>
      <c r="B3708" s="103" t="s">
        <v>4325</v>
      </c>
      <c r="C3708" s="103" t="s">
        <v>225</v>
      </c>
      <c r="D3708" s="360">
        <v>9.1999999999999993</v>
      </c>
      <c r="E3708" s="522" t="s">
        <v>619</v>
      </c>
    </row>
    <row r="3709" spans="1:5" ht="13.5" x14ac:dyDescent="0.25">
      <c r="A3709" s="103">
        <v>89392</v>
      </c>
      <c r="B3709" s="103" t="s">
        <v>4326</v>
      </c>
      <c r="C3709" s="103" t="s">
        <v>225</v>
      </c>
      <c r="D3709" s="360">
        <v>33.1</v>
      </c>
      <c r="E3709" s="522" t="s">
        <v>619</v>
      </c>
    </row>
    <row r="3710" spans="1:5" ht="13.5" x14ac:dyDescent="0.25">
      <c r="A3710" s="103">
        <v>89393</v>
      </c>
      <c r="B3710" s="103" t="s">
        <v>4327</v>
      </c>
      <c r="C3710" s="103" t="s">
        <v>225</v>
      </c>
      <c r="D3710" s="360">
        <v>10.71</v>
      </c>
      <c r="E3710" s="522" t="s">
        <v>619</v>
      </c>
    </row>
    <row r="3711" spans="1:5" ht="13.5" x14ac:dyDescent="0.25">
      <c r="A3711" s="103">
        <v>89394</v>
      </c>
      <c r="B3711" s="103" t="s">
        <v>4328</v>
      </c>
      <c r="C3711" s="103" t="s">
        <v>225</v>
      </c>
      <c r="D3711" s="360">
        <v>22.91</v>
      </c>
      <c r="E3711" s="522" t="s">
        <v>619</v>
      </c>
    </row>
    <row r="3712" spans="1:5" ht="13.5" x14ac:dyDescent="0.25">
      <c r="A3712" s="103">
        <v>89395</v>
      </c>
      <c r="B3712" s="103" t="s">
        <v>4329</v>
      </c>
      <c r="C3712" s="103" t="s">
        <v>225</v>
      </c>
      <c r="D3712" s="360">
        <v>12.69</v>
      </c>
      <c r="E3712" s="522" t="s">
        <v>619</v>
      </c>
    </row>
    <row r="3713" spans="1:5" ht="13.5" x14ac:dyDescent="0.25">
      <c r="A3713" s="103">
        <v>89396</v>
      </c>
      <c r="B3713" s="103" t="s">
        <v>4330</v>
      </c>
      <c r="C3713" s="103" t="s">
        <v>225</v>
      </c>
      <c r="D3713" s="360">
        <v>25.13</v>
      </c>
      <c r="E3713" s="522" t="s">
        <v>619</v>
      </c>
    </row>
    <row r="3714" spans="1:5" ht="13.5" x14ac:dyDescent="0.25">
      <c r="A3714" s="103">
        <v>89397</v>
      </c>
      <c r="B3714" s="103" t="s">
        <v>4331</v>
      </c>
      <c r="C3714" s="103" t="s">
        <v>225</v>
      </c>
      <c r="D3714" s="360">
        <v>15.98</v>
      </c>
      <c r="E3714" s="522" t="s">
        <v>619</v>
      </c>
    </row>
    <row r="3715" spans="1:5" ht="13.5" x14ac:dyDescent="0.25">
      <c r="A3715" s="103">
        <v>89398</v>
      </c>
      <c r="B3715" s="103" t="s">
        <v>4332</v>
      </c>
      <c r="C3715" s="103" t="s">
        <v>225</v>
      </c>
      <c r="D3715" s="360">
        <v>19.14</v>
      </c>
      <c r="E3715" s="522" t="s">
        <v>619</v>
      </c>
    </row>
    <row r="3716" spans="1:5" ht="13.5" x14ac:dyDescent="0.25">
      <c r="A3716" s="103">
        <v>89399</v>
      </c>
      <c r="B3716" s="103" t="s">
        <v>4333</v>
      </c>
      <c r="C3716" s="103" t="s">
        <v>225</v>
      </c>
      <c r="D3716" s="360">
        <v>30.95</v>
      </c>
      <c r="E3716" s="522" t="s">
        <v>619</v>
      </c>
    </row>
    <row r="3717" spans="1:5" ht="13.5" x14ac:dyDescent="0.25">
      <c r="A3717" s="103">
        <v>89400</v>
      </c>
      <c r="B3717" s="103" t="s">
        <v>4334</v>
      </c>
      <c r="C3717" s="103" t="s">
        <v>225</v>
      </c>
      <c r="D3717" s="360">
        <v>22.55</v>
      </c>
      <c r="E3717" s="522" t="s">
        <v>619</v>
      </c>
    </row>
    <row r="3718" spans="1:5" ht="13.5" x14ac:dyDescent="0.25">
      <c r="A3718" s="103">
        <v>89404</v>
      </c>
      <c r="B3718" s="103" t="s">
        <v>4335</v>
      </c>
      <c r="C3718" s="103" t="s">
        <v>225</v>
      </c>
      <c r="D3718" s="360">
        <v>6.97</v>
      </c>
      <c r="E3718" s="522" t="s">
        <v>619</v>
      </c>
    </row>
    <row r="3719" spans="1:5" ht="13.5" x14ac:dyDescent="0.25">
      <c r="A3719" s="103">
        <v>89405</v>
      </c>
      <c r="B3719" s="103" t="s">
        <v>4336</v>
      </c>
      <c r="C3719" s="103" t="s">
        <v>225</v>
      </c>
      <c r="D3719" s="360">
        <v>7.82</v>
      </c>
      <c r="E3719" s="522" t="s">
        <v>619</v>
      </c>
    </row>
    <row r="3720" spans="1:5" ht="13.5" x14ac:dyDescent="0.25">
      <c r="A3720" s="103">
        <v>89406</v>
      </c>
      <c r="B3720" s="103" t="s">
        <v>4337</v>
      </c>
      <c r="C3720" s="103" t="s">
        <v>225</v>
      </c>
      <c r="D3720" s="360">
        <v>9.3699999999999992</v>
      </c>
      <c r="E3720" s="522" t="s">
        <v>619</v>
      </c>
    </row>
    <row r="3721" spans="1:5" ht="13.5" x14ac:dyDescent="0.25">
      <c r="A3721" s="103">
        <v>89407</v>
      </c>
      <c r="B3721" s="103" t="s">
        <v>4338</v>
      </c>
      <c r="C3721" s="103" t="s">
        <v>225</v>
      </c>
      <c r="D3721" s="360">
        <v>9.49</v>
      </c>
      <c r="E3721" s="522" t="s">
        <v>619</v>
      </c>
    </row>
    <row r="3722" spans="1:5" ht="13.5" x14ac:dyDescent="0.25">
      <c r="A3722" s="103">
        <v>89408</v>
      </c>
      <c r="B3722" s="103" t="s">
        <v>4339</v>
      </c>
      <c r="C3722" s="103" t="s">
        <v>225</v>
      </c>
      <c r="D3722" s="360">
        <v>8.36</v>
      </c>
      <c r="E3722" s="522" t="s">
        <v>619</v>
      </c>
    </row>
    <row r="3723" spans="1:5" ht="13.5" x14ac:dyDescent="0.25">
      <c r="A3723" s="103">
        <v>89409</v>
      </c>
      <c r="B3723" s="103" t="s">
        <v>4340</v>
      </c>
      <c r="C3723" s="103" t="s">
        <v>225</v>
      </c>
      <c r="D3723" s="360">
        <v>9.59</v>
      </c>
      <c r="E3723" s="522" t="s">
        <v>619</v>
      </c>
    </row>
    <row r="3724" spans="1:5" ht="13.5" x14ac:dyDescent="0.25">
      <c r="A3724" s="103">
        <v>89410</v>
      </c>
      <c r="B3724" s="103" t="s">
        <v>4341</v>
      </c>
      <c r="C3724" s="103" t="s">
        <v>225</v>
      </c>
      <c r="D3724" s="360">
        <v>11.93</v>
      </c>
      <c r="E3724" s="522" t="s">
        <v>619</v>
      </c>
    </row>
    <row r="3725" spans="1:5" ht="13.5" x14ac:dyDescent="0.25">
      <c r="A3725" s="103">
        <v>89411</v>
      </c>
      <c r="B3725" s="103" t="s">
        <v>4342</v>
      </c>
      <c r="C3725" s="103" t="s">
        <v>225</v>
      </c>
      <c r="D3725" s="360">
        <v>11.09</v>
      </c>
      <c r="E3725" s="522" t="s">
        <v>619</v>
      </c>
    </row>
    <row r="3726" spans="1:5" ht="13.5" x14ac:dyDescent="0.25">
      <c r="A3726" s="103">
        <v>89412</v>
      </c>
      <c r="B3726" s="103" t="s">
        <v>4343</v>
      </c>
      <c r="C3726" s="103" t="s">
        <v>225</v>
      </c>
      <c r="D3726" s="360">
        <v>10.47</v>
      </c>
      <c r="E3726" s="522" t="s">
        <v>619</v>
      </c>
    </row>
    <row r="3727" spans="1:5" ht="13.5" x14ac:dyDescent="0.25">
      <c r="A3727" s="103">
        <v>89413</v>
      </c>
      <c r="B3727" s="103" t="s">
        <v>4344</v>
      </c>
      <c r="C3727" s="103" t="s">
        <v>225</v>
      </c>
      <c r="D3727" s="360">
        <v>12.64</v>
      </c>
      <c r="E3727" s="522" t="s">
        <v>619</v>
      </c>
    </row>
    <row r="3728" spans="1:5" ht="13.5" x14ac:dyDescent="0.25">
      <c r="A3728" s="103">
        <v>89414</v>
      </c>
      <c r="B3728" s="103" t="s">
        <v>4345</v>
      </c>
      <c r="C3728" s="103" t="s">
        <v>225</v>
      </c>
      <c r="D3728" s="360">
        <v>15.35</v>
      </c>
      <c r="E3728" s="522" t="s">
        <v>619</v>
      </c>
    </row>
    <row r="3729" spans="1:5" ht="13.5" x14ac:dyDescent="0.25">
      <c r="A3729" s="103">
        <v>89415</v>
      </c>
      <c r="B3729" s="103" t="s">
        <v>4346</v>
      </c>
      <c r="C3729" s="103" t="s">
        <v>225</v>
      </c>
      <c r="D3729" s="360">
        <v>19.02</v>
      </c>
      <c r="E3729" s="522" t="s">
        <v>619</v>
      </c>
    </row>
    <row r="3730" spans="1:5" ht="13.5" x14ac:dyDescent="0.25">
      <c r="A3730" s="103">
        <v>89416</v>
      </c>
      <c r="B3730" s="103" t="s">
        <v>4347</v>
      </c>
      <c r="C3730" s="103" t="s">
        <v>225</v>
      </c>
      <c r="D3730" s="360">
        <v>15.87</v>
      </c>
      <c r="E3730" s="522" t="s">
        <v>619</v>
      </c>
    </row>
    <row r="3731" spans="1:5" ht="13.5" x14ac:dyDescent="0.25">
      <c r="A3731" s="103">
        <v>89417</v>
      </c>
      <c r="B3731" s="103" t="s">
        <v>4348</v>
      </c>
      <c r="C3731" s="103" t="s">
        <v>225</v>
      </c>
      <c r="D3731" s="360">
        <v>5.53</v>
      </c>
      <c r="E3731" s="522" t="s">
        <v>619</v>
      </c>
    </row>
    <row r="3732" spans="1:5" ht="13.5" x14ac:dyDescent="0.25">
      <c r="A3732" s="103">
        <v>89418</v>
      </c>
      <c r="B3732" s="103" t="s">
        <v>4349</v>
      </c>
      <c r="C3732" s="103" t="s">
        <v>225</v>
      </c>
      <c r="D3732" s="360">
        <v>21.08</v>
      </c>
      <c r="E3732" s="522" t="s">
        <v>619</v>
      </c>
    </row>
    <row r="3733" spans="1:5" ht="13.5" x14ac:dyDescent="0.25">
      <c r="A3733" s="103">
        <v>89419</v>
      </c>
      <c r="B3733" s="103" t="s">
        <v>4350</v>
      </c>
      <c r="C3733" s="103" t="s">
        <v>225</v>
      </c>
      <c r="D3733" s="360">
        <v>6.99</v>
      </c>
      <c r="E3733" s="522" t="s">
        <v>619</v>
      </c>
    </row>
    <row r="3734" spans="1:5" ht="13.5" x14ac:dyDescent="0.25">
      <c r="A3734" s="103">
        <v>89421</v>
      </c>
      <c r="B3734" s="103" t="s">
        <v>4351</v>
      </c>
      <c r="C3734" s="103" t="s">
        <v>225</v>
      </c>
      <c r="D3734" s="360">
        <v>14.79</v>
      </c>
      <c r="E3734" s="522" t="s">
        <v>619</v>
      </c>
    </row>
    <row r="3735" spans="1:5" ht="13.5" x14ac:dyDescent="0.25">
      <c r="A3735" s="103">
        <v>89423</v>
      </c>
      <c r="B3735" s="103" t="s">
        <v>4352</v>
      </c>
      <c r="C3735" s="103" t="s">
        <v>225</v>
      </c>
      <c r="D3735" s="360">
        <v>12.1</v>
      </c>
      <c r="E3735" s="522" t="s">
        <v>619</v>
      </c>
    </row>
    <row r="3736" spans="1:5" ht="13.5" x14ac:dyDescent="0.25">
      <c r="A3736" s="103">
        <v>89424</v>
      </c>
      <c r="B3736" s="103" t="s">
        <v>4353</v>
      </c>
      <c r="C3736" s="103" t="s">
        <v>225</v>
      </c>
      <c r="D3736" s="360">
        <v>6.52</v>
      </c>
      <c r="E3736" s="522" t="s">
        <v>619</v>
      </c>
    </row>
    <row r="3737" spans="1:5" ht="13.5" x14ac:dyDescent="0.25">
      <c r="A3737" s="103">
        <v>89425</v>
      </c>
      <c r="B3737" s="103" t="s">
        <v>4354</v>
      </c>
      <c r="C3737" s="103" t="s">
        <v>225</v>
      </c>
      <c r="D3737" s="360">
        <v>24.75</v>
      </c>
      <c r="E3737" s="522" t="s">
        <v>619</v>
      </c>
    </row>
    <row r="3738" spans="1:5" ht="13.5" x14ac:dyDescent="0.25">
      <c r="A3738" s="103">
        <v>89426</v>
      </c>
      <c r="B3738" s="103" t="s">
        <v>4355</v>
      </c>
      <c r="C3738" s="103" t="s">
        <v>225</v>
      </c>
      <c r="D3738" s="360">
        <v>10.75</v>
      </c>
      <c r="E3738" s="522" t="s">
        <v>619</v>
      </c>
    </row>
    <row r="3739" spans="1:5" ht="13.5" x14ac:dyDescent="0.25">
      <c r="A3739" s="103">
        <v>89427</v>
      </c>
      <c r="B3739" s="103" t="s">
        <v>4356</v>
      </c>
      <c r="C3739" s="103" t="s">
        <v>225</v>
      </c>
      <c r="D3739" s="360">
        <v>15.16</v>
      </c>
      <c r="E3739" s="522" t="s">
        <v>619</v>
      </c>
    </row>
    <row r="3740" spans="1:5" ht="13.5" x14ac:dyDescent="0.25">
      <c r="A3740" s="103">
        <v>89428</v>
      </c>
      <c r="B3740" s="103" t="s">
        <v>4357</v>
      </c>
      <c r="C3740" s="103" t="s">
        <v>225</v>
      </c>
      <c r="D3740" s="360">
        <v>17.86</v>
      </c>
      <c r="E3740" s="522" t="s">
        <v>619</v>
      </c>
    </row>
    <row r="3741" spans="1:5" ht="13.5" x14ac:dyDescent="0.25">
      <c r="A3741" s="103">
        <v>89429</v>
      </c>
      <c r="B3741" s="103" t="s">
        <v>4358</v>
      </c>
      <c r="C3741" s="103" t="s">
        <v>225</v>
      </c>
      <c r="D3741" s="360">
        <v>6.18</v>
      </c>
      <c r="E3741" s="522" t="s">
        <v>619</v>
      </c>
    </row>
    <row r="3742" spans="1:5" ht="13.5" x14ac:dyDescent="0.25">
      <c r="A3742" s="103">
        <v>89430</v>
      </c>
      <c r="B3742" s="103" t="s">
        <v>4359</v>
      </c>
      <c r="C3742" s="103" t="s">
        <v>225</v>
      </c>
      <c r="D3742" s="360">
        <v>15.79</v>
      </c>
      <c r="E3742" s="522" t="s">
        <v>619</v>
      </c>
    </row>
    <row r="3743" spans="1:5" ht="13.5" x14ac:dyDescent="0.25">
      <c r="A3743" s="103">
        <v>89431</v>
      </c>
      <c r="B3743" s="103" t="s">
        <v>4360</v>
      </c>
      <c r="C3743" s="103" t="s">
        <v>225</v>
      </c>
      <c r="D3743" s="360">
        <v>9.59</v>
      </c>
      <c r="E3743" s="522" t="s">
        <v>619</v>
      </c>
    </row>
    <row r="3744" spans="1:5" ht="13.5" x14ac:dyDescent="0.25">
      <c r="A3744" s="103">
        <v>89432</v>
      </c>
      <c r="B3744" s="103" t="s">
        <v>4361</v>
      </c>
      <c r="C3744" s="103" t="s">
        <v>225</v>
      </c>
      <c r="D3744" s="360">
        <v>41.09</v>
      </c>
      <c r="E3744" s="522" t="s">
        <v>619</v>
      </c>
    </row>
    <row r="3745" spans="1:5" ht="13.5" x14ac:dyDescent="0.25">
      <c r="A3745" s="103">
        <v>89433</v>
      </c>
      <c r="B3745" s="103" t="s">
        <v>4362</v>
      </c>
      <c r="C3745" s="103" t="s">
        <v>225</v>
      </c>
      <c r="D3745" s="360">
        <v>15.47</v>
      </c>
      <c r="E3745" s="522" t="s">
        <v>619</v>
      </c>
    </row>
    <row r="3746" spans="1:5" ht="13.5" x14ac:dyDescent="0.25">
      <c r="A3746" s="103">
        <v>89434</v>
      </c>
      <c r="B3746" s="103" t="s">
        <v>4363</v>
      </c>
      <c r="C3746" s="103" t="s">
        <v>225</v>
      </c>
      <c r="D3746" s="360">
        <v>12.97</v>
      </c>
      <c r="E3746" s="522" t="s">
        <v>619</v>
      </c>
    </row>
    <row r="3747" spans="1:5" ht="13.5" x14ac:dyDescent="0.25">
      <c r="A3747" s="103">
        <v>89435</v>
      </c>
      <c r="B3747" s="103" t="s">
        <v>4364</v>
      </c>
      <c r="C3747" s="103" t="s">
        <v>225</v>
      </c>
      <c r="D3747" s="360">
        <v>27.72</v>
      </c>
      <c r="E3747" s="522" t="s">
        <v>619</v>
      </c>
    </row>
    <row r="3748" spans="1:5" ht="13.5" x14ac:dyDescent="0.25">
      <c r="A3748" s="103">
        <v>89436</v>
      </c>
      <c r="B3748" s="103" t="s">
        <v>4365</v>
      </c>
      <c r="C3748" s="103" t="s">
        <v>225</v>
      </c>
      <c r="D3748" s="360">
        <v>8.68</v>
      </c>
      <c r="E3748" s="522" t="s">
        <v>619</v>
      </c>
    </row>
    <row r="3749" spans="1:5" ht="13.5" x14ac:dyDescent="0.25">
      <c r="A3749" s="103">
        <v>89437</v>
      </c>
      <c r="B3749" s="103" t="s">
        <v>4366</v>
      </c>
      <c r="C3749" s="103" t="s">
        <v>225</v>
      </c>
      <c r="D3749" s="360">
        <v>32.53</v>
      </c>
      <c r="E3749" s="522" t="s">
        <v>619</v>
      </c>
    </row>
    <row r="3750" spans="1:5" ht="13.5" x14ac:dyDescent="0.25">
      <c r="A3750" s="103">
        <v>89438</v>
      </c>
      <c r="B3750" s="103" t="s">
        <v>4367</v>
      </c>
      <c r="C3750" s="103" t="s">
        <v>225</v>
      </c>
      <c r="D3750" s="360">
        <v>9.89</v>
      </c>
      <c r="E3750" s="522" t="s">
        <v>619</v>
      </c>
    </row>
    <row r="3751" spans="1:5" ht="13.5" x14ac:dyDescent="0.25">
      <c r="A3751" s="103">
        <v>89439</v>
      </c>
      <c r="B3751" s="103" t="s">
        <v>4368</v>
      </c>
      <c r="C3751" s="103" t="s">
        <v>225</v>
      </c>
      <c r="D3751" s="360">
        <v>12.23</v>
      </c>
      <c r="E3751" s="522" t="s">
        <v>619</v>
      </c>
    </row>
    <row r="3752" spans="1:5" ht="13.5" x14ac:dyDescent="0.25">
      <c r="A3752" s="103">
        <v>89440</v>
      </c>
      <c r="B3752" s="103" t="s">
        <v>4369</v>
      </c>
      <c r="C3752" s="103" t="s">
        <v>225</v>
      </c>
      <c r="D3752" s="360">
        <v>11.74</v>
      </c>
      <c r="E3752" s="522" t="s">
        <v>619</v>
      </c>
    </row>
    <row r="3753" spans="1:5" ht="13.5" x14ac:dyDescent="0.25">
      <c r="A3753" s="103">
        <v>89442</v>
      </c>
      <c r="B3753" s="103" t="s">
        <v>4370</v>
      </c>
      <c r="C3753" s="103" t="s">
        <v>225</v>
      </c>
      <c r="D3753" s="360">
        <v>15.09</v>
      </c>
      <c r="E3753" s="522" t="s">
        <v>619</v>
      </c>
    </row>
    <row r="3754" spans="1:5" ht="13.5" x14ac:dyDescent="0.25">
      <c r="A3754" s="103">
        <v>89443</v>
      </c>
      <c r="B3754" s="103" t="s">
        <v>4371</v>
      </c>
      <c r="C3754" s="103" t="s">
        <v>225</v>
      </c>
      <c r="D3754" s="360">
        <v>18.010000000000002</v>
      </c>
      <c r="E3754" s="522" t="s">
        <v>619</v>
      </c>
    </row>
    <row r="3755" spans="1:5" ht="13.5" x14ac:dyDescent="0.25">
      <c r="A3755" s="103">
        <v>89444</v>
      </c>
      <c r="B3755" s="103" t="s">
        <v>4372</v>
      </c>
      <c r="C3755" s="103" t="s">
        <v>225</v>
      </c>
      <c r="D3755" s="360">
        <v>30.4</v>
      </c>
      <c r="E3755" s="522" t="s">
        <v>619</v>
      </c>
    </row>
    <row r="3756" spans="1:5" ht="13.5" x14ac:dyDescent="0.25">
      <c r="A3756" s="103">
        <v>89445</v>
      </c>
      <c r="B3756" s="103" t="s">
        <v>4373</v>
      </c>
      <c r="C3756" s="103" t="s">
        <v>225</v>
      </c>
      <c r="D3756" s="360">
        <v>21.52</v>
      </c>
      <c r="E3756" s="522" t="s">
        <v>619</v>
      </c>
    </row>
    <row r="3757" spans="1:5" ht="13.5" x14ac:dyDescent="0.25">
      <c r="A3757" s="103">
        <v>89481</v>
      </c>
      <c r="B3757" s="103" t="s">
        <v>4374</v>
      </c>
      <c r="C3757" s="103" t="s">
        <v>225</v>
      </c>
      <c r="D3757" s="360">
        <v>5.45</v>
      </c>
      <c r="E3757" s="522" t="s">
        <v>619</v>
      </c>
    </row>
    <row r="3758" spans="1:5" ht="13.5" x14ac:dyDescent="0.25">
      <c r="A3758" s="103">
        <v>89485</v>
      </c>
      <c r="B3758" s="103" t="s">
        <v>4375</v>
      </c>
      <c r="C3758" s="103" t="s">
        <v>225</v>
      </c>
      <c r="D3758" s="360">
        <v>6.68</v>
      </c>
      <c r="E3758" s="522" t="s">
        <v>619</v>
      </c>
    </row>
    <row r="3759" spans="1:5" ht="13.5" x14ac:dyDescent="0.25">
      <c r="A3759" s="103">
        <v>89489</v>
      </c>
      <c r="B3759" s="103" t="s">
        <v>4376</v>
      </c>
      <c r="C3759" s="103" t="s">
        <v>225</v>
      </c>
      <c r="D3759" s="360">
        <v>9.02</v>
      </c>
      <c r="E3759" s="522" t="s">
        <v>619</v>
      </c>
    </row>
    <row r="3760" spans="1:5" ht="13.5" x14ac:dyDescent="0.25">
      <c r="A3760" s="103">
        <v>89490</v>
      </c>
      <c r="B3760" s="103" t="s">
        <v>4377</v>
      </c>
      <c r="C3760" s="103" t="s">
        <v>225</v>
      </c>
      <c r="D3760" s="360">
        <v>8.18</v>
      </c>
      <c r="E3760" s="522" t="s">
        <v>619</v>
      </c>
    </row>
    <row r="3761" spans="1:5" ht="13.5" x14ac:dyDescent="0.25">
      <c r="A3761" s="103">
        <v>89492</v>
      </c>
      <c r="B3761" s="103" t="s">
        <v>4378</v>
      </c>
      <c r="C3761" s="103" t="s">
        <v>225</v>
      </c>
      <c r="D3761" s="360">
        <v>9.23</v>
      </c>
      <c r="E3761" s="522" t="s">
        <v>619</v>
      </c>
    </row>
    <row r="3762" spans="1:5" ht="13.5" x14ac:dyDescent="0.25">
      <c r="A3762" s="103">
        <v>89493</v>
      </c>
      <c r="B3762" s="103" t="s">
        <v>4379</v>
      </c>
      <c r="C3762" s="103" t="s">
        <v>225</v>
      </c>
      <c r="D3762" s="360">
        <v>11.94</v>
      </c>
      <c r="E3762" s="522" t="s">
        <v>619</v>
      </c>
    </row>
    <row r="3763" spans="1:5" ht="13.5" x14ac:dyDescent="0.25">
      <c r="A3763" s="103">
        <v>89494</v>
      </c>
      <c r="B3763" s="103" t="s">
        <v>4380</v>
      </c>
      <c r="C3763" s="103" t="s">
        <v>225</v>
      </c>
      <c r="D3763" s="360">
        <v>15.61</v>
      </c>
      <c r="E3763" s="522" t="s">
        <v>619</v>
      </c>
    </row>
    <row r="3764" spans="1:5" ht="13.5" x14ac:dyDescent="0.25">
      <c r="A3764" s="103">
        <v>89496</v>
      </c>
      <c r="B3764" s="103" t="s">
        <v>4381</v>
      </c>
      <c r="C3764" s="103" t="s">
        <v>225</v>
      </c>
      <c r="D3764" s="360">
        <v>12.46</v>
      </c>
      <c r="E3764" s="522" t="s">
        <v>619</v>
      </c>
    </row>
    <row r="3765" spans="1:5" ht="13.5" x14ac:dyDescent="0.25">
      <c r="A3765" s="103">
        <v>89497</v>
      </c>
      <c r="B3765" s="103" t="s">
        <v>4382</v>
      </c>
      <c r="C3765" s="103" t="s">
        <v>225</v>
      </c>
      <c r="D3765" s="360">
        <v>16.010000000000002</v>
      </c>
      <c r="E3765" s="522" t="s">
        <v>619</v>
      </c>
    </row>
    <row r="3766" spans="1:5" ht="13.5" x14ac:dyDescent="0.25">
      <c r="A3766" s="103">
        <v>89498</v>
      </c>
      <c r="B3766" s="103" t="s">
        <v>4383</v>
      </c>
      <c r="C3766" s="103" t="s">
        <v>225</v>
      </c>
      <c r="D3766" s="360">
        <v>16.100000000000001</v>
      </c>
      <c r="E3766" s="522" t="s">
        <v>619</v>
      </c>
    </row>
    <row r="3767" spans="1:5" ht="13.5" x14ac:dyDescent="0.25">
      <c r="A3767" s="103">
        <v>89499</v>
      </c>
      <c r="B3767" s="103" t="s">
        <v>4384</v>
      </c>
      <c r="C3767" s="103" t="s">
        <v>225</v>
      </c>
      <c r="D3767" s="360">
        <v>25.69</v>
      </c>
      <c r="E3767" s="522" t="s">
        <v>619</v>
      </c>
    </row>
    <row r="3768" spans="1:5" ht="13.5" x14ac:dyDescent="0.25">
      <c r="A3768" s="103">
        <v>89500</v>
      </c>
      <c r="B3768" s="103" t="s">
        <v>4385</v>
      </c>
      <c r="C3768" s="103" t="s">
        <v>225</v>
      </c>
      <c r="D3768" s="360">
        <v>15.25</v>
      </c>
      <c r="E3768" s="522" t="s">
        <v>619</v>
      </c>
    </row>
    <row r="3769" spans="1:5" ht="13.5" x14ac:dyDescent="0.25">
      <c r="A3769" s="103">
        <v>89501</v>
      </c>
      <c r="B3769" s="103" t="s">
        <v>4386</v>
      </c>
      <c r="C3769" s="103" t="s">
        <v>225</v>
      </c>
      <c r="D3769" s="360">
        <v>16.579999999999998</v>
      </c>
      <c r="E3769" s="522" t="s">
        <v>619</v>
      </c>
    </row>
    <row r="3770" spans="1:5" ht="13.5" x14ac:dyDescent="0.25">
      <c r="A3770" s="103">
        <v>89502</v>
      </c>
      <c r="B3770" s="103" t="s">
        <v>4387</v>
      </c>
      <c r="C3770" s="103" t="s">
        <v>225</v>
      </c>
      <c r="D3770" s="360">
        <v>20.52</v>
      </c>
      <c r="E3770" s="522" t="s">
        <v>619</v>
      </c>
    </row>
    <row r="3771" spans="1:5" ht="13.5" x14ac:dyDescent="0.25">
      <c r="A3771" s="103">
        <v>89503</v>
      </c>
      <c r="B3771" s="103" t="s">
        <v>4388</v>
      </c>
      <c r="C3771" s="103" t="s">
        <v>225</v>
      </c>
      <c r="D3771" s="360">
        <v>29.32</v>
      </c>
      <c r="E3771" s="522" t="s">
        <v>619</v>
      </c>
    </row>
    <row r="3772" spans="1:5" ht="13.5" x14ac:dyDescent="0.25">
      <c r="A3772" s="103">
        <v>89504</v>
      </c>
      <c r="B3772" s="103" t="s">
        <v>4389</v>
      </c>
      <c r="C3772" s="103" t="s">
        <v>225</v>
      </c>
      <c r="D3772" s="360">
        <v>23.35</v>
      </c>
      <c r="E3772" s="522" t="s">
        <v>619</v>
      </c>
    </row>
    <row r="3773" spans="1:5" ht="13.5" x14ac:dyDescent="0.25">
      <c r="A3773" s="103">
        <v>89505</v>
      </c>
      <c r="B3773" s="103" t="s">
        <v>4390</v>
      </c>
      <c r="C3773" s="103" t="s">
        <v>225</v>
      </c>
      <c r="D3773" s="360">
        <v>56.54</v>
      </c>
      <c r="E3773" s="522" t="s">
        <v>619</v>
      </c>
    </row>
    <row r="3774" spans="1:5" ht="13.5" x14ac:dyDescent="0.25">
      <c r="A3774" s="103">
        <v>89506</v>
      </c>
      <c r="B3774" s="103" t="s">
        <v>4391</v>
      </c>
      <c r="C3774" s="103" t="s">
        <v>225</v>
      </c>
      <c r="D3774" s="360">
        <v>53.78</v>
      </c>
      <c r="E3774" s="522" t="s">
        <v>619</v>
      </c>
    </row>
    <row r="3775" spans="1:5" ht="13.5" x14ac:dyDescent="0.25">
      <c r="A3775" s="103">
        <v>89507</v>
      </c>
      <c r="B3775" s="103" t="s">
        <v>4392</v>
      </c>
      <c r="C3775" s="103" t="s">
        <v>225</v>
      </c>
      <c r="D3775" s="360">
        <v>64.69</v>
      </c>
      <c r="E3775" s="522" t="s">
        <v>619</v>
      </c>
    </row>
    <row r="3776" spans="1:5" ht="13.5" x14ac:dyDescent="0.25">
      <c r="A3776" s="103">
        <v>89510</v>
      </c>
      <c r="B3776" s="103" t="s">
        <v>4393</v>
      </c>
      <c r="C3776" s="103" t="s">
        <v>225</v>
      </c>
      <c r="D3776" s="360">
        <v>34.43</v>
      </c>
      <c r="E3776" s="522" t="s">
        <v>619</v>
      </c>
    </row>
    <row r="3777" spans="1:5" ht="13.5" x14ac:dyDescent="0.25">
      <c r="A3777" s="103">
        <v>89513</v>
      </c>
      <c r="B3777" s="103" t="s">
        <v>4394</v>
      </c>
      <c r="C3777" s="103" t="s">
        <v>225</v>
      </c>
      <c r="D3777" s="360">
        <v>149.35</v>
      </c>
      <c r="E3777" s="522" t="s">
        <v>619</v>
      </c>
    </row>
    <row r="3778" spans="1:5" ht="13.5" x14ac:dyDescent="0.25">
      <c r="A3778" s="103">
        <v>89514</v>
      </c>
      <c r="B3778" s="103" t="s">
        <v>4395</v>
      </c>
      <c r="C3778" s="103" t="s">
        <v>225</v>
      </c>
      <c r="D3778" s="360">
        <v>10.41</v>
      </c>
      <c r="E3778" s="522" t="s">
        <v>619</v>
      </c>
    </row>
    <row r="3779" spans="1:5" ht="13.5" x14ac:dyDescent="0.25">
      <c r="A3779" s="103">
        <v>89515</v>
      </c>
      <c r="B3779" s="103" t="s">
        <v>4396</v>
      </c>
      <c r="C3779" s="103" t="s">
        <v>225</v>
      </c>
      <c r="D3779" s="360">
        <v>117.46</v>
      </c>
      <c r="E3779" s="522" t="s">
        <v>619</v>
      </c>
    </row>
    <row r="3780" spans="1:5" ht="13.5" x14ac:dyDescent="0.25">
      <c r="A3780" s="103">
        <v>89516</v>
      </c>
      <c r="B3780" s="103" t="s">
        <v>4397</v>
      </c>
      <c r="C3780" s="103" t="s">
        <v>225</v>
      </c>
      <c r="D3780" s="360">
        <v>10.55</v>
      </c>
      <c r="E3780" s="522" t="s">
        <v>619</v>
      </c>
    </row>
    <row r="3781" spans="1:5" ht="13.5" x14ac:dyDescent="0.25">
      <c r="A3781" s="103">
        <v>89517</v>
      </c>
      <c r="B3781" s="103" t="s">
        <v>4398</v>
      </c>
      <c r="C3781" s="103" t="s">
        <v>225</v>
      </c>
      <c r="D3781" s="360">
        <v>97.11</v>
      </c>
      <c r="E3781" s="522" t="s">
        <v>619</v>
      </c>
    </row>
    <row r="3782" spans="1:5" ht="13.5" x14ac:dyDescent="0.25">
      <c r="A3782" s="103">
        <v>89518</v>
      </c>
      <c r="B3782" s="103" t="s">
        <v>4399</v>
      </c>
      <c r="C3782" s="103" t="s">
        <v>225</v>
      </c>
      <c r="D3782" s="360">
        <v>18.829999999999998</v>
      </c>
      <c r="E3782" s="522" t="s">
        <v>619</v>
      </c>
    </row>
    <row r="3783" spans="1:5" ht="13.5" x14ac:dyDescent="0.25">
      <c r="A3783" s="103">
        <v>89519</v>
      </c>
      <c r="B3783" s="103" t="s">
        <v>4400</v>
      </c>
      <c r="C3783" s="103" t="s">
        <v>225</v>
      </c>
      <c r="D3783" s="360">
        <v>63.26</v>
      </c>
      <c r="E3783" s="522" t="s">
        <v>619</v>
      </c>
    </row>
    <row r="3784" spans="1:5" ht="13.5" x14ac:dyDescent="0.25">
      <c r="A3784" s="103">
        <v>89520</v>
      </c>
      <c r="B3784" s="103" t="s">
        <v>4401</v>
      </c>
      <c r="C3784" s="103" t="s">
        <v>225</v>
      </c>
      <c r="D3784" s="360">
        <v>19.98</v>
      </c>
      <c r="E3784" s="522" t="s">
        <v>619</v>
      </c>
    </row>
    <row r="3785" spans="1:5" ht="13.5" x14ac:dyDescent="0.25">
      <c r="A3785" s="103">
        <v>89521</v>
      </c>
      <c r="B3785" s="103" t="s">
        <v>4402</v>
      </c>
      <c r="C3785" s="103" t="s">
        <v>225</v>
      </c>
      <c r="D3785" s="360">
        <v>178.29</v>
      </c>
      <c r="E3785" s="522" t="s">
        <v>619</v>
      </c>
    </row>
    <row r="3786" spans="1:5" ht="13.5" x14ac:dyDescent="0.25">
      <c r="A3786" s="103">
        <v>89522</v>
      </c>
      <c r="B3786" s="103" t="s">
        <v>4403</v>
      </c>
      <c r="C3786" s="103" t="s">
        <v>225</v>
      </c>
      <c r="D3786" s="360">
        <v>39.51</v>
      </c>
      <c r="E3786" s="522" t="s">
        <v>619</v>
      </c>
    </row>
    <row r="3787" spans="1:5" ht="13.5" x14ac:dyDescent="0.25">
      <c r="A3787" s="103">
        <v>89523</v>
      </c>
      <c r="B3787" s="103" t="s">
        <v>4404</v>
      </c>
      <c r="C3787" s="103" t="s">
        <v>225</v>
      </c>
      <c r="D3787" s="360">
        <v>144.15</v>
      </c>
      <c r="E3787" s="522" t="s">
        <v>619</v>
      </c>
    </row>
    <row r="3788" spans="1:5" ht="13.5" x14ac:dyDescent="0.25">
      <c r="A3788" s="103">
        <v>89524</v>
      </c>
      <c r="B3788" s="103" t="s">
        <v>4405</v>
      </c>
      <c r="C3788" s="103" t="s">
        <v>225</v>
      </c>
      <c r="D3788" s="360">
        <v>40.25</v>
      </c>
      <c r="E3788" s="522" t="s">
        <v>619</v>
      </c>
    </row>
    <row r="3789" spans="1:5" ht="13.5" x14ac:dyDescent="0.25">
      <c r="A3789" s="103">
        <v>89525</v>
      </c>
      <c r="B3789" s="103" t="s">
        <v>4406</v>
      </c>
      <c r="C3789" s="103" t="s">
        <v>225</v>
      </c>
      <c r="D3789" s="360">
        <v>122.92</v>
      </c>
      <c r="E3789" s="522" t="s">
        <v>619</v>
      </c>
    </row>
    <row r="3790" spans="1:5" ht="13.5" x14ac:dyDescent="0.25">
      <c r="A3790" s="103">
        <v>89526</v>
      </c>
      <c r="B3790" s="103" t="s">
        <v>4407</v>
      </c>
      <c r="C3790" s="103" t="s">
        <v>225</v>
      </c>
      <c r="D3790" s="360">
        <v>53.73</v>
      </c>
      <c r="E3790" s="522" t="s">
        <v>619</v>
      </c>
    </row>
    <row r="3791" spans="1:5" ht="13.5" x14ac:dyDescent="0.25">
      <c r="A3791" s="103">
        <v>89527</v>
      </c>
      <c r="B3791" s="103" t="s">
        <v>4408</v>
      </c>
      <c r="C3791" s="103" t="s">
        <v>225</v>
      </c>
      <c r="D3791" s="360">
        <v>76.599999999999994</v>
      </c>
      <c r="E3791" s="522" t="s">
        <v>619</v>
      </c>
    </row>
    <row r="3792" spans="1:5" ht="13.5" x14ac:dyDescent="0.25">
      <c r="A3792" s="103">
        <v>89528</v>
      </c>
      <c r="B3792" s="103" t="s">
        <v>4409</v>
      </c>
      <c r="C3792" s="103" t="s">
        <v>225</v>
      </c>
      <c r="D3792" s="360">
        <v>4.57</v>
      </c>
      <c r="E3792" s="522" t="s">
        <v>619</v>
      </c>
    </row>
    <row r="3793" spans="1:5" ht="13.5" x14ac:dyDescent="0.25">
      <c r="A3793" s="103">
        <v>89529</v>
      </c>
      <c r="B3793" s="103" t="s">
        <v>4410</v>
      </c>
      <c r="C3793" s="103" t="s">
        <v>225</v>
      </c>
      <c r="D3793" s="360">
        <v>48.26</v>
      </c>
      <c r="E3793" s="522" t="s">
        <v>619</v>
      </c>
    </row>
    <row r="3794" spans="1:5" ht="13.5" x14ac:dyDescent="0.25">
      <c r="A3794" s="103">
        <v>89530</v>
      </c>
      <c r="B3794" s="103" t="s">
        <v>4411</v>
      </c>
      <c r="C3794" s="103" t="s">
        <v>225</v>
      </c>
      <c r="D3794" s="360">
        <v>22.8</v>
      </c>
      <c r="E3794" s="522" t="s">
        <v>619</v>
      </c>
    </row>
    <row r="3795" spans="1:5" ht="13.5" x14ac:dyDescent="0.25">
      <c r="A3795" s="103">
        <v>89531</v>
      </c>
      <c r="B3795" s="103" t="s">
        <v>4412</v>
      </c>
      <c r="C3795" s="103" t="s">
        <v>225</v>
      </c>
      <c r="D3795" s="360">
        <v>49.9</v>
      </c>
      <c r="E3795" s="522" t="s">
        <v>619</v>
      </c>
    </row>
    <row r="3796" spans="1:5" ht="13.5" x14ac:dyDescent="0.25">
      <c r="A3796" s="103">
        <v>89532</v>
      </c>
      <c r="B3796" s="103" t="s">
        <v>4413</v>
      </c>
      <c r="C3796" s="103" t="s">
        <v>225</v>
      </c>
      <c r="D3796" s="360">
        <v>8.6300000000000008</v>
      </c>
      <c r="E3796" s="522" t="s">
        <v>619</v>
      </c>
    </row>
    <row r="3797" spans="1:5" ht="13.5" x14ac:dyDescent="0.25">
      <c r="A3797" s="103">
        <v>89535</v>
      </c>
      <c r="B3797" s="103" t="s">
        <v>4414</v>
      </c>
      <c r="C3797" s="103" t="s">
        <v>225</v>
      </c>
      <c r="D3797" s="360">
        <v>56.95</v>
      </c>
      <c r="E3797" s="522" t="s">
        <v>619</v>
      </c>
    </row>
    <row r="3798" spans="1:5" ht="13.5" x14ac:dyDescent="0.25">
      <c r="A3798" s="103">
        <v>89536</v>
      </c>
      <c r="B3798" s="103" t="s">
        <v>4415</v>
      </c>
      <c r="C3798" s="103" t="s">
        <v>225</v>
      </c>
      <c r="D3798" s="360">
        <v>15.91</v>
      </c>
      <c r="E3798" s="522" t="s">
        <v>619</v>
      </c>
    </row>
    <row r="3799" spans="1:5" ht="13.5" x14ac:dyDescent="0.25">
      <c r="A3799" s="103">
        <v>89540</v>
      </c>
      <c r="B3799" s="103" t="s">
        <v>4416</v>
      </c>
      <c r="C3799" s="103" t="s">
        <v>225</v>
      </c>
      <c r="D3799" s="360">
        <v>13.84</v>
      </c>
      <c r="E3799" s="522" t="s">
        <v>619</v>
      </c>
    </row>
    <row r="3800" spans="1:5" ht="13.5" x14ac:dyDescent="0.25">
      <c r="A3800" s="103">
        <v>89541</v>
      </c>
      <c r="B3800" s="103" t="s">
        <v>4417</v>
      </c>
      <c r="C3800" s="103" t="s">
        <v>225</v>
      </c>
      <c r="D3800" s="360">
        <v>7.31</v>
      </c>
      <c r="E3800" s="522" t="s">
        <v>619</v>
      </c>
    </row>
    <row r="3801" spans="1:5" ht="13.5" x14ac:dyDescent="0.25">
      <c r="A3801" s="103">
        <v>89542</v>
      </c>
      <c r="B3801" s="103" t="s">
        <v>4418</v>
      </c>
      <c r="C3801" s="103" t="s">
        <v>225</v>
      </c>
      <c r="D3801" s="360">
        <v>38.81</v>
      </c>
      <c r="E3801" s="522" t="s">
        <v>619</v>
      </c>
    </row>
    <row r="3802" spans="1:5" ht="13.5" x14ac:dyDescent="0.25">
      <c r="A3802" s="103">
        <v>89544</v>
      </c>
      <c r="B3802" s="103" t="s">
        <v>4419</v>
      </c>
      <c r="C3802" s="103" t="s">
        <v>225</v>
      </c>
      <c r="D3802" s="360">
        <v>11.31</v>
      </c>
      <c r="E3802" s="522" t="s">
        <v>619</v>
      </c>
    </row>
    <row r="3803" spans="1:5" ht="13.5" x14ac:dyDescent="0.25">
      <c r="A3803" s="103">
        <v>89545</v>
      </c>
      <c r="B3803" s="103" t="s">
        <v>4420</v>
      </c>
      <c r="C3803" s="103" t="s">
        <v>225</v>
      </c>
      <c r="D3803" s="360">
        <v>22.77</v>
      </c>
      <c r="E3803" s="522" t="s">
        <v>619</v>
      </c>
    </row>
    <row r="3804" spans="1:5" ht="13.5" x14ac:dyDescent="0.25">
      <c r="A3804" s="103">
        <v>89546</v>
      </c>
      <c r="B3804" s="103" t="s">
        <v>4421</v>
      </c>
      <c r="C3804" s="103" t="s">
        <v>225</v>
      </c>
      <c r="D3804" s="360">
        <v>14.37</v>
      </c>
      <c r="E3804" s="522" t="s">
        <v>619</v>
      </c>
    </row>
    <row r="3805" spans="1:5" ht="13.5" x14ac:dyDescent="0.25">
      <c r="A3805" s="103">
        <v>89547</v>
      </c>
      <c r="B3805" s="103" t="s">
        <v>4422</v>
      </c>
      <c r="C3805" s="103" t="s">
        <v>225</v>
      </c>
      <c r="D3805" s="360">
        <v>29.37</v>
      </c>
      <c r="E3805" s="522" t="s">
        <v>619</v>
      </c>
    </row>
    <row r="3806" spans="1:5" ht="13.5" x14ac:dyDescent="0.25">
      <c r="A3806" s="103">
        <v>89548</v>
      </c>
      <c r="B3806" s="103" t="s">
        <v>4423</v>
      </c>
      <c r="C3806" s="103" t="s">
        <v>225</v>
      </c>
      <c r="D3806" s="360">
        <v>30.02</v>
      </c>
      <c r="E3806" s="522" t="s">
        <v>619</v>
      </c>
    </row>
    <row r="3807" spans="1:5" ht="13.5" x14ac:dyDescent="0.25">
      <c r="A3807" s="103">
        <v>89549</v>
      </c>
      <c r="B3807" s="103" t="s">
        <v>4424</v>
      </c>
      <c r="C3807" s="103" t="s">
        <v>225</v>
      </c>
      <c r="D3807" s="360">
        <v>24.68</v>
      </c>
      <c r="E3807" s="522" t="s">
        <v>619</v>
      </c>
    </row>
    <row r="3808" spans="1:5" ht="13.5" x14ac:dyDescent="0.25">
      <c r="A3808" s="103">
        <v>89550</v>
      </c>
      <c r="B3808" s="103" t="s">
        <v>4425</v>
      </c>
      <c r="C3808" s="103" t="s">
        <v>225</v>
      </c>
      <c r="D3808" s="360">
        <v>58.26</v>
      </c>
      <c r="E3808" s="522" t="s">
        <v>619</v>
      </c>
    </row>
    <row r="3809" spans="1:5" ht="13.5" x14ac:dyDescent="0.25">
      <c r="A3809" s="103">
        <v>89551</v>
      </c>
      <c r="B3809" s="103" t="s">
        <v>4426</v>
      </c>
      <c r="C3809" s="103" t="s">
        <v>225</v>
      </c>
      <c r="D3809" s="360">
        <v>10.85</v>
      </c>
      <c r="E3809" s="522" t="s">
        <v>619</v>
      </c>
    </row>
    <row r="3810" spans="1:5" ht="13.5" x14ac:dyDescent="0.25">
      <c r="A3810" s="103">
        <v>89552</v>
      </c>
      <c r="B3810" s="103" t="s">
        <v>4427</v>
      </c>
      <c r="C3810" s="103" t="s">
        <v>225</v>
      </c>
      <c r="D3810" s="360">
        <v>25.44</v>
      </c>
      <c r="E3810" s="522" t="s">
        <v>619</v>
      </c>
    </row>
    <row r="3811" spans="1:5" ht="13.5" x14ac:dyDescent="0.25">
      <c r="A3811" s="103">
        <v>89553</v>
      </c>
      <c r="B3811" s="103" t="s">
        <v>4428</v>
      </c>
      <c r="C3811" s="103" t="s">
        <v>225</v>
      </c>
      <c r="D3811" s="360">
        <v>6.56</v>
      </c>
      <c r="E3811" s="522" t="s">
        <v>619</v>
      </c>
    </row>
    <row r="3812" spans="1:5" ht="13.5" x14ac:dyDescent="0.25">
      <c r="A3812" s="103">
        <v>89554</v>
      </c>
      <c r="B3812" s="103" t="s">
        <v>4429</v>
      </c>
      <c r="C3812" s="103" t="s">
        <v>225</v>
      </c>
      <c r="D3812" s="360">
        <v>36.53</v>
      </c>
      <c r="E3812" s="522" t="s">
        <v>619</v>
      </c>
    </row>
    <row r="3813" spans="1:5" ht="13.5" x14ac:dyDescent="0.25">
      <c r="A3813" s="103">
        <v>89555</v>
      </c>
      <c r="B3813" s="103" t="s">
        <v>4430</v>
      </c>
      <c r="C3813" s="103" t="s">
        <v>225</v>
      </c>
      <c r="D3813" s="360">
        <v>30.25</v>
      </c>
      <c r="E3813" s="522" t="s">
        <v>619</v>
      </c>
    </row>
    <row r="3814" spans="1:5" ht="13.5" x14ac:dyDescent="0.25">
      <c r="A3814" s="103">
        <v>89556</v>
      </c>
      <c r="B3814" s="103" t="s">
        <v>4431</v>
      </c>
      <c r="C3814" s="103" t="s">
        <v>225</v>
      </c>
      <c r="D3814" s="360">
        <v>54.53</v>
      </c>
      <c r="E3814" s="522" t="s">
        <v>619</v>
      </c>
    </row>
    <row r="3815" spans="1:5" ht="13.5" x14ac:dyDescent="0.25">
      <c r="A3815" s="103">
        <v>89557</v>
      </c>
      <c r="B3815" s="103" t="s">
        <v>4432</v>
      </c>
      <c r="C3815" s="103" t="s">
        <v>225</v>
      </c>
      <c r="D3815" s="360">
        <v>42.74</v>
      </c>
      <c r="E3815" s="522" t="s">
        <v>619</v>
      </c>
    </row>
    <row r="3816" spans="1:5" ht="13.5" x14ac:dyDescent="0.25">
      <c r="A3816" s="103">
        <v>89558</v>
      </c>
      <c r="B3816" s="103" t="s">
        <v>4433</v>
      </c>
      <c r="C3816" s="103" t="s">
        <v>225</v>
      </c>
      <c r="D3816" s="360">
        <v>11.85</v>
      </c>
      <c r="E3816" s="522" t="s">
        <v>619</v>
      </c>
    </row>
    <row r="3817" spans="1:5" ht="13.5" x14ac:dyDescent="0.25">
      <c r="A3817" s="103">
        <v>89559</v>
      </c>
      <c r="B3817" s="103" t="s">
        <v>4434</v>
      </c>
      <c r="C3817" s="103" t="s">
        <v>225</v>
      </c>
      <c r="D3817" s="360">
        <v>96.28</v>
      </c>
      <c r="E3817" s="522" t="s">
        <v>619</v>
      </c>
    </row>
    <row r="3818" spans="1:5" ht="13.5" x14ac:dyDescent="0.25">
      <c r="A3818" s="103">
        <v>89560</v>
      </c>
      <c r="B3818" s="103" t="s">
        <v>4435</v>
      </c>
      <c r="C3818" s="103" t="s">
        <v>225</v>
      </c>
      <c r="D3818" s="360">
        <v>49.93</v>
      </c>
      <c r="E3818" s="522" t="s">
        <v>619</v>
      </c>
    </row>
    <row r="3819" spans="1:5" ht="13.5" x14ac:dyDescent="0.25">
      <c r="A3819" s="103">
        <v>89561</v>
      </c>
      <c r="B3819" s="103" t="s">
        <v>4436</v>
      </c>
      <c r="C3819" s="103" t="s">
        <v>225</v>
      </c>
      <c r="D3819" s="360">
        <v>19.579999999999998</v>
      </c>
      <c r="E3819" s="522" t="s">
        <v>619</v>
      </c>
    </row>
    <row r="3820" spans="1:5" ht="13.5" x14ac:dyDescent="0.25">
      <c r="A3820" s="103">
        <v>89562</v>
      </c>
      <c r="B3820" s="103" t="s">
        <v>4437</v>
      </c>
      <c r="C3820" s="103" t="s">
        <v>225</v>
      </c>
      <c r="D3820" s="360">
        <v>13.02</v>
      </c>
      <c r="E3820" s="522" t="s">
        <v>619</v>
      </c>
    </row>
    <row r="3821" spans="1:5" ht="13.5" x14ac:dyDescent="0.25">
      <c r="A3821" s="103">
        <v>89563</v>
      </c>
      <c r="B3821" s="103" t="s">
        <v>4438</v>
      </c>
      <c r="C3821" s="103" t="s">
        <v>225</v>
      </c>
      <c r="D3821" s="360">
        <v>47.06</v>
      </c>
      <c r="E3821" s="522" t="s">
        <v>619</v>
      </c>
    </row>
    <row r="3822" spans="1:5" ht="13.5" x14ac:dyDescent="0.25">
      <c r="A3822" s="103">
        <v>89564</v>
      </c>
      <c r="B3822" s="103" t="s">
        <v>4439</v>
      </c>
      <c r="C3822" s="103" t="s">
        <v>225</v>
      </c>
      <c r="D3822" s="360">
        <v>20.98</v>
      </c>
      <c r="E3822" s="522" t="s">
        <v>619</v>
      </c>
    </row>
    <row r="3823" spans="1:5" ht="13.5" x14ac:dyDescent="0.25">
      <c r="A3823" s="103">
        <v>89565</v>
      </c>
      <c r="B3823" s="103" t="s">
        <v>4440</v>
      </c>
      <c r="C3823" s="103" t="s">
        <v>225</v>
      </c>
      <c r="D3823" s="360">
        <v>77.319999999999993</v>
      </c>
      <c r="E3823" s="522" t="s">
        <v>619</v>
      </c>
    </row>
    <row r="3824" spans="1:5" ht="13.5" x14ac:dyDescent="0.25">
      <c r="A3824" s="103">
        <v>89566</v>
      </c>
      <c r="B3824" s="103" t="s">
        <v>4441</v>
      </c>
      <c r="C3824" s="103" t="s">
        <v>225</v>
      </c>
      <c r="D3824" s="360">
        <v>64.08</v>
      </c>
      <c r="E3824" s="522" t="s">
        <v>619</v>
      </c>
    </row>
    <row r="3825" spans="1:5" ht="13.5" x14ac:dyDescent="0.25">
      <c r="A3825" s="103">
        <v>89567</v>
      </c>
      <c r="B3825" s="103" t="s">
        <v>4442</v>
      </c>
      <c r="C3825" s="103" t="s">
        <v>225</v>
      </c>
      <c r="D3825" s="360">
        <v>111.6</v>
      </c>
      <c r="E3825" s="522" t="s">
        <v>619</v>
      </c>
    </row>
    <row r="3826" spans="1:5" ht="13.5" x14ac:dyDescent="0.25">
      <c r="A3826" s="103">
        <v>89568</v>
      </c>
      <c r="B3826" s="103" t="s">
        <v>4443</v>
      </c>
      <c r="C3826" s="103" t="s">
        <v>225</v>
      </c>
      <c r="D3826" s="360">
        <v>46.06</v>
      </c>
      <c r="E3826" s="522" t="s">
        <v>619</v>
      </c>
    </row>
    <row r="3827" spans="1:5" ht="13.5" x14ac:dyDescent="0.25">
      <c r="A3827" s="103">
        <v>89569</v>
      </c>
      <c r="B3827" s="103" t="s">
        <v>4444</v>
      </c>
      <c r="C3827" s="103" t="s">
        <v>225</v>
      </c>
      <c r="D3827" s="360">
        <v>133.63999999999999</v>
      </c>
      <c r="E3827" s="522" t="s">
        <v>619</v>
      </c>
    </row>
    <row r="3828" spans="1:5" ht="13.5" x14ac:dyDescent="0.25">
      <c r="A3828" s="103">
        <v>89570</v>
      </c>
      <c r="B3828" s="103" t="s">
        <v>4445</v>
      </c>
      <c r="C3828" s="103" t="s">
        <v>225</v>
      </c>
      <c r="D3828" s="360">
        <v>14.58</v>
      </c>
      <c r="E3828" s="522" t="s">
        <v>619</v>
      </c>
    </row>
    <row r="3829" spans="1:5" ht="13.5" x14ac:dyDescent="0.25">
      <c r="A3829" s="103">
        <v>89571</v>
      </c>
      <c r="B3829" s="103" t="s">
        <v>4446</v>
      </c>
      <c r="C3829" s="103" t="s">
        <v>225</v>
      </c>
      <c r="D3829" s="360">
        <v>94.93</v>
      </c>
      <c r="E3829" s="522" t="s">
        <v>619</v>
      </c>
    </row>
    <row r="3830" spans="1:5" ht="13.5" x14ac:dyDescent="0.25">
      <c r="A3830" s="103">
        <v>89572</v>
      </c>
      <c r="B3830" s="103" t="s">
        <v>4447</v>
      </c>
      <c r="C3830" s="103" t="s">
        <v>225</v>
      </c>
      <c r="D3830" s="360">
        <v>10.5</v>
      </c>
      <c r="E3830" s="522" t="s">
        <v>619</v>
      </c>
    </row>
    <row r="3831" spans="1:5" ht="13.5" x14ac:dyDescent="0.25">
      <c r="A3831" s="103">
        <v>89573</v>
      </c>
      <c r="B3831" s="103" t="s">
        <v>4448</v>
      </c>
      <c r="C3831" s="103" t="s">
        <v>225</v>
      </c>
      <c r="D3831" s="360">
        <v>106.65</v>
      </c>
      <c r="E3831" s="522" t="s">
        <v>619</v>
      </c>
    </row>
    <row r="3832" spans="1:5" ht="13.5" x14ac:dyDescent="0.25">
      <c r="A3832" s="103">
        <v>89574</v>
      </c>
      <c r="B3832" s="103" t="s">
        <v>4449</v>
      </c>
      <c r="C3832" s="103" t="s">
        <v>225</v>
      </c>
      <c r="D3832" s="360">
        <v>222.2</v>
      </c>
      <c r="E3832" s="522" t="s">
        <v>619</v>
      </c>
    </row>
    <row r="3833" spans="1:5" ht="13.5" x14ac:dyDescent="0.25">
      <c r="A3833" s="103">
        <v>89575</v>
      </c>
      <c r="B3833" s="103" t="s">
        <v>4450</v>
      </c>
      <c r="C3833" s="103" t="s">
        <v>225</v>
      </c>
      <c r="D3833" s="360">
        <v>13.72</v>
      </c>
      <c r="E3833" s="522" t="s">
        <v>619</v>
      </c>
    </row>
    <row r="3834" spans="1:5" ht="13.5" x14ac:dyDescent="0.25">
      <c r="A3834" s="103">
        <v>89577</v>
      </c>
      <c r="B3834" s="103" t="s">
        <v>4451</v>
      </c>
      <c r="C3834" s="103" t="s">
        <v>225</v>
      </c>
      <c r="D3834" s="360">
        <v>52</v>
      </c>
      <c r="E3834" s="522" t="s">
        <v>619</v>
      </c>
    </row>
    <row r="3835" spans="1:5" ht="13.5" x14ac:dyDescent="0.25">
      <c r="A3835" s="103">
        <v>89579</v>
      </c>
      <c r="B3835" s="103" t="s">
        <v>4452</v>
      </c>
      <c r="C3835" s="103" t="s">
        <v>225</v>
      </c>
      <c r="D3835" s="360">
        <v>14.88</v>
      </c>
      <c r="E3835" s="522" t="s">
        <v>619</v>
      </c>
    </row>
    <row r="3836" spans="1:5" ht="13.5" x14ac:dyDescent="0.25">
      <c r="A3836" s="103">
        <v>89581</v>
      </c>
      <c r="B3836" s="103" t="s">
        <v>4453</v>
      </c>
      <c r="C3836" s="103" t="s">
        <v>225</v>
      </c>
      <c r="D3836" s="360">
        <v>43.01</v>
      </c>
      <c r="E3836" s="522" t="s">
        <v>619</v>
      </c>
    </row>
    <row r="3837" spans="1:5" ht="13.5" x14ac:dyDescent="0.25">
      <c r="A3837" s="103">
        <v>89582</v>
      </c>
      <c r="B3837" s="103" t="s">
        <v>4454</v>
      </c>
      <c r="C3837" s="103" t="s">
        <v>225</v>
      </c>
      <c r="D3837" s="360">
        <v>43.75</v>
      </c>
      <c r="E3837" s="522" t="s">
        <v>619</v>
      </c>
    </row>
    <row r="3838" spans="1:5" ht="13.5" x14ac:dyDescent="0.25">
      <c r="A3838" s="103">
        <v>89583</v>
      </c>
      <c r="B3838" s="103" t="s">
        <v>4455</v>
      </c>
      <c r="C3838" s="103" t="s">
        <v>225</v>
      </c>
      <c r="D3838" s="360">
        <v>57.23</v>
      </c>
      <c r="E3838" s="522" t="s">
        <v>619</v>
      </c>
    </row>
    <row r="3839" spans="1:5" ht="13.5" x14ac:dyDescent="0.25">
      <c r="A3839" s="103">
        <v>89584</v>
      </c>
      <c r="B3839" s="103" t="s">
        <v>4456</v>
      </c>
      <c r="C3839" s="103" t="s">
        <v>225</v>
      </c>
      <c r="D3839" s="360">
        <v>54.59</v>
      </c>
      <c r="E3839" s="522" t="s">
        <v>619</v>
      </c>
    </row>
    <row r="3840" spans="1:5" ht="13.5" x14ac:dyDescent="0.25">
      <c r="A3840" s="103">
        <v>89585</v>
      </c>
      <c r="B3840" s="103" t="s">
        <v>4457</v>
      </c>
      <c r="C3840" s="103" t="s">
        <v>225</v>
      </c>
      <c r="D3840" s="360">
        <v>56.23</v>
      </c>
      <c r="E3840" s="522" t="s">
        <v>619</v>
      </c>
    </row>
    <row r="3841" spans="1:5" ht="13.5" x14ac:dyDescent="0.25">
      <c r="A3841" s="103">
        <v>89587</v>
      </c>
      <c r="B3841" s="103" t="s">
        <v>4458</v>
      </c>
      <c r="C3841" s="103" t="s">
        <v>225</v>
      </c>
      <c r="D3841" s="360">
        <v>63.28</v>
      </c>
      <c r="E3841" s="522" t="s">
        <v>619</v>
      </c>
    </row>
    <row r="3842" spans="1:5" ht="13.5" x14ac:dyDescent="0.25">
      <c r="A3842" s="103">
        <v>89590</v>
      </c>
      <c r="B3842" s="103" t="s">
        <v>4459</v>
      </c>
      <c r="C3842" s="103" t="s">
        <v>225</v>
      </c>
      <c r="D3842" s="360">
        <v>177.15</v>
      </c>
      <c r="E3842" s="522" t="s">
        <v>619</v>
      </c>
    </row>
    <row r="3843" spans="1:5" ht="13.5" x14ac:dyDescent="0.25">
      <c r="A3843" s="103">
        <v>89591</v>
      </c>
      <c r="B3843" s="103" t="s">
        <v>4460</v>
      </c>
      <c r="C3843" s="103" t="s">
        <v>225</v>
      </c>
      <c r="D3843" s="360">
        <v>172.13</v>
      </c>
      <c r="E3843" s="522" t="s">
        <v>619</v>
      </c>
    </row>
    <row r="3844" spans="1:5" ht="13.5" x14ac:dyDescent="0.25">
      <c r="A3844" s="103">
        <v>89592</v>
      </c>
      <c r="B3844" s="103" t="s">
        <v>4461</v>
      </c>
      <c r="C3844" s="103" t="s">
        <v>225</v>
      </c>
      <c r="D3844" s="360">
        <v>216.29</v>
      </c>
      <c r="E3844" s="522" t="s">
        <v>619</v>
      </c>
    </row>
    <row r="3845" spans="1:5" ht="13.5" x14ac:dyDescent="0.25">
      <c r="A3845" s="103">
        <v>89593</v>
      </c>
      <c r="B3845" s="103" t="s">
        <v>4462</v>
      </c>
      <c r="C3845" s="103" t="s">
        <v>225</v>
      </c>
      <c r="D3845" s="360">
        <v>34.49</v>
      </c>
      <c r="E3845" s="522" t="s">
        <v>619</v>
      </c>
    </row>
    <row r="3846" spans="1:5" ht="13.5" x14ac:dyDescent="0.25">
      <c r="A3846" s="103">
        <v>89594</v>
      </c>
      <c r="B3846" s="103" t="s">
        <v>4463</v>
      </c>
      <c r="C3846" s="103" t="s">
        <v>225</v>
      </c>
      <c r="D3846" s="360">
        <v>50.54</v>
      </c>
      <c r="E3846" s="522" t="s">
        <v>619</v>
      </c>
    </row>
    <row r="3847" spans="1:5" ht="13.5" x14ac:dyDescent="0.25">
      <c r="A3847" s="103">
        <v>89595</v>
      </c>
      <c r="B3847" s="103" t="s">
        <v>4464</v>
      </c>
      <c r="C3847" s="103" t="s">
        <v>225</v>
      </c>
      <c r="D3847" s="360">
        <v>18.809999999999999</v>
      </c>
      <c r="E3847" s="522" t="s">
        <v>619</v>
      </c>
    </row>
    <row r="3848" spans="1:5" ht="13.5" x14ac:dyDescent="0.25">
      <c r="A3848" s="103">
        <v>89596</v>
      </c>
      <c r="B3848" s="103" t="s">
        <v>4465</v>
      </c>
      <c r="C3848" s="103" t="s">
        <v>225</v>
      </c>
      <c r="D3848" s="360">
        <v>12.65</v>
      </c>
      <c r="E3848" s="522" t="s">
        <v>619</v>
      </c>
    </row>
    <row r="3849" spans="1:5" ht="13.5" x14ac:dyDescent="0.25">
      <c r="A3849" s="103">
        <v>89597</v>
      </c>
      <c r="B3849" s="103" t="s">
        <v>4466</v>
      </c>
      <c r="C3849" s="103" t="s">
        <v>225</v>
      </c>
      <c r="D3849" s="360">
        <v>29.65</v>
      </c>
      <c r="E3849" s="522" t="s">
        <v>619</v>
      </c>
    </row>
    <row r="3850" spans="1:5" ht="13.5" x14ac:dyDescent="0.25">
      <c r="A3850" s="103">
        <v>89598</v>
      </c>
      <c r="B3850" s="103" t="s">
        <v>4467</v>
      </c>
      <c r="C3850" s="103" t="s">
        <v>225</v>
      </c>
      <c r="D3850" s="360">
        <v>70.62</v>
      </c>
      <c r="E3850" s="522" t="s">
        <v>619</v>
      </c>
    </row>
    <row r="3851" spans="1:5" ht="13.5" x14ac:dyDescent="0.25">
      <c r="A3851" s="103">
        <v>89599</v>
      </c>
      <c r="B3851" s="103" t="s">
        <v>4468</v>
      </c>
      <c r="C3851" s="103" t="s">
        <v>225</v>
      </c>
      <c r="D3851" s="360">
        <v>31.73</v>
      </c>
      <c r="E3851" s="522" t="s">
        <v>619</v>
      </c>
    </row>
    <row r="3852" spans="1:5" ht="13.5" x14ac:dyDescent="0.25">
      <c r="A3852" s="103">
        <v>89600</v>
      </c>
      <c r="B3852" s="103" t="s">
        <v>4469</v>
      </c>
      <c r="C3852" s="103" t="s">
        <v>225</v>
      </c>
      <c r="D3852" s="360">
        <v>32.36</v>
      </c>
      <c r="E3852" s="522" t="s">
        <v>619</v>
      </c>
    </row>
    <row r="3853" spans="1:5" ht="13.5" x14ac:dyDescent="0.25">
      <c r="A3853" s="103">
        <v>89605</v>
      </c>
      <c r="B3853" s="103" t="s">
        <v>4470</v>
      </c>
      <c r="C3853" s="103" t="s">
        <v>225</v>
      </c>
      <c r="D3853" s="360">
        <v>27.02</v>
      </c>
      <c r="E3853" s="522" t="s">
        <v>619</v>
      </c>
    </row>
    <row r="3854" spans="1:5" ht="13.5" x14ac:dyDescent="0.25">
      <c r="A3854" s="103">
        <v>89609</v>
      </c>
      <c r="B3854" s="103" t="s">
        <v>4471</v>
      </c>
      <c r="C3854" s="103" t="s">
        <v>225</v>
      </c>
      <c r="D3854" s="360">
        <v>122.26</v>
      </c>
      <c r="E3854" s="522" t="s">
        <v>619</v>
      </c>
    </row>
    <row r="3855" spans="1:5" ht="13.5" x14ac:dyDescent="0.25">
      <c r="A3855" s="103">
        <v>89610</v>
      </c>
      <c r="B3855" s="103" t="s">
        <v>4472</v>
      </c>
      <c r="C3855" s="103" t="s">
        <v>225</v>
      </c>
      <c r="D3855" s="360">
        <v>25.34</v>
      </c>
      <c r="E3855" s="522" t="s">
        <v>619</v>
      </c>
    </row>
    <row r="3856" spans="1:5" ht="13.5" x14ac:dyDescent="0.25">
      <c r="A3856" s="103">
        <v>89611</v>
      </c>
      <c r="B3856" s="103" t="s">
        <v>4473</v>
      </c>
      <c r="C3856" s="103" t="s">
        <v>225</v>
      </c>
      <c r="D3856" s="360">
        <v>42.46</v>
      </c>
      <c r="E3856" s="522" t="s">
        <v>619</v>
      </c>
    </row>
    <row r="3857" spans="1:5" ht="13.5" x14ac:dyDescent="0.25">
      <c r="A3857" s="103">
        <v>89612</v>
      </c>
      <c r="B3857" s="103" t="s">
        <v>4474</v>
      </c>
      <c r="C3857" s="103" t="s">
        <v>225</v>
      </c>
      <c r="D3857" s="360">
        <v>243.2</v>
      </c>
      <c r="E3857" s="522" t="s">
        <v>619</v>
      </c>
    </row>
    <row r="3858" spans="1:5" ht="13.5" x14ac:dyDescent="0.25">
      <c r="A3858" s="103">
        <v>89613</v>
      </c>
      <c r="B3858" s="103" t="s">
        <v>4475</v>
      </c>
      <c r="C3858" s="103" t="s">
        <v>225</v>
      </c>
      <c r="D3858" s="360">
        <v>40.799999999999997</v>
      </c>
      <c r="E3858" s="522" t="s">
        <v>619</v>
      </c>
    </row>
    <row r="3859" spans="1:5" ht="13.5" x14ac:dyDescent="0.25">
      <c r="A3859" s="103">
        <v>89614</v>
      </c>
      <c r="B3859" s="103" t="s">
        <v>4476</v>
      </c>
      <c r="C3859" s="103" t="s">
        <v>225</v>
      </c>
      <c r="D3859" s="360">
        <v>83.15</v>
      </c>
      <c r="E3859" s="522" t="s">
        <v>619</v>
      </c>
    </row>
    <row r="3860" spans="1:5" ht="13.5" x14ac:dyDescent="0.25">
      <c r="A3860" s="103">
        <v>89615</v>
      </c>
      <c r="B3860" s="103" t="s">
        <v>4477</v>
      </c>
      <c r="C3860" s="103" t="s">
        <v>225</v>
      </c>
      <c r="D3860" s="360">
        <v>287.27</v>
      </c>
      <c r="E3860" s="522" t="s">
        <v>619</v>
      </c>
    </row>
    <row r="3861" spans="1:5" ht="13.5" x14ac:dyDescent="0.25">
      <c r="A3861" s="103">
        <v>89616</v>
      </c>
      <c r="B3861" s="103" t="s">
        <v>4478</v>
      </c>
      <c r="C3861" s="103" t="s">
        <v>225</v>
      </c>
      <c r="D3861" s="360">
        <v>55.07</v>
      </c>
      <c r="E3861" s="522" t="s">
        <v>619</v>
      </c>
    </row>
    <row r="3862" spans="1:5" ht="13.5" x14ac:dyDescent="0.25">
      <c r="A3862" s="103">
        <v>89617</v>
      </c>
      <c r="B3862" s="103" t="s">
        <v>4479</v>
      </c>
      <c r="C3862" s="103" t="s">
        <v>225</v>
      </c>
      <c r="D3862" s="360">
        <v>7.84</v>
      </c>
      <c r="E3862" s="522" t="s">
        <v>619</v>
      </c>
    </row>
    <row r="3863" spans="1:5" ht="13.5" x14ac:dyDescent="0.25">
      <c r="A3863" s="103">
        <v>89620</v>
      </c>
      <c r="B3863" s="103" t="s">
        <v>4480</v>
      </c>
      <c r="C3863" s="103" t="s">
        <v>225</v>
      </c>
      <c r="D3863" s="360">
        <v>13.5</v>
      </c>
      <c r="E3863" s="522" t="s">
        <v>619</v>
      </c>
    </row>
    <row r="3864" spans="1:5" ht="13.5" x14ac:dyDescent="0.25">
      <c r="A3864" s="103">
        <v>89622</v>
      </c>
      <c r="B3864" s="103" t="s">
        <v>4481</v>
      </c>
      <c r="C3864" s="103" t="s">
        <v>225</v>
      </c>
      <c r="D3864" s="360">
        <v>17.32</v>
      </c>
      <c r="E3864" s="522" t="s">
        <v>619</v>
      </c>
    </row>
    <row r="3865" spans="1:5" ht="13.5" x14ac:dyDescent="0.25">
      <c r="A3865" s="103">
        <v>89623</v>
      </c>
      <c r="B3865" s="103" t="s">
        <v>4482</v>
      </c>
      <c r="C3865" s="103" t="s">
        <v>225</v>
      </c>
      <c r="D3865" s="360">
        <v>23.85</v>
      </c>
      <c r="E3865" s="522" t="s">
        <v>619</v>
      </c>
    </row>
    <row r="3866" spans="1:5" ht="13.5" x14ac:dyDescent="0.25">
      <c r="A3866" s="103">
        <v>89624</v>
      </c>
      <c r="B3866" s="103" t="s">
        <v>4483</v>
      </c>
      <c r="C3866" s="103" t="s">
        <v>225</v>
      </c>
      <c r="D3866" s="360">
        <v>22.13</v>
      </c>
      <c r="E3866" s="522" t="s">
        <v>619</v>
      </c>
    </row>
    <row r="3867" spans="1:5" ht="13.5" x14ac:dyDescent="0.25">
      <c r="A3867" s="103">
        <v>89625</v>
      </c>
      <c r="B3867" s="103" t="s">
        <v>4484</v>
      </c>
      <c r="C3867" s="103" t="s">
        <v>225</v>
      </c>
      <c r="D3867" s="360">
        <v>27.37</v>
      </c>
      <c r="E3867" s="522" t="s">
        <v>619</v>
      </c>
    </row>
    <row r="3868" spans="1:5" ht="13.5" x14ac:dyDescent="0.25">
      <c r="A3868" s="103">
        <v>89626</v>
      </c>
      <c r="B3868" s="103" t="s">
        <v>4485</v>
      </c>
      <c r="C3868" s="103" t="s">
        <v>225</v>
      </c>
      <c r="D3868" s="360">
        <v>39.31</v>
      </c>
      <c r="E3868" s="522" t="s">
        <v>619</v>
      </c>
    </row>
    <row r="3869" spans="1:5" ht="13.5" x14ac:dyDescent="0.25">
      <c r="A3869" s="103">
        <v>89627</v>
      </c>
      <c r="B3869" s="103" t="s">
        <v>4486</v>
      </c>
      <c r="C3869" s="103" t="s">
        <v>225</v>
      </c>
      <c r="D3869" s="360">
        <v>25.13</v>
      </c>
      <c r="E3869" s="522" t="s">
        <v>619</v>
      </c>
    </row>
    <row r="3870" spans="1:5" ht="13.5" x14ac:dyDescent="0.25">
      <c r="A3870" s="103">
        <v>89628</v>
      </c>
      <c r="B3870" s="103" t="s">
        <v>4487</v>
      </c>
      <c r="C3870" s="103" t="s">
        <v>225</v>
      </c>
      <c r="D3870" s="360">
        <v>63.96</v>
      </c>
      <c r="E3870" s="522" t="s">
        <v>619</v>
      </c>
    </row>
    <row r="3871" spans="1:5" ht="13.5" x14ac:dyDescent="0.25">
      <c r="A3871" s="103">
        <v>89629</v>
      </c>
      <c r="B3871" s="103" t="s">
        <v>4488</v>
      </c>
      <c r="C3871" s="103" t="s">
        <v>225</v>
      </c>
      <c r="D3871" s="360">
        <v>110.93</v>
      </c>
      <c r="E3871" s="522" t="s">
        <v>619</v>
      </c>
    </row>
    <row r="3872" spans="1:5" ht="13.5" x14ac:dyDescent="0.25">
      <c r="A3872" s="103">
        <v>89630</v>
      </c>
      <c r="B3872" s="103" t="s">
        <v>4489</v>
      </c>
      <c r="C3872" s="103" t="s">
        <v>225</v>
      </c>
      <c r="D3872" s="360">
        <v>83.48</v>
      </c>
      <c r="E3872" s="522" t="s">
        <v>619</v>
      </c>
    </row>
    <row r="3873" spans="1:5" ht="13.5" x14ac:dyDescent="0.25">
      <c r="A3873" s="103">
        <v>89631</v>
      </c>
      <c r="B3873" s="103" t="s">
        <v>4490</v>
      </c>
      <c r="C3873" s="103" t="s">
        <v>225</v>
      </c>
      <c r="D3873" s="360">
        <v>147.28</v>
      </c>
      <c r="E3873" s="522" t="s">
        <v>619</v>
      </c>
    </row>
    <row r="3874" spans="1:5" ht="13.5" x14ac:dyDescent="0.25">
      <c r="A3874" s="103">
        <v>89632</v>
      </c>
      <c r="B3874" s="103" t="s">
        <v>4491</v>
      </c>
      <c r="C3874" s="103" t="s">
        <v>225</v>
      </c>
      <c r="D3874" s="360">
        <v>175.08</v>
      </c>
      <c r="E3874" s="522" t="s">
        <v>619</v>
      </c>
    </row>
    <row r="3875" spans="1:5" ht="13.5" x14ac:dyDescent="0.25">
      <c r="A3875" s="103">
        <v>89637</v>
      </c>
      <c r="B3875" s="103" t="s">
        <v>4492</v>
      </c>
      <c r="C3875" s="103" t="s">
        <v>225</v>
      </c>
      <c r="D3875" s="360">
        <v>10.74</v>
      </c>
      <c r="E3875" s="522" t="s">
        <v>619</v>
      </c>
    </row>
    <row r="3876" spans="1:5" ht="13.5" x14ac:dyDescent="0.25">
      <c r="A3876" s="103">
        <v>89638</v>
      </c>
      <c r="B3876" s="103" t="s">
        <v>4493</v>
      </c>
      <c r="C3876" s="103" t="s">
        <v>225</v>
      </c>
      <c r="D3876" s="360">
        <v>11.73</v>
      </c>
      <c r="E3876" s="522" t="s">
        <v>619</v>
      </c>
    </row>
    <row r="3877" spans="1:5" ht="13.5" x14ac:dyDescent="0.25">
      <c r="A3877" s="103">
        <v>89639</v>
      </c>
      <c r="B3877" s="103" t="s">
        <v>4494</v>
      </c>
      <c r="C3877" s="103" t="s">
        <v>225</v>
      </c>
      <c r="D3877" s="360">
        <v>12.44</v>
      </c>
      <c r="E3877" s="522" t="s">
        <v>619</v>
      </c>
    </row>
    <row r="3878" spans="1:5" ht="13.5" x14ac:dyDescent="0.25">
      <c r="A3878" s="103">
        <v>89640</v>
      </c>
      <c r="B3878" s="103" t="s">
        <v>4495</v>
      </c>
      <c r="C3878" s="103" t="s">
        <v>225</v>
      </c>
      <c r="D3878" s="360">
        <v>20.02</v>
      </c>
      <c r="E3878" s="522" t="s">
        <v>619</v>
      </c>
    </row>
    <row r="3879" spans="1:5" ht="13.5" x14ac:dyDescent="0.25">
      <c r="A3879" s="103">
        <v>89641</v>
      </c>
      <c r="B3879" s="103" t="s">
        <v>4496</v>
      </c>
      <c r="C3879" s="103" t="s">
        <v>225</v>
      </c>
      <c r="D3879" s="360">
        <v>13.92</v>
      </c>
      <c r="E3879" s="522" t="s">
        <v>619</v>
      </c>
    </row>
    <row r="3880" spans="1:5" ht="13.5" x14ac:dyDescent="0.25">
      <c r="A3880" s="103">
        <v>89642</v>
      </c>
      <c r="B3880" s="103" t="s">
        <v>4497</v>
      </c>
      <c r="C3880" s="103" t="s">
        <v>225</v>
      </c>
      <c r="D3880" s="360">
        <v>15.68</v>
      </c>
      <c r="E3880" s="522" t="s">
        <v>619</v>
      </c>
    </row>
    <row r="3881" spans="1:5" ht="13.5" x14ac:dyDescent="0.25">
      <c r="A3881" s="103">
        <v>89643</v>
      </c>
      <c r="B3881" s="103" t="s">
        <v>4498</v>
      </c>
      <c r="C3881" s="103" t="s">
        <v>225</v>
      </c>
      <c r="D3881" s="360">
        <v>17.07</v>
      </c>
      <c r="E3881" s="522" t="s">
        <v>619</v>
      </c>
    </row>
    <row r="3882" spans="1:5" ht="13.5" x14ac:dyDescent="0.25">
      <c r="A3882" s="103">
        <v>89644</v>
      </c>
      <c r="B3882" s="103" t="s">
        <v>4499</v>
      </c>
      <c r="C3882" s="103" t="s">
        <v>225</v>
      </c>
      <c r="D3882" s="360">
        <v>24.51</v>
      </c>
      <c r="E3882" s="522" t="s">
        <v>619</v>
      </c>
    </row>
    <row r="3883" spans="1:5" ht="13.5" x14ac:dyDescent="0.25">
      <c r="A3883" s="103">
        <v>89645</v>
      </c>
      <c r="B3883" s="103" t="s">
        <v>4500</v>
      </c>
      <c r="C3883" s="103" t="s">
        <v>225</v>
      </c>
      <c r="D3883" s="360">
        <v>34.549999999999997</v>
      </c>
      <c r="E3883" s="522" t="s">
        <v>619</v>
      </c>
    </row>
    <row r="3884" spans="1:5" ht="13.5" x14ac:dyDescent="0.25">
      <c r="A3884" s="103">
        <v>89646</v>
      </c>
      <c r="B3884" s="103" t="s">
        <v>4501</v>
      </c>
      <c r="C3884" s="103" t="s">
        <v>225</v>
      </c>
      <c r="D3884" s="360">
        <v>21.4</v>
      </c>
      <c r="E3884" s="522" t="s">
        <v>619</v>
      </c>
    </row>
    <row r="3885" spans="1:5" ht="13.5" x14ac:dyDescent="0.25">
      <c r="A3885" s="103">
        <v>89647</v>
      </c>
      <c r="B3885" s="103" t="s">
        <v>4502</v>
      </c>
      <c r="C3885" s="103" t="s">
        <v>225</v>
      </c>
      <c r="D3885" s="360">
        <v>20.67</v>
      </c>
      <c r="E3885" s="522" t="s">
        <v>619</v>
      </c>
    </row>
    <row r="3886" spans="1:5" ht="13.5" x14ac:dyDescent="0.25">
      <c r="A3886" s="103">
        <v>89648</v>
      </c>
      <c r="B3886" s="103" t="s">
        <v>4503</v>
      </c>
      <c r="C3886" s="103" t="s">
        <v>225</v>
      </c>
      <c r="D3886" s="360">
        <v>26.14</v>
      </c>
      <c r="E3886" s="522" t="s">
        <v>619</v>
      </c>
    </row>
    <row r="3887" spans="1:5" ht="13.5" x14ac:dyDescent="0.25">
      <c r="A3887" s="103">
        <v>89649</v>
      </c>
      <c r="B3887" s="103" t="s">
        <v>4504</v>
      </c>
      <c r="C3887" s="103" t="s">
        <v>225</v>
      </c>
      <c r="D3887" s="360">
        <v>31.85</v>
      </c>
      <c r="E3887" s="522" t="s">
        <v>619</v>
      </c>
    </row>
    <row r="3888" spans="1:5" ht="13.5" x14ac:dyDescent="0.25">
      <c r="A3888" s="103">
        <v>89650</v>
      </c>
      <c r="B3888" s="103" t="s">
        <v>4505</v>
      </c>
      <c r="C3888" s="103" t="s">
        <v>225</v>
      </c>
      <c r="D3888" s="360">
        <v>30.06</v>
      </c>
      <c r="E3888" s="522" t="s">
        <v>619</v>
      </c>
    </row>
    <row r="3889" spans="1:5" ht="13.5" x14ac:dyDescent="0.25">
      <c r="A3889" s="103">
        <v>89651</v>
      </c>
      <c r="B3889" s="103" t="s">
        <v>4506</v>
      </c>
      <c r="C3889" s="103" t="s">
        <v>225</v>
      </c>
      <c r="D3889" s="360">
        <v>7.29</v>
      </c>
      <c r="E3889" s="522" t="s">
        <v>619</v>
      </c>
    </row>
    <row r="3890" spans="1:5" ht="13.5" x14ac:dyDescent="0.25">
      <c r="A3890" s="103">
        <v>89652</v>
      </c>
      <c r="B3890" s="103" t="s">
        <v>4507</v>
      </c>
      <c r="C3890" s="103" t="s">
        <v>225</v>
      </c>
      <c r="D3890" s="360">
        <v>12.86</v>
      </c>
      <c r="E3890" s="522" t="s">
        <v>619</v>
      </c>
    </row>
    <row r="3891" spans="1:5" ht="13.5" x14ac:dyDescent="0.25">
      <c r="A3891" s="103">
        <v>89653</v>
      </c>
      <c r="B3891" s="103" t="s">
        <v>4508</v>
      </c>
      <c r="C3891" s="103" t="s">
        <v>225</v>
      </c>
      <c r="D3891" s="360">
        <v>18.5</v>
      </c>
      <c r="E3891" s="522" t="s">
        <v>619</v>
      </c>
    </row>
    <row r="3892" spans="1:5" ht="13.5" x14ac:dyDescent="0.25">
      <c r="A3892" s="103">
        <v>89654</v>
      </c>
      <c r="B3892" s="103" t="s">
        <v>4509</v>
      </c>
      <c r="C3892" s="103" t="s">
        <v>225</v>
      </c>
      <c r="D3892" s="360">
        <v>21.52</v>
      </c>
      <c r="E3892" s="522" t="s">
        <v>619</v>
      </c>
    </row>
    <row r="3893" spans="1:5" ht="13.5" x14ac:dyDescent="0.25">
      <c r="A3893" s="103">
        <v>89655</v>
      </c>
      <c r="B3893" s="103" t="s">
        <v>4510</v>
      </c>
      <c r="C3893" s="103" t="s">
        <v>225</v>
      </c>
      <c r="D3893" s="360">
        <v>25.75</v>
      </c>
      <c r="E3893" s="522" t="s">
        <v>619</v>
      </c>
    </row>
    <row r="3894" spans="1:5" ht="13.5" x14ac:dyDescent="0.25">
      <c r="A3894" s="103">
        <v>89656</v>
      </c>
      <c r="B3894" s="103" t="s">
        <v>4511</v>
      </c>
      <c r="C3894" s="103" t="s">
        <v>225</v>
      </c>
      <c r="D3894" s="360">
        <v>23.95</v>
      </c>
      <c r="E3894" s="522" t="s">
        <v>619</v>
      </c>
    </row>
    <row r="3895" spans="1:5" ht="13.5" x14ac:dyDescent="0.25">
      <c r="A3895" s="103">
        <v>89657</v>
      </c>
      <c r="B3895" s="103" t="s">
        <v>4512</v>
      </c>
      <c r="C3895" s="103" t="s">
        <v>225</v>
      </c>
      <c r="D3895" s="360">
        <v>14.64</v>
      </c>
      <c r="E3895" s="522" t="s">
        <v>619</v>
      </c>
    </row>
    <row r="3896" spans="1:5" ht="13.5" x14ac:dyDescent="0.25">
      <c r="A3896" s="103">
        <v>89658</v>
      </c>
      <c r="B3896" s="103" t="s">
        <v>4513</v>
      </c>
      <c r="C3896" s="103" t="s">
        <v>225</v>
      </c>
      <c r="D3896" s="360">
        <v>9.75</v>
      </c>
      <c r="E3896" s="522" t="s">
        <v>619</v>
      </c>
    </row>
    <row r="3897" spans="1:5" ht="13.5" x14ac:dyDescent="0.25">
      <c r="A3897" s="103">
        <v>89659</v>
      </c>
      <c r="B3897" s="103" t="s">
        <v>4514</v>
      </c>
      <c r="C3897" s="103" t="s">
        <v>225</v>
      </c>
      <c r="D3897" s="360">
        <v>18.16</v>
      </c>
      <c r="E3897" s="522" t="s">
        <v>619</v>
      </c>
    </row>
    <row r="3898" spans="1:5" ht="13.5" x14ac:dyDescent="0.25">
      <c r="A3898" s="103">
        <v>89660</v>
      </c>
      <c r="B3898" s="103" t="s">
        <v>4515</v>
      </c>
      <c r="C3898" s="103" t="s">
        <v>225</v>
      </c>
      <c r="D3898" s="360">
        <v>9.91</v>
      </c>
      <c r="E3898" s="522" t="s">
        <v>619</v>
      </c>
    </row>
    <row r="3899" spans="1:5" ht="13.5" x14ac:dyDescent="0.25">
      <c r="A3899" s="103">
        <v>89661</v>
      </c>
      <c r="B3899" s="103" t="s">
        <v>4516</v>
      </c>
      <c r="C3899" s="103" t="s">
        <v>225</v>
      </c>
      <c r="D3899" s="360">
        <v>25.06</v>
      </c>
      <c r="E3899" s="522" t="s">
        <v>619</v>
      </c>
    </row>
    <row r="3900" spans="1:5" ht="13.5" x14ac:dyDescent="0.25">
      <c r="A3900" s="103">
        <v>89662</v>
      </c>
      <c r="B3900" s="103" t="s">
        <v>4517</v>
      </c>
      <c r="C3900" s="103" t="s">
        <v>225</v>
      </c>
      <c r="D3900" s="360">
        <v>33.43</v>
      </c>
      <c r="E3900" s="522" t="s">
        <v>619</v>
      </c>
    </row>
    <row r="3901" spans="1:5" ht="13.5" x14ac:dyDescent="0.25">
      <c r="A3901" s="103">
        <v>89663</v>
      </c>
      <c r="B3901" s="103" t="s">
        <v>4518</v>
      </c>
      <c r="C3901" s="103" t="s">
        <v>225</v>
      </c>
      <c r="D3901" s="360">
        <v>32.159999999999997</v>
      </c>
      <c r="E3901" s="522" t="s">
        <v>619</v>
      </c>
    </row>
    <row r="3902" spans="1:5" ht="13.5" x14ac:dyDescent="0.25">
      <c r="A3902" s="103">
        <v>89664</v>
      </c>
      <c r="B3902" s="103" t="s">
        <v>4519</v>
      </c>
      <c r="C3902" s="103" t="s">
        <v>225</v>
      </c>
      <c r="D3902" s="360">
        <v>18.079999999999998</v>
      </c>
      <c r="E3902" s="522" t="s">
        <v>619</v>
      </c>
    </row>
    <row r="3903" spans="1:5" ht="13.5" x14ac:dyDescent="0.25">
      <c r="A3903" s="103">
        <v>89666</v>
      </c>
      <c r="B3903" s="103" t="s">
        <v>4520</v>
      </c>
      <c r="C3903" s="103" t="s">
        <v>225</v>
      </c>
      <c r="D3903" s="360">
        <v>7.47</v>
      </c>
      <c r="E3903" s="522" t="s">
        <v>619</v>
      </c>
    </row>
    <row r="3904" spans="1:5" ht="13.5" x14ac:dyDescent="0.25">
      <c r="A3904" s="103">
        <v>89667</v>
      </c>
      <c r="B3904" s="103" t="s">
        <v>4521</v>
      </c>
      <c r="C3904" s="103" t="s">
        <v>225</v>
      </c>
      <c r="D3904" s="360">
        <v>60.6</v>
      </c>
      <c r="E3904" s="522" t="s">
        <v>619</v>
      </c>
    </row>
    <row r="3905" spans="1:5" ht="13.5" x14ac:dyDescent="0.25">
      <c r="A3905" s="103">
        <v>89668</v>
      </c>
      <c r="B3905" s="103" t="s">
        <v>4522</v>
      </c>
      <c r="C3905" s="103" t="s">
        <v>225</v>
      </c>
      <c r="D3905" s="360">
        <v>31.39</v>
      </c>
      <c r="E3905" s="522" t="s">
        <v>619</v>
      </c>
    </row>
    <row r="3906" spans="1:5" ht="13.5" x14ac:dyDescent="0.25">
      <c r="A3906" s="103">
        <v>89669</v>
      </c>
      <c r="B3906" s="103" t="s">
        <v>4523</v>
      </c>
      <c r="C3906" s="103" t="s">
        <v>225</v>
      </c>
      <c r="D3906" s="360">
        <v>40.78</v>
      </c>
      <c r="E3906" s="522" t="s">
        <v>619</v>
      </c>
    </row>
    <row r="3907" spans="1:5" ht="13.5" x14ac:dyDescent="0.25">
      <c r="A3907" s="103">
        <v>89670</v>
      </c>
      <c r="B3907" s="103" t="s">
        <v>4524</v>
      </c>
      <c r="C3907" s="103" t="s">
        <v>225</v>
      </c>
      <c r="D3907" s="360">
        <v>14.74</v>
      </c>
      <c r="E3907" s="522" t="s">
        <v>619</v>
      </c>
    </row>
    <row r="3908" spans="1:5" ht="13.5" x14ac:dyDescent="0.25">
      <c r="A3908" s="103">
        <v>89671</v>
      </c>
      <c r="B3908" s="103" t="s">
        <v>4525</v>
      </c>
      <c r="C3908" s="103" t="s">
        <v>225</v>
      </c>
      <c r="D3908" s="360">
        <v>58.75</v>
      </c>
      <c r="E3908" s="522" t="s">
        <v>619</v>
      </c>
    </row>
    <row r="3909" spans="1:5" ht="13.5" x14ac:dyDescent="0.25">
      <c r="A3909" s="103">
        <v>89672</v>
      </c>
      <c r="B3909" s="103" t="s">
        <v>4526</v>
      </c>
      <c r="C3909" s="103" t="s">
        <v>225</v>
      </c>
      <c r="D3909" s="360">
        <v>25.2</v>
      </c>
      <c r="E3909" s="522" t="s">
        <v>619</v>
      </c>
    </row>
    <row r="3910" spans="1:5" ht="13.5" x14ac:dyDescent="0.25">
      <c r="A3910" s="103">
        <v>89673</v>
      </c>
      <c r="B3910" s="103" t="s">
        <v>4527</v>
      </c>
      <c r="C3910" s="103" t="s">
        <v>225</v>
      </c>
      <c r="D3910" s="360">
        <v>46.01</v>
      </c>
      <c r="E3910" s="522" t="s">
        <v>619</v>
      </c>
    </row>
    <row r="3911" spans="1:5" ht="13.5" x14ac:dyDescent="0.25">
      <c r="A3911" s="103">
        <v>89674</v>
      </c>
      <c r="B3911" s="103" t="s">
        <v>4528</v>
      </c>
      <c r="C3911" s="103" t="s">
        <v>225</v>
      </c>
      <c r="D3911" s="360">
        <v>32.76</v>
      </c>
      <c r="E3911" s="522" t="s">
        <v>619</v>
      </c>
    </row>
    <row r="3912" spans="1:5" ht="13.5" x14ac:dyDescent="0.25">
      <c r="A3912" s="103">
        <v>89675</v>
      </c>
      <c r="B3912" s="103" t="s">
        <v>4529</v>
      </c>
      <c r="C3912" s="103" t="s">
        <v>225</v>
      </c>
      <c r="D3912" s="360">
        <v>100.5</v>
      </c>
      <c r="E3912" s="522" t="s">
        <v>619</v>
      </c>
    </row>
    <row r="3913" spans="1:5" ht="13.5" x14ac:dyDescent="0.25">
      <c r="A3913" s="103">
        <v>89676</v>
      </c>
      <c r="B3913" s="103" t="s">
        <v>4530</v>
      </c>
      <c r="C3913" s="103" t="s">
        <v>225</v>
      </c>
      <c r="D3913" s="360">
        <v>39.61</v>
      </c>
      <c r="E3913" s="522" t="s">
        <v>619</v>
      </c>
    </row>
    <row r="3914" spans="1:5" ht="13.5" x14ac:dyDescent="0.25">
      <c r="A3914" s="103">
        <v>89677</v>
      </c>
      <c r="B3914" s="103" t="s">
        <v>4531</v>
      </c>
      <c r="C3914" s="103" t="s">
        <v>225</v>
      </c>
      <c r="D3914" s="360">
        <v>99.66</v>
      </c>
      <c r="E3914" s="522" t="s">
        <v>619</v>
      </c>
    </row>
    <row r="3915" spans="1:5" ht="13.5" x14ac:dyDescent="0.25">
      <c r="A3915" s="103">
        <v>89678</v>
      </c>
      <c r="B3915" s="103" t="s">
        <v>4532</v>
      </c>
      <c r="C3915" s="103" t="s">
        <v>225</v>
      </c>
      <c r="D3915" s="360">
        <v>12.47</v>
      </c>
      <c r="E3915" s="522" t="s">
        <v>619</v>
      </c>
    </row>
    <row r="3916" spans="1:5" ht="13.5" x14ac:dyDescent="0.25">
      <c r="A3916" s="103">
        <v>89679</v>
      </c>
      <c r="B3916" s="103" t="s">
        <v>4533</v>
      </c>
      <c r="C3916" s="103" t="s">
        <v>225</v>
      </c>
      <c r="D3916" s="360">
        <v>166.68</v>
      </c>
      <c r="E3916" s="522" t="s">
        <v>619</v>
      </c>
    </row>
    <row r="3917" spans="1:5" ht="13.5" x14ac:dyDescent="0.25">
      <c r="A3917" s="103">
        <v>89680</v>
      </c>
      <c r="B3917" s="103" t="s">
        <v>4534</v>
      </c>
      <c r="C3917" s="103" t="s">
        <v>225</v>
      </c>
      <c r="D3917" s="360">
        <v>23.8</v>
      </c>
      <c r="E3917" s="522" t="s">
        <v>619</v>
      </c>
    </row>
    <row r="3918" spans="1:5" ht="13.5" x14ac:dyDescent="0.25">
      <c r="A3918" s="103">
        <v>89681</v>
      </c>
      <c r="B3918" s="103" t="s">
        <v>4535</v>
      </c>
      <c r="C3918" s="103" t="s">
        <v>225</v>
      </c>
      <c r="D3918" s="360">
        <v>121.66</v>
      </c>
      <c r="E3918" s="522" t="s">
        <v>619</v>
      </c>
    </row>
    <row r="3919" spans="1:5" ht="13.5" x14ac:dyDescent="0.25">
      <c r="A3919" s="103">
        <v>89682</v>
      </c>
      <c r="B3919" s="103" t="s">
        <v>4536</v>
      </c>
      <c r="C3919" s="103" t="s">
        <v>225</v>
      </c>
      <c r="D3919" s="360">
        <v>33.67</v>
      </c>
      <c r="E3919" s="522" t="s">
        <v>619</v>
      </c>
    </row>
    <row r="3920" spans="1:5" ht="13.5" x14ac:dyDescent="0.25">
      <c r="A3920" s="103">
        <v>89683</v>
      </c>
      <c r="B3920" s="103" t="s">
        <v>4537</v>
      </c>
      <c r="C3920" s="103" t="s">
        <v>225</v>
      </c>
      <c r="D3920" s="360">
        <v>414.38</v>
      </c>
      <c r="E3920" s="522" t="s">
        <v>619</v>
      </c>
    </row>
    <row r="3921" spans="1:5" ht="13.5" x14ac:dyDescent="0.25">
      <c r="A3921" s="103">
        <v>89684</v>
      </c>
      <c r="B3921" s="103" t="s">
        <v>4538</v>
      </c>
      <c r="C3921" s="103" t="s">
        <v>225</v>
      </c>
      <c r="D3921" s="360">
        <v>47.8</v>
      </c>
      <c r="E3921" s="522" t="s">
        <v>619</v>
      </c>
    </row>
    <row r="3922" spans="1:5" ht="13.5" x14ac:dyDescent="0.25">
      <c r="A3922" s="103">
        <v>89685</v>
      </c>
      <c r="B3922" s="103" t="s">
        <v>4539</v>
      </c>
      <c r="C3922" s="103" t="s">
        <v>225</v>
      </c>
      <c r="D3922" s="360">
        <v>81.98</v>
      </c>
      <c r="E3922" s="522" t="s">
        <v>619</v>
      </c>
    </row>
    <row r="3923" spans="1:5" ht="13.5" x14ac:dyDescent="0.25">
      <c r="A3923" s="103">
        <v>89686</v>
      </c>
      <c r="B3923" s="103" t="s">
        <v>4540</v>
      </c>
      <c r="C3923" s="103" t="s">
        <v>225</v>
      </c>
      <c r="D3923" s="360">
        <v>60.85</v>
      </c>
      <c r="E3923" s="522" t="s">
        <v>619</v>
      </c>
    </row>
    <row r="3924" spans="1:5" ht="13.5" x14ac:dyDescent="0.25">
      <c r="A3924" s="103">
        <v>89687</v>
      </c>
      <c r="B3924" s="103" t="s">
        <v>4541</v>
      </c>
      <c r="C3924" s="103" t="s">
        <v>225</v>
      </c>
      <c r="D3924" s="360">
        <v>68.739999999999995</v>
      </c>
      <c r="E3924" s="522" t="s">
        <v>619</v>
      </c>
    </row>
    <row r="3925" spans="1:5" ht="13.5" x14ac:dyDescent="0.25">
      <c r="A3925" s="103">
        <v>89689</v>
      </c>
      <c r="B3925" s="103" t="s">
        <v>4542</v>
      </c>
      <c r="C3925" s="103" t="s">
        <v>225</v>
      </c>
      <c r="D3925" s="360">
        <v>40.380000000000003</v>
      </c>
      <c r="E3925" s="522" t="s">
        <v>619</v>
      </c>
    </row>
    <row r="3926" spans="1:5" ht="13.5" x14ac:dyDescent="0.25">
      <c r="A3926" s="103">
        <v>89690</v>
      </c>
      <c r="B3926" s="103" t="s">
        <v>4543</v>
      </c>
      <c r="C3926" s="103" t="s">
        <v>225</v>
      </c>
      <c r="D3926" s="360">
        <v>120.04</v>
      </c>
      <c r="E3926" s="522" t="s">
        <v>619</v>
      </c>
    </row>
    <row r="3927" spans="1:5" ht="13.5" x14ac:dyDescent="0.25">
      <c r="A3927" s="103">
        <v>89691</v>
      </c>
      <c r="B3927" s="103" t="s">
        <v>4544</v>
      </c>
      <c r="C3927" s="103" t="s">
        <v>225</v>
      </c>
      <c r="D3927" s="360">
        <v>13.8</v>
      </c>
      <c r="E3927" s="522" t="s">
        <v>619</v>
      </c>
    </row>
    <row r="3928" spans="1:5" ht="13.5" x14ac:dyDescent="0.25">
      <c r="A3928" s="103">
        <v>89692</v>
      </c>
      <c r="B3928" s="103" t="s">
        <v>4545</v>
      </c>
      <c r="C3928" s="103" t="s">
        <v>225</v>
      </c>
      <c r="D3928" s="360">
        <v>140.81</v>
      </c>
      <c r="E3928" s="522" t="s">
        <v>619</v>
      </c>
    </row>
    <row r="3929" spans="1:5" ht="13.5" x14ac:dyDescent="0.25">
      <c r="A3929" s="103">
        <v>89693</v>
      </c>
      <c r="B3929" s="103" t="s">
        <v>4546</v>
      </c>
      <c r="C3929" s="103" t="s">
        <v>225</v>
      </c>
      <c r="D3929" s="360">
        <v>103.37</v>
      </c>
      <c r="E3929" s="522" t="s">
        <v>619</v>
      </c>
    </row>
    <row r="3930" spans="1:5" ht="13.5" x14ac:dyDescent="0.25">
      <c r="A3930" s="103">
        <v>89694</v>
      </c>
      <c r="B3930" s="103" t="s">
        <v>4547</v>
      </c>
      <c r="C3930" s="103" t="s">
        <v>225</v>
      </c>
      <c r="D3930" s="360">
        <v>20.95</v>
      </c>
      <c r="E3930" s="522" t="s">
        <v>619</v>
      </c>
    </row>
    <row r="3931" spans="1:5" ht="13.5" x14ac:dyDescent="0.25">
      <c r="A3931" s="103">
        <v>89695</v>
      </c>
      <c r="B3931" s="103" t="s">
        <v>4548</v>
      </c>
      <c r="C3931" s="103" t="s">
        <v>225</v>
      </c>
      <c r="D3931" s="360">
        <v>17.649999999999999</v>
      </c>
      <c r="E3931" s="522" t="s">
        <v>619</v>
      </c>
    </row>
    <row r="3932" spans="1:5" ht="13.5" x14ac:dyDescent="0.25">
      <c r="A3932" s="103">
        <v>89696</v>
      </c>
      <c r="B3932" s="103" t="s">
        <v>4549</v>
      </c>
      <c r="C3932" s="103" t="s">
        <v>225</v>
      </c>
      <c r="D3932" s="360">
        <v>113.82</v>
      </c>
      <c r="E3932" s="522" t="s">
        <v>619</v>
      </c>
    </row>
    <row r="3933" spans="1:5" ht="13.5" x14ac:dyDescent="0.25">
      <c r="A3933" s="103">
        <v>89697</v>
      </c>
      <c r="B3933" s="103" t="s">
        <v>4550</v>
      </c>
      <c r="C3933" s="103" t="s">
        <v>225</v>
      </c>
      <c r="D3933" s="360">
        <v>18.09</v>
      </c>
      <c r="E3933" s="522" t="s">
        <v>619</v>
      </c>
    </row>
    <row r="3934" spans="1:5" ht="13.5" x14ac:dyDescent="0.25">
      <c r="A3934" s="103">
        <v>89698</v>
      </c>
      <c r="B3934" s="103" t="s">
        <v>4551</v>
      </c>
      <c r="C3934" s="103" t="s">
        <v>225</v>
      </c>
      <c r="D3934" s="360">
        <v>369.9</v>
      </c>
      <c r="E3934" s="522" t="s">
        <v>619</v>
      </c>
    </row>
    <row r="3935" spans="1:5" ht="13.5" x14ac:dyDescent="0.25">
      <c r="A3935" s="103">
        <v>89699</v>
      </c>
      <c r="B3935" s="103" t="s">
        <v>4552</v>
      </c>
      <c r="C3935" s="103" t="s">
        <v>225</v>
      </c>
      <c r="D3935" s="360">
        <v>276.68</v>
      </c>
      <c r="E3935" s="522" t="s">
        <v>619</v>
      </c>
    </row>
    <row r="3936" spans="1:5" ht="13.5" x14ac:dyDescent="0.25">
      <c r="A3936" s="103">
        <v>89700</v>
      </c>
      <c r="B3936" s="103" t="s">
        <v>4553</v>
      </c>
      <c r="C3936" s="103" t="s">
        <v>225</v>
      </c>
      <c r="D3936" s="360">
        <v>23.99</v>
      </c>
      <c r="E3936" s="522" t="s">
        <v>619</v>
      </c>
    </row>
    <row r="3937" spans="1:5" ht="13.5" x14ac:dyDescent="0.25">
      <c r="A3937" s="103">
        <v>89701</v>
      </c>
      <c r="B3937" s="103" t="s">
        <v>4554</v>
      </c>
      <c r="C3937" s="103" t="s">
        <v>225</v>
      </c>
      <c r="D3937" s="360">
        <v>262.82</v>
      </c>
      <c r="E3937" s="522" t="s">
        <v>619</v>
      </c>
    </row>
    <row r="3938" spans="1:5" ht="13.5" x14ac:dyDescent="0.25">
      <c r="A3938" s="103">
        <v>89702</v>
      </c>
      <c r="B3938" s="103" t="s">
        <v>4555</v>
      </c>
      <c r="C3938" s="103" t="s">
        <v>225</v>
      </c>
      <c r="D3938" s="360">
        <v>22.77</v>
      </c>
      <c r="E3938" s="522" t="s">
        <v>619</v>
      </c>
    </row>
    <row r="3939" spans="1:5" ht="13.5" x14ac:dyDescent="0.25">
      <c r="A3939" s="103">
        <v>89703</v>
      </c>
      <c r="B3939" s="103" t="s">
        <v>4556</v>
      </c>
      <c r="C3939" s="103" t="s">
        <v>225</v>
      </c>
      <c r="D3939" s="360">
        <v>51.02</v>
      </c>
      <c r="E3939" s="522" t="s">
        <v>619</v>
      </c>
    </row>
    <row r="3940" spans="1:5" ht="13.5" x14ac:dyDescent="0.25">
      <c r="A3940" s="103">
        <v>89704</v>
      </c>
      <c r="B3940" s="103" t="s">
        <v>4557</v>
      </c>
      <c r="C3940" s="103" t="s">
        <v>225</v>
      </c>
      <c r="D3940" s="360">
        <v>201.19</v>
      </c>
      <c r="E3940" s="522" t="s">
        <v>619</v>
      </c>
    </row>
    <row r="3941" spans="1:5" ht="13.5" x14ac:dyDescent="0.25">
      <c r="A3941" s="103">
        <v>89705</v>
      </c>
      <c r="B3941" s="103" t="s">
        <v>4558</v>
      </c>
      <c r="C3941" s="103" t="s">
        <v>225</v>
      </c>
      <c r="D3941" s="360">
        <v>26.46</v>
      </c>
      <c r="E3941" s="522" t="s">
        <v>619</v>
      </c>
    </row>
    <row r="3942" spans="1:5" ht="13.5" x14ac:dyDescent="0.25">
      <c r="A3942" s="103">
        <v>89706</v>
      </c>
      <c r="B3942" s="103" t="s">
        <v>4559</v>
      </c>
      <c r="C3942" s="103" t="s">
        <v>225</v>
      </c>
      <c r="D3942" s="360">
        <v>59.92</v>
      </c>
      <c r="E3942" s="522" t="s">
        <v>619</v>
      </c>
    </row>
    <row r="3943" spans="1:5" ht="13.5" x14ac:dyDescent="0.25">
      <c r="A3943" s="103">
        <v>89718</v>
      </c>
      <c r="B3943" s="103" t="s">
        <v>4560</v>
      </c>
      <c r="C3943" s="103" t="s">
        <v>206</v>
      </c>
      <c r="D3943" s="360">
        <v>57.86</v>
      </c>
      <c r="E3943" s="522" t="s">
        <v>619</v>
      </c>
    </row>
    <row r="3944" spans="1:5" ht="13.5" x14ac:dyDescent="0.25">
      <c r="A3944" s="103">
        <v>89719</v>
      </c>
      <c r="B3944" s="103" t="s">
        <v>4561</v>
      </c>
      <c r="C3944" s="103" t="s">
        <v>225</v>
      </c>
      <c r="D3944" s="360">
        <v>13.27</v>
      </c>
      <c r="E3944" s="522" t="s">
        <v>619</v>
      </c>
    </row>
    <row r="3945" spans="1:5" ht="13.5" x14ac:dyDescent="0.25">
      <c r="A3945" s="103">
        <v>89720</v>
      </c>
      <c r="B3945" s="103" t="s">
        <v>4562</v>
      </c>
      <c r="C3945" s="103" t="s">
        <v>225</v>
      </c>
      <c r="D3945" s="360">
        <v>15.03</v>
      </c>
      <c r="E3945" s="522" t="s">
        <v>619</v>
      </c>
    </row>
    <row r="3946" spans="1:5" ht="13.5" x14ac:dyDescent="0.25">
      <c r="A3946" s="103">
        <v>89721</v>
      </c>
      <c r="B3946" s="103" t="s">
        <v>4563</v>
      </c>
      <c r="C3946" s="103" t="s">
        <v>225</v>
      </c>
      <c r="D3946" s="360">
        <v>16.420000000000002</v>
      </c>
      <c r="E3946" s="522" t="s">
        <v>619</v>
      </c>
    </row>
    <row r="3947" spans="1:5" ht="13.5" x14ac:dyDescent="0.25">
      <c r="A3947" s="103">
        <v>89723</v>
      </c>
      <c r="B3947" s="103" t="s">
        <v>4564</v>
      </c>
      <c r="C3947" s="103" t="s">
        <v>225</v>
      </c>
      <c r="D3947" s="360">
        <v>20.63</v>
      </c>
      <c r="E3947" s="522" t="s">
        <v>619</v>
      </c>
    </row>
    <row r="3948" spans="1:5" ht="13.5" x14ac:dyDescent="0.25">
      <c r="A3948" s="103">
        <v>89724</v>
      </c>
      <c r="B3948" s="103" t="s">
        <v>4565</v>
      </c>
      <c r="C3948" s="103" t="s">
        <v>225</v>
      </c>
      <c r="D3948" s="360">
        <v>10.96</v>
      </c>
      <c r="E3948" s="522" t="s">
        <v>619</v>
      </c>
    </row>
    <row r="3949" spans="1:5" ht="13.5" x14ac:dyDescent="0.25">
      <c r="A3949" s="103">
        <v>89725</v>
      </c>
      <c r="B3949" s="103" t="s">
        <v>4566</v>
      </c>
      <c r="C3949" s="103" t="s">
        <v>225</v>
      </c>
      <c r="D3949" s="360">
        <v>19.899999999999999</v>
      </c>
      <c r="E3949" s="522" t="s">
        <v>619</v>
      </c>
    </row>
    <row r="3950" spans="1:5" ht="13.5" x14ac:dyDescent="0.25">
      <c r="A3950" s="103">
        <v>89726</v>
      </c>
      <c r="B3950" s="103" t="s">
        <v>4567</v>
      </c>
      <c r="C3950" s="103" t="s">
        <v>225</v>
      </c>
      <c r="D3950" s="360">
        <v>11.32</v>
      </c>
      <c r="E3950" s="522" t="s">
        <v>619</v>
      </c>
    </row>
    <row r="3951" spans="1:5" ht="13.5" x14ac:dyDescent="0.25">
      <c r="A3951" s="103">
        <v>89727</v>
      </c>
      <c r="B3951" s="103" t="s">
        <v>4568</v>
      </c>
      <c r="C3951" s="103" t="s">
        <v>225</v>
      </c>
      <c r="D3951" s="360">
        <v>25.37</v>
      </c>
      <c r="E3951" s="522" t="s">
        <v>619</v>
      </c>
    </row>
    <row r="3952" spans="1:5" ht="13.5" x14ac:dyDescent="0.25">
      <c r="A3952" s="103">
        <v>89728</v>
      </c>
      <c r="B3952" s="103" t="s">
        <v>4569</v>
      </c>
      <c r="C3952" s="103" t="s">
        <v>225</v>
      </c>
      <c r="D3952" s="360">
        <v>15.62</v>
      </c>
      <c r="E3952" s="522" t="s">
        <v>619</v>
      </c>
    </row>
    <row r="3953" spans="1:5" ht="13.5" x14ac:dyDescent="0.25">
      <c r="A3953" s="103">
        <v>89729</v>
      </c>
      <c r="B3953" s="103" t="s">
        <v>4570</v>
      </c>
      <c r="C3953" s="103" t="s">
        <v>225</v>
      </c>
      <c r="D3953" s="360">
        <v>30.95</v>
      </c>
      <c r="E3953" s="522" t="s">
        <v>619</v>
      </c>
    </row>
    <row r="3954" spans="1:5" ht="13.5" x14ac:dyDescent="0.25">
      <c r="A3954" s="103">
        <v>89730</v>
      </c>
      <c r="B3954" s="103" t="s">
        <v>4571</v>
      </c>
      <c r="C3954" s="103" t="s">
        <v>225</v>
      </c>
      <c r="D3954" s="360">
        <v>18.66</v>
      </c>
      <c r="E3954" s="522" t="s">
        <v>619</v>
      </c>
    </row>
    <row r="3955" spans="1:5" ht="13.5" x14ac:dyDescent="0.25">
      <c r="A3955" s="103">
        <v>89731</v>
      </c>
      <c r="B3955" s="103" t="s">
        <v>4572</v>
      </c>
      <c r="C3955" s="103" t="s">
        <v>225</v>
      </c>
      <c r="D3955" s="360">
        <v>16.329999999999998</v>
      </c>
      <c r="E3955" s="522" t="s">
        <v>619</v>
      </c>
    </row>
    <row r="3956" spans="1:5" ht="13.5" x14ac:dyDescent="0.25">
      <c r="A3956" s="103">
        <v>89732</v>
      </c>
      <c r="B3956" s="103" t="s">
        <v>4573</v>
      </c>
      <c r="C3956" s="103" t="s">
        <v>225</v>
      </c>
      <c r="D3956" s="360">
        <v>17.489999999999998</v>
      </c>
      <c r="E3956" s="522" t="s">
        <v>619</v>
      </c>
    </row>
    <row r="3957" spans="1:5" ht="13.5" x14ac:dyDescent="0.25">
      <c r="A3957" s="103">
        <v>89733</v>
      </c>
      <c r="B3957" s="103" t="s">
        <v>4574</v>
      </c>
      <c r="C3957" s="103" t="s">
        <v>225</v>
      </c>
      <c r="D3957" s="360">
        <v>29.85</v>
      </c>
      <c r="E3957" s="522" t="s">
        <v>619</v>
      </c>
    </row>
    <row r="3958" spans="1:5" ht="13.5" x14ac:dyDescent="0.25">
      <c r="A3958" s="103">
        <v>89734</v>
      </c>
      <c r="B3958" s="103" t="s">
        <v>4575</v>
      </c>
      <c r="C3958" s="103" t="s">
        <v>225</v>
      </c>
      <c r="D3958" s="360">
        <v>29.16</v>
      </c>
      <c r="E3958" s="522" t="s">
        <v>619</v>
      </c>
    </row>
    <row r="3959" spans="1:5" ht="13.5" x14ac:dyDescent="0.25">
      <c r="A3959" s="103">
        <v>89735</v>
      </c>
      <c r="B3959" s="103" t="s">
        <v>4576</v>
      </c>
      <c r="C3959" s="103" t="s">
        <v>225</v>
      </c>
      <c r="D3959" s="360">
        <v>33.340000000000003</v>
      </c>
      <c r="E3959" s="522" t="s">
        <v>619</v>
      </c>
    </row>
    <row r="3960" spans="1:5" ht="13.5" x14ac:dyDescent="0.25">
      <c r="A3960" s="103">
        <v>89736</v>
      </c>
      <c r="B3960" s="103" t="s">
        <v>4577</v>
      </c>
      <c r="C3960" s="103" t="s">
        <v>225</v>
      </c>
      <c r="D3960" s="360">
        <v>9.32</v>
      </c>
      <c r="E3960" s="522" t="s">
        <v>619</v>
      </c>
    </row>
    <row r="3961" spans="1:5" ht="13.5" x14ac:dyDescent="0.25">
      <c r="A3961" s="103">
        <v>89737</v>
      </c>
      <c r="B3961" s="103" t="s">
        <v>4578</v>
      </c>
      <c r="C3961" s="103" t="s">
        <v>225</v>
      </c>
      <c r="D3961" s="360">
        <v>26.32</v>
      </c>
      <c r="E3961" s="522" t="s">
        <v>619</v>
      </c>
    </row>
    <row r="3962" spans="1:5" ht="13.5" x14ac:dyDescent="0.25">
      <c r="A3962" s="103">
        <v>89738</v>
      </c>
      <c r="B3962" s="103" t="s">
        <v>4579</v>
      </c>
      <c r="C3962" s="103" t="s">
        <v>225</v>
      </c>
      <c r="D3962" s="360">
        <v>17.73</v>
      </c>
      <c r="E3962" s="522" t="s">
        <v>619</v>
      </c>
    </row>
    <row r="3963" spans="1:5" ht="13.5" x14ac:dyDescent="0.25">
      <c r="A3963" s="103">
        <v>89739</v>
      </c>
      <c r="B3963" s="103" t="s">
        <v>4580</v>
      </c>
      <c r="C3963" s="103" t="s">
        <v>225</v>
      </c>
      <c r="D3963" s="360">
        <v>27.88</v>
      </c>
      <c r="E3963" s="522" t="s">
        <v>619</v>
      </c>
    </row>
    <row r="3964" spans="1:5" ht="13.5" x14ac:dyDescent="0.25">
      <c r="A3964" s="103">
        <v>89740</v>
      </c>
      <c r="B3964" s="103" t="s">
        <v>4581</v>
      </c>
      <c r="C3964" s="103" t="s">
        <v>225</v>
      </c>
      <c r="D3964" s="360">
        <v>9.4499999999999993</v>
      </c>
      <c r="E3964" s="522" t="s">
        <v>619</v>
      </c>
    </row>
    <row r="3965" spans="1:5" ht="13.5" x14ac:dyDescent="0.25">
      <c r="A3965" s="103">
        <v>89741</v>
      </c>
      <c r="B3965" s="103" t="s">
        <v>4582</v>
      </c>
      <c r="C3965" s="103" t="s">
        <v>225</v>
      </c>
      <c r="D3965" s="360">
        <v>24.63</v>
      </c>
      <c r="E3965" s="522" t="s">
        <v>619</v>
      </c>
    </row>
    <row r="3966" spans="1:5" ht="13.5" x14ac:dyDescent="0.25">
      <c r="A3966" s="103">
        <v>89742</v>
      </c>
      <c r="B3966" s="103" t="s">
        <v>4583</v>
      </c>
      <c r="C3966" s="103" t="s">
        <v>225</v>
      </c>
      <c r="D3966" s="360">
        <v>53.62</v>
      </c>
      <c r="E3966" s="522" t="s">
        <v>619</v>
      </c>
    </row>
    <row r="3967" spans="1:5" ht="13.5" x14ac:dyDescent="0.25">
      <c r="A3967" s="103">
        <v>89743</v>
      </c>
      <c r="B3967" s="103" t="s">
        <v>4584</v>
      </c>
      <c r="C3967" s="103" t="s">
        <v>225</v>
      </c>
      <c r="D3967" s="360">
        <v>86.54</v>
      </c>
      <c r="E3967" s="522" t="s">
        <v>619</v>
      </c>
    </row>
    <row r="3968" spans="1:5" ht="13.5" x14ac:dyDescent="0.25">
      <c r="A3968" s="103">
        <v>89744</v>
      </c>
      <c r="B3968" s="103" t="s">
        <v>4585</v>
      </c>
      <c r="C3968" s="103" t="s">
        <v>225</v>
      </c>
      <c r="D3968" s="360">
        <v>32.1</v>
      </c>
      <c r="E3968" s="522" t="s">
        <v>619</v>
      </c>
    </row>
    <row r="3969" spans="1:5" ht="13.5" x14ac:dyDescent="0.25">
      <c r="A3969" s="103">
        <v>89746</v>
      </c>
      <c r="B3969" s="103" t="s">
        <v>4586</v>
      </c>
      <c r="C3969" s="103" t="s">
        <v>225</v>
      </c>
      <c r="D3969" s="360">
        <v>33.43</v>
      </c>
      <c r="E3969" s="522" t="s">
        <v>619</v>
      </c>
    </row>
    <row r="3970" spans="1:5" ht="13.5" x14ac:dyDescent="0.25">
      <c r="A3970" s="103">
        <v>89747</v>
      </c>
      <c r="B3970" s="103" t="s">
        <v>4587</v>
      </c>
      <c r="C3970" s="103" t="s">
        <v>225</v>
      </c>
      <c r="D3970" s="360">
        <v>31.73</v>
      </c>
      <c r="E3970" s="522" t="s">
        <v>619</v>
      </c>
    </row>
    <row r="3971" spans="1:5" ht="13.5" x14ac:dyDescent="0.25">
      <c r="A3971" s="103">
        <v>89748</v>
      </c>
      <c r="B3971" s="103" t="s">
        <v>4588</v>
      </c>
      <c r="C3971" s="103" t="s">
        <v>225</v>
      </c>
      <c r="D3971" s="360">
        <v>56.14</v>
      </c>
      <c r="E3971" s="522" t="s">
        <v>619</v>
      </c>
    </row>
    <row r="3972" spans="1:5" ht="13.5" x14ac:dyDescent="0.25">
      <c r="A3972" s="103">
        <v>89749</v>
      </c>
      <c r="B3972" s="103" t="s">
        <v>4589</v>
      </c>
      <c r="C3972" s="103" t="s">
        <v>225</v>
      </c>
      <c r="D3972" s="360">
        <v>17.649999999999999</v>
      </c>
      <c r="E3972" s="522" t="s">
        <v>619</v>
      </c>
    </row>
    <row r="3973" spans="1:5" ht="13.5" x14ac:dyDescent="0.25">
      <c r="A3973" s="103">
        <v>89750</v>
      </c>
      <c r="B3973" s="103" t="s">
        <v>4590</v>
      </c>
      <c r="C3973" s="103" t="s">
        <v>225</v>
      </c>
      <c r="D3973" s="360">
        <v>112.18</v>
      </c>
      <c r="E3973" s="522" t="s">
        <v>619</v>
      </c>
    </row>
    <row r="3974" spans="1:5" ht="13.5" x14ac:dyDescent="0.25">
      <c r="A3974" s="103">
        <v>89752</v>
      </c>
      <c r="B3974" s="103" t="s">
        <v>4591</v>
      </c>
      <c r="C3974" s="103" t="s">
        <v>225</v>
      </c>
      <c r="D3974" s="360">
        <v>8.2799999999999994</v>
      </c>
      <c r="E3974" s="522" t="s">
        <v>619</v>
      </c>
    </row>
    <row r="3975" spans="1:5" ht="13.5" x14ac:dyDescent="0.25">
      <c r="A3975" s="103">
        <v>89753</v>
      </c>
      <c r="B3975" s="103" t="s">
        <v>4592</v>
      </c>
      <c r="C3975" s="103" t="s">
        <v>225</v>
      </c>
      <c r="D3975" s="360">
        <v>10.87</v>
      </c>
      <c r="E3975" s="522" t="s">
        <v>619</v>
      </c>
    </row>
    <row r="3976" spans="1:5" ht="13.5" x14ac:dyDescent="0.25">
      <c r="A3976" s="103">
        <v>89754</v>
      </c>
      <c r="B3976" s="103" t="s">
        <v>4593</v>
      </c>
      <c r="C3976" s="103" t="s">
        <v>225</v>
      </c>
      <c r="D3976" s="360">
        <v>27.43</v>
      </c>
      <c r="E3976" s="522" t="s">
        <v>619</v>
      </c>
    </row>
    <row r="3977" spans="1:5" ht="13.5" x14ac:dyDescent="0.25">
      <c r="A3977" s="103">
        <v>89755</v>
      </c>
      <c r="B3977" s="103" t="s">
        <v>4594</v>
      </c>
      <c r="C3977" s="103" t="s">
        <v>225</v>
      </c>
      <c r="D3977" s="360">
        <v>14.23</v>
      </c>
      <c r="E3977" s="522" t="s">
        <v>619</v>
      </c>
    </row>
    <row r="3978" spans="1:5" ht="13.5" x14ac:dyDescent="0.25">
      <c r="A3978" s="103">
        <v>89756</v>
      </c>
      <c r="B3978" s="103" t="s">
        <v>4595</v>
      </c>
      <c r="C3978" s="103" t="s">
        <v>225</v>
      </c>
      <c r="D3978" s="360">
        <v>24.69</v>
      </c>
      <c r="E3978" s="522" t="s">
        <v>619</v>
      </c>
    </row>
    <row r="3979" spans="1:5" ht="13.5" x14ac:dyDescent="0.25">
      <c r="A3979" s="103">
        <v>89757</v>
      </c>
      <c r="B3979" s="103" t="s">
        <v>4596</v>
      </c>
      <c r="C3979" s="103" t="s">
        <v>225</v>
      </c>
      <c r="D3979" s="360">
        <v>32.25</v>
      </c>
      <c r="E3979" s="522" t="s">
        <v>619</v>
      </c>
    </row>
    <row r="3980" spans="1:5" ht="13.5" x14ac:dyDescent="0.25">
      <c r="A3980" s="103">
        <v>89758</v>
      </c>
      <c r="B3980" s="103" t="s">
        <v>4597</v>
      </c>
      <c r="C3980" s="103" t="s">
        <v>225</v>
      </c>
      <c r="D3980" s="360">
        <v>39.64</v>
      </c>
      <c r="E3980" s="522" t="s">
        <v>619</v>
      </c>
    </row>
    <row r="3981" spans="1:5" ht="13.5" x14ac:dyDescent="0.25">
      <c r="A3981" s="103">
        <v>89759</v>
      </c>
      <c r="B3981" s="103" t="s">
        <v>4598</v>
      </c>
      <c r="C3981" s="103" t="s">
        <v>225</v>
      </c>
      <c r="D3981" s="360">
        <v>11.99</v>
      </c>
      <c r="E3981" s="522" t="s">
        <v>619</v>
      </c>
    </row>
    <row r="3982" spans="1:5" ht="13.5" x14ac:dyDescent="0.25">
      <c r="A3982" s="103">
        <v>89760</v>
      </c>
      <c r="B3982" s="103" t="s">
        <v>4599</v>
      </c>
      <c r="C3982" s="103" t="s">
        <v>225</v>
      </c>
      <c r="D3982" s="360">
        <v>23.2</v>
      </c>
      <c r="E3982" s="522" t="s">
        <v>619</v>
      </c>
    </row>
    <row r="3983" spans="1:5" ht="13.5" x14ac:dyDescent="0.25">
      <c r="A3983" s="103">
        <v>89761</v>
      </c>
      <c r="B3983" s="103" t="s">
        <v>4600</v>
      </c>
      <c r="C3983" s="103" t="s">
        <v>225</v>
      </c>
      <c r="D3983" s="360">
        <v>33.07</v>
      </c>
      <c r="E3983" s="522" t="s">
        <v>619</v>
      </c>
    </row>
    <row r="3984" spans="1:5" ht="13.5" x14ac:dyDescent="0.25">
      <c r="A3984" s="103">
        <v>89762</v>
      </c>
      <c r="B3984" s="103" t="s">
        <v>4601</v>
      </c>
      <c r="C3984" s="103" t="s">
        <v>225</v>
      </c>
      <c r="D3984" s="360">
        <v>47.2</v>
      </c>
      <c r="E3984" s="522" t="s">
        <v>619</v>
      </c>
    </row>
    <row r="3985" spans="1:5" ht="13.5" x14ac:dyDescent="0.25">
      <c r="A3985" s="103">
        <v>89763</v>
      </c>
      <c r="B3985" s="103" t="s">
        <v>4602</v>
      </c>
      <c r="C3985" s="103" t="s">
        <v>225</v>
      </c>
      <c r="D3985" s="360">
        <v>60.27</v>
      </c>
      <c r="E3985" s="522" t="s">
        <v>619</v>
      </c>
    </row>
    <row r="3986" spans="1:5" ht="13.5" x14ac:dyDescent="0.25">
      <c r="A3986" s="103">
        <v>89764</v>
      </c>
      <c r="B3986" s="103" t="s">
        <v>4603</v>
      </c>
      <c r="C3986" s="103" t="s">
        <v>225</v>
      </c>
      <c r="D3986" s="360">
        <v>39.82</v>
      </c>
      <c r="E3986" s="522" t="s">
        <v>619</v>
      </c>
    </row>
    <row r="3987" spans="1:5" ht="13.5" x14ac:dyDescent="0.25">
      <c r="A3987" s="103">
        <v>89765</v>
      </c>
      <c r="B3987" s="103" t="s">
        <v>4604</v>
      </c>
      <c r="C3987" s="103" t="s">
        <v>225</v>
      </c>
      <c r="D3987" s="360">
        <v>17.22</v>
      </c>
      <c r="E3987" s="522" t="s">
        <v>619</v>
      </c>
    </row>
    <row r="3988" spans="1:5" ht="13.5" x14ac:dyDescent="0.25">
      <c r="A3988" s="103">
        <v>89767</v>
      </c>
      <c r="B3988" s="103" t="s">
        <v>4605</v>
      </c>
      <c r="C3988" s="103" t="s">
        <v>225</v>
      </c>
      <c r="D3988" s="360">
        <v>21.9</v>
      </c>
      <c r="E3988" s="522" t="s">
        <v>619</v>
      </c>
    </row>
    <row r="3989" spans="1:5" ht="13.5" x14ac:dyDescent="0.25">
      <c r="A3989" s="103">
        <v>89768</v>
      </c>
      <c r="B3989" s="103" t="s">
        <v>4606</v>
      </c>
      <c r="C3989" s="103" t="s">
        <v>225</v>
      </c>
      <c r="D3989" s="360">
        <v>25.45</v>
      </c>
      <c r="E3989" s="522" t="s">
        <v>619</v>
      </c>
    </row>
    <row r="3990" spans="1:5" ht="13.5" x14ac:dyDescent="0.25">
      <c r="A3990" s="103">
        <v>89769</v>
      </c>
      <c r="B3990" s="103" t="s">
        <v>4607</v>
      </c>
      <c r="C3990" s="103" t="s">
        <v>225</v>
      </c>
      <c r="D3990" s="360">
        <v>58.73</v>
      </c>
      <c r="E3990" s="522" t="s">
        <v>619</v>
      </c>
    </row>
    <row r="3991" spans="1:5" ht="13.5" x14ac:dyDescent="0.25">
      <c r="A3991" s="103">
        <v>89772</v>
      </c>
      <c r="B3991" s="103" t="s">
        <v>4608</v>
      </c>
      <c r="C3991" s="103" t="s">
        <v>206</v>
      </c>
      <c r="D3991" s="360">
        <v>97.56</v>
      </c>
      <c r="E3991" s="522" t="s">
        <v>619</v>
      </c>
    </row>
    <row r="3992" spans="1:5" ht="13.5" x14ac:dyDescent="0.25">
      <c r="A3992" s="103">
        <v>89774</v>
      </c>
      <c r="B3992" s="103" t="s">
        <v>4609</v>
      </c>
      <c r="C3992" s="103" t="s">
        <v>225</v>
      </c>
      <c r="D3992" s="360">
        <v>19.11</v>
      </c>
      <c r="E3992" s="522" t="s">
        <v>619</v>
      </c>
    </row>
    <row r="3993" spans="1:5" ht="13.5" x14ac:dyDescent="0.25">
      <c r="A3993" s="103">
        <v>89776</v>
      </c>
      <c r="B3993" s="103" t="s">
        <v>4610</v>
      </c>
      <c r="C3993" s="103" t="s">
        <v>225</v>
      </c>
      <c r="D3993" s="360">
        <v>32.79</v>
      </c>
      <c r="E3993" s="522" t="s">
        <v>619</v>
      </c>
    </row>
    <row r="3994" spans="1:5" ht="13.5" x14ac:dyDescent="0.25">
      <c r="A3994" s="103">
        <v>89777</v>
      </c>
      <c r="B3994" s="103" t="s">
        <v>4611</v>
      </c>
      <c r="C3994" s="103" t="s">
        <v>225</v>
      </c>
      <c r="D3994" s="360">
        <v>27.42</v>
      </c>
      <c r="E3994" s="522" t="s">
        <v>619</v>
      </c>
    </row>
    <row r="3995" spans="1:5" ht="13.5" x14ac:dyDescent="0.25">
      <c r="A3995" s="103">
        <v>89778</v>
      </c>
      <c r="B3995" s="103" t="s">
        <v>4612</v>
      </c>
      <c r="C3995" s="103" t="s">
        <v>225</v>
      </c>
      <c r="D3995" s="360">
        <v>21.34</v>
      </c>
      <c r="E3995" s="522" t="s">
        <v>619</v>
      </c>
    </row>
    <row r="3996" spans="1:5" ht="13.5" x14ac:dyDescent="0.25">
      <c r="A3996" s="103">
        <v>89779</v>
      </c>
      <c r="B3996" s="103" t="s">
        <v>4613</v>
      </c>
      <c r="C3996" s="103" t="s">
        <v>225</v>
      </c>
      <c r="D3996" s="360">
        <v>45.53</v>
      </c>
      <c r="E3996" s="522" t="s">
        <v>619</v>
      </c>
    </row>
    <row r="3997" spans="1:5" ht="13.5" x14ac:dyDescent="0.25">
      <c r="A3997" s="103">
        <v>89780</v>
      </c>
      <c r="B3997" s="103" t="s">
        <v>4614</v>
      </c>
      <c r="C3997" s="103" t="s">
        <v>225</v>
      </c>
      <c r="D3997" s="360">
        <v>25.63</v>
      </c>
      <c r="E3997" s="522" t="s">
        <v>619</v>
      </c>
    </row>
    <row r="3998" spans="1:5" ht="13.5" x14ac:dyDescent="0.25">
      <c r="A3998" s="103">
        <v>89781</v>
      </c>
      <c r="B3998" s="103" t="s">
        <v>4615</v>
      </c>
      <c r="C3998" s="103" t="s">
        <v>225</v>
      </c>
      <c r="D3998" s="360">
        <v>39.01</v>
      </c>
      <c r="E3998" s="522" t="s">
        <v>619</v>
      </c>
    </row>
    <row r="3999" spans="1:5" ht="13.5" x14ac:dyDescent="0.25">
      <c r="A3999" s="103">
        <v>89782</v>
      </c>
      <c r="B3999" s="103" t="s">
        <v>4616</v>
      </c>
      <c r="C3999" s="103" t="s">
        <v>225</v>
      </c>
      <c r="D3999" s="360">
        <v>16.329999999999998</v>
      </c>
      <c r="E3999" s="522" t="s">
        <v>619</v>
      </c>
    </row>
    <row r="4000" spans="1:5" ht="13.5" x14ac:dyDescent="0.25">
      <c r="A4000" s="103">
        <v>89783</v>
      </c>
      <c r="B4000" s="103" t="s">
        <v>4617</v>
      </c>
      <c r="C4000" s="103" t="s">
        <v>225</v>
      </c>
      <c r="D4000" s="360">
        <v>16.489999999999998</v>
      </c>
      <c r="E4000" s="522" t="s">
        <v>619</v>
      </c>
    </row>
    <row r="4001" spans="1:5" ht="13.5" x14ac:dyDescent="0.25">
      <c r="A4001" s="103">
        <v>89784</v>
      </c>
      <c r="B4001" s="103" t="s">
        <v>4618</v>
      </c>
      <c r="C4001" s="103" t="s">
        <v>225</v>
      </c>
      <c r="D4001" s="360">
        <v>28.17</v>
      </c>
      <c r="E4001" s="522" t="s">
        <v>619</v>
      </c>
    </row>
    <row r="4002" spans="1:5" ht="13.5" x14ac:dyDescent="0.25">
      <c r="A4002" s="103">
        <v>89785</v>
      </c>
      <c r="B4002" s="103" t="s">
        <v>4619</v>
      </c>
      <c r="C4002" s="103" t="s">
        <v>225</v>
      </c>
      <c r="D4002" s="360">
        <v>31.93</v>
      </c>
      <c r="E4002" s="522" t="s">
        <v>619</v>
      </c>
    </row>
    <row r="4003" spans="1:5" ht="13.5" x14ac:dyDescent="0.25">
      <c r="A4003" s="103">
        <v>89786</v>
      </c>
      <c r="B4003" s="103" t="s">
        <v>4620</v>
      </c>
      <c r="C4003" s="103" t="s">
        <v>225</v>
      </c>
      <c r="D4003" s="360">
        <v>48.19</v>
      </c>
      <c r="E4003" s="522" t="s">
        <v>619</v>
      </c>
    </row>
    <row r="4004" spans="1:5" ht="13.5" x14ac:dyDescent="0.25">
      <c r="A4004" s="103">
        <v>89787</v>
      </c>
      <c r="B4004" s="103" t="s">
        <v>4621</v>
      </c>
      <c r="C4004" s="103" t="s">
        <v>225</v>
      </c>
      <c r="D4004" s="360">
        <v>38.57</v>
      </c>
      <c r="E4004" s="522" t="s">
        <v>619</v>
      </c>
    </row>
    <row r="4005" spans="1:5" ht="13.5" x14ac:dyDescent="0.25">
      <c r="A4005" s="103">
        <v>89788</v>
      </c>
      <c r="B4005" s="103" t="s">
        <v>4622</v>
      </c>
      <c r="C4005" s="103" t="s">
        <v>225</v>
      </c>
      <c r="D4005" s="360">
        <v>85.47</v>
      </c>
      <c r="E4005" s="522" t="s">
        <v>619</v>
      </c>
    </row>
    <row r="4006" spans="1:5" ht="13.5" x14ac:dyDescent="0.25">
      <c r="A4006" s="103">
        <v>89789</v>
      </c>
      <c r="B4006" s="103" t="s">
        <v>4623</v>
      </c>
      <c r="C4006" s="103" t="s">
        <v>225</v>
      </c>
      <c r="D4006" s="360">
        <v>72.39</v>
      </c>
      <c r="E4006" s="522" t="s">
        <v>619</v>
      </c>
    </row>
    <row r="4007" spans="1:5" ht="13.5" x14ac:dyDescent="0.25">
      <c r="A4007" s="103">
        <v>89790</v>
      </c>
      <c r="B4007" s="103" t="s">
        <v>4624</v>
      </c>
      <c r="C4007" s="103" t="s">
        <v>225</v>
      </c>
      <c r="D4007" s="360">
        <v>171.49</v>
      </c>
      <c r="E4007" s="522" t="s">
        <v>619</v>
      </c>
    </row>
    <row r="4008" spans="1:5" ht="13.5" x14ac:dyDescent="0.25">
      <c r="A4008" s="103">
        <v>89791</v>
      </c>
      <c r="B4008" s="103" t="s">
        <v>4625</v>
      </c>
      <c r="C4008" s="103" t="s">
        <v>225</v>
      </c>
      <c r="D4008" s="360">
        <v>165.57</v>
      </c>
      <c r="E4008" s="522" t="s">
        <v>619</v>
      </c>
    </row>
    <row r="4009" spans="1:5" ht="13.5" x14ac:dyDescent="0.25">
      <c r="A4009" s="103">
        <v>89792</v>
      </c>
      <c r="B4009" s="103" t="s">
        <v>4626</v>
      </c>
      <c r="C4009" s="103" t="s">
        <v>225</v>
      </c>
      <c r="D4009" s="360">
        <v>202.82</v>
      </c>
      <c r="E4009" s="522" t="s">
        <v>619</v>
      </c>
    </row>
    <row r="4010" spans="1:5" ht="13.5" x14ac:dyDescent="0.25">
      <c r="A4010" s="103">
        <v>89793</v>
      </c>
      <c r="B4010" s="103" t="s">
        <v>4627</v>
      </c>
      <c r="C4010" s="103" t="s">
        <v>225</v>
      </c>
      <c r="D4010" s="360">
        <v>239.65</v>
      </c>
      <c r="E4010" s="522" t="s">
        <v>619</v>
      </c>
    </row>
    <row r="4011" spans="1:5" ht="13.5" x14ac:dyDescent="0.25">
      <c r="A4011" s="103">
        <v>89794</v>
      </c>
      <c r="B4011" s="103" t="s">
        <v>4628</v>
      </c>
      <c r="C4011" s="103" t="s">
        <v>225</v>
      </c>
      <c r="D4011" s="360">
        <v>20.87</v>
      </c>
      <c r="E4011" s="522" t="s">
        <v>619</v>
      </c>
    </row>
    <row r="4012" spans="1:5" ht="13.5" x14ac:dyDescent="0.25">
      <c r="A4012" s="103">
        <v>89795</v>
      </c>
      <c r="B4012" s="103" t="s">
        <v>4629</v>
      </c>
      <c r="C4012" s="103" t="s">
        <v>225</v>
      </c>
      <c r="D4012" s="360">
        <v>51.5</v>
      </c>
      <c r="E4012" s="522" t="s">
        <v>619</v>
      </c>
    </row>
    <row r="4013" spans="1:5" ht="13.5" x14ac:dyDescent="0.25">
      <c r="A4013" s="103">
        <v>89796</v>
      </c>
      <c r="B4013" s="103" t="s">
        <v>4630</v>
      </c>
      <c r="C4013" s="103" t="s">
        <v>225</v>
      </c>
      <c r="D4013" s="360">
        <v>52.39</v>
      </c>
      <c r="E4013" s="522" t="s">
        <v>619</v>
      </c>
    </row>
    <row r="4014" spans="1:5" ht="13.5" x14ac:dyDescent="0.25">
      <c r="A4014" s="103">
        <v>89797</v>
      </c>
      <c r="B4014" s="103" t="s">
        <v>4631</v>
      </c>
      <c r="C4014" s="103" t="s">
        <v>225</v>
      </c>
      <c r="D4014" s="360">
        <v>65.25</v>
      </c>
      <c r="E4014" s="522" t="s">
        <v>619</v>
      </c>
    </row>
    <row r="4015" spans="1:5" ht="13.5" x14ac:dyDescent="0.25">
      <c r="A4015" s="103">
        <v>89801</v>
      </c>
      <c r="B4015" s="103" t="s">
        <v>4632</v>
      </c>
      <c r="C4015" s="103" t="s">
        <v>225</v>
      </c>
      <c r="D4015" s="360">
        <v>11.78</v>
      </c>
      <c r="E4015" s="522" t="s">
        <v>619</v>
      </c>
    </row>
    <row r="4016" spans="1:5" ht="13.5" x14ac:dyDescent="0.25">
      <c r="A4016" s="103">
        <v>89802</v>
      </c>
      <c r="B4016" s="103" t="s">
        <v>4633</v>
      </c>
      <c r="C4016" s="103" t="s">
        <v>225</v>
      </c>
      <c r="D4016" s="360">
        <v>12.94</v>
      </c>
      <c r="E4016" s="522" t="s">
        <v>619</v>
      </c>
    </row>
    <row r="4017" spans="1:5" ht="13.5" x14ac:dyDescent="0.25">
      <c r="A4017" s="103">
        <v>89803</v>
      </c>
      <c r="B4017" s="103" t="s">
        <v>4634</v>
      </c>
      <c r="C4017" s="103" t="s">
        <v>225</v>
      </c>
      <c r="D4017" s="360">
        <v>25.3</v>
      </c>
      <c r="E4017" s="522" t="s">
        <v>619</v>
      </c>
    </row>
    <row r="4018" spans="1:5" ht="13.5" x14ac:dyDescent="0.25">
      <c r="A4018" s="103">
        <v>89804</v>
      </c>
      <c r="B4018" s="103" t="s">
        <v>4635</v>
      </c>
      <c r="C4018" s="103" t="s">
        <v>225</v>
      </c>
      <c r="D4018" s="360">
        <v>28.79</v>
      </c>
      <c r="E4018" s="522" t="s">
        <v>619</v>
      </c>
    </row>
    <row r="4019" spans="1:5" ht="13.5" x14ac:dyDescent="0.25">
      <c r="A4019" s="103">
        <v>89805</v>
      </c>
      <c r="B4019" s="103" t="s">
        <v>4636</v>
      </c>
      <c r="C4019" s="103" t="s">
        <v>225</v>
      </c>
      <c r="D4019" s="360">
        <v>24.59</v>
      </c>
      <c r="E4019" s="522" t="s">
        <v>619</v>
      </c>
    </row>
    <row r="4020" spans="1:5" ht="13.5" x14ac:dyDescent="0.25">
      <c r="A4020" s="103">
        <v>89806</v>
      </c>
      <c r="B4020" s="103" t="s">
        <v>4637</v>
      </c>
      <c r="C4020" s="103" t="s">
        <v>225</v>
      </c>
      <c r="D4020" s="360">
        <v>26.15</v>
      </c>
      <c r="E4020" s="522" t="s">
        <v>619</v>
      </c>
    </row>
    <row r="4021" spans="1:5" ht="13.5" x14ac:dyDescent="0.25">
      <c r="A4021" s="103">
        <v>89807</v>
      </c>
      <c r="B4021" s="103" t="s">
        <v>4638</v>
      </c>
      <c r="C4021" s="103" t="s">
        <v>225</v>
      </c>
      <c r="D4021" s="360">
        <v>51.89</v>
      </c>
      <c r="E4021" s="522" t="s">
        <v>619</v>
      </c>
    </row>
    <row r="4022" spans="1:5" ht="13.5" x14ac:dyDescent="0.25">
      <c r="A4022" s="103">
        <v>89808</v>
      </c>
      <c r="B4022" s="103" t="s">
        <v>4639</v>
      </c>
      <c r="C4022" s="103" t="s">
        <v>225</v>
      </c>
      <c r="D4022" s="360">
        <v>84.81</v>
      </c>
      <c r="E4022" s="522" t="s">
        <v>619</v>
      </c>
    </row>
    <row r="4023" spans="1:5" ht="13.5" x14ac:dyDescent="0.25">
      <c r="A4023" s="103">
        <v>89809</v>
      </c>
      <c r="B4023" s="103" t="s">
        <v>4640</v>
      </c>
      <c r="C4023" s="103" t="s">
        <v>225</v>
      </c>
      <c r="D4023" s="360">
        <v>33.18</v>
      </c>
      <c r="E4023" s="522" t="s">
        <v>619</v>
      </c>
    </row>
    <row r="4024" spans="1:5" ht="13.5" x14ac:dyDescent="0.25">
      <c r="A4024" s="103">
        <v>89810</v>
      </c>
      <c r="B4024" s="103" t="s">
        <v>4641</v>
      </c>
      <c r="C4024" s="103" t="s">
        <v>225</v>
      </c>
      <c r="D4024" s="360">
        <v>34.51</v>
      </c>
      <c r="E4024" s="522" t="s">
        <v>619</v>
      </c>
    </row>
    <row r="4025" spans="1:5" ht="13.5" x14ac:dyDescent="0.25">
      <c r="A4025" s="103">
        <v>89811</v>
      </c>
      <c r="B4025" s="103" t="s">
        <v>4642</v>
      </c>
      <c r="C4025" s="103" t="s">
        <v>225</v>
      </c>
      <c r="D4025" s="360">
        <v>57.22</v>
      </c>
      <c r="E4025" s="522" t="s">
        <v>619</v>
      </c>
    </row>
    <row r="4026" spans="1:5" ht="13.5" x14ac:dyDescent="0.25">
      <c r="A4026" s="103">
        <v>89812</v>
      </c>
      <c r="B4026" s="103" t="s">
        <v>4643</v>
      </c>
      <c r="C4026" s="103" t="s">
        <v>225</v>
      </c>
      <c r="D4026" s="360">
        <v>113.26</v>
      </c>
      <c r="E4026" s="522" t="s">
        <v>619</v>
      </c>
    </row>
    <row r="4027" spans="1:5" ht="13.5" x14ac:dyDescent="0.25">
      <c r="A4027" s="103">
        <v>89813</v>
      </c>
      <c r="B4027" s="103" t="s">
        <v>4644</v>
      </c>
      <c r="C4027" s="103" t="s">
        <v>225</v>
      </c>
      <c r="D4027" s="360">
        <v>7.76</v>
      </c>
      <c r="E4027" s="522" t="s">
        <v>619</v>
      </c>
    </row>
    <row r="4028" spans="1:5" ht="13.5" x14ac:dyDescent="0.25">
      <c r="A4028" s="103">
        <v>89814</v>
      </c>
      <c r="B4028" s="103" t="s">
        <v>4645</v>
      </c>
      <c r="C4028" s="103" t="s">
        <v>225</v>
      </c>
      <c r="D4028" s="360">
        <v>24.39</v>
      </c>
      <c r="E4028" s="522" t="s">
        <v>619</v>
      </c>
    </row>
    <row r="4029" spans="1:5" ht="13.5" x14ac:dyDescent="0.25">
      <c r="A4029" s="103">
        <v>89815</v>
      </c>
      <c r="B4029" s="103" t="s">
        <v>4646</v>
      </c>
      <c r="C4029" s="103" t="s">
        <v>225</v>
      </c>
      <c r="D4029" s="360">
        <v>30.74</v>
      </c>
      <c r="E4029" s="522" t="s">
        <v>619</v>
      </c>
    </row>
    <row r="4030" spans="1:5" ht="13.5" x14ac:dyDescent="0.25">
      <c r="A4030" s="103">
        <v>89816</v>
      </c>
      <c r="B4030" s="103" t="s">
        <v>4647</v>
      </c>
      <c r="C4030" s="103" t="s">
        <v>225</v>
      </c>
      <c r="D4030" s="360">
        <v>44.87</v>
      </c>
      <c r="E4030" s="522" t="s">
        <v>619</v>
      </c>
    </row>
    <row r="4031" spans="1:5" ht="13.5" x14ac:dyDescent="0.25">
      <c r="A4031" s="103">
        <v>89817</v>
      </c>
      <c r="B4031" s="103" t="s">
        <v>4648</v>
      </c>
      <c r="C4031" s="103" t="s">
        <v>225</v>
      </c>
      <c r="D4031" s="360">
        <v>17.920000000000002</v>
      </c>
      <c r="E4031" s="522" t="s">
        <v>619</v>
      </c>
    </row>
    <row r="4032" spans="1:5" ht="13.5" x14ac:dyDescent="0.25">
      <c r="A4032" s="103">
        <v>89818</v>
      </c>
      <c r="B4032" s="103" t="s">
        <v>4649</v>
      </c>
      <c r="C4032" s="103" t="s">
        <v>225</v>
      </c>
      <c r="D4032" s="360">
        <v>58</v>
      </c>
      <c r="E4032" s="522" t="s">
        <v>619</v>
      </c>
    </row>
    <row r="4033" spans="1:5" ht="13.5" x14ac:dyDescent="0.25">
      <c r="A4033" s="103">
        <v>89819</v>
      </c>
      <c r="B4033" s="103" t="s">
        <v>4650</v>
      </c>
      <c r="C4033" s="103" t="s">
        <v>225</v>
      </c>
      <c r="D4033" s="360">
        <v>31.63</v>
      </c>
      <c r="E4033" s="522" t="s">
        <v>619</v>
      </c>
    </row>
    <row r="4034" spans="1:5" ht="13.5" x14ac:dyDescent="0.25">
      <c r="A4034" s="103">
        <v>89821</v>
      </c>
      <c r="B4034" s="103" t="s">
        <v>4651</v>
      </c>
      <c r="C4034" s="103" t="s">
        <v>225</v>
      </c>
      <c r="D4034" s="360">
        <v>22.06</v>
      </c>
      <c r="E4034" s="522" t="s">
        <v>619</v>
      </c>
    </row>
    <row r="4035" spans="1:5" ht="13.5" x14ac:dyDescent="0.25">
      <c r="A4035" s="103">
        <v>89822</v>
      </c>
      <c r="B4035" s="103" t="s">
        <v>4652</v>
      </c>
      <c r="C4035" s="103" t="s">
        <v>225</v>
      </c>
      <c r="D4035" s="360">
        <v>27.36</v>
      </c>
      <c r="E4035" s="522" t="s">
        <v>619</v>
      </c>
    </row>
    <row r="4036" spans="1:5" ht="13.5" x14ac:dyDescent="0.25">
      <c r="A4036" s="103">
        <v>89823</v>
      </c>
      <c r="B4036" s="103" t="s">
        <v>4653</v>
      </c>
      <c r="C4036" s="103" t="s">
        <v>225</v>
      </c>
      <c r="D4036" s="360">
        <v>46.25</v>
      </c>
      <c r="E4036" s="522" t="s">
        <v>619</v>
      </c>
    </row>
    <row r="4037" spans="1:5" ht="13.5" x14ac:dyDescent="0.25">
      <c r="A4037" s="103">
        <v>89824</v>
      </c>
      <c r="B4037" s="103" t="s">
        <v>4654</v>
      </c>
      <c r="C4037" s="103" t="s">
        <v>225</v>
      </c>
      <c r="D4037" s="360">
        <v>41.87</v>
      </c>
      <c r="E4037" s="522" t="s">
        <v>619</v>
      </c>
    </row>
    <row r="4038" spans="1:5" ht="13.5" x14ac:dyDescent="0.25">
      <c r="A4038" s="103">
        <v>89825</v>
      </c>
      <c r="B4038" s="103" t="s">
        <v>4655</v>
      </c>
      <c r="C4038" s="103" t="s">
        <v>225</v>
      </c>
      <c r="D4038" s="360">
        <v>22.1</v>
      </c>
      <c r="E4038" s="522" t="s">
        <v>619</v>
      </c>
    </row>
    <row r="4039" spans="1:5" ht="13.5" x14ac:dyDescent="0.25">
      <c r="A4039" s="103">
        <v>89826</v>
      </c>
      <c r="B4039" s="103" t="s">
        <v>4656</v>
      </c>
      <c r="C4039" s="103" t="s">
        <v>225</v>
      </c>
      <c r="D4039" s="360">
        <v>138.13999999999999</v>
      </c>
      <c r="E4039" s="522" t="s">
        <v>619</v>
      </c>
    </row>
    <row r="4040" spans="1:5" ht="13.5" x14ac:dyDescent="0.25">
      <c r="A4040" s="103">
        <v>89827</v>
      </c>
      <c r="B4040" s="103" t="s">
        <v>4657</v>
      </c>
      <c r="C4040" s="103" t="s">
        <v>225</v>
      </c>
      <c r="D4040" s="360">
        <v>25.86</v>
      </c>
      <c r="E4040" s="522" t="s">
        <v>619</v>
      </c>
    </row>
    <row r="4041" spans="1:5" ht="13.5" x14ac:dyDescent="0.25">
      <c r="A4041" s="103">
        <v>89828</v>
      </c>
      <c r="B4041" s="103" t="s">
        <v>4658</v>
      </c>
      <c r="C4041" s="103" t="s">
        <v>225</v>
      </c>
      <c r="D4041" s="360">
        <v>65.52</v>
      </c>
      <c r="E4041" s="522" t="s">
        <v>619</v>
      </c>
    </row>
    <row r="4042" spans="1:5" ht="13.5" x14ac:dyDescent="0.25">
      <c r="A4042" s="103">
        <v>89829</v>
      </c>
      <c r="B4042" s="103" t="s">
        <v>4659</v>
      </c>
      <c r="C4042" s="103" t="s">
        <v>225</v>
      </c>
      <c r="D4042" s="360">
        <v>45.87</v>
      </c>
      <c r="E4042" s="522" t="s">
        <v>619</v>
      </c>
    </row>
    <row r="4043" spans="1:5" ht="13.5" x14ac:dyDescent="0.25">
      <c r="A4043" s="103">
        <v>89830</v>
      </c>
      <c r="B4043" s="103" t="s">
        <v>4660</v>
      </c>
      <c r="C4043" s="103" t="s">
        <v>225</v>
      </c>
      <c r="D4043" s="360">
        <v>49.18</v>
      </c>
      <c r="E4043" s="522" t="s">
        <v>619</v>
      </c>
    </row>
    <row r="4044" spans="1:5" ht="13.5" x14ac:dyDescent="0.25">
      <c r="A4044" s="103">
        <v>89831</v>
      </c>
      <c r="B4044" s="103" t="s">
        <v>4661</v>
      </c>
      <c r="C4044" s="103" t="s">
        <v>225</v>
      </c>
      <c r="D4044" s="360">
        <v>70.13</v>
      </c>
      <c r="E4044" s="522" t="s">
        <v>619</v>
      </c>
    </row>
    <row r="4045" spans="1:5" ht="13.5" x14ac:dyDescent="0.25">
      <c r="A4045" s="103">
        <v>89832</v>
      </c>
      <c r="B4045" s="103" t="s">
        <v>4662</v>
      </c>
      <c r="C4045" s="103" t="s">
        <v>225</v>
      </c>
      <c r="D4045" s="360">
        <v>44.46</v>
      </c>
      <c r="E4045" s="522" t="s">
        <v>619</v>
      </c>
    </row>
    <row r="4046" spans="1:5" ht="13.5" x14ac:dyDescent="0.25">
      <c r="A4046" s="103">
        <v>89833</v>
      </c>
      <c r="B4046" s="103" t="s">
        <v>4663</v>
      </c>
      <c r="C4046" s="103" t="s">
        <v>225</v>
      </c>
      <c r="D4046" s="360">
        <v>53.83</v>
      </c>
      <c r="E4046" s="522" t="s">
        <v>619</v>
      </c>
    </row>
    <row r="4047" spans="1:5" ht="13.5" x14ac:dyDescent="0.25">
      <c r="A4047" s="103">
        <v>89834</v>
      </c>
      <c r="B4047" s="103" t="s">
        <v>4664</v>
      </c>
      <c r="C4047" s="103" t="s">
        <v>225</v>
      </c>
      <c r="D4047" s="360">
        <v>66.69</v>
      </c>
      <c r="E4047" s="522" t="s">
        <v>619</v>
      </c>
    </row>
    <row r="4048" spans="1:5" ht="13.5" x14ac:dyDescent="0.25">
      <c r="A4048" s="103">
        <v>89835</v>
      </c>
      <c r="B4048" s="103" t="s">
        <v>4665</v>
      </c>
      <c r="C4048" s="103" t="s">
        <v>225</v>
      </c>
      <c r="D4048" s="360">
        <v>47.43</v>
      </c>
      <c r="E4048" s="522" t="s">
        <v>619</v>
      </c>
    </row>
    <row r="4049" spans="1:5" ht="13.5" x14ac:dyDescent="0.25">
      <c r="A4049" s="103">
        <v>89836</v>
      </c>
      <c r="B4049" s="103" t="s">
        <v>4666</v>
      </c>
      <c r="C4049" s="103" t="s">
        <v>225</v>
      </c>
      <c r="D4049" s="360">
        <v>217.38</v>
      </c>
      <c r="E4049" s="522" t="s">
        <v>619</v>
      </c>
    </row>
    <row r="4050" spans="1:5" ht="13.5" x14ac:dyDescent="0.25">
      <c r="A4050" s="103">
        <v>89837</v>
      </c>
      <c r="B4050" s="103" t="s">
        <v>4667</v>
      </c>
      <c r="C4050" s="103" t="s">
        <v>225</v>
      </c>
      <c r="D4050" s="360">
        <v>145.49</v>
      </c>
      <c r="E4050" s="522" t="s">
        <v>619</v>
      </c>
    </row>
    <row r="4051" spans="1:5" ht="13.5" x14ac:dyDescent="0.25">
      <c r="A4051" s="103">
        <v>89838</v>
      </c>
      <c r="B4051" s="103" t="s">
        <v>4668</v>
      </c>
      <c r="C4051" s="103" t="s">
        <v>225</v>
      </c>
      <c r="D4051" s="360">
        <v>166.48</v>
      </c>
      <c r="E4051" s="522" t="s">
        <v>619</v>
      </c>
    </row>
    <row r="4052" spans="1:5" ht="13.5" x14ac:dyDescent="0.25">
      <c r="A4052" s="103">
        <v>89839</v>
      </c>
      <c r="B4052" s="103" t="s">
        <v>4669</v>
      </c>
      <c r="C4052" s="103" t="s">
        <v>225</v>
      </c>
      <c r="D4052" s="360">
        <v>188.93</v>
      </c>
      <c r="E4052" s="522" t="s">
        <v>619</v>
      </c>
    </row>
    <row r="4053" spans="1:5" ht="13.5" x14ac:dyDescent="0.25">
      <c r="A4053" s="103">
        <v>89840</v>
      </c>
      <c r="B4053" s="103" t="s">
        <v>4670</v>
      </c>
      <c r="C4053" s="103" t="s">
        <v>225</v>
      </c>
      <c r="D4053" s="360">
        <v>196.28</v>
      </c>
      <c r="E4053" s="522" t="s">
        <v>619</v>
      </c>
    </row>
    <row r="4054" spans="1:5" ht="13.5" x14ac:dyDescent="0.25">
      <c r="A4054" s="103">
        <v>89841</v>
      </c>
      <c r="B4054" s="103" t="s">
        <v>4671</v>
      </c>
      <c r="C4054" s="103" t="s">
        <v>225</v>
      </c>
      <c r="D4054" s="360">
        <v>287.33999999999997</v>
      </c>
      <c r="E4054" s="522" t="s">
        <v>619</v>
      </c>
    </row>
    <row r="4055" spans="1:5" ht="13.5" x14ac:dyDescent="0.25">
      <c r="A4055" s="103">
        <v>89842</v>
      </c>
      <c r="B4055" s="103" t="s">
        <v>4672</v>
      </c>
      <c r="C4055" s="103" t="s">
        <v>225</v>
      </c>
      <c r="D4055" s="360">
        <v>54.06</v>
      </c>
      <c r="E4055" s="522" t="s">
        <v>619</v>
      </c>
    </row>
    <row r="4056" spans="1:5" ht="13.5" x14ac:dyDescent="0.25">
      <c r="A4056" s="103">
        <v>89844</v>
      </c>
      <c r="B4056" s="103" t="s">
        <v>4673</v>
      </c>
      <c r="C4056" s="103" t="s">
        <v>225</v>
      </c>
      <c r="D4056" s="360">
        <v>68.17</v>
      </c>
      <c r="E4056" s="522" t="s">
        <v>619</v>
      </c>
    </row>
    <row r="4057" spans="1:5" ht="13.5" x14ac:dyDescent="0.25">
      <c r="A4057" s="103">
        <v>89845</v>
      </c>
      <c r="B4057" s="103" t="s">
        <v>4674</v>
      </c>
      <c r="C4057" s="103" t="s">
        <v>225</v>
      </c>
      <c r="D4057" s="360">
        <v>107.31</v>
      </c>
      <c r="E4057" s="522" t="s">
        <v>619</v>
      </c>
    </row>
    <row r="4058" spans="1:5" ht="13.5" x14ac:dyDescent="0.25">
      <c r="A4058" s="103">
        <v>89846</v>
      </c>
      <c r="B4058" s="103" t="s">
        <v>4675</v>
      </c>
      <c r="C4058" s="103" t="s">
        <v>225</v>
      </c>
      <c r="D4058" s="360">
        <v>230.85</v>
      </c>
      <c r="E4058" s="522" t="s">
        <v>619</v>
      </c>
    </row>
    <row r="4059" spans="1:5" ht="13.5" x14ac:dyDescent="0.25">
      <c r="A4059" s="103">
        <v>89847</v>
      </c>
      <c r="B4059" s="103" t="s">
        <v>4676</v>
      </c>
      <c r="C4059" s="103" t="s">
        <v>225</v>
      </c>
      <c r="D4059" s="360">
        <v>275.79000000000002</v>
      </c>
      <c r="E4059" s="522" t="s">
        <v>619</v>
      </c>
    </row>
    <row r="4060" spans="1:5" ht="13.5" x14ac:dyDescent="0.25">
      <c r="A4060" s="103">
        <v>89850</v>
      </c>
      <c r="B4060" s="103" t="s">
        <v>4677</v>
      </c>
      <c r="C4060" s="103" t="s">
        <v>225</v>
      </c>
      <c r="D4060" s="360">
        <v>35.83</v>
      </c>
      <c r="E4060" s="522" t="s">
        <v>619</v>
      </c>
    </row>
    <row r="4061" spans="1:5" ht="13.5" x14ac:dyDescent="0.25">
      <c r="A4061" s="103">
        <v>89851</v>
      </c>
      <c r="B4061" s="103" t="s">
        <v>4678</v>
      </c>
      <c r="C4061" s="103" t="s">
        <v>225</v>
      </c>
      <c r="D4061" s="360">
        <v>37.159999999999997</v>
      </c>
      <c r="E4061" s="522" t="s">
        <v>619</v>
      </c>
    </row>
    <row r="4062" spans="1:5" ht="13.5" x14ac:dyDescent="0.25">
      <c r="A4062" s="103">
        <v>89852</v>
      </c>
      <c r="B4062" s="103" t="s">
        <v>4679</v>
      </c>
      <c r="C4062" s="103" t="s">
        <v>225</v>
      </c>
      <c r="D4062" s="360">
        <v>59.87</v>
      </c>
      <c r="E4062" s="522" t="s">
        <v>619</v>
      </c>
    </row>
    <row r="4063" spans="1:5" ht="13.5" x14ac:dyDescent="0.25">
      <c r="A4063" s="103">
        <v>89853</v>
      </c>
      <c r="B4063" s="103" t="s">
        <v>4680</v>
      </c>
      <c r="C4063" s="103" t="s">
        <v>225</v>
      </c>
      <c r="D4063" s="360">
        <v>115.91</v>
      </c>
      <c r="E4063" s="522" t="s">
        <v>619</v>
      </c>
    </row>
    <row r="4064" spans="1:5" ht="13.5" x14ac:dyDescent="0.25">
      <c r="A4064" s="103">
        <v>89854</v>
      </c>
      <c r="B4064" s="103" t="s">
        <v>4681</v>
      </c>
      <c r="C4064" s="103" t="s">
        <v>225</v>
      </c>
      <c r="D4064" s="360">
        <v>141.55000000000001</v>
      </c>
      <c r="E4064" s="522" t="s">
        <v>619</v>
      </c>
    </row>
    <row r="4065" spans="1:5" ht="13.5" x14ac:dyDescent="0.25">
      <c r="A4065" s="103">
        <v>89855</v>
      </c>
      <c r="B4065" s="103" t="s">
        <v>4682</v>
      </c>
      <c r="C4065" s="103" t="s">
        <v>225</v>
      </c>
      <c r="D4065" s="360">
        <v>149.88</v>
      </c>
      <c r="E4065" s="522" t="s">
        <v>619</v>
      </c>
    </row>
    <row r="4066" spans="1:5" ht="13.5" x14ac:dyDescent="0.25">
      <c r="A4066" s="103">
        <v>89856</v>
      </c>
      <c r="B4066" s="103" t="s">
        <v>4683</v>
      </c>
      <c r="C4066" s="103" t="s">
        <v>225</v>
      </c>
      <c r="D4066" s="360">
        <v>23.82</v>
      </c>
      <c r="E4066" s="522" t="s">
        <v>619</v>
      </c>
    </row>
    <row r="4067" spans="1:5" ht="13.5" x14ac:dyDescent="0.25">
      <c r="A4067" s="103">
        <v>89857</v>
      </c>
      <c r="B4067" s="103" t="s">
        <v>4684</v>
      </c>
      <c r="C4067" s="103" t="s">
        <v>225</v>
      </c>
      <c r="D4067" s="360">
        <v>48.01</v>
      </c>
      <c r="E4067" s="522" t="s">
        <v>619</v>
      </c>
    </row>
    <row r="4068" spans="1:5" ht="13.5" x14ac:dyDescent="0.25">
      <c r="A4068" s="103">
        <v>89860</v>
      </c>
      <c r="B4068" s="103" t="s">
        <v>4685</v>
      </c>
      <c r="C4068" s="103" t="s">
        <v>225</v>
      </c>
      <c r="D4068" s="360">
        <v>57.35</v>
      </c>
      <c r="E4068" s="522" t="s">
        <v>619</v>
      </c>
    </row>
    <row r="4069" spans="1:5" ht="13.5" x14ac:dyDescent="0.25">
      <c r="A4069" s="103">
        <v>89861</v>
      </c>
      <c r="B4069" s="103" t="s">
        <v>4686</v>
      </c>
      <c r="C4069" s="103" t="s">
        <v>225</v>
      </c>
      <c r="D4069" s="360">
        <v>70.209999999999994</v>
      </c>
      <c r="E4069" s="522" t="s">
        <v>619</v>
      </c>
    </row>
    <row r="4070" spans="1:5" ht="13.5" x14ac:dyDescent="0.25">
      <c r="A4070" s="103">
        <v>89866</v>
      </c>
      <c r="B4070" s="103" t="s">
        <v>4687</v>
      </c>
      <c r="C4070" s="103" t="s">
        <v>225</v>
      </c>
      <c r="D4070" s="360">
        <v>7.2</v>
      </c>
      <c r="E4070" s="522" t="s">
        <v>619</v>
      </c>
    </row>
    <row r="4071" spans="1:5" ht="13.5" x14ac:dyDescent="0.25">
      <c r="A4071" s="103">
        <v>89867</v>
      </c>
      <c r="B4071" s="103" t="s">
        <v>4688</v>
      </c>
      <c r="C4071" s="103" t="s">
        <v>225</v>
      </c>
      <c r="D4071" s="360">
        <v>8.43</v>
      </c>
      <c r="E4071" s="522" t="s">
        <v>619</v>
      </c>
    </row>
    <row r="4072" spans="1:5" ht="13.5" x14ac:dyDescent="0.25">
      <c r="A4072" s="103">
        <v>89868</v>
      </c>
      <c r="B4072" s="103" t="s">
        <v>4689</v>
      </c>
      <c r="C4072" s="103" t="s">
        <v>225</v>
      </c>
      <c r="D4072" s="360">
        <v>5.73</v>
      </c>
      <c r="E4072" s="522" t="s">
        <v>619</v>
      </c>
    </row>
    <row r="4073" spans="1:5" ht="13.5" x14ac:dyDescent="0.25">
      <c r="A4073" s="103">
        <v>89869</v>
      </c>
      <c r="B4073" s="103" t="s">
        <v>4690</v>
      </c>
      <c r="C4073" s="103" t="s">
        <v>225</v>
      </c>
      <c r="D4073" s="360">
        <v>10.18</v>
      </c>
      <c r="E4073" s="522" t="s">
        <v>619</v>
      </c>
    </row>
    <row r="4074" spans="1:5" ht="13.5" x14ac:dyDescent="0.25">
      <c r="A4074" s="103">
        <v>89979</v>
      </c>
      <c r="B4074" s="103" t="s">
        <v>4691</v>
      </c>
      <c r="C4074" s="103" t="s">
        <v>225</v>
      </c>
      <c r="D4074" s="360">
        <v>33.85</v>
      </c>
      <c r="E4074" s="522" t="s">
        <v>619</v>
      </c>
    </row>
    <row r="4075" spans="1:5" ht="13.5" x14ac:dyDescent="0.25">
      <c r="A4075" s="103">
        <v>89981</v>
      </c>
      <c r="B4075" s="103" t="s">
        <v>4692</v>
      </c>
      <c r="C4075" s="103" t="s">
        <v>225</v>
      </c>
      <c r="D4075" s="360">
        <v>31.21</v>
      </c>
      <c r="E4075" s="522" t="s">
        <v>619</v>
      </c>
    </row>
    <row r="4076" spans="1:5" ht="13.5" x14ac:dyDescent="0.25">
      <c r="A4076" s="103">
        <v>90373</v>
      </c>
      <c r="B4076" s="103" t="s">
        <v>4693</v>
      </c>
      <c r="C4076" s="103" t="s">
        <v>225</v>
      </c>
      <c r="D4076" s="360">
        <v>15.31</v>
      </c>
      <c r="E4076" s="522" t="s">
        <v>619</v>
      </c>
    </row>
    <row r="4077" spans="1:5" ht="13.5" x14ac:dyDescent="0.25">
      <c r="A4077" s="103">
        <v>90374</v>
      </c>
      <c r="B4077" s="103" t="s">
        <v>4694</v>
      </c>
      <c r="C4077" s="103" t="s">
        <v>225</v>
      </c>
      <c r="D4077" s="360">
        <v>27.34</v>
      </c>
      <c r="E4077" s="522" t="s">
        <v>619</v>
      </c>
    </row>
    <row r="4078" spans="1:5" ht="13.5" x14ac:dyDescent="0.25">
      <c r="A4078" s="103">
        <v>92287</v>
      </c>
      <c r="B4078" s="103" t="s">
        <v>4695</v>
      </c>
      <c r="C4078" s="103" t="s">
        <v>225</v>
      </c>
      <c r="D4078" s="360">
        <v>16.55</v>
      </c>
      <c r="E4078" s="522" t="s">
        <v>619</v>
      </c>
    </row>
    <row r="4079" spans="1:5" ht="13.5" x14ac:dyDescent="0.25">
      <c r="A4079" s="103">
        <v>92288</v>
      </c>
      <c r="B4079" s="103" t="s">
        <v>4696</v>
      </c>
      <c r="C4079" s="103" t="s">
        <v>225</v>
      </c>
      <c r="D4079" s="360">
        <v>26.21</v>
      </c>
      <c r="E4079" s="522" t="s">
        <v>619</v>
      </c>
    </row>
    <row r="4080" spans="1:5" ht="13.5" x14ac:dyDescent="0.25">
      <c r="A4080" s="103">
        <v>92289</v>
      </c>
      <c r="B4080" s="103" t="s">
        <v>4697</v>
      </c>
      <c r="C4080" s="103" t="s">
        <v>225</v>
      </c>
      <c r="D4080" s="360">
        <v>46.69</v>
      </c>
      <c r="E4080" s="522" t="s">
        <v>619</v>
      </c>
    </row>
    <row r="4081" spans="1:5" ht="13.5" x14ac:dyDescent="0.25">
      <c r="A4081" s="103">
        <v>92290</v>
      </c>
      <c r="B4081" s="103" t="s">
        <v>4698</v>
      </c>
      <c r="C4081" s="103" t="s">
        <v>225</v>
      </c>
      <c r="D4081" s="360">
        <v>70.91</v>
      </c>
      <c r="E4081" s="522" t="s">
        <v>619</v>
      </c>
    </row>
    <row r="4082" spans="1:5" ht="13.5" x14ac:dyDescent="0.25">
      <c r="A4082" s="103">
        <v>92291</v>
      </c>
      <c r="B4082" s="103" t="s">
        <v>4699</v>
      </c>
      <c r="C4082" s="103" t="s">
        <v>225</v>
      </c>
      <c r="D4082" s="360">
        <v>110.06</v>
      </c>
      <c r="E4082" s="522" t="s">
        <v>619</v>
      </c>
    </row>
    <row r="4083" spans="1:5" ht="13.5" x14ac:dyDescent="0.25">
      <c r="A4083" s="103">
        <v>92292</v>
      </c>
      <c r="B4083" s="103" t="s">
        <v>4700</v>
      </c>
      <c r="C4083" s="103" t="s">
        <v>225</v>
      </c>
      <c r="D4083" s="360">
        <v>342.68</v>
      </c>
      <c r="E4083" s="522" t="s">
        <v>619</v>
      </c>
    </row>
    <row r="4084" spans="1:5" ht="13.5" x14ac:dyDescent="0.25">
      <c r="A4084" s="103">
        <v>92293</v>
      </c>
      <c r="B4084" s="103" t="s">
        <v>4701</v>
      </c>
      <c r="C4084" s="103" t="s">
        <v>225</v>
      </c>
      <c r="D4084" s="360">
        <v>9.35</v>
      </c>
      <c r="E4084" s="522" t="s">
        <v>619</v>
      </c>
    </row>
    <row r="4085" spans="1:5" ht="13.5" x14ac:dyDescent="0.25">
      <c r="A4085" s="103">
        <v>92294</v>
      </c>
      <c r="B4085" s="103" t="s">
        <v>4702</v>
      </c>
      <c r="C4085" s="103" t="s">
        <v>225</v>
      </c>
      <c r="D4085" s="360">
        <v>15.94</v>
      </c>
      <c r="E4085" s="522" t="s">
        <v>619</v>
      </c>
    </row>
    <row r="4086" spans="1:5" ht="13.5" x14ac:dyDescent="0.25">
      <c r="A4086" s="103">
        <v>92295</v>
      </c>
      <c r="B4086" s="103" t="s">
        <v>4703</v>
      </c>
      <c r="C4086" s="103" t="s">
        <v>225</v>
      </c>
      <c r="D4086" s="360">
        <v>30.26</v>
      </c>
      <c r="E4086" s="522" t="s">
        <v>619</v>
      </c>
    </row>
    <row r="4087" spans="1:5" ht="13.5" x14ac:dyDescent="0.25">
      <c r="A4087" s="103">
        <v>92296</v>
      </c>
      <c r="B4087" s="103" t="s">
        <v>4704</v>
      </c>
      <c r="C4087" s="103" t="s">
        <v>225</v>
      </c>
      <c r="D4087" s="360">
        <v>40.15</v>
      </c>
      <c r="E4087" s="522" t="s">
        <v>619</v>
      </c>
    </row>
    <row r="4088" spans="1:5" ht="13.5" x14ac:dyDescent="0.25">
      <c r="A4088" s="103">
        <v>92297</v>
      </c>
      <c r="B4088" s="103" t="s">
        <v>4705</v>
      </c>
      <c r="C4088" s="103" t="s">
        <v>225</v>
      </c>
      <c r="D4088" s="360">
        <v>62.43</v>
      </c>
      <c r="E4088" s="522" t="s">
        <v>619</v>
      </c>
    </row>
    <row r="4089" spans="1:5" ht="13.5" x14ac:dyDescent="0.25">
      <c r="A4089" s="103">
        <v>92298</v>
      </c>
      <c r="B4089" s="103" t="s">
        <v>4706</v>
      </c>
      <c r="C4089" s="103" t="s">
        <v>225</v>
      </c>
      <c r="D4089" s="360">
        <v>176.37</v>
      </c>
      <c r="E4089" s="522" t="s">
        <v>619</v>
      </c>
    </row>
    <row r="4090" spans="1:5" ht="13.5" x14ac:dyDescent="0.25">
      <c r="A4090" s="103">
        <v>92299</v>
      </c>
      <c r="B4090" s="103" t="s">
        <v>4707</v>
      </c>
      <c r="C4090" s="103" t="s">
        <v>225</v>
      </c>
      <c r="D4090" s="360">
        <v>21.78</v>
      </c>
      <c r="E4090" s="522" t="s">
        <v>619</v>
      </c>
    </row>
    <row r="4091" spans="1:5" ht="13.5" x14ac:dyDescent="0.25">
      <c r="A4091" s="103">
        <v>92300</v>
      </c>
      <c r="B4091" s="103" t="s">
        <v>4708</v>
      </c>
      <c r="C4091" s="103" t="s">
        <v>225</v>
      </c>
      <c r="D4091" s="360">
        <v>33.299999999999997</v>
      </c>
      <c r="E4091" s="522" t="s">
        <v>619</v>
      </c>
    </row>
    <row r="4092" spans="1:5" ht="13.5" x14ac:dyDescent="0.25">
      <c r="A4092" s="103">
        <v>92301</v>
      </c>
      <c r="B4092" s="103" t="s">
        <v>4709</v>
      </c>
      <c r="C4092" s="103" t="s">
        <v>225</v>
      </c>
      <c r="D4092" s="360">
        <v>66.349999999999994</v>
      </c>
      <c r="E4092" s="522" t="s">
        <v>619</v>
      </c>
    </row>
    <row r="4093" spans="1:5" ht="13.5" x14ac:dyDescent="0.25">
      <c r="A4093" s="103">
        <v>92302</v>
      </c>
      <c r="B4093" s="103" t="s">
        <v>4710</v>
      </c>
      <c r="C4093" s="103" t="s">
        <v>225</v>
      </c>
      <c r="D4093" s="360">
        <v>87.76</v>
      </c>
      <c r="E4093" s="522" t="s">
        <v>619</v>
      </c>
    </row>
    <row r="4094" spans="1:5" ht="13.5" x14ac:dyDescent="0.25">
      <c r="A4094" s="103">
        <v>92303</v>
      </c>
      <c r="B4094" s="103" t="s">
        <v>4711</v>
      </c>
      <c r="C4094" s="103" t="s">
        <v>225</v>
      </c>
      <c r="D4094" s="360">
        <v>161.63</v>
      </c>
      <c r="E4094" s="522" t="s">
        <v>619</v>
      </c>
    </row>
    <row r="4095" spans="1:5" ht="13.5" x14ac:dyDescent="0.25">
      <c r="A4095" s="103">
        <v>92304</v>
      </c>
      <c r="B4095" s="103" t="s">
        <v>4712</v>
      </c>
      <c r="C4095" s="103" t="s">
        <v>225</v>
      </c>
      <c r="D4095" s="360">
        <v>421.26</v>
      </c>
      <c r="E4095" s="522" t="s">
        <v>619</v>
      </c>
    </row>
    <row r="4096" spans="1:5" ht="13.5" x14ac:dyDescent="0.25">
      <c r="A4096" s="103">
        <v>92311</v>
      </c>
      <c r="B4096" s="103" t="s">
        <v>4713</v>
      </c>
      <c r="C4096" s="103" t="s">
        <v>225</v>
      </c>
      <c r="D4096" s="360">
        <v>12.03</v>
      </c>
      <c r="E4096" s="522" t="s">
        <v>619</v>
      </c>
    </row>
    <row r="4097" spans="1:5" ht="13.5" x14ac:dyDescent="0.25">
      <c r="A4097" s="103">
        <v>92312</v>
      </c>
      <c r="B4097" s="103" t="s">
        <v>4714</v>
      </c>
      <c r="C4097" s="103" t="s">
        <v>225</v>
      </c>
      <c r="D4097" s="360">
        <v>20.25</v>
      </c>
      <c r="E4097" s="522" t="s">
        <v>619</v>
      </c>
    </row>
    <row r="4098" spans="1:5" ht="13.5" x14ac:dyDescent="0.25">
      <c r="A4098" s="103">
        <v>92313</v>
      </c>
      <c r="B4098" s="103" t="s">
        <v>4715</v>
      </c>
      <c r="C4098" s="103" t="s">
        <v>225</v>
      </c>
      <c r="D4098" s="360">
        <v>29.64</v>
      </c>
      <c r="E4098" s="522" t="s">
        <v>619</v>
      </c>
    </row>
    <row r="4099" spans="1:5" ht="13.5" x14ac:dyDescent="0.25">
      <c r="A4099" s="103">
        <v>92314</v>
      </c>
      <c r="B4099" s="103" t="s">
        <v>4716</v>
      </c>
      <c r="C4099" s="103" t="s">
        <v>225</v>
      </c>
      <c r="D4099" s="360">
        <v>8.0299999999999994</v>
      </c>
      <c r="E4099" s="522" t="s">
        <v>619</v>
      </c>
    </row>
    <row r="4100" spans="1:5" ht="13.5" x14ac:dyDescent="0.25">
      <c r="A4100" s="103">
        <v>92315</v>
      </c>
      <c r="B4100" s="103" t="s">
        <v>4717</v>
      </c>
      <c r="C4100" s="103" t="s">
        <v>225</v>
      </c>
      <c r="D4100" s="360">
        <v>11.84</v>
      </c>
      <c r="E4100" s="522" t="s">
        <v>619</v>
      </c>
    </row>
    <row r="4101" spans="1:5" ht="13.5" x14ac:dyDescent="0.25">
      <c r="A4101" s="103">
        <v>92316</v>
      </c>
      <c r="B4101" s="103" t="s">
        <v>4718</v>
      </c>
      <c r="C4101" s="103" t="s">
        <v>225</v>
      </c>
      <c r="D4101" s="360">
        <v>18.239999999999998</v>
      </c>
      <c r="E4101" s="522" t="s">
        <v>619</v>
      </c>
    </row>
    <row r="4102" spans="1:5" ht="13.5" x14ac:dyDescent="0.25">
      <c r="A4102" s="103">
        <v>92317</v>
      </c>
      <c r="B4102" s="103" t="s">
        <v>4719</v>
      </c>
      <c r="C4102" s="103" t="s">
        <v>225</v>
      </c>
      <c r="D4102" s="360">
        <v>16.87</v>
      </c>
      <c r="E4102" s="522" t="s">
        <v>619</v>
      </c>
    </row>
    <row r="4103" spans="1:5" ht="13.5" x14ac:dyDescent="0.25">
      <c r="A4103" s="103">
        <v>92318</v>
      </c>
      <c r="B4103" s="103" t="s">
        <v>4720</v>
      </c>
      <c r="C4103" s="103" t="s">
        <v>225</v>
      </c>
      <c r="D4103" s="360">
        <v>26.73</v>
      </c>
      <c r="E4103" s="522" t="s">
        <v>619</v>
      </c>
    </row>
    <row r="4104" spans="1:5" ht="13.5" x14ac:dyDescent="0.25">
      <c r="A4104" s="103">
        <v>92319</v>
      </c>
      <c r="B4104" s="103" t="s">
        <v>4721</v>
      </c>
      <c r="C4104" s="103" t="s">
        <v>225</v>
      </c>
      <c r="D4104" s="360">
        <v>37.869999999999997</v>
      </c>
      <c r="E4104" s="522" t="s">
        <v>619</v>
      </c>
    </row>
    <row r="4105" spans="1:5" ht="13.5" x14ac:dyDescent="0.25">
      <c r="A4105" s="103">
        <v>92326</v>
      </c>
      <c r="B4105" s="103" t="s">
        <v>4722</v>
      </c>
      <c r="C4105" s="103" t="s">
        <v>225</v>
      </c>
      <c r="D4105" s="360">
        <v>12.65</v>
      </c>
      <c r="E4105" s="522" t="s">
        <v>619</v>
      </c>
    </row>
    <row r="4106" spans="1:5" ht="13.5" x14ac:dyDescent="0.25">
      <c r="A4106" s="103">
        <v>92327</v>
      </c>
      <c r="B4106" s="103" t="s">
        <v>4723</v>
      </c>
      <c r="C4106" s="103" t="s">
        <v>225</v>
      </c>
      <c r="D4106" s="360">
        <v>23.01</v>
      </c>
      <c r="E4106" s="522" t="s">
        <v>619</v>
      </c>
    </row>
    <row r="4107" spans="1:5" ht="13.5" x14ac:dyDescent="0.25">
      <c r="A4107" s="103">
        <v>92328</v>
      </c>
      <c r="B4107" s="103" t="s">
        <v>4724</v>
      </c>
      <c r="C4107" s="103" t="s">
        <v>225</v>
      </c>
      <c r="D4107" s="360">
        <v>34.54</v>
      </c>
      <c r="E4107" s="522" t="s">
        <v>619</v>
      </c>
    </row>
    <row r="4108" spans="1:5" ht="13.5" x14ac:dyDescent="0.25">
      <c r="A4108" s="103">
        <v>92329</v>
      </c>
      <c r="B4108" s="103" t="s">
        <v>4725</v>
      </c>
      <c r="C4108" s="103" t="s">
        <v>225</v>
      </c>
      <c r="D4108" s="360">
        <v>8.19</v>
      </c>
      <c r="E4108" s="522" t="s">
        <v>619</v>
      </c>
    </row>
    <row r="4109" spans="1:5" ht="13.5" x14ac:dyDescent="0.25">
      <c r="A4109" s="103">
        <v>92330</v>
      </c>
      <c r="B4109" s="103" t="s">
        <v>4726</v>
      </c>
      <c r="C4109" s="103" t="s">
        <v>225</v>
      </c>
      <c r="D4109" s="360">
        <v>13.69</v>
      </c>
      <c r="E4109" s="522" t="s">
        <v>619</v>
      </c>
    </row>
    <row r="4110" spans="1:5" ht="13.5" x14ac:dyDescent="0.25">
      <c r="A4110" s="103">
        <v>92331</v>
      </c>
      <c r="B4110" s="103" t="s">
        <v>4727</v>
      </c>
      <c r="C4110" s="103" t="s">
        <v>225</v>
      </c>
      <c r="D4110" s="360">
        <v>21.53</v>
      </c>
      <c r="E4110" s="522" t="s">
        <v>619</v>
      </c>
    </row>
    <row r="4111" spans="1:5" ht="13.5" x14ac:dyDescent="0.25">
      <c r="A4111" s="103">
        <v>92332</v>
      </c>
      <c r="B4111" s="103" t="s">
        <v>4728</v>
      </c>
      <c r="C4111" s="103" t="s">
        <v>225</v>
      </c>
      <c r="D4111" s="360">
        <v>17.170000000000002</v>
      </c>
      <c r="E4111" s="522" t="s">
        <v>619</v>
      </c>
    </row>
    <row r="4112" spans="1:5" ht="13.5" x14ac:dyDescent="0.25">
      <c r="A4112" s="103">
        <v>92333</v>
      </c>
      <c r="B4112" s="103" t="s">
        <v>4729</v>
      </c>
      <c r="C4112" s="103" t="s">
        <v>225</v>
      </c>
      <c r="D4112" s="360">
        <v>30.4</v>
      </c>
      <c r="E4112" s="522" t="s">
        <v>619</v>
      </c>
    </row>
    <row r="4113" spans="1:5" ht="13.5" x14ac:dyDescent="0.25">
      <c r="A4113" s="103">
        <v>92334</v>
      </c>
      <c r="B4113" s="103" t="s">
        <v>4730</v>
      </c>
      <c r="C4113" s="103" t="s">
        <v>225</v>
      </c>
      <c r="D4113" s="360">
        <v>44.43</v>
      </c>
      <c r="E4113" s="522" t="s">
        <v>619</v>
      </c>
    </row>
    <row r="4114" spans="1:5" ht="13.5" x14ac:dyDescent="0.25">
      <c r="A4114" s="103">
        <v>92344</v>
      </c>
      <c r="B4114" s="103" t="s">
        <v>4731</v>
      </c>
      <c r="C4114" s="103" t="s">
        <v>225</v>
      </c>
      <c r="D4114" s="360">
        <v>65.739999999999995</v>
      </c>
      <c r="E4114" s="522" t="s">
        <v>619</v>
      </c>
    </row>
    <row r="4115" spans="1:5" ht="13.5" x14ac:dyDescent="0.25">
      <c r="A4115" s="103">
        <v>92345</v>
      </c>
      <c r="B4115" s="103" t="s">
        <v>4732</v>
      </c>
      <c r="C4115" s="103" t="s">
        <v>225</v>
      </c>
      <c r="D4115" s="360">
        <v>65.709999999999994</v>
      </c>
      <c r="E4115" s="522" t="s">
        <v>619</v>
      </c>
    </row>
    <row r="4116" spans="1:5" ht="13.5" x14ac:dyDescent="0.25">
      <c r="A4116" s="103">
        <v>92346</v>
      </c>
      <c r="B4116" s="103" t="s">
        <v>4733</v>
      </c>
      <c r="C4116" s="103" t="s">
        <v>225</v>
      </c>
      <c r="D4116" s="360">
        <v>87.91</v>
      </c>
      <c r="E4116" s="522" t="s">
        <v>619</v>
      </c>
    </row>
    <row r="4117" spans="1:5" ht="13.5" x14ac:dyDescent="0.25">
      <c r="A4117" s="103">
        <v>92347</v>
      </c>
      <c r="B4117" s="103" t="s">
        <v>4734</v>
      </c>
      <c r="C4117" s="103" t="s">
        <v>225</v>
      </c>
      <c r="D4117" s="360">
        <v>98.69</v>
      </c>
      <c r="E4117" s="522" t="s">
        <v>619</v>
      </c>
    </row>
    <row r="4118" spans="1:5" ht="13.5" x14ac:dyDescent="0.25">
      <c r="A4118" s="103">
        <v>92348</v>
      </c>
      <c r="B4118" s="103" t="s">
        <v>4735</v>
      </c>
      <c r="C4118" s="103" t="s">
        <v>225</v>
      </c>
      <c r="D4118" s="360">
        <v>125.83</v>
      </c>
      <c r="E4118" s="522" t="s">
        <v>619</v>
      </c>
    </row>
    <row r="4119" spans="1:5" ht="13.5" x14ac:dyDescent="0.25">
      <c r="A4119" s="103">
        <v>92349</v>
      </c>
      <c r="B4119" s="103" t="s">
        <v>4736</v>
      </c>
      <c r="C4119" s="103" t="s">
        <v>225</v>
      </c>
      <c r="D4119" s="360">
        <v>135.41999999999999</v>
      </c>
      <c r="E4119" s="522" t="s">
        <v>619</v>
      </c>
    </row>
    <row r="4120" spans="1:5" ht="13.5" x14ac:dyDescent="0.25">
      <c r="A4120" s="103">
        <v>92350</v>
      </c>
      <c r="B4120" s="103" t="s">
        <v>4737</v>
      </c>
      <c r="C4120" s="103" t="s">
        <v>225</v>
      </c>
      <c r="D4120" s="360">
        <v>97.74</v>
      </c>
      <c r="E4120" s="522" t="s">
        <v>619</v>
      </c>
    </row>
    <row r="4121" spans="1:5" ht="13.5" x14ac:dyDescent="0.25">
      <c r="A4121" s="103">
        <v>92351</v>
      </c>
      <c r="B4121" s="103" t="s">
        <v>4738</v>
      </c>
      <c r="C4121" s="103" t="s">
        <v>225</v>
      </c>
      <c r="D4121" s="360">
        <v>95.34</v>
      </c>
      <c r="E4121" s="522" t="s">
        <v>619</v>
      </c>
    </row>
    <row r="4122" spans="1:5" ht="13.5" x14ac:dyDescent="0.25">
      <c r="A4122" s="103">
        <v>92352</v>
      </c>
      <c r="B4122" s="103" t="s">
        <v>4739</v>
      </c>
      <c r="C4122" s="103" t="s">
        <v>225</v>
      </c>
      <c r="D4122" s="360">
        <v>152.62</v>
      </c>
      <c r="E4122" s="522" t="s">
        <v>619</v>
      </c>
    </row>
    <row r="4123" spans="1:5" ht="13.5" x14ac:dyDescent="0.25">
      <c r="A4123" s="103">
        <v>92353</v>
      </c>
      <c r="B4123" s="103" t="s">
        <v>4740</v>
      </c>
      <c r="C4123" s="103" t="s">
        <v>225</v>
      </c>
      <c r="D4123" s="360">
        <v>142.08000000000001</v>
      </c>
      <c r="E4123" s="522" t="s">
        <v>619</v>
      </c>
    </row>
    <row r="4124" spans="1:5" ht="13.5" x14ac:dyDescent="0.25">
      <c r="A4124" s="103">
        <v>92354</v>
      </c>
      <c r="B4124" s="103" t="s">
        <v>4741</v>
      </c>
      <c r="C4124" s="103" t="s">
        <v>225</v>
      </c>
      <c r="D4124" s="360">
        <v>205.33</v>
      </c>
      <c r="E4124" s="522" t="s">
        <v>619</v>
      </c>
    </row>
    <row r="4125" spans="1:5" ht="13.5" x14ac:dyDescent="0.25">
      <c r="A4125" s="103">
        <v>92355</v>
      </c>
      <c r="B4125" s="103" t="s">
        <v>4742</v>
      </c>
      <c r="C4125" s="103" t="s">
        <v>225</v>
      </c>
      <c r="D4125" s="360">
        <v>185.01</v>
      </c>
      <c r="E4125" s="522" t="s">
        <v>619</v>
      </c>
    </row>
    <row r="4126" spans="1:5" ht="13.5" x14ac:dyDescent="0.25">
      <c r="A4126" s="103">
        <v>92356</v>
      </c>
      <c r="B4126" s="103" t="s">
        <v>4743</v>
      </c>
      <c r="C4126" s="103" t="s">
        <v>225</v>
      </c>
      <c r="D4126" s="360">
        <v>127.05</v>
      </c>
      <c r="E4126" s="522" t="s">
        <v>619</v>
      </c>
    </row>
    <row r="4127" spans="1:5" ht="13.5" x14ac:dyDescent="0.25">
      <c r="A4127" s="103">
        <v>92357</v>
      </c>
      <c r="B4127" s="103" t="s">
        <v>4744</v>
      </c>
      <c r="C4127" s="103" t="s">
        <v>225</v>
      </c>
      <c r="D4127" s="360">
        <v>194.73</v>
      </c>
      <c r="E4127" s="522" t="s">
        <v>619</v>
      </c>
    </row>
    <row r="4128" spans="1:5" ht="13.5" x14ac:dyDescent="0.25">
      <c r="A4128" s="103">
        <v>92358</v>
      </c>
      <c r="B4128" s="103" t="s">
        <v>4745</v>
      </c>
      <c r="C4128" s="103" t="s">
        <v>225</v>
      </c>
      <c r="D4128" s="360">
        <v>244.7</v>
      </c>
      <c r="E4128" s="522" t="s">
        <v>619</v>
      </c>
    </row>
    <row r="4129" spans="1:5" ht="13.5" x14ac:dyDescent="0.25">
      <c r="A4129" s="103">
        <v>92369</v>
      </c>
      <c r="B4129" s="103" t="s">
        <v>4746</v>
      </c>
      <c r="C4129" s="103" t="s">
        <v>225</v>
      </c>
      <c r="D4129" s="360">
        <v>33.909999999999997</v>
      </c>
      <c r="E4129" s="522" t="s">
        <v>619</v>
      </c>
    </row>
    <row r="4130" spans="1:5" ht="13.5" x14ac:dyDescent="0.25">
      <c r="A4130" s="103">
        <v>92370</v>
      </c>
      <c r="B4130" s="103" t="s">
        <v>4747</v>
      </c>
      <c r="C4130" s="103" t="s">
        <v>225</v>
      </c>
      <c r="D4130" s="360">
        <v>35.85</v>
      </c>
      <c r="E4130" s="522" t="s">
        <v>619</v>
      </c>
    </row>
    <row r="4131" spans="1:5" ht="13.5" x14ac:dyDescent="0.25">
      <c r="A4131" s="103">
        <v>92371</v>
      </c>
      <c r="B4131" s="103" t="s">
        <v>4748</v>
      </c>
      <c r="C4131" s="103" t="s">
        <v>225</v>
      </c>
      <c r="D4131" s="360">
        <v>41.62</v>
      </c>
      <c r="E4131" s="522" t="s">
        <v>619</v>
      </c>
    </row>
    <row r="4132" spans="1:5" ht="13.5" x14ac:dyDescent="0.25">
      <c r="A4132" s="103">
        <v>92372</v>
      </c>
      <c r="B4132" s="103" t="s">
        <v>4749</v>
      </c>
      <c r="C4132" s="103" t="s">
        <v>225</v>
      </c>
      <c r="D4132" s="360">
        <v>43.42</v>
      </c>
      <c r="E4132" s="522" t="s">
        <v>619</v>
      </c>
    </row>
    <row r="4133" spans="1:5" ht="13.5" x14ac:dyDescent="0.25">
      <c r="A4133" s="103">
        <v>92373</v>
      </c>
      <c r="B4133" s="103" t="s">
        <v>4750</v>
      </c>
      <c r="C4133" s="103" t="s">
        <v>225</v>
      </c>
      <c r="D4133" s="360">
        <v>49.72</v>
      </c>
      <c r="E4133" s="522" t="s">
        <v>619</v>
      </c>
    </row>
    <row r="4134" spans="1:5" ht="13.5" x14ac:dyDescent="0.25">
      <c r="A4134" s="103">
        <v>92374</v>
      </c>
      <c r="B4134" s="103" t="s">
        <v>4751</v>
      </c>
      <c r="C4134" s="103" t="s">
        <v>225</v>
      </c>
      <c r="D4134" s="360">
        <v>50.07</v>
      </c>
      <c r="E4134" s="522" t="s">
        <v>619</v>
      </c>
    </row>
    <row r="4135" spans="1:5" ht="13.5" x14ac:dyDescent="0.25">
      <c r="A4135" s="103">
        <v>92375</v>
      </c>
      <c r="B4135" s="103" t="s">
        <v>4752</v>
      </c>
      <c r="C4135" s="103" t="s">
        <v>225</v>
      </c>
      <c r="D4135" s="360">
        <v>65.69</v>
      </c>
      <c r="E4135" s="522" t="s">
        <v>619</v>
      </c>
    </row>
    <row r="4136" spans="1:5" ht="13.5" x14ac:dyDescent="0.25">
      <c r="A4136" s="103">
        <v>92376</v>
      </c>
      <c r="B4136" s="103" t="s">
        <v>4753</v>
      </c>
      <c r="C4136" s="103" t="s">
        <v>225</v>
      </c>
      <c r="D4136" s="360">
        <v>65.66</v>
      </c>
      <c r="E4136" s="522" t="s">
        <v>619</v>
      </c>
    </row>
    <row r="4137" spans="1:5" ht="13.5" x14ac:dyDescent="0.25">
      <c r="A4137" s="103">
        <v>92377</v>
      </c>
      <c r="B4137" s="103" t="s">
        <v>4754</v>
      </c>
      <c r="C4137" s="103" t="s">
        <v>225</v>
      </c>
      <c r="D4137" s="360">
        <v>89.41</v>
      </c>
      <c r="E4137" s="522" t="s">
        <v>619</v>
      </c>
    </row>
    <row r="4138" spans="1:5" ht="13.5" x14ac:dyDescent="0.25">
      <c r="A4138" s="103">
        <v>92378</v>
      </c>
      <c r="B4138" s="103" t="s">
        <v>4755</v>
      </c>
      <c r="C4138" s="103" t="s">
        <v>225</v>
      </c>
      <c r="D4138" s="360">
        <v>100.19</v>
      </c>
      <c r="E4138" s="522" t="s">
        <v>619</v>
      </c>
    </row>
    <row r="4139" spans="1:5" ht="13.5" x14ac:dyDescent="0.25">
      <c r="A4139" s="103">
        <v>92379</v>
      </c>
      <c r="B4139" s="103" t="s">
        <v>4756</v>
      </c>
      <c r="C4139" s="103" t="s">
        <v>225</v>
      </c>
      <c r="D4139" s="360">
        <v>128.9</v>
      </c>
      <c r="E4139" s="522" t="s">
        <v>619</v>
      </c>
    </row>
    <row r="4140" spans="1:5" ht="13.5" x14ac:dyDescent="0.25">
      <c r="A4140" s="103">
        <v>92380</v>
      </c>
      <c r="B4140" s="103" t="s">
        <v>4757</v>
      </c>
      <c r="C4140" s="103" t="s">
        <v>225</v>
      </c>
      <c r="D4140" s="360">
        <v>138.49</v>
      </c>
      <c r="E4140" s="522" t="s">
        <v>619</v>
      </c>
    </row>
    <row r="4141" spans="1:5" ht="13.5" x14ac:dyDescent="0.25">
      <c r="A4141" s="103">
        <v>92381</v>
      </c>
      <c r="B4141" s="103" t="s">
        <v>4758</v>
      </c>
      <c r="C4141" s="103" t="s">
        <v>225</v>
      </c>
      <c r="D4141" s="360">
        <v>51.46</v>
      </c>
      <c r="E4141" s="522" t="s">
        <v>619</v>
      </c>
    </row>
    <row r="4142" spans="1:5" ht="13.5" x14ac:dyDescent="0.25">
      <c r="A4142" s="103">
        <v>92382</v>
      </c>
      <c r="B4142" s="103" t="s">
        <v>4759</v>
      </c>
      <c r="C4142" s="103" t="s">
        <v>225</v>
      </c>
      <c r="D4142" s="360">
        <v>48.89</v>
      </c>
      <c r="E4142" s="522" t="s">
        <v>619</v>
      </c>
    </row>
    <row r="4143" spans="1:5" ht="13.5" x14ac:dyDescent="0.25">
      <c r="A4143" s="103">
        <v>92383</v>
      </c>
      <c r="B4143" s="103" t="s">
        <v>4760</v>
      </c>
      <c r="C4143" s="103" t="s">
        <v>225</v>
      </c>
      <c r="D4143" s="360">
        <v>66.180000000000007</v>
      </c>
      <c r="E4143" s="522" t="s">
        <v>619</v>
      </c>
    </row>
    <row r="4144" spans="1:5" ht="13.5" x14ac:dyDescent="0.25">
      <c r="A4144" s="103">
        <v>92384</v>
      </c>
      <c r="B4144" s="103" t="s">
        <v>4761</v>
      </c>
      <c r="C4144" s="103" t="s">
        <v>225</v>
      </c>
      <c r="D4144" s="360">
        <v>61.06</v>
      </c>
      <c r="E4144" s="522" t="s">
        <v>619</v>
      </c>
    </row>
    <row r="4145" spans="1:5" ht="13.5" x14ac:dyDescent="0.25">
      <c r="A4145" s="103">
        <v>92385</v>
      </c>
      <c r="B4145" s="103" t="s">
        <v>4762</v>
      </c>
      <c r="C4145" s="103" t="s">
        <v>225</v>
      </c>
      <c r="D4145" s="360">
        <v>76.34</v>
      </c>
      <c r="E4145" s="522" t="s">
        <v>619</v>
      </c>
    </row>
    <row r="4146" spans="1:5" ht="13.5" x14ac:dyDescent="0.25">
      <c r="A4146" s="103">
        <v>92386</v>
      </c>
      <c r="B4146" s="103" t="s">
        <v>4763</v>
      </c>
      <c r="C4146" s="103" t="s">
        <v>225</v>
      </c>
      <c r="D4146" s="360">
        <v>72.81</v>
      </c>
      <c r="E4146" s="522" t="s">
        <v>619</v>
      </c>
    </row>
    <row r="4147" spans="1:5" ht="13.5" x14ac:dyDescent="0.25">
      <c r="A4147" s="103">
        <v>92387</v>
      </c>
      <c r="B4147" s="103" t="s">
        <v>4764</v>
      </c>
      <c r="C4147" s="103" t="s">
        <v>225</v>
      </c>
      <c r="D4147" s="360">
        <v>97.65</v>
      </c>
      <c r="E4147" s="522" t="s">
        <v>619</v>
      </c>
    </row>
    <row r="4148" spans="1:5" ht="13.5" x14ac:dyDescent="0.25">
      <c r="A4148" s="103">
        <v>92388</v>
      </c>
      <c r="B4148" s="103" t="s">
        <v>4765</v>
      </c>
      <c r="C4148" s="103" t="s">
        <v>225</v>
      </c>
      <c r="D4148" s="360">
        <v>95.25</v>
      </c>
      <c r="E4148" s="522" t="s">
        <v>619</v>
      </c>
    </row>
    <row r="4149" spans="1:5" ht="13.5" x14ac:dyDescent="0.25">
      <c r="A4149" s="103">
        <v>92389</v>
      </c>
      <c r="B4149" s="103" t="s">
        <v>4766</v>
      </c>
      <c r="C4149" s="103" t="s">
        <v>225</v>
      </c>
      <c r="D4149" s="360">
        <v>154.91</v>
      </c>
      <c r="E4149" s="522" t="s">
        <v>619</v>
      </c>
    </row>
    <row r="4150" spans="1:5" ht="13.5" x14ac:dyDescent="0.25">
      <c r="A4150" s="103">
        <v>92390</v>
      </c>
      <c r="B4150" s="103" t="s">
        <v>4767</v>
      </c>
      <c r="C4150" s="103" t="s">
        <v>225</v>
      </c>
      <c r="D4150" s="360">
        <v>144.37</v>
      </c>
      <c r="E4150" s="522" t="s">
        <v>619</v>
      </c>
    </row>
    <row r="4151" spans="1:5" ht="13.5" x14ac:dyDescent="0.25">
      <c r="A4151" s="103">
        <v>92635</v>
      </c>
      <c r="B4151" s="103" t="s">
        <v>4768</v>
      </c>
      <c r="C4151" s="103" t="s">
        <v>225</v>
      </c>
      <c r="D4151" s="360">
        <v>209.94</v>
      </c>
      <c r="E4151" s="522" t="s">
        <v>619</v>
      </c>
    </row>
    <row r="4152" spans="1:5" ht="13.5" x14ac:dyDescent="0.25">
      <c r="A4152" s="103">
        <v>92636</v>
      </c>
      <c r="B4152" s="103" t="s">
        <v>4769</v>
      </c>
      <c r="C4152" s="103" t="s">
        <v>225</v>
      </c>
      <c r="D4152" s="360">
        <v>189.62</v>
      </c>
      <c r="E4152" s="522" t="s">
        <v>619</v>
      </c>
    </row>
    <row r="4153" spans="1:5" ht="13.5" x14ac:dyDescent="0.25">
      <c r="A4153" s="103">
        <v>92637</v>
      </c>
      <c r="B4153" s="103" t="s">
        <v>4770</v>
      </c>
      <c r="C4153" s="103" t="s">
        <v>225</v>
      </c>
      <c r="D4153" s="360">
        <v>66.150000000000006</v>
      </c>
      <c r="E4153" s="522" t="s">
        <v>619</v>
      </c>
    </row>
    <row r="4154" spans="1:5" ht="13.5" x14ac:dyDescent="0.25">
      <c r="A4154" s="103">
        <v>92638</v>
      </c>
      <c r="B4154" s="103" t="s">
        <v>4771</v>
      </c>
      <c r="C4154" s="103" t="s">
        <v>225</v>
      </c>
      <c r="D4154" s="360">
        <v>82.04</v>
      </c>
      <c r="E4154" s="522" t="s">
        <v>619</v>
      </c>
    </row>
    <row r="4155" spans="1:5" ht="13.5" x14ac:dyDescent="0.25">
      <c r="A4155" s="103">
        <v>92639</v>
      </c>
      <c r="B4155" s="103" t="s">
        <v>4772</v>
      </c>
      <c r="C4155" s="103" t="s">
        <v>225</v>
      </c>
      <c r="D4155" s="360">
        <v>95.7</v>
      </c>
      <c r="E4155" s="522" t="s">
        <v>619</v>
      </c>
    </row>
    <row r="4156" spans="1:5" ht="13.5" x14ac:dyDescent="0.25">
      <c r="A4156" s="103">
        <v>92640</v>
      </c>
      <c r="B4156" s="103" t="s">
        <v>4773</v>
      </c>
      <c r="C4156" s="103" t="s">
        <v>225</v>
      </c>
      <c r="D4156" s="360">
        <v>126.91</v>
      </c>
      <c r="E4156" s="522" t="s">
        <v>619</v>
      </c>
    </row>
    <row r="4157" spans="1:5" ht="13.5" x14ac:dyDescent="0.25">
      <c r="A4157" s="103">
        <v>92642</v>
      </c>
      <c r="B4157" s="103" t="s">
        <v>4774</v>
      </c>
      <c r="C4157" s="103" t="s">
        <v>225</v>
      </c>
      <c r="D4157" s="360">
        <v>197.72</v>
      </c>
      <c r="E4157" s="522" t="s">
        <v>619</v>
      </c>
    </row>
    <row r="4158" spans="1:5" ht="13.5" x14ac:dyDescent="0.25">
      <c r="A4158" s="103">
        <v>92644</v>
      </c>
      <c r="B4158" s="103" t="s">
        <v>4775</v>
      </c>
      <c r="C4158" s="103" t="s">
        <v>225</v>
      </c>
      <c r="D4158" s="360">
        <v>250.84</v>
      </c>
      <c r="E4158" s="522" t="s">
        <v>619</v>
      </c>
    </row>
    <row r="4159" spans="1:5" ht="13.5" x14ac:dyDescent="0.25">
      <c r="A4159" s="103">
        <v>92657</v>
      </c>
      <c r="B4159" s="103" t="s">
        <v>4776</v>
      </c>
      <c r="C4159" s="103" t="s">
        <v>225</v>
      </c>
      <c r="D4159" s="360">
        <v>25.61</v>
      </c>
      <c r="E4159" s="522" t="s">
        <v>619</v>
      </c>
    </row>
    <row r="4160" spans="1:5" ht="13.5" x14ac:dyDescent="0.25">
      <c r="A4160" s="103">
        <v>92658</v>
      </c>
      <c r="B4160" s="103" t="s">
        <v>4777</v>
      </c>
      <c r="C4160" s="103" t="s">
        <v>225</v>
      </c>
      <c r="D4160" s="360">
        <v>27.55</v>
      </c>
      <c r="E4160" s="522" t="s">
        <v>619</v>
      </c>
    </row>
    <row r="4161" spans="1:5" ht="13.5" x14ac:dyDescent="0.25">
      <c r="A4161" s="103">
        <v>92659</v>
      </c>
      <c r="B4161" s="103" t="s">
        <v>4778</v>
      </c>
      <c r="C4161" s="103" t="s">
        <v>225</v>
      </c>
      <c r="D4161" s="360">
        <v>32.18</v>
      </c>
      <c r="E4161" s="522" t="s">
        <v>619</v>
      </c>
    </row>
    <row r="4162" spans="1:5" ht="13.5" x14ac:dyDescent="0.25">
      <c r="A4162" s="103">
        <v>92660</v>
      </c>
      <c r="B4162" s="103" t="s">
        <v>4779</v>
      </c>
      <c r="C4162" s="103" t="s">
        <v>225</v>
      </c>
      <c r="D4162" s="360">
        <v>33.979999999999997</v>
      </c>
      <c r="E4162" s="522" t="s">
        <v>619</v>
      </c>
    </row>
    <row r="4163" spans="1:5" ht="13.5" x14ac:dyDescent="0.25">
      <c r="A4163" s="103">
        <v>92661</v>
      </c>
      <c r="B4163" s="103" t="s">
        <v>4780</v>
      </c>
      <c r="C4163" s="103" t="s">
        <v>225</v>
      </c>
      <c r="D4163" s="360">
        <v>38.950000000000003</v>
      </c>
      <c r="E4163" s="522" t="s">
        <v>619</v>
      </c>
    </row>
    <row r="4164" spans="1:5" ht="13.5" x14ac:dyDescent="0.25">
      <c r="A4164" s="103">
        <v>92662</v>
      </c>
      <c r="B4164" s="103" t="s">
        <v>4781</v>
      </c>
      <c r="C4164" s="103" t="s">
        <v>225</v>
      </c>
      <c r="D4164" s="360">
        <v>39.299999999999997</v>
      </c>
      <c r="E4164" s="522" t="s">
        <v>619</v>
      </c>
    </row>
    <row r="4165" spans="1:5" ht="13.5" x14ac:dyDescent="0.25">
      <c r="A4165" s="103">
        <v>92663</v>
      </c>
      <c r="B4165" s="103" t="s">
        <v>4782</v>
      </c>
      <c r="C4165" s="103" t="s">
        <v>225</v>
      </c>
      <c r="D4165" s="360">
        <v>53.3</v>
      </c>
      <c r="E4165" s="522" t="s">
        <v>619</v>
      </c>
    </row>
    <row r="4166" spans="1:5" ht="13.5" x14ac:dyDescent="0.25">
      <c r="A4166" s="103">
        <v>92664</v>
      </c>
      <c r="B4166" s="103" t="s">
        <v>4783</v>
      </c>
      <c r="C4166" s="103" t="s">
        <v>225</v>
      </c>
      <c r="D4166" s="360">
        <v>53.27</v>
      </c>
      <c r="E4166" s="522" t="s">
        <v>619</v>
      </c>
    </row>
    <row r="4167" spans="1:5" ht="13.5" x14ac:dyDescent="0.25">
      <c r="A4167" s="103">
        <v>92665</v>
      </c>
      <c r="B4167" s="103" t="s">
        <v>4784</v>
      </c>
      <c r="C4167" s="103" t="s">
        <v>225</v>
      </c>
      <c r="D4167" s="360">
        <v>74.55</v>
      </c>
      <c r="E4167" s="522" t="s">
        <v>619</v>
      </c>
    </row>
    <row r="4168" spans="1:5" ht="13.5" x14ac:dyDescent="0.25">
      <c r="A4168" s="103">
        <v>92666</v>
      </c>
      <c r="B4168" s="103" t="s">
        <v>4785</v>
      </c>
      <c r="C4168" s="103" t="s">
        <v>225</v>
      </c>
      <c r="D4168" s="360">
        <v>85.33</v>
      </c>
      <c r="E4168" s="522" t="s">
        <v>619</v>
      </c>
    </row>
    <row r="4169" spans="1:5" ht="13.5" x14ac:dyDescent="0.25">
      <c r="A4169" s="103">
        <v>92667</v>
      </c>
      <c r="B4169" s="103" t="s">
        <v>4786</v>
      </c>
      <c r="C4169" s="103" t="s">
        <v>225</v>
      </c>
      <c r="D4169" s="360">
        <v>111.63</v>
      </c>
      <c r="E4169" s="522" t="s">
        <v>619</v>
      </c>
    </row>
    <row r="4170" spans="1:5" ht="13.5" x14ac:dyDescent="0.25">
      <c r="A4170" s="103">
        <v>92668</v>
      </c>
      <c r="B4170" s="103" t="s">
        <v>4787</v>
      </c>
      <c r="C4170" s="103" t="s">
        <v>225</v>
      </c>
      <c r="D4170" s="360">
        <v>121.22</v>
      </c>
      <c r="E4170" s="522" t="s">
        <v>619</v>
      </c>
    </row>
    <row r="4171" spans="1:5" ht="13.5" x14ac:dyDescent="0.25">
      <c r="A4171" s="103">
        <v>92669</v>
      </c>
      <c r="B4171" s="103" t="s">
        <v>4788</v>
      </c>
      <c r="C4171" s="103" t="s">
        <v>225</v>
      </c>
      <c r="D4171" s="360">
        <v>38.979999999999997</v>
      </c>
      <c r="E4171" s="522" t="s">
        <v>619</v>
      </c>
    </row>
    <row r="4172" spans="1:5" ht="13.5" x14ac:dyDescent="0.25">
      <c r="A4172" s="103">
        <v>92670</v>
      </c>
      <c r="B4172" s="103" t="s">
        <v>4789</v>
      </c>
      <c r="C4172" s="103" t="s">
        <v>225</v>
      </c>
      <c r="D4172" s="360">
        <v>36.409999999999997</v>
      </c>
      <c r="E4172" s="522" t="s">
        <v>619</v>
      </c>
    </row>
    <row r="4173" spans="1:5" ht="13.5" x14ac:dyDescent="0.25">
      <c r="A4173" s="103">
        <v>92671</v>
      </c>
      <c r="B4173" s="103" t="s">
        <v>4790</v>
      </c>
      <c r="C4173" s="103" t="s">
        <v>225</v>
      </c>
      <c r="D4173" s="360">
        <v>52.04</v>
      </c>
      <c r="E4173" s="522" t="s">
        <v>619</v>
      </c>
    </row>
    <row r="4174" spans="1:5" ht="13.5" x14ac:dyDescent="0.25">
      <c r="A4174" s="103">
        <v>92672</v>
      </c>
      <c r="B4174" s="103" t="s">
        <v>4791</v>
      </c>
      <c r="C4174" s="103" t="s">
        <v>225</v>
      </c>
      <c r="D4174" s="360">
        <v>46.92</v>
      </c>
      <c r="E4174" s="522" t="s">
        <v>619</v>
      </c>
    </row>
    <row r="4175" spans="1:5" ht="13.5" x14ac:dyDescent="0.25">
      <c r="A4175" s="103">
        <v>92673</v>
      </c>
      <c r="B4175" s="103" t="s">
        <v>4792</v>
      </c>
      <c r="C4175" s="103" t="s">
        <v>225</v>
      </c>
      <c r="D4175" s="360">
        <v>60.22</v>
      </c>
      <c r="E4175" s="522" t="s">
        <v>619</v>
      </c>
    </row>
    <row r="4176" spans="1:5" ht="13.5" x14ac:dyDescent="0.25">
      <c r="A4176" s="103">
        <v>92674</v>
      </c>
      <c r="B4176" s="103" t="s">
        <v>4793</v>
      </c>
      <c r="C4176" s="103" t="s">
        <v>225</v>
      </c>
      <c r="D4176" s="360">
        <v>56.69</v>
      </c>
      <c r="E4176" s="522" t="s">
        <v>619</v>
      </c>
    </row>
    <row r="4177" spans="1:5" ht="13.5" x14ac:dyDescent="0.25">
      <c r="A4177" s="103">
        <v>92675</v>
      </c>
      <c r="B4177" s="103" t="s">
        <v>4794</v>
      </c>
      <c r="C4177" s="103" t="s">
        <v>225</v>
      </c>
      <c r="D4177" s="360">
        <v>79.12</v>
      </c>
      <c r="E4177" s="522" t="s">
        <v>619</v>
      </c>
    </row>
    <row r="4178" spans="1:5" ht="13.5" x14ac:dyDescent="0.25">
      <c r="A4178" s="103">
        <v>92676</v>
      </c>
      <c r="B4178" s="103" t="s">
        <v>4795</v>
      </c>
      <c r="C4178" s="103" t="s">
        <v>225</v>
      </c>
      <c r="D4178" s="360">
        <v>76.72</v>
      </c>
      <c r="E4178" s="522" t="s">
        <v>619</v>
      </c>
    </row>
    <row r="4179" spans="1:5" ht="13.5" x14ac:dyDescent="0.25">
      <c r="A4179" s="103">
        <v>92677</v>
      </c>
      <c r="B4179" s="103" t="s">
        <v>4796</v>
      </c>
      <c r="C4179" s="103" t="s">
        <v>225</v>
      </c>
      <c r="D4179" s="360">
        <v>132.68</v>
      </c>
      <c r="E4179" s="522" t="s">
        <v>619</v>
      </c>
    </row>
    <row r="4180" spans="1:5" ht="13.5" x14ac:dyDescent="0.25">
      <c r="A4180" s="103">
        <v>92678</v>
      </c>
      <c r="B4180" s="103" t="s">
        <v>4797</v>
      </c>
      <c r="C4180" s="103" t="s">
        <v>225</v>
      </c>
      <c r="D4180" s="360">
        <v>122.14</v>
      </c>
      <c r="E4180" s="522" t="s">
        <v>619</v>
      </c>
    </row>
    <row r="4181" spans="1:5" ht="13.5" x14ac:dyDescent="0.25">
      <c r="A4181" s="103">
        <v>92679</v>
      </c>
      <c r="B4181" s="103" t="s">
        <v>4798</v>
      </c>
      <c r="C4181" s="103" t="s">
        <v>225</v>
      </c>
      <c r="D4181" s="360">
        <v>184.06</v>
      </c>
      <c r="E4181" s="522" t="s">
        <v>619</v>
      </c>
    </row>
    <row r="4182" spans="1:5" ht="13.5" x14ac:dyDescent="0.25">
      <c r="A4182" s="103">
        <v>92680</v>
      </c>
      <c r="B4182" s="103" t="s">
        <v>4799</v>
      </c>
      <c r="C4182" s="103" t="s">
        <v>225</v>
      </c>
      <c r="D4182" s="360">
        <v>163.74</v>
      </c>
      <c r="E4182" s="522" t="s">
        <v>619</v>
      </c>
    </row>
    <row r="4183" spans="1:5" ht="13.5" x14ac:dyDescent="0.25">
      <c r="A4183" s="103">
        <v>92681</v>
      </c>
      <c r="B4183" s="103" t="s">
        <v>4800</v>
      </c>
      <c r="C4183" s="103" t="s">
        <v>225</v>
      </c>
      <c r="D4183" s="360">
        <v>49.5</v>
      </c>
      <c r="E4183" s="522" t="s">
        <v>619</v>
      </c>
    </row>
    <row r="4184" spans="1:5" ht="13.5" x14ac:dyDescent="0.25">
      <c r="A4184" s="103">
        <v>92682</v>
      </c>
      <c r="B4184" s="103" t="s">
        <v>4801</v>
      </c>
      <c r="C4184" s="103" t="s">
        <v>225</v>
      </c>
      <c r="D4184" s="360">
        <v>63.11</v>
      </c>
      <c r="E4184" s="522" t="s">
        <v>619</v>
      </c>
    </row>
    <row r="4185" spans="1:5" ht="13.5" x14ac:dyDescent="0.25">
      <c r="A4185" s="103">
        <v>92683</v>
      </c>
      <c r="B4185" s="103" t="s">
        <v>4802</v>
      </c>
      <c r="C4185" s="103" t="s">
        <v>225</v>
      </c>
      <c r="D4185" s="360">
        <v>74.22</v>
      </c>
      <c r="E4185" s="522" t="s">
        <v>619</v>
      </c>
    </row>
    <row r="4186" spans="1:5" ht="13.5" x14ac:dyDescent="0.25">
      <c r="A4186" s="103">
        <v>92684</v>
      </c>
      <c r="B4186" s="103" t="s">
        <v>4803</v>
      </c>
      <c r="C4186" s="103" t="s">
        <v>225</v>
      </c>
      <c r="D4186" s="360">
        <v>102.18</v>
      </c>
      <c r="E4186" s="522" t="s">
        <v>619</v>
      </c>
    </row>
    <row r="4187" spans="1:5" ht="13.5" x14ac:dyDescent="0.25">
      <c r="A4187" s="103">
        <v>92685</v>
      </c>
      <c r="B4187" s="103" t="s">
        <v>4804</v>
      </c>
      <c r="C4187" s="103" t="s">
        <v>225</v>
      </c>
      <c r="D4187" s="360">
        <v>168.11</v>
      </c>
      <c r="E4187" s="522" t="s">
        <v>619</v>
      </c>
    </row>
    <row r="4188" spans="1:5" ht="13.5" x14ac:dyDescent="0.25">
      <c r="A4188" s="103">
        <v>92686</v>
      </c>
      <c r="B4188" s="103" t="s">
        <v>4805</v>
      </c>
      <c r="C4188" s="103" t="s">
        <v>225</v>
      </c>
      <c r="D4188" s="360">
        <v>216.31</v>
      </c>
      <c r="E4188" s="522" t="s">
        <v>619</v>
      </c>
    </row>
    <row r="4189" spans="1:5" ht="13.5" x14ac:dyDescent="0.25">
      <c r="A4189" s="103">
        <v>92692</v>
      </c>
      <c r="B4189" s="103" t="s">
        <v>4806</v>
      </c>
      <c r="C4189" s="103" t="s">
        <v>225</v>
      </c>
      <c r="D4189" s="360">
        <v>13.69</v>
      </c>
      <c r="E4189" s="522" t="s">
        <v>619</v>
      </c>
    </row>
    <row r="4190" spans="1:5" ht="13.5" x14ac:dyDescent="0.25">
      <c r="A4190" s="103">
        <v>92693</v>
      </c>
      <c r="B4190" s="103" t="s">
        <v>4807</v>
      </c>
      <c r="C4190" s="103" t="s">
        <v>225</v>
      </c>
      <c r="D4190" s="360">
        <v>14.12</v>
      </c>
      <c r="E4190" s="522" t="s">
        <v>619</v>
      </c>
    </row>
    <row r="4191" spans="1:5" ht="13.5" x14ac:dyDescent="0.25">
      <c r="A4191" s="103">
        <v>92694</v>
      </c>
      <c r="B4191" s="103" t="s">
        <v>4808</v>
      </c>
      <c r="C4191" s="103" t="s">
        <v>225</v>
      </c>
      <c r="D4191" s="360">
        <v>21.51</v>
      </c>
      <c r="E4191" s="522" t="s">
        <v>619</v>
      </c>
    </row>
    <row r="4192" spans="1:5" ht="13.5" x14ac:dyDescent="0.25">
      <c r="A4192" s="103">
        <v>92695</v>
      </c>
      <c r="B4192" s="103" t="s">
        <v>4809</v>
      </c>
      <c r="C4192" s="103" t="s">
        <v>225</v>
      </c>
      <c r="D4192" s="360">
        <v>21.94</v>
      </c>
      <c r="E4192" s="522" t="s">
        <v>619</v>
      </c>
    </row>
    <row r="4193" spans="1:5" ht="13.5" x14ac:dyDescent="0.25">
      <c r="A4193" s="103">
        <v>92696</v>
      </c>
      <c r="B4193" s="103" t="s">
        <v>4810</v>
      </c>
      <c r="C4193" s="103" t="s">
        <v>225</v>
      </c>
      <c r="D4193" s="360">
        <v>33.549999999999997</v>
      </c>
      <c r="E4193" s="522" t="s">
        <v>619</v>
      </c>
    </row>
    <row r="4194" spans="1:5" ht="13.5" x14ac:dyDescent="0.25">
      <c r="A4194" s="103">
        <v>92697</v>
      </c>
      <c r="B4194" s="103" t="s">
        <v>4811</v>
      </c>
      <c r="C4194" s="103" t="s">
        <v>225</v>
      </c>
      <c r="D4194" s="360">
        <v>35.49</v>
      </c>
      <c r="E4194" s="522" t="s">
        <v>619</v>
      </c>
    </row>
    <row r="4195" spans="1:5" ht="13.5" x14ac:dyDescent="0.25">
      <c r="A4195" s="103">
        <v>92698</v>
      </c>
      <c r="B4195" s="103" t="s">
        <v>4812</v>
      </c>
      <c r="C4195" s="103" t="s">
        <v>225</v>
      </c>
      <c r="D4195" s="360">
        <v>20.22</v>
      </c>
      <c r="E4195" s="522" t="s">
        <v>619</v>
      </c>
    </row>
    <row r="4196" spans="1:5" ht="13.5" x14ac:dyDescent="0.25">
      <c r="A4196" s="103">
        <v>92699</v>
      </c>
      <c r="B4196" s="103" t="s">
        <v>4813</v>
      </c>
      <c r="C4196" s="103" t="s">
        <v>225</v>
      </c>
      <c r="D4196" s="360">
        <v>18.82</v>
      </c>
      <c r="E4196" s="522" t="s">
        <v>619</v>
      </c>
    </row>
    <row r="4197" spans="1:5" ht="13.5" x14ac:dyDescent="0.25">
      <c r="A4197" s="103">
        <v>92700</v>
      </c>
      <c r="B4197" s="103" t="s">
        <v>4814</v>
      </c>
      <c r="C4197" s="103" t="s">
        <v>225</v>
      </c>
      <c r="D4197" s="360">
        <v>32.76</v>
      </c>
      <c r="E4197" s="522" t="s">
        <v>619</v>
      </c>
    </row>
    <row r="4198" spans="1:5" ht="13.5" x14ac:dyDescent="0.25">
      <c r="A4198" s="103">
        <v>92701</v>
      </c>
      <c r="B4198" s="103" t="s">
        <v>4815</v>
      </c>
      <c r="C4198" s="103" t="s">
        <v>225</v>
      </c>
      <c r="D4198" s="360">
        <v>30.68</v>
      </c>
      <c r="E4198" s="522" t="s">
        <v>619</v>
      </c>
    </row>
    <row r="4199" spans="1:5" ht="13.5" x14ac:dyDescent="0.25">
      <c r="A4199" s="103">
        <v>92702</v>
      </c>
      <c r="B4199" s="103" t="s">
        <v>4816</v>
      </c>
      <c r="C4199" s="103" t="s">
        <v>225</v>
      </c>
      <c r="D4199" s="360">
        <v>50.97</v>
      </c>
      <c r="E4199" s="522" t="s">
        <v>619</v>
      </c>
    </row>
    <row r="4200" spans="1:5" ht="13.5" x14ac:dyDescent="0.25">
      <c r="A4200" s="103">
        <v>92703</v>
      </c>
      <c r="B4200" s="103" t="s">
        <v>4817</v>
      </c>
      <c r="C4200" s="103" t="s">
        <v>225</v>
      </c>
      <c r="D4200" s="360">
        <v>48.4</v>
      </c>
      <c r="E4200" s="522" t="s">
        <v>619</v>
      </c>
    </row>
    <row r="4201" spans="1:5" ht="13.5" x14ac:dyDescent="0.25">
      <c r="A4201" s="103">
        <v>92704</v>
      </c>
      <c r="B4201" s="103" t="s">
        <v>4818</v>
      </c>
      <c r="C4201" s="103" t="s">
        <v>225</v>
      </c>
      <c r="D4201" s="360">
        <v>25.35</v>
      </c>
      <c r="E4201" s="522" t="s">
        <v>619</v>
      </c>
    </row>
    <row r="4202" spans="1:5" ht="13.5" x14ac:dyDescent="0.25">
      <c r="A4202" s="103">
        <v>92705</v>
      </c>
      <c r="B4202" s="103" t="s">
        <v>4819</v>
      </c>
      <c r="C4202" s="103" t="s">
        <v>225</v>
      </c>
      <c r="D4202" s="360">
        <v>40.479999999999997</v>
      </c>
      <c r="E4202" s="522" t="s">
        <v>619</v>
      </c>
    </row>
    <row r="4203" spans="1:5" ht="13.5" x14ac:dyDescent="0.25">
      <c r="A4203" s="103">
        <v>92706</v>
      </c>
      <c r="B4203" s="103" t="s">
        <v>4820</v>
      </c>
      <c r="C4203" s="103" t="s">
        <v>225</v>
      </c>
      <c r="D4203" s="360">
        <v>65.489999999999995</v>
      </c>
      <c r="E4203" s="522" t="s">
        <v>619</v>
      </c>
    </row>
    <row r="4204" spans="1:5" ht="13.5" x14ac:dyDescent="0.25">
      <c r="A4204" s="103">
        <v>92889</v>
      </c>
      <c r="B4204" s="103" t="s">
        <v>4821</v>
      </c>
      <c r="C4204" s="103" t="s">
        <v>225</v>
      </c>
      <c r="D4204" s="360">
        <v>135.66999999999999</v>
      </c>
      <c r="E4204" s="522" t="s">
        <v>619</v>
      </c>
    </row>
    <row r="4205" spans="1:5" ht="13.5" x14ac:dyDescent="0.25">
      <c r="A4205" s="103">
        <v>92890</v>
      </c>
      <c r="B4205" s="103" t="s">
        <v>4822</v>
      </c>
      <c r="C4205" s="103" t="s">
        <v>225</v>
      </c>
      <c r="D4205" s="360">
        <v>208.18</v>
      </c>
      <c r="E4205" s="522" t="s">
        <v>619</v>
      </c>
    </row>
    <row r="4206" spans="1:5" ht="13.5" x14ac:dyDescent="0.25">
      <c r="A4206" s="103">
        <v>92891</v>
      </c>
      <c r="B4206" s="103" t="s">
        <v>4823</v>
      </c>
      <c r="C4206" s="103" t="s">
        <v>225</v>
      </c>
      <c r="D4206" s="360">
        <v>307.77999999999997</v>
      </c>
      <c r="E4206" s="522" t="s">
        <v>619</v>
      </c>
    </row>
    <row r="4207" spans="1:5" ht="13.5" x14ac:dyDescent="0.25">
      <c r="A4207" s="103">
        <v>92892</v>
      </c>
      <c r="B4207" s="103" t="s">
        <v>4824</v>
      </c>
      <c r="C4207" s="103" t="s">
        <v>225</v>
      </c>
      <c r="D4207" s="360">
        <v>56.67</v>
      </c>
      <c r="E4207" s="522" t="s">
        <v>619</v>
      </c>
    </row>
    <row r="4208" spans="1:5" ht="13.5" x14ac:dyDescent="0.25">
      <c r="A4208" s="103">
        <v>92893</v>
      </c>
      <c r="B4208" s="103" t="s">
        <v>4825</v>
      </c>
      <c r="C4208" s="103" t="s">
        <v>225</v>
      </c>
      <c r="D4208" s="360">
        <v>82.12</v>
      </c>
      <c r="E4208" s="522" t="s">
        <v>619</v>
      </c>
    </row>
    <row r="4209" spans="1:5" ht="13.5" x14ac:dyDescent="0.25">
      <c r="A4209" s="103">
        <v>92894</v>
      </c>
      <c r="B4209" s="103" t="s">
        <v>4826</v>
      </c>
      <c r="C4209" s="103" t="s">
        <v>225</v>
      </c>
      <c r="D4209" s="360">
        <v>98.64</v>
      </c>
      <c r="E4209" s="522" t="s">
        <v>619</v>
      </c>
    </row>
    <row r="4210" spans="1:5" ht="13.5" x14ac:dyDescent="0.25">
      <c r="A4210" s="103">
        <v>92895</v>
      </c>
      <c r="B4210" s="103" t="s">
        <v>4827</v>
      </c>
      <c r="C4210" s="103" t="s">
        <v>225</v>
      </c>
      <c r="D4210" s="360">
        <v>135.62</v>
      </c>
      <c r="E4210" s="522" t="s">
        <v>619</v>
      </c>
    </row>
    <row r="4211" spans="1:5" ht="13.5" x14ac:dyDescent="0.25">
      <c r="A4211" s="103">
        <v>92896</v>
      </c>
      <c r="B4211" s="103" t="s">
        <v>4828</v>
      </c>
      <c r="C4211" s="103" t="s">
        <v>225</v>
      </c>
      <c r="D4211" s="360">
        <v>209.68</v>
      </c>
      <c r="E4211" s="522" t="s">
        <v>619</v>
      </c>
    </row>
    <row r="4212" spans="1:5" ht="13.5" x14ac:dyDescent="0.25">
      <c r="A4212" s="103">
        <v>92897</v>
      </c>
      <c r="B4212" s="103" t="s">
        <v>4829</v>
      </c>
      <c r="C4212" s="103" t="s">
        <v>225</v>
      </c>
      <c r="D4212" s="360">
        <v>310.85000000000002</v>
      </c>
      <c r="E4212" s="522" t="s">
        <v>619</v>
      </c>
    </row>
    <row r="4213" spans="1:5" ht="13.5" x14ac:dyDescent="0.25">
      <c r="A4213" s="103">
        <v>92898</v>
      </c>
      <c r="B4213" s="103" t="s">
        <v>4830</v>
      </c>
      <c r="C4213" s="103" t="s">
        <v>225</v>
      </c>
      <c r="D4213" s="360">
        <v>48.37</v>
      </c>
      <c r="E4213" s="522" t="s">
        <v>619</v>
      </c>
    </row>
    <row r="4214" spans="1:5" ht="13.5" x14ac:dyDescent="0.25">
      <c r="A4214" s="103">
        <v>92899</v>
      </c>
      <c r="B4214" s="103" t="s">
        <v>4831</v>
      </c>
      <c r="C4214" s="103" t="s">
        <v>225</v>
      </c>
      <c r="D4214" s="360">
        <v>72.680000000000007</v>
      </c>
      <c r="E4214" s="522" t="s">
        <v>619</v>
      </c>
    </row>
    <row r="4215" spans="1:5" ht="13.5" x14ac:dyDescent="0.25">
      <c r="A4215" s="103">
        <v>92900</v>
      </c>
      <c r="B4215" s="103" t="s">
        <v>4832</v>
      </c>
      <c r="C4215" s="103" t="s">
        <v>225</v>
      </c>
      <c r="D4215" s="360">
        <v>87.87</v>
      </c>
      <c r="E4215" s="522" t="s">
        <v>619</v>
      </c>
    </row>
    <row r="4216" spans="1:5" ht="13.5" x14ac:dyDescent="0.25">
      <c r="A4216" s="103">
        <v>92901</v>
      </c>
      <c r="B4216" s="103" t="s">
        <v>4833</v>
      </c>
      <c r="C4216" s="103" t="s">
        <v>225</v>
      </c>
      <c r="D4216" s="360">
        <v>123.23</v>
      </c>
      <c r="E4216" s="522" t="s">
        <v>619</v>
      </c>
    </row>
    <row r="4217" spans="1:5" ht="13.5" x14ac:dyDescent="0.25">
      <c r="A4217" s="103">
        <v>92902</v>
      </c>
      <c r="B4217" s="103" t="s">
        <v>4834</v>
      </c>
      <c r="C4217" s="103" t="s">
        <v>225</v>
      </c>
      <c r="D4217" s="360">
        <v>194.82</v>
      </c>
      <c r="E4217" s="522" t="s">
        <v>619</v>
      </c>
    </row>
    <row r="4218" spans="1:5" ht="13.5" x14ac:dyDescent="0.25">
      <c r="A4218" s="103">
        <v>92903</v>
      </c>
      <c r="B4218" s="103" t="s">
        <v>4835</v>
      </c>
      <c r="C4218" s="103" t="s">
        <v>225</v>
      </c>
      <c r="D4218" s="360">
        <v>293.58</v>
      </c>
      <c r="E4218" s="522" t="s">
        <v>619</v>
      </c>
    </row>
    <row r="4219" spans="1:5" ht="13.5" x14ac:dyDescent="0.25">
      <c r="A4219" s="103">
        <v>92904</v>
      </c>
      <c r="B4219" s="103" t="s">
        <v>4836</v>
      </c>
      <c r="C4219" s="103" t="s">
        <v>225</v>
      </c>
      <c r="D4219" s="360">
        <v>33.229999999999997</v>
      </c>
      <c r="E4219" s="522" t="s">
        <v>619</v>
      </c>
    </row>
    <row r="4220" spans="1:5" ht="13.5" x14ac:dyDescent="0.25">
      <c r="A4220" s="103">
        <v>92905</v>
      </c>
      <c r="B4220" s="103" t="s">
        <v>4837</v>
      </c>
      <c r="C4220" s="103" t="s">
        <v>225</v>
      </c>
      <c r="D4220" s="360">
        <v>47.01</v>
      </c>
      <c r="E4220" s="522" t="s">
        <v>619</v>
      </c>
    </row>
    <row r="4221" spans="1:5" ht="13.5" x14ac:dyDescent="0.25">
      <c r="A4221" s="103">
        <v>92906</v>
      </c>
      <c r="B4221" s="103" t="s">
        <v>4838</v>
      </c>
      <c r="C4221" s="103" t="s">
        <v>225</v>
      </c>
      <c r="D4221" s="360">
        <v>56.31</v>
      </c>
      <c r="E4221" s="522" t="s">
        <v>619</v>
      </c>
    </row>
    <row r="4222" spans="1:5" ht="13.5" x14ac:dyDescent="0.25">
      <c r="A4222" s="103">
        <v>92907</v>
      </c>
      <c r="B4222" s="103" t="s">
        <v>4839</v>
      </c>
      <c r="C4222" s="103" t="s">
        <v>225</v>
      </c>
      <c r="D4222" s="360">
        <v>69.78</v>
      </c>
      <c r="E4222" s="522" t="s">
        <v>619</v>
      </c>
    </row>
    <row r="4223" spans="1:5" ht="13.5" x14ac:dyDescent="0.25">
      <c r="A4223" s="103">
        <v>92908</v>
      </c>
      <c r="B4223" s="103" t="s">
        <v>4840</v>
      </c>
      <c r="C4223" s="103" t="s">
        <v>225</v>
      </c>
      <c r="D4223" s="360">
        <v>69.78</v>
      </c>
      <c r="E4223" s="522" t="s">
        <v>619</v>
      </c>
    </row>
    <row r="4224" spans="1:5" ht="13.5" x14ac:dyDescent="0.25">
      <c r="A4224" s="103">
        <v>92909</v>
      </c>
      <c r="B4224" s="103" t="s">
        <v>4841</v>
      </c>
      <c r="C4224" s="103" t="s">
        <v>225</v>
      </c>
      <c r="D4224" s="360">
        <v>69.78</v>
      </c>
      <c r="E4224" s="522" t="s">
        <v>619</v>
      </c>
    </row>
    <row r="4225" spans="1:5" ht="13.5" x14ac:dyDescent="0.25">
      <c r="A4225" s="103">
        <v>92910</v>
      </c>
      <c r="B4225" s="103" t="s">
        <v>4842</v>
      </c>
      <c r="C4225" s="103" t="s">
        <v>225</v>
      </c>
      <c r="D4225" s="360">
        <v>103.24</v>
      </c>
      <c r="E4225" s="522" t="s">
        <v>619</v>
      </c>
    </row>
    <row r="4226" spans="1:5" ht="13.5" x14ac:dyDescent="0.25">
      <c r="A4226" s="103">
        <v>92911</v>
      </c>
      <c r="B4226" s="103" t="s">
        <v>4843</v>
      </c>
      <c r="C4226" s="103" t="s">
        <v>225</v>
      </c>
      <c r="D4226" s="360">
        <v>103.24</v>
      </c>
      <c r="E4226" s="522" t="s">
        <v>619</v>
      </c>
    </row>
    <row r="4227" spans="1:5" ht="13.5" x14ac:dyDescent="0.25">
      <c r="A4227" s="103">
        <v>92912</v>
      </c>
      <c r="B4227" s="103" t="s">
        <v>4844</v>
      </c>
      <c r="C4227" s="103" t="s">
        <v>225</v>
      </c>
      <c r="D4227" s="360">
        <v>140.79</v>
      </c>
      <c r="E4227" s="522" t="s">
        <v>619</v>
      </c>
    </row>
    <row r="4228" spans="1:5" ht="13.5" x14ac:dyDescent="0.25">
      <c r="A4228" s="103">
        <v>92913</v>
      </c>
      <c r="B4228" s="103" t="s">
        <v>4845</v>
      </c>
      <c r="C4228" s="103" t="s">
        <v>225</v>
      </c>
      <c r="D4228" s="360">
        <v>143.36000000000001</v>
      </c>
      <c r="E4228" s="522" t="s">
        <v>619</v>
      </c>
    </row>
    <row r="4229" spans="1:5" ht="13.5" x14ac:dyDescent="0.25">
      <c r="A4229" s="103">
        <v>92914</v>
      </c>
      <c r="B4229" s="103" t="s">
        <v>4846</v>
      </c>
      <c r="C4229" s="103" t="s">
        <v>225</v>
      </c>
      <c r="D4229" s="360">
        <v>143.36000000000001</v>
      </c>
      <c r="E4229" s="522" t="s">
        <v>619</v>
      </c>
    </row>
    <row r="4230" spans="1:5" ht="13.5" x14ac:dyDescent="0.25">
      <c r="A4230" s="103">
        <v>92918</v>
      </c>
      <c r="B4230" s="103" t="s">
        <v>4847</v>
      </c>
      <c r="C4230" s="103" t="s">
        <v>225</v>
      </c>
      <c r="D4230" s="360">
        <v>35.69</v>
      </c>
      <c r="E4230" s="522" t="s">
        <v>619</v>
      </c>
    </row>
    <row r="4231" spans="1:5" ht="13.5" x14ac:dyDescent="0.25">
      <c r="A4231" s="103">
        <v>92920</v>
      </c>
      <c r="B4231" s="103" t="s">
        <v>4848</v>
      </c>
      <c r="C4231" s="103" t="s">
        <v>225</v>
      </c>
      <c r="D4231" s="360">
        <v>35.96</v>
      </c>
      <c r="E4231" s="522" t="s">
        <v>619</v>
      </c>
    </row>
    <row r="4232" spans="1:5" ht="13.5" x14ac:dyDescent="0.25">
      <c r="A4232" s="103">
        <v>92925</v>
      </c>
      <c r="B4232" s="103" t="s">
        <v>4849</v>
      </c>
      <c r="C4232" s="103" t="s">
        <v>225</v>
      </c>
      <c r="D4232" s="360">
        <v>44.86</v>
      </c>
      <c r="E4232" s="522" t="s">
        <v>619</v>
      </c>
    </row>
    <row r="4233" spans="1:5" ht="13.5" x14ac:dyDescent="0.25">
      <c r="A4233" s="103">
        <v>92926</v>
      </c>
      <c r="B4233" s="103" t="s">
        <v>4850</v>
      </c>
      <c r="C4233" s="103" t="s">
        <v>225</v>
      </c>
      <c r="D4233" s="360">
        <v>44.85</v>
      </c>
      <c r="E4233" s="522" t="s">
        <v>619</v>
      </c>
    </row>
    <row r="4234" spans="1:5" ht="13.5" x14ac:dyDescent="0.25">
      <c r="A4234" s="103">
        <v>92927</v>
      </c>
      <c r="B4234" s="103" t="s">
        <v>4851</v>
      </c>
      <c r="C4234" s="103" t="s">
        <v>225</v>
      </c>
      <c r="D4234" s="360">
        <v>44.85</v>
      </c>
      <c r="E4234" s="522" t="s">
        <v>619</v>
      </c>
    </row>
    <row r="4235" spans="1:5" ht="13.5" x14ac:dyDescent="0.25">
      <c r="A4235" s="103">
        <v>92928</v>
      </c>
      <c r="B4235" s="103" t="s">
        <v>4852</v>
      </c>
      <c r="C4235" s="103" t="s">
        <v>225</v>
      </c>
      <c r="D4235" s="360">
        <v>51.56</v>
      </c>
      <c r="E4235" s="522" t="s">
        <v>619</v>
      </c>
    </row>
    <row r="4236" spans="1:5" ht="13.5" x14ac:dyDescent="0.25">
      <c r="A4236" s="103">
        <v>92929</v>
      </c>
      <c r="B4236" s="103" t="s">
        <v>4853</v>
      </c>
      <c r="C4236" s="103" t="s">
        <v>225</v>
      </c>
      <c r="D4236" s="360">
        <v>51.56</v>
      </c>
      <c r="E4236" s="522" t="s">
        <v>619</v>
      </c>
    </row>
    <row r="4237" spans="1:5" ht="13.5" x14ac:dyDescent="0.25">
      <c r="A4237" s="103">
        <v>92930</v>
      </c>
      <c r="B4237" s="103" t="s">
        <v>4854</v>
      </c>
      <c r="C4237" s="103" t="s">
        <v>225</v>
      </c>
      <c r="D4237" s="360">
        <v>51.56</v>
      </c>
      <c r="E4237" s="522" t="s">
        <v>619</v>
      </c>
    </row>
    <row r="4238" spans="1:5" ht="13.5" x14ac:dyDescent="0.25">
      <c r="A4238" s="103">
        <v>92931</v>
      </c>
      <c r="B4238" s="103" t="s">
        <v>4855</v>
      </c>
      <c r="C4238" s="103" t="s">
        <v>225</v>
      </c>
      <c r="D4238" s="360">
        <v>69.73</v>
      </c>
      <c r="E4238" s="522" t="s">
        <v>619</v>
      </c>
    </row>
    <row r="4239" spans="1:5" ht="13.5" x14ac:dyDescent="0.25">
      <c r="A4239" s="103">
        <v>92932</v>
      </c>
      <c r="B4239" s="103" t="s">
        <v>4856</v>
      </c>
      <c r="C4239" s="103" t="s">
        <v>225</v>
      </c>
      <c r="D4239" s="360">
        <v>69.73</v>
      </c>
      <c r="E4239" s="522" t="s">
        <v>619</v>
      </c>
    </row>
    <row r="4240" spans="1:5" ht="13.5" x14ac:dyDescent="0.25">
      <c r="A4240" s="103">
        <v>92933</v>
      </c>
      <c r="B4240" s="103" t="s">
        <v>4857</v>
      </c>
      <c r="C4240" s="103" t="s">
        <v>225</v>
      </c>
      <c r="D4240" s="360">
        <v>69.73</v>
      </c>
      <c r="E4240" s="522" t="s">
        <v>619</v>
      </c>
    </row>
    <row r="4241" spans="1:5" ht="13.5" x14ac:dyDescent="0.25">
      <c r="A4241" s="103">
        <v>92934</v>
      </c>
      <c r="B4241" s="103" t="s">
        <v>4858</v>
      </c>
      <c r="C4241" s="103" t="s">
        <v>225</v>
      </c>
      <c r="D4241" s="360">
        <v>104.74</v>
      </c>
      <c r="E4241" s="522" t="s">
        <v>619</v>
      </c>
    </row>
    <row r="4242" spans="1:5" ht="13.5" x14ac:dyDescent="0.25">
      <c r="A4242" s="103">
        <v>92935</v>
      </c>
      <c r="B4242" s="103" t="s">
        <v>4859</v>
      </c>
      <c r="C4242" s="103" t="s">
        <v>225</v>
      </c>
      <c r="D4242" s="360">
        <v>104.74</v>
      </c>
      <c r="E4242" s="522" t="s">
        <v>619</v>
      </c>
    </row>
    <row r="4243" spans="1:5" ht="13.5" x14ac:dyDescent="0.25">
      <c r="A4243" s="103">
        <v>92936</v>
      </c>
      <c r="B4243" s="103" t="s">
        <v>4860</v>
      </c>
      <c r="C4243" s="103" t="s">
        <v>225</v>
      </c>
      <c r="D4243" s="360">
        <v>146.43</v>
      </c>
      <c r="E4243" s="522" t="s">
        <v>619</v>
      </c>
    </row>
    <row r="4244" spans="1:5" ht="13.5" x14ac:dyDescent="0.25">
      <c r="A4244" s="103">
        <v>92937</v>
      </c>
      <c r="B4244" s="103" t="s">
        <v>4861</v>
      </c>
      <c r="C4244" s="103" t="s">
        <v>225</v>
      </c>
      <c r="D4244" s="360">
        <v>146.43</v>
      </c>
      <c r="E4244" s="522" t="s">
        <v>619</v>
      </c>
    </row>
    <row r="4245" spans="1:5" ht="13.5" x14ac:dyDescent="0.25">
      <c r="A4245" s="103">
        <v>92938</v>
      </c>
      <c r="B4245" s="103" t="s">
        <v>4862</v>
      </c>
      <c r="C4245" s="103" t="s">
        <v>225</v>
      </c>
      <c r="D4245" s="360">
        <v>27.39</v>
      </c>
      <c r="E4245" s="522" t="s">
        <v>619</v>
      </c>
    </row>
    <row r="4246" spans="1:5" ht="13.5" x14ac:dyDescent="0.25">
      <c r="A4246" s="103">
        <v>92939</v>
      </c>
      <c r="B4246" s="103" t="s">
        <v>4863</v>
      </c>
      <c r="C4246" s="103" t="s">
        <v>225</v>
      </c>
      <c r="D4246" s="360">
        <v>27.66</v>
      </c>
      <c r="E4246" s="522" t="s">
        <v>619</v>
      </c>
    </row>
    <row r="4247" spans="1:5" ht="13.5" x14ac:dyDescent="0.25">
      <c r="A4247" s="103">
        <v>92940</v>
      </c>
      <c r="B4247" s="103" t="s">
        <v>4864</v>
      </c>
      <c r="C4247" s="103" t="s">
        <v>225</v>
      </c>
      <c r="D4247" s="360">
        <v>35.42</v>
      </c>
      <c r="E4247" s="522" t="s">
        <v>619</v>
      </c>
    </row>
    <row r="4248" spans="1:5" ht="13.5" x14ac:dyDescent="0.25">
      <c r="A4248" s="103">
        <v>92941</v>
      </c>
      <c r="B4248" s="103" t="s">
        <v>4865</v>
      </c>
      <c r="C4248" s="103" t="s">
        <v>225</v>
      </c>
      <c r="D4248" s="360">
        <v>35.409999999999997</v>
      </c>
      <c r="E4248" s="522" t="s">
        <v>619</v>
      </c>
    </row>
    <row r="4249" spans="1:5" ht="13.5" x14ac:dyDescent="0.25">
      <c r="A4249" s="103">
        <v>92942</v>
      </c>
      <c r="B4249" s="103" t="s">
        <v>4866</v>
      </c>
      <c r="C4249" s="103" t="s">
        <v>225</v>
      </c>
      <c r="D4249" s="360">
        <v>35.409999999999997</v>
      </c>
      <c r="E4249" s="522" t="s">
        <v>619</v>
      </c>
    </row>
    <row r="4250" spans="1:5" ht="13.5" x14ac:dyDescent="0.25">
      <c r="A4250" s="103">
        <v>92943</v>
      </c>
      <c r="B4250" s="103" t="s">
        <v>4867</v>
      </c>
      <c r="C4250" s="103" t="s">
        <v>225</v>
      </c>
      <c r="D4250" s="360">
        <v>40.79</v>
      </c>
      <c r="E4250" s="522" t="s">
        <v>619</v>
      </c>
    </row>
    <row r="4251" spans="1:5" ht="13.5" x14ac:dyDescent="0.25">
      <c r="A4251" s="103">
        <v>92944</v>
      </c>
      <c r="B4251" s="103" t="s">
        <v>4868</v>
      </c>
      <c r="C4251" s="103" t="s">
        <v>225</v>
      </c>
      <c r="D4251" s="360">
        <v>40.79</v>
      </c>
      <c r="E4251" s="522" t="s">
        <v>619</v>
      </c>
    </row>
    <row r="4252" spans="1:5" ht="13.5" x14ac:dyDescent="0.25">
      <c r="A4252" s="103">
        <v>92945</v>
      </c>
      <c r="B4252" s="103" t="s">
        <v>4869</v>
      </c>
      <c r="C4252" s="103" t="s">
        <v>225</v>
      </c>
      <c r="D4252" s="360">
        <v>40.79</v>
      </c>
      <c r="E4252" s="522" t="s">
        <v>619</v>
      </c>
    </row>
    <row r="4253" spans="1:5" ht="13.5" x14ac:dyDescent="0.25">
      <c r="A4253" s="103">
        <v>92946</v>
      </c>
      <c r="B4253" s="103" t="s">
        <v>4870</v>
      </c>
      <c r="C4253" s="103" t="s">
        <v>225</v>
      </c>
      <c r="D4253" s="360">
        <v>57.34</v>
      </c>
      <c r="E4253" s="522" t="s">
        <v>619</v>
      </c>
    </row>
    <row r="4254" spans="1:5" ht="13.5" x14ac:dyDescent="0.25">
      <c r="A4254" s="103">
        <v>92947</v>
      </c>
      <c r="B4254" s="103" t="s">
        <v>4871</v>
      </c>
      <c r="C4254" s="103" t="s">
        <v>225</v>
      </c>
      <c r="D4254" s="360">
        <v>57.34</v>
      </c>
      <c r="E4254" s="522" t="s">
        <v>619</v>
      </c>
    </row>
    <row r="4255" spans="1:5" ht="13.5" x14ac:dyDescent="0.25">
      <c r="A4255" s="103">
        <v>92948</v>
      </c>
      <c r="B4255" s="103" t="s">
        <v>4872</v>
      </c>
      <c r="C4255" s="103" t="s">
        <v>225</v>
      </c>
      <c r="D4255" s="360">
        <v>57.34</v>
      </c>
      <c r="E4255" s="522" t="s">
        <v>619</v>
      </c>
    </row>
    <row r="4256" spans="1:5" ht="13.5" x14ac:dyDescent="0.25">
      <c r="A4256" s="103">
        <v>92949</v>
      </c>
      <c r="B4256" s="103" t="s">
        <v>4873</v>
      </c>
      <c r="C4256" s="103" t="s">
        <v>225</v>
      </c>
      <c r="D4256" s="360">
        <v>89.88</v>
      </c>
      <c r="E4256" s="522" t="s">
        <v>619</v>
      </c>
    </row>
    <row r="4257" spans="1:5" ht="13.5" x14ac:dyDescent="0.25">
      <c r="A4257" s="103">
        <v>92950</v>
      </c>
      <c r="B4257" s="103" t="s">
        <v>4874</v>
      </c>
      <c r="C4257" s="103" t="s">
        <v>225</v>
      </c>
      <c r="D4257" s="360">
        <v>89.88</v>
      </c>
      <c r="E4257" s="522" t="s">
        <v>619</v>
      </c>
    </row>
    <row r="4258" spans="1:5" ht="13.5" x14ac:dyDescent="0.25">
      <c r="A4258" s="103">
        <v>92951</v>
      </c>
      <c r="B4258" s="103" t="s">
        <v>4875</v>
      </c>
      <c r="C4258" s="103" t="s">
        <v>225</v>
      </c>
      <c r="D4258" s="360">
        <v>129.16</v>
      </c>
      <c r="E4258" s="522" t="s">
        <v>619</v>
      </c>
    </row>
    <row r="4259" spans="1:5" ht="13.5" x14ac:dyDescent="0.25">
      <c r="A4259" s="103">
        <v>92952</v>
      </c>
      <c r="B4259" s="103" t="s">
        <v>4876</v>
      </c>
      <c r="C4259" s="103" t="s">
        <v>225</v>
      </c>
      <c r="D4259" s="360">
        <v>129.16</v>
      </c>
      <c r="E4259" s="522" t="s">
        <v>619</v>
      </c>
    </row>
    <row r="4260" spans="1:5" ht="13.5" x14ac:dyDescent="0.25">
      <c r="A4260" s="103">
        <v>92953</v>
      </c>
      <c r="B4260" s="103" t="s">
        <v>4877</v>
      </c>
      <c r="C4260" s="103" t="s">
        <v>225</v>
      </c>
      <c r="D4260" s="360">
        <v>23.34</v>
      </c>
      <c r="E4260" s="522" t="s">
        <v>619</v>
      </c>
    </row>
    <row r="4261" spans="1:5" ht="13.5" x14ac:dyDescent="0.25">
      <c r="A4261" s="103">
        <v>93050</v>
      </c>
      <c r="B4261" s="103" t="s">
        <v>4878</v>
      </c>
      <c r="C4261" s="103" t="s">
        <v>225</v>
      </c>
      <c r="D4261" s="360">
        <v>10.63</v>
      </c>
      <c r="E4261" s="522" t="s">
        <v>619</v>
      </c>
    </row>
    <row r="4262" spans="1:5" ht="13.5" x14ac:dyDescent="0.25">
      <c r="A4262" s="103">
        <v>93052</v>
      </c>
      <c r="B4262" s="103" t="s">
        <v>4879</v>
      </c>
      <c r="C4262" s="103" t="s">
        <v>225</v>
      </c>
      <c r="D4262" s="360">
        <v>499.64</v>
      </c>
      <c r="E4262" s="522" t="s">
        <v>619</v>
      </c>
    </row>
    <row r="4263" spans="1:5" ht="13.5" x14ac:dyDescent="0.25">
      <c r="A4263" s="103">
        <v>93054</v>
      </c>
      <c r="B4263" s="103" t="s">
        <v>4880</v>
      </c>
      <c r="C4263" s="103" t="s">
        <v>225</v>
      </c>
      <c r="D4263" s="360">
        <v>21.26</v>
      </c>
      <c r="E4263" s="522" t="s">
        <v>619</v>
      </c>
    </row>
    <row r="4264" spans="1:5" ht="13.5" x14ac:dyDescent="0.25">
      <c r="A4264" s="103">
        <v>93055</v>
      </c>
      <c r="B4264" s="103" t="s">
        <v>4881</v>
      </c>
      <c r="C4264" s="103" t="s">
        <v>225</v>
      </c>
      <c r="D4264" s="360">
        <v>43.01</v>
      </c>
      <c r="E4264" s="522" t="s">
        <v>619</v>
      </c>
    </row>
    <row r="4265" spans="1:5" ht="13.5" x14ac:dyDescent="0.25">
      <c r="A4265" s="103">
        <v>93056</v>
      </c>
      <c r="B4265" s="103" t="s">
        <v>4882</v>
      </c>
      <c r="C4265" s="103" t="s">
        <v>225</v>
      </c>
      <c r="D4265" s="360">
        <v>15.94</v>
      </c>
      <c r="E4265" s="522" t="s">
        <v>619</v>
      </c>
    </row>
    <row r="4266" spans="1:5" ht="13.5" x14ac:dyDescent="0.25">
      <c r="A4266" s="103">
        <v>93057</v>
      </c>
      <c r="B4266" s="103" t="s">
        <v>4883</v>
      </c>
      <c r="C4266" s="103" t="s">
        <v>225</v>
      </c>
      <c r="D4266" s="360">
        <v>13.25</v>
      </c>
      <c r="E4266" s="522" t="s">
        <v>619</v>
      </c>
    </row>
    <row r="4267" spans="1:5" ht="13.5" x14ac:dyDescent="0.25">
      <c r="A4267" s="103">
        <v>93058</v>
      </c>
      <c r="B4267" s="103" t="s">
        <v>4884</v>
      </c>
      <c r="C4267" s="103" t="s">
        <v>225</v>
      </c>
      <c r="D4267" s="360">
        <v>549.65</v>
      </c>
      <c r="E4267" s="522" t="s">
        <v>619</v>
      </c>
    </row>
    <row r="4268" spans="1:5" ht="13.5" x14ac:dyDescent="0.25">
      <c r="A4268" s="103">
        <v>93059</v>
      </c>
      <c r="B4268" s="103" t="s">
        <v>4885</v>
      </c>
      <c r="C4268" s="103" t="s">
        <v>225</v>
      </c>
      <c r="D4268" s="360">
        <v>27.9</v>
      </c>
      <c r="E4268" s="522" t="s">
        <v>619</v>
      </c>
    </row>
    <row r="4269" spans="1:5" ht="13.5" x14ac:dyDescent="0.25">
      <c r="A4269" s="103">
        <v>93060</v>
      </c>
      <c r="B4269" s="103" t="s">
        <v>4886</v>
      </c>
      <c r="C4269" s="103" t="s">
        <v>225</v>
      </c>
      <c r="D4269" s="360">
        <v>75.489999999999995</v>
      </c>
      <c r="E4269" s="522" t="s">
        <v>619</v>
      </c>
    </row>
    <row r="4270" spans="1:5" ht="13.5" x14ac:dyDescent="0.25">
      <c r="A4270" s="103">
        <v>93061</v>
      </c>
      <c r="B4270" s="103" t="s">
        <v>4887</v>
      </c>
      <c r="C4270" s="103" t="s">
        <v>225</v>
      </c>
      <c r="D4270" s="360">
        <v>30.39</v>
      </c>
      <c r="E4270" s="522" t="s">
        <v>619</v>
      </c>
    </row>
    <row r="4271" spans="1:5" ht="13.5" x14ac:dyDescent="0.25">
      <c r="A4271" s="103">
        <v>93062</v>
      </c>
      <c r="B4271" s="103" t="s">
        <v>4888</v>
      </c>
      <c r="C4271" s="103" t="s">
        <v>225</v>
      </c>
      <c r="D4271" s="360">
        <v>25.63</v>
      </c>
      <c r="E4271" s="522" t="s">
        <v>619</v>
      </c>
    </row>
    <row r="4272" spans="1:5" ht="13.5" x14ac:dyDescent="0.25">
      <c r="A4272" s="103">
        <v>93063</v>
      </c>
      <c r="B4272" s="103" t="s">
        <v>4889</v>
      </c>
      <c r="C4272" s="103" t="s">
        <v>225</v>
      </c>
      <c r="D4272" s="360">
        <v>629.83000000000004</v>
      </c>
      <c r="E4272" s="522" t="s">
        <v>619</v>
      </c>
    </row>
    <row r="4273" spans="1:5" ht="13.5" x14ac:dyDescent="0.25">
      <c r="A4273" s="103">
        <v>93064</v>
      </c>
      <c r="B4273" s="103" t="s">
        <v>4890</v>
      </c>
      <c r="C4273" s="103" t="s">
        <v>225</v>
      </c>
      <c r="D4273" s="360">
        <v>46.75</v>
      </c>
      <c r="E4273" s="522" t="s">
        <v>619</v>
      </c>
    </row>
    <row r="4274" spans="1:5" ht="13.5" x14ac:dyDescent="0.25">
      <c r="A4274" s="103">
        <v>93065</v>
      </c>
      <c r="B4274" s="103" t="s">
        <v>4891</v>
      </c>
      <c r="C4274" s="103" t="s">
        <v>225</v>
      </c>
      <c r="D4274" s="360">
        <v>41.98</v>
      </c>
      <c r="E4274" s="522" t="s">
        <v>619</v>
      </c>
    </row>
    <row r="4275" spans="1:5" ht="13.5" x14ac:dyDescent="0.25">
      <c r="A4275" s="103">
        <v>93066</v>
      </c>
      <c r="B4275" s="103" t="s">
        <v>4892</v>
      </c>
      <c r="C4275" s="103" t="s">
        <v>225</v>
      </c>
      <c r="D4275" s="360">
        <v>790.41</v>
      </c>
      <c r="E4275" s="522" t="s">
        <v>619</v>
      </c>
    </row>
    <row r="4276" spans="1:5" ht="13.5" x14ac:dyDescent="0.25">
      <c r="A4276" s="103">
        <v>93067</v>
      </c>
      <c r="B4276" s="103" t="s">
        <v>4893</v>
      </c>
      <c r="C4276" s="103" t="s">
        <v>225</v>
      </c>
      <c r="D4276" s="360">
        <v>69.62</v>
      </c>
      <c r="E4276" s="522" t="s">
        <v>619</v>
      </c>
    </row>
    <row r="4277" spans="1:5" ht="13.5" x14ac:dyDescent="0.25">
      <c r="A4277" s="103">
        <v>93068</v>
      </c>
      <c r="B4277" s="103" t="s">
        <v>4894</v>
      </c>
      <c r="C4277" s="103" t="s">
        <v>225</v>
      </c>
      <c r="D4277" s="360">
        <v>59.18</v>
      </c>
      <c r="E4277" s="522" t="s">
        <v>619</v>
      </c>
    </row>
    <row r="4278" spans="1:5" ht="13.5" x14ac:dyDescent="0.25">
      <c r="A4278" s="103">
        <v>93069</v>
      </c>
      <c r="B4278" s="103" t="s">
        <v>4895</v>
      </c>
      <c r="C4278" s="103" t="s">
        <v>225</v>
      </c>
      <c r="D4278" s="104">
        <v>1095.69</v>
      </c>
      <c r="E4278" s="522" t="s">
        <v>619</v>
      </c>
    </row>
    <row r="4279" spans="1:5" ht="13.5" x14ac:dyDescent="0.25">
      <c r="A4279" s="103">
        <v>93070</v>
      </c>
      <c r="B4279" s="103" t="s">
        <v>4896</v>
      </c>
      <c r="C4279" s="103" t="s">
        <v>225</v>
      </c>
      <c r="D4279" s="360">
        <v>176.37</v>
      </c>
      <c r="E4279" s="522" t="s">
        <v>619</v>
      </c>
    </row>
    <row r="4280" spans="1:5" ht="13.5" x14ac:dyDescent="0.25">
      <c r="A4280" s="103">
        <v>93071</v>
      </c>
      <c r="B4280" s="103" t="s">
        <v>4897</v>
      </c>
      <c r="C4280" s="103" t="s">
        <v>225</v>
      </c>
      <c r="D4280" s="360">
        <v>162.15</v>
      </c>
      <c r="E4280" s="522" t="s">
        <v>619</v>
      </c>
    </row>
    <row r="4281" spans="1:5" ht="13.5" x14ac:dyDescent="0.25">
      <c r="A4281" s="103">
        <v>93072</v>
      </c>
      <c r="B4281" s="103" t="s">
        <v>4898</v>
      </c>
      <c r="C4281" s="103" t="s">
        <v>225</v>
      </c>
      <c r="D4281" s="104">
        <v>1446.05</v>
      </c>
      <c r="E4281" s="522" t="s">
        <v>619</v>
      </c>
    </row>
    <row r="4282" spans="1:5" ht="13.5" x14ac:dyDescent="0.25">
      <c r="A4282" s="103">
        <v>93074</v>
      </c>
      <c r="B4282" s="103" t="s">
        <v>4899</v>
      </c>
      <c r="C4282" s="103" t="s">
        <v>225</v>
      </c>
      <c r="D4282" s="360">
        <v>12.4</v>
      </c>
      <c r="E4282" s="522" t="s">
        <v>619</v>
      </c>
    </row>
    <row r="4283" spans="1:5" ht="13.5" x14ac:dyDescent="0.25">
      <c r="A4283" s="103">
        <v>93075</v>
      </c>
      <c r="B4283" s="103" t="s">
        <v>4900</v>
      </c>
      <c r="C4283" s="103" t="s">
        <v>225</v>
      </c>
      <c r="D4283" s="360">
        <v>18.579999999999998</v>
      </c>
      <c r="E4283" s="522" t="s">
        <v>619</v>
      </c>
    </row>
    <row r="4284" spans="1:5" ht="13.5" x14ac:dyDescent="0.25">
      <c r="A4284" s="103">
        <v>93076</v>
      </c>
      <c r="B4284" s="103" t="s">
        <v>4901</v>
      </c>
      <c r="C4284" s="103" t="s">
        <v>225</v>
      </c>
      <c r="D4284" s="360">
        <v>19.97</v>
      </c>
      <c r="E4284" s="522" t="s">
        <v>619</v>
      </c>
    </row>
    <row r="4285" spans="1:5" ht="13.5" x14ac:dyDescent="0.25">
      <c r="A4285" s="103">
        <v>93077</v>
      </c>
      <c r="B4285" s="103" t="s">
        <v>4902</v>
      </c>
      <c r="C4285" s="103" t="s">
        <v>225</v>
      </c>
      <c r="D4285" s="360">
        <v>26.39</v>
      </c>
      <c r="E4285" s="522" t="s">
        <v>619</v>
      </c>
    </row>
    <row r="4286" spans="1:5" ht="13.5" x14ac:dyDescent="0.25">
      <c r="A4286" s="103">
        <v>93078</v>
      </c>
      <c r="B4286" s="103" t="s">
        <v>4903</v>
      </c>
      <c r="C4286" s="103" t="s">
        <v>225</v>
      </c>
      <c r="D4286" s="360">
        <v>29.69</v>
      </c>
      <c r="E4286" s="522" t="s">
        <v>619</v>
      </c>
    </row>
    <row r="4287" spans="1:5" ht="13.5" x14ac:dyDescent="0.25">
      <c r="A4287" s="103">
        <v>93079</v>
      </c>
      <c r="B4287" s="103" t="s">
        <v>4904</v>
      </c>
      <c r="C4287" s="103" t="s">
        <v>225</v>
      </c>
      <c r="D4287" s="360">
        <v>27.93</v>
      </c>
      <c r="E4287" s="522" t="s">
        <v>619</v>
      </c>
    </row>
    <row r="4288" spans="1:5" ht="13.5" x14ac:dyDescent="0.25">
      <c r="A4288" s="103">
        <v>93080</v>
      </c>
      <c r="B4288" s="103" t="s">
        <v>4905</v>
      </c>
      <c r="C4288" s="103" t="s">
        <v>225</v>
      </c>
      <c r="D4288" s="360">
        <v>8.06</v>
      </c>
      <c r="E4288" s="522" t="s">
        <v>619</v>
      </c>
    </row>
    <row r="4289" spans="1:5" ht="13.5" x14ac:dyDescent="0.25">
      <c r="A4289" s="103">
        <v>93081</v>
      </c>
      <c r="B4289" s="103" t="s">
        <v>4906</v>
      </c>
      <c r="C4289" s="103" t="s">
        <v>225</v>
      </c>
      <c r="D4289" s="360">
        <v>17.579999999999998</v>
      </c>
      <c r="E4289" s="522" t="s">
        <v>619</v>
      </c>
    </row>
    <row r="4290" spans="1:5" ht="13.5" x14ac:dyDescent="0.25">
      <c r="A4290" s="103">
        <v>93082</v>
      </c>
      <c r="B4290" s="103" t="s">
        <v>4907</v>
      </c>
      <c r="C4290" s="103" t="s">
        <v>225</v>
      </c>
      <c r="D4290" s="360">
        <v>22.8</v>
      </c>
      <c r="E4290" s="522" t="s">
        <v>619</v>
      </c>
    </row>
    <row r="4291" spans="1:5" ht="13.5" x14ac:dyDescent="0.25">
      <c r="A4291" s="103">
        <v>93083</v>
      </c>
      <c r="B4291" s="103" t="s">
        <v>4908</v>
      </c>
      <c r="C4291" s="103" t="s">
        <v>225</v>
      </c>
      <c r="D4291" s="360">
        <v>432.53</v>
      </c>
      <c r="E4291" s="522" t="s">
        <v>619</v>
      </c>
    </row>
    <row r="4292" spans="1:5" ht="13.5" x14ac:dyDescent="0.25">
      <c r="A4292" s="103">
        <v>93084</v>
      </c>
      <c r="B4292" s="103" t="s">
        <v>4909</v>
      </c>
      <c r="C4292" s="103" t="s">
        <v>225</v>
      </c>
      <c r="D4292" s="360">
        <v>13.12</v>
      </c>
      <c r="E4292" s="522" t="s">
        <v>619</v>
      </c>
    </row>
    <row r="4293" spans="1:5" ht="13.5" x14ac:dyDescent="0.25">
      <c r="A4293" s="103">
        <v>93085</v>
      </c>
      <c r="B4293" s="103" t="s">
        <v>4910</v>
      </c>
      <c r="C4293" s="103" t="s">
        <v>225</v>
      </c>
      <c r="D4293" s="360">
        <v>13.97</v>
      </c>
      <c r="E4293" s="522" t="s">
        <v>619</v>
      </c>
    </row>
    <row r="4294" spans="1:5" ht="13.5" x14ac:dyDescent="0.25">
      <c r="A4294" s="103">
        <v>93086</v>
      </c>
      <c r="B4294" s="103" t="s">
        <v>4911</v>
      </c>
      <c r="C4294" s="103" t="s">
        <v>225</v>
      </c>
      <c r="D4294" s="360">
        <v>502.13</v>
      </c>
      <c r="E4294" s="522" t="s">
        <v>619</v>
      </c>
    </row>
    <row r="4295" spans="1:5" ht="13.5" x14ac:dyDescent="0.25">
      <c r="A4295" s="103">
        <v>93087</v>
      </c>
      <c r="B4295" s="103" t="s">
        <v>4912</v>
      </c>
      <c r="C4295" s="103" t="s">
        <v>225</v>
      </c>
      <c r="D4295" s="360">
        <v>18.399999999999999</v>
      </c>
      <c r="E4295" s="522" t="s">
        <v>619</v>
      </c>
    </row>
    <row r="4296" spans="1:5" ht="13.5" x14ac:dyDescent="0.25">
      <c r="A4296" s="103">
        <v>93088</v>
      </c>
      <c r="B4296" s="103" t="s">
        <v>4913</v>
      </c>
      <c r="C4296" s="103" t="s">
        <v>225</v>
      </c>
      <c r="D4296" s="360">
        <v>22.81</v>
      </c>
      <c r="E4296" s="522" t="s">
        <v>619</v>
      </c>
    </row>
    <row r="4297" spans="1:5" ht="13.5" x14ac:dyDescent="0.25">
      <c r="A4297" s="103">
        <v>93089</v>
      </c>
      <c r="B4297" s="103" t="s">
        <v>4914</v>
      </c>
      <c r="C4297" s="103" t="s">
        <v>225</v>
      </c>
      <c r="D4297" s="360">
        <v>45.5</v>
      </c>
      <c r="E4297" s="522" t="s">
        <v>619</v>
      </c>
    </row>
    <row r="4298" spans="1:5" ht="13.5" x14ac:dyDescent="0.25">
      <c r="A4298" s="103">
        <v>93090</v>
      </c>
      <c r="B4298" s="103" t="s">
        <v>4915</v>
      </c>
      <c r="C4298" s="103" t="s">
        <v>225</v>
      </c>
      <c r="D4298" s="360">
        <v>18.239999999999998</v>
      </c>
      <c r="E4298" s="522" t="s">
        <v>619</v>
      </c>
    </row>
    <row r="4299" spans="1:5" ht="13.5" x14ac:dyDescent="0.25">
      <c r="A4299" s="103">
        <v>93091</v>
      </c>
      <c r="B4299" s="103" t="s">
        <v>4916</v>
      </c>
      <c r="C4299" s="103" t="s">
        <v>225</v>
      </c>
      <c r="D4299" s="360">
        <v>15.64</v>
      </c>
      <c r="E4299" s="522" t="s">
        <v>619</v>
      </c>
    </row>
    <row r="4300" spans="1:5" ht="13.5" x14ac:dyDescent="0.25">
      <c r="A4300" s="103">
        <v>93092</v>
      </c>
      <c r="B4300" s="103" t="s">
        <v>4917</v>
      </c>
      <c r="C4300" s="103" t="s">
        <v>225</v>
      </c>
      <c r="D4300" s="360">
        <v>551.95000000000005</v>
      </c>
      <c r="E4300" s="522" t="s">
        <v>619</v>
      </c>
    </row>
    <row r="4301" spans="1:5" ht="13.5" x14ac:dyDescent="0.25">
      <c r="A4301" s="103">
        <v>93093</v>
      </c>
      <c r="B4301" s="103" t="s">
        <v>4918</v>
      </c>
      <c r="C4301" s="103" t="s">
        <v>225</v>
      </c>
      <c r="D4301" s="360">
        <v>29.06</v>
      </c>
      <c r="E4301" s="522" t="s">
        <v>619</v>
      </c>
    </row>
    <row r="4302" spans="1:5" ht="13.5" x14ac:dyDescent="0.25">
      <c r="A4302" s="103">
        <v>93094</v>
      </c>
      <c r="B4302" s="103" t="s">
        <v>4919</v>
      </c>
      <c r="C4302" s="103" t="s">
        <v>225</v>
      </c>
      <c r="D4302" s="360">
        <v>77.790000000000006</v>
      </c>
      <c r="E4302" s="522" t="s">
        <v>619</v>
      </c>
    </row>
    <row r="4303" spans="1:5" ht="13.5" x14ac:dyDescent="0.25">
      <c r="A4303" s="103">
        <v>93097</v>
      </c>
      <c r="B4303" s="103" t="s">
        <v>4920</v>
      </c>
      <c r="C4303" s="103" t="s">
        <v>225</v>
      </c>
      <c r="D4303" s="360">
        <v>12.63</v>
      </c>
      <c r="E4303" s="522" t="s">
        <v>619</v>
      </c>
    </row>
    <row r="4304" spans="1:5" ht="13.5" x14ac:dyDescent="0.25">
      <c r="A4304" s="103">
        <v>93098</v>
      </c>
      <c r="B4304" s="103" t="s">
        <v>4921</v>
      </c>
      <c r="C4304" s="103" t="s">
        <v>225</v>
      </c>
      <c r="D4304" s="360">
        <v>18.7</v>
      </c>
      <c r="E4304" s="522" t="s">
        <v>619</v>
      </c>
    </row>
    <row r="4305" spans="1:5" ht="13.5" x14ac:dyDescent="0.25">
      <c r="A4305" s="103">
        <v>93099</v>
      </c>
      <c r="B4305" s="103" t="s">
        <v>4922</v>
      </c>
      <c r="C4305" s="103" t="s">
        <v>225</v>
      </c>
      <c r="D4305" s="360">
        <v>22.73</v>
      </c>
      <c r="E4305" s="522" t="s">
        <v>619</v>
      </c>
    </row>
    <row r="4306" spans="1:5" ht="13.5" x14ac:dyDescent="0.25">
      <c r="A4306" s="103">
        <v>93100</v>
      </c>
      <c r="B4306" s="103" t="s">
        <v>4923</v>
      </c>
      <c r="C4306" s="103" t="s">
        <v>225</v>
      </c>
      <c r="D4306" s="360">
        <v>27.75</v>
      </c>
      <c r="E4306" s="522" t="s">
        <v>619</v>
      </c>
    </row>
    <row r="4307" spans="1:5" ht="13.5" x14ac:dyDescent="0.25">
      <c r="A4307" s="103">
        <v>93101</v>
      </c>
      <c r="B4307" s="103" t="s">
        <v>4924</v>
      </c>
      <c r="C4307" s="103" t="s">
        <v>225</v>
      </c>
      <c r="D4307" s="360">
        <v>31.06</v>
      </c>
      <c r="E4307" s="522" t="s">
        <v>619</v>
      </c>
    </row>
    <row r="4308" spans="1:5" ht="13.5" x14ac:dyDescent="0.25">
      <c r="A4308" s="103">
        <v>93102</v>
      </c>
      <c r="B4308" s="103" t="s">
        <v>4925</v>
      </c>
      <c r="C4308" s="103" t="s">
        <v>225</v>
      </c>
      <c r="D4308" s="360">
        <v>32.83</v>
      </c>
      <c r="E4308" s="522" t="s">
        <v>619</v>
      </c>
    </row>
    <row r="4309" spans="1:5" ht="13.5" x14ac:dyDescent="0.25">
      <c r="A4309" s="103">
        <v>93103</v>
      </c>
      <c r="B4309" s="103" t="s">
        <v>4926</v>
      </c>
      <c r="C4309" s="103" t="s">
        <v>225</v>
      </c>
      <c r="D4309" s="360">
        <v>8.2200000000000006</v>
      </c>
      <c r="E4309" s="522" t="s">
        <v>619</v>
      </c>
    </row>
    <row r="4310" spans="1:5" ht="13.5" x14ac:dyDescent="0.25">
      <c r="A4310" s="103">
        <v>93104</v>
      </c>
      <c r="B4310" s="103" t="s">
        <v>4927</v>
      </c>
      <c r="C4310" s="103" t="s">
        <v>225</v>
      </c>
      <c r="D4310" s="360">
        <v>17.649999999999999</v>
      </c>
      <c r="E4310" s="522" t="s">
        <v>619</v>
      </c>
    </row>
    <row r="4311" spans="1:5" ht="13.5" x14ac:dyDescent="0.25">
      <c r="A4311" s="103">
        <v>93105</v>
      </c>
      <c r="B4311" s="103" t="s">
        <v>4928</v>
      </c>
      <c r="C4311" s="103" t="s">
        <v>225</v>
      </c>
      <c r="D4311" s="360">
        <v>22.96</v>
      </c>
      <c r="E4311" s="522" t="s">
        <v>619</v>
      </c>
    </row>
    <row r="4312" spans="1:5" ht="13.5" x14ac:dyDescent="0.25">
      <c r="A4312" s="103">
        <v>93106</v>
      </c>
      <c r="B4312" s="103" t="s">
        <v>4929</v>
      </c>
      <c r="C4312" s="103" t="s">
        <v>225</v>
      </c>
      <c r="D4312" s="360">
        <v>432.69</v>
      </c>
      <c r="E4312" s="522" t="s">
        <v>619</v>
      </c>
    </row>
    <row r="4313" spans="1:5" ht="13.5" x14ac:dyDescent="0.25">
      <c r="A4313" s="103">
        <v>93107</v>
      </c>
      <c r="B4313" s="103" t="s">
        <v>4930</v>
      </c>
      <c r="C4313" s="103" t="s">
        <v>225</v>
      </c>
      <c r="D4313" s="360">
        <v>14.97</v>
      </c>
      <c r="E4313" s="522" t="s">
        <v>619</v>
      </c>
    </row>
    <row r="4314" spans="1:5" ht="13.5" x14ac:dyDescent="0.25">
      <c r="A4314" s="103">
        <v>93108</v>
      </c>
      <c r="B4314" s="103" t="s">
        <v>4931</v>
      </c>
      <c r="C4314" s="103" t="s">
        <v>225</v>
      </c>
      <c r="D4314" s="360">
        <v>12.61</v>
      </c>
      <c r="E4314" s="522" t="s">
        <v>619</v>
      </c>
    </row>
    <row r="4315" spans="1:5" ht="13.5" x14ac:dyDescent="0.25">
      <c r="A4315" s="103">
        <v>93109</v>
      </c>
      <c r="B4315" s="103" t="s">
        <v>4932</v>
      </c>
      <c r="C4315" s="103" t="s">
        <v>225</v>
      </c>
      <c r="D4315" s="360">
        <v>503.98</v>
      </c>
      <c r="E4315" s="522" t="s">
        <v>619</v>
      </c>
    </row>
    <row r="4316" spans="1:5" ht="13.5" x14ac:dyDescent="0.25">
      <c r="A4316" s="103">
        <v>93110</v>
      </c>
      <c r="B4316" s="103" t="s">
        <v>4933</v>
      </c>
      <c r="C4316" s="103" t="s">
        <v>225</v>
      </c>
      <c r="D4316" s="360">
        <v>19.32</v>
      </c>
      <c r="E4316" s="522" t="s">
        <v>619</v>
      </c>
    </row>
    <row r="4317" spans="1:5" ht="13.5" x14ac:dyDescent="0.25">
      <c r="A4317" s="103">
        <v>93111</v>
      </c>
      <c r="B4317" s="103" t="s">
        <v>4934</v>
      </c>
      <c r="C4317" s="103" t="s">
        <v>225</v>
      </c>
      <c r="D4317" s="360">
        <v>23.43</v>
      </c>
      <c r="E4317" s="522" t="s">
        <v>619</v>
      </c>
    </row>
    <row r="4318" spans="1:5" ht="13.5" x14ac:dyDescent="0.25">
      <c r="A4318" s="103">
        <v>93112</v>
      </c>
      <c r="B4318" s="103" t="s">
        <v>4935</v>
      </c>
      <c r="C4318" s="103" t="s">
        <v>225</v>
      </c>
      <c r="D4318" s="360">
        <v>47.35</v>
      </c>
      <c r="E4318" s="522" t="s">
        <v>619</v>
      </c>
    </row>
    <row r="4319" spans="1:5" ht="13.5" x14ac:dyDescent="0.25">
      <c r="A4319" s="103">
        <v>93113</v>
      </c>
      <c r="B4319" s="103" t="s">
        <v>4936</v>
      </c>
      <c r="C4319" s="103" t="s">
        <v>225</v>
      </c>
      <c r="D4319" s="360">
        <v>21.53</v>
      </c>
      <c r="E4319" s="522" t="s">
        <v>619</v>
      </c>
    </row>
    <row r="4320" spans="1:5" ht="13.5" x14ac:dyDescent="0.25">
      <c r="A4320" s="103">
        <v>93114</v>
      </c>
      <c r="B4320" s="103" t="s">
        <v>4937</v>
      </c>
      <c r="C4320" s="103" t="s">
        <v>225</v>
      </c>
      <c r="D4320" s="360">
        <v>30.71</v>
      </c>
      <c r="E4320" s="522" t="s">
        <v>619</v>
      </c>
    </row>
    <row r="4321" spans="1:5" ht="13.5" x14ac:dyDescent="0.25">
      <c r="A4321" s="103">
        <v>93115</v>
      </c>
      <c r="B4321" s="103" t="s">
        <v>4938</v>
      </c>
      <c r="C4321" s="103" t="s">
        <v>225</v>
      </c>
      <c r="D4321" s="360">
        <v>81.08</v>
      </c>
      <c r="E4321" s="522" t="s">
        <v>619</v>
      </c>
    </row>
    <row r="4322" spans="1:5" ht="13.5" x14ac:dyDescent="0.25">
      <c r="A4322" s="103">
        <v>93116</v>
      </c>
      <c r="B4322" s="103" t="s">
        <v>4939</v>
      </c>
      <c r="C4322" s="103" t="s">
        <v>225</v>
      </c>
      <c r="D4322" s="360">
        <v>555.24</v>
      </c>
      <c r="E4322" s="522" t="s">
        <v>619</v>
      </c>
    </row>
    <row r="4323" spans="1:5" ht="13.5" x14ac:dyDescent="0.25">
      <c r="A4323" s="103">
        <v>93117</v>
      </c>
      <c r="B4323" s="103" t="s">
        <v>4940</v>
      </c>
      <c r="C4323" s="103" t="s">
        <v>225</v>
      </c>
      <c r="D4323" s="360">
        <v>55.36</v>
      </c>
      <c r="E4323" s="522" t="s">
        <v>619</v>
      </c>
    </row>
    <row r="4324" spans="1:5" ht="13.5" x14ac:dyDescent="0.25">
      <c r="A4324" s="103">
        <v>93118</v>
      </c>
      <c r="B4324" s="103" t="s">
        <v>4941</v>
      </c>
      <c r="C4324" s="103" t="s">
        <v>225</v>
      </c>
      <c r="D4324" s="360">
        <v>81.59</v>
      </c>
      <c r="E4324" s="522" t="s">
        <v>619</v>
      </c>
    </row>
    <row r="4325" spans="1:5" ht="13.5" x14ac:dyDescent="0.25">
      <c r="A4325" s="103">
        <v>93119</v>
      </c>
      <c r="B4325" s="103" t="s">
        <v>4942</v>
      </c>
      <c r="C4325" s="103" t="s">
        <v>225</v>
      </c>
      <c r="D4325" s="360">
        <v>16.27</v>
      </c>
      <c r="E4325" s="522" t="s">
        <v>619</v>
      </c>
    </row>
    <row r="4326" spans="1:5" ht="13.5" x14ac:dyDescent="0.25">
      <c r="A4326" s="103">
        <v>93120</v>
      </c>
      <c r="B4326" s="103" t="s">
        <v>4943</v>
      </c>
      <c r="C4326" s="103" t="s">
        <v>225</v>
      </c>
      <c r="D4326" s="360">
        <v>24.54</v>
      </c>
      <c r="E4326" s="522" t="s">
        <v>619</v>
      </c>
    </row>
    <row r="4327" spans="1:5" ht="13.5" x14ac:dyDescent="0.25">
      <c r="A4327" s="103">
        <v>93121</v>
      </c>
      <c r="B4327" s="103" t="s">
        <v>4944</v>
      </c>
      <c r="C4327" s="103" t="s">
        <v>225</v>
      </c>
      <c r="D4327" s="360">
        <v>27.83</v>
      </c>
      <c r="E4327" s="522" t="s">
        <v>619</v>
      </c>
    </row>
    <row r="4328" spans="1:5" ht="13.5" x14ac:dyDescent="0.25">
      <c r="A4328" s="103">
        <v>93122</v>
      </c>
      <c r="B4328" s="103" t="s">
        <v>4945</v>
      </c>
      <c r="C4328" s="103" t="s">
        <v>225</v>
      </c>
      <c r="D4328" s="360">
        <v>24.5</v>
      </c>
      <c r="E4328" s="522" t="s">
        <v>619</v>
      </c>
    </row>
    <row r="4329" spans="1:5" ht="13.5" x14ac:dyDescent="0.25">
      <c r="A4329" s="103">
        <v>93123</v>
      </c>
      <c r="B4329" s="103" t="s">
        <v>4946</v>
      </c>
      <c r="C4329" s="103" t="s">
        <v>225</v>
      </c>
      <c r="D4329" s="360">
        <v>55.04</v>
      </c>
      <c r="E4329" s="522" t="s">
        <v>619</v>
      </c>
    </row>
    <row r="4330" spans="1:5" ht="13.5" x14ac:dyDescent="0.25">
      <c r="A4330" s="103">
        <v>93124</v>
      </c>
      <c r="B4330" s="103" t="s">
        <v>4947</v>
      </c>
      <c r="C4330" s="103" t="s">
        <v>225</v>
      </c>
      <c r="D4330" s="360">
        <v>86.59</v>
      </c>
      <c r="E4330" s="522" t="s">
        <v>619</v>
      </c>
    </row>
    <row r="4331" spans="1:5" ht="13.5" x14ac:dyDescent="0.25">
      <c r="A4331" s="103">
        <v>93125</v>
      </c>
      <c r="B4331" s="103" t="s">
        <v>4948</v>
      </c>
      <c r="C4331" s="103" t="s">
        <v>225</v>
      </c>
      <c r="D4331" s="360">
        <v>127.43</v>
      </c>
      <c r="E4331" s="522" t="s">
        <v>619</v>
      </c>
    </row>
    <row r="4332" spans="1:5" ht="13.5" x14ac:dyDescent="0.25">
      <c r="A4332" s="103">
        <v>93126</v>
      </c>
      <c r="B4332" s="103" t="s">
        <v>4949</v>
      </c>
      <c r="C4332" s="103" t="s">
        <v>225</v>
      </c>
      <c r="D4332" s="360">
        <v>282.27999999999997</v>
      </c>
      <c r="E4332" s="522" t="s">
        <v>619</v>
      </c>
    </row>
    <row r="4333" spans="1:5" ht="13.5" x14ac:dyDescent="0.25">
      <c r="A4333" s="103">
        <v>93133</v>
      </c>
      <c r="B4333" s="103" t="s">
        <v>4950</v>
      </c>
      <c r="C4333" s="103" t="s">
        <v>225</v>
      </c>
      <c r="D4333" s="360">
        <v>18.21</v>
      </c>
      <c r="E4333" s="522" t="s">
        <v>619</v>
      </c>
    </row>
    <row r="4334" spans="1:5" ht="13.5" x14ac:dyDescent="0.25">
      <c r="A4334" s="103">
        <v>94465</v>
      </c>
      <c r="B4334" s="103" t="s">
        <v>4951</v>
      </c>
      <c r="C4334" s="103" t="s">
        <v>225</v>
      </c>
      <c r="D4334" s="360">
        <v>52.54</v>
      </c>
      <c r="E4334" s="522" t="s">
        <v>619</v>
      </c>
    </row>
    <row r="4335" spans="1:5" ht="13.5" x14ac:dyDescent="0.25">
      <c r="A4335" s="103">
        <v>94466</v>
      </c>
      <c r="B4335" s="103" t="s">
        <v>4952</v>
      </c>
      <c r="C4335" s="103" t="s">
        <v>225</v>
      </c>
      <c r="D4335" s="360">
        <v>52.57</v>
      </c>
      <c r="E4335" s="522" t="s">
        <v>619</v>
      </c>
    </row>
    <row r="4336" spans="1:5" ht="13.5" x14ac:dyDescent="0.25">
      <c r="A4336" s="103">
        <v>94467</v>
      </c>
      <c r="B4336" s="103" t="s">
        <v>4953</v>
      </c>
      <c r="C4336" s="103" t="s">
        <v>225</v>
      </c>
      <c r="D4336" s="360">
        <v>82.9</v>
      </c>
      <c r="E4336" s="522" t="s">
        <v>619</v>
      </c>
    </row>
    <row r="4337" spans="1:5" ht="13.5" x14ac:dyDescent="0.25">
      <c r="A4337" s="103">
        <v>94468</v>
      </c>
      <c r="B4337" s="103" t="s">
        <v>4954</v>
      </c>
      <c r="C4337" s="103" t="s">
        <v>225</v>
      </c>
      <c r="D4337" s="360">
        <v>72.12</v>
      </c>
      <c r="E4337" s="522" t="s">
        <v>619</v>
      </c>
    </row>
    <row r="4338" spans="1:5" ht="13.5" x14ac:dyDescent="0.25">
      <c r="A4338" s="103">
        <v>94469</v>
      </c>
      <c r="B4338" s="103" t="s">
        <v>4955</v>
      </c>
      <c r="C4338" s="103" t="s">
        <v>225</v>
      </c>
      <c r="D4338" s="360">
        <v>121.03</v>
      </c>
      <c r="E4338" s="522" t="s">
        <v>619</v>
      </c>
    </row>
    <row r="4339" spans="1:5" ht="13.5" x14ac:dyDescent="0.25">
      <c r="A4339" s="103">
        <v>94470</v>
      </c>
      <c r="B4339" s="103" t="s">
        <v>4956</v>
      </c>
      <c r="C4339" s="103" t="s">
        <v>225</v>
      </c>
      <c r="D4339" s="360">
        <v>111.44</v>
      </c>
      <c r="E4339" s="522" t="s">
        <v>619</v>
      </c>
    </row>
    <row r="4340" spans="1:5" ht="13.5" x14ac:dyDescent="0.25">
      <c r="A4340" s="103">
        <v>94471</v>
      </c>
      <c r="B4340" s="103" t="s">
        <v>4957</v>
      </c>
      <c r="C4340" s="103" t="s">
        <v>225</v>
      </c>
      <c r="D4340" s="360">
        <v>75.680000000000007</v>
      </c>
      <c r="E4340" s="522" t="s">
        <v>619</v>
      </c>
    </row>
    <row r="4341" spans="1:5" ht="13.5" x14ac:dyDescent="0.25">
      <c r="A4341" s="103">
        <v>94472</v>
      </c>
      <c r="B4341" s="103" t="s">
        <v>4958</v>
      </c>
      <c r="C4341" s="103" t="s">
        <v>225</v>
      </c>
      <c r="D4341" s="360">
        <v>78.08</v>
      </c>
      <c r="E4341" s="522" t="s">
        <v>619</v>
      </c>
    </row>
    <row r="4342" spans="1:5" ht="13.5" x14ac:dyDescent="0.25">
      <c r="A4342" s="103">
        <v>94473</v>
      </c>
      <c r="B4342" s="103" t="s">
        <v>4959</v>
      </c>
      <c r="C4342" s="103" t="s">
        <v>225</v>
      </c>
      <c r="D4342" s="360">
        <v>118.57</v>
      </c>
      <c r="E4342" s="522" t="s">
        <v>619</v>
      </c>
    </row>
    <row r="4343" spans="1:5" ht="13.5" x14ac:dyDescent="0.25">
      <c r="A4343" s="103">
        <v>94474</v>
      </c>
      <c r="B4343" s="103" t="s">
        <v>4960</v>
      </c>
      <c r="C4343" s="103" t="s">
        <v>225</v>
      </c>
      <c r="D4343" s="360">
        <v>129.11000000000001</v>
      </c>
      <c r="E4343" s="522" t="s">
        <v>619</v>
      </c>
    </row>
    <row r="4344" spans="1:5" ht="13.5" x14ac:dyDescent="0.25">
      <c r="A4344" s="103">
        <v>94475</v>
      </c>
      <c r="B4344" s="103" t="s">
        <v>4961</v>
      </c>
      <c r="C4344" s="103" t="s">
        <v>225</v>
      </c>
      <c r="D4344" s="360">
        <v>163.52000000000001</v>
      </c>
      <c r="E4344" s="522" t="s">
        <v>619</v>
      </c>
    </row>
    <row r="4345" spans="1:5" ht="13.5" x14ac:dyDescent="0.25">
      <c r="A4345" s="103">
        <v>94476</v>
      </c>
      <c r="B4345" s="103" t="s">
        <v>4962</v>
      </c>
      <c r="C4345" s="103" t="s">
        <v>225</v>
      </c>
      <c r="D4345" s="360">
        <v>183.84</v>
      </c>
      <c r="E4345" s="522" t="s">
        <v>619</v>
      </c>
    </row>
    <row r="4346" spans="1:5" ht="13.5" x14ac:dyDescent="0.25">
      <c r="A4346" s="103">
        <v>94477</v>
      </c>
      <c r="B4346" s="103" t="s">
        <v>4963</v>
      </c>
      <c r="C4346" s="103" t="s">
        <v>225</v>
      </c>
      <c r="D4346" s="360">
        <v>100.7</v>
      </c>
      <c r="E4346" s="522" t="s">
        <v>619</v>
      </c>
    </row>
    <row r="4347" spans="1:5" ht="13.5" x14ac:dyDescent="0.25">
      <c r="A4347" s="103">
        <v>94478</v>
      </c>
      <c r="B4347" s="103" t="s">
        <v>4964</v>
      </c>
      <c r="C4347" s="103" t="s">
        <v>225</v>
      </c>
      <c r="D4347" s="360">
        <v>163.21</v>
      </c>
      <c r="E4347" s="522" t="s">
        <v>619</v>
      </c>
    </row>
    <row r="4348" spans="1:5" ht="13.5" x14ac:dyDescent="0.25">
      <c r="A4348" s="103">
        <v>94479</v>
      </c>
      <c r="B4348" s="103" t="s">
        <v>4965</v>
      </c>
      <c r="C4348" s="103" t="s">
        <v>225</v>
      </c>
      <c r="D4348" s="360">
        <v>215.86</v>
      </c>
      <c r="E4348" s="522" t="s">
        <v>619</v>
      </c>
    </row>
    <row r="4349" spans="1:5" ht="13.5" x14ac:dyDescent="0.25">
      <c r="A4349" s="103">
        <v>94606</v>
      </c>
      <c r="B4349" s="103" t="s">
        <v>4966</v>
      </c>
      <c r="C4349" s="103" t="s">
        <v>225</v>
      </c>
      <c r="D4349" s="360">
        <v>75.849999999999994</v>
      </c>
      <c r="E4349" s="522" t="s">
        <v>619</v>
      </c>
    </row>
    <row r="4350" spans="1:5" ht="13.5" x14ac:dyDescent="0.25">
      <c r="A4350" s="103">
        <v>94608</v>
      </c>
      <c r="B4350" s="103" t="s">
        <v>4967</v>
      </c>
      <c r="C4350" s="103" t="s">
        <v>225</v>
      </c>
      <c r="D4350" s="360">
        <v>186.52</v>
      </c>
      <c r="E4350" s="522" t="s">
        <v>619</v>
      </c>
    </row>
    <row r="4351" spans="1:5" ht="13.5" x14ac:dyDescent="0.25">
      <c r="A4351" s="103">
        <v>94610</v>
      </c>
      <c r="B4351" s="103" t="s">
        <v>4968</v>
      </c>
      <c r="C4351" s="103" t="s">
        <v>225</v>
      </c>
      <c r="D4351" s="360">
        <v>277.08</v>
      </c>
      <c r="E4351" s="522" t="s">
        <v>619</v>
      </c>
    </row>
    <row r="4352" spans="1:5" ht="13.5" x14ac:dyDescent="0.25">
      <c r="A4352" s="103">
        <v>94612</v>
      </c>
      <c r="B4352" s="103" t="s">
        <v>4969</v>
      </c>
      <c r="C4352" s="103" t="s">
        <v>225</v>
      </c>
      <c r="D4352" s="360">
        <v>388.8</v>
      </c>
      <c r="E4352" s="522" t="s">
        <v>619</v>
      </c>
    </row>
    <row r="4353" spans="1:5" ht="13.5" x14ac:dyDescent="0.25">
      <c r="A4353" s="103">
        <v>94614</v>
      </c>
      <c r="B4353" s="103" t="s">
        <v>4970</v>
      </c>
      <c r="C4353" s="103" t="s">
        <v>225</v>
      </c>
      <c r="D4353" s="360">
        <v>128.29</v>
      </c>
      <c r="E4353" s="522" t="s">
        <v>619</v>
      </c>
    </row>
    <row r="4354" spans="1:5" ht="13.5" x14ac:dyDescent="0.25">
      <c r="A4354" s="103">
        <v>94615</v>
      </c>
      <c r="B4354" s="103" t="s">
        <v>4971</v>
      </c>
      <c r="C4354" s="103" t="s">
        <v>225</v>
      </c>
      <c r="D4354" s="360">
        <v>145.66</v>
      </c>
      <c r="E4354" s="522" t="s">
        <v>619</v>
      </c>
    </row>
    <row r="4355" spans="1:5" ht="13.5" x14ac:dyDescent="0.25">
      <c r="A4355" s="103">
        <v>94616</v>
      </c>
      <c r="B4355" s="103" t="s">
        <v>4972</v>
      </c>
      <c r="C4355" s="103" t="s">
        <v>225</v>
      </c>
      <c r="D4355" s="360">
        <v>356.61</v>
      </c>
      <c r="E4355" s="522" t="s">
        <v>619</v>
      </c>
    </row>
    <row r="4356" spans="1:5" ht="13.5" x14ac:dyDescent="0.25">
      <c r="A4356" s="103">
        <v>94617</v>
      </c>
      <c r="B4356" s="103" t="s">
        <v>4973</v>
      </c>
      <c r="C4356" s="103" t="s">
        <v>225</v>
      </c>
      <c r="D4356" s="360">
        <v>296.20999999999998</v>
      </c>
      <c r="E4356" s="522" t="s">
        <v>619</v>
      </c>
    </row>
    <row r="4357" spans="1:5" ht="13.5" x14ac:dyDescent="0.25">
      <c r="A4357" s="103">
        <v>94618</v>
      </c>
      <c r="B4357" s="103" t="s">
        <v>4974</v>
      </c>
      <c r="C4357" s="103" t="s">
        <v>225</v>
      </c>
      <c r="D4357" s="360">
        <v>350.22</v>
      </c>
      <c r="E4357" s="522" t="s">
        <v>619</v>
      </c>
    </row>
    <row r="4358" spans="1:5" ht="13.5" x14ac:dyDescent="0.25">
      <c r="A4358" s="103">
        <v>94620</v>
      </c>
      <c r="B4358" s="103" t="s">
        <v>4975</v>
      </c>
      <c r="C4358" s="103" t="s">
        <v>225</v>
      </c>
      <c r="D4358" s="360">
        <v>802.05</v>
      </c>
      <c r="E4358" s="522" t="s">
        <v>619</v>
      </c>
    </row>
    <row r="4359" spans="1:5" ht="13.5" x14ac:dyDescent="0.25">
      <c r="A4359" s="103">
        <v>94622</v>
      </c>
      <c r="B4359" s="103" t="s">
        <v>4976</v>
      </c>
      <c r="C4359" s="103" t="s">
        <v>225</v>
      </c>
      <c r="D4359" s="360">
        <v>187.71</v>
      </c>
      <c r="E4359" s="522" t="s">
        <v>619</v>
      </c>
    </row>
    <row r="4360" spans="1:5" ht="13.5" x14ac:dyDescent="0.25">
      <c r="A4360" s="103">
        <v>94623</v>
      </c>
      <c r="B4360" s="103" t="s">
        <v>4977</v>
      </c>
      <c r="C4360" s="103" t="s">
        <v>225</v>
      </c>
      <c r="D4360" s="360">
        <v>441.68</v>
      </c>
      <c r="E4360" s="522" t="s">
        <v>619</v>
      </c>
    </row>
    <row r="4361" spans="1:5" ht="13.5" x14ac:dyDescent="0.25">
      <c r="A4361" s="103">
        <v>94624</v>
      </c>
      <c r="B4361" s="103" t="s">
        <v>4978</v>
      </c>
      <c r="C4361" s="103" t="s">
        <v>225</v>
      </c>
      <c r="D4361" s="360">
        <v>672.2</v>
      </c>
      <c r="E4361" s="522" t="s">
        <v>619</v>
      </c>
    </row>
    <row r="4362" spans="1:5" ht="13.5" x14ac:dyDescent="0.25">
      <c r="A4362" s="103">
        <v>94625</v>
      </c>
      <c r="B4362" s="103" t="s">
        <v>4979</v>
      </c>
      <c r="C4362" s="103" t="s">
        <v>225</v>
      </c>
      <c r="D4362" s="104">
        <v>1398.93</v>
      </c>
      <c r="E4362" s="522" t="s">
        <v>619</v>
      </c>
    </row>
    <row r="4363" spans="1:5" ht="13.5" x14ac:dyDescent="0.25">
      <c r="A4363" s="103">
        <v>94656</v>
      </c>
      <c r="B4363" s="103" t="s">
        <v>4980</v>
      </c>
      <c r="C4363" s="103" t="s">
        <v>225</v>
      </c>
      <c r="D4363" s="360">
        <v>6.74</v>
      </c>
      <c r="E4363" s="522" t="s">
        <v>619</v>
      </c>
    </row>
    <row r="4364" spans="1:5" ht="13.5" x14ac:dyDescent="0.25">
      <c r="A4364" s="103">
        <v>94657</v>
      </c>
      <c r="B4364" s="103" t="s">
        <v>4981</v>
      </c>
      <c r="C4364" s="103" t="s">
        <v>225</v>
      </c>
      <c r="D4364" s="360">
        <v>6.63</v>
      </c>
      <c r="E4364" s="522" t="s">
        <v>619</v>
      </c>
    </row>
    <row r="4365" spans="1:5" ht="13.5" x14ac:dyDescent="0.25">
      <c r="A4365" s="103">
        <v>94658</v>
      </c>
      <c r="B4365" s="103" t="s">
        <v>4982</v>
      </c>
      <c r="C4365" s="103" t="s">
        <v>225</v>
      </c>
      <c r="D4365" s="360">
        <v>8.17</v>
      </c>
      <c r="E4365" s="522" t="s">
        <v>619</v>
      </c>
    </row>
    <row r="4366" spans="1:5" ht="13.5" x14ac:dyDescent="0.25">
      <c r="A4366" s="103">
        <v>94659</v>
      </c>
      <c r="B4366" s="103" t="s">
        <v>4983</v>
      </c>
      <c r="C4366" s="103" t="s">
        <v>225</v>
      </c>
      <c r="D4366" s="360">
        <v>8.49</v>
      </c>
      <c r="E4366" s="522" t="s">
        <v>619</v>
      </c>
    </row>
    <row r="4367" spans="1:5" ht="13.5" x14ac:dyDescent="0.25">
      <c r="A4367" s="103">
        <v>94660</v>
      </c>
      <c r="B4367" s="103" t="s">
        <v>4984</v>
      </c>
      <c r="C4367" s="103" t="s">
        <v>225</v>
      </c>
      <c r="D4367" s="360">
        <v>14.11</v>
      </c>
      <c r="E4367" s="522" t="s">
        <v>619</v>
      </c>
    </row>
    <row r="4368" spans="1:5" ht="13.5" x14ac:dyDescent="0.25">
      <c r="A4368" s="103">
        <v>94661</v>
      </c>
      <c r="B4368" s="103" t="s">
        <v>4985</v>
      </c>
      <c r="C4368" s="103" t="s">
        <v>225</v>
      </c>
      <c r="D4368" s="360">
        <v>14.98</v>
      </c>
      <c r="E4368" s="522" t="s">
        <v>619</v>
      </c>
    </row>
    <row r="4369" spans="1:5" ht="13.5" x14ac:dyDescent="0.25">
      <c r="A4369" s="103">
        <v>94662</v>
      </c>
      <c r="B4369" s="103" t="s">
        <v>4986</v>
      </c>
      <c r="C4369" s="103" t="s">
        <v>225</v>
      </c>
      <c r="D4369" s="360">
        <v>15.31</v>
      </c>
      <c r="E4369" s="522" t="s">
        <v>619</v>
      </c>
    </row>
    <row r="4370" spans="1:5" ht="13.5" x14ac:dyDescent="0.25">
      <c r="A4370" s="103">
        <v>94663</v>
      </c>
      <c r="B4370" s="103" t="s">
        <v>4987</v>
      </c>
      <c r="C4370" s="103" t="s">
        <v>225</v>
      </c>
      <c r="D4370" s="360">
        <v>15.15</v>
      </c>
      <c r="E4370" s="522" t="s">
        <v>619</v>
      </c>
    </row>
    <row r="4371" spans="1:5" ht="13.5" x14ac:dyDescent="0.25">
      <c r="A4371" s="103">
        <v>94664</v>
      </c>
      <c r="B4371" s="103" t="s">
        <v>4988</v>
      </c>
      <c r="C4371" s="103" t="s">
        <v>225</v>
      </c>
      <c r="D4371" s="360">
        <v>32.96</v>
      </c>
      <c r="E4371" s="522" t="s">
        <v>619</v>
      </c>
    </row>
    <row r="4372" spans="1:5" ht="13.5" x14ac:dyDescent="0.25">
      <c r="A4372" s="103">
        <v>94665</v>
      </c>
      <c r="B4372" s="103" t="s">
        <v>4989</v>
      </c>
      <c r="C4372" s="103" t="s">
        <v>225</v>
      </c>
      <c r="D4372" s="360">
        <v>36.42</v>
      </c>
      <c r="E4372" s="522" t="s">
        <v>619</v>
      </c>
    </row>
    <row r="4373" spans="1:5" ht="13.5" x14ac:dyDescent="0.25">
      <c r="A4373" s="103">
        <v>94666</v>
      </c>
      <c r="B4373" s="103" t="s">
        <v>4990</v>
      </c>
      <c r="C4373" s="103" t="s">
        <v>225</v>
      </c>
      <c r="D4373" s="360">
        <v>46.05</v>
      </c>
      <c r="E4373" s="522" t="s">
        <v>619</v>
      </c>
    </row>
    <row r="4374" spans="1:5" ht="13.5" x14ac:dyDescent="0.25">
      <c r="A4374" s="103">
        <v>94667</v>
      </c>
      <c r="B4374" s="103" t="s">
        <v>4991</v>
      </c>
      <c r="C4374" s="103" t="s">
        <v>225</v>
      </c>
      <c r="D4374" s="360">
        <v>46.19</v>
      </c>
      <c r="E4374" s="522" t="s">
        <v>619</v>
      </c>
    </row>
    <row r="4375" spans="1:5" ht="13.5" x14ac:dyDescent="0.25">
      <c r="A4375" s="103">
        <v>94668</v>
      </c>
      <c r="B4375" s="103" t="s">
        <v>4992</v>
      </c>
      <c r="C4375" s="103" t="s">
        <v>225</v>
      </c>
      <c r="D4375" s="360">
        <v>70.06</v>
      </c>
      <c r="E4375" s="522" t="s">
        <v>619</v>
      </c>
    </row>
    <row r="4376" spans="1:5" ht="13.5" x14ac:dyDescent="0.25">
      <c r="A4376" s="103">
        <v>94669</v>
      </c>
      <c r="B4376" s="103" t="s">
        <v>4993</v>
      </c>
      <c r="C4376" s="103" t="s">
        <v>225</v>
      </c>
      <c r="D4376" s="360">
        <v>97.04</v>
      </c>
      <c r="E4376" s="522" t="s">
        <v>619</v>
      </c>
    </row>
    <row r="4377" spans="1:5" ht="13.5" x14ac:dyDescent="0.25">
      <c r="A4377" s="103">
        <v>94670</v>
      </c>
      <c r="B4377" s="103" t="s">
        <v>4994</v>
      </c>
      <c r="C4377" s="103" t="s">
        <v>225</v>
      </c>
      <c r="D4377" s="360">
        <v>96.09</v>
      </c>
      <c r="E4377" s="522" t="s">
        <v>619</v>
      </c>
    </row>
    <row r="4378" spans="1:5" ht="13.5" x14ac:dyDescent="0.25">
      <c r="A4378" s="103">
        <v>94671</v>
      </c>
      <c r="B4378" s="103" t="s">
        <v>4995</v>
      </c>
      <c r="C4378" s="103" t="s">
        <v>225</v>
      </c>
      <c r="D4378" s="360">
        <v>145.47</v>
      </c>
      <c r="E4378" s="522" t="s">
        <v>619</v>
      </c>
    </row>
    <row r="4379" spans="1:5" ht="13.5" x14ac:dyDescent="0.25">
      <c r="A4379" s="103">
        <v>94672</v>
      </c>
      <c r="B4379" s="103" t="s">
        <v>4996</v>
      </c>
      <c r="C4379" s="103" t="s">
        <v>225</v>
      </c>
      <c r="D4379" s="360">
        <v>10.93</v>
      </c>
      <c r="E4379" s="522" t="s">
        <v>619</v>
      </c>
    </row>
    <row r="4380" spans="1:5" ht="13.5" x14ac:dyDescent="0.25">
      <c r="A4380" s="103">
        <v>94673</v>
      </c>
      <c r="B4380" s="103" t="s">
        <v>4997</v>
      </c>
      <c r="C4380" s="103" t="s">
        <v>225</v>
      </c>
      <c r="D4380" s="360">
        <v>11.81</v>
      </c>
      <c r="E4380" s="522" t="s">
        <v>619</v>
      </c>
    </row>
    <row r="4381" spans="1:5" ht="13.5" x14ac:dyDescent="0.25">
      <c r="A4381" s="103">
        <v>94674</v>
      </c>
      <c r="B4381" s="103" t="s">
        <v>4998</v>
      </c>
      <c r="C4381" s="103" t="s">
        <v>225</v>
      </c>
      <c r="D4381" s="360">
        <v>10.93</v>
      </c>
      <c r="E4381" s="522" t="s">
        <v>619</v>
      </c>
    </row>
    <row r="4382" spans="1:5" ht="13.5" x14ac:dyDescent="0.25">
      <c r="A4382" s="103">
        <v>94675</v>
      </c>
      <c r="B4382" s="103" t="s">
        <v>4999</v>
      </c>
      <c r="C4382" s="103" t="s">
        <v>225</v>
      </c>
      <c r="D4382" s="360">
        <v>17.309999999999999</v>
      </c>
      <c r="E4382" s="522" t="s">
        <v>619</v>
      </c>
    </row>
    <row r="4383" spans="1:5" ht="13.5" x14ac:dyDescent="0.25">
      <c r="A4383" s="103">
        <v>94676</v>
      </c>
      <c r="B4383" s="103" t="s">
        <v>5000</v>
      </c>
      <c r="C4383" s="103" t="s">
        <v>225</v>
      </c>
      <c r="D4383" s="360">
        <v>20.11</v>
      </c>
      <c r="E4383" s="522" t="s">
        <v>619</v>
      </c>
    </row>
    <row r="4384" spans="1:5" ht="13.5" x14ac:dyDescent="0.25">
      <c r="A4384" s="103">
        <v>94677</v>
      </c>
      <c r="B4384" s="103" t="s">
        <v>5001</v>
      </c>
      <c r="C4384" s="103" t="s">
        <v>225</v>
      </c>
      <c r="D4384" s="360">
        <v>29.79</v>
      </c>
      <c r="E4384" s="522" t="s">
        <v>619</v>
      </c>
    </row>
    <row r="4385" spans="1:5" ht="13.5" x14ac:dyDescent="0.25">
      <c r="A4385" s="103">
        <v>94678</v>
      </c>
      <c r="B4385" s="103" t="s">
        <v>5002</v>
      </c>
      <c r="C4385" s="103" t="s">
        <v>225</v>
      </c>
      <c r="D4385" s="360">
        <v>18.670000000000002</v>
      </c>
      <c r="E4385" s="522" t="s">
        <v>619</v>
      </c>
    </row>
    <row r="4386" spans="1:5" ht="13.5" x14ac:dyDescent="0.25">
      <c r="A4386" s="103">
        <v>94679</v>
      </c>
      <c r="B4386" s="103" t="s">
        <v>5003</v>
      </c>
      <c r="C4386" s="103" t="s">
        <v>225</v>
      </c>
      <c r="D4386" s="360">
        <v>31.41</v>
      </c>
      <c r="E4386" s="522" t="s">
        <v>619</v>
      </c>
    </row>
    <row r="4387" spans="1:5" ht="13.5" x14ac:dyDescent="0.25">
      <c r="A4387" s="103">
        <v>94680</v>
      </c>
      <c r="B4387" s="103" t="s">
        <v>5004</v>
      </c>
      <c r="C4387" s="103" t="s">
        <v>225</v>
      </c>
      <c r="D4387" s="360">
        <v>65.150000000000006</v>
      </c>
      <c r="E4387" s="522" t="s">
        <v>619</v>
      </c>
    </row>
    <row r="4388" spans="1:5" ht="13.5" x14ac:dyDescent="0.25">
      <c r="A4388" s="103">
        <v>94681</v>
      </c>
      <c r="B4388" s="103" t="s">
        <v>5005</v>
      </c>
      <c r="C4388" s="103" t="s">
        <v>225</v>
      </c>
      <c r="D4388" s="360">
        <v>73.3</v>
      </c>
      <c r="E4388" s="522" t="s">
        <v>619</v>
      </c>
    </row>
    <row r="4389" spans="1:5" ht="13.5" x14ac:dyDescent="0.25">
      <c r="A4389" s="103">
        <v>94682</v>
      </c>
      <c r="B4389" s="103" t="s">
        <v>5006</v>
      </c>
      <c r="C4389" s="103" t="s">
        <v>225</v>
      </c>
      <c r="D4389" s="360">
        <v>154.41999999999999</v>
      </c>
      <c r="E4389" s="522" t="s">
        <v>619</v>
      </c>
    </row>
    <row r="4390" spans="1:5" ht="13.5" x14ac:dyDescent="0.25">
      <c r="A4390" s="103">
        <v>94683</v>
      </c>
      <c r="B4390" s="103" t="s">
        <v>5007</v>
      </c>
      <c r="C4390" s="103" t="s">
        <v>225</v>
      </c>
      <c r="D4390" s="360">
        <v>102.18</v>
      </c>
      <c r="E4390" s="522" t="s">
        <v>619</v>
      </c>
    </row>
    <row r="4391" spans="1:5" ht="13.5" x14ac:dyDescent="0.25">
      <c r="A4391" s="103">
        <v>94684</v>
      </c>
      <c r="B4391" s="103" t="s">
        <v>5008</v>
      </c>
      <c r="C4391" s="103" t="s">
        <v>225</v>
      </c>
      <c r="D4391" s="360">
        <v>196.27</v>
      </c>
      <c r="E4391" s="522" t="s">
        <v>619</v>
      </c>
    </row>
    <row r="4392" spans="1:5" ht="13.5" x14ac:dyDescent="0.25">
      <c r="A4392" s="103">
        <v>94685</v>
      </c>
      <c r="B4392" s="103" t="s">
        <v>5009</v>
      </c>
      <c r="C4392" s="103" t="s">
        <v>225</v>
      </c>
      <c r="D4392" s="360">
        <v>140.9</v>
      </c>
      <c r="E4392" s="522" t="s">
        <v>619</v>
      </c>
    </row>
    <row r="4393" spans="1:5" ht="13.5" x14ac:dyDescent="0.25">
      <c r="A4393" s="103">
        <v>94686</v>
      </c>
      <c r="B4393" s="103" t="s">
        <v>5010</v>
      </c>
      <c r="C4393" s="103" t="s">
        <v>225</v>
      </c>
      <c r="D4393" s="360">
        <v>361.98</v>
      </c>
      <c r="E4393" s="522" t="s">
        <v>619</v>
      </c>
    </row>
    <row r="4394" spans="1:5" ht="13.5" x14ac:dyDescent="0.25">
      <c r="A4394" s="103">
        <v>94687</v>
      </c>
      <c r="B4394" s="103" t="s">
        <v>5011</v>
      </c>
      <c r="C4394" s="103" t="s">
        <v>225</v>
      </c>
      <c r="D4394" s="360">
        <v>325.23</v>
      </c>
      <c r="E4394" s="522" t="s">
        <v>619</v>
      </c>
    </row>
    <row r="4395" spans="1:5" ht="13.5" x14ac:dyDescent="0.25">
      <c r="A4395" s="103">
        <v>94688</v>
      </c>
      <c r="B4395" s="103" t="s">
        <v>5012</v>
      </c>
      <c r="C4395" s="103" t="s">
        <v>225</v>
      </c>
      <c r="D4395" s="360">
        <v>11.55</v>
      </c>
      <c r="E4395" s="522" t="s">
        <v>619</v>
      </c>
    </row>
    <row r="4396" spans="1:5" ht="13.5" x14ac:dyDescent="0.25">
      <c r="A4396" s="103">
        <v>94689</v>
      </c>
      <c r="B4396" s="103" t="s">
        <v>5013</v>
      </c>
      <c r="C4396" s="103" t="s">
        <v>225</v>
      </c>
      <c r="D4396" s="360">
        <v>16.34</v>
      </c>
      <c r="E4396" s="522" t="s">
        <v>619</v>
      </c>
    </row>
    <row r="4397" spans="1:5" ht="13.5" x14ac:dyDescent="0.25">
      <c r="A4397" s="103">
        <v>94690</v>
      </c>
      <c r="B4397" s="103" t="s">
        <v>5014</v>
      </c>
      <c r="C4397" s="103" t="s">
        <v>225</v>
      </c>
      <c r="D4397" s="360">
        <v>15.62</v>
      </c>
      <c r="E4397" s="522" t="s">
        <v>619</v>
      </c>
    </row>
    <row r="4398" spans="1:5" ht="13.5" x14ac:dyDescent="0.25">
      <c r="A4398" s="103">
        <v>94691</v>
      </c>
      <c r="B4398" s="103" t="s">
        <v>5015</v>
      </c>
      <c r="C4398" s="103" t="s">
        <v>225</v>
      </c>
      <c r="D4398" s="360">
        <v>20.22</v>
      </c>
      <c r="E4398" s="522" t="s">
        <v>619</v>
      </c>
    </row>
    <row r="4399" spans="1:5" ht="13.5" x14ac:dyDescent="0.25">
      <c r="A4399" s="103">
        <v>94692</v>
      </c>
      <c r="B4399" s="103" t="s">
        <v>5016</v>
      </c>
      <c r="C4399" s="103" t="s">
        <v>225</v>
      </c>
      <c r="D4399" s="360">
        <v>29.48</v>
      </c>
      <c r="E4399" s="522" t="s">
        <v>619</v>
      </c>
    </row>
    <row r="4400" spans="1:5" ht="13.5" x14ac:dyDescent="0.25">
      <c r="A4400" s="103">
        <v>94693</v>
      </c>
      <c r="B4400" s="103" t="s">
        <v>5017</v>
      </c>
      <c r="C4400" s="103" t="s">
        <v>225</v>
      </c>
      <c r="D4400" s="360">
        <v>28.61</v>
      </c>
      <c r="E4400" s="522" t="s">
        <v>619</v>
      </c>
    </row>
    <row r="4401" spans="1:5" ht="13.5" x14ac:dyDescent="0.25">
      <c r="A4401" s="103">
        <v>94694</v>
      </c>
      <c r="B4401" s="103" t="s">
        <v>5018</v>
      </c>
      <c r="C4401" s="103" t="s">
        <v>225</v>
      </c>
      <c r="D4401" s="360">
        <v>30.15</v>
      </c>
      <c r="E4401" s="522" t="s">
        <v>619</v>
      </c>
    </row>
    <row r="4402" spans="1:5" ht="13.5" x14ac:dyDescent="0.25">
      <c r="A4402" s="103">
        <v>94695</v>
      </c>
      <c r="B4402" s="103" t="s">
        <v>5019</v>
      </c>
      <c r="C4402" s="103" t="s">
        <v>225</v>
      </c>
      <c r="D4402" s="360">
        <v>43.51</v>
      </c>
      <c r="E4402" s="522" t="s">
        <v>619</v>
      </c>
    </row>
    <row r="4403" spans="1:5" ht="13.5" x14ac:dyDescent="0.25">
      <c r="A4403" s="103">
        <v>94696</v>
      </c>
      <c r="B4403" s="103" t="s">
        <v>5020</v>
      </c>
      <c r="C4403" s="103" t="s">
        <v>225</v>
      </c>
      <c r="D4403" s="360">
        <v>76.069999999999993</v>
      </c>
      <c r="E4403" s="522" t="s">
        <v>619</v>
      </c>
    </row>
    <row r="4404" spans="1:5" ht="13.5" x14ac:dyDescent="0.25">
      <c r="A4404" s="103">
        <v>94697</v>
      </c>
      <c r="B4404" s="103" t="s">
        <v>5021</v>
      </c>
      <c r="C4404" s="103" t="s">
        <v>225</v>
      </c>
      <c r="D4404" s="360">
        <v>117.95</v>
      </c>
      <c r="E4404" s="522" t="s">
        <v>619</v>
      </c>
    </row>
    <row r="4405" spans="1:5" ht="13.5" x14ac:dyDescent="0.25">
      <c r="A4405" s="103">
        <v>94698</v>
      </c>
      <c r="B4405" s="103" t="s">
        <v>5022</v>
      </c>
      <c r="C4405" s="103" t="s">
        <v>225</v>
      </c>
      <c r="D4405" s="360">
        <v>94.48</v>
      </c>
      <c r="E4405" s="522" t="s">
        <v>619</v>
      </c>
    </row>
    <row r="4406" spans="1:5" ht="13.5" x14ac:dyDescent="0.25">
      <c r="A4406" s="103">
        <v>94699</v>
      </c>
      <c r="B4406" s="103" t="s">
        <v>5023</v>
      </c>
      <c r="C4406" s="103" t="s">
        <v>225</v>
      </c>
      <c r="D4406" s="360">
        <v>172.22</v>
      </c>
      <c r="E4406" s="522" t="s">
        <v>619</v>
      </c>
    </row>
    <row r="4407" spans="1:5" ht="13.5" x14ac:dyDescent="0.25">
      <c r="A4407" s="103">
        <v>94700</v>
      </c>
      <c r="B4407" s="103" t="s">
        <v>5024</v>
      </c>
      <c r="C4407" s="103" t="s">
        <v>225</v>
      </c>
      <c r="D4407" s="360">
        <v>204.39</v>
      </c>
      <c r="E4407" s="522" t="s">
        <v>619</v>
      </c>
    </row>
    <row r="4408" spans="1:5" ht="13.5" x14ac:dyDescent="0.25">
      <c r="A4408" s="103">
        <v>94701</v>
      </c>
      <c r="B4408" s="103" t="s">
        <v>5025</v>
      </c>
      <c r="C4408" s="103" t="s">
        <v>225</v>
      </c>
      <c r="D4408" s="360">
        <v>313.94</v>
      </c>
      <c r="E4408" s="522" t="s">
        <v>619</v>
      </c>
    </row>
    <row r="4409" spans="1:5" ht="13.5" x14ac:dyDescent="0.25">
      <c r="A4409" s="103">
        <v>94702</v>
      </c>
      <c r="B4409" s="103" t="s">
        <v>5026</v>
      </c>
      <c r="C4409" s="103" t="s">
        <v>225</v>
      </c>
      <c r="D4409" s="360">
        <v>273.95</v>
      </c>
      <c r="E4409" s="522" t="s">
        <v>619</v>
      </c>
    </row>
    <row r="4410" spans="1:5" ht="13.5" x14ac:dyDescent="0.25">
      <c r="A4410" s="103">
        <v>94703</v>
      </c>
      <c r="B4410" s="103" t="s">
        <v>5027</v>
      </c>
      <c r="C4410" s="103" t="s">
        <v>225</v>
      </c>
      <c r="D4410" s="360">
        <v>27.51</v>
      </c>
      <c r="E4410" s="522" t="s">
        <v>619</v>
      </c>
    </row>
    <row r="4411" spans="1:5" ht="13.5" x14ac:dyDescent="0.25">
      <c r="A4411" s="103">
        <v>94704</v>
      </c>
      <c r="B4411" s="103" t="s">
        <v>5028</v>
      </c>
      <c r="C4411" s="103" t="s">
        <v>225</v>
      </c>
      <c r="D4411" s="360">
        <v>37.340000000000003</v>
      </c>
      <c r="E4411" s="522" t="s">
        <v>619</v>
      </c>
    </row>
    <row r="4412" spans="1:5" ht="13.5" x14ac:dyDescent="0.25">
      <c r="A4412" s="103">
        <v>94705</v>
      </c>
      <c r="B4412" s="103" t="s">
        <v>5029</v>
      </c>
      <c r="C4412" s="103" t="s">
        <v>225</v>
      </c>
      <c r="D4412" s="360">
        <v>51.92</v>
      </c>
      <c r="E4412" s="522" t="s">
        <v>619</v>
      </c>
    </row>
    <row r="4413" spans="1:5" ht="13.5" x14ac:dyDescent="0.25">
      <c r="A4413" s="103">
        <v>94706</v>
      </c>
      <c r="B4413" s="103" t="s">
        <v>5030</v>
      </c>
      <c r="C4413" s="103" t="s">
        <v>225</v>
      </c>
      <c r="D4413" s="360">
        <v>58.56</v>
      </c>
      <c r="E4413" s="522" t="s">
        <v>619</v>
      </c>
    </row>
    <row r="4414" spans="1:5" ht="13.5" x14ac:dyDescent="0.25">
      <c r="A4414" s="103">
        <v>94707</v>
      </c>
      <c r="B4414" s="103" t="s">
        <v>5031</v>
      </c>
      <c r="C4414" s="103" t="s">
        <v>225</v>
      </c>
      <c r="D4414" s="360">
        <v>89.55</v>
      </c>
      <c r="E4414" s="522" t="s">
        <v>619</v>
      </c>
    </row>
    <row r="4415" spans="1:5" ht="13.5" x14ac:dyDescent="0.25">
      <c r="A4415" s="103">
        <v>94713</v>
      </c>
      <c r="B4415" s="103" t="s">
        <v>5032</v>
      </c>
      <c r="C4415" s="103" t="s">
        <v>225</v>
      </c>
      <c r="D4415" s="360">
        <v>360.52</v>
      </c>
      <c r="E4415" s="522" t="s">
        <v>619</v>
      </c>
    </row>
    <row r="4416" spans="1:5" ht="13.5" x14ac:dyDescent="0.25">
      <c r="A4416" s="103">
        <v>94714</v>
      </c>
      <c r="B4416" s="103" t="s">
        <v>5033</v>
      </c>
      <c r="C4416" s="103" t="s">
        <v>225</v>
      </c>
      <c r="D4416" s="360">
        <v>505.7</v>
      </c>
      <c r="E4416" s="522" t="s">
        <v>619</v>
      </c>
    </row>
    <row r="4417" spans="1:5" ht="13.5" x14ac:dyDescent="0.25">
      <c r="A4417" s="103">
        <v>94715</v>
      </c>
      <c r="B4417" s="103" t="s">
        <v>5034</v>
      </c>
      <c r="C4417" s="103" t="s">
        <v>225</v>
      </c>
      <c r="D4417" s="360">
        <v>445.27</v>
      </c>
      <c r="E4417" s="522" t="s">
        <v>619</v>
      </c>
    </row>
    <row r="4418" spans="1:5" ht="13.5" x14ac:dyDescent="0.25">
      <c r="A4418" s="103">
        <v>94724</v>
      </c>
      <c r="B4418" s="103" t="s">
        <v>5035</v>
      </c>
      <c r="C4418" s="103" t="s">
        <v>225</v>
      </c>
      <c r="D4418" s="360">
        <v>28.26</v>
      </c>
      <c r="E4418" s="522" t="s">
        <v>619</v>
      </c>
    </row>
    <row r="4419" spans="1:5" ht="13.5" x14ac:dyDescent="0.25">
      <c r="A4419" s="103">
        <v>94725</v>
      </c>
      <c r="B4419" s="103" t="s">
        <v>5036</v>
      </c>
      <c r="C4419" s="103" t="s">
        <v>225</v>
      </c>
      <c r="D4419" s="360">
        <v>6.5</v>
      </c>
      <c r="E4419" s="522" t="s">
        <v>619</v>
      </c>
    </row>
    <row r="4420" spans="1:5" ht="13.5" x14ac:dyDescent="0.25">
      <c r="A4420" s="103">
        <v>94726</v>
      </c>
      <c r="B4420" s="103" t="s">
        <v>5037</v>
      </c>
      <c r="C4420" s="103" t="s">
        <v>225</v>
      </c>
      <c r="D4420" s="360">
        <v>35.299999999999997</v>
      </c>
      <c r="E4420" s="522" t="s">
        <v>619</v>
      </c>
    </row>
    <row r="4421" spans="1:5" ht="13.5" x14ac:dyDescent="0.25">
      <c r="A4421" s="103">
        <v>94727</v>
      </c>
      <c r="B4421" s="103" t="s">
        <v>5038</v>
      </c>
      <c r="C4421" s="103" t="s">
        <v>225</v>
      </c>
      <c r="D4421" s="360">
        <v>9.73</v>
      </c>
      <c r="E4421" s="522" t="s">
        <v>619</v>
      </c>
    </row>
    <row r="4422" spans="1:5" ht="13.5" x14ac:dyDescent="0.25">
      <c r="A4422" s="103">
        <v>94728</v>
      </c>
      <c r="B4422" s="103" t="s">
        <v>5039</v>
      </c>
      <c r="C4422" s="103" t="s">
        <v>225</v>
      </c>
      <c r="D4422" s="360">
        <v>55.59</v>
      </c>
      <c r="E4422" s="522" t="s">
        <v>619</v>
      </c>
    </row>
    <row r="4423" spans="1:5" ht="13.5" x14ac:dyDescent="0.25">
      <c r="A4423" s="103">
        <v>94729</v>
      </c>
      <c r="B4423" s="103" t="s">
        <v>5040</v>
      </c>
      <c r="C4423" s="103" t="s">
        <v>225</v>
      </c>
      <c r="D4423" s="360">
        <v>18.36</v>
      </c>
      <c r="E4423" s="522" t="s">
        <v>619</v>
      </c>
    </row>
    <row r="4424" spans="1:5" ht="13.5" x14ac:dyDescent="0.25">
      <c r="A4424" s="103">
        <v>94730</v>
      </c>
      <c r="B4424" s="103" t="s">
        <v>5041</v>
      </c>
      <c r="C4424" s="103" t="s">
        <v>225</v>
      </c>
      <c r="D4424" s="360">
        <v>66.87</v>
      </c>
      <c r="E4424" s="522" t="s">
        <v>619</v>
      </c>
    </row>
    <row r="4425" spans="1:5" ht="13.5" x14ac:dyDescent="0.25">
      <c r="A4425" s="103">
        <v>94731</v>
      </c>
      <c r="B4425" s="103" t="s">
        <v>5042</v>
      </c>
      <c r="C4425" s="103" t="s">
        <v>225</v>
      </c>
      <c r="D4425" s="360">
        <v>23.37</v>
      </c>
      <c r="E4425" s="522" t="s">
        <v>619</v>
      </c>
    </row>
    <row r="4426" spans="1:5" ht="13.5" x14ac:dyDescent="0.25">
      <c r="A4426" s="103">
        <v>94732</v>
      </c>
      <c r="B4426" s="103" t="s">
        <v>5043</v>
      </c>
      <c r="C4426" s="103" t="s">
        <v>225</v>
      </c>
      <c r="D4426" s="360">
        <v>109.28</v>
      </c>
      <c r="E4426" s="522" t="s">
        <v>619</v>
      </c>
    </row>
    <row r="4427" spans="1:5" ht="13.5" x14ac:dyDescent="0.25">
      <c r="A4427" s="103">
        <v>94733</v>
      </c>
      <c r="B4427" s="103" t="s">
        <v>5044</v>
      </c>
      <c r="C4427" s="103" t="s">
        <v>225</v>
      </c>
      <c r="D4427" s="360">
        <v>44.75</v>
      </c>
      <c r="E4427" s="522" t="s">
        <v>619</v>
      </c>
    </row>
    <row r="4428" spans="1:5" ht="13.5" x14ac:dyDescent="0.25">
      <c r="A4428" s="103">
        <v>94734</v>
      </c>
      <c r="B4428" s="103" t="s">
        <v>5045</v>
      </c>
      <c r="C4428" s="103" t="s">
        <v>225</v>
      </c>
      <c r="D4428" s="360">
        <v>396.13</v>
      </c>
      <c r="E4428" s="522" t="s">
        <v>619</v>
      </c>
    </row>
    <row r="4429" spans="1:5" ht="13.5" x14ac:dyDescent="0.25">
      <c r="A4429" s="103">
        <v>94736</v>
      </c>
      <c r="B4429" s="103" t="s">
        <v>5046</v>
      </c>
      <c r="C4429" s="103" t="s">
        <v>225</v>
      </c>
      <c r="D4429" s="360">
        <v>579.4</v>
      </c>
      <c r="E4429" s="522" t="s">
        <v>619</v>
      </c>
    </row>
    <row r="4430" spans="1:5" ht="13.5" x14ac:dyDescent="0.25">
      <c r="A4430" s="103">
        <v>94737</v>
      </c>
      <c r="B4430" s="103" t="s">
        <v>5047</v>
      </c>
      <c r="C4430" s="103" t="s">
        <v>225</v>
      </c>
      <c r="D4430" s="360">
        <v>191.76</v>
      </c>
      <c r="E4430" s="522" t="s">
        <v>619</v>
      </c>
    </row>
    <row r="4431" spans="1:5" ht="13.5" x14ac:dyDescent="0.25">
      <c r="A4431" s="103">
        <v>94738</v>
      </c>
      <c r="B4431" s="103" t="s">
        <v>5048</v>
      </c>
      <c r="C4431" s="103" t="s">
        <v>225</v>
      </c>
      <c r="D4431" s="104">
        <v>1741.19</v>
      </c>
      <c r="E4431" s="522" t="s">
        <v>619</v>
      </c>
    </row>
    <row r="4432" spans="1:5" ht="13.5" x14ac:dyDescent="0.25">
      <c r="A4432" s="103">
        <v>94739</v>
      </c>
      <c r="B4432" s="103" t="s">
        <v>5049</v>
      </c>
      <c r="C4432" s="103" t="s">
        <v>225</v>
      </c>
      <c r="D4432" s="360">
        <v>220.21</v>
      </c>
      <c r="E4432" s="522" t="s">
        <v>619</v>
      </c>
    </row>
    <row r="4433" spans="1:5" ht="13.5" x14ac:dyDescent="0.25">
      <c r="A4433" s="103">
        <v>94740</v>
      </c>
      <c r="B4433" s="103" t="s">
        <v>5050</v>
      </c>
      <c r="C4433" s="103" t="s">
        <v>225</v>
      </c>
      <c r="D4433" s="360">
        <v>10.25</v>
      </c>
      <c r="E4433" s="522" t="s">
        <v>619</v>
      </c>
    </row>
    <row r="4434" spans="1:5" ht="13.5" x14ac:dyDescent="0.25">
      <c r="A4434" s="103">
        <v>94741</v>
      </c>
      <c r="B4434" s="103" t="s">
        <v>5051</v>
      </c>
      <c r="C4434" s="103" t="s">
        <v>225</v>
      </c>
      <c r="D4434" s="360">
        <v>13.4</v>
      </c>
      <c r="E4434" s="522" t="s">
        <v>619</v>
      </c>
    </row>
    <row r="4435" spans="1:5" ht="13.5" x14ac:dyDescent="0.25">
      <c r="A4435" s="103">
        <v>94742</v>
      </c>
      <c r="B4435" s="103" t="s">
        <v>5052</v>
      </c>
      <c r="C4435" s="103" t="s">
        <v>225</v>
      </c>
      <c r="D4435" s="360">
        <v>15.61</v>
      </c>
      <c r="E4435" s="522" t="s">
        <v>619</v>
      </c>
    </row>
    <row r="4436" spans="1:5" ht="13.5" x14ac:dyDescent="0.25">
      <c r="A4436" s="103">
        <v>94743</v>
      </c>
      <c r="B4436" s="103" t="s">
        <v>5053</v>
      </c>
      <c r="C4436" s="103" t="s">
        <v>225</v>
      </c>
      <c r="D4436" s="360">
        <v>20.350000000000001</v>
      </c>
      <c r="E4436" s="522" t="s">
        <v>619</v>
      </c>
    </row>
    <row r="4437" spans="1:5" ht="13.5" x14ac:dyDescent="0.25">
      <c r="A4437" s="103">
        <v>94744</v>
      </c>
      <c r="B4437" s="103" t="s">
        <v>5054</v>
      </c>
      <c r="C4437" s="103" t="s">
        <v>225</v>
      </c>
      <c r="D4437" s="360">
        <v>25.68</v>
      </c>
      <c r="E4437" s="522" t="s">
        <v>619</v>
      </c>
    </row>
    <row r="4438" spans="1:5" ht="13.5" x14ac:dyDescent="0.25">
      <c r="A4438" s="103">
        <v>94746</v>
      </c>
      <c r="B4438" s="103" t="s">
        <v>5055</v>
      </c>
      <c r="C4438" s="103" t="s">
        <v>225</v>
      </c>
      <c r="D4438" s="360">
        <v>35.53</v>
      </c>
      <c r="E4438" s="522" t="s">
        <v>619</v>
      </c>
    </row>
    <row r="4439" spans="1:5" ht="13.5" x14ac:dyDescent="0.25">
      <c r="A4439" s="103">
        <v>94748</v>
      </c>
      <c r="B4439" s="103" t="s">
        <v>5056</v>
      </c>
      <c r="C4439" s="103" t="s">
        <v>225</v>
      </c>
      <c r="D4439" s="360">
        <v>84.51</v>
      </c>
      <c r="E4439" s="522" t="s">
        <v>619</v>
      </c>
    </row>
    <row r="4440" spans="1:5" ht="13.5" x14ac:dyDescent="0.25">
      <c r="A4440" s="103">
        <v>94750</v>
      </c>
      <c r="B4440" s="103" t="s">
        <v>5057</v>
      </c>
      <c r="C4440" s="103" t="s">
        <v>225</v>
      </c>
      <c r="D4440" s="360">
        <v>167.09</v>
      </c>
      <c r="E4440" s="522" t="s">
        <v>619</v>
      </c>
    </row>
    <row r="4441" spans="1:5" ht="13.5" x14ac:dyDescent="0.25">
      <c r="A4441" s="103">
        <v>94752</v>
      </c>
      <c r="B4441" s="103" t="s">
        <v>5058</v>
      </c>
      <c r="C4441" s="103" t="s">
        <v>225</v>
      </c>
      <c r="D4441" s="360">
        <v>202.73</v>
      </c>
      <c r="E4441" s="522" t="s">
        <v>619</v>
      </c>
    </row>
    <row r="4442" spans="1:5" ht="13.5" x14ac:dyDescent="0.25">
      <c r="A4442" s="103">
        <v>94754</v>
      </c>
      <c r="B4442" s="103" t="s">
        <v>5059</v>
      </c>
      <c r="C4442" s="103" t="s">
        <v>225</v>
      </c>
      <c r="D4442" s="360">
        <v>272.88</v>
      </c>
      <c r="E4442" s="522" t="s">
        <v>619</v>
      </c>
    </row>
    <row r="4443" spans="1:5" ht="13.5" x14ac:dyDescent="0.25">
      <c r="A4443" s="103">
        <v>94756</v>
      </c>
      <c r="B4443" s="103" t="s">
        <v>5060</v>
      </c>
      <c r="C4443" s="103" t="s">
        <v>225</v>
      </c>
      <c r="D4443" s="360">
        <v>12.79</v>
      </c>
      <c r="E4443" s="522" t="s">
        <v>619</v>
      </c>
    </row>
    <row r="4444" spans="1:5" ht="13.5" x14ac:dyDescent="0.25">
      <c r="A4444" s="103">
        <v>94757</v>
      </c>
      <c r="B4444" s="103" t="s">
        <v>5061</v>
      </c>
      <c r="C4444" s="103" t="s">
        <v>225</v>
      </c>
      <c r="D4444" s="360">
        <v>18.170000000000002</v>
      </c>
      <c r="E4444" s="522" t="s">
        <v>619</v>
      </c>
    </row>
    <row r="4445" spans="1:5" ht="13.5" x14ac:dyDescent="0.25">
      <c r="A4445" s="103">
        <v>94758</v>
      </c>
      <c r="B4445" s="103" t="s">
        <v>5062</v>
      </c>
      <c r="C4445" s="103" t="s">
        <v>225</v>
      </c>
      <c r="D4445" s="360">
        <v>50.97</v>
      </c>
      <c r="E4445" s="522" t="s">
        <v>619</v>
      </c>
    </row>
    <row r="4446" spans="1:5" ht="13.5" x14ac:dyDescent="0.25">
      <c r="A4446" s="103">
        <v>94759</v>
      </c>
      <c r="B4446" s="103" t="s">
        <v>5063</v>
      </c>
      <c r="C4446" s="103" t="s">
        <v>225</v>
      </c>
      <c r="D4446" s="360">
        <v>62.63</v>
      </c>
      <c r="E4446" s="522" t="s">
        <v>619</v>
      </c>
    </row>
    <row r="4447" spans="1:5" ht="13.5" x14ac:dyDescent="0.25">
      <c r="A4447" s="103">
        <v>94760</v>
      </c>
      <c r="B4447" s="103" t="s">
        <v>5064</v>
      </c>
      <c r="C4447" s="103" t="s">
        <v>225</v>
      </c>
      <c r="D4447" s="360">
        <v>104.99</v>
      </c>
      <c r="E4447" s="522" t="s">
        <v>619</v>
      </c>
    </row>
    <row r="4448" spans="1:5" ht="13.5" x14ac:dyDescent="0.25">
      <c r="A4448" s="103">
        <v>94761</v>
      </c>
      <c r="B4448" s="103" t="s">
        <v>5065</v>
      </c>
      <c r="C4448" s="103" t="s">
        <v>225</v>
      </c>
      <c r="D4448" s="360">
        <v>223.71</v>
      </c>
      <c r="E4448" s="522" t="s">
        <v>619</v>
      </c>
    </row>
    <row r="4449" spans="1:5" ht="13.5" x14ac:dyDescent="0.25">
      <c r="A4449" s="103">
        <v>94762</v>
      </c>
      <c r="B4449" s="103" t="s">
        <v>5066</v>
      </c>
      <c r="C4449" s="103" t="s">
        <v>225</v>
      </c>
      <c r="D4449" s="360">
        <v>273.51</v>
      </c>
      <c r="E4449" s="522" t="s">
        <v>619</v>
      </c>
    </row>
    <row r="4450" spans="1:5" ht="13.5" x14ac:dyDescent="0.25">
      <c r="A4450" s="103">
        <v>94763</v>
      </c>
      <c r="B4450" s="103" t="s">
        <v>5067</v>
      </c>
      <c r="C4450" s="103" t="s">
        <v>225</v>
      </c>
      <c r="D4450" s="360">
        <v>333.33</v>
      </c>
      <c r="E4450" s="522" t="s">
        <v>619</v>
      </c>
    </row>
    <row r="4451" spans="1:5" ht="13.5" x14ac:dyDescent="0.25">
      <c r="A4451" s="103">
        <v>94764</v>
      </c>
      <c r="B4451" s="103" t="s">
        <v>5068</v>
      </c>
      <c r="C4451" s="103" t="s">
        <v>225</v>
      </c>
      <c r="D4451" s="360">
        <v>38.44</v>
      </c>
      <c r="E4451" s="522" t="s">
        <v>619</v>
      </c>
    </row>
    <row r="4452" spans="1:5" ht="13.5" x14ac:dyDescent="0.25">
      <c r="A4452" s="103">
        <v>94765</v>
      </c>
      <c r="B4452" s="103" t="s">
        <v>5069</v>
      </c>
      <c r="C4452" s="103" t="s">
        <v>225</v>
      </c>
      <c r="D4452" s="360">
        <v>41.84</v>
      </c>
      <c r="E4452" s="522" t="s">
        <v>619</v>
      </c>
    </row>
    <row r="4453" spans="1:5" ht="13.5" x14ac:dyDescent="0.25">
      <c r="A4453" s="103">
        <v>94766</v>
      </c>
      <c r="B4453" s="103" t="s">
        <v>5070</v>
      </c>
      <c r="C4453" s="103" t="s">
        <v>225</v>
      </c>
      <c r="D4453" s="360">
        <v>46.35</v>
      </c>
      <c r="E4453" s="522" t="s">
        <v>619</v>
      </c>
    </row>
    <row r="4454" spans="1:5" ht="13.5" x14ac:dyDescent="0.25">
      <c r="A4454" s="103">
        <v>94767</v>
      </c>
      <c r="B4454" s="103" t="s">
        <v>5071</v>
      </c>
      <c r="C4454" s="103" t="s">
        <v>225</v>
      </c>
      <c r="D4454" s="360">
        <v>69.22</v>
      </c>
      <c r="E4454" s="522" t="s">
        <v>619</v>
      </c>
    </row>
    <row r="4455" spans="1:5" ht="13.5" x14ac:dyDescent="0.25">
      <c r="A4455" s="103">
        <v>94768</v>
      </c>
      <c r="B4455" s="103" t="s">
        <v>5072</v>
      </c>
      <c r="C4455" s="103" t="s">
        <v>225</v>
      </c>
      <c r="D4455" s="360">
        <v>78.099999999999994</v>
      </c>
      <c r="E4455" s="522" t="s">
        <v>619</v>
      </c>
    </row>
    <row r="4456" spans="1:5" ht="13.5" x14ac:dyDescent="0.25">
      <c r="A4456" s="103">
        <v>94769</v>
      </c>
      <c r="B4456" s="103" t="s">
        <v>5073</v>
      </c>
      <c r="C4456" s="103" t="s">
        <v>225</v>
      </c>
      <c r="D4456" s="360">
        <v>107.28</v>
      </c>
      <c r="E4456" s="522" t="s">
        <v>619</v>
      </c>
    </row>
    <row r="4457" spans="1:5" ht="13.5" x14ac:dyDescent="0.25">
      <c r="A4457" s="103">
        <v>94770</v>
      </c>
      <c r="B4457" s="103" t="s">
        <v>5074</v>
      </c>
      <c r="C4457" s="103" t="s">
        <v>225</v>
      </c>
      <c r="D4457" s="360">
        <v>43.15</v>
      </c>
      <c r="E4457" s="522" t="s">
        <v>619</v>
      </c>
    </row>
    <row r="4458" spans="1:5" ht="13.5" x14ac:dyDescent="0.25">
      <c r="A4458" s="103">
        <v>94771</v>
      </c>
      <c r="B4458" s="103" t="s">
        <v>5075</v>
      </c>
      <c r="C4458" s="103" t="s">
        <v>225</v>
      </c>
      <c r="D4458" s="360">
        <v>46.55</v>
      </c>
      <c r="E4458" s="522" t="s">
        <v>619</v>
      </c>
    </row>
    <row r="4459" spans="1:5" ht="13.5" x14ac:dyDescent="0.25">
      <c r="A4459" s="103">
        <v>94772</v>
      </c>
      <c r="B4459" s="103" t="s">
        <v>5076</v>
      </c>
      <c r="C4459" s="103" t="s">
        <v>225</v>
      </c>
      <c r="D4459" s="360">
        <v>51.06</v>
      </c>
      <c r="E4459" s="522" t="s">
        <v>619</v>
      </c>
    </row>
    <row r="4460" spans="1:5" ht="13.5" x14ac:dyDescent="0.25">
      <c r="A4460" s="103">
        <v>94773</v>
      </c>
      <c r="B4460" s="103" t="s">
        <v>5077</v>
      </c>
      <c r="C4460" s="103" t="s">
        <v>225</v>
      </c>
      <c r="D4460" s="360">
        <v>73.930000000000007</v>
      </c>
      <c r="E4460" s="522" t="s">
        <v>619</v>
      </c>
    </row>
    <row r="4461" spans="1:5" ht="13.5" x14ac:dyDescent="0.25">
      <c r="A4461" s="103">
        <v>94774</v>
      </c>
      <c r="B4461" s="103" t="s">
        <v>5078</v>
      </c>
      <c r="C4461" s="103" t="s">
        <v>225</v>
      </c>
      <c r="D4461" s="360">
        <v>82.81</v>
      </c>
      <c r="E4461" s="522" t="s">
        <v>619</v>
      </c>
    </row>
    <row r="4462" spans="1:5" ht="13.5" x14ac:dyDescent="0.25">
      <c r="A4462" s="103">
        <v>94775</v>
      </c>
      <c r="B4462" s="103" t="s">
        <v>5079</v>
      </c>
      <c r="C4462" s="103" t="s">
        <v>225</v>
      </c>
      <c r="D4462" s="360">
        <v>113.52</v>
      </c>
      <c r="E4462" s="522" t="s">
        <v>619</v>
      </c>
    </row>
    <row r="4463" spans="1:5" ht="13.5" x14ac:dyDescent="0.25">
      <c r="A4463" s="103">
        <v>94783</v>
      </c>
      <c r="B4463" s="103" t="s">
        <v>5080</v>
      </c>
      <c r="C4463" s="103" t="s">
        <v>225</v>
      </c>
      <c r="D4463" s="360">
        <v>25.94</v>
      </c>
      <c r="E4463" s="522" t="s">
        <v>619</v>
      </c>
    </row>
    <row r="4464" spans="1:5" ht="13.5" x14ac:dyDescent="0.25">
      <c r="A4464" s="103">
        <v>94785</v>
      </c>
      <c r="B4464" s="103" t="s">
        <v>5081</v>
      </c>
      <c r="C4464" s="103" t="s">
        <v>225</v>
      </c>
      <c r="D4464" s="360">
        <v>29.39</v>
      </c>
      <c r="E4464" s="522" t="s">
        <v>619</v>
      </c>
    </row>
    <row r="4465" spans="1:5" ht="13.5" x14ac:dyDescent="0.25">
      <c r="A4465" s="103">
        <v>94789</v>
      </c>
      <c r="B4465" s="103" t="s">
        <v>5082</v>
      </c>
      <c r="C4465" s="103" t="s">
        <v>225</v>
      </c>
      <c r="D4465" s="360">
        <v>344.11</v>
      </c>
      <c r="E4465" s="522" t="s">
        <v>619</v>
      </c>
    </row>
    <row r="4466" spans="1:5" ht="13.5" x14ac:dyDescent="0.25">
      <c r="A4466" s="103">
        <v>94790</v>
      </c>
      <c r="B4466" s="103" t="s">
        <v>5083</v>
      </c>
      <c r="C4466" s="103" t="s">
        <v>225</v>
      </c>
      <c r="D4466" s="360">
        <v>478.14</v>
      </c>
      <c r="E4466" s="522" t="s">
        <v>619</v>
      </c>
    </row>
    <row r="4467" spans="1:5" ht="13.5" x14ac:dyDescent="0.25">
      <c r="A4467" s="103">
        <v>94791</v>
      </c>
      <c r="B4467" s="103" t="s">
        <v>5084</v>
      </c>
      <c r="C4467" s="103" t="s">
        <v>225</v>
      </c>
      <c r="D4467" s="360">
        <v>633.48</v>
      </c>
      <c r="E4467" s="522" t="s">
        <v>619</v>
      </c>
    </row>
    <row r="4468" spans="1:5" ht="13.5" x14ac:dyDescent="0.25">
      <c r="A4468" s="103">
        <v>94863</v>
      </c>
      <c r="B4468" s="103" t="s">
        <v>5085</v>
      </c>
      <c r="C4468" s="103" t="s">
        <v>225</v>
      </c>
      <c r="D4468" s="360">
        <v>160.99</v>
      </c>
      <c r="E4468" s="522" t="s">
        <v>619</v>
      </c>
    </row>
    <row r="4469" spans="1:5" ht="13.5" x14ac:dyDescent="0.25">
      <c r="A4469" s="103">
        <v>95237</v>
      </c>
      <c r="B4469" s="103" t="s">
        <v>5086</v>
      </c>
      <c r="C4469" s="103" t="s">
        <v>225</v>
      </c>
      <c r="D4469" s="360">
        <v>33.33</v>
      </c>
      <c r="E4469" s="522" t="s">
        <v>619</v>
      </c>
    </row>
    <row r="4470" spans="1:5" ht="13.5" x14ac:dyDescent="0.25">
      <c r="A4470" s="103">
        <v>95693</v>
      </c>
      <c r="B4470" s="103" t="s">
        <v>5087</v>
      </c>
      <c r="C4470" s="103" t="s">
        <v>225</v>
      </c>
      <c r="D4470" s="360">
        <v>69.61</v>
      </c>
      <c r="E4470" s="522" t="s">
        <v>619</v>
      </c>
    </row>
    <row r="4471" spans="1:5" ht="13.5" x14ac:dyDescent="0.25">
      <c r="A4471" s="103">
        <v>95694</v>
      </c>
      <c r="B4471" s="103" t="s">
        <v>5088</v>
      </c>
      <c r="C4471" s="103" t="s">
        <v>225</v>
      </c>
      <c r="D4471" s="360">
        <v>73.98</v>
      </c>
      <c r="E4471" s="522" t="s">
        <v>619</v>
      </c>
    </row>
    <row r="4472" spans="1:5" ht="13.5" x14ac:dyDescent="0.25">
      <c r="A4472" s="103">
        <v>95695</v>
      </c>
      <c r="B4472" s="103" t="s">
        <v>5089</v>
      </c>
      <c r="C4472" s="103" t="s">
        <v>225</v>
      </c>
      <c r="D4472" s="360">
        <v>80.31</v>
      </c>
      <c r="E4472" s="522" t="s">
        <v>619</v>
      </c>
    </row>
    <row r="4473" spans="1:5" ht="13.5" x14ac:dyDescent="0.25">
      <c r="A4473" s="103">
        <v>95696</v>
      </c>
      <c r="B4473" s="103" t="s">
        <v>5090</v>
      </c>
      <c r="C4473" s="103" t="s">
        <v>225</v>
      </c>
      <c r="D4473" s="360">
        <v>49.63</v>
      </c>
      <c r="E4473" s="522" t="s">
        <v>619</v>
      </c>
    </row>
    <row r="4474" spans="1:5" ht="13.5" x14ac:dyDescent="0.25">
      <c r="A4474" s="103">
        <v>96637</v>
      </c>
      <c r="B4474" s="103" t="s">
        <v>5091</v>
      </c>
      <c r="C4474" s="103" t="s">
        <v>225</v>
      </c>
      <c r="D4474" s="360">
        <v>14.09</v>
      </c>
      <c r="E4474" s="522" t="s">
        <v>619</v>
      </c>
    </row>
    <row r="4475" spans="1:5" ht="13.5" x14ac:dyDescent="0.25">
      <c r="A4475" s="103">
        <v>96638</v>
      </c>
      <c r="B4475" s="103" t="s">
        <v>5092</v>
      </c>
      <c r="C4475" s="103" t="s">
        <v>225</v>
      </c>
      <c r="D4475" s="360">
        <v>14.48</v>
      </c>
      <c r="E4475" s="522" t="s">
        <v>619</v>
      </c>
    </row>
    <row r="4476" spans="1:5" ht="13.5" x14ac:dyDescent="0.25">
      <c r="A4476" s="103">
        <v>96639</v>
      </c>
      <c r="B4476" s="103" t="s">
        <v>5093</v>
      </c>
      <c r="C4476" s="103" t="s">
        <v>225</v>
      </c>
      <c r="D4476" s="360">
        <v>9.8699999999999992</v>
      </c>
      <c r="E4476" s="522" t="s">
        <v>619</v>
      </c>
    </row>
    <row r="4477" spans="1:5" ht="13.5" x14ac:dyDescent="0.25">
      <c r="A4477" s="103">
        <v>96640</v>
      </c>
      <c r="B4477" s="103" t="s">
        <v>5094</v>
      </c>
      <c r="C4477" s="103" t="s">
        <v>225</v>
      </c>
      <c r="D4477" s="360">
        <v>24.81</v>
      </c>
      <c r="E4477" s="522" t="s">
        <v>619</v>
      </c>
    </row>
    <row r="4478" spans="1:5" ht="13.5" x14ac:dyDescent="0.25">
      <c r="A4478" s="103">
        <v>96641</v>
      </c>
      <c r="B4478" s="103" t="s">
        <v>5095</v>
      </c>
      <c r="C4478" s="103" t="s">
        <v>225</v>
      </c>
      <c r="D4478" s="360">
        <v>16.29</v>
      </c>
      <c r="E4478" s="522" t="s">
        <v>619</v>
      </c>
    </row>
    <row r="4479" spans="1:5" ht="13.5" x14ac:dyDescent="0.25">
      <c r="A4479" s="103">
        <v>96642</v>
      </c>
      <c r="B4479" s="103" t="s">
        <v>5096</v>
      </c>
      <c r="C4479" s="103" t="s">
        <v>225</v>
      </c>
      <c r="D4479" s="360">
        <v>18.53</v>
      </c>
      <c r="E4479" s="522" t="s">
        <v>619</v>
      </c>
    </row>
    <row r="4480" spans="1:5" ht="13.5" x14ac:dyDescent="0.25">
      <c r="A4480" s="103">
        <v>96643</v>
      </c>
      <c r="B4480" s="103" t="s">
        <v>5097</v>
      </c>
      <c r="C4480" s="103" t="s">
        <v>225</v>
      </c>
      <c r="D4480" s="360">
        <v>43.29</v>
      </c>
      <c r="E4480" s="522" t="s">
        <v>619</v>
      </c>
    </row>
    <row r="4481" spans="1:5" ht="13.5" x14ac:dyDescent="0.25">
      <c r="A4481" s="103">
        <v>96650</v>
      </c>
      <c r="B4481" s="103" t="s">
        <v>5098</v>
      </c>
      <c r="C4481" s="103" t="s">
        <v>225</v>
      </c>
      <c r="D4481" s="360">
        <v>8.0399999999999991</v>
      </c>
      <c r="E4481" s="522" t="s">
        <v>619</v>
      </c>
    </row>
    <row r="4482" spans="1:5" ht="13.5" x14ac:dyDescent="0.25">
      <c r="A4482" s="103">
        <v>96651</v>
      </c>
      <c r="B4482" s="103" t="s">
        <v>5099</v>
      </c>
      <c r="C4482" s="103" t="s">
        <v>225</v>
      </c>
      <c r="D4482" s="360">
        <v>8.43</v>
      </c>
      <c r="E4482" s="522" t="s">
        <v>619</v>
      </c>
    </row>
    <row r="4483" spans="1:5" ht="13.5" x14ac:dyDescent="0.25">
      <c r="A4483" s="103">
        <v>96652</v>
      </c>
      <c r="B4483" s="103" t="s">
        <v>5100</v>
      </c>
      <c r="C4483" s="103" t="s">
        <v>225</v>
      </c>
      <c r="D4483" s="360">
        <v>9.65</v>
      </c>
      <c r="E4483" s="522" t="s">
        <v>619</v>
      </c>
    </row>
    <row r="4484" spans="1:5" ht="13.5" x14ac:dyDescent="0.25">
      <c r="A4484" s="103">
        <v>96653</v>
      </c>
      <c r="B4484" s="103" t="s">
        <v>5101</v>
      </c>
      <c r="C4484" s="103" t="s">
        <v>225</v>
      </c>
      <c r="D4484" s="360">
        <v>12.96</v>
      </c>
      <c r="E4484" s="522" t="s">
        <v>619</v>
      </c>
    </row>
    <row r="4485" spans="1:5" ht="13.5" x14ac:dyDescent="0.25">
      <c r="A4485" s="103">
        <v>96654</v>
      </c>
      <c r="B4485" s="103" t="s">
        <v>5102</v>
      </c>
      <c r="C4485" s="103" t="s">
        <v>225</v>
      </c>
      <c r="D4485" s="360">
        <v>14.83</v>
      </c>
      <c r="E4485" s="522" t="s">
        <v>619</v>
      </c>
    </row>
    <row r="4486" spans="1:5" ht="13.5" x14ac:dyDescent="0.25">
      <c r="A4486" s="103">
        <v>96655</v>
      </c>
      <c r="B4486" s="103" t="s">
        <v>5103</v>
      </c>
      <c r="C4486" s="103" t="s">
        <v>225</v>
      </c>
      <c r="D4486" s="360">
        <v>20.22</v>
      </c>
      <c r="E4486" s="522" t="s">
        <v>619</v>
      </c>
    </row>
    <row r="4487" spans="1:5" ht="13.5" x14ac:dyDescent="0.25">
      <c r="A4487" s="103">
        <v>96656</v>
      </c>
      <c r="B4487" s="103" t="s">
        <v>5104</v>
      </c>
      <c r="C4487" s="103" t="s">
        <v>225</v>
      </c>
      <c r="D4487" s="360">
        <v>5.83</v>
      </c>
      <c r="E4487" s="522" t="s">
        <v>619</v>
      </c>
    </row>
    <row r="4488" spans="1:5" ht="13.5" x14ac:dyDescent="0.25">
      <c r="A4488" s="103">
        <v>96657</v>
      </c>
      <c r="B4488" s="103" t="s">
        <v>5105</v>
      </c>
      <c r="C4488" s="103" t="s">
        <v>225</v>
      </c>
      <c r="D4488" s="360">
        <v>23.01</v>
      </c>
      <c r="E4488" s="522" t="s">
        <v>619</v>
      </c>
    </row>
    <row r="4489" spans="1:5" ht="13.5" x14ac:dyDescent="0.25">
      <c r="A4489" s="103">
        <v>96658</v>
      </c>
      <c r="B4489" s="103" t="s">
        <v>5106</v>
      </c>
      <c r="C4489" s="103" t="s">
        <v>225</v>
      </c>
      <c r="D4489" s="360">
        <v>14.49</v>
      </c>
      <c r="E4489" s="522" t="s">
        <v>619</v>
      </c>
    </row>
    <row r="4490" spans="1:5" ht="13.5" x14ac:dyDescent="0.25">
      <c r="A4490" s="103">
        <v>96659</v>
      </c>
      <c r="B4490" s="103" t="s">
        <v>5107</v>
      </c>
      <c r="C4490" s="103" t="s">
        <v>225</v>
      </c>
      <c r="D4490" s="360">
        <v>7.74</v>
      </c>
      <c r="E4490" s="522" t="s">
        <v>619</v>
      </c>
    </row>
    <row r="4491" spans="1:5" ht="13.5" x14ac:dyDescent="0.25">
      <c r="A4491" s="103">
        <v>96660</v>
      </c>
      <c r="B4491" s="103" t="s">
        <v>5108</v>
      </c>
      <c r="C4491" s="103" t="s">
        <v>225</v>
      </c>
      <c r="D4491" s="360">
        <v>31.44</v>
      </c>
      <c r="E4491" s="522" t="s">
        <v>619</v>
      </c>
    </row>
    <row r="4492" spans="1:5" ht="13.5" x14ac:dyDescent="0.25">
      <c r="A4492" s="103">
        <v>96661</v>
      </c>
      <c r="B4492" s="103" t="s">
        <v>5109</v>
      </c>
      <c r="C4492" s="103" t="s">
        <v>225</v>
      </c>
      <c r="D4492" s="360">
        <v>31.14</v>
      </c>
      <c r="E4492" s="522" t="s">
        <v>619</v>
      </c>
    </row>
    <row r="4493" spans="1:5" ht="13.5" x14ac:dyDescent="0.25">
      <c r="A4493" s="103">
        <v>96662</v>
      </c>
      <c r="B4493" s="103" t="s">
        <v>5110</v>
      </c>
      <c r="C4493" s="103" t="s">
        <v>225</v>
      </c>
      <c r="D4493" s="360">
        <v>8.7100000000000009</v>
      </c>
      <c r="E4493" s="522" t="s">
        <v>619</v>
      </c>
    </row>
    <row r="4494" spans="1:5" ht="13.5" x14ac:dyDescent="0.25">
      <c r="A4494" s="103">
        <v>96663</v>
      </c>
      <c r="B4494" s="103" t="s">
        <v>5111</v>
      </c>
      <c r="C4494" s="103" t="s">
        <v>225</v>
      </c>
      <c r="D4494" s="360">
        <v>15.15</v>
      </c>
      <c r="E4494" s="522" t="s">
        <v>619</v>
      </c>
    </row>
    <row r="4495" spans="1:5" ht="13.5" x14ac:dyDescent="0.25">
      <c r="A4495" s="103">
        <v>96664</v>
      </c>
      <c r="B4495" s="103" t="s">
        <v>5112</v>
      </c>
      <c r="C4495" s="103" t="s">
        <v>225</v>
      </c>
      <c r="D4495" s="360">
        <v>16.73</v>
      </c>
      <c r="E4495" s="522" t="s">
        <v>619</v>
      </c>
    </row>
    <row r="4496" spans="1:5" ht="13.5" x14ac:dyDescent="0.25">
      <c r="A4496" s="103">
        <v>96665</v>
      </c>
      <c r="B4496" s="103" t="s">
        <v>5113</v>
      </c>
      <c r="C4496" s="103" t="s">
        <v>225</v>
      </c>
      <c r="D4496" s="360">
        <v>10.45</v>
      </c>
      <c r="E4496" s="522" t="s">
        <v>619</v>
      </c>
    </row>
    <row r="4497" spans="1:5" ht="13.5" x14ac:dyDescent="0.25">
      <c r="A4497" s="103">
        <v>96666</v>
      </c>
      <c r="B4497" s="103" t="s">
        <v>5114</v>
      </c>
      <c r="C4497" s="103" t="s">
        <v>225</v>
      </c>
      <c r="D4497" s="360">
        <v>15.45</v>
      </c>
      <c r="E4497" s="522" t="s">
        <v>619</v>
      </c>
    </row>
    <row r="4498" spans="1:5" ht="13.5" x14ac:dyDescent="0.25">
      <c r="A4498" s="103">
        <v>96667</v>
      </c>
      <c r="B4498" s="103" t="s">
        <v>5115</v>
      </c>
      <c r="C4498" s="103" t="s">
        <v>225</v>
      </c>
      <c r="D4498" s="360">
        <v>22.27</v>
      </c>
      <c r="E4498" s="522" t="s">
        <v>619</v>
      </c>
    </row>
    <row r="4499" spans="1:5" ht="13.5" x14ac:dyDescent="0.25">
      <c r="A4499" s="103">
        <v>96684</v>
      </c>
      <c r="B4499" s="103" t="s">
        <v>5116</v>
      </c>
      <c r="C4499" s="103" t="s">
        <v>225</v>
      </c>
      <c r="D4499" s="360">
        <v>10.220000000000001</v>
      </c>
      <c r="E4499" s="522" t="s">
        <v>619</v>
      </c>
    </row>
    <row r="4500" spans="1:5" ht="13.5" x14ac:dyDescent="0.25">
      <c r="A4500" s="103">
        <v>96685</v>
      </c>
      <c r="B4500" s="103" t="s">
        <v>5117</v>
      </c>
      <c r="C4500" s="103" t="s">
        <v>225</v>
      </c>
      <c r="D4500" s="360">
        <v>10.61</v>
      </c>
      <c r="E4500" s="522" t="s">
        <v>619</v>
      </c>
    </row>
    <row r="4501" spans="1:5" ht="13.5" x14ac:dyDescent="0.25">
      <c r="A4501" s="103">
        <v>96686</v>
      </c>
      <c r="B4501" s="103" t="s">
        <v>5118</v>
      </c>
      <c r="C4501" s="103" t="s">
        <v>225</v>
      </c>
      <c r="D4501" s="360">
        <v>13.24</v>
      </c>
      <c r="E4501" s="522" t="s">
        <v>619</v>
      </c>
    </row>
    <row r="4502" spans="1:5" ht="13.5" x14ac:dyDescent="0.25">
      <c r="A4502" s="103">
        <v>96687</v>
      </c>
      <c r="B4502" s="103" t="s">
        <v>5119</v>
      </c>
      <c r="C4502" s="103" t="s">
        <v>225</v>
      </c>
      <c r="D4502" s="360">
        <v>16.55</v>
      </c>
      <c r="E4502" s="522" t="s">
        <v>619</v>
      </c>
    </row>
    <row r="4503" spans="1:5" ht="13.5" x14ac:dyDescent="0.25">
      <c r="A4503" s="103">
        <v>96688</v>
      </c>
      <c r="B4503" s="103" t="s">
        <v>5120</v>
      </c>
      <c r="C4503" s="103" t="s">
        <v>225</v>
      </c>
      <c r="D4503" s="360">
        <v>20.010000000000002</v>
      </c>
      <c r="E4503" s="522" t="s">
        <v>619</v>
      </c>
    </row>
    <row r="4504" spans="1:5" ht="13.5" x14ac:dyDescent="0.25">
      <c r="A4504" s="103">
        <v>96689</v>
      </c>
      <c r="B4504" s="103" t="s">
        <v>5121</v>
      </c>
      <c r="C4504" s="103" t="s">
        <v>225</v>
      </c>
      <c r="D4504" s="360">
        <v>25.4</v>
      </c>
      <c r="E4504" s="522" t="s">
        <v>619</v>
      </c>
    </row>
    <row r="4505" spans="1:5" ht="13.5" x14ac:dyDescent="0.25">
      <c r="A4505" s="103">
        <v>96690</v>
      </c>
      <c r="B4505" s="103" t="s">
        <v>5122</v>
      </c>
      <c r="C4505" s="103" t="s">
        <v>225</v>
      </c>
      <c r="D4505" s="360">
        <v>28.16</v>
      </c>
      <c r="E4505" s="522" t="s">
        <v>619</v>
      </c>
    </row>
    <row r="4506" spans="1:5" ht="13.5" x14ac:dyDescent="0.25">
      <c r="A4506" s="103">
        <v>96691</v>
      </c>
      <c r="B4506" s="103" t="s">
        <v>5123</v>
      </c>
      <c r="C4506" s="103" t="s">
        <v>225</v>
      </c>
      <c r="D4506" s="360">
        <v>36.69</v>
      </c>
      <c r="E4506" s="522" t="s">
        <v>619</v>
      </c>
    </row>
    <row r="4507" spans="1:5" ht="13.5" x14ac:dyDescent="0.25">
      <c r="A4507" s="103">
        <v>96692</v>
      </c>
      <c r="B4507" s="103" t="s">
        <v>5124</v>
      </c>
      <c r="C4507" s="103" t="s">
        <v>225</v>
      </c>
      <c r="D4507" s="360">
        <v>40.29</v>
      </c>
      <c r="E4507" s="522" t="s">
        <v>619</v>
      </c>
    </row>
    <row r="4508" spans="1:5" ht="13.5" x14ac:dyDescent="0.25">
      <c r="A4508" s="103">
        <v>96693</v>
      </c>
      <c r="B4508" s="103" t="s">
        <v>5125</v>
      </c>
      <c r="C4508" s="103" t="s">
        <v>225</v>
      </c>
      <c r="D4508" s="360">
        <v>55.51</v>
      </c>
      <c r="E4508" s="522" t="s">
        <v>619</v>
      </c>
    </row>
    <row r="4509" spans="1:5" ht="13.5" x14ac:dyDescent="0.25">
      <c r="A4509" s="103">
        <v>96694</v>
      </c>
      <c r="B4509" s="103" t="s">
        <v>5126</v>
      </c>
      <c r="C4509" s="103" t="s">
        <v>225</v>
      </c>
      <c r="D4509" s="360">
        <v>87.81</v>
      </c>
      <c r="E4509" s="522" t="s">
        <v>619</v>
      </c>
    </row>
    <row r="4510" spans="1:5" ht="13.5" x14ac:dyDescent="0.25">
      <c r="A4510" s="103">
        <v>96695</v>
      </c>
      <c r="B4510" s="103" t="s">
        <v>5127</v>
      </c>
      <c r="C4510" s="103" t="s">
        <v>225</v>
      </c>
      <c r="D4510" s="360">
        <v>97.09</v>
      </c>
      <c r="E4510" s="522" t="s">
        <v>619</v>
      </c>
    </row>
    <row r="4511" spans="1:5" ht="13.5" x14ac:dyDescent="0.25">
      <c r="A4511" s="103">
        <v>96696</v>
      </c>
      <c r="B4511" s="103" t="s">
        <v>5128</v>
      </c>
      <c r="C4511" s="103" t="s">
        <v>225</v>
      </c>
      <c r="D4511" s="360">
        <v>109.83</v>
      </c>
      <c r="E4511" s="522" t="s">
        <v>619</v>
      </c>
    </row>
    <row r="4512" spans="1:5" ht="13.5" x14ac:dyDescent="0.25">
      <c r="A4512" s="103">
        <v>96697</v>
      </c>
      <c r="B4512" s="103" t="s">
        <v>5129</v>
      </c>
      <c r="C4512" s="103" t="s">
        <v>225</v>
      </c>
      <c r="D4512" s="360">
        <v>331.27</v>
      </c>
      <c r="E4512" s="522" t="s">
        <v>619</v>
      </c>
    </row>
    <row r="4513" spans="1:5" ht="13.5" x14ac:dyDescent="0.25">
      <c r="A4513" s="103">
        <v>96698</v>
      </c>
      <c r="B4513" s="103" t="s">
        <v>5130</v>
      </c>
      <c r="C4513" s="103" t="s">
        <v>225</v>
      </c>
      <c r="D4513" s="360">
        <v>7.28</v>
      </c>
      <c r="E4513" s="522" t="s">
        <v>619</v>
      </c>
    </row>
    <row r="4514" spans="1:5" ht="13.5" x14ac:dyDescent="0.25">
      <c r="A4514" s="103">
        <v>96699</v>
      </c>
      <c r="B4514" s="103" t="s">
        <v>5131</v>
      </c>
      <c r="C4514" s="103" t="s">
        <v>225</v>
      </c>
      <c r="D4514" s="360">
        <v>24.46</v>
      </c>
      <c r="E4514" s="522" t="s">
        <v>619</v>
      </c>
    </row>
    <row r="4515" spans="1:5" ht="13.5" x14ac:dyDescent="0.25">
      <c r="A4515" s="103">
        <v>96700</v>
      </c>
      <c r="B4515" s="103" t="s">
        <v>5132</v>
      </c>
      <c r="C4515" s="103" t="s">
        <v>225</v>
      </c>
      <c r="D4515" s="360">
        <v>15.94</v>
      </c>
      <c r="E4515" s="522" t="s">
        <v>619</v>
      </c>
    </row>
    <row r="4516" spans="1:5" ht="13.5" x14ac:dyDescent="0.25">
      <c r="A4516" s="103">
        <v>96701</v>
      </c>
      <c r="B4516" s="103" t="s">
        <v>5133</v>
      </c>
      <c r="C4516" s="103" t="s">
        <v>225</v>
      </c>
      <c r="D4516" s="360">
        <v>10.14</v>
      </c>
      <c r="E4516" s="522" t="s">
        <v>619</v>
      </c>
    </row>
    <row r="4517" spans="1:5" ht="13.5" x14ac:dyDescent="0.25">
      <c r="A4517" s="103">
        <v>96702</v>
      </c>
      <c r="B4517" s="103" t="s">
        <v>5134</v>
      </c>
      <c r="C4517" s="103" t="s">
        <v>225</v>
      </c>
      <c r="D4517" s="360">
        <v>10.63</v>
      </c>
      <c r="E4517" s="522" t="s">
        <v>619</v>
      </c>
    </row>
    <row r="4518" spans="1:5" ht="13.5" x14ac:dyDescent="0.25">
      <c r="A4518" s="103">
        <v>96703</v>
      </c>
      <c r="B4518" s="103" t="s">
        <v>5135</v>
      </c>
      <c r="C4518" s="103" t="s">
        <v>225</v>
      </c>
      <c r="D4518" s="360">
        <v>18.600000000000001</v>
      </c>
      <c r="E4518" s="522" t="s">
        <v>619</v>
      </c>
    </row>
    <row r="4519" spans="1:5" ht="13.5" x14ac:dyDescent="0.25">
      <c r="A4519" s="103">
        <v>96704</v>
      </c>
      <c r="B4519" s="103" t="s">
        <v>5136</v>
      </c>
      <c r="C4519" s="103" t="s">
        <v>225</v>
      </c>
      <c r="D4519" s="360">
        <v>19.190000000000001</v>
      </c>
      <c r="E4519" s="522" t="s">
        <v>619</v>
      </c>
    </row>
    <row r="4520" spans="1:5" ht="13.5" x14ac:dyDescent="0.25">
      <c r="A4520" s="103">
        <v>96705</v>
      </c>
      <c r="B4520" s="103" t="s">
        <v>5137</v>
      </c>
      <c r="C4520" s="103" t="s">
        <v>225</v>
      </c>
      <c r="D4520" s="360">
        <v>22.58</v>
      </c>
      <c r="E4520" s="522" t="s">
        <v>619</v>
      </c>
    </row>
    <row r="4521" spans="1:5" ht="13.5" x14ac:dyDescent="0.25">
      <c r="A4521" s="103">
        <v>96706</v>
      </c>
      <c r="B4521" s="103" t="s">
        <v>5138</v>
      </c>
      <c r="C4521" s="103" t="s">
        <v>225</v>
      </c>
      <c r="D4521" s="360">
        <v>33.799999999999997</v>
      </c>
      <c r="E4521" s="522" t="s">
        <v>619</v>
      </c>
    </row>
    <row r="4522" spans="1:5" ht="13.5" x14ac:dyDescent="0.25">
      <c r="A4522" s="103">
        <v>96707</v>
      </c>
      <c r="B4522" s="103" t="s">
        <v>5139</v>
      </c>
      <c r="C4522" s="103" t="s">
        <v>225</v>
      </c>
      <c r="D4522" s="360">
        <v>55.08</v>
      </c>
      <c r="E4522" s="522" t="s">
        <v>619</v>
      </c>
    </row>
    <row r="4523" spans="1:5" ht="13.5" x14ac:dyDescent="0.25">
      <c r="A4523" s="103">
        <v>96708</v>
      </c>
      <c r="B4523" s="103" t="s">
        <v>5140</v>
      </c>
      <c r="C4523" s="103" t="s">
        <v>225</v>
      </c>
      <c r="D4523" s="360">
        <v>84.17</v>
      </c>
      <c r="E4523" s="522" t="s">
        <v>619</v>
      </c>
    </row>
    <row r="4524" spans="1:5" ht="13.5" x14ac:dyDescent="0.25">
      <c r="A4524" s="103">
        <v>96709</v>
      </c>
      <c r="B4524" s="103" t="s">
        <v>5141</v>
      </c>
      <c r="C4524" s="103" t="s">
        <v>225</v>
      </c>
      <c r="D4524" s="360">
        <v>107.57</v>
      </c>
      <c r="E4524" s="522" t="s">
        <v>619</v>
      </c>
    </row>
    <row r="4525" spans="1:5" ht="13.5" x14ac:dyDescent="0.25">
      <c r="A4525" s="103">
        <v>96710</v>
      </c>
      <c r="B4525" s="103" t="s">
        <v>5142</v>
      </c>
      <c r="C4525" s="103" t="s">
        <v>225</v>
      </c>
      <c r="D4525" s="360">
        <v>13.36</v>
      </c>
      <c r="E4525" s="522" t="s">
        <v>619</v>
      </c>
    </row>
    <row r="4526" spans="1:5" ht="13.5" x14ac:dyDescent="0.25">
      <c r="A4526" s="103">
        <v>96711</v>
      </c>
      <c r="B4526" s="103" t="s">
        <v>5143</v>
      </c>
      <c r="C4526" s="103" t="s">
        <v>225</v>
      </c>
      <c r="D4526" s="360">
        <v>20.239999999999998</v>
      </c>
      <c r="E4526" s="522" t="s">
        <v>619</v>
      </c>
    </row>
    <row r="4527" spans="1:5" ht="13.5" x14ac:dyDescent="0.25">
      <c r="A4527" s="103">
        <v>96712</v>
      </c>
      <c r="B4527" s="103" t="s">
        <v>5144</v>
      </c>
      <c r="C4527" s="103" t="s">
        <v>225</v>
      </c>
      <c r="D4527" s="360">
        <v>29.19</v>
      </c>
      <c r="E4527" s="522" t="s">
        <v>619</v>
      </c>
    </row>
    <row r="4528" spans="1:5" ht="13.5" x14ac:dyDescent="0.25">
      <c r="A4528" s="103">
        <v>96713</v>
      </c>
      <c r="B4528" s="103" t="s">
        <v>5145</v>
      </c>
      <c r="C4528" s="103" t="s">
        <v>225</v>
      </c>
      <c r="D4528" s="360">
        <v>45.48</v>
      </c>
      <c r="E4528" s="522" t="s">
        <v>619</v>
      </c>
    </row>
    <row r="4529" spans="1:5" ht="13.5" x14ac:dyDescent="0.25">
      <c r="A4529" s="103">
        <v>96714</v>
      </c>
      <c r="B4529" s="103" t="s">
        <v>5146</v>
      </c>
      <c r="C4529" s="103" t="s">
        <v>225</v>
      </c>
      <c r="D4529" s="360">
        <v>65.2</v>
      </c>
      <c r="E4529" s="522" t="s">
        <v>619</v>
      </c>
    </row>
    <row r="4530" spans="1:5" ht="13.5" x14ac:dyDescent="0.25">
      <c r="A4530" s="103">
        <v>96715</v>
      </c>
      <c r="B4530" s="103" t="s">
        <v>5147</v>
      </c>
      <c r="C4530" s="103" t="s">
        <v>225</v>
      </c>
      <c r="D4530" s="360">
        <v>118.14</v>
      </c>
      <c r="E4530" s="522" t="s">
        <v>619</v>
      </c>
    </row>
    <row r="4531" spans="1:5" ht="13.5" x14ac:dyDescent="0.25">
      <c r="A4531" s="103">
        <v>96716</v>
      </c>
      <c r="B4531" s="103" t="s">
        <v>5148</v>
      </c>
      <c r="C4531" s="103" t="s">
        <v>225</v>
      </c>
      <c r="D4531" s="360">
        <v>154.32</v>
      </c>
      <c r="E4531" s="522" t="s">
        <v>619</v>
      </c>
    </row>
    <row r="4532" spans="1:5" ht="13.5" x14ac:dyDescent="0.25">
      <c r="A4532" s="103">
        <v>96717</v>
      </c>
      <c r="B4532" s="103" t="s">
        <v>5149</v>
      </c>
      <c r="C4532" s="103" t="s">
        <v>225</v>
      </c>
      <c r="D4532" s="360">
        <v>299.64</v>
      </c>
      <c r="E4532" s="522" t="s">
        <v>619</v>
      </c>
    </row>
    <row r="4533" spans="1:5" ht="13.5" x14ac:dyDescent="0.25">
      <c r="A4533" s="103">
        <v>96736</v>
      </c>
      <c r="B4533" s="103" t="s">
        <v>5150</v>
      </c>
      <c r="C4533" s="103" t="s">
        <v>225</v>
      </c>
      <c r="D4533" s="360">
        <v>6.15</v>
      </c>
      <c r="E4533" s="522" t="s">
        <v>619</v>
      </c>
    </row>
    <row r="4534" spans="1:5" ht="13.5" x14ac:dyDescent="0.25">
      <c r="A4534" s="103">
        <v>96737</v>
      </c>
      <c r="B4534" s="103" t="s">
        <v>5151</v>
      </c>
      <c r="C4534" s="103" t="s">
        <v>225</v>
      </c>
      <c r="D4534" s="360">
        <v>5.94</v>
      </c>
      <c r="E4534" s="522" t="s">
        <v>619</v>
      </c>
    </row>
    <row r="4535" spans="1:5" ht="13.5" x14ac:dyDescent="0.25">
      <c r="A4535" s="103">
        <v>96738</v>
      </c>
      <c r="B4535" s="103" t="s">
        <v>5152</v>
      </c>
      <c r="C4535" s="103" t="s">
        <v>225</v>
      </c>
      <c r="D4535" s="360">
        <v>23.12</v>
      </c>
      <c r="E4535" s="522" t="s">
        <v>619</v>
      </c>
    </row>
    <row r="4536" spans="1:5" ht="13.5" x14ac:dyDescent="0.25">
      <c r="A4536" s="103">
        <v>96739</v>
      </c>
      <c r="B4536" s="103" t="s">
        <v>5153</v>
      </c>
      <c r="C4536" s="103" t="s">
        <v>225</v>
      </c>
      <c r="D4536" s="360">
        <v>8.7100000000000009</v>
      </c>
      <c r="E4536" s="522" t="s">
        <v>619</v>
      </c>
    </row>
    <row r="4537" spans="1:5" ht="13.5" x14ac:dyDescent="0.25">
      <c r="A4537" s="103">
        <v>96740</v>
      </c>
      <c r="B4537" s="103" t="s">
        <v>5154</v>
      </c>
      <c r="C4537" s="103" t="s">
        <v>225</v>
      </c>
      <c r="D4537" s="360">
        <v>32.5</v>
      </c>
      <c r="E4537" s="522" t="s">
        <v>619</v>
      </c>
    </row>
    <row r="4538" spans="1:5" ht="13.5" x14ac:dyDescent="0.25">
      <c r="A4538" s="103">
        <v>96741</v>
      </c>
      <c r="B4538" s="103" t="s">
        <v>5155</v>
      </c>
      <c r="C4538" s="103" t="s">
        <v>225</v>
      </c>
      <c r="D4538" s="360">
        <v>15.9</v>
      </c>
      <c r="E4538" s="522" t="s">
        <v>619</v>
      </c>
    </row>
    <row r="4539" spans="1:5" ht="13.5" x14ac:dyDescent="0.25">
      <c r="A4539" s="103">
        <v>96742</v>
      </c>
      <c r="B4539" s="103" t="s">
        <v>5156</v>
      </c>
      <c r="C4539" s="103" t="s">
        <v>225</v>
      </c>
      <c r="D4539" s="360">
        <v>20.81</v>
      </c>
      <c r="E4539" s="522" t="s">
        <v>619</v>
      </c>
    </row>
    <row r="4540" spans="1:5" ht="13.5" x14ac:dyDescent="0.25">
      <c r="A4540" s="103">
        <v>96743</v>
      </c>
      <c r="B4540" s="103" t="s">
        <v>5157</v>
      </c>
      <c r="C4540" s="103" t="s">
        <v>225</v>
      </c>
      <c r="D4540" s="360">
        <v>29.95</v>
      </c>
      <c r="E4540" s="522" t="s">
        <v>619</v>
      </c>
    </row>
    <row r="4541" spans="1:5" ht="13.5" x14ac:dyDescent="0.25">
      <c r="A4541" s="103">
        <v>96744</v>
      </c>
      <c r="B4541" s="103" t="s">
        <v>5158</v>
      </c>
      <c r="C4541" s="103" t="s">
        <v>225</v>
      </c>
      <c r="D4541" s="360">
        <v>54.02</v>
      </c>
      <c r="E4541" s="522" t="s">
        <v>619</v>
      </c>
    </row>
    <row r="4542" spans="1:5" ht="13.5" x14ac:dyDescent="0.25">
      <c r="A4542" s="103">
        <v>96745</v>
      </c>
      <c r="B4542" s="103" t="s">
        <v>5159</v>
      </c>
      <c r="C4542" s="103" t="s">
        <v>225</v>
      </c>
      <c r="D4542" s="360">
        <v>80.680000000000007</v>
      </c>
      <c r="E4542" s="522" t="s">
        <v>619</v>
      </c>
    </row>
    <row r="4543" spans="1:5" ht="13.5" x14ac:dyDescent="0.25">
      <c r="A4543" s="103">
        <v>96746</v>
      </c>
      <c r="B4543" s="103" t="s">
        <v>5160</v>
      </c>
      <c r="C4543" s="103" t="s">
        <v>225</v>
      </c>
      <c r="D4543" s="360">
        <v>107.74</v>
      </c>
      <c r="E4543" s="522" t="s">
        <v>619</v>
      </c>
    </row>
    <row r="4544" spans="1:5" ht="13.5" x14ac:dyDescent="0.25">
      <c r="A4544" s="103">
        <v>96747</v>
      </c>
      <c r="B4544" s="103" t="s">
        <v>5161</v>
      </c>
      <c r="C4544" s="103" t="s">
        <v>225</v>
      </c>
      <c r="D4544" s="360">
        <v>7.55</v>
      </c>
      <c r="E4544" s="522" t="s">
        <v>619</v>
      </c>
    </row>
    <row r="4545" spans="1:5" ht="13.5" x14ac:dyDescent="0.25">
      <c r="A4545" s="103">
        <v>96748</v>
      </c>
      <c r="B4545" s="103" t="s">
        <v>5162</v>
      </c>
      <c r="C4545" s="103" t="s">
        <v>225</v>
      </c>
      <c r="D4545" s="360">
        <v>8.1999999999999993</v>
      </c>
      <c r="E4545" s="522" t="s">
        <v>619</v>
      </c>
    </row>
    <row r="4546" spans="1:5" ht="13.5" x14ac:dyDescent="0.25">
      <c r="A4546" s="103">
        <v>96749</v>
      </c>
      <c r="B4546" s="103" t="s">
        <v>5163</v>
      </c>
      <c r="C4546" s="103" t="s">
        <v>225</v>
      </c>
      <c r="D4546" s="360">
        <v>11.11</v>
      </c>
      <c r="E4546" s="522" t="s">
        <v>619</v>
      </c>
    </row>
    <row r="4547" spans="1:5" ht="13.5" x14ac:dyDescent="0.25">
      <c r="A4547" s="103">
        <v>96750</v>
      </c>
      <c r="B4547" s="103" t="s">
        <v>5164</v>
      </c>
      <c r="C4547" s="103" t="s">
        <v>225</v>
      </c>
      <c r="D4547" s="360">
        <v>15.95</v>
      </c>
      <c r="E4547" s="522" t="s">
        <v>619</v>
      </c>
    </row>
    <row r="4548" spans="1:5" ht="13.5" x14ac:dyDescent="0.25">
      <c r="A4548" s="103">
        <v>96751</v>
      </c>
      <c r="B4548" s="103" t="s">
        <v>5165</v>
      </c>
      <c r="C4548" s="103" t="s">
        <v>225</v>
      </c>
      <c r="D4548" s="360">
        <v>25.46</v>
      </c>
      <c r="E4548" s="522" t="s">
        <v>619</v>
      </c>
    </row>
    <row r="4549" spans="1:5" ht="13.5" x14ac:dyDescent="0.25">
      <c r="A4549" s="103">
        <v>96752</v>
      </c>
      <c r="B4549" s="103" t="s">
        <v>5166</v>
      </c>
      <c r="C4549" s="103" t="s">
        <v>225</v>
      </c>
      <c r="D4549" s="360">
        <v>34.450000000000003</v>
      </c>
      <c r="E4549" s="522" t="s">
        <v>619</v>
      </c>
    </row>
    <row r="4550" spans="1:5" ht="13.5" x14ac:dyDescent="0.25">
      <c r="A4550" s="103">
        <v>96753</v>
      </c>
      <c r="B4550" s="103" t="s">
        <v>5167</v>
      </c>
      <c r="C4550" s="103" t="s">
        <v>225</v>
      </c>
      <c r="D4550" s="360">
        <v>86.18</v>
      </c>
      <c r="E4550" s="522" t="s">
        <v>619</v>
      </c>
    </row>
    <row r="4551" spans="1:5" ht="13.5" x14ac:dyDescent="0.25">
      <c r="A4551" s="103">
        <v>96754</v>
      </c>
      <c r="B4551" s="103" t="s">
        <v>5168</v>
      </c>
      <c r="C4551" s="103" t="s">
        <v>225</v>
      </c>
      <c r="D4551" s="360">
        <v>104.57</v>
      </c>
      <c r="E4551" s="522" t="s">
        <v>619</v>
      </c>
    </row>
    <row r="4552" spans="1:5" ht="13.5" x14ac:dyDescent="0.25">
      <c r="A4552" s="103">
        <v>96755</v>
      </c>
      <c r="B4552" s="103" t="s">
        <v>5169</v>
      </c>
      <c r="C4552" s="103" t="s">
        <v>225</v>
      </c>
      <c r="D4552" s="360">
        <v>331.52</v>
      </c>
      <c r="E4552" s="522" t="s">
        <v>619</v>
      </c>
    </row>
    <row r="4553" spans="1:5" ht="13.5" x14ac:dyDescent="0.25">
      <c r="A4553" s="103">
        <v>96756</v>
      </c>
      <c r="B4553" s="103" t="s">
        <v>5170</v>
      </c>
      <c r="C4553" s="103" t="s">
        <v>225</v>
      </c>
      <c r="D4553" s="360">
        <v>19.68</v>
      </c>
      <c r="E4553" s="522" t="s">
        <v>619</v>
      </c>
    </row>
    <row r="4554" spans="1:5" ht="13.5" x14ac:dyDescent="0.25">
      <c r="A4554" s="103">
        <v>96757</v>
      </c>
      <c r="B4554" s="103" t="s">
        <v>5171</v>
      </c>
      <c r="C4554" s="103" t="s">
        <v>225</v>
      </c>
      <c r="D4554" s="360">
        <v>23.79</v>
      </c>
      <c r="E4554" s="522" t="s">
        <v>619</v>
      </c>
    </row>
    <row r="4555" spans="1:5" ht="13.5" x14ac:dyDescent="0.25">
      <c r="A4555" s="103">
        <v>96758</v>
      </c>
      <c r="B4555" s="103" t="s">
        <v>5172</v>
      </c>
      <c r="C4555" s="103" t="s">
        <v>225</v>
      </c>
      <c r="D4555" s="360">
        <v>17.39</v>
      </c>
      <c r="E4555" s="522" t="s">
        <v>619</v>
      </c>
    </row>
    <row r="4556" spans="1:5" ht="13.5" x14ac:dyDescent="0.25">
      <c r="A4556" s="103">
        <v>96759</v>
      </c>
      <c r="B4556" s="103" t="s">
        <v>5173</v>
      </c>
      <c r="C4556" s="103" t="s">
        <v>225</v>
      </c>
      <c r="D4556" s="360">
        <v>23.76</v>
      </c>
      <c r="E4556" s="522" t="s">
        <v>619</v>
      </c>
    </row>
    <row r="4557" spans="1:5" ht="13.5" x14ac:dyDescent="0.25">
      <c r="A4557" s="103">
        <v>96760</v>
      </c>
      <c r="B4557" s="103" t="s">
        <v>5174</v>
      </c>
      <c r="C4557" s="103" t="s">
        <v>225</v>
      </c>
      <c r="D4557" s="360">
        <v>41.89</v>
      </c>
      <c r="E4557" s="522" t="s">
        <v>619</v>
      </c>
    </row>
    <row r="4558" spans="1:5" ht="13.5" x14ac:dyDescent="0.25">
      <c r="A4558" s="103">
        <v>96761</v>
      </c>
      <c r="B4558" s="103" t="s">
        <v>5175</v>
      </c>
      <c r="C4558" s="103" t="s">
        <v>225</v>
      </c>
      <c r="D4558" s="360">
        <v>57.43</v>
      </c>
      <c r="E4558" s="522" t="s">
        <v>619</v>
      </c>
    </row>
    <row r="4559" spans="1:5" ht="13.5" x14ac:dyDescent="0.25">
      <c r="A4559" s="103">
        <v>96762</v>
      </c>
      <c r="B4559" s="103" t="s">
        <v>5176</v>
      </c>
      <c r="C4559" s="103" t="s">
        <v>225</v>
      </c>
      <c r="D4559" s="360">
        <v>115.94</v>
      </c>
      <c r="E4559" s="522" t="s">
        <v>619</v>
      </c>
    </row>
    <row r="4560" spans="1:5" ht="13.5" x14ac:dyDescent="0.25">
      <c r="A4560" s="103">
        <v>96763</v>
      </c>
      <c r="B4560" s="103" t="s">
        <v>5177</v>
      </c>
      <c r="C4560" s="103" t="s">
        <v>225</v>
      </c>
      <c r="D4560" s="360">
        <v>147.28</v>
      </c>
      <c r="E4560" s="522" t="s">
        <v>619</v>
      </c>
    </row>
    <row r="4561" spans="1:5" ht="13.5" x14ac:dyDescent="0.25">
      <c r="A4561" s="103">
        <v>96764</v>
      </c>
      <c r="B4561" s="103" t="s">
        <v>5178</v>
      </c>
      <c r="C4561" s="103" t="s">
        <v>225</v>
      </c>
      <c r="D4561" s="360">
        <v>299.98</v>
      </c>
      <c r="E4561" s="522" t="s">
        <v>619</v>
      </c>
    </row>
    <row r="4562" spans="1:5" ht="13.5" x14ac:dyDescent="0.25">
      <c r="A4562" s="103">
        <v>96802</v>
      </c>
      <c r="B4562" s="103" t="s">
        <v>5179</v>
      </c>
      <c r="C4562" s="103" t="s">
        <v>225</v>
      </c>
      <c r="D4562" s="360">
        <v>218.3</v>
      </c>
      <c r="E4562" s="522" t="s">
        <v>619</v>
      </c>
    </row>
    <row r="4563" spans="1:5" ht="13.5" x14ac:dyDescent="0.25">
      <c r="A4563" s="103">
        <v>96803</v>
      </c>
      <c r="B4563" s="103" t="s">
        <v>5180</v>
      </c>
      <c r="C4563" s="103" t="s">
        <v>225</v>
      </c>
      <c r="D4563" s="360">
        <v>112.71</v>
      </c>
      <c r="E4563" s="522" t="s">
        <v>619</v>
      </c>
    </row>
    <row r="4564" spans="1:5" ht="13.5" x14ac:dyDescent="0.25">
      <c r="A4564" s="103">
        <v>96804</v>
      </c>
      <c r="B4564" s="103" t="s">
        <v>5181</v>
      </c>
      <c r="C4564" s="103" t="s">
        <v>225</v>
      </c>
      <c r="D4564" s="360">
        <v>203.44</v>
      </c>
      <c r="E4564" s="522" t="s">
        <v>619</v>
      </c>
    </row>
    <row r="4565" spans="1:5" ht="13.5" x14ac:dyDescent="0.25">
      <c r="A4565" s="103">
        <v>96805</v>
      </c>
      <c r="B4565" s="103" t="s">
        <v>5182</v>
      </c>
      <c r="C4565" s="103" t="s">
        <v>225</v>
      </c>
      <c r="D4565" s="360">
        <v>226.6</v>
      </c>
      <c r="E4565" s="522" t="s">
        <v>619</v>
      </c>
    </row>
    <row r="4566" spans="1:5" ht="13.5" x14ac:dyDescent="0.25">
      <c r="A4566" s="103">
        <v>96806</v>
      </c>
      <c r="B4566" s="103" t="s">
        <v>5183</v>
      </c>
      <c r="C4566" s="103" t="s">
        <v>225</v>
      </c>
      <c r="D4566" s="360">
        <v>111.29</v>
      </c>
      <c r="E4566" s="522" t="s">
        <v>619</v>
      </c>
    </row>
    <row r="4567" spans="1:5" ht="13.5" x14ac:dyDescent="0.25">
      <c r="A4567" s="103">
        <v>96807</v>
      </c>
      <c r="B4567" s="103" t="s">
        <v>5184</v>
      </c>
      <c r="C4567" s="103" t="s">
        <v>225</v>
      </c>
      <c r="D4567" s="360">
        <v>186.62</v>
      </c>
      <c r="E4567" s="522" t="s">
        <v>619</v>
      </c>
    </row>
    <row r="4568" spans="1:5" ht="13.5" x14ac:dyDescent="0.25">
      <c r="A4568" s="103">
        <v>96808</v>
      </c>
      <c r="B4568" s="103" t="s">
        <v>5185</v>
      </c>
      <c r="C4568" s="103" t="s">
        <v>225</v>
      </c>
      <c r="D4568" s="360">
        <v>10.94</v>
      </c>
      <c r="E4568" s="522" t="s">
        <v>619</v>
      </c>
    </row>
    <row r="4569" spans="1:5" ht="13.5" x14ac:dyDescent="0.25">
      <c r="A4569" s="103">
        <v>96809</v>
      </c>
      <c r="B4569" s="103" t="s">
        <v>5186</v>
      </c>
      <c r="C4569" s="103" t="s">
        <v>225</v>
      </c>
      <c r="D4569" s="360">
        <v>12.4</v>
      </c>
      <c r="E4569" s="522" t="s">
        <v>619</v>
      </c>
    </row>
    <row r="4570" spans="1:5" ht="13.5" x14ac:dyDescent="0.25">
      <c r="A4570" s="103">
        <v>96810</v>
      </c>
      <c r="B4570" s="103" t="s">
        <v>5187</v>
      </c>
      <c r="C4570" s="103" t="s">
        <v>225</v>
      </c>
      <c r="D4570" s="360">
        <v>13.39</v>
      </c>
      <c r="E4570" s="522" t="s">
        <v>619</v>
      </c>
    </row>
    <row r="4571" spans="1:5" ht="13.5" x14ac:dyDescent="0.25">
      <c r="A4571" s="103">
        <v>96811</v>
      </c>
      <c r="B4571" s="103" t="s">
        <v>5188</v>
      </c>
      <c r="C4571" s="103" t="s">
        <v>225</v>
      </c>
      <c r="D4571" s="360">
        <v>14.49</v>
      </c>
      <c r="E4571" s="522" t="s">
        <v>619</v>
      </c>
    </row>
    <row r="4572" spans="1:5" ht="13.5" x14ac:dyDescent="0.25">
      <c r="A4572" s="103">
        <v>96812</v>
      </c>
      <c r="B4572" s="103" t="s">
        <v>5189</v>
      </c>
      <c r="C4572" s="103" t="s">
        <v>225</v>
      </c>
      <c r="D4572" s="360">
        <v>13.97</v>
      </c>
      <c r="E4572" s="522" t="s">
        <v>619</v>
      </c>
    </row>
    <row r="4573" spans="1:5" ht="13.5" x14ac:dyDescent="0.25">
      <c r="A4573" s="103">
        <v>96813</v>
      </c>
      <c r="B4573" s="103" t="s">
        <v>5190</v>
      </c>
      <c r="C4573" s="103" t="s">
        <v>225</v>
      </c>
      <c r="D4573" s="360">
        <v>15.93</v>
      </c>
      <c r="E4573" s="522" t="s">
        <v>619</v>
      </c>
    </row>
    <row r="4574" spans="1:5" ht="13.5" x14ac:dyDescent="0.25">
      <c r="A4574" s="103">
        <v>96814</v>
      </c>
      <c r="B4574" s="103" t="s">
        <v>5191</v>
      </c>
      <c r="C4574" s="103" t="s">
        <v>225</v>
      </c>
      <c r="D4574" s="360">
        <v>13.64</v>
      </c>
      <c r="E4574" s="522" t="s">
        <v>619</v>
      </c>
    </row>
    <row r="4575" spans="1:5" ht="13.5" x14ac:dyDescent="0.25">
      <c r="A4575" s="103">
        <v>96815</v>
      </c>
      <c r="B4575" s="103" t="s">
        <v>5192</v>
      </c>
      <c r="C4575" s="103" t="s">
        <v>225</v>
      </c>
      <c r="D4575" s="360">
        <v>22.46</v>
      </c>
      <c r="E4575" s="522" t="s">
        <v>619</v>
      </c>
    </row>
    <row r="4576" spans="1:5" ht="13.5" x14ac:dyDescent="0.25">
      <c r="A4576" s="103">
        <v>96816</v>
      </c>
      <c r="B4576" s="103" t="s">
        <v>5193</v>
      </c>
      <c r="C4576" s="103" t="s">
        <v>225</v>
      </c>
      <c r="D4576" s="360">
        <v>18.72</v>
      </c>
      <c r="E4576" s="522" t="s">
        <v>619</v>
      </c>
    </row>
    <row r="4577" spans="1:5" ht="13.5" x14ac:dyDescent="0.25">
      <c r="A4577" s="103">
        <v>96817</v>
      </c>
      <c r="B4577" s="103" t="s">
        <v>5194</v>
      </c>
      <c r="C4577" s="103" t="s">
        <v>225</v>
      </c>
      <c r="D4577" s="360">
        <v>21.1</v>
      </c>
      <c r="E4577" s="522" t="s">
        <v>619</v>
      </c>
    </row>
    <row r="4578" spans="1:5" ht="13.5" x14ac:dyDescent="0.25">
      <c r="A4578" s="103">
        <v>96818</v>
      </c>
      <c r="B4578" s="103" t="s">
        <v>5195</v>
      </c>
      <c r="C4578" s="103" t="s">
        <v>225</v>
      </c>
      <c r="D4578" s="360">
        <v>19.739999999999998</v>
      </c>
      <c r="E4578" s="522" t="s">
        <v>619</v>
      </c>
    </row>
    <row r="4579" spans="1:5" ht="13.5" x14ac:dyDescent="0.25">
      <c r="A4579" s="103">
        <v>96819</v>
      </c>
      <c r="B4579" s="103" t="s">
        <v>5196</v>
      </c>
      <c r="C4579" s="103" t="s">
        <v>225</v>
      </c>
      <c r="D4579" s="360">
        <v>19.739999999999998</v>
      </c>
      <c r="E4579" s="522" t="s">
        <v>619</v>
      </c>
    </row>
    <row r="4580" spans="1:5" ht="13.5" x14ac:dyDescent="0.25">
      <c r="A4580" s="103">
        <v>96820</v>
      </c>
      <c r="B4580" s="103" t="s">
        <v>5197</v>
      </c>
      <c r="C4580" s="103" t="s">
        <v>225</v>
      </c>
      <c r="D4580" s="360">
        <v>35.1</v>
      </c>
      <c r="E4580" s="522" t="s">
        <v>619</v>
      </c>
    </row>
    <row r="4581" spans="1:5" ht="13.5" x14ac:dyDescent="0.25">
      <c r="A4581" s="103">
        <v>96821</v>
      </c>
      <c r="B4581" s="103" t="s">
        <v>5198</v>
      </c>
      <c r="C4581" s="103" t="s">
        <v>225</v>
      </c>
      <c r="D4581" s="360">
        <v>30.15</v>
      </c>
      <c r="E4581" s="522" t="s">
        <v>619</v>
      </c>
    </row>
    <row r="4582" spans="1:5" ht="13.5" x14ac:dyDescent="0.25">
      <c r="A4582" s="103">
        <v>96822</v>
      </c>
      <c r="B4582" s="103" t="s">
        <v>5199</v>
      </c>
      <c r="C4582" s="103" t="s">
        <v>225</v>
      </c>
      <c r="D4582" s="360">
        <v>30.53</v>
      </c>
      <c r="E4582" s="522" t="s">
        <v>619</v>
      </c>
    </row>
    <row r="4583" spans="1:5" ht="13.5" x14ac:dyDescent="0.25">
      <c r="A4583" s="103">
        <v>96823</v>
      </c>
      <c r="B4583" s="103" t="s">
        <v>5200</v>
      </c>
      <c r="C4583" s="103" t="s">
        <v>225</v>
      </c>
      <c r="D4583" s="360">
        <v>12.64</v>
      </c>
      <c r="E4583" s="522" t="s">
        <v>619</v>
      </c>
    </row>
    <row r="4584" spans="1:5" ht="13.5" x14ac:dyDescent="0.25">
      <c r="A4584" s="103">
        <v>96824</v>
      </c>
      <c r="B4584" s="103" t="s">
        <v>5201</v>
      </c>
      <c r="C4584" s="103" t="s">
        <v>225</v>
      </c>
      <c r="D4584" s="360">
        <v>14.16</v>
      </c>
      <c r="E4584" s="522" t="s">
        <v>619</v>
      </c>
    </row>
    <row r="4585" spans="1:5" ht="13.5" x14ac:dyDescent="0.25">
      <c r="A4585" s="103">
        <v>96825</v>
      </c>
      <c r="B4585" s="103" t="s">
        <v>5202</v>
      </c>
      <c r="C4585" s="103" t="s">
        <v>225</v>
      </c>
      <c r="D4585" s="360">
        <v>18.93</v>
      </c>
      <c r="E4585" s="522" t="s">
        <v>619</v>
      </c>
    </row>
    <row r="4586" spans="1:5" ht="13.5" x14ac:dyDescent="0.25">
      <c r="A4586" s="103">
        <v>96826</v>
      </c>
      <c r="B4586" s="103" t="s">
        <v>5203</v>
      </c>
      <c r="C4586" s="103" t="s">
        <v>225</v>
      </c>
      <c r="D4586" s="360">
        <v>17.37</v>
      </c>
      <c r="E4586" s="522" t="s">
        <v>619</v>
      </c>
    </row>
    <row r="4587" spans="1:5" ht="13.5" x14ac:dyDescent="0.25">
      <c r="A4587" s="103">
        <v>96827</v>
      </c>
      <c r="B4587" s="103" t="s">
        <v>5204</v>
      </c>
      <c r="C4587" s="103" t="s">
        <v>225</v>
      </c>
      <c r="D4587" s="360">
        <v>17.989999999999998</v>
      </c>
      <c r="E4587" s="522" t="s">
        <v>619</v>
      </c>
    </row>
    <row r="4588" spans="1:5" ht="13.5" x14ac:dyDescent="0.25">
      <c r="A4588" s="103">
        <v>96828</v>
      </c>
      <c r="B4588" s="103" t="s">
        <v>5205</v>
      </c>
      <c r="C4588" s="103" t="s">
        <v>225</v>
      </c>
      <c r="D4588" s="360">
        <v>22.35</v>
      </c>
      <c r="E4588" s="522" t="s">
        <v>619</v>
      </c>
    </row>
    <row r="4589" spans="1:5" ht="13.5" x14ac:dyDescent="0.25">
      <c r="A4589" s="103">
        <v>96829</v>
      </c>
      <c r="B4589" s="103" t="s">
        <v>5206</v>
      </c>
      <c r="C4589" s="103" t="s">
        <v>225</v>
      </c>
      <c r="D4589" s="360">
        <v>17.34</v>
      </c>
      <c r="E4589" s="522" t="s">
        <v>619</v>
      </c>
    </row>
    <row r="4590" spans="1:5" ht="13.5" x14ac:dyDescent="0.25">
      <c r="A4590" s="103">
        <v>96830</v>
      </c>
      <c r="B4590" s="103" t="s">
        <v>5207</v>
      </c>
      <c r="C4590" s="103" t="s">
        <v>225</v>
      </c>
      <c r="D4590" s="360">
        <v>24.98</v>
      </c>
      <c r="E4590" s="522" t="s">
        <v>619</v>
      </c>
    </row>
    <row r="4591" spans="1:5" ht="13.5" x14ac:dyDescent="0.25">
      <c r="A4591" s="103">
        <v>96831</v>
      </c>
      <c r="B4591" s="103" t="s">
        <v>5208</v>
      </c>
      <c r="C4591" s="103" t="s">
        <v>225</v>
      </c>
      <c r="D4591" s="360">
        <v>20.57</v>
      </c>
      <c r="E4591" s="522" t="s">
        <v>619</v>
      </c>
    </row>
    <row r="4592" spans="1:5" ht="13.5" x14ac:dyDescent="0.25">
      <c r="A4592" s="103">
        <v>96832</v>
      </c>
      <c r="B4592" s="103" t="s">
        <v>5209</v>
      </c>
      <c r="C4592" s="103" t="s">
        <v>225</v>
      </c>
      <c r="D4592" s="360">
        <v>23.61</v>
      </c>
      <c r="E4592" s="522" t="s">
        <v>619</v>
      </c>
    </row>
    <row r="4593" spans="1:5" ht="13.5" x14ac:dyDescent="0.25">
      <c r="A4593" s="103">
        <v>96833</v>
      </c>
      <c r="B4593" s="103" t="s">
        <v>5210</v>
      </c>
      <c r="C4593" s="103" t="s">
        <v>225</v>
      </c>
      <c r="D4593" s="360">
        <v>22.18</v>
      </c>
      <c r="E4593" s="522" t="s">
        <v>619</v>
      </c>
    </row>
    <row r="4594" spans="1:5" ht="13.5" x14ac:dyDescent="0.25">
      <c r="A4594" s="103">
        <v>96834</v>
      </c>
      <c r="B4594" s="103" t="s">
        <v>5211</v>
      </c>
      <c r="C4594" s="103" t="s">
        <v>225</v>
      </c>
      <c r="D4594" s="360">
        <v>36.17</v>
      </c>
      <c r="E4594" s="522" t="s">
        <v>619</v>
      </c>
    </row>
    <row r="4595" spans="1:5" ht="13.5" x14ac:dyDescent="0.25">
      <c r="A4595" s="103">
        <v>96835</v>
      </c>
      <c r="B4595" s="103" t="s">
        <v>5212</v>
      </c>
      <c r="C4595" s="103" t="s">
        <v>225</v>
      </c>
      <c r="D4595" s="360">
        <v>31.45</v>
      </c>
      <c r="E4595" s="522" t="s">
        <v>619</v>
      </c>
    </row>
    <row r="4596" spans="1:5" ht="13.5" x14ac:dyDescent="0.25">
      <c r="A4596" s="103">
        <v>96836</v>
      </c>
      <c r="B4596" s="103" t="s">
        <v>5213</v>
      </c>
      <c r="C4596" s="103" t="s">
        <v>225</v>
      </c>
      <c r="D4596" s="360">
        <v>33.409999999999997</v>
      </c>
      <c r="E4596" s="522" t="s">
        <v>619</v>
      </c>
    </row>
    <row r="4597" spans="1:5" ht="13.5" x14ac:dyDescent="0.25">
      <c r="A4597" s="103">
        <v>96837</v>
      </c>
      <c r="B4597" s="103" t="s">
        <v>5214</v>
      </c>
      <c r="C4597" s="103" t="s">
        <v>225</v>
      </c>
      <c r="D4597" s="360">
        <v>18.88</v>
      </c>
      <c r="E4597" s="522" t="s">
        <v>619</v>
      </c>
    </row>
    <row r="4598" spans="1:5" ht="13.5" x14ac:dyDescent="0.25">
      <c r="A4598" s="103">
        <v>96838</v>
      </c>
      <c r="B4598" s="103" t="s">
        <v>5215</v>
      </c>
      <c r="C4598" s="103" t="s">
        <v>225</v>
      </c>
      <c r="D4598" s="360">
        <v>17.47</v>
      </c>
      <c r="E4598" s="522" t="s">
        <v>619</v>
      </c>
    </row>
    <row r="4599" spans="1:5" ht="13.5" x14ac:dyDescent="0.25">
      <c r="A4599" s="103">
        <v>96839</v>
      </c>
      <c r="B4599" s="103" t="s">
        <v>5216</v>
      </c>
      <c r="C4599" s="103" t="s">
        <v>225</v>
      </c>
      <c r="D4599" s="360">
        <v>17.22</v>
      </c>
      <c r="E4599" s="522" t="s">
        <v>619</v>
      </c>
    </row>
    <row r="4600" spans="1:5" ht="13.5" x14ac:dyDescent="0.25">
      <c r="A4600" s="103">
        <v>96840</v>
      </c>
      <c r="B4600" s="103" t="s">
        <v>5217</v>
      </c>
      <c r="C4600" s="103" t="s">
        <v>225</v>
      </c>
      <c r="D4600" s="360">
        <v>22.08</v>
      </c>
      <c r="E4600" s="522" t="s">
        <v>619</v>
      </c>
    </row>
    <row r="4601" spans="1:5" ht="13.5" x14ac:dyDescent="0.25">
      <c r="A4601" s="103">
        <v>96841</v>
      </c>
      <c r="B4601" s="103" t="s">
        <v>5218</v>
      </c>
      <c r="C4601" s="103" t="s">
        <v>225</v>
      </c>
      <c r="D4601" s="360">
        <v>19.55</v>
      </c>
      <c r="E4601" s="522" t="s">
        <v>619</v>
      </c>
    </row>
    <row r="4602" spans="1:5" ht="13.5" x14ac:dyDescent="0.25">
      <c r="A4602" s="103">
        <v>96842</v>
      </c>
      <c r="B4602" s="103" t="s">
        <v>5219</v>
      </c>
      <c r="C4602" s="103" t="s">
        <v>225</v>
      </c>
      <c r="D4602" s="360">
        <v>24.4</v>
      </c>
      <c r="E4602" s="522" t="s">
        <v>619</v>
      </c>
    </row>
    <row r="4603" spans="1:5" ht="13.5" x14ac:dyDescent="0.25">
      <c r="A4603" s="103">
        <v>96843</v>
      </c>
      <c r="B4603" s="103" t="s">
        <v>5220</v>
      </c>
      <c r="C4603" s="103" t="s">
        <v>225</v>
      </c>
      <c r="D4603" s="360">
        <v>23.53</v>
      </c>
      <c r="E4603" s="522" t="s">
        <v>619</v>
      </c>
    </row>
    <row r="4604" spans="1:5" ht="13.5" x14ac:dyDescent="0.25">
      <c r="A4604" s="103">
        <v>96844</v>
      </c>
      <c r="B4604" s="103" t="s">
        <v>5221</v>
      </c>
      <c r="C4604" s="103" t="s">
        <v>225</v>
      </c>
      <c r="D4604" s="360">
        <v>31.46</v>
      </c>
      <c r="E4604" s="522" t="s">
        <v>619</v>
      </c>
    </row>
    <row r="4605" spans="1:5" ht="13.5" x14ac:dyDescent="0.25">
      <c r="A4605" s="103">
        <v>96845</v>
      </c>
      <c r="B4605" s="103" t="s">
        <v>5222</v>
      </c>
      <c r="C4605" s="103" t="s">
        <v>225</v>
      </c>
      <c r="D4605" s="360">
        <v>33.909999999999997</v>
      </c>
      <c r="E4605" s="522" t="s">
        <v>619</v>
      </c>
    </row>
    <row r="4606" spans="1:5" ht="13.5" x14ac:dyDescent="0.25">
      <c r="A4606" s="103">
        <v>96846</v>
      </c>
      <c r="B4606" s="103" t="s">
        <v>5223</v>
      </c>
      <c r="C4606" s="103" t="s">
        <v>225</v>
      </c>
      <c r="D4606" s="360">
        <v>27.14</v>
      </c>
      <c r="E4606" s="522" t="s">
        <v>619</v>
      </c>
    </row>
    <row r="4607" spans="1:5" ht="13.5" x14ac:dyDescent="0.25">
      <c r="A4607" s="103">
        <v>96847</v>
      </c>
      <c r="B4607" s="103" t="s">
        <v>5224</v>
      </c>
      <c r="C4607" s="103" t="s">
        <v>225</v>
      </c>
      <c r="D4607" s="360">
        <v>29.62</v>
      </c>
      <c r="E4607" s="522" t="s">
        <v>619</v>
      </c>
    </row>
    <row r="4608" spans="1:5" ht="13.5" x14ac:dyDescent="0.25">
      <c r="A4608" s="103">
        <v>96848</v>
      </c>
      <c r="B4608" s="103" t="s">
        <v>5225</v>
      </c>
      <c r="C4608" s="103" t="s">
        <v>225</v>
      </c>
      <c r="D4608" s="360">
        <v>43.83</v>
      </c>
      <c r="E4608" s="522" t="s">
        <v>619</v>
      </c>
    </row>
    <row r="4609" spans="1:5" ht="13.5" x14ac:dyDescent="0.25">
      <c r="A4609" s="103">
        <v>96849</v>
      </c>
      <c r="B4609" s="103" t="s">
        <v>5226</v>
      </c>
      <c r="C4609" s="103" t="s">
        <v>225</v>
      </c>
      <c r="D4609" s="360">
        <v>16.11</v>
      </c>
      <c r="E4609" s="522" t="s">
        <v>619</v>
      </c>
    </row>
    <row r="4610" spans="1:5" ht="13.5" x14ac:dyDescent="0.25">
      <c r="A4610" s="103">
        <v>96850</v>
      </c>
      <c r="B4610" s="103" t="s">
        <v>5227</v>
      </c>
      <c r="C4610" s="103" t="s">
        <v>225</v>
      </c>
      <c r="D4610" s="360">
        <v>18.64</v>
      </c>
      <c r="E4610" s="522" t="s">
        <v>619</v>
      </c>
    </row>
    <row r="4611" spans="1:5" ht="13.5" x14ac:dyDescent="0.25">
      <c r="A4611" s="103">
        <v>96851</v>
      </c>
      <c r="B4611" s="103" t="s">
        <v>5228</v>
      </c>
      <c r="C4611" s="103" t="s">
        <v>225</v>
      </c>
      <c r="D4611" s="360">
        <v>24.31</v>
      </c>
      <c r="E4611" s="522" t="s">
        <v>619</v>
      </c>
    </row>
    <row r="4612" spans="1:5" ht="13.5" x14ac:dyDescent="0.25">
      <c r="A4612" s="103">
        <v>96852</v>
      </c>
      <c r="B4612" s="103" t="s">
        <v>5229</v>
      </c>
      <c r="C4612" s="103" t="s">
        <v>225</v>
      </c>
      <c r="D4612" s="360">
        <v>21.26</v>
      </c>
      <c r="E4612" s="522" t="s">
        <v>619</v>
      </c>
    </row>
    <row r="4613" spans="1:5" ht="13.5" x14ac:dyDescent="0.25">
      <c r="A4613" s="103">
        <v>96853</v>
      </c>
      <c r="B4613" s="103" t="s">
        <v>5230</v>
      </c>
      <c r="C4613" s="103" t="s">
        <v>225</v>
      </c>
      <c r="D4613" s="360">
        <v>23.74</v>
      </c>
      <c r="E4613" s="522" t="s">
        <v>619</v>
      </c>
    </row>
    <row r="4614" spans="1:5" ht="13.5" x14ac:dyDescent="0.25">
      <c r="A4614" s="103">
        <v>96854</v>
      </c>
      <c r="B4614" s="103" t="s">
        <v>5231</v>
      </c>
      <c r="C4614" s="103" t="s">
        <v>225</v>
      </c>
      <c r="D4614" s="360">
        <v>28.13</v>
      </c>
      <c r="E4614" s="522" t="s">
        <v>619</v>
      </c>
    </row>
    <row r="4615" spans="1:5" ht="13.5" x14ac:dyDescent="0.25">
      <c r="A4615" s="103">
        <v>96855</v>
      </c>
      <c r="B4615" s="103" t="s">
        <v>5232</v>
      </c>
      <c r="C4615" s="103" t="s">
        <v>225</v>
      </c>
      <c r="D4615" s="360">
        <v>26.34</v>
      </c>
      <c r="E4615" s="522" t="s">
        <v>619</v>
      </c>
    </row>
    <row r="4616" spans="1:5" ht="13.5" x14ac:dyDescent="0.25">
      <c r="A4616" s="103">
        <v>96856</v>
      </c>
      <c r="B4616" s="103" t="s">
        <v>5233</v>
      </c>
      <c r="C4616" s="103" t="s">
        <v>225</v>
      </c>
      <c r="D4616" s="360">
        <v>26.7</v>
      </c>
      <c r="E4616" s="522" t="s">
        <v>619</v>
      </c>
    </row>
    <row r="4617" spans="1:5" ht="13.5" x14ac:dyDescent="0.25">
      <c r="A4617" s="103">
        <v>96857</v>
      </c>
      <c r="B4617" s="103" t="s">
        <v>5234</v>
      </c>
      <c r="C4617" s="103" t="s">
        <v>225</v>
      </c>
      <c r="D4617" s="360">
        <v>41.54</v>
      </c>
      <c r="E4617" s="522" t="s">
        <v>619</v>
      </c>
    </row>
    <row r="4618" spans="1:5" ht="13.5" x14ac:dyDescent="0.25">
      <c r="A4618" s="103">
        <v>96858</v>
      </c>
      <c r="B4618" s="103" t="s">
        <v>5235</v>
      </c>
      <c r="C4618" s="103" t="s">
        <v>225</v>
      </c>
      <c r="D4618" s="360">
        <v>42.36</v>
      </c>
      <c r="E4618" s="522" t="s">
        <v>619</v>
      </c>
    </row>
    <row r="4619" spans="1:5" ht="13.5" x14ac:dyDescent="0.25">
      <c r="A4619" s="103">
        <v>96859</v>
      </c>
      <c r="B4619" s="103" t="s">
        <v>5236</v>
      </c>
      <c r="C4619" s="103" t="s">
        <v>225</v>
      </c>
      <c r="D4619" s="360">
        <v>52</v>
      </c>
      <c r="E4619" s="522" t="s">
        <v>619</v>
      </c>
    </row>
    <row r="4620" spans="1:5" ht="13.5" x14ac:dyDescent="0.25">
      <c r="A4620" s="103">
        <v>96860</v>
      </c>
      <c r="B4620" s="103" t="s">
        <v>5237</v>
      </c>
      <c r="C4620" s="103" t="s">
        <v>225</v>
      </c>
      <c r="D4620" s="360">
        <v>22.18</v>
      </c>
      <c r="E4620" s="522" t="s">
        <v>619</v>
      </c>
    </row>
    <row r="4621" spans="1:5" ht="13.5" x14ac:dyDescent="0.25">
      <c r="A4621" s="103">
        <v>96861</v>
      </c>
      <c r="B4621" s="103" t="s">
        <v>5238</v>
      </c>
      <c r="C4621" s="103" t="s">
        <v>225</v>
      </c>
      <c r="D4621" s="360">
        <v>23.78</v>
      </c>
      <c r="E4621" s="522" t="s">
        <v>619</v>
      </c>
    </row>
    <row r="4622" spans="1:5" ht="13.5" x14ac:dyDescent="0.25">
      <c r="A4622" s="103">
        <v>96862</v>
      </c>
      <c r="B4622" s="103" t="s">
        <v>5239</v>
      </c>
      <c r="C4622" s="103" t="s">
        <v>225</v>
      </c>
      <c r="D4622" s="360">
        <v>26.69</v>
      </c>
      <c r="E4622" s="522" t="s">
        <v>619</v>
      </c>
    </row>
    <row r="4623" spans="1:5" ht="13.5" x14ac:dyDescent="0.25">
      <c r="A4623" s="103">
        <v>96863</v>
      </c>
      <c r="B4623" s="103" t="s">
        <v>5240</v>
      </c>
      <c r="C4623" s="103" t="s">
        <v>225</v>
      </c>
      <c r="D4623" s="360">
        <v>26.42</v>
      </c>
      <c r="E4623" s="522" t="s">
        <v>619</v>
      </c>
    </row>
    <row r="4624" spans="1:5" ht="13.5" x14ac:dyDescent="0.25">
      <c r="A4624" s="103">
        <v>96864</v>
      </c>
      <c r="B4624" s="103" t="s">
        <v>5241</v>
      </c>
      <c r="C4624" s="103" t="s">
        <v>225</v>
      </c>
      <c r="D4624" s="360">
        <v>40.909999999999997</v>
      </c>
      <c r="E4624" s="522" t="s">
        <v>619</v>
      </c>
    </row>
    <row r="4625" spans="1:5" ht="13.5" x14ac:dyDescent="0.25">
      <c r="A4625" s="103">
        <v>96865</v>
      </c>
      <c r="B4625" s="103" t="s">
        <v>5242</v>
      </c>
      <c r="C4625" s="103" t="s">
        <v>225</v>
      </c>
      <c r="D4625" s="360">
        <v>40.130000000000003</v>
      </c>
      <c r="E4625" s="522" t="s">
        <v>619</v>
      </c>
    </row>
    <row r="4626" spans="1:5" ht="13.5" x14ac:dyDescent="0.25">
      <c r="A4626" s="103">
        <v>96866</v>
      </c>
      <c r="B4626" s="103" t="s">
        <v>5243</v>
      </c>
      <c r="C4626" s="103" t="s">
        <v>225</v>
      </c>
      <c r="D4626" s="360">
        <v>53.52</v>
      </c>
      <c r="E4626" s="522" t="s">
        <v>619</v>
      </c>
    </row>
    <row r="4627" spans="1:5" ht="13.5" x14ac:dyDescent="0.25">
      <c r="A4627" s="103">
        <v>96867</v>
      </c>
      <c r="B4627" s="103" t="s">
        <v>5244</v>
      </c>
      <c r="C4627" s="103" t="s">
        <v>225</v>
      </c>
      <c r="D4627" s="360">
        <v>61.61</v>
      </c>
      <c r="E4627" s="522" t="s">
        <v>619</v>
      </c>
    </row>
    <row r="4628" spans="1:5" ht="13.5" x14ac:dyDescent="0.25">
      <c r="A4628" s="103">
        <v>96868</v>
      </c>
      <c r="B4628" s="103" t="s">
        <v>5245</v>
      </c>
      <c r="C4628" s="103" t="s">
        <v>225</v>
      </c>
      <c r="D4628" s="360">
        <v>24.7</v>
      </c>
      <c r="E4628" s="522" t="s">
        <v>619</v>
      </c>
    </row>
    <row r="4629" spans="1:5" ht="13.5" x14ac:dyDescent="0.25">
      <c r="A4629" s="103">
        <v>96869</v>
      </c>
      <c r="B4629" s="103" t="s">
        <v>5246</v>
      </c>
      <c r="C4629" s="103" t="s">
        <v>225</v>
      </c>
      <c r="D4629" s="360">
        <v>29.49</v>
      </c>
      <c r="E4629" s="522" t="s">
        <v>619</v>
      </c>
    </row>
    <row r="4630" spans="1:5" ht="13.5" x14ac:dyDescent="0.25">
      <c r="A4630" s="103">
        <v>96870</v>
      </c>
      <c r="B4630" s="103" t="s">
        <v>5247</v>
      </c>
      <c r="C4630" s="103" t="s">
        <v>225</v>
      </c>
      <c r="D4630" s="360">
        <v>45.89</v>
      </c>
      <c r="E4630" s="522" t="s">
        <v>619</v>
      </c>
    </row>
    <row r="4631" spans="1:5" ht="13.5" x14ac:dyDescent="0.25">
      <c r="A4631" s="103">
        <v>96871</v>
      </c>
      <c r="B4631" s="103" t="s">
        <v>5248</v>
      </c>
      <c r="C4631" s="103" t="s">
        <v>225</v>
      </c>
      <c r="D4631" s="360">
        <v>66.010000000000005</v>
      </c>
      <c r="E4631" s="522" t="s">
        <v>619</v>
      </c>
    </row>
    <row r="4632" spans="1:5" ht="13.5" x14ac:dyDescent="0.25">
      <c r="A4632" s="103">
        <v>96872</v>
      </c>
      <c r="B4632" s="103" t="s">
        <v>5249</v>
      </c>
      <c r="C4632" s="103" t="s">
        <v>225</v>
      </c>
      <c r="D4632" s="360">
        <v>62.79</v>
      </c>
      <c r="E4632" s="522" t="s">
        <v>619</v>
      </c>
    </row>
    <row r="4633" spans="1:5" ht="13.5" x14ac:dyDescent="0.25">
      <c r="A4633" s="103">
        <v>96873</v>
      </c>
      <c r="B4633" s="103" t="s">
        <v>5250</v>
      </c>
      <c r="C4633" s="103" t="s">
        <v>225</v>
      </c>
      <c r="D4633" s="360">
        <v>71.72</v>
      </c>
      <c r="E4633" s="522" t="s">
        <v>619</v>
      </c>
    </row>
    <row r="4634" spans="1:5" ht="13.5" x14ac:dyDescent="0.25">
      <c r="A4634" s="103">
        <v>96874</v>
      </c>
      <c r="B4634" s="103" t="s">
        <v>5251</v>
      </c>
      <c r="C4634" s="103" t="s">
        <v>225</v>
      </c>
      <c r="D4634" s="360">
        <v>76.8</v>
      </c>
      <c r="E4634" s="522" t="s">
        <v>619</v>
      </c>
    </row>
    <row r="4635" spans="1:5" ht="13.5" x14ac:dyDescent="0.25">
      <c r="A4635" s="103">
        <v>96875</v>
      </c>
      <c r="B4635" s="103" t="s">
        <v>5252</v>
      </c>
      <c r="C4635" s="103" t="s">
        <v>225</v>
      </c>
      <c r="D4635" s="360">
        <v>91.16</v>
      </c>
      <c r="E4635" s="522" t="s">
        <v>619</v>
      </c>
    </row>
    <row r="4636" spans="1:5" ht="13.5" x14ac:dyDescent="0.25">
      <c r="A4636" s="103">
        <v>96876</v>
      </c>
      <c r="B4636" s="103" t="s">
        <v>5253</v>
      </c>
      <c r="C4636" s="103" t="s">
        <v>225</v>
      </c>
      <c r="D4636" s="360">
        <v>161.16999999999999</v>
      </c>
      <c r="E4636" s="522" t="s">
        <v>619</v>
      </c>
    </row>
    <row r="4637" spans="1:5" ht="13.5" x14ac:dyDescent="0.25">
      <c r="A4637" s="103">
        <v>96877</v>
      </c>
      <c r="B4637" s="103" t="s">
        <v>5254</v>
      </c>
      <c r="C4637" s="103" t="s">
        <v>225</v>
      </c>
      <c r="D4637" s="360">
        <v>171.59</v>
      </c>
      <c r="E4637" s="522" t="s">
        <v>619</v>
      </c>
    </row>
    <row r="4638" spans="1:5" ht="13.5" x14ac:dyDescent="0.25">
      <c r="A4638" s="103">
        <v>96878</v>
      </c>
      <c r="B4638" s="103" t="s">
        <v>5255</v>
      </c>
      <c r="C4638" s="103" t="s">
        <v>225</v>
      </c>
      <c r="D4638" s="360">
        <v>173.54</v>
      </c>
      <c r="E4638" s="522" t="s">
        <v>619</v>
      </c>
    </row>
    <row r="4639" spans="1:5" ht="13.5" x14ac:dyDescent="0.25">
      <c r="A4639" s="103">
        <v>96879</v>
      </c>
      <c r="B4639" s="103" t="s">
        <v>5256</v>
      </c>
      <c r="C4639" s="103" t="s">
        <v>225</v>
      </c>
      <c r="D4639" s="360">
        <v>175.24</v>
      </c>
      <c r="E4639" s="522" t="s">
        <v>619</v>
      </c>
    </row>
    <row r="4640" spans="1:5" ht="13.5" x14ac:dyDescent="0.25">
      <c r="A4640" s="103">
        <v>96880</v>
      </c>
      <c r="B4640" s="103" t="s">
        <v>5257</v>
      </c>
      <c r="C4640" s="103" t="s">
        <v>225</v>
      </c>
      <c r="D4640" s="360">
        <v>198.58</v>
      </c>
      <c r="E4640" s="522" t="s">
        <v>619</v>
      </c>
    </row>
    <row r="4641" spans="1:5" ht="13.5" x14ac:dyDescent="0.25">
      <c r="A4641" s="103">
        <v>96881</v>
      </c>
      <c r="B4641" s="103" t="s">
        <v>5258</v>
      </c>
      <c r="C4641" s="103" t="s">
        <v>225</v>
      </c>
      <c r="D4641" s="360">
        <v>209.16</v>
      </c>
      <c r="E4641" s="522" t="s">
        <v>619</v>
      </c>
    </row>
    <row r="4642" spans="1:5" ht="13.5" x14ac:dyDescent="0.25">
      <c r="A4642" s="103">
        <v>97425</v>
      </c>
      <c r="B4642" s="103" t="s">
        <v>5259</v>
      </c>
      <c r="C4642" s="103" t="s">
        <v>225</v>
      </c>
      <c r="D4642" s="360">
        <v>31.02</v>
      </c>
      <c r="E4642" s="522" t="s">
        <v>619</v>
      </c>
    </row>
    <row r="4643" spans="1:5" ht="13.5" x14ac:dyDescent="0.25">
      <c r="A4643" s="103">
        <v>97426</v>
      </c>
      <c r="B4643" s="103" t="s">
        <v>5260</v>
      </c>
      <c r="C4643" s="103" t="s">
        <v>225</v>
      </c>
      <c r="D4643" s="360">
        <v>38.07</v>
      </c>
      <c r="E4643" s="522" t="s">
        <v>619</v>
      </c>
    </row>
    <row r="4644" spans="1:5" ht="13.5" x14ac:dyDescent="0.25">
      <c r="A4644" s="103">
        <v>97427</v>
      </c>
      <c r="B4644" s="103" t="s">
        <v>5261</v>
      </c>
      <c r="C4644" s="103" t="s">
        <v>225</v>
      </c>
      <c r="D4644" s="360">
        <v>43.41</v>
      </c>
      <c r="E4644" s="522" t="s">
        <v>619</v>
      </c>
    </row>
    <row r="4645" spans="1:5" ht="13.5" x14ac:dyDescent="0.25">
      <c r="A4645" s="103">
        <v>97428</v>
      </c>
      <c r="B4645" s="103" t="s">
        <v>5262</v>
      </c>
      <c r="C4645" s="103" t="s">
        <v>225</v>
      </c>
      <c r="D4645" s="360">
        <v>55.78</v>
      </c>
      <c r="E4645" s="522" t="s">
        <v>619</v>
      </c>
    </row>
    <row r="4646" spans="1:5" ht="13.5" x14ac:dyDescent="0.25">
      <c r="A4646" s="103">
        <v>97429</v>
      </c>
      <c r="B4646" s="103" t="s">
        <v>5263</v>
      </c>
      <c r="C4646" s="103" t="s">
        <v>225</v>
      </c>
      <c r="D4646" s="360">
        <v>67.17</v>
      </c>
      <c r="E4646" s="522" t="s">
        <v>619</v>
      </c>
    </row>
    <row r="4647" spans="1:5" ht="13.5" x14ac:dyDescent="0.25">
      <c r="A4647" s="103">
        <v>97430</v>
      </c>
      <c r="B4647" s="103" t="s">
        <v>5264</v>
      </c>
      <c r="C4647" s="103" t="s">
        <v>225</v>
      </c>
      <c r="D4647" s="360">
        <v>42.64</v>
      </c>
      <c r="E4647" s="522" t="s">
        <v>619</v>
      </c>
    </row>
    <row r="4648" spans="1:5" ht="13.5" x14ac:dyDescent="0.25">
      <c r="A4648" s="103">
        <v>97431</v>
      </c>
      <c r="B4648" s="103" t="s">
        <v>5265</v>
      </c>
      <c r="C4648" s="103" t="s">
        <v>225</v>
      </c>
      <c r="D4648" s="360">
        <v>47.41</v>
      </c>
      <c r="E4648" s="522" t="s">
        <v>619</v>
      </c>
    </row>
    <row r="4649" spans="1:5" ht="13.5" x14ac:dyDescent="0.25">
      <c r="A4649" s="103">
        <v>97432</v>
      </c>
      <c r="B4649" s="103" t="s">
        <v>5266</v>
      </c>
      <c r="C4649" s="103" t="s">
        <v>225</v>
      </c>
      <c r="D4649" s="360">
        <v>53.46</v>
      </c>
      <c r="E4649" s="522" t="s">
        <v>619</v>
      </c>
    </row>
    <row r="4650" spans="1:5" ht="13.5" x14ac:dyDescent="0.25">
      <c r="A4650" s="103">
        <v>97433</v>
      </c>
      <c r="B4650" s="103" t="s">
        <v>5267</v>
      </c>
      <c r="C4650" s="103" t="s">
        <v>225</v>
      </c>
      <c r="D4650" s="360">
        <v>100.82</v>
      </c>
      <c r="E4650" s="522" t="s">
        <v>619</v>
      </c>
    </row>
    <row r="4651" spans="1:5" ht="13.5" x14ac:dyDescent="0.25">
      <c r="A4651" s="103">
        <v>97434</v>
      </c>
      <c r="B4651" s="103" t="s">
        <v>5268</v>
      </c>
      <c r="C4651" s="103" t="s">
        <v>225</v>
      </c>
      <c r="D4651" s="360">
        <v>102.84</v>
      </c>
      <c r="E4651" s="522" t="s">
        <v>619</v>
      </c>
    </row>
    <row r="4652" spans="1:5" ht="13.5" x14ac:dyDescent="0.25">
      <c r="A4652" s="103">
        <v>97435</v>
      </c>
      <c r="B4652" s="103" t="s">
        <v>5269</v>
      </c>
      <c r="C4652" s="103" t="s">
        <v>225</v>
      </c>
      <c r="D4652" s="360">
        <v>118.06</v>
      </c>
      <c r="E4652" s="522" t="s">
        <v>619</v>
      </c>
    </row>
    <row r="4653" spans="1:5" ht="13.5" x14ac:dyDescent="0.25">
      <c r="A4653" s="103">
        <v>97436</v>
      </c>
      <c r="B4653" s="103" t="s">
        <v>5270</v>
      </c>
      <c r="C4653" s="103" t="s">
        <v>225</v>
      </c>
      <c r="D4653" s="360">
        <v>121.94</v>
      </c>
      <c r="E4653" s="522" t="s">
        <v>619</v>
      </c>
    </row>
    <row r="4654" spans="1:5" ht="13.5" x14ac:dyDescent="0.25">
      <c r="A4654" s="103">
        <v>97437</v>
      </c>
      <c r="B4654" s="103" t="s">
        <v>5271</v>
      </c>
      <c r="C4654" s="103" t="s">
        <v>225</v>
      </c>
      <c r="D4654" s="360">
        <v>135.19</v>
      </c>
      <c r="E4654" s="522" t="s">
        <v>619</v>
      </c>
    </row>
    <row r="4655" spans="1:5" ht="13.5" x14ac:dyDescent="0.25">
      <c r="A4655" s="103">
        <v>97438</v>
      </c>
      <c r="B4655" s="103" t="s">
        <v>5272</v>
      </c>
      <c r="C4655" s="103" t="s">
        <v>225</v>
      </c>
      <c r="D4655" s="360">
        <v>139.34</v>
      </c>
      <c r="E4655" s="522" t="s">
        <v>619</v>
      </c>
    </row>
    <row r="4656" spans="1:5" ht="13.5" x14ac:dyDescent="0.25">
      <c r="A4656" s="103">
        <v>97439</v>
      </c>
      <c r="B4656" s="103" t="s">
        <v>5273</v>
      </c>
      <c r="C4656" s="103" t="s">
        <v>225</v>
      </c>
      <c r="D4656" s="360">
        <v>153.78</v>
      </c>
      <c r="E4656" s="522" t="s">
        <v>619</v>
      </c>
    </row>
    <row r="4657" spans="1:5" ht="13.5" x14ac:dyDescent="0.25">
      <c r="A4657" s="103">
        <v>97440</v>
      </c>
      <c r="B4657" s="103" t="s">
        <v>5274</v>
      </c>
      <c r="C4657" s="103" t="s">
        <v>225</v>
      </c>
      <c r="D4657" s="360">
        <v>184.78</v>
      </c>
      <c r="E4657" s="522" t="s">
        <v>619</v>
      </c>
    </row>
    <row r="4658" spans="1:5" ht="13.5" x14ac:dyDescent="0.25">
      <c r="A4658" s="103">
        <v>97442</v>
      </c>
      <c r="B4658" s="103" t="s">
        <v>5275</v>
      </c>
      <c r="C4658" s="103" t="s">
        <v>225</v>
      </c>
      <c r="D4658" s="360">
        <v>203.81</v>
      </c>
      <c r="E4658" s="522" t="s">
        <v>619</v>
      </c>
    </row>
    <row r="4659" spans="1:5" ht="13.5" x14ac:dyDescent="0.25">
      <c r="A4659" s="103">
        <v>97443</v>
      </c>
      <c r="B4659" s="103" t="s">
        <v>5276</v>
      </c>
      <c r="C4659" s="103" t="s">
        <v>225</v>
      </c>
      <c r="D4659" s="360">
        <v>96.12</v>
      </c>
      <c r="E4659" s="522" t="s">
        <v>619</v>
      </c>
    </row>
    <row r="4660" spans="1:5" ht="13.5" x14ac:dyDescent="0.25">
      <c r="A4660" s="103">
        <v>97444</v>
      </c>
      <c r="B4660" s="103" t="s">
        <v>5277</v>
      </c>
      <c r="C4660" s="103" t="s">
        <v>225</v>
      </c>
      <c r="D4660" s="360">
        <v>112.49</v>
      </c>
      <c r="E4660" s="522" t="s">
        <v>619</v>
      </c>
    </row>
    <row r="4661" spans="1:5" ht="13.5" x14ac:dyDescent="0.25">
      <c r="A4661" s="103">
        <v>97446</v>
      </c>
      <c r="B4661" s="103" t="s">
        <v>5278</v>
      </c>
      <c r="C4661" s="103" t="s">
        <v>225</v>
      </c>
      <c r="D4661" s="360">
        <v>192.26</v>
      </c>
      <c r="E4661" s="522" t="s">
        <v>619</v>
      </c>
    </row>
    <row r="4662" spans="1:5" ht="13.5" x14ac:dyDescent="0.25">
      <c r="A4662" s="103">
        <v>97447</v>
      </c>
      <c r="B4662" s="103" t="s">
        <v>5279</v>
      </c>
      <c r="C4662" s="103" t="s">
        <v>225</v>
      </c>
      <c r="D4662" s="360">
        <v>192.26</v>
      </c>
      <c r="E4662" s="522" t="s">
        <v>619</v>
      </c>
    </row>
    <row r="4663" spans="1:5" ht="13.5" x14ac:dyDescent="0.25">
      <c r="A4663" s="103">
        <v>97449</v>
      </c>
      <c r="B4663" s="103" t="s">
        <v>5280</v>
      </c>
      <c r="C4663" s="103" t="s">
        <v>225</v>
      </c>
      <c r="D4663" s="360">
        <v>204.88</v>
      </c>
      <c r="E4663" s="522" t="s">
        <v>619</v>
      </c>
    </row>
    <row r="4664" spans="1:5" ht="13.5" x14ac:dyDescent="0.25">
      <c r="A4664" s="103">
        <v>97450</v>
      </c>
      <c r="B4664" s="103" t="s">
        <v>5281</v>
      </c>
      <c r="C4664" s="103" t="s">
        <v>225</v>
      </c>
      <c r="D4664" s="360">
        <v>249.44</v>
      </c>
      <c r="E4664" s="522" t="s">
        <v>619</v>
      </c>
    </row>
    <row r="4665" spans="1:5" ht="13.5" x14ac:dyDescent="0.25">
      <c r="A4665" s="103">
        <v>97452</v>
      </c>
      <c r="B4665" s="103" t="s">
        <v>5282</v>
      </c>
      <c r="C4665" s="103" t="s">
        <v>225</v>
      </c>
      <c r="D4665" s="360">
        <v>157.61000000000001</v>
      </c>
      <c r="E4665" s="522" t="s">
        <v>619</v>
      </c>
    </row>
    <row r="4666" spans="1:5" ht="13.5" x14ac:dyDescent="0.25">
      <c r="A4666" s="103">
        <v>97453</v>
      </c>
      <c r="B4666" s="103" t="s">
        <v>5283</v>
      </c>
      <c r="C4666" s="103" t="s">
        <v>225</v>
      </c>
      <c r="D4666" s="360">
        <v>166.95</v>
      </c>
      <c r="E4666" s="522" t="s">
        <v>619</v>
      </c>
    </row>
    <row r="4667" spans="1:5" ht="13.5" x14ac:dyDescent="0.25">
      <c r="A4667" s="103">
        <v>97454</v>
      </c>
      <c r="B4667" s="103" t="s">
        <v>5284</v>
      </c>
      <c r="C4667" s="103" t="s">
        <v>225</v>
      </c>
      <c r="D4667" s="360">
        <v>264.83</v>
      </c>
      <c r="E4667" s="522" t="s">
        <v>619</v>
      </c>
    </row>
    <row r="4668" spans="1:5" ht="13.5" x14ac:dyDescent="0.25">
      <c r="A4668" s="103">
        <v>97455</v>
      </c>
      <c r="B4668" s="103" t="s">
        <v>5285</v>
      </c>
      <c r="C4668" s="103" t="s">
        <v>225</v>
      </c>
      <c r="D4668" s="360">
        <v>279.77</v>
      </c>
      <c r="E4668" s="522" t="s">
        <v>619</v>
      </c>
    </row>
    <row r="4669" spans="1:5" ht="13.5" x14ac:dyDescent="0.25">
      <c r="A4669" s="103">
        <v>97456</v>
      </c>
      <c r="B4669" s="103" t="s">
        <v>5286</v>
      </c>
      <c r="C4669" s="103" t="s">
        <v>225</v>
      </c>
      <c r="D4669" s="360">
        <v>592.51</v>
      </c>
      <c r="E4669" s="522" t="s">
        <v>619</v>
      </c>
    </row>
    <row r="4670" spans="1:5" ht="13.5" x14ac:dyDescent="0.25">
      <c r="A4670" s="103">
        <v>97457</v>
      </c>
      <c r="B4670" s="103" t="s">
        <v>5287</v>
      </c>
      <c r="C4670" s="103" t="s">
        <v>225</v>
      </c>
      <c r="D4670" s="360">
        <v>525.48</v>
      </c>
      <c r="E4670" s="522" t="s">
        <v>619</v>
      </c>
    </row>
    <row r="4671" spans="1:5" ht="13.5" x14ac:dyDescent="0.25">
      <c r="A4671" s="103">
        <v>97458</v>
      </c>
      <c r="B4671" s="103" t="s">
        <v>5288</v>
      </c>
      <c r="C4671" s="103" t="s">
        <v>225</v>
      </c>
      <c r="D4671" s="360">
        <v>247.67</v>
      </c>
      <c r="E4671" s="522" t="s">
        <v>619</v>
      </c>
    </row>
    <row r="4672" spans="1:5" ht="13.5" x14ac:dyDescent="0.25">
      <c r="A4672" s="103">
        <v>97459</v>
      </c>
      <c r="B4672" s="103" t="s">
        <v>5289</v>
      </c>
      <c r="C4672" s="103" t="s">
        <v>225</v>
      </c>
      <c r="D4672" s="360">
        <v>420.22</v>
      </c>
      <c r="E4672" s="522" t="s">
        <v>619</v>
      </c>
    </row>
    <row r="4673" spans="1:5" ht="13.5" x14ac:dyDescent="0.25">
      <c r="A4673" s="103">
        <v>97460</v>
      </c>
      <c r="B4673" s="103" t="s">
        <v>5290</v>
      </c>
      <c r="C4673" s="103" t="s">
        <v>225</v>
      </c>
      <c r="D4673" s="360">
        <v>642.12</v>
      </c>
      <c r="E4673" s="522" t="s">
        <v>619</v>
      </c>
    </row>
    <row r="4674" spans="1:5" ht="13.5" x14ac:dyDescent="0.25">
      <c r="A4674" s="103">
        <v>97461</v>
      </c>
      <c r="B4674" s="103" t="s">
        <v>5291</v>
      </c>
      <c r="C4674" s="103" t="s">
        <v>225</v>
      </c>
      <c r="D4674" s="360">
        <v>30.21</v>
      </c>
      <c r="E4674" s="522" t="s">
        <v>619</v>
      </c>
    </row>
    <row r="4675" spans="1:5" ht="13.5" x14ac:dyDescent="0.25">
      <c r="A4675" s="103">
        <v>97462</v>
      </c>
      <c r="B4675" s="103" t="s">
        <v>5292</v>
      </c>
      <c r="C4675" s="103" t="s">
        <v>225</v>
      </c>
      <c r="D4675" s="360">
        <v>25.42</v>
      </c>
      <c r="E4675" s="522" t="s">
        <v>619</v>
      </c>
    </row>
    <row r="4676" spans="1:5" ht="13.5" x14ac:dyDescent="0.25">
      <c r="A4676" s="103">
        <v>97464</v>
      </c>
      <c r="B4676" s="103" t="s">
        <v>5293</v>
      </c>
      <c r="C4676" s="103" t="s">
        <v>225</v>
      </c>
      <c r="D4676" s="360">
        <v>43.33</v>
      </c>
      <c r="E4676" s="522" t="s">
        <v>619</v>
      </c>
    </row>
    <row r="4677" spans="1:5" ht="13.5" x14ac:dyDescent="0.25">
      <c r="A4677" s="103">
        <v>97465</v>
      </c>
      <c r="B4677" s="103" t="s">
        <v>5294</v>
      </c>
      <c r="C4677" s="103" t="s">
        <v>225</v>
      </c>
      <c r="D4677" s="360">
        <v>51.42</v>
      </c>
      <c r="E4677" s="522" t="s">
        <v>619</v>
      </c>
    </row>
    <row r="4678" spans="1:5" ht="13.5" x14ac:dyDescent="0.25">
      <c r="A4678" s="103">
        <v>97467</v>
      </c>
      <c r="B4678" s="103" t="s">
        <v>5295</v>
      </c>
      <c r="C4678" s="103" t="s">
        <v>225</v>
      </c>
      <c r="D4678" s="360">
        <v>54.95</v>
      </c>
      <c r="E4678" s="522" t="s">
        <v>619</v>
      </c>
    </row>
    <row r="4679" spans="1:5" ht="13.5" x14ac:dyDescent="0.25">
      <c r="A4679" s="103">
        <v>97468</v>
      </c>
      <c r="B4679" s="103" t="s">
        <v>5296</v>
      </c>
      <c r="C4679" s="103" t="s">
        <v>225</v>
      </c>
      <c r="D4679" s="360">
        <v>65.3</v>
      </c>
      <c r="E4679" s="522" t="s">
        <v>619</v>
      </c>
    </row>
    <row r="4680" spans="1:5" ht="13.5" x14ac:dyDescent="0.25">
      <c r="A4680" s="103">
        <v>97470</v>
      </c>
      <c r="B4680" s="103" t="s">
        <v>5297</v>
      </c>
      <c r="C4680" s="103" t="s">
        <v>225</v>
      </c>
      <c r="D4680" s="360">
        <v>80.73</v>
      </c>
      <c r="E4680" s="522" t="s">
        <v>619</v>
      </c>
    </row>
    <row r="4681" spans="1:5" ht="13.5" x14ac:dyDescent="0.25">
      <c r="A4681" s="103">
        <v>97471</v>
      </c>
      <c r="B4681" s="103" t="s">
        <v>5298</v>
      </c>
      <c r="C4681" s="103" t="s">
        <v>225</v>
      </c>
      <c r="D4681" s="360">
        <v>97.1</v>
      </c>
      <c r="E4681" s="522" t="s">
        <v>619</v>
      </c>
    </row>
    <row r="4682" spans="1:5" ht="13.5" x14ac:dyDescent="0.25">
      <c r="A4682" s="103">
        <v>97474</v>
      </c>
      <c r="B4682" s="103" t="s">
        <v>5299</v>
      </c>
      <c r="C4682" s="103" t="s">
        <v>225</v>
      </c>
      <c r="D4682" s="360">
        <v>146.41</v>
      </c>
      <c r="E4682" s="522" t="s">
        <v>619</v>
      </c>
    </row>
    <row r="4683" spans="1:5" ht="13.5" x14ac:dyDescent="0.25">
      <c r="A4683" s="103">
        <v>97475</v>
      </c>
      <c r="B4683" s="103" t="s">
        <v>5300</v>
      </c>
      <c r="C4683" s="103" t="s">
        <v>225</v>
      </c>
      <c r="D4683" s="360">
        <v>179.49</v>
      </c>
      <c r="E4683" s="522" t="s">
        <v>619</v>
      </c>
    </row>
    <row r="4684" spans="1:5" ht="13.5" x14ac:dyDescent="0.25">
      <c r="A4684" s="103">
        <v>97477</v>
      </c>
      <c r="B4684" s="103" t="s">
        <v>5301</v>
      </c>
      <c r="C4684" s="103" t="s">
        <v>225</v>
      </c>
      <c r="D4684" s="360">
        <v>194.73</v>
      </c>
      <c r="E4684" s="522" t="s">
        <v>619</v>
      </c>
    </row>
    <row r="4685" spans="1:5" ht="13.5" x14ac:dyDescent="0.25">
      <c r="A4685" s="103">
        <v>97478</v>
      </c>
      <c r="B4685" s="103" t="s">
        <v>5302</v>
      </c>
      <c r="C4685" s="103" t="s">
        <v>225</v>
      </c>
      <c r="D4685" s="360">
        <v>239.29</v>
      </c>
      <c r="E4685" s="522" t="s">
        <v>619</v>
      </c>
    </row>
    <row r="4686" spans="1:5" ht="13.5" x14ac:dyDescent="0.25">
      <c r="A4686" s="103">
        <v>97479</v>
      </c>
      <c r="B4686" s="103" t="s">
        <v>5303</v>
      </c>
      <c r="C4686" s="103" t="s">
        <v>225</v>
      </c>
      <c r="D4686" s="360">
        <v>48.59</v>
      </c>
      <c r="E4686" s="522" t="s">
        <v>619</v>
      </c>
    </row>
    <row r="4687" spans="1:5" ht="13.5" x14ac:dyDescent="0.25">
      <c r="A4687" s="103">
        <v>97480</v>
      </c>
      <c r="B4687" s="103" t="s">
        <v>5304</v>
      </c>
      <c r="C4687" s="103" t="s">
        <v>225</v>
      </c>
      <c r="D4687" s="360">
        <v>48.59</v>
      </c>
      <c r="E4687" s="522" t="s">
        <v>619</v>
      </c>
    </row>
    <row r="4688" spans="1:5" ht="13.5" x14ac:dyDescent="0.25">
      <c r="A4688" s="103">
        <v>97481</v>
      </c>
      <c r="B4688" s="103" t="s">
        <v>5305</v>
      </c>
      <c r="C4688" s="103" t="s">
        <v>225</v>
      </c>
      <c r="D4688" s="360">
        <v>70.12</v>
      </c>
      <c r="E4688" s="522" t="s">
        <v>619</v>
      </c>
    </row>
    <row r="4689" spans="1:5" ht="13.5" x14ac:dyDescent="0.25">
      <c r="A4689" s="103">
        <v>97482</v>
      </c>
      <c r="B4689" s="103" t="s">
        <v>5306</v>
      </c>
      <c r="C4689" s="103" t="s">
        <v>225</v>
      </c>
      <c r="D4689" s="360">
        <v>70.12</v>
      </c>
      <c r="E4689" s="522" t="s">
        <v>619</v>
      </c>
    </row>
    <row r="4690" spans="1:5" ht="13.5" x14ac:dyDescent="0.25">
      <c r="A4690" s="103">
        <v>97483</v>
      </c>
      <c r="B4690" s="103" t="s">
        <v>5307</v>
      </c>
      <c r="C4690" s="103" t="s">
        <v>225</v>
      </c>
      <c r="D4690" s="360">
        <v>97.85</v>
      </c>
      <c r="E4690" s="522" t="s">
        <v>619</v>
      </c>
    </row>
    <row r="4691" spans="1:5" ht="13.5" x14ac:dyDescent="0.25">
      <c r="A4691" s="103">
        <v>97484</v>
      </c>
      <c r="B4691" s="103" t="s">
        <v>5308</v>
      </c>
      <c r="C4691" s="103" t="s">
        <v>225</v>
      </c>
      <c r="D4691" s="360">
        <v>97.85</v>
      </c>
      <c r="E4691" s="522" t="s">
        <v>619</v>
      </c>
    </row>
    <row r="4692" spans="1:5" ht="13.5" x14ac:dyDescent="0.25">
      <c r="A4692" s="103">
        <v>97485</v>
      </c>
      <c r="B4692" s="103" t="s">
        <v>5309</v>
      </c>
      <c r="C4692" s="103" t="s">
        <v>225</v>
      </c>
      <c r="D4692" s="360">
        <v>134.56</v>
      </c>
      <c r="E4692" s="522" t="s">
        <v>619</v>
      </c>
    </row>
    <row r="4693" spans="1:5" ht="13.5" x14ac:dyDescent="0.25">
      <c r="A4693" s="103">
        <v>97486</v>
      </c>
      <c r="B4693" s="103" t="s">
        <v>5310</v>
      </c>
      <c r="C4693" s="103" t="s">
        <v>225</v>
      </c>
      <c r="D4693" s="360">
        <v>143.9</v>
      </c>
      <c r="E4693" s="522" t="s">
        <v>619</v>
      </c>
    </row>
    <row r="4694" spans="1:5" ht="13.5" x14ac:dyDescent="0.25">
      <c r="A4694" s="103">
        <v>97487</v>
      </c>
      <c r="B4694" s="103" t="s">
        <v>5311</v>
      </c>
      <c r="C4694" s="103" t="s">
        <v>225</v>
      </c>
      <c r="D4694" s="360">
        <v>245.73</v>
      </c>
      <c r="E4694" s="522" t="s">
        <v>619</v>
      </c>
    </row>
    <row r="4695" spans="1:5" ht="13.5" x14ac:dyDescent="0.25">
      <c r="A4695" s="103">
        <v>97488</v>
      </c>
      <c r="B4695" s="103" t="s">
        <v>5312</v>
      </c>
      <c r="C4695" s="103" t="s">
        <v>225</v>
      </c>
      <c r="D4695" s="360">
        <v>260.67</v>
      </c>
      <c r="E4695" s="522" t="s">
        <v>619</v>
      </c>
    </row>
    <row r="4696" spans="1:5" ht="13.5" x14ac:dyDescent="0.25">
      <c r="A4696" s="103">
        <v>97489</v>
      </c>
      <c r="B4696" s="103" t="s">
        <v>5313</v>
      </c>
      <c r="C4696" s="103" t="s">
        <v>225</v>
      </c>
      <c r="D4696" s="360">
        <v>577.26</v>
      </c>
      <c r="E4696" s="522" t="s">
        <v>619</v>
      </c>
    </row>
    <row r="4697" spans="1:5" ht="13.5" x14ac:dyDescent="0.25">
      <c r="A4697" s="103">
        <v>97490</v>
      </c>
      <c r="B4697" s="103" t="s">
        <v>5314</v>
      </c>
      <c r="C4697" s="103" t="s">
        <v>225</v>
      </c>
      <c r="D4697" s="360">
        <v>510.23</v>
      </c>
      <c r="E4697" s="522" t="s">
        <v>619</v>
      </c>
    </row>
    <row r="4698" spans="1:5" ht="13.5" x14ac:dyDescent="0.25">
      <c r="A4698" s="103">
        <v>97491</v>
      </c>
      <c r="B4698" s="103" t="s">
        <v>5315</v>
      </c>
      <c r="C4698" s="103" t="s">
        <v>225</v>
      </c>
      <c r="D4698" s="360">
        <v>74.69</v>
      </c>
      <c r="E4698" s="522" t="s">
        <v>619</v>
      </c>
    </row>
    <row r="4699" spans="1:5" ht="13.5" x14ac:dyDescent="0.25">
      <c r="A4699" s="103">
        <v>97492</v>
      </c>
      <c r="B4699" s="103" t="s">
        <v>5316</v>
      </c>
      <c r="C4699" s="103" t="s">
        <v>225</v>
      </c>
      <c r="D4699" s="360">
        <v>109.11</v>
      </c>
      <c r="E4699" s="522" t="s">
        <v>619</v>
      </c>
    </row>
    <row r="4700" spans="1:5" ht="13.5" x14ac:dyDescent="0.25">
      <c r="A4700" s="103">
        <v>97493</v>
      </c>
      <c r="B4700" s="103" t="s">
        <v>5317</v>
      </c>
      <c r="C4700" s="103" t="s">
        <v>225</v>
      </c>
      <c r="D4700" s="360">
        <v>140.58000000000001</v>
      </c>
      <c r="E4700" s="522" t="s">
        <v>619</v>
      </c>
    </row>
    <row r="4701" spans="1:5" ht="13.5" x14ac:dyDescent="0.25">
      <c r="A4701" s="103">
        <v>97494</v>
      </c>
      <c r="B4701" s="103" t="s">
        <v>5318</v>
      </c>
      <c r="C4701" s="103" t="s">
        <v>225</v>
      </c>
      <c r="D4701" s="360">
        <v>216.9</v>
      </c>
      <c r="E4701" s="522" t="s">
        <v>619</v>
      </c>
    </row>
    <row r="4702" spans="1:5" ht="13.5" x14ac:dyDescent="0.25">
      <c r="A4702" s="103">
        <v>97495</v>
      </c>
      <c r="B4702" s="103" t="s">
        <v>5319</v>
      </c>
      <c r="C4702" s="103" t="s">
        <v>225</v>
      </c>
      <c r="D4702" s="360">
        <v>394.69</v>
      </c>
      <c r="E4702" s="522" t="s">
        <v>619</v>
      </c>
    </row>
    <row r="4703" spans="1:5" ht="13.5" x14ac:dyDescent="0.25">
      <c r="A4703" s="103">
        <v>97496</v>
      </c>
      <c r="B4703" s="103" t="s">
        <v>5320</v>
      </c>
      <c r="C4703" s="103" t="s">
        <v>225</v>
      </c>
      <c r="D4703" s="360">
        <v>621.84</v>
      </c>
      <c r="E4703" s="522" t="s">
        <v>619</v>
      </c>
    </row>
    <row r="4704" spans="1:5" ht="13.5" x14ac:dyDescent="0.25">
      <c r="A4704" s="103">
        <v>97499</v>
      </c>
      <c r="B4704" s="103" t="s">
        <v>5321</v>
      </c>
      <c r="C4704" s="103" t="s">
        <v>225</v>
      </c>
      <c r="D4704" s="360">
        <v>27.72</v>
      </c>
      <c r="E4704" s="522" t="s">
        <v>619</v>
      </c>
    </row>
    <row r="4705" spans="1:5" ht="13.5" x14ac:dyDescent="0.25">
      <c r="A4705" s="103">
        <v>97500</v>
      </c>
      <c r="B4705" s="103" t="s">
        <v>5322</v>
      </c>
      <c r="C4705" s="103" t="s">
        <v>225</v>
      </c>
      <c r="D4705" s="360">
        <v>22.93</v>
      </c>
      <c r="E4705" s="522" t="s">
        <v>619</v>
      </c>
    </row>
    <row r="4706" spans="1:5" ht="13.5" x14ac:dyDescent="0.25">
      <c r="A4706" s="103">
        <v>97502</v>
      </c>
      <c r="B4706" s="103" t="s">
        <v>5323</v>
      </c>
      <c r="C4706" s="103" t="s">
        <v>225</v>
      </c>
      <c r="D4706" s="360">
        <v>38.72</v>
      </c>
      <c r="E4706" s="522" t="s">
        <v>619</v>
      </c>
    </row>
    <row r="4707" spans="1:5" ht="13.5" x14ac:dyDescent="0.25">
      <c r="A4707" s="103">
        <v>97503</v>
      </c>
      <c r="B4707" s="103" t="s">
        <v>5324</v>
      </c>
      <c r="C4707" s="103" t="s">
        <v>225</v>
      </c>
      <c r="D4707" s="360">
        <v>47.03</v>
      </c>
      <c r="E4707" s="522" t="s">
        <v>619</v>
      </c>
    </row>
    <row r="4708" spans="1:5" ht="13.5" x14ac:dyDescent="0.25">
      <c r="A4708" s="103">
        <v>97505</v>
      </c>
      <c r="B4708" s="103" t="s">
        <v>5325</v>
      </c>
      <c r="C4708" s="103" t="s">
        <v>225</v>
      </c>
      <c r="D4708" s="360">
        <v>48.47</v>
      </c>
      <c r="E4708" s="522" t="s">
        <v>619</v>
      </c>
    </row>
    <row r="4709" spans="1:5" ht="13.5" x14ac:dyDescent="0.25">
      <c r="A4709" s="103">
        <v>97506</v>
      </c>
      <c r="B4709" s="103" t="s">
        <v>5326</v>
      </c>
      <c r="C4709" s="103" t="s">
        <v>225</v>
      </c>
      <c r="D4709" s="360">
        <v>58.82</v>
      </c>
      <c r="E4709" s="522" t="s">
        <v>619</v>
      </c>
    </row>
    <row r="4710" spans="1:5" ht="13.5" x14ac:dyDescent="0.25">
      <c r="A4710" s="103">
        <v>97508</v>
      </c>
      <c r="B4710" s="103" t="s">
        <v>5327</v>
      </c>
      <c r="C4710" s="103" t="s">
        <v>225</v>
      </c>
      <c r="D4710" s="360">
        <v>71.53</v>
      </c>
      <c r="E4710" s="522" t="s">
        <v>619</v>
      </c>
    </row>
    <row r="4711" spans="1:5" ht="13.5" x14ac:dyDescent="0.25">
      <c r="A4711" s="103">
        <v>97509</v>
      </c>
      <c r="B4711" s="103" t="s">
        <v>5328</v>
      </c>
      <c r="C4711" s="103" t="s">
        <v>225</v>
      </c>
      <c r="D4711" s="360">
        <v>87.9</v>
      </c>
      <c r="E4711" s="522" t="s">
        <v>619</v>
      </c>
    </row>
    <row r="4712" spans="1:5" ht="13.5" x14ac:dyDescent="0.25">
      <c r="A4712" s="103">
        <v>97511</v>
      </c>
      <c r="B4712" s="103" t="s">
        <v>5329</v>
      </c>
      <c r="C4712" s="103" t="s">
        <v>225</v>
      </c>
      <c r="D4712" s="360">
        <v>133.19999999999999</v>
      </c>
      <c r="E4712" s="522" t="s">
        <v>619</v>
      </c>
    </row>
    <row r="4713" spans="1:5" ht="13.5" x14ac:dyDescent="0.25">
      <c r="A4713" s="103">
        <v>97512</v>
      </c>
      <c r="B4713" s="103" t="s">
        <v>5330</v>
      </c>
      <c r="C4713" s="103" t="s">
        <v>225</v>
      </c>
      <c r="D4713" s="360">
        <v>166.28</v>
      </c>
      <c r="E4713" s="522" t="s">
        <v>619</v>
      </c>
    </row>
    <row r="4714" spans="1:5" ht="13.5" x14ac:dyDescent="0.25">
      <c r="A4714" s="103">
        <v>97514</v>
      </c>
      <c r="B4714" s="103" t="s">
        <v>5331</v>
      </c>
      <c r="C4714" s="103" t="s">
        <v>225</v>
      </c>
      <c r="D4714" s="360">
        <v>177.37</v>
      </c>
      <c r="E4714" s="522" t="s">
        <v>619</v>
      </c>
    </row>
    <row r="4715" spans="1:5" ht="13.5" x14ac:dyDescent="0.25">
      <c r="A4715" s="103">
        <v>97515</v>
      </c>
      <c r="B4715" s="103" t="s">
        <v>5332</v>
      </c>
      <c r="C4715" s="103" t="s">
        <v>225</v>
      </c>
      <c r="D4715" s="360">
        <v>221.93</v>
      </c>
      <c r="E4715" s="522" t="s">
        <v>619</v>
      </c>
    </row>
    <row r="4716" spans="1:5" ht="13.5" x14ac:dyDescent="0.25">
      <c r="A4716" s="103">
        <v>97517</v>
      </c>
      <c r="B4716" s="103" t="s">
        <v>5333</v>
      </c>
      <c r="C4716" s="103" t="s">
        <v>225</v>
      </c>
      <c r="D4716" s="360">
        <v>44.87</v>
      </c>
      <c r="E4716" s="522" t="s">
        <v>619</v>
      </c>
    </row>
    <row r="4717" spans="1:5" ht="13.5" x14ac:dyDescent="0.25">
      <c r="A4717" s="103">
        <v>97518</v>
      </c>
      <c r="B4717" s="103" t="s">
        <v>5334</v>
      </c>
      <c r="C4717" s="103" t="s">
        <v>225</v>
      </c>
      <c r="D4717" s="360">
        <v>44.87</v>
      </c>
      <c r="E4717" s="522" t="s">
        <v>619</v>
      </c>
    </row>
    <row r="4718" spans="1:5" ht="13.5" x14ac:dyDescent="0.25">
      <c r="A4718" s="103">
        <v>97519</v>
      </c>
      <c r="B4718" s="103" t="s">
        <v>5335</v>
      </c>
      <c r="C4718" s="103" t="s">
        <v>225</v>
      </c>
      <c r="D4718" s="360">
        <v>63.55</v>
      </c>
      <c r="E4718" s="522" t="s">
        <v>619</v>
      </c>
    </row>
    <row r="4719" spans="1:5" ht="13.5" x14ac:dyDescent="0.25">
      <c r="A4719" s="103">
        <v>97520</v>
      </c>
      <c r="B4719" s="103" t="s">
        <v>5336</v>
      </c>
      <c r="C4719" s="103" t="s">
        <v>225</v>
      </c>
      <c r="D4719" s="360">
        <v>63.55</v>
      </c>
      <c r="E4719" s="522" t="s">
        <v>619</v>
      </c>
    </row>
    <row r="4720" spans="1:5" ht="13.5" x14ac:dyDescent="0.25">
      <c r="A4720" s="103">
        <v>97521</v>
      </c>
      <c r="B4720" s="103" t="s">
        <v>5337</v>
      </c>
      <c r="C4720" s="103" t="s">
        <v>225</v>
      </c>
      <c r="D4720" s="360">
        <v>88.07</v>
      </c>
      <c r="E4720" s="522" t="s">
        <v>619</v>
      </c>
    </row>
    <row r="4721" spans="1:5" ht="13.5" x14ac:dyDescent="0.25">
      <c r="A4721" s="103">
        <v>97522</v>
      </c>
      <c r="B4721" s="103" t="s">
        <v>5338</v>
      </c>
      <c r="C4721" s="103" t="s">
        <v>225</v>
      </c>
      <c r="D4721" s="360">
        <v>88.07</v>
      </c>
      <c r="E4721" s="522" t="s">
        <v>619</v>
      </c>
    </row>
    <row r="4722" spans="1:5" ht="13.5" x14ac:dyDescent="0.25">
      <c r="A4722" s="103">
        <v>97523</v>
      </c>
      <c r="B4722" s="103" t="s">
        <v>5339</v>
      </c>
      <c r="C4722" s="103" t="s">
        <v>225</v>
      </c>
      <c r="D4722" s="360">
        <v>120.77</v>
      </c>
      <c r="E4722" s="522" t="s">
        <v>619</v>
      </c>
    </row>
    <row r="4723" spans="1:5" ht="13.5" x14ac:dyDescent="0.25">
      <c r="A4723" s="103">
        <v>97524</v>
      </c>
      <c r="B4723" s="103" t="s">
        <v>5340</v>
      </c>
      <c r="C4723" s="103" t="s">
        <v>225</v>
      </c>
      <c r="D4723" s="360">
        <v>130.11000000000001</v>
      </c>
      <c r="E4723" s="522" t="s">
        <v>619</v>
      </c>
    </row>
    <row r="4724" spans="1:5" ht="13.5" x14ac:dyDescent="0.25">
      <c r="A4724" s="103">
        <v>97525</v>
      </c>
      <c r="B4724" s="103" t="s">
        <v>5341</v>
      </c>
      <c r="C4724" s="103" t="s">
        <v>225</v>
      </c>
      <c r="D4724" s="360">
        <v>225.81</v>
      </c>
      <c r="E4724" s="522" t="s">
        <v>619</v>
      </c>
    </row>
    <row r="4725" spans="1:5" ht="13.5" x14ac:dyDescent="0.25">
      <c r="A4725" s="103">
        <v>97526</v>
      </c>
      <c r="B4725" s="103" t="s">
        <v>5342</v>
      </c>
      <c r="C4725" s="103" t="s">
        <v>225</v>
      </c>
      <c r="D4725" s="360">
        <v>240.75</v>
      </c>
      <c r="E4725" s="522" t="s">
        <v>619</v>
      </c>
    </row>
    <row r="4726" spans="1:5" ht="13.5" x14ac:dyDescent="0.25">
      <c r="A4726" s="103">
        <v>97527</v>
      </c>
      <c r="B4726" s="103" t="s">
        <v>5343</v>
      </c>
      <c r="C4726" s="103" t="s">
        <v>225</v>
      </c>
      <c r="D4726" s="360">
        <v>551.29999999999995</v>
      </c>
      <c r="E4726" s="522" t="s">
        <v>619</v>
      </c>
    </row>
    <row r="4727" spans="1:5" ht="13.5" x14ac:dyDescent="0.25">
      <c r="A4727" s="103">
        <v>97528</v>
      </c>
      <c r="B4727" s="103" t="s">
        <v>5344</v>
      </c>
      <c r="C4727" s="103" t="s">
        <v>225</v>
      </c>
      <c r="D4727" s="360">
        <v>484.27</v>
      </c>
      <c r="E4727" s="522" t="s">
        <v>619</v>
      </c>
    </row>
    <row r="4728" spans="1:5" ht="13.5" x14ac:dyDescent="0.25">
      <c r="A4728" s="103">
        <v>97529</v>
      </c>
      <c r="B4728" s="103" t="s">
        <v>5345</v>
      </c>
      <c r="C4728" s="103" t="s">
        <v>225</v>
      </c>
      <c r="D4728" s="360">
        <v>69.8</v>
      </c>
      <c r="E4728" s="522" t="s">
        <v>619</v>
      </c>
    </row>
    <row r="4729" spans="1:5" ht="13.5" x14ac:dyDescent="0.25">
      <c r="A4729" s="103">
        <v>97530</v>
      </c>
      <c r="B4729" s="103" t="s">
        <v>5346</v>
      </c>
      <c r="C4729" s="103" t="s">
        <v>225</v>
      </c>
      <c r="D4729" s="360">
        <v>100.35</v>
      </c>
      <c r="E4729" s="522" t="s">
        <v>619</v>
      </c>
    </row>
    <row r="4730" spans="1:5" ht="13.5" x14ac:dyDescent="0.25">
      <c r="A4730" s="103">
        <v>97531</v>
      </c>
      <c r="B4730" s="103" t="s">
        <v>5347</v>
      </c>
      <c r="C4730" s="103" t="s">
        <v>225</v>
      </c>
      <c r="D4730" s="360">
        <v>127.54</v>
      </c>
      <c r="E4730" s="522" t="s">
        <v>619</v>
      </c>
    </row>
    <row r="4731" spans="1:5" ht="13.5" x14ac:dyDescent="0.25">
      <c r="A4731" s="103">
        <v>97532</v>
      </c>
      <c r="B4731" s="103" t="s">
        <v>5348</v>
      </c>
      <c r="C4731" s="103" t="s">
        <v>225</v>
      </c>
      <c r="D4731" s="360">
        <v>198.5</v>
      </c>
      <c r="E4731" s="522" t="s">
        <v>619</v>
      </c>
    </row>
    <row r="4732" spans="1:5" ht="13.5" x14ac:dyDescent="0.25">
      <c r="A4732" s="103">
        <v>97533</v>
      </c>
      <c r="B4732" s="103" t="s">
        <v>5349</v>
      </c>
      <c r="C4732" s="103" t="s">
        <v>225</v>
      </c>
      <c r="D4732" s="360">
        <v>372.07</v>
      </c>
      <c r="E4732" s="522" t="s">
        <v>619</v>
      </c>
    </row>
    <row r="4733" spans="1:5" ht="13.5" x14ac:dyDescent="0.25">
      <c r="A4733" s="103">
        <v>97534</v>
      </c>
      <c r="B4733" s="103" t="s">
        <v>5350</v>
      </c>
      <c r="C4733" s="103" t="s">
        <v>225</v>
      </c>
      <c r="D4733" s="360">
        <v>587.19000000000005</v>
      </c>
      <c r="E4733" s="522" t="s">
        <v>619</v>
      </c>
    </row>
    <row r="4734" spans="1:5" ht="13.5" x14ac:dyDescent="0.25">
      <c r="A4734" s="103">
        <v>97537</v>
      </c>
      <c r="B4734" s="103" t="s">
        <v>5351</v>
      </c>
      <c r="C4734" s="103" t="s">
        <v>225</v>
      </c>
      <c r="D4734" s="360">
        <v>21.03</v>
      </c>
      <c r="E4734" s="522" t="s">
        <v>619</v>
      </c>
    </row>
    <row r="4735" spans="1:5" ht="13.5" x14ac:dyDescent="0.25">
      <c r="A4735" s="103">
        <v>97540</v>
      </c>
      <c r="B4735" s="103" t="s">
        <v>5352</v>
      </c>
      <c r="C4735" s="103" t="s">
        <v>225</v>
      </c>
      <c r="D4735" s="360">
        <v>28.62</v>
      </c>
      <c r="E4735" s="522" t="s">
        <v>619</v>
      </c>
    </row>
    <row r="4736" spans="1:5" ht="13.5" x14ac:dyDescent="0.25">
      <c r="A4736" s="103">
        <v>97541</v>
      </c>
      <c r="B4736" s="103" t="s">
        <v>5353</v>
      </c>
      <c r="C4736" s="103" t="s">
        <v>225</v>
      </c>
      <c r="D4736" s="360">
        <v>24.63</v>
      </c>
      <c r="E4736" s="522" t="s">
        <v>619</v>
      </c>
    </row>
    <row r="4737" spans="1:5" ht="13.5" x14ac:dyDescent="0.25">
      <c r="A4737" s="103">
        <v>97543</v>
      </c>
      <c r="B4737" s="103" t="s">
        <v>5354</v>
      </c>
      <c r="C4737" s="103" t="s">
        <v>225</v>
      </c>
      <c r="D4737" s="360">
        <v>47.06</v>
      </c>
      <c r="E4737" s="522" t="s">
        <v>619</v>
      </c>
    </row>
    <row r="4738" spans="1:5" ht="13.5" x14ac:dyDescent="0.25">
      <c r="A4738" s="103">
        <v>97544</v>
      </c>
      <c r="B4738" s="103" t="s">
        <v>5355</v>
      </c>
      <c r="C4738" s="103" t="s">
        <v>225</v>
      </c>
      <c r="D4738" s="360">
        <v>42.27</v>
      </c>
      <c r="E4738" s="522" t="s">
        <v>619</v>
      </c>
    </row>
    <row r="4739" spans="1:5" ht="13.5" x14ac:dyDescent="0.25">
      <c r="A4739" s="103">
        <v>97546</v>
      </c>
      <c r="B4739" s="103" t="s">
        <v>5356</v>
      </c>
      <c r="C4739" s="103" t="s">
        <v>225</v>
      </c>
      <c r="D4739" s="360">
        <v>29.54</v>
      </c>
      <c r="E4739" s="522" t="s">
        <v>619</v>
      </c>
    </row>
    <row r="4740" spans="1:5" ht="13.5" x14ac:dyDescent="0.25">
      <c r="A4740" s="103">
        <v>97547</v>
      </c>
      <c r="B4740" s="103" t="s">
        <v>5357</v>
      </c>
      <c r="C4740" s="103" t="s">
        <v>225</v>
      </c>
      <c r="D4740" s="360">
        <v>29.54</v>
      </c>
      <c r="E4740" s="522" t="s">
        <v>619</v>
      </c>
    </row>
    <row r="4741" spans="1:5" ht="13.5" x14ac:dyDescent="0.25">
      <c r="A4741" s="103">
        <v>97548</v>
      </c>
      <c r="B4741" s="103" t="s">
        <v>5358</v>
      </c>
      <c r="C4741" s="103" t="s">
        <v>225</v>
      </c>
      <c r="D4741" s="360">
        <v>44.11</v>
      </c>
      <c r="E4741" s="522" t="s">
        <v>619</v>
      </c>
    </row>
    <row r="4742" spans="1:5" ht="13.5" x14ac:dyDescent="0.25">
      <c r="A4742" s="103">
        <v>97549</v>
      </c>
      <c r="B4742" s="103" t="s">
        <v>5359</v>
      </c>
      <c r="C4742" s="103" t="s">
        <v>225</v>
      </c>
      <c r="D4742" s="360">
        <v>44.11</v>
      </c>
      <c r="E4742" s="522" t="s">
        <v>619</v>
      </c>
    </row>
    <row r="4743" spans="1:5" ht="13.5" x14ac:dyDescent="0.25">
      <c r="A4743" s="103">
        <v>97550</v>
      </c>
      <c r="B4743" s="103" t="s">
        <v>5360</v>
      </c>
      <c r="C4743" s="103" t="s">
        <v>225</v>
      </c>
      <c r="D4743" s="360">
        <v>73.91</v>
      </c>
      <c r="E4743" s="522" t="s">
        <v>619</v>
      </c>
    </row>
    <row r="4744" spans="1:5" ht="13.5" x14ac:dyDescent="0.25">
      <c r="A4744" s="103">
        <v>97551</v>
      </c>
      <c r="B4744" s="103" t="s">
        <v>5361</v>
      </c>
      <c r="C4744" s="103" t="s">
        <v>225</v>
      </c>
      <c r="D4744" s="360">
        <v>73.91</v>
      </c>
      <c r="E4744" s="522" t="s">
        <v>619</v>
      </c>
    </row>
    <row r="4745" spans="1:5" ht="13.5" x14ac:dyDescent="0.25">
      <c r="A4745" s="103">
        <v>97552</v>
      </c>
      <c r="B4745" s="103" t="s">
        <v>5362</v>
      </c>
      <c r="C4745" s="103" t="s">
        <v>225</v>
      </c>
      <c r="D4745" s="360">
        <v>42.84</v>
      </c>
      <c r="E4745" s="522" t="s">
        <v>619</v>
      </c>
    </row>
    <row r="4746" spans="1:5" ht="13.5" x14ac:dyDescent="0.25">
      <c r="A4746" s="103">
        <v>97553</v>
      </c>
      <c r="B4746" s="103" t="s">
        <v>5363</v>
      </c>
      <c r="C4746" s="103" t="s">
        <v>225</v>
      </c>
      <c r="D4746" s="360">
        <v>62.26</v>
      </c>
      <c r="E4746" s="522" t="s">
        <v>619</v>
      </c>
    </row>
    <row r="4747" spans="1:5" ht="13.5" x14ac:dyDescent="0.25">
      <c r="A4747" s="103">
        <v>97554</v>
      </c>
      <c r="B4747" s="103" t="s">
        <v>5364</v>
      </c>
      <c r="C4747" s="103" t="s">
        <v>225</v>
      </c>
      <c r="D4747" s="360">
        <v>108.53</v>
      </c>
      <c r="E4747" s="522" t="s">
        <v>619</v>
      </c>
    </row>
    <row r="4748" spans="1:5" ht="13.5" x14ac:dyDescent="0.25">
      <c r="A4748" s="103">
        <v>98602</v>
      </c>
      <c r="B4748" s="103" t="s">
        <v>5365</v>
      </c>
      <c r="C4748" s="103" t="s">
        <v>225</v>
      </c>
      <c r="D4748" s="360">
        <v>17.16</v>
      </c>
      <c r="E4748" s="522" t="s">
        <v>619</v>
      </c>
    </row>
    <row r="4749" spans="1:5" ht="13.5" x14ac:dyDescent="0.25">
      <c r="A4749" s="103">
        <v>103805</v>
      </c>
      <c r="B4749" s="103" t="s">
        <v>5366</v>
      </c>
      <c r="C4749" s="103" t="s">
        <v>225</v>
      </c>
      <c r="D4749" s="360">
        <v>16.600000000000001</v>
      </c>
      <c r="E4749" s="522" t="s">
        <v>619</v>
      </c>
    </row>
    <row r="4750" spans="1:5" ht="13.5" x14ac:dyDescent="0.25">
      <c r="A4750" s="103">
        <v>103806</v>
      </c>
      <c r="B4750" s="103" t="s">
        <v>5367</v>
      </c>
      <c r="C4750" s="103" t="s">
        <v>225</v>
      </c>
      <c r="D4750" s="360">
        <v>16.57</v>
      </c>
      <c r="E4750" s="522" t="s">
        <v>619</v>
      </c>
    </row>
    <row r="4751" spans="1:5" ht="13.5" x14ac:dyDescent="0.25">
      <c r="A4751" s="103">
        <v>103807</v>
      </c>
      <c r="B4751" s="103" t="s">
        <v>5368</v>
      </c>
      <c r="C4751" s="103" t="s">
        <v>225</v>
      </c>
      <c r="D4751" s="360">
        <v>20.67</v>
      </c>
      <c r="E4751" s="522" t="s">
        <v>619</v>
      </c>
    </row>
    <row r="4752" spans="1:5" ht="13.5" x14ac:dyDescent="0.25">
      <c r="A4752" s="103">
        <v>103808</v>
      </c>
      <c r="B4752" s="103" t="s">
        <v>5369</v>
      </c>
      <c r="C4752" s="103" t="s">
        <v>225</v>
      </c>
      <c r="D4752" s="360">
        <v>31.16</v>
      </c>
      <c r="E4752" s="522" t="s">
        <v>619</v>
      </c>
    </row>
    <row r="4753" spans="1:5" ht="13.5" x14ac:dyDescent="0.25">
      <c r="A4753" s="103">
        <v>103809</v>
      </c>
      <c r="B4753" s="103" t="s">
        <v>5370</v>
      </c>
      <c r="C4753" s="103" t="s">
        <v>225</v>
      </c>
      <c r="D4753" s="360">
        <v>30.88</v>
      </c>
      <c r="E4753" s="522" t="s">
        <v>619</v>
      </c>
    </row>
    <row r="4754" spans="1:5" ht="13.5" x14ac:dyDescent="0.25">
      <c r="A4754" s="103">
        <v>103810</v>
      </c>
      <c r="B4754" s="103" t="s">
        <v>5371</v>
      </c>
      <c r="C4754" s="103" t="s">
        <v>225</v>
      </c>
      <c r="D4754" s="360">
        <v>31.83</v>
      </c>
      <c r="E4754" s="522" t="s">
        <v>619</v>
      </c>
    </row>
    <row r="4755" spans="1:5" ht="13.5" x14ac:dyDescent="0.25">
      <c r="A4755" s="103">
        <v>103811</v>
      </c>
      <c r="B4755" s="103" t="s">
        <v>5372</v>
      </c>
      <c r="C4755" s="103" t="s">
        <v>225</v>
      </c>
      <c r="D4755" s="360">
        <v>35.14</v>
      </c>
      <c r="E4755" s="522" t="s">
        <v>619</v>
      </c>
    </row>
    <row r="4756" spans="1:5" ht="13.5" x14ac:dyDescent="0.25">
      <c r="A4756" s="103">
        <v>103812</v>
      </c>
      <c r="B4756" s="103" t="s">
        <v>5373</v>
      </c>
      <c r="C4756" s="103" t="s">
        <v>225</v>
      </c>
      <c r="D4756" s="360">
        <v>46.29</v>
      </c>
      <c r="E4756" s="522" t="s">
        <v>619</v>
      </c>
    </row>
    <row r="4757" spans="1:5" ht="13.5" x14ac:dyDescent="0.25">
      <c r="A4757" s="103">
        <v>103813</v>
      </c>
      <c r="B4757" s="103" t="s">
        <v>5374</v>
      </c>
      <c r="C4757" s="103" t="s">
        <v>225</v>
      </c>
      <c r="D4757" s="360">
        <v>44.58</v>
      </c>
      <c r="E4757" s="522" t="s">
        <v>619</v>
      </c>
    </row>
    <row r="4758" spans="1:5" ht="13.5" x14ac:dyDescent="0.25">
      <c r="A4758" s="103">
        <v>103814</v>
      </c>
      <c r="B4758" s="103" t="s">
        <v>5375</v>
      </c>
      <c r="C4758" s="103" t="s">
        <v>225</v>
      </c>
      <c r="D4758" s="360">
        <v>10.84</v>
      </c>
      <c r="E4758" s="522" t="s">
        <v>619</v>
      </c>
    </row>
    <row r="4759" spans="1:5" ht="13.5" x14ac:dyDescent="0.25">
      <c r="A4759" s="103">
        <v>103815</v>
      </c>
      <c r="B4759" s="103" t="s">
        <v>5376</v>
      </c>
      <c r="C4759" s="103" t="s">
        <v>225</v>
      </c>
      <c r="D4759" s="360">
        <v>10.87</v>
      </c>
      <c r="E4759" s="522" t="s">
        <v>619</v>
      </c>
    </row>
    <row r="4760" spans="1:5" ht="13.5" x14ac:dyDescent="0.25">
      <c r="A4760" s="103">
        <v>103816</v>
      </c>
      <c r="B4760" s="103" t="s">
        <v>5377</v>
      </c>
      <c r="C4760" s="103" t="s">
        <v>225</v>
      </c>
      <c r="D4760" s="360">
        <v>25.61</v>
      </c>
      <c r="E4760" s="522" t="s">
        <v>619</v>
      </c>
    </row>
    <row r="4761" spans="1:5" ht="13.5" x14ac:dyDescent="0.25">
      <c r="A4761" s="103">
        <v>103817</v>
      </c>
      <c r="B4761" s="103" t="s">
        <v>5378</v>
      </c>
      <c r="C4761" s="103" t="s">
        <v>225</v>
      </c>
      <c r="D4761" s="360">
        <v>435.34</v>
      </c>
      <c r="E4761" s="522" t="s">
        <v>619</v>
      </c>
    </row>
    <row r="4762" spans="1:5" ht="13.5" x14ac:dyDescent="0.25">
      <c r="A4762" s="103">
        <v>103818</v>
      </c>
      <c r="B4762" s="103" t="s">
        <v>5379</v>
      </c>
      <c r="C4762" s="103" t="s">
        <v>225</v>
      </c>
      <c r="D4762" s="360">
        <v>18.989999999999998</v>
      </c>
      <c r="E4762" s="522" t="s">
        <v>619</v>
      </c>
    </row>
    <row r="4763" spans="1:5" ht="13.5" x14ac:dyDescent="0.25">
      <c r="A4763" s="103">
        <v>103819</v>
      </c>
      <c r="B4763" s="103" t="s">
        <v>5380</v>
      </c>
      <c r="C4763" s="103" t="s">
        <v>225</v>
      </c>
      <c r="D4763" s="360">
        <v>19.170000000000002</v>
      </c>
      <c r="E4763" s="522" t="s">
        <v>619</v>
      </c>
    </row>
    <row r="4764" spans="1:5" ht="13.5" x14ac:dyDescent="0.25">
      <c r="A4764" s="103">
        <v>103820</v>
      </c>
      <c r="B4764" s="103" t="s">
        <v>5381</v>
      </c>
      <c r="C4764" s="103" t="s">
        <v>225</v>
      </c>
      <c r="D4764" s="360">
        <v>20.45</v>
      </c>
      <c r="E4764" s="522" t="s">
        <v>619</v>
      </c>
    </row>
    <row r="4765" spans="1:5" ht="13.5" x14ac:dyDescent="0.25">
      <c r="A4765" s="103">
        <v>103821</v>
      </c>
      <c r="B4765" s="103" t="s">
        <v>5382</v>
      </c>
      <c r="C4765" s="103" t="s">
        <v>225</v>
      </c>
      <c r="D4765" s="360">
        <v>509.46</v>
      </c>
      <c r="E4765" s="522" t="s">
        <v>619</v>
      </c>
    </row>
    <row r="4766" spans="1:5" ht="13.5" x14ac:dyDescent="0.25">
      <c r="A4766" s="103">
        <v>103822</v>
      </c>
      <c r="B4766" s="103" t="s">
        <v>5383</v>
      </c>
      <c r="C4766" s="103" t="s">
        <v>225</v>
      </c>
      <c r="D4766" s="360">
        <v>52.83</v>
      </c>
      <c r="E4766" s="522" t="s">
        <v>619</v>
      </c>
    </row>
    <row r="4767" spans="1:5" ht="13.5" x14ac:dyDescent="0.25">
      <c r="A4767" s="103">
        <v>103823</v>
      </c>
      <c r="B4767" s="103" t="s">
        <v>5384</v>
      </c>
      <c r="C4767" s="103" t="s">
        <v>225</v>
      </c>
      <c r="D4767" s="360">
        <v>16.670000000000002</v>
      </c>
      <c r="E4767" s="522" t="s">
        <v>619</v>
      </c>
    </row>
    <row r="4768" spans="1:5" ht="13.5" x14ac:dyDescent="0.25">
      <c r="A4768" s="103">
        <v>103824</v>
      </c>
      <c r="B4768" s="103" t="s">
        <v>5385</v>
      </c>
      <c r="C4768" s="103" t="s">
        <v>225</v>
      </c>
      <c r="D4768" s="360">
        <v>22.07</v>
      </c>
      <c r="E4768" s="522" t="s">
        <v>619</v>
      </c>
    </row>
    <row r="4769" spans="1:5" ht="13.5" x14ac:dyDescent="0.25">
      <c r="A4769" s="103">
        <v>103825</v>
      </c>
      <c r="B4769" s="103" t="s">
        <v>5386</v>
      </c>
      <c r="C4769" s="103" t="s">
        <v>225</v>
      </c>
      <c r="D4769" s="360">
        <v>26.16</v>
      </c>
      <c r="E4769" s="522" t="s">
        <v>619</v>
      </c>
    </row>
    <row r="4770" spans="1:5" ht="13.5" x14ac:dyDescent="0.25">
      <c r="A4770" s="103">
        <v>103826</v>
      </c>
      <c r="B4770" s="103" t="s">
        <v>5387</v>
      </c>
      <c r="C4770" s="103" t="s">
        <v>225</v>
      </c>
      <c r="D4770" s="360">
        <v>28.96</v>
      </c>
      <c r="E4770" s="522" t="s">
        <v>619</v>
      </c>
    </row>
    <row r="4771" spans="1:5" ht="13.5" x14ac:dyDescent="0.25">
      <c r="A4771" s="103">
        <v>103827</v>
      </c>
      <c r="B4771" s="103" t="s">
        <v>5388</v>
      </c>
      <c r="C4771" s="103" t="s">
        <v>225</v>
      </c>
      <c r="D4771" s="360">
        <v>28.96</v>
      </c>
      <c r="E4771" s="522" t="s">
        <v>619</v>
      </c>
    </row>
    <row r="4772" spans="1:5" ht="13.5" x14ac:dyDescent="0.25">
      <c r="A4772" s="103">
        <v>103828</v>
      </c>
      <c r="B4772" s="103" t="s">
        <v>5389</v>
      </c>
      <c r="C4772" s="103" t="s">
        <v>225</v>
      </c>
      <c r="D4772" s="360">
        <v>88.51</v>
      </c>
      <c r="E4772" s="522" t="s">
        <v>619</v>
      </c>
    </row>
    <row r="4773" spans="1:5" ht="13.5" x14ac:dyDescent="0.25">
      <c r="A4773" s="103">
        <v>103829</v>
      </c>
      <c r="B4773" s="103" t="s">
        <v>5390</v>
      </c>
      <c r="C4773" s="103" t="s">
        <v>225</v>
      </c>
      <c r="D4773" s="360">
        <v>562.66999999999996</v>
      </c>
      <c r="E4773" s="522" t="s">
        <v>619</v>
      </c>
    </row>
    <row r="4774" spans="1:5" ht="13.5" x14ac:dyDescent="0.25">
      <c r="A4774" s="103">
        <v>103830</v>
      </c>
      <c r="B4774" s="103" t="s">
        <v>5391</v>
      </c>
      <c r="C4774" s="103" t="s">
        <v>225</v>
      </c>
      <c r="D4774" s="360">
        <v>34.43</v>
      </c>
      <c r="E4774" s="522" t="s">
        <v>619</v>
      </c>
    </row>
    <row r="4775" spans="1:5" ht="13.5" x14ac:dyDescent="0.25">
      <c r="A4775" s="103">
        <v>103831</v>
      </c>
      <c r="B4775" s="103" t="s">
        <v>5392</v>
      </c>
      <c r="C4775" s="103" t="s">
        <v>225</v>
      </c>
      <c r="D4775" s="360">
        <v>24.9</v>
      </c>
      <c r="E4775" s="522" t="s">
        <v>619</v>
      </c>
    </row>
    <row r="4776" spans="1:5" ht="13.5" x14ac:dyDescent="0.25">
      <c r="A4776" s="103">
        <v>103832</v>
      </c>
      <c r="B4776" s="103" t="s">
        <v>5393</v>
      </c>
      <c r="C4776" s="103" t="s">
        <v>225</v>
      </c>
      <c r="D4776" s="360">
        <v>22.44</v>
      </c>
      <c r="E4776" s="522" t="s">
        <v>619</v>
      </c>
    </row>
    <row r="4777" spans="1:5" ht="13.5" x14ac:dyDescent="0.25">
      <c r="A4777" s="103">
        <v>103833</v>
      </c>
      <c r="B4777" s="103" t="s">
        <v>5394</v>
      </c>
      <c r="C4777" s="103" t="s">
        <v>225</v>
      </c>
      <c r="D4777" s="360">
        <v>41.29</v>
      </c>
      <c r="E4777" s="522" t="s">
        <v>619</v>
      </c>
    </row>
    <row r="4778" spans="1:5" ht="13.5" x14ac:dyDescent="0.25">
      <c r="A4778" s="103">
        <v>103834</v>
      </c>
      <c r="B4778" s="103" t="s">
        <v>5395</v>
      </c>
      <c r="C4778" s="103" t="s">
        <v>225</v>
      </c>
      <c r="D4778" s="360">
        <v>60.13</v>
      </c>
      <c r="E4778" s="522" t="s">
        <v>619</v>
      </c>
    </row>
    <row r="4779" spans="1:5" ht="13.5" x14ac:dyDescent="0.25">
      <c r="A4779" s="103">
        <v>103838</v>
      </c>
      <c r="B4779" s="103" t="s">
        <v>5396</v>
      </c>
      <c r="C4779" s="103" t="s">
        <v>225</v>
      </c>
      <c r="D4779" s="360">
        <v>15.96</v>
      </c>
      <c r="E4779" s="522" t="s">
        <v>619</v>
      </c>
    </row>
    <row r="4780" spans="1:5" ht="13.5" x14ac:dyDescent="0.25">
      <c r="A4780" s="103">
        <v>103839</v>
      </c>
      <c r="B4780" s="103" t="s">
        <v>5397</v>
      </c>
      <c r="C4780" s="103" t="s">
        <v>225</v>
      </c>
      <c r="D4780" s="360">
        <v>15.93</v>
      </c>
      <c r="E4780" s="522" t="s">
        <v>619</v>
      </c>
    </row>
    <row r="4781" spans="1:5" ht="13.5" x14ac:dyDescent="0.25">
      <c r="A4781" s="103">
        <v>103840</v>
      </c>
      <c r="B4781" s="103" t="s">
        <v>5398</v>
      </c>
      <c r="C4781" s="103" t="s">
        <v>225</v>
      </c>
      <c r="D4781" s="360">
        <v>20.350000000000001</v>
      </c>
      <c r="E4781" s="522" t="s">
        <v>619</v>
      </c>
    </row>
    <row r="4782" spans="1:5" ht="13.5" x14ac:dyDescent="0.25">
      <c r="A4782" s="103">
        <v>103841</v>
      </c>
      <c r="B4782" s="103" t="s">
        <v>5399</v>
      </c>
      <c r="C4782" s="103" t="s">
        <v>225</v>
      </c>
      <c r="D4782" s="360">
        <v>26.16</v>
      </c>
      <c r="E4782" s="522" t="s">
        <v>619</v>
      </c>
    </row>
    <row r="4783" spans="1:5" ht="13.5" x14ac:dyDescent="0.25">
      <c r="A4783" s="103">
        <v>103842</v>
      </c>
      <c r="B4783" s="103" t="s">
        <v>5400</v>
      </c>
      <c r="C4783" s="103" t="s">
        <v>225</v>
      </c>
      <c r="D4783" s="360">
        <v>25.88</v>
      </c>
      <c r="E4783" s="522" t="s">
        <v>619</v>
      </c>
    </row>
    <row r="4784" spans="1:5" ht="13.5" x14ac:dyDescent="0.25">
      <c r="A4784" s="103">
        <v>103843</v>
      </c>
      <c r="B4784" s="103" t="s">
        <v>5401</v>
      </c>
      <c r="C4784" s="103" t="s">
        <v>225</v>
      </c>
      <c r="D4784" s="360">
        <v>29.34</v>
      </c>
      <c r="E4784" s="522" t="s">
        <v>619</v>
      </c>
    </row>
    <row r="4785" spans="1:5" ht="13.5" x14ac:dyDescent="0.25">
      <c r="A4785" s="103">
        <v>103844</v>
      </c>
      <c r="B4785" s="103" t="s">
        <v>5402</v>
      </c>
      <c r="C4785" s="103" t="s">
        <v>225</v>
      </c>
      <c r="D4785" s="360">
        <v>32.64</v>
      </c>
      <c r="E4785" s="522" t="s">
        <v>619</v>
      </c>
    </row>
    <row r="4786" spans="1:5" ht="13.5" x14ac:dyDescent="0.25">
      <c r="A4786" s="103">
        <v>103845</v>
      </c>
      <c r="B4786" s="103" t="s">
        <v>5403</v>
      </c>
      <c r="C4786" s="103" t="s">
        <v>225</v>
      </c>
      <c r="D4786" s="360">
        <v>37.57</v>
      </c>
      <c r="E4786" s="522" t="s">
        <v>619</v>
      </c>
    </row>
    <row r="4787" spans="1:5" ht="13.5" x14ac:dyDescent="0.25">
      <c r="A4787" s="103">
        <v>103846</v>
      </c>
      <c r="B4787" s="103" t="s">
        <v>5404</v>
      </c>
      <c r="C4787" s="103" t="s">
        <v>225</v>
      </c>
      <c r="D4787" s="360">
        <v>35.86</v>
      </c>
      <c r="E4787" s="522" t="s">
        <v>619</v>
      </c>
    </row>
    <row r="4788" spans="1:5" ht="13.5" x14ac:dyDescent="0.25">
      <c r="A4788" s="103">
        <v>103847</v>
      </c>
      <c r="B4788" s="103" t="s">
        <v>5405</v>
      </c>
      <c r="C4788" s="103" t="s">
        <v>225</v>
      </c>
      <c r="D4788" s="360">
        <v>10.41</v>
      </c>
      <c r="E4788" s="522" t="s">
        <v>619</v>
      </c>
    </row>
    <row r="4789" spans="1:5" ht="13.5" x14ac:dyDescent="0.25">
      <c r="A4789" s="103">
        <v>103848</v>
      </c>
      <c r="B4789" s="103" t="s">
        <v>5406</v>
      </c>
      <c r="C4789" s="103" t="s">
        <v>225</v>
      </c>
      <c r="D4789" s="360">
        <v>10.44</v>
      </c>
      <c r="E4789" s="522" t="s">
        <v>619</v>
      </c>
    </row>
    <row r="4790" spans="1:5" ht="13.5" x14ac:dyDescent="0.25">
      <c r="A4790" s="103">
        <v>103849</v>
      </c>
      <c r="B4790" s="103" t="s">
        <v>5407</v>
      </c>
      <c r="C4790" s="103" t="s">
        <v>225</v>
      </c>
      <c r="D4790" s="360">
        <v>25.18</v>
      </c>
      <c r="E4790" s="522" t="s">
        <v>619</v>
      </c>
    </row>
    <row r="4791" spans="1:5" ht="13.5" x14ac:dyDescent="0.25">
      <c r="A4791" s="103">
        <v>103850</v>
      </c>
      <c r="B4791" s="103" t="s">
        <v>5408</v>
      </c>
      <c r="C4791" s="103" t="s">
        <v>225</v>
      </c>
      <c r="D4791" s="360">
        <v>434.91</v>
      </c>
      <c r="E4791" s="522" t="s">
        <v>619</v>
      </c>
    </row>
    <row r="4792" spans="1:5" ht="13.5" x14ac:dyDescent="0.25">
      <c r="A4792" s="103">
        <v>103851</v>
      </c>
      <c r="B4792" s="103" t="s">
        <v>5409</v>
      </c>
      <c r="C4792" s="103" t="s">
        <v>225</v>
      </c>
      <c r="D4792" s="360">
        <v>18.77</v>
      </c>
      <c r="E4792" s="522" t="s">
        <v>619</v>
      </c>
    </row>
    <row r="4793" spans="1:5" ht="13.5" x14ac:dyDescent="0.25">
      <c r="A4793" s="103">
        <v>103852</v>
      </c>
      <c r="B4793" s="103" t="s">
        <v>5410</v>
      </c>
      <c r="C4793" s="103" t="s">
        <v>225</v>
      </c>
      <c r="D4793" s="360">
        <v>15.81</v>
      </c>
      <c r="E4793" s="522" t="s">
        <v>619</v>
      </c>
    </row>
    <row r="4794" spans="1:5" ht="13.5" x14ac:dyDescent="0.25">
      <c r="A4794" s="103">
        <v>103853</v>
      </c>
      <c r="B4794" s="103" t="s">
        <v>5411</v>
      </c>
      <c r="C4794" s="103" t="s">
        <v>225</v>
      </c>
      <c r="D4794" s="360">
        <v>17.09</v>
      </c>
      <c r="E4794" s="522" t="s">
        <v>619</v>
      </c>
    </row>
    <row r="4795" spans="1:5" ht="13.5" x14ac:dyDescent="0.25">
      <c r="A4795" s="103">
        <v>103854</v>
      </c>
      <c r="B4795" s="103" t="s">
        <v>5412</v>
      </c>
      <c r="C4795" s="103" t="s">
        <v>225</v>
      </c>
      <c r="D4795" s="360">
        <v>506.1</v>
      </c>
      <c r="E4795" s="522" t="s">
        <v>619</v>
      </c>
    </row>
    <row r="4796" spans="1:5" ht="13.5" x14ac:dyDescent="0.25">
      <c r="A4796" s="103">
        <v>103855</v>
      </c>
      <c r="B4796" s="103" t="s">
        <v>5413</v>
      </c>
      <c r="C4796" s="103" t="s">
        <v>225</v>
      </c>
      <c r="D4796" s="360">
        <v>49.47</v>
      </c>
      <c r="E4796" s="522" t="s">
        <v>619</v>
      </c>
    </row>
    <row r="4797" spans="1:5" ht="13.5" x14ac:dyDescent="0.25">
      <c r="A4797" s="103">
        <v>103856</v>
      </c>
      <c r="B4797" s="103" t="s">
        <v>5414</v>
      </c>
      <c r="C4797" s="103" t="s">
        <v>225</v>
      </c>
      <c r="D4797" s="360">
        <v>14.89</v>
      </c>
      <c r="E4797" s="522" t="s">
        <v>619</v>
      </c>
    </row>
    <row r="4798" spans="1:5" ht="13.5" x14ac:dyDescent="0.25">
      <c r="A4798" s="103">
        <v>103857</v>
      </c>
      <c r="B4798" s="103" t="s">
        <v>5415</v>
      </c>
      <c r="C4798" s="103" t="s">
        <v>225</v>
      </c>
      <c r="D4798" s="360">
        <v>20.39</v>
      </c>
      <c r="E4798" s="522" t="s">
        <v>619</v>
      </c>
    </row>
    <row r="4799" spans="1:5" ht="13.5" x14ac:dyDescent="0.25">
      <c r="A4799" s="103">
        <v>103858</v>
      </c>
      <c r="B4799" s="103" t="s">
        <v>5416</v>
      </c>
      <c r="C4799" s="103" t="s">
        <v>225</v>
      </c>
      <c r="D4799" s="360">
        <v>24.5</v>
      </c>
      <c r="E4799" s="522" t="s">
        <v>619</v>
      </c>
    </row>
    <row r="4800" spans="1:5" ht="13.5" x14ac:dyDescent="0.25">
      <c r="A4800" s="103">
        <v>103859</v>
      </c>
      <c r="B4800" s="103" t="s">
        <v>5417</v>
      </c>
      <c r="C4800" s="103" t="s">
        <v>225</v>
      </c>
      <c r="D4800" s="360">
        <v>23.57</v>
      </c>
      <c r="E4800" s="522" t="s">
        <v>619</v>
      </c>
    </row>
    <row r="4801" spans="1:5" ht="13.5" x14ac:dyDescent="0.25">
      <c r="A4801" s="103">
        <v>103860</v>
      </c>
      <c r="B4801" s="103" t="s">
        <v>5418</v>
      </c>
      <c r="C4801" s="103" t="s">
        <v>225</v>
      </c>
      <c r="D4801" s="360">
        <v>23.57</v>
      </c>
      <c r="E4801" s="522" t="s">
        <v>619</v>
      </c>
    </row>
    <row r="4802" spans="1:5" ht="13.5" x14ac:dyDescent="0.25">
      <c r="A4802" s="103">
        <v>103861</v>
      </c>
      <c r="B4802" s="103" t="s">
        <v>5419</v>
      </c>
      <c r="C4802" s="103" t="s">
        <v>225</v>
      </c>
      <c r="D4802" s="360">
        <v>83.12</v>
      </c>
      <c r="E4802" s="522" t="s">
        <v>619</v>
      </c>
    </row>
    <row r="4803" spans="1:5" ht="13.5" x14ac:dyDescent="0.25">
      <c r="A4803" s="103">
        <v>103862</v>
      </c>
      <c r="B4803" s="103" t="s">
        <v>5420</v>
      </c>
      <c r="C4803" s="103" t="s">
        <v>225</v>
      </c>
      <c r="D4803" s="360">
        <v>557.28</v>
      </c>
      <c r="E4803" s="522" t="s">
        <v>619</v>
      </c>
    </row>
    <row r="4804" spans="1:5" ht="13.5" x14ac:dyDescent="0.25">
      <c r="A4804" s="103">
        <v>103863</v>
      </c>
      <c r="B4804" s="103" t="s">
        <v>5421</v>
      </c>
      <c r="C4804" s="103" t="s">
        <v>225</v>
      </c>
      <c r="D4804" s="360">
        <v>31.73</v>
      </c>
      <c r="E4804" s="522" t="s">
        <v>619</v>
      </c>
    </row>
    <row r="4805" spans="1:5" ht="13.5" x14ac:dyDescent="0.25">
      <c r="A4805" s="103">
        <v>103864</v>
      </c>
      <c r="B4805" s="103" t="s">
        <v>5422</v>
      </c>
      <c r="C4805" s="103" t="s">
        <v>225</v>
      </c>
      <c r="D4805" s="360">
        <v>20.43</v>
      </c>
      <c r="E4805" s="522" t="s">
        <v>619</v>
      </c>
    </row>
    <row r="4806" spans="1:5" ht="13.5" x14ac:dyDescent="0.25">
      <c r="A4806" s="103">
        <v>103865</v>
      </c>
      <c r="B4806" s="103" t="s">
        <v>5423</v>
      </c>
      <c r="C4806" s="103" t="s">
        <v>225</v>
      </c>
      <c r="D4806" s="360">
        <v>21.59</v>
      </c>
      <c r="E4806" s="522" t="s">
        <v>619</v>
      </c>
    </row>
    <row r="4807" spans="1:5" ht="13.5" x14ac:dyDescent="0.25">
      <c r="A4807" s="103">
        <v>103866</v>
      </c>
      <c r="B4807" s="103" t="s">
        <v>5424</v>
      </c>
      <c r="C4807" s="103" t="s">
        <v>225</v>
      </c>
      <c r="D4807" s="360">
        <v>34.619999999999997</v>
      </c>
      <c r="E4807" s="522" t="s">
        <v>619</v>
      </c>
    </row>
    <row r="4808" spans="1:5" ht="13.5" x14ac:dyDescent="0.25">
      <c r="A4808" s="103">
        <v>103867</v>
      </c>
      <c r="B4808" s="103" t="s">
        <v>5425</v>
      </c>
      <c r="C4808" s="103" t="s">
        <v>225</v>
      </c>
      <c r="D4808" s="360">
        <v>48.48</v>
      </c>
      <c r="E4808" s="522" t="s">
        <v>619</v>
      </c>
    </row>
    <row r="4809" spans="1:5" ht="13.5" x14ac:dyDescent="0.25">
      <c r="A4809" s="103">
        <v>103874</v>
      </c>
      <c r="B4809" s="103" t="s">
        <v>5426</v>
      </c>
      <c r="C4809" s="103" t="s">
        <v>225</v>
      </c>
      <c r="D4809" s="360">
        <v>16.649999999999999</v>
      </c>
      <c r="E4809" s="522" t="s">
        <v>619</v>
      </c>
    </row>
    <row r="4810" spans="1:5" ht="13.5" x14ac:dyDescent="0.25">
      <c r="A4810" s="103">
        <v>103875</v>
      </c>
      <c r="B4810" s="103" t="s">
        <v>5427</v>
      </c>
      <c r="C4810" s="103" t="s">
        <v>225</v>
      </c>
      <c r="D4810" s="360">
        <v>16.62</v>
      </c>
      <c r="E4810" s="522" t="s">
        <v>619</v>
      </c>
    </row>
    <row r="4811" spans="1:5" ht="13.5" x14ac:dyDescent="0.25">
      <c r="A4811" s="103">
        <v>103876</v>
      </c>
      <c r="B4811" s="103" t="s">
        <v>5428</v>
      </c>
      <c r="C4811" s="103" t="s">
        <v>225</v>
      </c>
      <c r="D4811" s="360">
        <v>20.69</v>
      </c>
      <c r="E4811" s="522" t="s">
        <v>619</v>
      </c>
    </row>
    <row r="4812" spans="1:5" ht="13.5" x14ac:dyDescent="0.25">
      <c r="A4812" s="103">
        <v>103877</v>
      </c>
      <c r="B4812" s="103" t="s">
        <v>5429</v>
      </c>
      <c r="C4812" s="103" t="s">
        <v>225</v>
      </c>
      <c r="D4812" s="360">
        <v>25.42</v>
      </c>
      <c r="E4812" s="522" t="s">
        <v>619</v>
      </c>
    </row>
    <row r="4813" spans="1:5" ht="13.5" x14ac:dyDescent="0.25">
      <c r="A4813" s="103">
        <v>103878</v>
      </c>
      <c r="B4813" s="103" t="s">
        <v>5430</v>
      </c>
      <c r="C4813" s="103" t="s">
        <v>225</v>
      </c>
      <c r="D4813" s="360">
        <v>25.14</v>
      </c>
      <c r="E4813" s="522" t="s">
        <v>619</v>
      </c>
    </row>
    <row r="4814" spans="1:5" ht="13.5" x14ac:dyDescent="0.25">
      <c r="A4814" s="103">
        <v>103879</v>
      </c>
      <c r="B4814" s="103" t="s">
        <v>5431</v>
      </c>
      <c r="C4814" s="103" t="s">
        <v>225</v>
      </c>
      <c r="D4814" s="360">
        <v>28.97</v>
      </c>
      <c r="E4814" s="522" t="s">
        <v>619</v>
      </c>
    </row>
    <row r="4815" spans="1:5" ht="13.5" x14ac:dyDescent="0.25">
      <c r="A4815" s="103">
        <v>103880</v>
      </c>
      <c r="B4815" s="103" t="s">
        <v>5432</v>
      </c>
      <c r="C4815" s="103" t="s">
        <v>225</v>
      </c>
      <c r="D4815" s="360">
        <v>32.270000000000003</v>
      </c>
      <c r="E4815" s="522" t="s">
        <v>619</v>
      </c>
    </row>
    <row r="4816" spans="1:5" ht="13.5" x14ac:dyDescent="0.25">
      <c r="A4816" s="103">
        <v>103881</v>
      </c>
      <c r="B4816" s="103" t="s">
        <v>5433</v>
      </c>
      <c r="C4816" s="103" t="s">
        <v>225</v>
      </c>
      <c r="D4816" s="360">
        <v>35.619999999999997</v>
      </c>
      <c r="E4816" s="522" t="s">
        <v>619</v>
      </c>
    </row>
    <row r="4817" spans="1:5" ht="13.5" x14ac:dyDescent="0.25">
      <c r="A4817" s="103">
        <v>103882</v>
      </c>
      <c r="B4817" s="103" t="s">
        <v>5434</v>
      </c>
      <c r="C4817" s="103" t="s">
        <v>225</v>
      </c>
      <c r="D4817" s="360">
        <v>33.909999999999997</v>
      </c>
      <c r="E4817" s="522" t="s">
        <v>619</v>
      </c>
    </row>
    <row r="4818" spans="1:5" ht="13.5" x14ac:dyDescent="0.25">
      <c r="A4818" s="103">
        <v>103883</v>
      </c>
      <c r="B4818" s="103" t="s">
        <v>5435</v>
      </c>
      <c r="C4818" s="103" t="s">
        <v>225</v>
      </c>
      <c r="D4818" s="360">
        <v>10.85</v>
      </c>
      <c r="E4818" s="522" t="s">
        <v>619</v>
      </c>
    </row>
    <row r="4819" spans="1:5" ht="13.5" x14ac:dyDescent="0.25">
      <c r="A4819" s="103">
        <v>103884</v>
      </c>
      <c r="B4819" s="103" t="s">
        <v>5436</v>
      </c>
      <c r="C4819" s="103" t="s">
        <v>225</v>
      </c>
      <c r="D4819" s="360">
        <v>10.88</v>
      </c>
      <c r="E4819" s="522" t="s">
        <v>619</v>
      </c>
    </row>
    <row r="4820" spans="1:5" ht="13.5" x14ac:dyDescent="0.25">
      <c r="A4820" s="103">
        <v>103885</v>
      </c>
      <c r="B4820" s="103" t="s">
        <v>5437</v>
      </c>
      <c r="C4820" s="103" t="s">
        <v>225</v>
      </c>
      <c r="D4820" s="360">
        <v>25.62</v>
      </c>
      <c r="E4820" s="522" t="s">
        <v>619</v>
      </c>
    </row>
    <row r="4821" spans="1:5" ht="13.5" x14ac:dyDescent="0.25">
      <c r="A4821" s="103">
        <v>103886</v>
      </c>
      <c r="B4821" s="103" t="s">
        <v>5438</v>
      </c>
      <c r="C4821" s="103" t="s">
        <v>225</v>
      </c>
      <c r="D4821" s="360">
        <v>435.35</v>
      </c>
      <c r="E4821" s="522" t="s">
        <v>619</v>
      </c>
    </row>
    <row r="4822" spans="1:5" ht="13.5" x14ac:dyDescent="0.25">
      <c r="A4822" s="103">
        <v>103887</v>
      </c>
      <c r="B4822" s="103" t="s">
        <v>5439</v>
      </c>
      <c r="C4822" s="103" t="s">
        <v>225</v>
      </c>
      <c r="D4822" s="360">
        <v>18.989999999999998</v>
      </c>
      <c r="E4822" s="522" t="s">
        <v>619</v>
      </c>
    </row>
    <row r="4823" spans="1:5" ht="13.5" x14ac:dyDescent="0.25">
      <c r="A4823" s="103">
        <v>103888</v>
      </c>
      <c r="B4823" s="103" t="s">
        <v>5440</v>
      </c>
      <c r="C4823" s="103" t="s">
        <v>225</v>
      </c>
      <c r="D4823" s="360">
        <v>15.29</v>
      </c>
      <c r="E4823" s="522" t="s">
        <v>619</v>
      </c>
    </row>
    <row r="4824" spans="1:5" ht="13.5" x14ac:dyDescent="0.25">
      <c r="A4824" s="103">
        <v>103889</v>
      </c>
      <c r="B4824" s="103" t="s">
        <v>5441</v>
      </c>
      <c r="C4824" s="103" t="s">
        <v>225</v>
      </c>
      <c r="D4824" s="360">
        <v>16.57</v>
      </c>
      <c r="E4824" s="522" t="s">
        <v>619</v>
      </c>
    </row>
    <row r="4825" spans="1:5" ht="13.5" x14ac:dyDescent="0.25">
      <c r="A4825" s="103">
        <v>103890</v>
      </c>
      <c r="B4825" s="103" t="s">
        <v>5442</v>
      </c>
      <c r="C4825" s="103" t="s">
        <v>225</v>
      </c>
      <c r="D4825" s="360">
        <v>505.58</v>
      </c>
      <c r="E4825" s="522" t="s">
        <v>619</v>
      </c>
    </row>
    <row r="4826" spans="1:5" ht="13.5" x14ac:dyDescent="0.25">
      <c r="A4826" s="103">
        <v>103891</v>
      </c>
      <c r="B4826" s="103" t="s">
        <v>5443</v>
      </c>
      <c r="C4826" s="103" t="s">
        <v>225</v>
      </c>
      <c r="D4826" s="360">
        <v>48.95</v>
      </c>
      <c r="E4826" s="522" t="s">
        <v>619</v>
      </c>
    </row>
    <row r="4827" spans="1:5" ht="13.5" x14ac:dyDescent="0.25">
      <c r="A4827" s="103">
        <v>103892</v>
      </c>
      <c r="B4827" s="103" t="s">
        <v>5444</v>
      </c>
      <c r="C4827" s="103" t="s">
        <v>225</v>
      </c>
      <c r="D4827" s="360">
        <v>14.89</v>
      </c>
      <c r="E4827" s="522" t="s">
        <v>619</v>
      </c>
    </row>
    <row r="4828" spans="1:5" ht="13.5" x14ac:dyDescent="0.25">
      <c r="A4828" s="103">
        <v>103893</v>
      </c>
      <c r="B4828" s="103" t="s">
        <v>5445</v>
      </c>
      <c r="C4828" s="103" t="s">
        <v>225</v>
      </c>
      <c r="D4828" s="360">
        <v>20.13</v>
      </c>
      <c r="E4828" s="522" t="s">
        <v>619</v>
      </c>
    </row>
    <row r="4829" spans="1:5" ht="13.5" x14ac:dyDescent="0.25">
      <c r="A4829" s="103">
        <v>103894</v>
      </c>
      <c r="B4829" s="103" t="s">
        <v>5446</v>
      </c>
      <c r="C4829" s="103" t="s">
        <v>225</v>
      </c>
      <c r="D4829" s="360">
        <v>24.23</v>
      </c>
      <c r="E4829" s="522" t="s">
        <v>619</v>
      </c>
    </row>
    <row r="4830" spans="1:5" ht="13.5" x14ac:dyDescent="0.25">
      <c r="A4830" s="103">
        <v>103895</v>
      </c>
      <c r="B4830" s="103" t="s">
        <v>5447</v>
      </c>
      <c r="C4830" s="103" t="s">
        <v>225</v>
      </c>
      <c r="D4830" s="360">
        <v>22.22</v>
      </c>
      <c r="E4830" s="522" t="s">
        <v>619</v>
      </c>
    </row>
    <row r="4831" spans="1:5" ht="13.5" x14ac:dyDescent="0.25">
      <c r="A4831" s="103">
        <v>103896</v>
      </c>
      <c r="B4831" s="103" t="s">
        <v>5448</v>
      </c>
      <c r="C4831" s="103" t="s">
        <v>225</v>
      </c>
      <c r="D4831" s="360">
        <v>22.22</v>
      </c>
      <c r="E4831" s="522" t="s">
        <v>619</v>
      </c>
    </row>
    <row r="4832" spans="1:5" ht="13.5" x14ac:dyDescent="0.25">
      <c r="A4832" s="103">
        <v>103897</v>
      </c>
      <c r="B4832" s="103" t="s">
        <v>5449</v>
      </c>
      <c r="C4832" s="103" t="s">
        <v>225</v>
      </c>
      <c r="D4832" s="360">
        <v>81.77</v>
      </c>
      <c r="E4832" s="522" t="s">
        <v>619</v>
      </c>
    </row>
    <row r="4833" spans="1:5" ht="13.5" x14ac:dyDescent="0.25">
      <c r="A4833" s="103">
        <v>103898</v>
      </c>
      <c r="B4833" s="103" t="s">
        <v>5450</v>
      </c>
      <c r="C4833" s="103" t="s">
        <v>225</v>
      </c>
      <c r="D4833" s="360">
        <v>555.92999999999995</v>
      </c>
      <c r="E4833" s="522" t="s">
        <v>619</v>
      </c>
    </row>
    <row r="4834" spans="1:5" ht="13.5" x14ac:dyDescent="0.25">
      <c r="A4834" s="103">
        <v>103899</v>
      </c>
      <c r="B4834" s="103" t="s">
        <v>5451</v>
      </c>
      <c r="C4834" s="103" t="s">
        <v>225</v>
      </c>
      <c r="D4834" s="360">
        <v>31.06</v>
      </c>
      <c r="E4834" s="522" t="s">
        <v>619</v>
      </c>
    </row>
    <row r="4835" spans="1:5" ht="13.5" x14ac:dyDescent="0.25">
      <c r="A4835" s="103">
        <v>103900</v>
      </c>
      <c r="B4835" s="103" t="s">
        <v>5452</v>
      </c>
      <c r="C4835" s="103" t="s">
        <v>225</v>
      </c>
      <c r="D4835" s="360">
        <v>19.36</v>
      </c>
      <c r="E4835" s="522" t="s">
        <v>619</v>
      </c>
    </row>
    <row r="4836" spans="1:5" ht="13.5" x14ac:dyDescent="0.25">
      <c r="A4836" s="103">
        <v>103901</v>
      </c>
      <c r="B4836" s="103" t="s">
        <v>5453</v>
      </c>
      <c r="C4836" s="103" t="s">
        <v>225</v>
      </c>
      <c r="D4836" s="360">
        <v>22.49</v>
      </c>
      <c r="E4836" s="522" t="s">
        <v>619</v>
      </c>
    </row>
    <row r="4837" spans="1:5" ht="13.5" x14ac:dyDescent="0.25">
      <c r="A4837" s="103">
        <v>103902</v>
      </c>
      <c r="B4837" s="103" t="s">
        <v>5454</v>
      </c>
      <c r="C4837" s="103" t="s">
        <v>225</v>
      </c>
      <c r="D4837" s="360">
        <v>33.61</v>
      </c>
      <c r="E4837" s="522" t="s">
        <v>619</v>
      </c>
    </row>
    <row r="4838" spans="1:5" ht="13.5" x14ac:dyDescent="0.25">
      <c r="A4838" s="103">
        <v>103903</v>
      </c>
      <c r="B4838" s="103" t="s">
        <v>5455</v>
      </c>
      <c r="C4838" s="103" t="s">
        <v>225</v>
      </c>
      <c r="D4838" s="360">
        <v>45.84</v>
      </c>
      <c r="E4838" s="522" t="s">
        <v>619</v>
      </c>
    </row>
    <row r="4839" spans="1:5" ht="13.5" x14ac:dyDescent="0.25">
      <c r="A4839" s="103">
        <v>103947</v>
      </c>
      <c r="B4839" s="103" t="s">
        <v>5456</v>
      </c>
      <c r="C4839" s="103" t="s">
        <v>225</v>
      </c>
      <c r="D4839" s="360">
        <v>6.17</v>
      </c>
      <c r="E4839" s="522" t="s">
        <v>619</v>
      </c>
    </row>
    <row r="4840" spans="1:5" ht="13.5" x14ac:dyDescent="0.25">
      <c r="A4840" s="103">
        <v>103948</v>
      </c>
      <c r="B4840" s="103" t="s">
        <v>5457</v>
      </c>
      <c r="C4840" s="103" t="s">
        <v>225</v>
      </c>
      <c r="D4840" s="360">
        <v>7.87</v>
      </c>
      <c r="E4840" s="522" t="s">
        <v>619</v>
      </c>
    </row>
    <row r="4841" spans="1:5" ht="13.5" x14ac:dyDescent="0.25">
      <c r="A4841" s="103">
        <v>103949</v>
      </c>
      <c r="B4841" s="103" t="s">
        <v>5458</v>
      </c>
      <c r="C4841" s="103" t="s">
        <v>225</v>
      </c>
      <c r="D4841" s="360">
        <v>10.31</v>
      </c>
      <c r="E4841" s="522" t="s">
        <v>619</v>
      </c>
    </row>
    <row r="4842" spans="1:5" ht="13.5" x14ac:dyDescent="0.25">
      <c r="A4842" s="103">
        <v>103950</v>
      </c>
      <c r="B4842" s="103" t="s">
        <v>5459</v>
      </c>
      <c r="C4842" s="103" t="s">
        <v>225</v>
      </c>
      <c r="D4842" s="360">
        <v>11.63</v>
      </c>
      <c r="E4842" s="522" t="s">
        <v>619</v>
      </c>
    </row>
    <row r="4843" spans="1:5" ht="13.5" x14ac:dyDescent="0.25">
      <c r="A4843" s="103">
        <v>103951</v>
      </c>
      <c r="B4843" s="103" t="s">
        <v>5460</v>
      </c>
      <c r="C4843" s="103" t="s">
        <v>225</v>
      </c>
      <c r="D4843" s="360">
        <v>16.989999999999998</v>
      </c>
      <c r="E4843" s="522" t="s">
        <v>619</v>
      </c>
    </row>
    <row r="4844" spans="1:5" ht="13.5" x14ac:dyDescent="0.25">
      <c r="A4844" s="103">
        <v>103952</v>
      </c>
      <c r="B4844" s="103" t="s">
        <v>5461</v>
      </c>
      <c r="C4844" s="103" t="s">
        <v>225</v>
      </c>
      <c r="D4844" s="360">
        <v>5.71</v>
      </c>
      <c r="E4844" s="522" t="s">
        <v>619</v>
      </c>
    </row>
    <row r="4845" spans="1:5" ht="13.5" x14ac:dyDescent="0.25">
      <c r="A4845" s="103">
        <v>103953</v>
      </c>
      <c r="B4845" s="103" t="s">
        <v>5462</v>
      </c>
      <c r="C4845" s="103" t="s">
        <v>225</v>
      </c>
      <c r="D4845" s="360">
        <v>7.35</v>
      </c>
      <c r="E4845" s="522" t="s">
        <v>619</v>
      </c>
    </row>
    <row r="4846" spans="1:5" ht="13.5" x14ac:dyDescent="0.25">
      <c r="A4846" s="103">
        <v>103954</v>
      </c>
      <c r="B4846" s="103" t="s">
        <v>5463</v>
      </c>
      <c r="C4846" s="103" t="s">
        <v>225</v>
      </c>
      <c r="D4846" s="360">
        <v>9.82</v>
      </c>
      <c r="E4846" s="522" t="s">
        <v>619</v>
      </c>
    </row>
    <row r="4847" spans="1:5" ht="13.5" x14ac:dyDescent="0.25">
      <c r="A4847" s="103">
        <v>103955</v>
      </c>
      <c r="B4847" s="103" t="s">
        <v>5464</v>
      </c>
      <c r="C4847" s="103" t="s">
        <v>225</v>
      </c>
      <c r="D4847" s="360">
        <v>10.96</v>
      </c>
      <c r="E4847" s="522" t="s">
        <v>619</v>
      </c>
    </row>
    <row r="4848" spans="1:5" ht="13.5" x14ac:dyDescent="0.25">
      <c r="A4848" s="103">
        <v>103956</v>
      </c>
      <c r="B4848" s="103" t="s">
        <v>5465</v>
      </c>
      <c r="C4848" s="103" t="s">
        <v>225</v>
      </c>
      <c r="D4848" s="360">
        <v>16.21</v>
      </c>
      <c r="E4848" s="522" t="s">
        <v>619</v>
      </c>
    </row>
    <row r="4849" spans="1:5" ht="13.5" x14ac:dyDescent="0.25">
      <c r="A4849" s="103">
        <v>103957</v>
      </c>
      <c r="B4849" s="103" t="s">
        <v>5466</v>
      </c>
      <c r="C4849" s="103" t="s">
        <v>225</v>
      </c>
      <c r="D4849" s="360">
        <v>5.23</v>
      </c>
      <c r="E4849" s="522" t="s">
        <v>619</v>
      </c>
    </row>
    <row r="4850" spans="1:5" ht="13.5" x14ac:dyDescent="0.25">
      <c r="A4850" s="103">
        <v>103958</v>
      </c>
      <c r="B4850" s="103" t="s">
        <v>5467</v>
      </c>
      <c r="C4850" s="103" t="s">
        <v>225</v>
      </c>
      <c r="D4850" s="360">
        <v>11.74</v>
      </c>
      <c r="E4850" s="522" t="s">
        <v>619</v>
      </c>
    </row>
    <row r="4851" spans="1:5" ht="13.5" x14ac:dyDescent="0.25">
      <c r="A4851" s="103">
        <v>103959</v>
      </c>
      <c r="B4851" s="103" t="s">
        <v>5468</v>
      </c>
      <c r="C4851" s="103" t="s">
        <v>225</v>
      </c>
      <c r="D4851" s="360">
        <v>18.46</v>
      </c>
      <c r="E4851" s="522" t="s">
        <v>619</v>
      </c>
    </row>
    <row r="4852" spans="1:5" ht="13.5" x14ac:dyDescent="0.25">
      <c r="A4852" s="103">
        <v>103962</v>
      </c>
      <c r="B4852" s="103" t="s">
        <v>5469</v>
      </c>
      <c r="C4852" s="103" t="s">
        <v>225</v>
      </c>
      <c r="D4852" s="360">
        <v>7.78</v>
      </c>
      <c r="E4852" s="522" t="s">
        <v>619</v>
      </c>
    </row>
    <row r="4853" spans="1:5" ht="13.5" x14ac:dyDescent="0.25">
      <c r="A4853" s="103">
        <v>103964</v>
      </c>
      <c r="B4853" s="103" t="s">
        <v>5470</v>
      </c>
      <c r="C4853" s="103" t="s">
        <v>225</v>
      </c>
      <c r="D4853" s="360">
        <v>9.9499999999999993</v>
      </c>
      <c r="E4853" s="522" t="s">
        <v>619</v>
      </c>
    </row>
    <row r="4854" spans="1:5" ht="13.5" x14ac:dyDescent="0.25">
      <c r="A4854" s="103">
        <v>103966</v>
      </c>
      <c r="B4854" s="103" t="s">
        <v>5471</v>
      </c>
      <c r="C4854" s="103" t="s">
        <v>225</v>
      </c>
      <c r="D4854" s="360">
        <v>11.75</v>
      </c>
      <c r="E4854" s="522" t="s">
        <v>619</v>
      </c>
    </row>
    <row r="4855" spans="1:5" ht="13.5" x14ac:dyDescent="0.25">
      <c r="A4855" s="103">
        <v>103967</v>
      </c>
      <c r="B4855" s="103" t="s">
        <v>5472</v>
      </c>
      <c r="C4855" s="103" t="s">
        <v>225</v>
      </c>
      <c r="D4855" s="360">
        <v>14.53</v>
      </c>
      <c r="E4855" s="522" t="s">
        <v>619</v>
      </c>
    </row>
    <row r="4856" spans="1:5" ht="13.5" x14ac:dyDescent="0.25">
      <c r="A4856" s="103">
        <v>103968</v>
      </c>
      <c r="B4856" s="103" t="s">
        <v>5473</v>
      </c>
      <c r="C4856" s="103" t="s">
        <v>225</v>
      </c>
      <c r="D4856" s="360">
        <v>21.99</v>
      </c>
      <c r="E4856" s="522" t="s">
        <v>619</v>
      </c>
    </row>
    <row r="4857" spans="1:5" ht="13.5" x14ac:dyDescent="0.25">
      <c r="A4857" s="103">
        <v>103969</v>
      </c>
      <c r="B4857" s="103" t="s">
        <v>5474</v>
      </c>
      <c r="C4857" s="103" t="s">
        <v>225</v>
      </c>
      <c r="D4857" s="360">
        <v>26.34</v>
      </c>
      <c r="E4857" s="522" t="s">
        <v>619</v>
      </c>
    </row>
    <row r="4858" spans="1:5" ht="13.5" x14ac:dyDescent="0.25">
      <c r="A4858" s="103">
        <v>103971</v>
      </c>
      <c r="B4858" s="103" t="s">
        <v>5475</v>
      </c>
      <c r="C4858" s="103" t="s">
        <v>225</v>
      </c>
      <c r="D4858" s="360">
        <v>33.78</v>
      </c>
      <c r="E4858" s="522" t="s">
        <v>619</v>
      </c>
    </row>
    <row r="4859" spans="1:5" ht="13.5" x14ac:dyDescent="0.25">
      <c r="A4859" s="103">
        <v>103972</v>
      </c>
      <c r="B4859" s="103" t="s">
        <v>5476</v>
      </c>
      <c r="C4859" s="103" t="s">
        <v>225</v>
      </c>
      <c r="D4859" s="360">
        <v>39.049999999999997</v>
      </c>
      <c r="E4859" s="522" t="s">
        <v>619</v>
      </c>
    </row>
    <row r="4860" spans="1:5" ht="13.5" x14ac:dyDescent="0.25">
      <c r="A4860" s="103">
        <v>103974</v>
      </c>
      <c r="B4860" s="103" t="s">
        <v>5477</v>
      </c>
      <c r="C4860" s="103" t="s">
        <v>225</v>
      </c>
      <c r="D4860" s="360">
        <v>13.04</v>
      </c>
      <c r="E4860" s="522" t="s">
        <v>619</v>
      </c>
    </row>
    <row r="4861" spans="1:5" ht="13.5" x14ac:dyDescent="0.25">
      <c r="A4861" s="103">
        <v>103975</v>
      </c>
      <c r="B4861" s="103" t="s">
        <v>5478</v>
      </c>
      <c r="C4861" s="103" t="s">
        <v>225</v>
      </c>
      <c r="D4861" s="360">
        <v>22.04</v>
      </c>
      <c r="E4861" s="522" t="s">
        <v>619</v>
      </c>
    </row>
    <row r="4862" spans="1:5" ht="13.5" x14ac:dyDescent="0.25">
      <c r="A4862" s="103">
        <v>103976</v>
      </c>
      <c r="B4862" s="103" t="s">
        <v>5479</v>
      </c>
      <c r="C4862" s="103" t="s">
        <v>225</v>
      </c>
      <c r="D4862" s="360">
        <v>33.229999999999997</v>
      </c>
      <c r="E4862" s="522" t="s">
        <v>619</v>
      </c>
    </row>
    <row r="4863" spans="1:5" ht="13.5" x14ac:dyDescent="0.25">
      <c r="A4863" s="103">
        <v>103977</v>
      </c>
      <c r="B4863" s="103" t="s">
        <v>5480</v>
      </c>
      <c r="C4863" s="103" t="s">
        <v>225</v>
      </c>
      <c r="D4863" s="360">
        <v>7.97</v>
      </c>
      <c r="E4863" s="522" t="s">
        <v>619</v>
      </c>
    </row>
    <row r="4864" spans="1:5" ht="13.5" x14ac:dyDescent="0.25">
      <c r="A4864" s="103">
        <v>103980</v>
      </c>
      <c r="B4864" s="103" t="s">
        <v>5481</v>
      </c>
      <c r="C4864" s="103" t="s">
        <v>225</v>
      </c>
      <c r="D4864" s="360">
        <v>19.91</v>
      </c>
      <c r="E4864" s="522" t="s">
        <v>619</v>
      </c>
    </row>
    <row r="4865" spans="1:5" ht="13.5" x14ac:dyDescent="0.25">
      <c r="A4865" s="103">
        <v>103981</v>
      </c>
      <c r="B4865" s="103" t="s">
        <v>5482</v>
      </c>
      <c r="C4865" s="103" t="s">
        <v>225</v>
      </c>
      <c r="D4865" s="360">
        <v>20</v>
      </c>
      <c r="E4865" s="522" t="s">
        <v>619</v>
      </c>
    </row>
    <row r="4866" spans="1:5" ht="13.5" x14ac:dyDescent="0.25">
      <c r="A4866" s="103">
        <v>103982</v>
      </c>
      <c r="B4866" s="103" t="s">
        <v>5483</v>
      </c>
      <c r="C4866" s="103" t="s">
        <v>225</v>
      </c>
      <c r="D4866" s="360">
        <v>29.59</v>
      </c>
      <c r="E4866" s="522" t="s">
        <v>619</v>
      </c>
    </row>
    <row r="4867" spans="1:5" ht="13.5" x14ac:dyDescent="0.25">
      <c r="A4867" s="103">
        <v>103983</v>
      </c>
      <c r="B4867" s="103" t="s">
        <v>5484</v>
      </c>
      <c r="C4867" s="103" t="s">
        <v>225</v>
      </c>
      <c r="D4867" s="360">
        <v>19.149999999999999</v>
      </c>
      <c r="E4867" s="522" t="s">
        <v>619</v>
      </c>
    </row>
    <row r="4868" spans="1:5" ht="13.5" x14ac:dyDescent="0.25">
      <c r="A4868" s="103">
        <v>103984</v>
      </c>
      <c r="B4868" s="103" t="s">
        <v>5485</v>
      </c>
      <c r="C4868" s="103" t="s">
        <v>225</v>
      </c>
      <c r="D4868" s="360">
        <v>21.15</v>
      </c>
      <c r="E4868" s="522" t="s">
        <v>619</v>
      </c>
    </row>
    <row r="4869" spans="1:5" ht="13.5" x14ac:dyDescent="0.25">
      <c r="A4869" s="103">
        <v>103985</v>
      </c>
      <c r="B4869" s="103" t="s">
        <v>5486</v>
      </c>
      <c r="C4869" s="103" t="s">
        <v>225</v>
      </c>
      <c r="D4869" s="360">
        <v>25.09</v>
      </c>
      <c r="E4869" s="522" t="s">
        <v>619</v>
      </c>
    </row>
    <row r="4870" spans="1:5" ht="13.5" x14ac:dyDescent="0.25">
      <c r="A4870" s="103">
        <v>103986</v>
      </c>
      <c r="B4870" s="103" t="s">
        <v>5487</v>
      </c>
      <c r="C4870" s="103" t="s">
        <v>225</v>
      </c>
      <c r="D4870" s="360">
        <v>33.89</v>
      </c>
      <c r="E4870" s="522" t="s">
        <v>619</v>
      </c>
    </row>
    <row r="4871" spans="1:5" ht="13.5" x14ac:dyDescent="0.25">
      <c r="A4871" s="103">
        <v>103987</v>
      </c>
      <c r="B4871" s="103" t="s">
        <v>5488</v>
      </c>
      <c r="C4871" s="103" t="s">
        <v>225</v>
      </c>
      <c r="D4871" s="360">
        <v>27.92</v>
      </c>
      <c r="E4871" s="522" t="s">
        <v>619</v>
      </c>
    </row>
    <row r="4872" spans="1:5" ht="13.5" x14ac:dyDescent="0.25">
      <c r="A4872" s="103">
        <v>103988</v>
      </c>
      <c r="B4872" s="103" t="s">
        <v>5489</v>
      </c>
      <c r="C4872" s="103" t="s">
        <v>225</v>
      </c>
      <c r="D4872" s="360">
        <v>14.49</v>
      </c>
      <c r="E4872" s="522" t="s">
        <v>619</v>
      </c>
    </row>
    <row r="4873" spans="1:5" ht="13.5" x14ac:dyDescent="0.25">
      <c r="A4873" s="103">
        <v>103990</v>
      </c>
      <c r="B4873" s="103" t="s">
        <v>5490</v>
      </c>
      <c r="C4873" s="103" t="s">
        <v>225</v>
      </c>
      <c r="D4873" s="360">
        <v>48.7</v>
      </c>
      <c r="E4873" s="522" t="s">
        <v>619</v>
      </c>
    </row>
    <row r="4874" spans="1:5" ht="13.5" x14ac:dyDescent="0.25">
      <c r="A4874" s="103">
        <v>103991</v>
      </c>
      <c r="B4874" s="103" t="s">
        <v>5491</v>
      </c>
      <c r="C4874" s="103" t="s">
        <v>225</v>
      </c>
      <c r="D4874" s="360">
        <v>23.43</v>
      </c>
      <c r="E4874" s="522" t="s">
        <v>619</v>
      </c>
    </row>
    <row r="4875" spans="1:5" ht="13.5" x14ac:dyDescent="0.25">
      <c r="A4875" s="103">
        <v>103992</v>
      </c>
      <c r="B4875" s="103" t="s">
        <v>5492</v>
      </c>
      <c r="C4875" s="103" t="s">
        <v>225</v>
      </c>
      <c r="D4875" s="360">
        <v>12.95</v>
      </c>
      <c r="E4875" s="522" t="s">
        <v>619</v>
      </c>
    </row>
    <row r="4876" spans="1:5" ht="13.5" x14ac:dyDescent="0.25">
      <c r="A4876" s="103">
        <v>103993</v>
      </c>
      <c r="B4876" s="103" t="s">
        <v>5493</v>
      </c>
      <c r="C4876" s="103" t="s">
        <v>225</v>
      </c>
      <c r="D4876" s="360">
        <v>10.42</v>
      </c>
      <c r="E4876" s="522" t="s">
        <v>619</v>
      </c>
    </row>
    <row r="4877" spans="1:5" ht="13.5" x14ac:dyDescent="0.25">
      <c r="A4877" s="103">
        <v>103994</v>
      </c>
      <c r="B4877" s="103" t="s">
        <v>5494</v>
      </c>
      <c r="C4877" s="103" t="s">
        <v>225</v>
      </c>
      <c r="D4877" s="360">
        <v>17.04</v>
      </c>
      <c r="E4877" s="522" t="s">
        <v>619</v>
      </c>
    </row>
    <row r="4878" spans="1:5" ht="13.5" x14ac:dyDescent="0.25">
      <c r="A4878" s="103">
        <v>103995</v>
      </c>
      <c r="B4878" s="103" t="s">
        <v>5495</v>
      </c>
      <c r="C4878" s="103" t="s">
        <v>225</v>
      </c>
      <c r="D4878" s="360">
        <v>16.79</v>
      </c>
      <c r="E4878" s="522" t="s">
        <v>619</v>
      </c>
    </row>
    <row r="4879" spans="1:5" ht="13.5" x14ac:dyDescent="0.25">
      <c r="A4879" s="103">
        <v>103996</v>
      </c>
      <c r="B4879" s="103" t="s">
        <v>5496</v>
      </c>
      <c r="C4879" s="103" t="s">
        <v>225</v>
      </c>
      <c r="D4879" s="360">
        <v>55.07</v>
      </c>
      <c r="E4879" s="522" t="s">
        <v>619</v>
      </c>
    </row>
    <row r="4880" spans="1:5" ht="13.5" x14ac:dyDescent="0.25">
      <c r="A4880" s="103">
        <v>103997</v>
      </c>
      <c r="B4880" s="103" t="s">
        <v>5497</v>
      </c>
      <c r="C4880" s="103" t="s">
        <v>225</v>
      </c>
      <c r="D4880" s="360">
        <v>53.61</v>
      </c>
      <c r="E4880" s="522" t="s">
        <v>619</v>
      </c>
    </row>
    <row r="4881" spans="1:5" ht="13.5" x14ac:dyDescent="0.25">
      <c r="A4881" s="103">
        <v>103998</v>
      </c>
      <c r="B4881" s="103" t="s">
        <v>5498</v>
      </c>
      <c r="C4881" s="103" t="s">
        <v>225</v>
      </c>
      <c r="D4881" s="360">
        <v>17.399999999999999</v>
      </c>
      <c r="E4881" s="522" t="s">
        <v>619</v>
      </c>
    </row>
    <row r="4882" spans="1:5" ht="13.5" x14ac:dyDescent="0.25">
      <c r="A4882" s="103">
        <v>103999</v>
      </c>
      <c r="B4882" s="103" t="s">
        <v>5499</v>
      </c>
      <c r="C4882" s="103" t="s">
        <v>225</v>
      </c>
      <c r="D4882" s="360">
        <v>14.27</v>
      </c>
      <c r="E4882" s="522" t="s">
        <v>619</v>
      </c>
    </row>
    <row r="4883" spans="1:5" ht="13.5" x14ac:dyDescent="0.25">
      <c r="A4883" s="103">
        <v>104000</v>
      </c>
      <c r="B4883" s="103" t="s">
        <v>5500</v>
      </c>
      <c r="C4883" s="103" t="s">
        <v>225</v>
      </c>
      <c r="D4883" s="360">
        <v>37.44</v>
      </c>
      <c r="E4883" s="522" t="s">
        <v>619</v>
      </c>
    </row>
    <row r="4884" spans="1:5" ht="13.5" x14ac:dyDescent="0.25">
      <c r="A4884" s="103">
        <v>104001</v>
      </c>
      <c r="B4884" s="103" t="s">
        <v>5501</v>
      </c>
      <c r="C4884" s="103" t="s">
        <v>225</v>
      </c>
      <c r="D4884" s="360">
        <v>15.6</v>
      </c>
      <c r="E4884" s="522" t="s">
        <v>619</v>
      </c>
    </row>
    <row r="4885" spans="1:5" ht="13.5" x14ac:dyDescent="0.25">
      <c r="A4885" s="103">
        <v>104002</v>
      </c>
      <c r="B4885" s="103" t="s">
        <v>5502</v>
      </c>
      <c r="C4885" s="103" t="s">
        <v>225</v>
      </c>
      <c r="D4885" s="360">
        <v>21.48</v>
      </c>
      <c r="E4885" s="522" t="s">
        <v>619</v>
      </c>
    </row>
    <row r="4886" spans="1:5" ht="13.5" x14ac:dyDescent="0.25">
      <c r="A4886" s="103">
        <v>104003</v>
      </c>
      <c r="B4886" s="103" t="s">
        <v>5503</v>
      </c>
      <c r="C4886" s="103" t="s">
        <v>225</v>
      </c>
      <c r="D4886" s="360">
        <v>17.2</v>
      </c>
      <c r="E4886" s="522" t="s">
        <v>619</v>
      </c>
    </row>
    <row r="4887" spans="1:5" ht="13.5" x14ac:dyDescent="0.25">
      <c r="A4887" s="103">
        <v>104004</v>
      </c>
      <c r="B4887" s="103" t="s">
        <v>5504</v>
      </c>
      <c r="C4887" s="103" t="s">
        <v>225</v>
      </c>
      <c r="D4887" s="360">
        <v>33.47</v>
      </c>
      <c r="E4887" s="522" t="s">
        <v>619</v>
      </c>
    </row>
    <row r="4888" spans="1:5" ht="13.5" x14ac:dyDescent="0.25">
      <c r="A4888" s="103">
        <v>104005</v>
      </c>
      <c r="B4888" s="103" t="s">
        <v>5505</v>
      </c>
      <c r="C4888" s="103" t="s">
        <v>225</v>
      </c>
      <c r="D4888" s="360">
        <v>44.96</v>
      </c>
      <c r="E4888" s="522" t="s">
        <v>619</v>
      </c>
    </row>
    <row r="4889" spans="1:5" ht="13.5" x14ac:dyDescent="0.25">
      <c r="A4889" s="103">
        <v>104006</v>
      </c>
      <c r="B4889" s="103" t="s">
        <v>5506</v>
      </c>
      <c r="C4889" s="103" t="s">
        <v>225</v>
      </c>
      <c r="D4889" s="360">
        <v>29.58</v>
      </c>
      <c r="E4889" s="522" t="s">
        <v>619</v>
      </c>
    </row>
    <row r="4890" spans="1:5" ht="13.5" x14ac:dyDescent="0.25">
      <c r="A4890" s="103">
        <v>104007</v>
      </c>
      <c r="B4890" s="103" t="s">
        <v>5507</v>
      </c>
      <c r="C4890" s="103" t="s">
        <v>225</v>
      </c>
      <c r="D4890" s="360">
        <v>25.76</v>
      </c>
      <c r="E4890" s="522" t="s">
        <v>619</v>
      </c>
    </row>
    <row r="4891" spans="1:5" ht="13.5" x14ac:dyDescent="0.25">
      <c r="A4891" s="103">
        <v>104008</v>
      </c>
      <c r="B4891" s="103" t="s">
        <v>5508</v>
      </c>
      <c r="C4891" s="103" t="s">
        <v>225</v>
      </c>
      <c r="D4891" s="360">
        <v>38.53</v>
      </c>
      <c r="E4891" s="522" t="s">
        <v>619</v>
      </c>
    </row>
    <row r="4892" spans="1:5" ht="13.5" x14ac:dyDescent="0.25">
      <c r="A4892" s="103">
        <v>104009</v>
      </c>
      <c r="B4892" s="103" t="s">
        <v>5509</v>
      </c>
      <c r="C4892" s="103" t="s">
        <v>225</v>
      </c>
      <c r="D4892" s="360">
        <v>14.59</v>
      </c>
      <c r="E4892" s="522" t="s">
        <v>619</v>
      </c>
    </row>
    <row r="4893" spans="1:5" ht="13.5" x14ac:dyDescent="0.25">
      <c r="A4893" s="103">
        <v>104011</v>
      </c>
      <c r="B4893" s="103" t="s">
        <v>5510</v>
      </c>
      <c r="C4893" s="103" t="s">
        <v>225</v>
      </c>
      <c r="D4893" s="360">
        <v>29.04</v>
      </c>
      <c r="E4893" s="522" t="s">
        <v>619</v>
      </c>
    </row>
    <row r="4894" spans="1:5" ht="13.5" x14ac:dyDescent="0.25">
      <c r="A4894" s="103">
        <v>104012</v>
      </c>
      <c r="B4894" s="103" t="s">
        <v>5511</v>
      </c>
      <c r="C4894" s="103" t="s">
        <v>225</v>
      </c>
      <c r="D4894" s="360">
        <v>26.97</v>
      </c>
      <c r="E4894" s="522" t="s">
        <v>619</v>
      </c>
    </row>
    <row r="4895" spans="1:5" ht="13.5" x14ac:dyDescent="0.25">
      <c r="A4895" s="103">
        <v>104014</v>
      </c>
      <c r="B4895" s="103" t="s">
        <v>5512</v>
      </c>
      <c r="C4895" s="103" t="s">
        <v>225</v>
      </c>
      <c r="D4895" s="360">
        <v>12.25</v>
      </c>
      <c r="E4895" s="522" t="s">
        <v>619</v>
      </c>
    </row>
    <row r="4896" spans="1:5" ht="13.5" x14ac:dyDescent="0.25">
      <c r="A4896" s="103">
        <v>104015</v>
      </c>
      <c r="B4896" s="103" t="s">
        <v>5513</v>
      </c>
      <c r="C4896" s="103" t="s">
        <v>225</v>
      </c>
      <c r="D4896" s="360">
        <v>16.72</v>
      </c>
      <c r="E4896" s="522" t="s">
        <v>619</v>
      </c>
    </row>
    <row r="4897" spans="1:5" ht="13.5" x14ac:dyDescent="0.25">
      <c r="A4897" s="103">
        <v>104016</v>
      </c>
      <c r="B4897" s="103" t="s">
        <v>5514</v>
      </c>
      <c r="C4897" s="103" t="s">
        <v>225</v>
      </c>
      <c r="D4897" s="360">
        <v>22.68</v>
      </c>
      <c r="E4897" s="522" t="s">
        <v>619</v>
      </c>
    </row>
    <row r="4898" spans="1:5" ht="13.5" x14ac:dyDescent="0.25">
      <c r="A4898" s="103">
        <v>104017</v>
      </c>
      <c r="B4898" s="103" t="s">
        <v>5515</v>
      </c>
      <c r="C4898" s="103" t="s">
        <v>225</v>
      </c>
      <c r="D4898" s="360">
        <v>47.63</v>
      </c>
      <c r="E4898" s="522" t="s">
        <v>619</v>
      </c>
    </row>
    <row r="4899" spans="1:5" ht="13.5" x14ac:dyDescent="0.25">
      <c r="A4899" s="103">
        <v>104018</v>
      </c>
      <c r="B4899" s="103" t="s">
        <v>5515</v>
      </c>
      <c r="C4899" s="103" t="s">
        <v>225</v>
      </c>
      <c r="D4899" s="360">
        <v>21.73</v>
      </c>
      <c r="E4899" s="522" t="s">
        <v>619</v>
      </c>
    </row>
    <row r="4900" spans="1:5" ht="13.5" x14ac:dyDescent="0.25">
      <c r="A4900" s="103">
        <v>104019</v>
      </c>
      <c r="B4900" s="103" t="s">
        <v>5516</v>
      </c>
      <c r="C4900" s="103" t="s">
        <v>225</v>
      </c>
      <c r="D4900" s="360">
        <v>46.53</v>
      </c>
      <c r="E4900" s="522" t="s">
        <v>619</v>
      </c>
    </row>
    <row r="4901" spans="1:5" ht="13.5" x14ac:dyDescent="0.25">
      <c r="A4901" s="103">
        <v>104020</v>
      </c>
      <c r="B4901" s="103" t="s">
        <v>5517</v>
      </c>
      <c r="C4901" s="103" t="s">
        <v>225</v>
      </c>
      <c r="D4901" s="360">
        <v>60.02</v>
      </c>
      <c r="E4901" s="522" t="s">
        <v>619</v>
      </c>
    </row>
    <row r="4902" spans="1:5" ht="13.5" x14ac:dyDescent="0.25">
      <c r="A4902" s="103">
        <v>104022</v>
      </c>
      <c r="B4902" s="103" t="s">
        <v>5518</v>
      </c>
      <c r="C4902" s="103" t="s">
        <v>225</v>
      </c>
      <c r="D4902" s="360">
        <v>73.44</v>
      </c>
      <c r="E4902" s="522" t="s">
        <v>619</v>
      </c>
    </row>
    <row r="4903" spans="1:5" ht="13.5" x14ac:dyDescent="0.25">
      <c r="A4903" s="103">
        <v>104023</v>
      </c>
      <c r="B4903" s="103" t="s">
        <v>5519</v>
      </c>
      <c r="C4903" s="103" t="s">
        <v>225</v>
      </c>
      <c r="D4903" s="360">
        <v>42.97</v>
      </c>
      <c r="E4903" s="522" t="s">
        <v>619</v>
      </c>
    </row>
    <row r="4904" spans="1:5" ht="13.5" x14ac:dyDescent="0.25">
      <c r="A4904" s="103">
        <v>104024</v>
      </c>
      <c r="B4904" s="103" t="s">
        <v>5520</v>
      </c>
      <c r="C4904" s="103" t="s">
        <v>225</v>
      </c>
      <c r="D4904" s="360">
        <v>42.53</v>
      </c>
      <c r="E4904" s="522" t="s">
        <v>619</v>
      </c>
    </row>
    <row r="4905" spans="1:5" ht="13.5" x14ac:dyDescent="0.25">
      <c r="A4905" s="103">
        <v>104025</v>
      </c>
      <c r="B4905" s="103" t="s">
        <v>5521</v>
      </c>
      <c r="C4905" s="103" t="s">
        <v>225</v>
      </c>
      <c r="D4905" s="360">
        <v>30</v>
      </c>
      <c r="E4905" s="522" t="s">
        <v>619</v>
      </c>
    </row>
    <row r="4906" spans="1:5" ht="13.5" x14ac:dyDescent="0.25">
      <c r="A4906" s="103">
        <v>104026</v>
      </c>
      <c r="B4906" s="103" t="s">
        <v>5522</v>
      </c>
      <c r="C4906" s="103" t="s">
        <v>225</v>
      </c>
      <c r="D4906" s="360">
        <v>44.51</v>
      </c>
      <c r="E4906" s="522" t="s">
        <v>619</v>
      </c>
    </row>
    <row r="4907" spans="1:5" ht="13.5" x14ac:dyDescent="0.25">
      <c r="A4907" s="103">
        <v>104027</v>
      </c>
      <c r="B4907" s="103" t="s">
        <v>5523</v>
      </c>
      <c r="C4907" s="103" t="s">
        <v>225</v>
      </c>
      <c r="D4907" s="360">
        <v>68.16</v>
      </c>
      <c r="E4907" s="522" t="s">
        <v>619</v>
      </c>
    </row>
    <row r="4908" spans="1:5" ht="13.5" x14ac:dyDescent="0.25">
      <c r="A4908" s="103">
        <v>104028</v>
      </c>
      <c r="B4908" s="103" t="s">
        <v>5524</v>
      </c>
      <c r="C4908" s="103" t="s">
        <v>225</v>
      </c>
      <c r="D4908" s="360">
        <v>140.62</v>
      </c>
      <c r="E4908" s="522" t="s">
        <v>619</v>
      </c>
    </row>
    <row r="4909" spans="1:5" ht="13.5" x14ac:dyDescent="0.25">
      <c r="A4909" s="103">
        <v>104029</v>
      </c>
      <c r="B4909" s="103" t="s">
        <v>5525</v>
      </c>
      <c r="C4909" s="103" t="s">
        <v>225</v>
      </c>
      <c r="D4909" s="360">
        <v>72.61</v>
      </c>
      <c r="E4909" s="522" t="s">
        <v>619</v>
      </c>
    </row>
    <row r="4910" spans="1:5" ht="13.5" x14ac:dyDescent="0.25">
      <c r="A4910" s="103">
        <v>104030</v>
      </c>
      <c r="B4910" s="103" t="s">
        <v>5526</v>
      </c>
      <c r="C4910" s="103" t="s">
        <v>225</v>
      </c>
      <c r="D4910" s="360">
        <v>65</v>
      </c>
      <c r="E4910" s="522" t="s">
        <v>619</v>
      </c>
    </row>
    <row r="4911" spans="1:5" ht="13.5" x14ac:dyDescent="0.25">
      <c r="A4911" s="103">
        <v>104159</v>
      </c>
      <c r="B4911" s="103" t="s">
        <v>5527</v>
      </c>
      <c r="C4911" s="103" t="s">
        <v>225</v>
      </c>
      <c r="D4911" s="360">
        <v>52.57</v>
      </c>
      <c r="E4911" s="522" t="s">
        <v>619</v>
      </c>
    </row>
    <row r="4912" spans="1:5" ht="13.5" x14ac:dyDescent="0.25">
      <c r="A4912" s="103">
        <v>104167</v>
      </c>
      <c r="B4912" s="103" t="s">
        <v>5528</v>
      </c>
      <c r="C4912" s="103" t="s">
        <v>225</v>
      </c>
      <c r="D4912" s="360">
        <v>167.88</v>
      </c>
      <c r="E4912" s="522" t="s">
        <v>619</v>
      </c>
    </row>
    <row r="4913" spans="1:5" ht="13.5" x14ac:dyDescent="0.25">
      <c r="A4913" s="103">
        <v>104168</v>
      </c>
      <c r="B4913" s="103" t="s">
        <v>5529</v>
      </c>
      <c r="C4913" s="103" t="s">
        <v>225</v>
      </c>
      <c r="D4913" s="360">
        <v>162.86000000000001</v>
      </c>
      <c r="E4913" s="522" t="s">
        <v>619</v>
      </c>
    </row>
    <row r="4914" spans="1:5" ht="13.5" x14ac:dyDescent="0.25">
      <c r="A4914" s="103">
        <v>104169</v>
      </c>
      <c r="B4914" s="103" t="s">
        <v>5530</v>
      </c>
      <c r="C4914" s="103" t="s">
        <v>225</v>
      </c>
      <c r="D4914" s="360">
        <v>207.02</v>
      </c>
      <c r="E4914" s="522" t="s">
        <v>619</v>
      </c>
    </row>
    <row r="4915" spans="1:5" ht="13.5" x14ac:dyDescent="0.25">
      <c r="A4915" s="103">
        <v>104170</v>
      </c>
      <c r="B4915" s="103" t="s">
        <v>5531</v>
      </c>
      <c r="C4915" s="103" t="s">
        <v>225</v>
      </c>
      <c r="D4915" s="360">
        <v>93.28</v>
      </c>
      <c r="E4915" s="522" t="s">
        <v>619</v>
      </c>
    </row>
    <row r="4916" spans="1:5" ht="13.5" x14ac:dyDescent="0.25">
      <c r="A4916" s="103">
        <v>104171</v>
      </c>
      <c r="B4916" s="103" t="s">
        <v>5532</v>
      </c>
      <c r="C4916" s="103" t="s">
        <v>225</v>
      </c>
      <c r="D4916" s="360">
        <v>139.03</v>
      </c>
      <c r="E4916" s="522" t="s">
        <v>619</v>
      </c>
    </row>
    <row r="4917" spans="1:5" ht="13.5" x14ac:dyDescent="0.25">
      <c r="A4917" s="103">
        <v>104172</v>
      </c>
      <c r="B4917" s="103" t="s">
        <v>5533</v>
      </c>
      <c r="C4917" s="103" t="s">
        <v>225</v>
      </c>
      <c r="D4917" s="360">
        <v>408.19</v>
      </c>
      <c r="E4917" s="522" t="s">
        <v>619</v>
      </c>
    </row>
    <row r="4918" spans="1:5" ht="13.5" x14ac:dyDescent="0.25">
      <c r="A4918" s="103">
        <v>104173</v>
      </c>
      <c r="B4918" s="103" t="s">
        <v>5534</v>
      </c>
      <c r="C4918" s="103" t="s">
        <v>225</v>
      </c>
      <c r="D4918" s="360">
        <v>117.43</v>
      </c>
      <c r="E4918" s="522" t="s">
        <v>619</v>
      </c>
    </row>
    <row r="4919" spans="1:5" ht="13.5" x14ac:dyDescent="0.25">
      <c r="A4919" s="103">
        <v>104174</v>
      </c>
      <c r="B4919" s="103" t="s">
        <v>5535</v>
      </c>
      <c r="C4919" s="103" t="s">
        <v>225</v>
      </c>
      <c r="D4919" s="360">
        <v>266.92</v>
      </c>
      <c r="E4919" s="522" t="s">
        <v>619</v>
      </c>
    </row>
    <row r="4920" spans="1:5" ht="13.5" x14ac:dyDescent="0.25">
      <c r="A4920" s="103">
        <v>104175</v>
      </c>
      <c r="B4920" s="103" t="s">
        <v>5536</v>
      </c>
      <c r="C4920" s="103" t="s">
        <v>225</v>
      </c>
      <c r="D4920" s="360">
        <v>191.43</v>
      </c>
      <c r="E4920" s="522" t="s">
        <v>619</v>
      </c>
    </row>
    <row r="4921" spans="1:5" ht="13.5" x14ac:dyDescent="0.25">
      <c r="A4921" s="103">
        <v>104176</v>
      </c>
      <c r="B4921" s="103" t="s">
        <v>5537</v>
      </c>
      <c r="C4921" s="103" t="s">
        <v>225</v>
      </c>
      <c r="D4921" s="360">
        <v>357.53</v>
      </c>
      <c r="E4921" s="522" t="s">
        <v>619</v>
      </c>
    </row>
    <row r="4922" spans="1:5" ht="13.5" x14ac:dyDescent="0.25">
      <c r="A4922" s="103">
        <v>104177</v>
      </c>
      <c r="B4922" s="103" t="s">
        <v>5538</v>
      </c>
      <c r="C4922" s="103" t="s">
        <v>225</v>
      </c>
      <c r="D4922" s="360">
        <v>250.45</v>
      </c>
      <c r="E4922" s="522" t="s">
        <v>619</v>
      </c>
    </row>
    <row r="4923" spans="1:5" ht="13.5" x14ac:dyDescent="0.25">
      <c r="A4923" s="103">
        <v>104178</v>
      </c>
      <c r="B4923" s="103" t="s">
        <v>5539</v>
      </c>
      <c r="C4923" s="103" t="s">
        <v>225</v>
      </c>
      <c r="D4923" s="360">
        <v>29.19</v>
      </c>
      <c r="E4923" s="522" t="s">
        <v>619</v>
      </c>
    </row>
    <row r="4924" spans="1:5" ht="13.5" x14ac:dyDescent="0.25">
      <c r="A4924" s="103">
        <v>104179</v>
      </c>
      <c r="B4924" s="103" t="s">
        <v>5540</v>
      </c>
      <c r="C4924" s="103" t="s">
        <v>225</v>
      </c>
      <c r="D4924" s="360">
        <v>110.46</v>
      </c>
      <c r="E4924" s="522" t="s">
        <v>619</v>
      </c>
    </row>
    <row r="4925" spans="1:5" ht="13.5" x14ac:dyDescent="0.25">
      <c r="A4925" s="103">
        <v>104191</v>
      </c>
      <c r="B4925" s="103" t="s">
        <v>5541</v>
      </c>
      <c r="C4925" s="103" t="s">
        <v>225</v>
      </c>
      <c r="D4925" s="360">
        <v>9.5299999999999994</v>
      </c>
      <c r="E4925" s="522" t="s">
        <v>619</v>
      </c>
    </row>
    <row r="4926" spans="1:5" ht="13.5" x14ac:dyDescent="0.25">
      <c r="A4926" s="103">
        <v>104192</v>
      </c>
      <c r="B4926" s="103" t="s">
        <v>5542</v>
      </c>
      <c r="C4926" s="103" t="s">
        <v>225</v>
      </c>
      <c r="D4926" s="360">
        <v>27.18</v>
      </c>
      <c r="E4926" s="522" t="s">
        <v>619</v>
      </c>
    </row>
    <row r="4927" spans="1:5" ht="13.5" x14ac:dyDescent="0.25">
      <c r="A4927" s="103">
        <v>104193</v>
      </c>
      <c r="B4927" s="103" t="s">
        <v>5543</v>
      </c>
      <c r="C4927" s="103" t="s">
        <v>225</v>
      </c>
      <c r="D4927" s="360">
        <v>162.47999999999999</v>
      </c>
      <c r="E4927" s="522" t="s">
        <v>619</v>
      </c>
    </row>
    <row r="4928" spans="1:5" ht="13.5" x14ac:dyDescent="0.25">
      <c r="A4928" s="103">
        <v>104196</v>
      </c>
      <c r="B4928" s="103" t="s">
        <v>5544</v>
      </c>
      <c r="C4928" s="103" t="s">
        <v>225</v>
      </c>
      <c r="D4928" s="360">
        <v>15.12</v>
      </c>
      <c r="E4928" s="522" t="s">
        <v>619</v>
      </c>
    </row>
    <row r="4929" spans="1:5" ht="13.5" x14ac:dyDescent="0.25">
      <c r="A4929" s="103">
        <v>104197</v>
      </c>
      <c r="B4929" s="103" t="s">
        <v>5545</v>
      </c>
      <c r="C4929" s="103" t="s">
        <v>225</v>
      </c>
      <c r="D4929" s="360">
        <v>28.08</v>
      </c>
      <c r="E4929" s="522" t="s">
        <v>619</v>
      </c>
    </row>
    <row r="4930" spans="1:5" ht="13.5" x14ac:dyDescent="0.25">
      <c r="A4930" s="103">
        <v>104198</v>
      </c>
      <c r="B4930" s="103" t="s">
        <v>5546</v>
      </c>
      <c r="C4930" s="103" t="s">
        <v>225</v>
      </c>
      <c r="D4930" s="360">
        <v>6.97</v>
      </c>
      <c r="E4930" s="522" t="s">
        <v>619</v>
      </c>
    </row>
    <row r="4931" spans="1:5" ht="13.5" x14ac:dyDescent="0.25">
      <c r="A4931" s="103">
        <v>104199</v>
      </c>
      <c r="B4931" s="103" t="s">
        <v>5547</v>
      </c>
      <c r="C4931" s="103" t="s">
        <v>225</v>
      </c>
      <c r="D4931" s="360">
        <v>6.73</v>
      </c>
      <c r="E4931" s="522" t="s">
        <v>619</v>
      </c>
    </row>
    <row r="4932" spans="1:5" ht="13.5" x14ac:dyDescent="0.25">
      <c r="A4932" s="103">
        <v>104200</v>
      </c>
      <c r="B4932" s="103" t="s">
        <v>5548</v>
      </c>
      <c r="C4932" s="103" t="s">
        <v>225</v>
      </c>
      <c r="D4932" s="360">
        <v>5.6</v>
      </c>
      <c r="E4932" s="522" t="s">
        <v>619</v>
      </c>
    </row>
    <row r="4933" spans="1:5" ht="13.5" x14ac:dyDescent="0.25">
      <c r="A4933" s="103">
        <v>104201</v>
      </c>
      <c r="B4933" s="103" t="s">
        <v>5549</v>
      </c>
      <c r="C4933" s="103" t="s">
        <v>225</v>
      </c>
      <c r="D4933" s="360">
        <v>18.59</v>
      </c>
      <c r="E4933" s="522" t="s">
        <v>619</v>
      </c>
    </row>
    <row r="4934" spans="1:5" ht="13.5" x14ac:dyDescent="0.25">
      <c r="A4934" s="103">
        <v>104202</v>
      </c>
      <c r="B4934" s="103" t="s">
        <v>5550</v>
      </c>
      <c r="C4934" s="103" t="s">
        <v>225</v>
      </c>
      <c r="D4934" s="360">
        <v>10.07</v>
      </c>
      <c r="E4934" s="522" t="s">
        <v>619</v>
      </c>
    </row>
    <row r="4935" spans="1:5" ht="13.5" x14ac:dyDescent="0.25">
      <c r="A4935" s="103">
        <v>104317</v>
      </c>
      <c r="B4935" s="103" t="s">
        <v>5551</v>
      </c>
      <c r="C4935" s="103" t="s">
        <v>225</v>
      </c>
      <c r="D4935" s="360">
        <v>6.49</v>
      </c>
      <c r="E4935" s="522" t="s">
        <v>619</v>
      </c>
    </row>
    <row r="4936" spans="1:5" ht="13.5" x14ac:dyDescent="0.25">
      <c r="A4936" s="103">
        <v>104318</v>
      </c>
      <c r="B4936" s="103" t="s">
        <v>5552</v>
      </c>
      <c r="C4936" s="103" t="s">
        <v>225</v>
      </c>
      <c r="D4936" s="360">
        <v>7.34</v>
      </c>
      <c r="E4936" s="522" t="s">
        <v>619</v>
      </c>
    </row>
    <row r="4937" spans="1:5" ht="13.5" x14ac:dyDescent="0.25">
      <c r="A4937" s="103">
        <v>104319</v>
      </c>
      <c r="B4937" s="103" t="s">
        <v>5553</v>
      </c>
      <c r="C4937" s="103" t="s">
        <v>225</v>
      </c>
      <c r="D4937" s="360">
        <v>10.64</v>
      </c>
      <c r="E4937" s="522" t="s">
        <v>619</v>
      </c>
    </row>
    <row r="4938" spans="1:5" ht="13.5" x14ac:dyDescent="0.25">
      <c r="A4938" s="103">
        <v>104320</v>
      </c>
      <c r="B4938" s="103" t="s">
        <v>5554</v>
      </c>
      <c r="C4938" s="103" t="s">
        <v>225</v>
      </c>
      <c r="D4938" s="360">
        <v>13.35</v>
      </c>
      <c r="E4938" s="522" t="s">
        <v>619</v>
      </c>
    </row>
    <row r="4939" spans="1:5" ht="13.5" x14ac:dyDescent="0.25">
      <c r="A4939" s="103">
        <v>104321</v>
      </c>
      <c r="B4939" s="103" t="s">
        <v>5555</v>
      </c>
      <c r="C4939" s="103" t="s">
        <v>225</v>
      </c>
      <c r="D4939" s="360">
        <v>5.22</v>
      </c>
      <c r="E4939" s="522" t="s">
        <v>619</v>
      </c>
    </row>
    <row r="4940" spans="1:5" ht="13.5" x14ac:dyDescent="0.25">
      <c r="A4940" s="103">
        <v>104322</v>
      </c>
      <c r="B4940" s="103" t="s">
        <v>5556</v>
      </c>
      <c r="C4940" s="103" t="s">
        <v>225</v>
      </c>
      <c r="D4940" s="360">
        <v>8.23</v>
      </c>
      <c r="E4940" s="522" t="s">
        <v>619</v>
      </c>
    </row>
    <row r="4941" spans="1:5" ht="13.5" x14ac:dyDescent="0.25">
      <c r="A4941" s="103">
        <v>104323</v>
      </c>
      <c r="B4941" s="103" t="s">
        <v>5557</v>
      </c>
      <c r="C4941" s="103" t="s">
        <v>225</v>
      </c>
      <c r="D4941" s="360">
        <v>9.23</v>
      </c>
      <c r="E4941" s="522" t="s">
        <v>619</v>
      </c>
    </row>
    <row r="4942" spans="1:5" ht="13.5" x14ac:dyDescent="0.25">
      <c r="A4942" s="103">
        <v>104324</v>
      </c>
      <c r="B4942" s="103" t="s">
        <v>5558</v>
      </c>
      <c r="C4942" s="103" t="s">
        <v>225</v>
      </c>
      <c r="D4942" s="360">
        <v>15.33</v>
      </c>
      <c r="E4942" s="522" t="s">
        <v>619</v>
      </c>
    </row>
    <row r="4943" spans="1:5" ht="13.5" x14ac:dyDescent="0.25">
      <c r="A4943" s="103">
        <v>104341</v>
      </c>
      <c r="B4943" s="103" t="s">
        <v>5559</v>
      </c>
      <c r="C4943" s="103" t="s">
        <v>225</v>
      </c>
      <c r="D4943" s="360">
        <v>12.5</v>
      </c>
      <c r="E4943" s="522" t="s">
        <v>619</v>
      </c>
    </row>
    <row r="4944" spans="1:5" ht="13.5" x14ac:dyDescent="0.25">
      <c r="A4944" s="103">
        <v>104343</v>
      </c>
      <c r="B4944" s="103" t="s">
        <v>5560</v>
      </c>
      <c r="C4944" s="103" t="s">
        <v>225</v>
      </c>
      <c r="D4944" s="360">
        <v>41.61</v>
      </c>
      <c r="E4944" s="522" t="s">
        <v>619</v>
      </c>
    </row>
    <row r="4945" spans="1:5" ht="13.5" x14ac:dyDescent="0.25">
      <c r="A4945" s="103">
        <v>104344</v>
      </c>
      <c r="B4945" s="103" t="s">
        <v>5561</v>
      </c>
      <c r="C4945" s="103" t="s">
        <v>225</v>
      </c>
      <c r="D4945" s="360">
        <v>50.47</v>
      </c>
      <c r="E4945" s="522" t="s">
        <v>619</v>
      </c>
    </row>
    <row r="4946" spans="1:5" ht="13.5" x14ac:dyDescent="0.25">
      <c r="A4946" s="103">
        <v>104345</v>
      </c>
      <c r="B4946" s="103" t="s">
        <v>5562</v>
      </c>
      <c r="C4946" s="103" t="s">
        <v>225</v>
      </c>
      <c r="D4946" s="360">
        <v>53.79</v>
      </c>
      <c r="E4946" s="522" t="s">
        <v>619</v>
      </c>
    </row>
    <row r="4947" spans="1:5" ht="13.5" x14ac:dyDescent="0.25">
      <c r="A4947" s="103">
        <v>104346</v>
      </c>
      <c r="B4947" s="103" t="s">
        <v>5563</v>
      </c>
      <c r="C4947" s="103" t="s">
        <v>225</v>
      </c>
      <c r="D4947" s="360">
        <v>56.32</v>
      </c>
      <c r="E4947" s="522" t="s">
        <v>619</v>
      </c>
    </row>
    <row r="4948" spans="1:5" ht="13.5" x14ac:dyDescent="0.25">
      <c r="A4948" s="103">
        <v>104347</v>
      </c>
      <c r="B4948" s="103" t="s">
        <v>5564</v>
      </c>
      <c r="C4948" s="103" t="s">
        <v>225</v>
      </c>
      <c r="D4948" s="360">
        <v>60.59</v>
      </c>
      <c r="E4948" s="522" t="s">
        <v>619</v>
      </c>
    </row>
    <row r="4949" spans="1:5" ht="13.5" x14ac:dyDescent="0.25">
      <c r="A4949" s="103">
        <v>104348</v>
      </c>
      <c r="B4949" s="103" t="s">
        <v>5565</v>
      </c>
      <c r="C4949" s="103" t="s">
        <v>225</v>
      </c>
      <c r="D4949" s="360">
        <v>16.579999999999998</v>
      </c>
      <c r="E4949" s="522" t="s">
        <v>619</v>
      </c>
    </row>
    <row r="4950" spans="1:5" ht="13.5" x14ac:dyDescent="0.25">
      <c r="A4950" s="103">
        <v>104350</v>
      </c>
      <c r="B4950" s="103" t="s">
        <v>5566</v>
      </c>
      <c r="C4950" s="103" t="s">
        <v>225</v>
      </c>
      <c r="D4950" s="360">
        <v>38.049999999999997</v>
      </c>
      <c r="E4950" s="522" t="s">
        <v>619</v>
      </c>
    </row>
    <row r="4951" spans="1:5" ht="13.5" x14ac:dyDescent="0.25">
      <c r="A4951" s="103">
        <v>104351</v>
      </c>
      <c r="B4951" s="103" t="s">
        <v>5567</v>
      </c>
      <c r="C4951" s="103" t="s">
        <v>225</v>
      </c>
      <c r="D4951" s="360">
        <v>33.44</v>
      </c>
      <c r="E4951" s="522" t="s">
        <v>619</v>
      </c>
    </row>
    <row r="4952" spans="1:5" ht="13.5" x14ac:dyDescent="0.25">
      <c r="A4952" s="103">
        <v>104352</v>
      </c>
      <c r="B4952" s="103" t="s">
        <v>5568</v>
      </c>
      <c r="C4952" s="103" t="s">
        <v>225</v>
      </c>
      <c r="D4952" s="360">
        <v>49.41</v>
      </c>
      <c r="E4952" s="522" t="s">
        <v>619</v>
      </c>
    </row>
    <row r="4953" spans="1:5" ht="13.5" x14ac:dyDescent="0.25">
      <c r="A4953" s="103">
        <v>104353</v>
      </c>
      <c r="B4953" s="103" t="s">
        <v>5569</v>
      </c>
      <c r="C4953" s="103" t="s">
        <v>225</v>
      </c>
      <c r="D4953" s="360">
        <v>52.73</v>
      </c>
      <c r="E4953" s="522" t="s">
        <v>619</v>
      </c>
    </row>
    <row r="4954" spans="1:5" ht="13.5" x14ac:dyDescent="0.25">
      <c r="A4954" s="103">
        <v>104354</v>
      </c>
      <c r="B4954" s="103" t="s">
        <v>5570</v>
      </c>
      <c r="C4954" s="103" t="s">
        <v>225</v>
      </c>
      <c r="D4954" s="360">
        <v>56.52</v>
      </c>
      <c r="E4954" s="522" t="s">
        <v>619</v>
      </c>
    </row>
    <row r="4955" spans="1:5" ht="13.5" x14ac:dyDescent="0.25">
      <c r="A4955" s="103">
        <v>104355</v>
      </c>
      <c r="B4955" s="103" t="s">
        <v>5571</v>
      </c>
      <c r="C4955" s="103" t="s">
        <v>225</v>
      </c>
      <c r="D4955" s="360">
        <v>60.79</v>
      </c>
      <c r="E4955" s="522" t="s">
        <v>619</v>
      </c>
    </row>
    <row r="4956" spans="1:5" ht="13.5" x14ac:dyDescent="0.25">
      <c r="A4956" s="103">
        <v>104356</v>
      </c>
      <c r="B4956" s="103" t="s">
        <v>5572</v>
      </c>
      <c r="C4956" s="103" t="s">
        <v>225</v>
      </c>
      <c r="D4956" s="360">
        <v>43.51</v>
      </c>
      <c r="E4956" s="522" t="s">
        <v>619</v>
      </c>
    </row>
    <row r="4957" spans="1:5" ht="13.5" x14ac:dyDescent="0.25">
      <c r="A4957" s="103">
        <v>104357</v>
      </c>
      <c r="B4957" s="103" t="s">
        <v>5573</v>
      </c>
      <c r="C4957" s="103" t="s">
        <v>225</v>
      </c>
      <c r="D4957" s="360">
        <v>24.68</v>
      </c>
      <c r="E4957" s="522" t="s">
        <v>619</v>
      </c>
    </row>
    <row r="4958" spans="1:5" ht="13.5" x14ac:dyDescent="0.25">
      <c r="A4958" s="103">
        <v>97895</v>
      </c>
      <c r="B4958" s="103" t="s">
        <v>5574</v>
      </c>
      <c r="C4958" s="103" t="s">
        <v>225</v>
      </c>
      <c r="D4958" s="360">
        <v>160.81</v>
      </c>
      <c r="E4958" s="522" t="s">
        <v>619</v>
      </c>
    </row>
    <row r="4959" spans="1:5" ht="13.5" x14ac:dyDescent="0.25">
      <c r="A4959" s="103">
        <v>97896</v>
      </c>
      <c r="B4959" s="103" t="s">
        <v>5575</v>
      </c>
      <c r="C4959" s="103" t="s">
        <v>225</v>
      </c>
      <c r="D4959" s="360">
        <v>298.94</v>
      </c>
      <c r="E4959" s="522" t="s">
        <v>619</v>
      </c>
    </row>
    <row r="4960" spans="1:5" ht="13.5" x14ac:dyDescent="0.25">
      <c r="A4960" s="103">
        <v>97897</v>
      </c>
      <c r="B4960" s="103" t="s">
        <v>5576</v>
      </c>
      <c r="C4960" s="103" t="s">
        <v>225</v>
      </c>
      <c r="D4960" s="360">
        <v>388.54</v>
      </c>
      <c r="E4960" s="522" t="s">
        <v>619</v>
      </c>
    </row>
    <row r="4961" spans="1:5" ht="13.5" x14ac:dyDescent="0.25">
      <c r="A4961" s="103">
        <v>97898</v>
      </c>
      <c r="B4961" s="103" t="s">
        <v>5577</v>
      </c>
      <c r="C4961" s="103" t="s">
        <v>225</v>
      </c>
      <c r="D4961" s="360">
        <v>768.37</v>
      </c>
      <c r="E4961" s="522" t="s">
        <v>619</v>
      </c>
    </row>
    <row r="4962" spans="1:5" ht="13.5" x14ac:dyDescent="0.25">
      <c r="A4962" s="103">
        <v>97900</v>
      </c>
      <c r="B4962" s="103" t="s">
        <v>5578</v>
      </c>
      <c r="C4962" s="103" t="s">
        <v>225</v>
      </c>
      <c r="D4962" s="360">
        <v>175.6</v>
      </c>
      <c r="E4962" s="522" t="s">
        <v>619</v>
      </c>
    </row>
    <row r="4963" spans="1:5" ht="13.5" x14ac:dyDescent="0.25">
      <c r="A4963" s="103">
        <v>97901</v>
      </c>
      <c r="B4963" s="103" t="s">
        <v>5579</v>
      </c>
      <c r="C4963" s="103" t="s">
        <v>225</v>
      </c>
      <c r="D4963" s="360">
        <v>274.54000000000002</v>
      </c>
      <c r="E4963" s="522" t="s">
        <v>619</v>
      </c>
    </row>
    <row r="4964" spans="1:5" ht="13.5" x14ac:dyDescent="0.25">
      <c r="A4964" s="103">
        <v>97902</v>
      </c>
      <c r="B4964" s="103" t="s">
        <v>5580</v>
      </c>
      <c r="C4964" s="103" t="s">
        <v>225</v>
      </c>
      <c r="D4964" s="360">
        <v>529.9</v>
      </c>
      <c r="E4964" s="522" t="s">
        <v>619</v>
      </c>
    </row>
    <row r="4965" spans="1:5" ht="13.5" x14ac:dyDescent="0.25">
      <c r="A4965" s="103">
        <v>97903</v>
      </c>
      <c r="B4965" s="103" t="s">
        <v>5581</v>
      </c>
      <c r="C4965" s="103" t="s">
        <v>225</v>
      </c>
      <c r="D4965" s="360">
        <v>739.96</v>
      </c>
      <c r="E4965" s="522" t="s">
        <v>619</v>
      </c>
    </row>
    <row r="4966" spans="1:5" ht="13.5" x14ac:dyDescent="0.25">
      <c r="A4966" s="103">
        <v>97904</v>
      </c>
      <c r="B4966" s="103" t="s">
        <v>5582</v>
      </c>
      <c r="C4966" s="103" t="s">
        <v>225</v>
      </c>
      <c r="D4966" s="360">
        <v>872.99</v>
      </c>
      <c r="E4966" s="522" t="s">
        <v>619</v>
      </c>
    </row>
    <row r="4967" spans="1:5" ht="13.5" x14ac:dyDescent="0.25">
      <c r="A4967" s="103">
        <v>97905</v>
      </c>
      <c r="B4967" s="103" t="s">
        <v>5583</v>
      </c>
      <c r="C4967" s="103" t="s">
        <v>225</v>
      </c>
      <c r="D4967" s="360">
        <v>229.46</v>
      </c>
      <c r="E4967" s="522" t="s">
        <v>619</v>
      </c>
    </row>
    <row r="4968" spans="1:5" ht="13.5" x14ac:dyDescent="0.25">
      <c r="A4968" s="103">
        <v>97906</v>
      </c>
      <c r="B4968" s="103" t="s">
        <v>5584</v>
      </c>
      <c r="C4968" s="103" t="s">
        <v>225</v>
      </c>
      <c r="D4968" s="360">
        <v>424.38</v>
      </c>
      <c r="E4968" s="522" t="s">
        <v>619</v>
      </c>
    </row>
    <row r="4969" spans="1:5" ht="13.5" x14ac:dyDescent="0.25">
      <c r="A4969" s="103">
        <v>97907</v>
      </c>
      <c r="B4969" s="103" t="s">
        <v>5585</v>
      </c>
      <c r="C4969" s="103" t="s">
        <v>225</v>
      </c>
      <c r="D4969" s="360">
        <v>605.30999999999995</v>
      </c>
      <c r="E4969" s="522" t="s">
        <v>619</v>
      </c>
    </row>
    <row r="4970" spans="1:5" ht="13.5" x14ac:dyDescent="0.25">
      <c r="A4970" s="103">
        <v>97908</v>
      </c>
      <c r="B4970" s="103" t="s">
        <v>5586</v>
      </c>
      <c r="C4970" s="103" t="s">
        <v>225</v>
      </c>
      <c r="D4970" s="360">
        <v>713.68</v>
      </c>
      <c r="E4970" s="522" t="s">
        <v>619</v>
      </c>
    </row>
    <row r="4971" spans="1:5" ht="13.5" x14ac:dyDescent="0.25">
      <c r="A4971" s="103">
        <v>98102</v>
      </c>
      <c r="B4971" s="103" t="s">
        <v>5587</v>
      </c>
      <c r="C4971" s="103" t="s">
        <v>225</v>
      </c>
      <c r="D4971" s="360">
        <v>153.41</v>
      </c>
      <c r="E4971" s="522" t="s">
        <v>619</v>
      </c>
    </row>
    <row r="4972" spans="1:5" ht="13.5" x14ac:dyDescent="0.25">
      <c r="A4972" s="103">
        <v>98104</v>
      </c>
      <c r="B4972" s="103" t="s">
        <v>5588</v>
      </c>
      <c r="C4972" s="103" t="s">
        <v>225</v>
      </c>
      <c r="D4972" s="360">
        <v>339.46</v>
      </c>
      <c r="E4972" s="522" t="s">
        <v>619</v>
      </c>
    </row>
    <row r="4973" spans="1:5" ht="13.5" x14ac:dyDescent="0.25">
      <c r="A4973" s="103">
        <v>98105</v>
      </c>
      <c r="B4973" s="103" t="s">
        <v>5589</v>
      </c>
      <c r="C4973" s="103" t="s">
        <v>225</v>
      </c>
      <c r="D4973" s="360">
        <v>592.46</v>
      </c>
      <c r="E4973" s="522" t="s">
        <v>619</v>
      </c>
    </row>
    <row r="4974" spans="1:5" ht="13.5" x14ac:dyDescent="0.25">
      <c r="A4974" s="103">
        <v>98106</v>
      </c>
      <c r="B4974" s="103" t="s">
        <v>5590</v>
      </c>
      <c r="C4974" s="103" t="s">
        <v>225</v>
      </c>
      <c r="D4974" s="360">
        <v>973.69</v>
      </c>
      <c r="E4974" s="522" t="s">
        <v>619</v>
      </c>
    </row>
    <row r="4975" spans="1:5" ht="13.5" x14ac:dyDescent="0.25">
      <c r="A4975" s="103">
        <v>98107</v>
      </c>
      <c r="B4975" s="103" t="s">
        <v>5591</v>
      </c>
      <c r="C4975" s="103" t="s">
        <v>225</v>
      </c>
      <c r="D4975" s="360">
        <v>257.87</v>
      </c>
      <c r="E4975" s="522" t="s">
        <v>619</v>
      </c>
    </row>
    <row r="4976" spans="1:5" ht="13.5" x14ac:dyDescent="0.25">
      <c r="A4976" s="103">
        <v>98108</v>
      </c>
      <c r="B4976" s="103" t="s">
        <v>5592</v>
      </c>
      <c r="C4976" s="103" t="s">
        <v>225</v>
      </c>
      <c r="D4976" s="360">
        <v>460.67</v>
      </c>
      <c r="E4976" s="522" t="s">
        <v>619</v>
      </c>
    </row>
    <row r="4977" spans="1:5" ht="13.5" x14ac:dyDescent="0.25">
      <c r="A4977" s="103">
        <v>99250</v>
      </c>
      <c r="B4977" s="103" t="s">
        <v>5593</v>
      </c>
      <c r="C4977" s="103" t="s">
        <v>225</v>
      </c>
      <c r="D4977" s="360">
        <v>171.46</v>
      </c>
      <c r="E4977" s="522" t="s">
        <v>619</v>
      </c>
    </row>
    <row r="4978" spans="1:5" ht="13.5" x14ac:dyDescent="0.25">
      <c r="A4978" s="103">
        <v>99251</v>
      </c>
      <c r="B4978" s="103" t="s">
        <v>5594</v>
      </c>
      <c r="C4978" s="103" t="s">
        <v>225</v>
      </c>
      <c r="D4978" s="360">
        <v>267.43</v>
      </c>
      <c r="E4978" s="522" t="s">
        <v>619</v>
      </c>
    </row>
    <row r="4979" spans="1:5" ht="13.5" x14ac:dyDescent="0.25">
      <c r="A4979" s="103">
        <v>99253</v>
      </c>
      <c r="B4979" s="103" t="s">
        <v>5595</v>
      </c>
      <c r="C4979" s="103" t="s">
        <v>225</v>
      </c>
      <c r="D4979" s="360">
        <v>513.92999999999995</v>
      </c>
      <c r="E4979" s="522" t="s">
        <v>619</v>
      </c>
    </row>
    <row r="4980" spans="1:5" ht="13.5" x14ac:dyDescent="0.25">
      <c r="A4980" s="103">
        <v>99255</v>
      </c>
      <c r="B4980" s="103" t="s">
        <v>5596</v>
      </c>
      <c r="C4980" s="103" t="s">
        <v>225</v>
      </c>
      <c r="D4980" s="360">
        <v>718.07</v>
      </c>
      <c r="E4980" s="522" t="s">
        <v>619</v>
      </c>
    </row>
    <row r="4981" spans="1:5" ht="13.5" x14ac:dyDescent="0.25">
      <c r="A4981" s="103">
        <v>99257</v>
      </c>
      <c r="B4981" s="103" t="s">
        <v>5597</v>
      </c>
      <c r="C4981" s="103" t="s">
        <v>225</v>
      </c>
      <c r="D4981" s="360">
        <v>844.67</v>
      </c>
      <c r="E4981" s="522" t="s">
        <v>619</v>
      </c>
    </row>
    <row r="4982" spans="1:5" ht="13.5" x14ac:dyDescent="0.25">
      <c r="A4982" s="103">
        <v>99258</v>
      </c>
      <c r="B4982" s="103" t="s">
        <v>5598</v>
      </c>
      <c r="C4982" s="103" t="s">
        <v>225</v>
      </c>
      <c r="D4982" s="360">
        <v>224.95</v>
      </c>
      <c r="E4982" s="522" t="s">
        <v>619</v>
      </c>
    </row>
    <row r="4983" spans="1:5" ht="13.5" x14ac:dyDescent="0.25">
      <c r="A4983" s="103">
        <v>99260</v>
      </c>
      <c r="B4983" s="103" t="s">
        <v>5599</v>
      </c>
      <c r="C4983" s="103" t="s">
        <v>225</v>
      </c>
      <c r="D4983" s="360">
        <v>414.32</v>
      </c>
      <c r="E4983" s="522" t="s">
        <v>619</v>
      </c>
    </row>
    <row r="4984" spans="1:5" ht="13.5" x14ac:dyDescent="0.25">
      <c r="A4984" s="103">
        <v>99262</v>
      </c>
      <c r="B4984" s="103" t="s">
        <v>5600</v>
      </c>
      <c r="C4984" s="103" t="s">
        <v>225</v>
      </c>
      <c r="D4984" s="360">
        <v>590.96</v>
      </c>
      <c r="E4984" s="522" t="s">
        <v>619</v>
      </c>
    </row>
    <row r="4985" spans="1:5" ht="13.5" x14ac:dyDescent="0.25">
      <c r="A4985" s="103">
        <v>99264</v>
      </c>
      <c r="B4985" s="103" t="s">
        <v>5601</v>
      </c>
      <c r="C4985" s="103" t="s">
        <v>225</v>
      </c>
      <c r="D4985" s="360">
        <v>694.29</v>
      </c>
      <c r="E4985" s="522" t="s">
        <v>619</v>
      </c>
    </row>
    <row r="4986" spans="1:5" ht="13.5" x14ac:dyDescent="0.25">
      <c r="A4986" s="103">
        <v>102587</v>
      </c>
      <c r="B4986" s="103" t="s">
        <v>5602</v>
      </c>
      <c r="C4986" s="103" t="s">
        <v>225</v>
      </c>
      <c r="D4986" s="360">
        <v>3.06</v>
      </c>
      <c r="E4986" s="522" t="s">
        <v>619</v>
      </c>
    </row>
    <row r="4987" spans="1:5" ht="13.5" x14ac:dyDescent="0.25">
      <c r="A4987" s="103">
        <v>102588</v>
      </c>
      <c r="B4987" s="103" t="s">
        <v>5603</v>
      </c>
      <c r="C4987" s="103" t="s">
        <v>225</v>
      </c>
      <c r="D4987" s="360">
        <v>4.43</v>
      </c>
      <c r="E4987" s="522" t="s">
        <v>619</v>
      </c>
    </row>
    <row r="4988" spans="1:5" ht="13.5" x14ac:dyDescent="0.25">
      <c r="A4988" s="103">
        <v>102589</v>
      </c>
      <c r="B4988" s="103" t="s">
        <v>5604</v>
      </c>
      <c r="C4988" s="103" t="s">
        <v>225</v>
      </c>
      <c r="D4988" s="360">
        <v>3.41</v>
      </c>
      <c r="E4988" s="522" t="s">
        <v>619</v>
      </c>
    </row>
    <row r="4989" spans="1:5" ht="13.5" x14ac:dyDescent="0.25">
      <c r="A4989" s="103">
        <v>102590</v>
      </c>
      <c r="B4989" s="103" t="s">
        <v>5605</v>
      </c>
      <c r="C4989" s="103" t="s">
        <v>225</v>
      </c>
      <c r="D4989" s="360">
        <v>4.79</v>
      </c>
      <c r="E4989" s="522" t="s">
        <v>619</v>
      </c>
    </row>
    <row r="4990" spans="1:5" ht="13.5" x14ac:dyDescent="0.25">
      <c r="A4990" s="103">
        <v>102591</v>
      </c>
      <c r="B4990" s="103" t="s">
        <v>5606</v>
      </c>
      <c r="C4990" s="103" t="s">
        <v>225</v>
      </c>
      <c r="D4990" s="360">
        <v>3.76</v>
      </c>
      <c r="E4990" s="522" t="s">
        <v>619</v>
      </c>
    </row>
    <row r="4991" spans="1:5" ht="13.5" x14ac:dyDescent="0.25">
      <c r="A4991" s="103">
        <v>102592</v>
      </c>
      <c r="B4991" s="103" t="s">
        <v>5607</v>
      </c>
      <c r="C4991" s="103" t="s">
        <v>225</v>
      </c>
      <c r="D4991" s="360">
        <v>5.13</v>
      </c>
      <c r="E4991" s="522" t="s">
        <v>619</v>
      </c>
    </row>
    <row r="4992" spans="1:5" ht="13.5" x14ac:dyDescent="0.25">
      <c r="A4992" s="103">
        <v>102593</v>
      </c>
      <c r="B4992" s="103" t="s">
        <v>5608</v>
      </c>
      <c r="C4992" s="103" t="s">
        <v>225</v>
      </c>
      <c r="D4992" s="360">
        <v>4.2300000000000004</v>
      </c>
      <c r="E4992" s="522" t="s">
        <v>619</v>
      </c>
    </row>
    <row r="4993" spans="1:5" ht="13.5" x14ac:dyDescent="0.25">
      <c r="A4993" s="103">
        <v>102594</v>
      </c>
      <c r="B4993" s="103" t="s">
        <v>5609</v>
      </c>
      <c r="C4993" s="103" t="s">
        <v>225</v>
      </c>
      <c r="D4993" s="360">
        <v>5.62</v>
      </c>
      <c r="E4993" s="522" t="s">
        <v>619</v>
      </c>
    </row>
    <row r="4994" spans="1:5" ht="13.5" x14ac:dyDescent="0.25">
      <c r="A4994" s="103">
        <v>102595</v>
      </c>
      <c r="B4994" s="103" t="s">
        <v>5610</v>
      </c>
      <c r="C4994" s="103" t="s">
        <v>225</v>
      </c>
      <c r="D4994" s="360">
        <v>4.79</v>
      </c>
      <c r="E4994" s="522" t="s">
        <v>619</v>
      </c>
    </row>
    <row r="4995" spans="1:5" ht="13.5" x14ac:dyDescent="0.25">
      <c r="A4995" s="103">
        <v>102596</v>
      </c>
      <c r="B4995" s="103" t="s">
        <v>5611</v>
      </c>
      <c r="C4995" s="103" t="s">
        <v>225</v>
      </c>
      <c r="D4995" s="360">
        <v>6.16</v>
      </c>
      <c r="E4995" s="522" t="s">
        <v>619</v>
      </c>
    </row>
    <row r="4996" spans="1:5" ht="13.5" x14ac:dyDescent="0.25">
      <c r="A4996" s="103">
        <v>102597</v>
      </c>
      <c r="B4996" s="103" t="s">
        <v>5612</v>
      </c>
      <c r="C4996" s="103" t="s">
        <v>225</v>
      </c>
      <c r="D4996" s="360">
        <v>5.49</v>
      </c>
      <c r="E4996" s="522" t="s">
        <v>619</v>
      </c>
    </row>
    <row r="4997" spans="1:5" ht="13.5" x14ac:dyDescent="0.25">
      <c r="A4997" s="103">
        <v>102598</v>
      </c>
      <c r="B4997" s="103" t="s">
        <v>5613</v>
      </c>
      <c r="C4997" s="103" t="s">
        <v>225</v>
      </c>
      <c r="D4997" s="360">
        <v>6.86</v>
      </c>
      <c r="E4997" s="522" t="s">
        <v>619</v>
      </c>
    </row>
    <row r="4998" spans="1:5" ht="13.5" x14ac:dyDescent="0.25">
      <c r="A4998" s="103">
        <v>102599</v>
      </c>
      <c r="B4998" s="103" t="s">
        <v>5614</v>
      </c>
      <c r="C4998" s="103" t="s">
        <v>225</v>
      </c>
      <c r="D4998" s="360">
        <v>6.18</v>
      </c>
      <c r="E4998" s="522" t="s">
        <v>619</v>
      </c>
    </row>
    <row r="4999" spans="1:5" ht="13.5" x14ac:dyDescent="0.25">
      <c r="A4999" s="103">
        <v>102600</v>
      </c>
      <c r="B4999" s="103" t="s">
        <v>5615</v>
      </c>
      <c r="C4999" s="103" t="s">
        <v>225</v>
      </c>
      <c r="D4999" s="360">
        <v>7.55</v>
      </c>
      <c r="E4999" s="522" t="s">
        <v>619</v>
      </c>
    </row>
    <row r="5000" spans="1:5" ht="13.5" x14ac:dyDescent="0.25">
      <c r="A5000" s="103">
        <v>102601</v>
      </c>
      <c r="B5000" s="103" t="s">
        <v>5616</v>
      </c>
      <c r="C5000" s="103" t="s">
        <v>225</v>
      </c>
      <c r="D5000" s="360">
        <v>7.22</v>
      </c>
      <c r="E5000" s="522" t="s">
        <v>619</v>
      </c>
    </row>
    <row r="5001" spans="1:5" ht="13.5" x14ac:dyDescent="0.25">
      <c r="A5001" s="103">
        <v>102602</v>
      </c>
      <c r="B5001" s="103" t="s">
        <v>5617</v>
      </c>
      <c r="C5001" s="103" t="s">
        <v>225</v>
      </c>
      <c r="D5001" s="360">
        <v>8.59</v>
      </c>
      <c r="E5001" s="522" t="s">
        <v>619</v>
      </c>
    </row>
    <row r="5002" spans="1:5" ht="13.5" x14ac:dyDescent="0.25">
      <c r="A5002" s="103">
        <v>102603</v>
      </c>
      <c r="B5002" s="103" t="s">
        <v>5618</v>
      </c>
      <c r="C5002" s="103" t="s">
        <v>225</v>
      </c>
      <c r="D5002" s="360">
        <v>8.9499999999999993</v>
      </c>
      <c r="E5002" s="522" t="s">
        <v>619</v>
      </c>
    </row>
    <row r="5003" spans="1:5" ht="13.5" x14ac:dyDescent="0.25">
      <c r="A5003" s="103">
        <v>102604</v>
      </c>
      <c r="B5003" s="103" t="s">
        <v>5619</v>
      </c>
      <c r="C5003" s="103" t="s">
        <v>225</v>
      </c>
      <c r="D5003" s="360">
        <v>10.32</v>
      </c>
      <c r="E5003" s="522" t="s">
        <v>619</v>
      </c>
    </row>
    <row r="5004" spans="1:5" ht="13.5" x14ac:dyDescent="0.25">
      <c r="A5004" s="103">
        <v>102605</v>
      </c>
      <c r="B5004" s="103" t="s">
        <v>5620</v>
      </c>
      <c r="C5004" s="103" t="s">
        <v>225</v>
      </c>
      <c r="D5004" s="360">
        <v>284.22000000000003</v>
      </c>
      <c r="E5004" s="522" t="s">
        <v>619</v>
      </c>
    </row>
    <row r="5005" spans="1:5" ht="13.5" x14ac:dyDescent="0.25">
      <c r="A5005" s="103">
        <v>102606</v>
      </c>
      <c r="B5005" s="103" t="s">
        <v>5621</v>
      </c>
      <c r="C5005" s="103" t="s">
        <v>225</v>
      </c>
      <c r="D5005" s="360">
        <v>485.18</v>
      </c>
      <c r="E5005" s="522" t="s">
        <v>619</v>
      </c>
    </row>
    <row r="5006" spans="1:5" ht="13.5" x14ac:dyDescent="0.25">
      <c r="A5006" s="103">
        <v>102607</v>
      </c>
      <c r="B5006" s="103" t="s">
        <v>5622</v>
      </c>
      <c r="C5006" s="103" t="s">
        <v>225</v>
      </c>
      <c r="D5006" s="360">
        <v>493.63</v>
      </c>
      <c r="E5006" s="522" t="s">
        <v>619</v>
      </c>
    </row>
    <row r="5007" spans="1:5" ht="13.5" x14ac:dyDescent="0.25">
      <c r="A5007" s="103">
        <v>102608</v>
      </c>
      <c r="B5007" s="103" t="s">
        <v>5623</v>
      </c>
      <c r="C5007" s="103" t="s">
        <v>225</v>
      </c>
      <c r="D5007" s="360">
        <v>997.9</v>
      </c>
      <c r="E5007" s="522" t="s">
        <v>619</v>
      </c>
    </row>
    <row r="5008" spans="1:5" ht="13.5" x14ac:dyDescent="0.25">
      <c r="A5008" s="103">
        <v>102609</v>
      </c>
      <c r="B5008" s="103" t="s">
        <v>5624</v>
      </c>
      <c r="C5008" s="103" t="s">
        <v>225</v>
      </c>
      <c r="D5008" s="104">
        <v>1122.79</v>
      </c>
      <c r="E5008" s="522" t="s">
        <v>619</v>
      </c>
    </row>
    <row r="5009" spans="1:5" ht="13.5" x14ac:dyDescent="0.25">
      <c r="A5009" s="103">
        <v>102611</v>
      </c>
      <c r="B5009" s="103" t="s">
        <v>5625</v>
      </c>
      <c r="C5009" s="103" t="s">
        <v>225</v>
      </c>
      <c r="D5009" s="360">
        <v>509.04</v>
      </c>
      <c r="E5009" s="522" t="s">
        <v>619</v>
      </c>
    </row>
    <row r="5010" spans="1:5" ht="13.5" x14ac:dyDescent="0.25">
      <c r="A5010" s="103">
        <v>102613</v>
      </c>
      <c r="B5010" s="103" t="s">
        <v>5626</v>
      </c>
      <c r="C5010" s="103" t="s">
        <v>225</v>
      </c>
      <c r="D5010" s="360">
        <v>699.42</v>
      </c>
      <c r="E5010" s="522" t="s">
        <v>619</v>
      </c>
    </row>
    <row r="5011" spans="1:5" ht="13.5" x14ac:dyDescent="0.25">
      <c r="A5011" s="103">
        <v>102614</v>
      </c>
      <c r="B5011" s="103" t="s">
        <v>5627</v>
      </c>
      <c r="C5011" s="103" t="s">
        <v>225</v>
      </c>
      <c r="D5011" s="104">
        <v>1132.52</v>
      </c>
      <c r="E5011" s="522" t="s">
        <v>619</v>
      </c>
    </row>
    <row r="5012" spans="1:5" ht="13.5" x14ac:dyDescent="0.25">
      <c r="A5012" s="103">
        <v>102615</v>
      </c>
      <c r="B5012" s="103" t="s">
        <v>5628</v>
      </c>
      <c r="C5012" s="103" t="s">
        <v>225</v>
      </c>
      <c r="D5012" s="104">
        <v>1459.59</v>
      </c>
      <c r="E5012" s="522" t="s">
        <v>619</v>
      </c>
    </row>
    <row r="5013" spans="1:5" ht="13.5" x14ac:dyDescent="0.25">
      <c r="A5013" s="103">
        <v>102617</v>
      </c>
      <c r="B5013" s="103" t="s">
        <v>5629</v>
      </c>
      <c r="C5013" s="103" t="s">
        <v>225</v>
      </c>
      <c r="D5013" s="104">
        <v>3797.45</v>
      </c>
      <c r="E5013" s="522" t="s">
        <v>619</v>
      </c>
    </row>
    <row r="5014" spans="1:5" ht="13.5" x14ac:dyDescent="0.25">
      <c r="A5014" s="103">
        <v>102619</v>
      </c>
      <c r="B5014" s="103" t="s">
        <v>5630</v>
      </c>
      <c r="C5014" s="103" t="s">
        <v>225</v>
      </c>
      <c r="D5014" s="104">
        <v>7261.4</v>
      </c>
      <c r="E5014" s="522" t="s">
        <v>619</v>
      </c>
    </row>
    <row r="5015" spans="1:5" ht="13.5" x14ac:dyDescent="0.25">
      <c r="A5015" s="103">
        <v>102622</v>
      </c>
      <c r="B5015" s="103" t="s">
        <v>5631</v>
      </c>
      <c r="C5015" s="103" t="s">
        <v>225</v>
      </c>
      <c r="D5015" s="360">
        <v>704.1</v>
      </c>
      <c r="E5015" s="522" t="s">
        <v>619</v>
      </c>
    </row>
    <row r="5016" spans="1:5" ht="13.5" x14ac:dyDescent="0.25">
      <c r="A5016" s="103">
        <v>102623</v>
      </c>
      <c r="B5016" s="103" t="s">
        <v>5632</v>
      </c>
      <c r="C5016" s="103" t="s">
        <v>225</v>
      </c>
      <c r="D5016" s="360">
        <v>991.35</v>
      </c>
      <c r="E5016" s="522" t="s">
        <v>619</v>
      </c>
    </row>
    <row r="5017" spans="1:5" ht="13.5" x14ac:dyDescent="0.25">
      <c r="A5017" s="103">
        <v>89482</v>
      </c>
      <c r="B5017" s="103" t="s">
        <v>5633</v>
      </c>
      <c r="C5017" s="103" t="s">
        <v>225</v>
      </c>
      <c r="D5017" s="360">
        <v>45.21</v>
      </c>
      <c r="E5017" s="522" t="s">
        <v>619</v>
      </c>
    </row>
    <row r="5018" spans="1:5" ht="13.5" x14ac:dyDescent="0.25">
      <c r="A5018" s="103">
        <v>89491</v>
      </c>
      <c r="B5018" s="103" t="s">
        <v>5634</v>
      </c>
      <c r="C5018" s="103" t="s">
        <v>225</v>
      </c>
      <c r="D5018" s="360">
        <v>117.89</v>
      </c>
      <c r="E5018" s="522" t="s">
        <v>619</v>
      </c>
    </row>
    <row r="5019" spans="1:5" ht="13.5" x14ac:dyDescent="0.25">
      <c r="A5019" s="103">
        <v>89495</v>
      </c>
      <c r="B5019" s="103" t="s">
        <v>5635</v>
      </c>
      <c r="C5019" s="103" t="s">
        <v>225</v>
      </c>
      <c r="D5019" s="360">
        <v>20.85</v>
      </c>
      <c r="E5019" s="522" t="s">
        <v>619</v>
      </c>
    </row>
    <row r="5020" spans="1:5" ht="13.5" x14ac:dyDescent="0.25">
      <c r="A5020" s="103">
        <v>89707</v>
      </c>
      <c r="B5020" s="103" t="s">
        <v>5636</v>
      </c>
      <c r="C5020" s="103" t="s">
        <v>225</v>
      </c>
      <c r="D5020" s="360">
        <v>53.2</v>
      </c>
      <c r="E5020" s="522" t="s">
        <v>619</v>
      </c>
    </row>
    <row r="5021" spans="1:5" ht="13.5" x14ac:dyDescent="0.25">
      <c r="A5021" s="103">
        <v>89708</v>
      </c>
      <c r="B5021" s="103" t="s">
        <v>5637</v>
      </c>
      <c r="C5021" s="103" t="s">
        <v>225</v>
      </c>
      <c r="D5021" s="360">
        <v>120.12</v>
      </c>
      <c r="E5021" s="522" t="s">
        <v>619</v>
      </c>
    </row>
    <row r="5022" spans="1:5" ht="13.5" x14ac:dyDescent="0.25">
      <c r="A5022" s="103">
        <v>89709</v>
      </c>
      <c r="B5022" s="103" t="s">
        <v>5638</v>
      </c>
      <c r="C5022" s="103" t="s">
        <v>225</v>
      </c>
      <c r="D5022" s="360">
        <v>23.25</v>
      </c>
      <c r="E5022" s="522" t="s">
        <v>619</v>
      </c>
    </row>
    <row r="5023" spans="1:5" ht="13.5" x14ac:dyDescent="0.25">
      <c r="A5023" s="103">
        <v>89710</v>
      </c>
      <c r="B5023" s="103" t="s">
        <v>5639</v>
      </c>
      <c r="C5023" s="103" t="s">
        <v>225</v>
      </c>
      <c r="D5023" s="360">
        <v>20.05</v>
      </c>
      <c r="E5023" s="522" t="s">
        <v>619</v>
      </c>
    </row>
    <row r="5024" spans="1:5" ht="13.5" x14ac:dyDescent="0.25">
      <c r="A5024" s="103">
        <v>104326</v>
      </c>
      <c r="B5024" s="103" t="s">
        <v>5640</v>
      </c>
      <c r="C5024" s="103" t="s">
        <v>225</v>
      </c>
      <c r="D5024" s="360">
        <v>22.03</v>
      </c>
      <c r="E5024" s="522" t="s">
        <v>619</v>
      </c>
    </row>
    <row r="5025" spans="1:5" ht="13.5" x14ac:dyDescent="0.25">
      <c r="A5025" s="103">
        <v>104327</v>
      </c>
      <c r="B5025" s="103" t="s">
        <v>5641</v>
      </c>
      <c r="C5025" s="103" t="s">
        <v>225</v>
      </c>
      <c r="D5025" s="360">
        <v>20.86</v>
      </c>
      <c r="E5025" s="522" t="s">
        <v>619</v>
      </c>
    </row>
    <row r="5026" spans="1:5" ht="13.5" x14ac:dyDescent="0.25">
      <c r="A5026" s="103">
        <v>104328</v>
      </c>
      <c r="B5026" s="103" t="s">
        <v>5642</v>
      </c>
      <c r="C5026" s="103" t="s">
        <v>225</v>
      </c>
      <c r="D5026" s="360">
        <v>80.22</v>
      </c>
      <c r="E5026" s="522" t="s">
        <v>619</v>
      </c>
    </row>
    <row r="5027" spans="1:5" ht="13.5" x14ac:dyDescent="0.25">
      <c r="A5027" s="103">
        <v>104329</v>
      </c>
      <c r="B5027" s="103" t="s">
        <v>5643</v>
      </c>
      <c r="C5027" s="103" t="s">
        <v>225</v>
      </c>
      <c r="D5027" s="360">
        <v>91.67</v>
      </c>
      <c r="E5027" s="522" t="s">
        <v>619</v>
      </c>
    </row>
    <row r="5028" spans="1:5" ht="13.5" x14ac:dyDescent="0.25">
      <c r="A5028" s="103">
        <v>86872</v>
      </c>
      <c r="B5028" s="103" t="s">
        <v>5644</v>
      </c>
      <c r="C5028" s="103" t="s">
        <v>225</v>
      </c>
      <c r="D5028" s="360">
        <v>688.46</v>
      </c>
      <c r="E5028" s="522" t="s">
        <v>619</v>
      </c>
    </row>
    <row r="5029" spans="1:5" ht="13.5" x14ac:dyDescent="0.25">
      <c r="A5029" s="103">
        <v>86874</v>
      </c>
      <c r="B5029" s="103" t="s">
        <v>5645</v>
      </c>
      <c r="C5029" s="103" t="s">
        <v>225</v>
      </c>
      <c r="D5029" s="360">
        <v>481.72</v>
      </c>
      <c r="E5029" s="522" t="s">
        <v>619</v>
      </c>
    </row>
    <row r="5030" spans="1:5" ht="13.5" x14ac:dyDescent="0.25">
      <c r="A5030" s="103">
        <v>86875</v>
      </c>
      <c r="B5030" s="103" t="s">
        <v>5646</v>
      </c>
      <c r="C5030" s="103" t="s">
        <v>225</v>
      </c>
      <c r="D5030" s="360">
        <v>399.43</v>
      </c>
      <c r="E5030" s="522" t="s">
        <v>619</v>
      </c>
    </row>
    <row r="5031" spans="1:5" ht="13.5" x14ac:dyDescent="0.25">
      <c r="A5031" s="103">
        <v>86876</v>
      </c>
      <c r="B5031" s="103" t="s">
        <v>5647</v>
      </c>
      <c r="C5031" s="103" t="s">
        <v>225</v>
      </c>
      <c r="D5031" s="360">
        <v>234.12</v>
      </c>
      <c r="E5031" s="522" t="s">
        <v>619</v>
      </c>
    </row>
    <row r="5032" spans="1:5" ht="13.5" x14ac:dyDescent="0.25">
      <c r="A5032" s="103">
        <v>86877</v>
      </c>
      <c r="B5032" s="103" t="s">
        <v>5648</v>
      </c>
      <c r="C5032" s="103" t="s">
        <v>225</v>
      </c>
      <c r="D5032" s="360">
        <v>61.03</v>
      </c>
      <c r="E5032" s="522" t="s">
        <v>619</v>
      </c>
    </row>
    <row r="5033" spans="1:5" ht="13.5" x14ac:dyDescent="0.25">
      <c r="A5033" s="103">
        <v>86878</v>
      </c>
      <c r="B5033" s="103" t="s">
        <v>5649</v>
      </c>
      <c r="C5033" s="103" t="s">
        <v>225</v>
      </c>
      <c r="D5033" s="360">
        <v>65.790000000000006</v>
      </c>
      <c r="E5033" s="522" t="s">
        <v>619</v>
      </c>
    </row>
    <row r="5034" spans="1:5" ht="13.5" x14ac:dyDescent="0.25">
      <c r="A5034" s="103">
        <v>86879</v>
      </c>
      <c r="B5034" s="103" t="s">
        <v>5650</v>
      </c>
      <c r="C5034" s="103" t="s">
        <v>225</v>
      </c>
      <c r="D5034" s="360">
        <v>8.85</v>
      </c>
      <c r="E5034" s="522" t="s">
        <v>619</v>
      </c>
    </row>
    <row r="5035" spans="1:5" ht="13.5" x14ac:dyDescent="0.25">
      <c r="A5035" s="103">
        <v>86880</v>
      </c>
      <c r="B5035" s="103" t="s">
        <v>5651</v>
      </c>
      <c r="C5035" s="103" t="s">
        <v>225</v>
      </c>
      <c r="D5035" s="360">
        <v>24.25</v>
      </c>
      <c r="E5035" s="522" t="s">
        <v>619</v>
      </c>
    </row>
    <row r="5036" spans="1:5" ht="13.5" x14ac:dyDescent="0.25">
      <c r="A5036" s="103">
        <v>86881</v>
      </c>
      <c r="B5036" s="103" t="s">
        <v>5652</v>
      </c>
      <c r="C5036" s="103" t="s">
        <v>225</v>
      </c>
      <c r="D5036" s="360">
        <v>185.06</v>
      </c>
      <c r="E5036" s="522" t="s">
        <v>619</v>
      </c>
    </row>
    <row r="5037" spans="1:5" ht="13.5" x14ac:dyDescent="0.25">
      <c r="A5037" s="103">
        <v>86882</v>
      </c>
      <c r="B5037" s="103" t="s">
        <v>5653</v>
      </c>
      <c r="C5037" s="103" t="s">
        <v>225</v>
      </c>
      <c r="D5037" s="360">
        <v>20.53</v>
      </c>
      <c r="E5037" s="522" t="s">
        <v>619</v>
      </c>
    </row>
    <row r="5038" spans="1:5" ht="13.5" x14ac:dyDescent="0.25">
      <c r="A5038" s="103">
        <v>86883</v>
      </c>
      <c r="B5038" s="103" t="s">
        <v>5654</v>
      </c>
      <c r="C5038" s="103" t="s">
        <v>225</v>
      </c>
      <c r="D5038" s="360">
        <v>11.14</v>
      </c>
      <c r="E5038" s="522" t="s">
        <v>619</v>
      </c>
    </row>
    <row r="5039" spans="1:5" ht="13.5" x14ac:dyDescent="0.25">
      <c r="A5039" s="103">
        <v>86884</v>
      </c>
      <c r="B5039" s="103" t="s">
        <v>5655</v>
      </c>
      <c r="C5039" s="103" t="s">
        <v>225</v>
      </c>
      <c r="D5039" s="360">
        <v>9.85</v>
      </c>
      <c r="E5039" s="522" t="s">
        <v>619</v>
      </c>
    </row>
    <row r="5040" spans="1:5" ht="13.5" x14ac:dyDescent="0.25">
      <c r="A5040" s="103">
        <v>86885</v>
      </c>
      <c r="B5040" s="103" t="s">
        <v>5656</v>
      </c>
      <c r="C5040" s="103" t="s">
        <v>225</v>
      </c>
      <c r="D5040" s="360">
        <v>11.18</v>
      </c>
      <c r="E5040" s="522" t="s">
        <v>619</v>
      </c>
    </row>
    <row r="5041" spans="1:5" ht="13.5" x14ac:dyDescent="0.25">
      <c r="A5041" s="103">
        <v>86886</v>
      </c>
      <c r="B5041" s="103" t="s">
        <v>5657</v>
      </c>
      <c r="C5041" s="103" t="s">
        <v>225</v>
      </c>
      <c r="D5041" s="360">
        <v>45.23</v>
      </c>
      <c r="E5041" s="522" t="s">
        <v>619</v>
      </c>
    </row>
    <row r="5042" spans="1:5" ht="13.5" x14ac:dyDescent="0.25">
      <c r="A5042" s="103">
        <v>86887</v>
      </c>
      <c r="B5042" s="103" t="s">
        <v>5658</v>
      </c>
      <c r="C5042" s="103" t="s">
        <v>225</v>
      </c>
      <c r="D5042" s="360">
        <v>49.06</v>
      </c>
      <c r="E5042" s="522" t="s">
        <v>619</v>
      </c>
    </row>
    <row r="5043" spans="1:5" ht="13.5" x14ac:dyDescent="0.25">
      <c r="A5043" s="103">
        <v>86888</v>
      </c>
      <c r="B5043" s="103" t="s">
        <v>5659</v>
      </c>
      <c r="C5043" s="103" t="s">
        <v>225</v>
      </c>
      <c r="D5043" s="360">
        <v>467.72</v>
      </c>
      <c r="E5043" s="522" t="s">
        <v>619</v>
      </c>
    </row>
    <row r="5044" spans="1:5" ht="13.5" x14ac:dyDescent="0.25">
      <c r="A5044" s="103">
        <v>86889</v>
      </c>
      <c r="B5044" s="103" t="s">
        <v>5660</v>
      </c>
      <c r="C5044" s="103" t="s">
        <v>225</v>
      </c>
      <c r="D5044" s="360">
        <v>520.83000000000004</v>
      </c>
      <c r="E5044" s="522" t="s">
        <v>619</v>
      </c>
    </row>
    <row r="5045" spans="1:5" ht="13.5" x14ac:dyDescent="0.25">
      <c r="A5045" s="103">
        <v>86893</v>
      </c>
      <c r="B5045" s="103" t="s">
        <v>5661</v>
      </c>
      <c r="C5045" s="103" t="s">
        <v>225</v>
      </c>
      <c r="D5045" s="360">
        <v>362.82</v>
      </c>
      <c r="E5045" s="522" t="s">
        <v>619</v>
      </c>
    </row>
    <row r="5046" spans="1:5" ht="13.5" x14ac:dyDescent="0.25">
      <c r="A5046" s="103">
        <v>86894</v>
      </c>
      <c r="B5046" s="103" t="s">
        <v>5662</v>
      </c>
      <c r="C5046" s="103" t="s">
        <v>225</v>
      </c>
      <c r="D5046" s="360">
        <v>234.41</v>
      </c>
      <c r="E5046" s="522" t="s">
        <v>619</v>
      </c>
    </row>
    <row r="5047" spans="1:5" ht="13.5" x14ac:dyDescent="0.25">
      <c r="A5047" s="103">
        <v>86895</v>
      </c>
      <c r="B5047" s="103" t="s">
        <v>5663</v>
      </c>
      <c r="C5047" s="103" t="s">
        <v>225</v>
      </c>
      <c r="D5047" s="360">
        <v>279.75</v>
      </c>
      <c r="E5047" s="522" t="s">
        <v>619</v>
      </c>
    </row>
    <row r="5048" spans="1:5" ht="13.5" x14ac:dyDescent="0.25">
      <c r="A5048" s="103">
        <v>86899</v>
      </c>
      <c r="B5048" s="103" t="s">
        <v>5664</v>
      </c>
      <c r="C5048" s="103" t="s">
        <v>225</v>
      </c>
      <c r="D5048" s="360">
        <v>220.47</v>
      </c>
      <c r="E5048" s="522" t="s">
        <v>619</v>
      </c>
    </row>
    <row r="5049" spans="1:5" ht="13.5" x14ac:dyDescent="0.25">
      <c r="A5049" s="103">
        <v>86900</v>
      </c>
      <c r="B5049" s="103" t="s">
        <v>5665</v>
      </c>
      <c r="C5049" s="103" t="s">
        <v>225</v>
      </c>
      <c r="D5049" s="360">
        <v>210.25</v>
      </c>
      <c r="E5049" s="522" t="s">
        <v>619</v>
      </c>
    </row>
    <row r="5050" spans="1:5" ht="13.5" x14ac:dyDescent="0.25">
      <c r="A5050" s="103">
        <v>86901</v>
      </c>
      <c r="B5050" s="103" t="s">
        <v>5666</v>
      </c>
      <c r="C5050" s="103" t="s">
        <v>225</v>
      </c>
      <c r="D5050" s="360">
        <v>143.80000000000001</v>
      </c>
      <c r="E5050" s="522" t="s">
        <v>619</v>
      </c>
    </row>
    <row r="5051" spans="1:5" ht="13.5" x14ac:dyDescent="0.25">
      <c r="A5051" s="103">
        <v>86902</v>
      </c>
      <c r="B5051" s="103" t="s">
        <v>5667</v>
      </c>
      <c r="C5051" s="103" t="s">
        <v>225</v>
      </c>
      <c r="D5051" s="360">
        <v>305.07</v>
      </c>
      <c r="E5051" s="522" t="s">
        <v>619</v>
      </c>
    </row>
    <row r="5052" spans="1:5" ht="13.5" x14ac:dyDescent="0.25">
      <c r="A5052" s="103">
        <v>86903</v>
      </c>
      <c r="B5052" s="103" t="s">
        <v>5668</v>
      </c>
      <c r="C5052" s="103" t="s">
        <v>225</v>
      </c>
      <c r="D5052" s="360">
        <v>343.25</v>
      </c>
      <c r="E5052" s="522" t="s">
        <v>619</v>
      </c>
    </row>
    <row r="5053" spans="1:5" ht="13.5" x14ac:dyDescent="0.25">
      <c r="A5053" s="103">
        <v>86904</v>
      </c>
      <c r="B5053" s="103" t="s">
        <v>5669</v>
      </c>
      <c r="C5053" s="103" t="s">
        <v>225</v>
      </c>
      <c r="D5053" s="360">
        <v>142.03</v>
      </c>
      <c r="E5053" s="522" t="s">
        <v>619</v>
      </c>
    </row>
    <row r="5054" spans="1:5" ht="13.5" x14ac:dyDescent="0.25">
      <c r="A5054" s="103">
        <v>86905</v>
      </c>
      <c r="B5054" s="103" t="s">
        <v>5670</v>
      </c>
      <c r="C5054" s="103" t="s">
        <v>225</v>
      </c>
      <c r="D5054" s="360">
        <v>386.04</v>
      </c>
      <c r="E5054" s="522" t="s">
        <v>619</v>
      </c>
    </row>
    <row r="5055" spans="1:5" ht="13.5" x14ac:dyDescent="0.25">
      <c r="A5055" s="103">
        <v>86906</v>
      </c>
      <c r="B5055" s="103" t="s">
        <v>5671</v>
      </c>
      <c r="C5055" s="103" t="s">
        <v>225</v>
      </c>
      <c r="D5055" s="360">
        <v>71.41</v>
      </c>
      <c r="E5055" s="522" t="s">
        <v>619</v>
      </c>
    </row>
    <row r="5056" spans="1:5" ht="13.5" x14ac:dyDescent="0.25">
      <c r="A5056" s="103">
        <v>86908</v>
      </c>
      <c r="B5056" s="103" t="s">
        <v>5672</v>
      </c>
      <c r="C5056" s="103" t="s">
        <v>225</v>
      </c>
      <c r="D5056" s="360">
        <v>462.33</v>
      </c>
      <c r="E5056" s="522" t="s">
        <v>619</v>
      </c>
    </row>
    <row r="5057" spans="1:5" ht="13.5" x14ac:dyDescent="0.25">
      <c r="A5057" s="103">
        <v>86909</v>
      </c>
      <c r="B5057" s="103" t="s">
        <v>5673</v>
      </c>
      <c r="C5057" s="103" t="s">
        <v>225</v>
      </c>
      <c r="D5057" s="360">
        <v>124.01</v>
      </c>
      <c r="E5057" s="522" t="s">
        <v>619</v>
      </c>
    </row>
    <row r="5058" spans="1:5" ht="13.5" x14ac:dyDescent="0.25">
      <c r="A5058" s="103">
        <v>86910</v>
      </c>
      <c r="B5058" s="103" t="s">
        <v>5674</v>
      </c>
      <c r="C5058" s="103" t="s">
        <v>225</v>
      </c>
      <c r="D5058" s="360">
        <v>122.09</v>
      </c>
      <c r="E5058" s="522" t="s">
        <v>619</v>
      </c>
    </row>
    <row r="5059" spans="1:5" ht="13.5" x14ac:dyDescent="0.25">
      <c r="A5059" s="103">
        <v>86911</v>
      </c>
      <c r="B5059" s="103" t="s">
        <v>5675</v>
      </c>
      <c r="C5059" s="103" t="s">
        <v>225</v>
      </c>
      <c r="D5059" s="360">
        <v>83.56</v>
      </c>
      <c r="E5059" s="522" t="s">
        <v>619</v>
      </c>
    </row>
    <row r="5060" spans="1:5" ht="13.5" x14ac:dyDescent="0.25">
      <c r="A5060" s="103">
        <v>86913</v>
      </c>
      <c r="B5060" s="103" t="s">
        <v>5676</v>
      </c>
      <c r="C5060" s="103" t="s">
        <v>225</v>
      </c>
      <c r="D5060" s="360">
        <v>52.31</v>
      </c>
      <c r="E5060" s="522" t="s">
        <v>619</v>
      </c>
    </row>
    <row r="5061" spans="1:5" ht="13.5" x14ac:dyDescent="0.25">
      <c r="A5061" s="103">
        <v>86914</v>
      </c>
      <c r="B5061" s="103" t="s">
        <v>5677</v>
      </c>
      <c r="C5061" s="103" t="s">
        <v>225</v>
      </c>
      <c r="D5061" s="360">
        <v>93.82</v>
      </c>
      <c r="E5061" s="522" t="s">
        <v>619</v>
      </c>
    </row>
    <row r="5062" spans="1:5" ht="13.5" x14ac:dyDescent="0.25">
      <c r="A5062" s="103">
        <v>86915</v>
      </c>
      <c r="B5062" s="103" t="s">
        <v>5678</v>
      </c>
      <c r="C5062" s="103" t="s">
        <v>225</v>
      </c>
      <c r="D5062" s="360">
        <v>136.71</v>
      </c>
      <c r="E5062" s="522" t="s">
        <v>619</v>
      </c>
    </row>
    <row r="5063" spans="1:5" ht="13.5" x14ac:dyDescent="0.25">
      <c r="A5063" s="103">
        <v>86916</v>
      </c>
      <c r="B5063" s="103" t="s">
        <v>5679</v>
      </c>
      <c r="C5063" s="103" t="s">
        <v>225</v>
      </c>
      <c r="D5063" s="360">
        <v>20.96</v>
      </c>
      <c r="E5063" s="522" t="s">
        <v>619</v>
      </c>
    </row>
    <row r="5064" spans="1:5" ht="13.5" x14ac:dyDescent="0.25">
      <c r="A5064" s="103">
        <v>86919</v>
      </c>
      <c r="B5064" s="103" t="s">
        <v>5680</v>
      </c>
      <c r="C5064" s="103" t="s">
        <v>225</v>
      </c>
      <c r="D5064" s="360">
        <v>854.45</v>
      </c>
      <c r="E5064" s="522" t="s">
        <v>619</v>
      </c>
    </row>
    <row r="5065" spans="1:5" ht="13.5" x14ac:dyDescent="0.25">
      <c r="A5065" s="103">
        <v>86920</v>
      </c>
      <c r="B5065" s="103" t="s">
        <v>5681</v>
      </c>
      <c r="C5065" s="103" t="s">
        <v>225</v>
      </c>
      <c r="D5065" s="360">
        <v>760.76</v>
      </c>
      <c r="E5065" s="522" t="s">
        <v>619</v>
      </c>
    </row>
    <row r="5066" spans="1:5" ht="13.5" x14ac:dyDescent="0.25">
      <c r="A5066" s="103">
        <v>86921</v>
      </c>
      <c r="B5066" s="103" t="s">
        <v>5682</v>
      </c>
      <c r="C5066" s="103" t="s">
        <v>225</v>
      </c>
      <c r="D5066" s="360">
        <v>729.41</v>
      </c>
      <c r="E5066" s="522" t="s">
        <v>619</v>
      </c>
    </row>
    <row r="5067" spans="1:5" ht="13.5" x14ac:dyDescent="0.25">
      <c r="A5067" s="103">
        <v>86922</v>
      </c>
      <c r="B5067" s="103" t="s">
        <v>5683</v>
      </c>
      <c r="C5067" s="103" t="s">
        <v>225</v>
      </c>
      <c r="D5067" s="360">
        <v>821.63</v>
      </c>
      <c r="E5067" s="522" t="s">
        <v>619</v>
      </c>
    </row>
    <row r="5068" spans="1:5" ht="13.5" x14ac:dyDescent="0.25">
      <c r="A5068" s="103">
        <v>86923</v>
      </c>
      <c r="B5068" s="103" t="s">
        <v>5684</v>
      </c>
      <c r="C5068" s="103" t="s">
        <v>225</v>
      </c>
      <c r="D5068" s="360">
        <v>563.41</v>
      </c>
      <c r="E5068" s="522" t="s">
        <v>619</v>
      </c>
    </row>
    <row r="5069" spans="1:5" ht="13.5" x14ac:dyDescent="0.25">
      <c r="A5069" s="103">
        <v>86924</v>
      </c>
      <c r="B5069" s="103" t="s">
        <v>5685</v>
      </c>
      <c r="C5069" s="103" t="s">
        <v>225</v>
      </c>
      <c r="D5069" s="360">
        <v>532.05999999999995</v>
      </c>
      <c r="E5069" s="522" t="s">
        <v>619</v>
      </c>
    </row>
    <row r="5070" spans="1:5" ht="13.5" x14ac:dyDescent="0.25">
      <c r="A5070" s="103">
        <v>86925</v>
      </c>
      <c r="B5070" s="103" t="s">
        <v>5686</v>
      </c>
      <c r="C5070" s="103" t="s">
        <v>225</v>
      </c>
      <c r="D5070" s="360">
        <v>471.73</v>
      </c>
      <c r="E5070" s="522" t="s">
        <v>619</v>
      </c>
    </row>
    <row r="5071" spans="1:5" ht="13.5" x14ac:dyDescent="0.25">
      <c r="A5071" s="103">
        <v>86926</v>
      </c>
      <c r="B5071" s="103" t="s">
        <v>5687</v>
      </c>
      <c r="C5071" s="103" t="s">
        <v>225</v>
      </c>
      <c r="D5071" s="360">
        <v>440.38</v>
      </c>
      <c r="E5071" s="522" t="s">
        <v>619</v>
      </c>
    </row>
    <row r="5072" spans="1:5" ht="13.5" x14ac:dyDescent="0.25">
      <c r="A5072" s="103">
        <v>86927</v>
      </c>
      <c r="B5072" s="103" t="s">
        <v>5688</v>
      </c>
      <c r="C5072" s="103" t="s">
        <v>225</v>
      </c>
      <c r="D5072" s="360">
        <v>315.81</v>
      </c>
      <c r="E5072" s="522" t="s">
        <v>619</v>
      </c>
    </row>
    <row r="5073" spans="1:5" ht="13.5" x14ac:dyDescent="0.25">
      <c r="A5073" s="103">
        <v>86928</v>
      </c>
      <c r="B5073" s="103" t="s">
        <v>5689</v>
      </c>
      <c r="C5073" s="103" t="s">
        <v>225</v>
      </c>
      <c r="D5073" s="360">
        <v>284.45999999999998</v>
      </c>
      <c r="E5073" s="522" t="s">
        <v>619</v>
      </c>
    </row>
    <row r="5074" spans="1:5" ht="13.5" x14ac:dyDescent="0.25">
      <c r="A5074" s="103">
        <v>86929</v>
      </c>
      <c r="B5074" s="103" t="s">
        <v>5690</v>
      </c>
      <c r="C5074" s="103" t="s">
        <v>225</v>
      </c>
      <c r="D5074" s="360">
        <v>306.42</v>
      </c>
      <c r="E5074" s="522" t="s">
        <v>619</v>
      </c>
    </row>
    <row r="5075" spans="1:5" ht="13.5" x14ac:dyDescent="0.25">
      <c r="A5075" s="103">
        <v>86930</v>
      </c>
      <c r="B5075" s="103" t="s">
        <v>5691</v>
      </c>
      <c r="C5075" s="103" t="s">
        <v>225</v>
      </c>
      <c r="D5075" s="360">
        <v>275.07</v>
      </c>
      <c r="E5075" s="522" t="s">
        <v>619</v>
      </c>
    </row>
    <row r="5076" spans="1:5" ht="13.5" x14ac:dyDescent="0.25">
      <c r="A5076" s="103">
        <v>86931</v>
      </c>
      <c r="B5076" s="103" t="s">
        <v>5692</v>
      </c>
      <c r="C5076" s="103" t="s">
        <v>225</v>
      </c>
      <c r="D5076" s="360">
        <v>478.9</v>
      </c>
      <c r="E5076" s="522" t="s">
        <v>619</v>
      </c>
    </row>
    <row r="5077" spans="1:5" ht="13.5" x14ac:dyDescent="0.25">
      <c r="A5077" s="103">
        <v>86932</v>
      </c>
      <c r="B5077" s="103" t="s">
        <v>5693</v>
      </c>
      <c r="C5077" s="103" t="s">
        <v>225</v>
      </c>
      <c r="D5077" s="360">
        <v>516.78</v>
      </c>
      <c r="E5077" s="522" t="s">
        <v>619</v>
      </c>
    </row>
    <row r="5078" spans="1:5" ht="13.5" x14ac:dyDescent="0.25">
      <c r="A5078" s="103">
        <v>86933</v>
      </c>
      <c r="B5078" s="103" t="s">
        <v>5694</v>
      </c>
      <c r="C5078" s="103" t="s">
        <v>225</v>
      </c>
      <c r="D5078" s="360">
        <v>362.75</v>
      </c>
      <c r="E5078" s="522" t="s">
        <v>619</v>
      </c>
    </row>
    <row r="5079" spans="1:5" ht="13.5" x14ac:dyDescent="0.25">
      <c r="A5079" s="103">
        <v>86934</v>
      </c>
      <c r="B5079" s="103" t="s">
        <v>5695</v>
      </c>
      <c r="C5079" s="103" t="s">
        <v>225</v>
      </c>
      <c r="D5079" s="360">
        <v>353.36</v>
      </c>
      <c r="E5079" s="522" t="s">
        <v>619</v>
      </c>
    </row>
    <row r="5080" spans="1:5" ht="13.5" x14ac:dyDescent="0.25">
      <c r="A5080" s="103">
        <v>86935</v>
      </c>
      <c r="B5080" s="103" t="s">
        <v>5696</v>
      </c>
      <c r="C5080" s="103" t="s">
        <v>225</v>
      </c>
      <c r="D5080" s="360">
        <v>287.18</v>
      </c>
      <c r="E5080" s="522" t="s">
        <v>619</v>
      </c>
    </row>
    <row r="5081" spans="1:5" ht="13.5" x14ac:dyDescent="0.25">
      <c r="A5081" s="103">
        <v>86936</v>
      </c>
      <c r="B5081" s="103" t="s">
        <v>5697</v>
      </c>
      <c r="C5081" s="103" t="s">
        <v>225</v>
      </c>
      <c r="D5081" s="360">
        <v>461.1</v>
      </c>
      <c r="E5081" s="522" t="s">
        <v>619</v>
      </c>
    </row>
    <row r="5082" spans="1:5" ht="13.5" x14ac:dyDescent="0.25">
      <c r="A5082" s="103">
        <v>86937</v>
      </c>
      <c r="B5082" s="103" t="s">
        <v>5698</v>
      </c>
      <c r="C5082" s="103" t="s">
        <v>225</v>
      </c>
      <c r="D5082" s="360">
        <v>215.97</v>
      </c>
      <c r="E5082" s="522" t="s">
        <v>619</v>
      </c>
    </row>
    <row r="5083" spans="1:5" ht="13.5" x14ac:dyDescent="0.25">
      <c r="A5083" s="103">
        <v>86938</v>
      </c>
      <c r="B5083" s="103" t="s">
        <v>5699</v>
      </c>
      <c r="C5083" s="103" t="s">
        <v>225</v>
      </c>
      <c r="D5083" s="360">
        <v>389.89</v>
      </c>
      <c r="E5083" s="522" t="s">
        <v>619</v>
      </c>
    </row>
    <row r="5084" spans="1:5" ht="13.5" x14ac:dyDescent="0.25">
      <c r="A5084" s="103">
        <v>86939</v>
      </c>
      <c r="B5084" s="103" t="s">
        <v>5700</v>
      </c>
      <c r="C5084" s="103" t="s">
        <v>225</v>
      </c>
      <c r="D5084" s="360">
        <v>406.32</v>
      </c>
      <c r="E5084" s="522" t="s">
        <v>619</v>
      </c>
    </row>
    <row r="5085" spans="1:5" ht="13.5" x14ac:dyDescent="0.25">
      <c r="A5085" s="103">
        <v>86940</v>
      </c>
      <c r="B5085" s="103" t="s">
        <v>5701</v>
      </c>
      <c r="C5085" s="103" t="s">
        <v>225</v>
      </c>
      <c r="D5085" s="104">
        <v>1073.5</v>
      </c>
      <c r="E5085" s="522" t="s">
        <v>619</v>
      </c>
    </row>
    <row r="5086" spans="1:5" ht="13.5" x14ac:dyDescent="0.25">
      <c r="A5086" s="103">
        <v>86941</v>
      </c>
      <c r="B5086" s="103" t="s">
        <v>5702</v>
      </c>
      <c r="C5086" s="103" t="s">
        <v>225</v>
      </c>
      <c r="D5086" s="360">
        <v>775.11</v>
      </c>
      <c r="E5086" s="522" t="s">
        <v>619</v>
      </c>
    </row>
    <row r="5087" spans="1:5" ht="13.5" x14ac:dyDescent="0.25">
      <c r="A5087" s="103">
        <v>86942</v>
      </c>
      <c r="B5087" s="103" t="s">
        <v>5703</v>
      </c>
      <c r="C5087" s="103" t="s">
        <v>225</v>
      </c>
      <c r="D5087" s="360">
        <v>252.67</v>
      </c>
      <c r="E5087" s="522" t="s">
        <v>619</v>
      </c>
    </row>
    <row r="5088" spans="1:5" ht="13.5" x14ac:dyDescent="0.25">
      <c r="A5088" s="103">
        <v>86943</v>
      </c>
      <c r="B5088" s="103" t="s">
        <v>5704</v>
      </c>
      <c r="C5088" s="103" t="s">
        <v>225</v>
      </c>
      <c r="D5088" s="360">
        <v>243.28</v>
      </c>
      <c r="E5088" s="522" t="s">
        <v>619</v>
      </c>
    </row>
    <row r="5089" spans="1:5" ht="13.5" x14ac:dyDescent="0.25">
      <c r="A5089" s="103">
        <v>86947</v>
      </c>
      <c r="B5089" s="103" t="s">
        <v>5705</v>
      </c>
      <c r="C5089" s="103" t="s">
        <v>225</v>
      </c>
      <c r="D5089" s="104">
        <v>1094.52</v>
      </c>
      <c r="E5089" s="522" t="s">
        <v>619</v>
      </c>
    </row>
    <row r="5090" spans="1:5" ht="13.5" x14ac:dyDescent="0.25">
      <c r="A5090" s="103">
        <v>93396</v>
      </c>
      <c r="B5090" s="103" t="s">
        <v>5706</v>
      </c>
      <c r="C5090" s="103" t="s">
        <v>225</v>
      </c>
      <c r="D5090" s="360">
        <v>576.98</v>
      </c>
      <c r="E5090" s="522" t="s">
        <v>619</v>
      </c>
    </row>
    <row r="5091" spans="1:5" ht="13.5" x14ac:dyDescent="0.25">
      <c r="A5091" s="103">
        <v>93441</v>
      </c>
      <c r="B5091" s="103" t="s">
        <v>5707</v>
      </c>
      <c r="C5091" s="103" t="s">
        <v>225</v>
      </c>
      <c r="D5091" s="360">
        <v>901.42</v>
      </c>
      <c r="E5091" s="522" t="s">
        <v>619</v>
      </c>
    </row>
    <row r="5092" spans="1:5" ht="13.5" x14ac:dyDescent="0.25">
      <c r="A5092" s="103">
        <v>93442</v>
      </c>
      <c r="B5092" s="103" t="s">
        <v>5708</v>
      </c>
      <c r="C5092" s="103" t="s">
        <v>225</v>
      </c>
      <c r="D5092" s="360">
        <v>957.78</v>
      </c>
      <c r="E5092" s="522" t="s">
        <v>619</v>
      </c>
    </row>
    <row r="5093" spans="1:5" ht="13.5" x14ac:dyDescent="0.25">
      <c r="A5093" s="103">
        <v>95469</v>
      </c>
      <c r="B5093" s="103" t="s">
        <v>5709</v>
      </c>
      <c r="C5093" s="103" t="s">
        <v>225</v>
      </c>
      <c r="D5093" s="360">
        <v>287.83999999999997</v>
      </c>
      <c r="E5093" s="522" t="s">
        <v>619</v>
      </c>
    </row>
    <row r="5094" spans="1:5" ht="13.5" x14ac:dyDescent="0.25">
      <c r="A5094" s="103">
        <v>95470</v>
      </c>
      <c r="B5094" s="103" t="s">
        <v>5710</v>
      </c>
      <c r="C5094" s="103" t="s">
        <v>225</v>
      </c>
      <c r="D5094" s="360">
        <v>297.27999999999997</v>
      </c>
      <c r="E5094" s="522" t="s">
        <v>619</v>
      </c>
    </row>
    <row r="5095" spans="1:5" ht="13.5" x14ac:dyDescent="0.25">
      <c r="A5095" s="103">
        <v>95471</v>
      </c>
      <c r="B5095" s="103" t="s">
        <v>5711</v>
      </c>
      <c r="C5095" s="103" t="s">
        <v>225</v>
      </c>
      <c r="D5095" s="360">
        <v>730.72</v>
      </c>
      <c r="E5095" s="522" t="s">
        <v>619</v>
      </c>
    </row>
    <row r="5096" spans="1:5" ht="13.5" x14ac:dyDescent="0.25">
      <c r="A5096" s="103">
        <v>95472</v>
      </c>
      <c r="B5096" s="103" t="s">
        <v>5712</v>
      </c>
      <c r="C5096" s="103" t="s">
        <v>225</v>
      </c>
      <c r="D5096" s="360">
        <v>740.16</v>
      </c>
      <c r="E5096" s="522" t="s">
        <v>619</v>
      </c>
    </row>
    <row r="5097" spans="1:5" ht="13.5" x14ac:dyDescent="0.25">
      <c r="A5097" s="103">
        <v>95542</v>
      </c>
      <c r="B5097" s="103" t="s">
        <v>5713</v>
      </c>
      <c r="C5097" s="103" t="s">
        <v>225</v>
      </c>
      <c r="D5097" s="360">
        <v>32.76</v>
      </c>
      <c r="E5097" s="522" t="s">
        <v>619</v>
      </c>
    </row>
    <row r="5098" spans="1:5" ht="13.5" x14ac:dyDescent="0.25">
      <c r="A5098" s="103">
        <v>95543</v>
      </c>
      <c r="B5098" s="103" t="s">
        <v>5714</v>
      </c>
      <c r="C5098" s="103" t="s">
        <v>225</v>
      </c>
      <c r="D5098" s="360">
        <v>55.33</v>
      </c>
      <c r="E5098" s="522" t="s">
        <v>619</v>
      </c>
    </row>
    <row r="5099" spans="1:5" ht="13.5" x14ac:dyDescent="0.25">
      <c r="A5099" s="103">
        <v>95544</v>
      </c>
      <c r="B5099" s="103" t="s">
        <v>5715</v>
      </c>
      <c r="C5099" s="103" t="s">
        <v>225</v>
      </c>
      <c r="D5099" s="360">
        <v>39.880000000000003</v>
      </c>
      <c r="E5099" s="522" t="s">
        <v>619</v>
      </c>
    </row>
    <row r="5100" spans="1:5" ht="13.5" x14ac:dyDescent="0.25">
      <c r="A5100" s="103">
        <v>95545</v>
      </c>
      <c r="B5100" s="103" t="s">
        <v>5716</v>
      </c>
      <c r="C5100" s="103" t="s">
        <v>225</v>
      </c>
      <c r="D5100" s="360">
        <v>39.119999999999997</v>
      </c>
      <c r="E5100" s="522" t="s">
        <v>619</v>
      </c>
    </row>
    <row r="5101" spans="1:5" ht="13.5" x14ac:dyDescent="0.25">
      <c r="A5101" s="103">
        <v>95546</v>
      </c>
      <c r="B5101" s="103" t="s">
        <v>5717</v>
      </c>
      <c r="C5101" s="103" t="s">
        <v>225</v>
      </c>
      <c r="D5101" s="360">
        <v>135.87</v>
      </c>
      <c r="E5101" s="522" t="s">
        <v>619</v>
      </c>
    </row>
    <row r="5102" spans="1:5" ht="13.5" x14ac:dyDescent="0.25">
      <c r="A5102" s="103">
        <v>95547</v>
      </c>
      <c r="B5102" s="103" t="s">
        <v>5718</v>
      </c>
      <c r="C5102" s="103" t="s">
        <v>225</v>
      </c>
      <c r="D5102" s="360">
        <v>80.03</v>
      </c>
      <c r="E5102" s="522" t="s">
        <v>619</v>
      </c>
    </row>
    <row r="5103" spans="1:5" ht="13.5" x14ac:dyDescent="0.25">
      <c r="A5103" s="103">
        <v>100848</v>
      </c>
      <c r="B5103" s="103" t="s">
        <v>5719</v>
      </c>
      <c r="C5103" s="103" t="s">
        <v>225</v>
      </c>
      <c r="D5103" s="360">
        <v>527.28</v>
      </c>
      <c r="E5103" s="522" t="s">
        <v>619</v>
      </c>
    </row>
    <row r="5104" spans="1:5" ht="13.5" x14ac:dyDescent="0.25">
      <c r="A5104" s="103">
        <v>100849</v>
      </c>
      <c r="B5104" s="103" t="s">
        <v>5720</v>
      </c>
      <c r="C5104" s="103" t="s">
        <v>225</v>
      </c>
      <c r="D5104" s="360">
        <v>44.62</v>
      </c>
      <c r="E5104" s="522" t="s">
        <v>619</v>
      </c>
    </row>
    <row r="5105" spans="1:5" ht="13.5" x14ac:dyDescent="0.25">
      <c r="A5105" s="103">
        <v>100851</v>
      </c>
      <c r="B5105" s="103" t="s">
        <v>5721</v>
      </c>
      <c r="C5105" s="103" t="s">
        <v>225</v>
      </c>
      <c r="D5105" s="360">
        <v>89.63</v>
      </c>
      <c r="E5105" s="522" t="s">
        <v>619</v>
      </c>
    </row>
    <row r="5106" spans="1:5" ht="13.5" x14ac:dyDescent="0.25">
      <c r="A5106" s="103">
        <v>100852</v>
      </c>
      <c r="B5106" s="103" t="s">
        <v>5722</v>
      </c>
      <c r="C5106" s="103" t="s">
        <v>225</v>
      </c>
      <c r="D5106" s="360">
        <v>230.42</v>
      </c>
      <c r="E5106" s="522" t="s">
        <v>619</v>
      </c>
    </row>
    <row r="5107" spans="1:5" ht="13.5" x14ac:dyDescent="0.25">
      <c r="A5107" s="103">
        <v>100853</v>
      </c>
      <c r="B5107" s="103" t="s">
        <v>5723</v>
      </c>
      <c r="C5107" s="103" t="s">
        <v>225</v>
      </c>
      <c r="D5107" s="360">
        <v>328.07</v>
      </c>
      <c r="E5107" s="522" t="s">
        <v>619</v>
      </c>
    </row>
    <row r="5108" spans="1:5" ht="13.5" x14ac:dyDescent="0.25">
      <c r="A5108" s="103">
        <v>100854</v>
      </c>
      <c r="B5108" s="103" t="s">
        <v>5724</v>
      </c>
      <c r="C5108" s="103" t="s">
        <v>225</v>
      </c>
      <c r="D5108" s="104">
        <v>1710.4</v>
      </c>
      <c r="E5108" s="522" t="s">
        <v>619</v>
      </c>
    </row>
    <row r="5109" spans="1:5" ht="13.5" x14ac:dyDescent="0.25">
      <c r="A5109" s="103">
        <v>100855</v>
      </c>
      <c r="B5109" s="103" t="s">
        <v>5725</v>
      </c>
      <c r="C5109" s="103" t="s">
        <v>225</v>
      </c>
      <c r="D5109" s="360">
        <v>39.119999999999997</v>
      </c>
      <c r="E5109" s="522" t="s">
        <v>619</v>
      </c>
    </row>
    <row r="5110" spans="1:5" ht="13.5" x14ac:dyDescent="0.25">
      <c r="A5110" s="103">
        <v>100856</v>
      </c>
      <c r="B5110" s="103" t="s">
        <v>5726</v>
      </c>
      <c r="C5110" s="103" t="s">
        <v>225</v>
      </c>
      <c r="D5110" s="360">
        <v>36.229999999999997</v>
      </c>
      <c r="E5110" s="522" t="s">
        <v>619</v>
      </c>
    </row>
    <row r="5111" spans="1:5" ht="13.5" x14ac:dyDescent="0.25">
      <c r="A5111" s="103">
        <v>100857</v>
      </c>
      <c r="B5111" s="103" t="s">
        <v>5727</v>
      </c>
      <c r="C5111" s="103" t="s">
        <v>225</v>
      </c>
      <c r="D5111" s="360">
        <v>501.24</v>
      </c>
      <c r="E5111" s="522" t="s">
        <v>619</v>
      </c>
    </row>
    <row r="5112" spans="1:5" ht="13.5" x14ac:dyDescent="0.25">
      <c r="A5112" s="103">
        <v>100858</v>
      </c>
      <c r="B5112" s="103" t="s">
        <v>5728</v>
      </c>
      <c r="C5112" s="103" t="s">
        <v>225</v>
      </c>
      <c r="D5112" s="360">
        <v>641.88</v>
      </c>
      <c r="E5112" s="522" t="s">
        <v>619</v>
      </c>
    </row>
    <row r="5113" spans="1:5" ht="13.5" x14ac:dyDescent="0.25">
      <c r="A5113" s="103">
        <v>100859</v>
      </c>
      <c r="B5113" s="103" t="s">
        <v>5729</v>
      </c>
      <c r="C5113" s="103" t="s">
        <v>225</v>
      </c>
      <c r="D5113" s="360">
        <v>957.62</v>
      </c>
      <c r="E5113" s="522" t="s">
        <v>619</v>
      </c>
    </row>
    <row r="5114" spans="1:5" ht="13.5" x14ac:dyDescent="0.25">
      <c r="A5114" s="103">
        <v>100860</v>
      </c>
      <c r="B5114" s="103" t="s">
        <v>5730</v>
      </c>
      <c r="C5114" s="103" t="s">
        <v>225</v>
      </c>
      <c r="D5114" s="360">
        <v>87.58</v>
      </c>
      <c r="E5114" s="522" t="s">
        <v>619</v>
      </c>
    </row>
    <row r="5115" spans="1:5" ht="13.5" x14ac:dyDescent="0.25">
      <c r="A5115" s="103">
        <v>100861</v>
      </c>
      <c r="B5115" s="103" t="s">
        <v>5731</v>
      </c>
      <c r="C5115" s="103" t="s">
        <v>225</v>
      </c>
      <c r="D5115" s="360">
        <v>38.69</v>
      </c>
      <c r="E5115" s="522" t="s">
        <v>619</v>
      </c>
    </row>
    <row r="5116" spans="1:5" ht="13.5" x14ac:dyDescent="0.25">
      <c r="A5116" s="103">
        <v>100862</v>
      </c>
      <c r="B5116" s="103" t="s">
        <v>5732</v>
      </c>
      <c r="C5116" s="103" t="s">
        <v>225</v>
      </c>
      <c r="D5116" s="360">
        <v>43.12</v>
      </c>
      <c r="E5116" s="522" t="s">
        <v>619</v>
      </c>
    </row>
    <row r="5117" spans="1:5" ht="13.5" x14ac:dyDescent="0.25">
      <c r="A5117" s="103">
        <v>100863</v>
      </c>
      <c r="B5117" s="103" t="s">
        <v>5733</v>
      </c>
      <c r="C5117" s="103" t="s">
        <v>225</v>
      </c>
      <c r="D5117" s="360">
        <v>602</v>
      </c>
      <c r="E5117" s="522" t="s">
        <v>619</v>
      </c>
    </row>
    <row r="5118" spans="1:5" ht="13.5" x14ac:dyDescent="0.25">
      <c r="A5118" s="103">
        <v>100864</v>
      </c>
      <c r="B5118" s="103" t="s">
        <v>5734</v>
      </c>
      <c r="C5118" s="103" t="s">
        <v>225</v>
      </c>
      <c r="D5118" s="360">
        <v>659.76</v>
      </c>
      <c r="E5118" s="522" t="s">
        <v>619</v>
      </c>
    </row>
    <row r="5119" spans="1:5" ht="13.5" x14ac:dyDescent="0.25">
      <c r="A5119" s="103">
        <v>100865</v>
      </c>
      <c r="B5119" s="103" t="s">
        <v>5735</v>
      </c>
      <c r="C5119" s="103" t="s">
        <v>225</v>
      </c>
      <c r="D5119" s="360">
        <v>579.44000000000005</v>
      </c>
      <c r="E5119" s="522" t="s">
        <v>619</v>
      </c>
    </row>
    <row r="5120" spans="1:5" ht="13.5" x14ac:dyDescent="0.25">
      <c r="A5120" s="103">
        <v>100866</v>
      </c>
      <c r="B5120" s="103" t="s">
        <v>5736</v>
      </c>
      <c r="C5120" s="103" t="s">
        <v>225</v>
      </c>
      <c r="D5120" s="360">
        <v>312.77</v>
      </c>
      <c r="E5120" s="522" t="s">
        <v>619</v>
      </c>
    </row>
    <row r="5121" spans="1:5" ht="13.5" x14ac:dyDescent="0.25">
      <c r="A5121" s="103">
        <v>100867</v>
      </c>
      <c r="B5121" s="103" t="s">
        <v>5737</v>
      </c>
      <c r="C5121" s="103" t="s">
        <v>225</v>
      </c>
      <c r="D5121" s="360">
        <v>331.82</v>
      </c>
      <c r="E5121" s="522" t="s">
        <v>619</v>
      </c>
    </row>
    <row r="5122" spans="1:5" ht="13.5" x14ac:dyDescent="0.25">
      <c r="A5122" s="103">
        <v>100868</v>
      </c>
      <c r="B5122" s="103" t="s">
        <v>5738</v>
      </c>
      <c r="C5122" s="103" t="s">
        <v>225</v>
      </c>
      <c r="D5122" s="360">
        <v>344.49</v>
      </c>
      <c r="E5122" s="522" t="s">
        <v>619</v>
      </c>
    </row>
    <row r="5123" spans="1:5" ht="13.5" x14ac:dyDescent="0.25">
      <c r="A5123" s="103">
        <v>100869</v>
      </c>
      <c r="B5123" s="103" t="s">
        <v>5739</v>
      </c>
      <c r="C5123" s="103" t="s">
        <v>225</v>
      </c>
      <c r="D5123" s="360">
        <v>354.21</v>
      </c>
      <c r="E5123" s="522" t="s">
        <v>619</v>
      </c>
    </row>
    <row r="5124" spans="1:5" ht="13.5" x14ac:dyDescent="0.25">
      <c r="A5124" s="103">
        <v>100870</v>
      </c>
      <c r="B5124" s="103" t="s">
        <v>5740</v>
      </c>
      <c r="C5124" s="103" t="s">
        <v>225</v>
      </c>
      <c r="D5124" s="360">
        <v>276.8</v>
      </c>
      <c r="E5124" s="522" t="s">
        <v>619</v>
      </c>
    </row>
    <row r="5125" spans="1:5" ht="13.5" x14ac:dyDescent="0.25">
      <c r="A5125" s="103">
        <v>100871</v>
      </c>
      <c r="B5125" s="103" t="s">
        <v>5741</v>
      </c>
      <c r="C5125" s="103" t="s">
        <v>225</v>
      </c>
      <c r="D5125" s="360">
        <v>296.77999999999997</v>
      </c>
      <c r="E5125" s="522" t="s">
        <v>619</v>
      </c>
    </row>
    <row r="5126" spans="1:5" ht="13.5" x14ac:dyDescent="0.25">
      <c r="A5126" s="103">
        <v>100872</v>
      </c>
      <c r="B5126" s="103" t="s">
        <v>5742</v>
      </c>
      <c r="C5126" s="103" t="s">
        <v>225</v>
      </c>
      <c r="D5126" s="360">
        <v>309.54000000000002</v>
      </c>
      <c r="E5126" s="522" t="s">
        <v>619</v>
      </c>
    </row>
    <row r="5127" spans="1:5" ht="13.5" x14ac:dyDescent="0.25">
      <c r="A5127" s="103">
        <v>100873</v>
      </c>
      <c r="B5127" s="103" t="s">
        <v>5743</v>
      </c>
      <c r="C5127" s="103" t="s">
        <v>225</v>
      </c>
      <c r="D5127" s="360">
        <v>317.51</v>
      </c>
      <c r="E5127" s="522" t="s">
        <v>619</v>
      </c>
    </row>
    <row r="5128" spans="1:5" ht="13.5" x14ac:dyDescent="0.25">
      <c r="A5128" s="103">
        <v>100874</v>
      </c>
      <c r="B5128" s="103" t="s">
        <v>5744</v>
      </c>
      <c r="C5128" s="103" t="s">
        <v>225</v>
      </c>
      <c r="D5128" s="360">
        <v>312.77</v>
      </c>
      <c r="E5128" s="522" t="s">
        <v>619</v>
      </c>
    </row>
    <row r="5129" spans="1:5" ht="13.5" x14ac:dyDescent="0.25">
      <c r="A5129" s="103">
        <v>100875</v>
      </c>
      <c r="B5129" s="103" t="s">
        <v>5745</v>
      </c>
      <c r="C5129" s="103" t="s">
        <v>225</v>
      </c>
      <c r="D5129" s="104">
        <v>1070.57</v>
      </c>
      <c r="E5129" s="522" t="s">
        <v>619</v>
      </c>
    </row>
    <row r="5130" spans="1:5" ht="13.5" x14ac:dyDescent="0.25">
      <c r="A5130" s="103">
        <v>100878</v>
      </c>
      <c r="B5130" s="103" t="s">
        <v>5746</v>
      </c>
      <c r="C5130" s="103" t="s">
        <v>225</v>
      </c>
      <c r="D5130" s="360">
        <v>625.57000000000005</v>
      </c>
      <c r="E5130" s="522" t="s">
        <v>619</v>
      </c>
    </row>
    <row r="5131" spans="1:5" ht="13.5" x14ac:dyDescent="0.25">
      <c r="A5131" s="103">
        <v>98052</v>
      </c>
      <c r="B5131" s="103" t="s">
        <v>5747</v>
      </c>
      <c r="C5131" s="103" t="s">
        <v>225</v>
      </c>
      <c r="D5131" s="104">
        <v>1872.49</v>
      </c>
      <c r="E5131" s="522" t="s">
        <v>619</v>
      </c>
    </row>
    <row r="5132" spans="1:5" ht="13.5" x14ac:dyDescent="0.25">
      <c r="A5132" s="103">
        <v>98053</v>
      </c>
      <c r="B5132" s="103" t="s">
        <v>5748</v>
      </c>
      <c r="C5132" s="103" t="s">
        <v>225</v>
      </c>
      <c r="D5132" s="104">
        <v>2571.14</v>
      </c>
      <c r="E5132" s="522" t="s">
        <v>619</v>
      </c>
    </row>
    <row r="5133" spans="1:5" ht="13.5" x14ac:dyDescent="0.25">
      <c r="A5133" s="103">
        <v>98054</v>
      </c>
      <c r="B5133" s="103" t="s">
        <v>5749</v>
      </c>
      <c r="C5133" s="103" t="s">
        <v>225</v>
      </c>
      <c r="D5133" s="104">
        <v>4144.51</v>
      </c>
      <c r="E5133" s="522" t="s">
        <v>619</v>
      </c>
    </row>
    <row r="5134" spans="1:5" ht="13.5" x14ac:dyDescent="0.25">
      <c r="A5134" s="103">
        <v>98055</v>
      </c>
      <c r="B5134" s="103" t="s">
        <v>5750</v>
      </c>
      <c r="C5134" s="103" t="s">
        <v>225</v>
      </c>
      <c r="D5134" s="104">
        <v>5645.02</v>
      </c>
      <c r="E5134" s="522" t="s">
        <v>619</v>
      </c>
    </row>
    <row r="5135" spans="1:5" ht="13.5" x14ac:dyDescent="0.25">
      <c r="A5135" s="103">
        <v>98056</v>
      </c>
      <c r="B5135" s="103" t="s">
        <v>5751</v>
      </c>
      <c r="C5135" s="103" t="s">
        <v>225</v>
      </c>
      <c r="D5135" s="104">
        <v>6557.2</v>
      </c>
      <c r="E5135" s="522" t="s">
        <v>619</v>
      </c>
    </row>
    <row r="5136" spans="1:5" ht="13.5" x14ac:dyDescent="0.25">
      <c r="A5136" s="103">
        <v>98057</v>
      </c>
      <c r="B5136" s="103" t="s">
        <v>5752</v>
      </c>
      <c r="C5136" s="103" t="s">
        <v>225</v>
      </c>
      <c r="D5136" s="104">
        <v>7837.26</v>
      </c>
      <c r="E5136" s="522" t="s">
        <v>619</v>
      </c>
    </row>
    <row r="5137" spans="1:5" ht="13.5" x14ac:dyDescent="0.25">
      <c r="A5137" s="103">
        <v>98058</v>
      </c>
      <c r="B5137" s="103" t="s">
        <v>5753</v>
      </c>
      <c r="C5137" s="103" t="s">
        <v>225</v>
      </c>
      <c r="D5137" s="104">
        <v>1671.25</v>
      </c>
      <c r="E5137" s="522" t="s">
        <v>619</v>
      </c>
    </row>
    <row r="5138" spans="1:5" ht="13.5" x14ac:dyDescent="0.25">
      <c r="A5138" s="103">
        <v>98059</v>
      </c>
      <c r="B5138" s="103" t="s">
        <v>5754</v>
      </c>
      <c r="C5138" s="103" t="s">
        <v>225</v>
      </c>
      <c r="D5138" s="104">
        <v>3601.36</v>
      </c>
      <c r="E5138" s="522" t="s">
        <v>619</v>
      </c>
    </row>
    <row r="5139" spans="1:5" ht="13.5" x14ac:dyDescent="0.25">
      <c r="A5139" s="103">
        <v>98060</v>
      </c>
      <c r="B5139" s="103" t="s">
        <v>5755</v>
      </c>
      <c r="C5139" s="103" t="s">
        <v>225</v>
      </c>
      <c r="D5139" s="104">
        <v>5067.74</v>
      </c>
      <c r="E5139" s="522" t="s">
        <v>619</v>
      </c>
    </row>
    <row r="5140" spans="1:5" ht="13.5" x14ac:dyDescent="0.25">
      <c r="A5140" s="103">
        <v>98061</v>
      </c>
      <c r="B5140" s="103" t="s">
        <v>5756</v>
      </c>
      <c r="C5140" s="103" t="s">
        <v>225</v>
      </c>
      <c r="D5140" s="104">
        <v>7079.37</v>
      </c>
      <c r="E5140" s="522" t="s">
        <v>619</v>
      </c>
    </row>
    <row r="5141" spans="1:5" ht="13.5" x14ac:dyDescent="0.25">
      <c r="A5141" s="103">
        <v>98062</v>
      </c>
      <c r="B5141" s="103" t="s">
        <v>5757</v>
      </c>
      <c r="C5141" s="103" t="s">
        <v>225</v>
      </c>
      <c r="D5141" s="104">
        <v>2796.37</v>
      </c>
      <c r="E5141" s="522" t="s">
        <v>619</v>
      </c>
    </row>
    <row r="5142" spans="1:5" ht="13.5" x14ac:dyDescent="0.25">
      <c r="A5142" s="103">
        <v>98063</v>
      </c>
      <c r="B5142" s="103" t="s">
        <v>5758</v>
      </c>
      <c r="C5142" s="103" t="s">
        <v>225</v>
      </c>
      <c r="D5142" s="104">
        <v>4260.25</v>
      </c>
      <c r="E5142" s="522" t="s">
        <v>619</v>
      </c>
    </row>
    <row r="5143" spans="1:5" ht="13.5" x14ac:dyDescent="0.25">
      <c r="A5143" s="103">
        <v>98064</v>
      </c>
      <c r="B5143" s="103" t="s">
        <v>5759</v>
      </c>
      <c r="C5143" s="103" t="s">
        <v>225</v>
      </c>
      <c r="D5143" s="104">
        <v>4896.6499999999996</v>
      </c>
      <c r="E5143" s="522" t="s">
        <v>619</v>
      </c>
    </row>
    <row r="5144" spans="1:5" ht="13.5" x14ac:dyDescent="0.25">
      <c r="A5144" s="103">
        <v>98065</v>
      </c>
      <c r="B5144" s="103" t="s">
        <v>5760</v>
      </c>
      <c r="C5144" s="103" t="s">
        <v>225</v>
      </c>
      <c r="D5144" s="104">
        <v>6795.92</v>
      </c>
      <c r="E5144" s="522" t="s">
        <v>619</v>
      </c>
    </row>
    <row r="5145" spans="1:5" ht="13.5" x14ac:dyDescent="0.25">
      <c r="A5145" s="103">
        <v>98066</v>
      </c>
      <c r="B5145" s="103" t="s">
        <v>5761</v>
      </c>
      <c r="C5145" s="103" t="s">
        <v>225</v>
      </c>
      <c r="D5145" s="104">
        <v>4387.99</v>
      </c>
      <c r="E5145" s="522" t="s">
        <v>619</v>
      </c>
    </row>
    <row r="5146" spans="1:5" ht="13.5" x14ac:dyDescent="0.25">
      <c r="A5146" s="103">
        <v>98067</v>
      </c>
      <c r="B5146" s="103" t="s">
        <v>5762</v>
      </c>
      <c r="C5146" s="103" t="s">
        <v>225</v>
      </c>
      <c r="D5146" s="104">
        <v>5832.55</v>
      </c>
      <c r="E5146" s="522" t="s">
        <v>619</v>
      </c>
    </row>
    <row r="5147" spans="1:5" ht="13.5" x14ac:dyDescent="0.25">
      <c r="A5147" s="103">
        <v>98068</v>
      </c>
      <c r="B5147" s="103" t="s">
        <v>5763</v>
      </c>
      <c r="C5147" s="103" t="s">
        <v>225</v>
      </c>
      <c r="D5147" s="104">
        <v>8228.6</v>
      </c>
      <c r="E5147" s="522" t="s">
        <v>619</v>
      </c>
    </row>
    <row r="5148" spans="1:5" ht="13.5" x14ac:dyDescent="0.25">
      <c r="A5148" s="103">
        <v>98069</v>
      </c>
      <c r="B5148" s="103" t="s">
        <v>5764</v>
      </c>
      <c r="C5148" s="103" t="s">
        <v>225</v>
      </c>
      <c r="D5148" s="104">
        <v>11112.05</v>
      </c>
      <c r="E5148" s="522" t="s">
        <v>619</v>
      </c>
    </row>
    <row r="5149" spans="1:5" ht="13.5" x14ac:dyDescent="0.25">
      <c r="A5149" s="103">
        <v>98070</v>
      </c>
      <c r="B5149" s="103" t="s">
        <v>5765</v>
      </c>
      <c r="C5149" s="103" t="s">
        <v>225</v>
      </c>
      <c r="D5149" s="104">
        <v>12643.74</v>
      </c>
      <c r="E5149" s="522" t="s">
        <v>619</v>
      </c>
    </row>
    <row r="5150" spans="1:5" ht="13.5" x14ac:dyDescent="0.25">
      <c r="A5150" s="103">
        <v>98071</v>
      </c>
      <c r="B5150" s="103" t="s">
        <v>5766</v>
      </c>
      <c r="C5150" s="103" t="s">
        <v>225</v>
      </c>
      <c r="D5150" s="104">
        <v>13683.43</v>
      </c>
      <c r="E5150" s="522" t="s">
        <v>619</v>
      </c>
    </row>
    <row r="5151" spans="1:5" ht="13.5" x14ac:dyDescent="0.25">
      <c r="A5151" s="103">
        <v>98072</v>
      </c>
      <c r="B5151" s="103" t="s">
        <v>5767</v>
      </c>
      <c r="C5151" s="103" t="s">
        <v>225</v>
      </c>
      <c r="D5151" s="104">
        <v>3741.32</v>
      </c>
      <c r="E5151" s="522" t="s">
        <v>619</v>
      </c>
    </row>
    <row r="5152" spans="1:5" ht="13.5" x14ac:dyDescent="0.25">
      <c r="A5152" s="103">
        <v>98073</v>
      </c>
      <c r="B5152" s="103" t="s">
        <v>5768</v>
      </c>
      <c r="C5152" s="103" t="s">
        <v>225</v>
      </c>
      <c r="D5152" s="104">
        <v>5924.46</v>
      </c>
      <c r="E5152" s="522" t="s">
        <v>619</v>
      </c>
    </row>
    <row r="5153" spans="1:5" ht="13.5" x14ac:dyDescent="0.25">
      <c r="A5153" s="103">
        <v>98074</v>
      </c>
      <c r="B5153" s="103" t="s">
        <v>5769</v>
      </c>
      <c r="C5153" s="103" t="s">
        <v>225</v>
      </c>
      <c r="D5153" s="104">
        <v>9299.86</v>
      </c>
      <c r="E5153" s="522" t="s">
        <v>619</v>
      </c>
    </row>
    <row r="5154" spans="1:5" ht="13.5" x14ac:dyDescent="0.25">
      <c r="A5154" s="103">
        <v>98075</v>
      </c>
      <c r="B5154" s="103" t="s">
        <v>5770</v>
      </c>
      <c r="C5154" s="103" t="s">
        <v>225</v>
      </c>
      <c r="D5154" s="104">
        <v>12145.26</v>
      </c>
      <c r="E5154" s="522" t="s">
        <v>619</v>
      </c>
    </row>
    <row r="5155" spans="1:5" ht="13.5" x14ac:dyDescent="0.25">
      <c r="A5155" s="103">
        <v>98076</v>
      </c>
      <c r="B5155" s="103" t="s">
        <v>5771</v>
      </c>
      <c r="C5155" s="103" t="s">
        <v>225</v>
      </c>
      <c r="D5155" s="104">
        <v>14061.2</v>
      </c>
      <c r="E5155" s="522" t="s">
        <v>619</v>
      </c>
    </row>
    <row r="5156" spans="1:5" ht="13.5" x14ac:dyDescent="0.25">
      <c r="A5156" s="103">
        <v>98077</v>
      </c>
      <c r="B5156" s="103" t="s">
        <v>5772</v>
      </c>
      <c r="C5156" s="103" t="s">
        <v>225</v>
      </c>
      <c r="D5156" s="104">
        <v>16591.009999999998</v>
      </c>
      <c r="E5156" s="522" t="s">
        <v>619</v>
      </c>
    </row>
    <row r="5157" spans="1:5" ht="13.5" x14ac:dyDescent="0.25">
      <c r="A5157" s="103">
        <v>98078</v>
      </c>
      <c r="B5157" s="103" t="s">
        <v>5773</v>
      </c>
      <c r="C5157" s="103" t="s">
        <v>225</v>
      </c>
      <c r="D5157" s="104">
        <v>3853.53</v>
      </c>
      <c r="E5157" s="522" t="s">
        <v>619</v>
      </c>
    </row>
    <row r="5158" spans="1:5" ht="13.5" x14ac:dyDescent="0.25">
      <c r="A5158" s="103">
        <v>98079</v>
      </c>
      <c r="B5158" s="103" t="s">
        <v>5774</v>
      </c>
      <c r="C5158" s="103" t="s">
        <v>225</v>
      </c>
      <c r="D5158" s="104">
        <v>6789.09</v>
      </c>
      <c r="E5158" s="522" t="s">
        <v>619</v>
      </c>
    </row>
    <row r="5159" spans="1:5" ht="13.5" x14ac:dyDescent="0.25">
      <c r="A5159" s="103">
        <v>98080</v>
      </c>
      <c r="B5159" s="103" t="s">
        <v>5775</v>
      </c>
      <c r="C5159" s="103" t="s">
        <v>225</v>
      </c>
      <c r="D5159" s="104">
        <v>8790.24</v>
      </c>
      <c r="E5159" s="522" t="s">
        <v>619</v>
      </c>
    </row>
    <row r="5160" spans="1:5" ht="13.5" x14ac:dyDescent="0.25">
      <c r="A5160" s="103">
        <v>98081</v>
      </c>
      <c r="B5160" s="103" t="s">
        <v>5776</v>
      </c>
      <c r="C5160" s="103" t="s">
        <v>225</v>
      </c>
      <c r="D5160" s="104">
        <v>13069.04</v>
      </c>
      <c r="E5160" s="522" t="s">
        <v>619</v>
      </c>
    </row>
    <row r="5161" spans="1:5" ht="13.5" x14ac:dyDescent="0.25">
      <c r="A5161" s="103">
        <v>98082</v>
      </c>
      <c r="B5161" s="103" t="s">
        <v>5777</v>
      </c>
      <c r="C5161" s="103" t="s">
        <v>225</v>
      </c>
      <c r="D5161" s="104">
        <v>3570.48</v>
      </c>
      <c r="E5161" s="522" t="s">
        <v>619</v>
      </c>
    </row>
    <row r="5162" spans="1:5" ht="13.5" x14ac:dyDescent="0.25">
      <c r="A5162" s="103">
        <v>98083</v>
      </c>
      <c r="B5162" s="103" t="s">
        <v>5778</v>
      </c>
      <c r="C5162" s="103" t="s">
        <v>225</v>
      </c>
      <c r="D5162" s="104">
        <v>4697.7700000000004</v>
      </c>
      <c r="E5162" s="522" t="s">
        <v>619</v>
      </c>
    </row>
    <row r="5163" spans="1:5" ht="13.5" x14ac:dyDescent="0.25">
      <c r="A5163" s="103">
        <v>98084</v>
      </c>
      <c r="B5163" s="103" t="s">
        <v>5779</v>
      </c>
      <c r="C5163" s="103" t="s">
        <v>225</v>
      </c>
      <c r="D5163" s="104">
        <v>6578.18</v>
      </c>
      <c r="E5163" s="522" t="s">
        <v>619</v>
      </c>
    </row>
    <row r="5164" spans="1:5" ht="13.5" x14ac:dyDescent="0.25">
      <c r="A5164" s="103">
        <v>98085</v>
      </c>
      <c r="B5164" s="103" t="s">
        <v>5780</v>
      </c>
      <c r="C5164" s="103" t="s">
        <v>225</v>
      </c>
      <c r="D5164" s="104">
        <v>8944.2999999999993</v>
      </c>
      <c r="E5164" s="522" t="s">
        <v>619</v>
      </c>
    </row>
    <row r="5165" spans="1:5" ht="13.5" x14ac:dyDescent="0.25">
      <c r="A5165" s="103">
        <v>98086</v>
      </c>
      <c r="B5165" s="103" t="s">
        <v>5781</v>
      </c>
      <c r="C5165" s="103" t="s">
        <v>225</v>
      </c>
      <c r="D5165" s="104">
        <v>10064.879999999999</v>
      </c>
      <c r="E5165" s="522" t="s">
        <v>619</v>
      </c>
    </row>
    <row r="5166" spans="1:5" ht="13.5" x14ac:dyDescent="0.25">
      <c r="A5166" s="103">
        <v>98087</v>
      </c>
      <c r="B5166" s="103" t="s">
        <v>5782</v>
      </c>
      <c r="C5166" s="103" t="s">
        <v>225</v>
      </c>
      <c r="D5166" s="104">
        <v>10676.89</v>
      </c>
      <c r="E5166" s="522" t="s">
        <v>619</v>
      </c>
    </row>
    <row r="5167" spans="1:5" ht="13.5" x14ac:dyDescent="0.25">
      <c r="A5167" s="103">
        <v>98088</v>
      </c>
      <c r="B5167" s="103" t="s">
        <v>5783</v>
      </c>
      <c r="C5167" s="103" t="s">
        <v>225</v>
      </c>
      <c r="D5167" s="104">
        <v>3110.69</v>
      </c>
      <c r="E5167" s="522" t="s">
        <v>619</v>
      </c>
    </row>
    <row r="5168" spans="1:5" ht="13.5" x14ac:dyDescent="0.25">
      <c r="A5168" s="103">
        <v>98089</v>
      </c>
      <c r="B5168" s="103" t="s">
        <v>5784</v>
      </c>
      <c r="C5168" s="103" t="s">
        <v>225</v>
      </c>
      <c r="D5168" s="104">
        <v>4954.92</v>
      </c>
      <c r="E5168" s="522" t="s">
        <v>619</v>
      </c>
    </row>
    <row r="5169" spans="1:5" ht="13.5" x14ac:dyDescent="0.25">
      <c r="A5169" s="103">
        <v>98090</v>
      </c>
      <c r="B5169" s="103" t="s">
        <v>5785</v>
      </c>
      <c r="C5169" s="103" t="s">
        <v>225</v>
      </c>
      <c r="D5169" s="104">
        <v>7839.39</v>
      </c>
      <c r="E5169" s="522" t="s">
        <v>619</v>
      </c>
    </row>
    <row r="5170" spans="1:5" ht="13.5" x14ac:dyDescent="0.25">
      <c r="A5170" s="103">
        <v>98091</v>
      </c>
      <c r="B5170" s="103" t="s">
        <v>5786</v>
      </c>
      <c r="C5170" s="103" t="s">
        <v>225</v>
      </c>
      <c r="D5170" s="104">
        <v>10269.65</v>
      </c>
      <c r="E5170" s="522" t="s">
        <v>619</v>
      </c>
    </row>
    <row r="5171" spans="1:5" ht="13.5" x14ac:dyDescent="0.25">
      <c r="A5171" s="103">
        <v>98092</v>
      </c>
      <c r="B5171" s="103" t="s">
        <v>5787</v>
      </c>
      <c r="C5171" s="103" t="s">
        <v>225</v>
      </c>
      <c r="D5171" s="104">
        <v>11965.02</v>
      </c>
      <c r="E5171" s="522" t="s">
        <v>619</v>
      </c>
    </row>
    <row r="5172" spans="1:5" ht="13.5" x14ac:dyDescent="0.25">
      <c r="A5172" s="103">
        <v>98093</v>
      </c>
      <c r="B5172" s="103" t="s">
        <v>5788</v>
      </c>
      <c r="C5172" s="103" t="s">
        <v>225</v>
      </c>
      <c r="D5172" s="104">
        <v>14144.54</v>
      </c>
      <c r="E5172" s="522" t="s">
        <v>619</v>
      </c>
    </row>
    <row r="5173" spans="1:5" ht="13.5" x14ac:dyDescent="0.25">
      <c r="A5173" s="103">
        <v>98094</v>
      </c>
      <c r="B5173" s="103" t="s">
        <v>5789</v>
      </c>
      <c r="C5173" s="103" t="s">
        <v>225</v>
      </c>
      <c r="D5173" s="104">
        <v>2505.33</v>
      </c>
      <c r="E5173" s="522" t="s">
        <v>619</v>
      </c>
    </row>
    <row r="5174" spans="1:5" ht="13.5" x14ac:dyDescent="0.25">
      <c r="A5174" s="103">
        <v>98099</v>
      </c>
      <c r="B5174" s="103" t="s">
        <v>5790</v>
      </c>
      <c r="C5174" s="103" t="s">
        <v>225</v>
      </c>
      <c r="D5174" s="104">
        <v>4281.33</v>
      </c>
      <c r="E5174" s="522" t="s">
        <v>619</v>
      </c>
    </row>
    <row r="5175" spans="1:5" ht="13.5" x14ac:dyDescent="0.25">
      <c r="A5175" s="103">
        <v>98100</v>
      </c>
      <c r="B5175" s="103" t="s">
        <v>5791</v>
      </c>
      <c r="C5175" s="103" t="s">
        <v>225</v>
      </c>
      <c r="D5175" s="104">
        <v>5638.19</v>
      </c>
      <c r="E5175" s="522" t="s">
        <v>619</v>
      </c>
    </row>
    <row r="5176" spans="1:5" ht="13.5" x14ac:dyDescent="0.25">
      <c r="A5176" s="103">
        <v>98101</v>
      </c>
      <c r="B5176" s="103" t="s">
        <v>5792</v>
      </c>
      <c r="C5176" s="103" t="s">
        <v>225</v>
      </c>
      <c r="D5176" s="104">
        <v>8347.24</v>
      </c>
      <c r="E5176" s="522" t="s">
        <v>619</v>
      </c>
    </row>
    <row r="5177" spans="1:5" ht="13.5" x14ac:dyDescent="0.25">
      <c r="A5177" s="103">
        <v>98109</v>
      </c>
      <c r="B5177" s="103" t="s">
        <v>5793</v>
      </c>
      <c r="C5177" s="103" t="s">
        <v>225</v>
      </c>
      <c r="D5177" s="360">
        <v>745.22</v>
      </c>
      <c r="E5177" s="522" t="s">
        <v>619</v>
      </c>
    </row>
    <row r="5178" spans="1:5" ht="13.5" x14ac:dyDescent="0.25">
      <c r="A5178" s="103">
        <v>98110</v>
      </c>
      <c r="B5178" s="103" t="s">
        <v>5794</v>
      </c>
      <c r="C5178" s="103" t="s">
        <v>225</v>
      </c>
      <c r="D5178" s="360">
        <v>485.58</v>
      </c>
      <c r="E5178" s="522" t="s">
        <v>619</v>
      </c>
    </row>
    <row r="5179" spans="1:5" ht="13.5" x14ac:dyDescent="0.25">
      <c r="A5179" s="103">
        <v>98111</v>
      </c>
      <c r="B5179" s="103" t="s">
        <v>5795</v>
      </c>
      <c r="C5179" s="103" t="s">
        <v>225</v>
      </c>
      <c r="D5179" s="360">
        <v>62.93</v>
      </c>
      <c r="E5179" s="522" t="s">
        <v>619</v>
      </c>
    </row>
    <row r="5180" spans="1:5" ht="13.5" x14ac:dyDescent="0.25">
      <c r="A5180" s="103">
        <v>98112</v>
      </c>
      <c r="B5180" s="103" t="s">
        <v>5796</v>
      </c>
      <c r="C5180" s="103" t="s">
        <v>225</v>
      </c>
      <c r="D5180" s="360">
        <v>135.82</v>
      </c>
      <c r="E5180" s="522" t="s">
        <v>619</v>
      </c>
    </row>
    <row r="5181" spans="1:5" ht="13.5" x14ac:dyDescent="0.25">
      <c r="A5181" s="103">
        <v>98114</v>
      </c>
      <c r="B5181" s="103" t="s">
        <v>5797</v>
      </c>
      <c r="C5181" s="103" t="s">
        <v>225</v>
      </c>
      <c r="D5181" s="360">
        <v>691.66</v>
      </c>
      <c r="E5181" s="522" t="s">
        <v>619</v>
      </c>
    </row>
    <row r="5182" spans="1:5" ht="13.5" x14ac:dyDescent="0.25">
      <c r="A5182" s="103">
        <v>98115</v>
      </c>
      <c r="B5182" s="103" t="s">
        <v>5798</v>
      </c>
      <c r="C5182" s="103" t="s">
        <v>225</v>
      </c>
      <c r="D5182" s="360">
        <v>99.59</v>
      </c>
      <c r="E5182" s="522" t="s">
        <v>619</v>
      </c>
    </row>
    <row r="5183" spans="1:5" ht="13.5" x14ac:dyDescent="0.25">
      <c r="A5183" s="103">
        <v>89957</v>
      </c>
      <c r="B5183" s="103" t="s">
        <v>5799</v>
      </c>
      <c r="C5183" s="103" t="s">
        <v>225</v>
      </c>
      <c r="D5183" s="360">
        <v>145.85</v>
      </c>
      <c r="E5183" s="522" t="s">
        <v>619</v>
      </c>
    </row>
    <row r="5184" spans="1:5" ht="13.5" x14ac:dyDescent="0.25">
      <c r="A5184" s="103">
        <v>89959</v>
      </c>
      <c r="B5184" s="103" t="s">
        <v>5800</v>
      </c>
      <c r="C5184" s="103" t="s">
        <v>225</v>
      </c>
      <c r="D5184" s="360">
        <v>240.06</v>
      </c>
      <c r="E5184" s="522" t="s">
        <v>619</v>
      </c>
    </row>
    <row r="5185" spans="1:5" ht="13.5" x14ac:dyDescent="0.25">
      <c r="A5185" s="103">
        <v>89349</v>
      </c>
      <c r="B5185" s="103" t="s">
        <v>5801</v>
      </c>
      <c r="C5185" s="103" t="s">
        <v>225</v>
      </c>
      <c r="D5185" s="360">
        <v>30.03</v>
      </c>
      <c r="E5185" s="522" t="s">
        <v>619</v>
      </c>
    </row>
    <row r="5186" spans="1:5" ht="13.5" x14ac:dyDescent="0.25">
      <c r="A5186" s="103">
        <v>89351</v>
      </c>
      <c r="B5186" s="103" t="s">
        <v>5802</v>
      </c>
      <c r="C5186" s="103" t="s">
        <v>225</v>
      </c>
      <c r="D5186" s="360">
        <v>36.92</v>
      </c>
      <c r="E5186" s="522" t="s">
        <v>619</v>
      </c>
    </row>
    <row r="5187" spans="1:5" ht="13.5" x14ac:dyDescent="0.25">
      <c r="A5187" s="103">
        <v>89352</v>
      </c>
      <c r="B5187" s="103" t="s">
        <v>5803</v>
      </c>
      <c r="C5187" s="103" t="s">
        <v>225</v>
      </c>
      <c r="D5187" s="360">
        <v>41.03</v>
      </c>
      <c r="E5187" s="522" t="s">
        <v>619</v>
      </c>
    </row>
    <row r="5188" spans="1:5" ht="13.5" x14ac:dyDescent="0.25">
      <c r="A5188" s="103">
        <v>89353</v>
      </c>
      <c r="B5188" s="103" t="s">
        <v>5804</v>
      </c>
      <c r="C5188" s="103" t="s">
        <v>225</v>
      </c>
      <c r="D5188" s="360">
        <v>44.8</v>
      </c>
      <c r="E5188" s="522" t="s">
        <v>619</v>
      </c>
    </row>
    <row r="5189" spans="1:5" ht="13.5" x14ac:dyDescent="0.25">
      <c r="A5189" s="103">
        <v>89354</v>
      </c>
      <c r="B5189" s="103" t="s">
        <v>5805</v>
      </c>
      <c r="C5189" s="103" t="s">
        <v>225</v>
      </c>
      <c r="D5189" s="360">
        <v>518.07000000000005</v>
      </c>
      <c r="E5189" s="522" t="s">
        <v>619</v>
      </c>
    </row>
    <row r="5190" spans="1:5" ht="13.5" x14ac:dyDescent="0.25">
      <c r="A5190" s="103">
        <v>89969</v>
      </c>
      <c r="B5190" s="103" t="s">
        <v>5806</v>
      </c>
      <c r="C5190" s="103" t="s">
        <v>225</v>
      </c>
      <c r="D5190" s="360">
        <v>48.35</v>
      </c>
      <c r="E5190" s="522" t="s">
        <v>619</v>
      </c>
    </row>
    <row r="5191" spans="1:5" ht="13.5" x14ac:dyDescent="0.25">
      <c r="A5191" s="103">
        <v>89970</v>
      </c>
      <c r="B5191" s="103" t="s">
        <v>5807</v>
      </c>
      <c r="C5191" s="103" t="s">
        <v>225</v>
      </c>
      <c r="D5191" s="360">
        <v>51.19</v>
      </c>
      <c r="E5191" s="522" t="s">
        <v>619</v>
      </c>
    </row>
    <row r="5192" spans="1:5" ht="13.5" x14ac:dyDescent="0.25">
      <c r="A5192" s="103">
        <v>89971</v>
      </c>
      <c r="B5192" s="103" t="s">
        <v>5808</v>
      </c>
      <c r="C5192" s="103" t="s">
        <v>225</v>
      </c>
      <c r="D5192" s="360">
        <v>52.47</v>
      </c>
      <c r="E5192" s="522" t="s">
        <v>619</v>
      </c>
    </row>
    <row r="5193" spans="1:5" ht="13.5" x14ac:dyDescent="0.25">
      <c r="A5193" s="103">
        <v>89972</v>
      </c>
      <c r="B5193" s="103" t="s">
        <v>5809</v>
      </c>
      <c r="C5193" s="103" t="s">
        <v>225</v>
      </c>
      <c r="D5193" s="360">
        <v>58.08</v>
      </c>
      <c r="E5193" s="522" t="s">
        <v>619</v>
      </c>
    </row>
    <row r="5194" spans="1:5" ht="13.5" x14ac:dyDescent="0.25">
      <c r="A5194" s="103">
        <v>89973</v>
      </c>
      <c r="B5194" s="103" t="s">
        <v>5810</v>
      </c>
      <c r="C5194" s="103" t="s">
        <v>225</v>
      </c>
      <c r="D5194" s="360">
        <v>744.78</v>
      </c>
      <c r="E5194" s="522" t="s">
        <v>619</v>
      </c>
    </row>
    <row r="5195" spans="1:5" ht="13.5" x14ac:dyDescent="0.25">
      <c r="A5195" s="103">
        <v>89974</v>
      </c>
      <c r="B5195" s="103" t="s">
        <v>5811</v>
      </c>
      <c r="C5195" s="103" t="s">
        <v>225</v>
      </c>
      <c r="D5195" s="360">
        <v>320.18</v>
      </c>
      <c r="E5195" s="522" t="s">
        <v>619</v>
      </c>
    </row>
    <row r="5196" spans="1:5" ht="13.5" x14ac:dyDescent="0.25">
      <c r="A5196" s="103">
        <v>89984</v>
      </c>
      <c r="B5196" s="103" t="s">
        <v>5812</v>
      </c>
      <c r="C5196" s="103" t="s">
        <v>225</v>
      </c>
      <c r="D5196" s="360">
        <v>96.84</v>
      </c>
      <c r="E5196" s="522" t="s">
        <v>619</v>
      </c>
    </row>
    <row r="5197" spans="1:5" ht="13.5" x14ac:dyDescent="0.25">
      <c r="A5197" s="103">
        <v>89985</v>
      </c>
      <c r="B5197" s="103" t="s">
        <v>5813</v>
      </c>
      <c r="C5197" s="103" t="s">
        <v>225</v>
      </c>
      <c r="D5197" s="360">
        <v>101.53</v>
      </c>
      <c r="E5197" s="522" t="s">
        <v>619</v>
      </c>
    </row>
    <row r="5198" spans="1:5" ht="13.5" x14ac:dyDescent="0.25">
      <c r="A5198" s="103">
        <v>89986</v>
      </c>
      <c r="B5198" s="103" t="s">
        <v>5814</v>
      </c>
      <c r="C5198" s="103" t="s">
        <v>225</v>
      </c>
      <c r="D5198" s="360">
        <v>94.32</v>
      </c>
      <c r="E5198" s="522" t="s">
        <v>619</v>
      </c>
    </row>
    <row r="5199" spans="1:5" ht="13.5" x14ac:dyDescent="0.25">
      <c r="A5199" s="103">
        <v>89987</v>
      </c>
      <c r="B5199" s="103" t="s">
        <v>5815</v>
      </c>
      <c r="C5199" s="103" t="s">
        <v>225</v>
      </c>
      <c r="D5199" s="360">
        <v>107.06</v>
      </c>
      <c r="E5199" s="522" t="s">
        <v>619</v>
      </c>
    </row>
    <row r="5200" spans="1:5" ht="13.5" x14ac:dyDescent="0.25">
      <c r="A5200" s="103">
        <v>90371</v>
      </c>
      <c r="B5200" s="103" t="s">
        <v>5816</v>
      </c>
      <c r="C5200" s="103" t="s">
        <v>225</v>
      </c>
      <c r="D5200" s="360">
        <v>40.86</v>
      </c>
      <c r="E5200" s="522" t="s">
        <v>619</v>
      </c>
    </row>
    <row r="5201" spans="1:5" ht="13.5" x14ac:dyDescent="0.25">
      <c r="A5201" s="103">
        <v>94489</v>
      </c>
      <c r="B5201" s="103" t="s">
        <v>5817</v>
      </c>
      <c r="C5201" s="103" t="s">
        <v>225</v>
      </c>
      <c r="D5201" s="360">
        <v>41.67</v>
      </c>
      <c r="E5201" s="522" t="s">
        <v>619</v>
      </c>
    </row>
    <row r="5202" spans="1:5" ht="13.5" x14ac:dyDescent="0.25">
      <c r="A5202" s="103">
        <v>94490</v>
      </c>
      <c r="B5202" s="103" t="s">
        <v>5818</v>
      </c>
      <c r="C5202" s="103" t="s">
        <v>225</v>
      </c>
      <c r="D5202" s="360">
        <v>63.07</v>
      </c>
      <c r="E5202" s="522" t="s">
        <v>619</v>
      </c>
    </row>
    <row r="5203" spans="1:5" ht="13.5" x14ac:dyDescent="0.25">
      <c r="A5203" s="103">
        <v>94491</v>
      </c>
      <c r="B5203" s="103" t="s">
        <v>5819</v>
      </c>
      <c r="C5203" s="103" t="s">
        <v>225</v>
      </c>
      <c r="D5203" s="360">
        <v>85.55</v>
      </c>
      <c r="E5203" s="522" t="s">
        <v>619</v>
      </c>
    </row>
    <row r="5204" spans="1:5" ht="13.5" x14ac:dyDescent="0.25">
      <c r="A5204" s="103">
        <v>94492</v>
      </c>
      <c r="B5204" s="103" t="s">
        <v>5820</v>
      </c>
      <c r="C5204" s="103" t="s">
        <v>225</v>
      </c>
      <c r="D5204" s="360">
        <v>88.08</v>
      </c>
      <c r="E5204" s="522" t="s">
        <v>619</v>
      </c>
    </row>
    <row r="5205" spans="1:5" ht="13.5" x14ac:dyDescent="0.25">
      <c r="A5205" s="103">
        <v>94493</v>
      </c>
      <c r="B5205" s="103" t="s">
        <v>5821</v>
      </c>
      <c r="C5205" s="103" t="s">
        <v>225</v>
      </c>
      <c r="D5205" s="360">
        <v>161.53</v>
      </c>
      <c r="E5205" s="522" t="s">
        <v>619</v>
      </c>
    </row>
    <row r="5206" spans="1:5" ht="13.5" x14ac:dyDescent="0.25">
      <c r="A5206" s="103">
        <v>94495</v>
      </c>
      <c r="B5206" s="103" t="s">
        <v>5822</v>
      </c>
      <c r="C5206" s="103" t="s">
        <v>225</v>
      </c>
      <c r="D5206" s="360">
        <v>69.59</v>
      </c>
      <c r="E5206" s="522" t="s">
        <v>619</v>
      </c>
    </row>
    <row r="5207" spans="1:5" ht="13.5" x14ac:dyDescent="0.25">
      <c r="A5207" s="103">
        <v>94496</v>
      </c>
      <c r="B5207" s="103" t="s">
        <v>5823</v>
      </c>
      <c r="C5207" s="103" t="s">
        <v>225</v>
      </c>
      <c r="D5207" s="360">
        <v>94.8</v>
      </c>
      <c r="E5207" s="522" t="s">
        <v>619</v>
      </c>
    </row>
    <row r="5208" spans="1:5" ht="13.5" x14ac:dyDescent="0.25">
      <c r="A5208" s="103">
        <v>94497</v>
      </c>
      <c r="B5208" s="103" t="s">
        <v>5824</v>
      </c>
      <c r="C5208" s="103" t="s">
        <v>225</v>
      </c>
      <c r="D5208" s="360">
        <v>120.03</v>
      </c>
      <c r="E5208" s="522" t="s">
        <v>619</v>
      </c>
    </row>
    <row r="5209" spans="1:5" ht="13.5" x14ac:dyDescent="0.25">
      <c r="A5209" s="103">
        <v>94498</v>
      </c>
      <c r="B5209" s="103" t="s">
        <v>5825</v>
      </c>
      <c r="C5209" s="103" t="s">
        <v>225</v>
      </c>
      <c r="D5209" s="360">
        <v>165.97</v>
      </c>
      <c r="E5209" s="522" t="s">
        <v>619</v>
      </c>
    </row>
    <row r="5210" spans="1:5" ht="13.5" x14ac:dyDescent="0.25">
      <c r="A5210" s="103">
        <v>94499</v>
      </c>
      <c r="B5210" s="103" t="s">
        <v>5826</v>
      </c>
      <c r="C5210" s="103" t="s">
        <v>225</v>
      </c>
      <c r="D5210" s="360">
        <v>333</v>
      </c>
      <c r="E5210" s="522" t="s">
        <v>619</v>
      </c>
    </row>
    <row r="5211" spans="1:5" ht="13.5" x14ac:dyDescent="0.25">
      <c r="A5211" s="103">
        <v>94500</v>
      </c>
      <c r="B5211" s="103" t="s">
        <v>5827</v>
      </c>
      <c r="C5211" s="103" t="s">
        <v>225</v>
      </c>
      <c r="D5211" s="360">
        <v>403.99</v>
      </c>
      <c r="E5211" s="522" t="s">
        <v>619</v>
      </c>
    </row>
    <row r="5212" spans="1:5" ht="13.5" x14ac:dyDescent="0.25">
      <c r="A5212" s="103">
        <v>94501</v>
      </c>
      <c r="B5212" s="103" t="s">
        <v>5828</v>
      </c>
      <c r="C5212" s="103" t="s">
        <v>225</v>
      </c>
      <c r="D5212" s="360">
        <v>821.05</v>
      </c>
      <c r="E5212" s="522" t="s">
        <v>619</v>
      </c>
    </row>
    <row r="5213" spans="1:5" ht="13.5" x14ac:dyDescent="0.25">
      <c r="A5213" s="103">
        <v>94792</v>
      </c>
      <c r="B5213" s="103" t="s">
        <v>5829</v>
      </c>
      <c r="C5213" s="103" t="s">
        <v>225</v>
      </c>
      <c r="D5213" s="360">
        <v>130.57</v>
      </c>
      <c r="E5213" s="522" t="s">
        <v>619</v>
      </c>
    </row>
    <row r="5214" spans="1:5" ht="13.5" x14ac:dyDescent="0.25">
      <c r="A5214" s="103">
        <v>94793</v>
      </c>
      <c r="B5214" s="103" t="s">
        <v>5830</v>
      </c>
      <c r="C5214" s="103" t="s">
        <v>225</v>
      </c>
      <c r="D5214" s="360">
        <v>179.42</v>
      </c>
      <c r="E5214" s="522" t="s">
        <v>619</v>
      </c>
    </row>
    <row r="5215" spans="1:5" ht="13.5" x14ac:dyDescent="0.25">
      <c r="A5215" s="103">
        <v>94794</v>
      </c>
      <c r="B5215" s="103" t="s">
        <v>5831</v>
      </c>
      <c r="C5215" s="103" t="s">
        <v>225</v>
      </c>
      <c r="D5215" s="360">
        <v>189.74</v>
      </c>
      <c r="E5215" s="522" t="s">
        <v>619</v>
      </c>
    </row>
    <row r="5216" spans="1:5" ht="13.5" x14ac:dyDescent="0.25">
      <c r="A5216" s="103">
        <v>94795</v>
      </c>
      <c r="B5216" s="103" t="s">
        <v>5832</v>
      </c>
      <c r="C5216" s="103" t="s">
        <v>225</v>
      </c>
      <c r="D5216" s="360">
        <v>37.39</v>
      </c>
      <c r="E5216" s="522" t="s">
        <v>619</v>
      </c>
    </row>
    <row r="5217" spans="1:5" ht="13.5" x14ac:dyDescent="0.25">
      <c r="A5217" s="103">
        <v>94796</v>
      </c>
      <c r="B5217" s="103" t="s">
        <v>5833</v>
      </c>
      <c r="C5217" s="103" t="s">
        <v>225</v>
      </c>
      <c r="D5217" s="360">
        <v>42.87</v>
      </c>
      <c r="E5217" s="522" t="s">
        <v>619</v>
      </c>
    </row>
    <row r="5218" spans="1:5" ht="13.5" x14ac:dyDescent="0.25">
      <c r="A5218" s="103">
        <v>94797</v>
      </c>
      <c r="B5218" s="103" t="s">
        <v>5834</v>
      </c>
      <c r="C5218" s="103" t="s">
        <v>225</v>
      </c>
      <c r="D5218" s="360">
        <v>88.83</v>
      </c>
      <c r="E5218" s="522" t="s">
        <v>619</v>
      </c>
    </row>
    <row r="5219" spans="1:5" ht="13.5" x14ac:dyDescent="0.25">
      <c r="A5219" s="103">
        <v>94798</v>
      </c>
      <c r="B5219" s="103" t="s">
        <v>5835</v>
      </c>
      <c r="C5219" s="103" t="s">
        <v>225</v>
      </c>
      <c r="D5219" s="360">
        <v>147.4</v>
      </c>
      <c r="E5219" s="522" t="s">
        <v>619</v>
      </c>
    </row>
    <row r="5220" spans="1:5" ht="13.5" x14ac:dyDescent="0.25">
      <c r="A5220" s="103">
        <v>94799</v>
      </c>
      <c r="B5220" s="103" t="s">
        <v>5836</v>
      </c>
      <c r="C5220" s="103" t="s">
        <v>225</v>
      </c>
      <c r="D5220" s="360">
        <v>180.95</v>
      </c>
      <c r="E5220" s="522" t="s">
        <v>619</v>
      </c>
    </row>
    <row r="5221" spans="1:5" ht="13.5" x14ac:dyDescent="0.25">
      <c r="A5221" s="103">
        <v>94800</v>
      </c>
      <c r="B5221" s="103" t="s">
        <v>5837</v>
      </c>
      <c r="C5221" s="103" t="s">
        <v>225</v>
      </c>
      <c r="D5221" s="360">
        <v>232.31</v>
      </c>
      <c r="E5221" s="522" t="s">
        <v>619</v>
      </c>
    </row>
    <row r="5222" spans="1:5" ht="13.5" x14ac:dyDescent="0.25">
      <c r="A5222" s="103">
        <v>95248</v>
      </c>
      <c r="B5222" s="103" t="s">
        <v>5838</v>
      </c>
      <c r="C5222" s="103" t="s">
        <v>225</v>
      </c>
      <c r="D5222" s="360">
        <v>59.89</v>
      </c>
      <c r="E5222" s="522" t="s">
        <v>619</v>
      </c>
    </row>
    <row r="5223" spans="1:5" ht="13.5" x14ac:dyDescent="0.25">
      <c r="A5223" s="103">
        <v>95249</v>
      </c>
      <c r="B5223" s="103" t="s">
        <v>5839</v>
      </c>
      <c r="C5223" s="103" t="s">
        <v>225</v>
      </c>
      <c r="D5223" s="360">
        <v>70.33</v>
      </c>
      <c r="E5223" s="522" t="s">
        <v>619</v>
      </c>
    </row>
    <row r="5224" spans="1:5" ht="13.5" x14ac:dyDescent="0.25">
      <c r="A5224" s="103">
        <v>95250</v>
      </c>
      <c r="B5224" s="103" t="s">
        <v>5840</v>
      </c>
      <c r="C5224" s="103" t="s">
        <v>225</v>
      </c>
      <c r="D5224" s="360">
        <v>94.94</v>
      </c>
      <c r="E5224" s="522" t="s">
        <v>619</v>
      </c>
    </row>
    <row r="5225" spans="1:5" ht="13.5" x14ac:dyDescent="0.25">
      <c r="A5225" s="103">
        <v>95251</v>
      </c>
      <c r="B5225" s="103" t="s">
        <v>5841</v>
      </c>
      <c r="C5225" s="103" t="s">
        <v>225</v>
      </c>
      <c r="D5225" s="360">
        <v>140.61000000000001</v>
      </c>
      <c r="E5225" s="522" t="s">
        <v>619</v>
      </c>
    </row>
    <row r="5226" spans="1:5" ht="13.5" x14ac:dyDescent="0.25">
      <c r="A5226" s="103">
        <v>95252</v>
      </c>
      <c r="B5226" s="103" t="s">
        <v>5842</v>
      </c>
      <c r="C5226" s="103" t="s">
        <v>225</v>
      </c>
      <c r="D5226" s="360">
        <v>170.31</v>
      </c>
      <c r="E5226" s="522" t="s">
        <v>619</v>
      </c>
    </row>
    <row r="5227" spans="1:5" ht="13.5" x14ac:dyDescent="0.25">
      <c r="A5227" s="103">
        <v>95253</v>
      </c>
      <c r="B5227" s="103" t="s">
        <v>5843</v>
      </c>
      <c r="C5227" s="103" t="s">
        <v>225</v>
      </c>
      <c r="D5227" s="360">
        <v>259.64</v>
      </c>
      <c r="E5227" s="522" t="s">
        <v>619</v>
      </c>
    </row>
    <row r="5228" spans="1:5" ht="13.5" x14ac:dyDescent="0.25">
      <c r="A5228" s="103">
        <v>99619</v>
      </c>
      <c r="B5228" s="103" t="s">
        <v>5844</v>
      </c>
      <c r="C5228" s="103" t="s">
        <v>225</v>
      </c>
      <c r="D5228" s="360">
        <v>86.94</v>
      </c>
      <c r="E5228" s="522" t="s">
        <v>619</v>
      </c>
    </row>
    <row r="5229" spans="1:5" ht="13.5" x14ac:dyDescent="0.25">
      <c r="A5229" s="103">
        <v>99620</v>
      </c>
      <c r="B5229" s="103" t="s">
        <v>5845</v>
      </c>
      <c r="C5229" s="103" t="s">
        <v>225</v>
      </c>
      <c r="D5229" s="360">
        <v>118.12</v>
      </c>
      <c r="E5229" s="522" t="s">
        <v>619</v>
      </c>
    </row>
    <row r="5230" spans="1:5" ht="13.5" x14ac:dyDescent="0.25">
      <c r="A5230" s="103">
        <v>99621</v>
      </c>
      <c r="B5230" s="103" t="s">
        <v>5846</v>
      </c>
      <c r="C5230" s="103" t="s">
        <v>225</v>
      </c>
      <c r="D5230" s="360">
        <v>175.89</v>
      </c>
      <c r="E5230" s="522" t="s">
        <v>619</v>
      </c>
    </row>
    <row r="5231" spans="1:5" ht="13.5" x14ac:dyDescent="0.25">
      <c r="A5231" s="103">
        <v>99622</v>
      </c>
      <c r="B5231" s="103" t="s">
        <v>5847</v>
      </c>
      <c r="C5231" s="103" t="s">
        <v>225</v>
      </c>
      <c r="D5231" s="360">
        <v>198.23</v>
      </c>
      <c r="E5231" s="522" t="s">
        <v>619</v>
      </c>
    </row>
    <row r="5232" spans="1:5" ht="13.5" x14ac:dyDescent="0.25">
      <c r="A5232" s="103">
        <v>99623</v>
      </c>
      <c r="B5232" s="103" t="s">
        <v>5848</v>
      </c>
      <c r="C5232" s="103" t="s">
        <v>225</v>
      </c>
      <c r="D5232" s="360">
        <v>276.41000000000003</v>
      </c>
      <c r="E5232" s="522" t="s">
        <v>619</v>
      </c>
    </row>
    <row r="5233" spans="1:5" ht="13.5" x14ac:dyDescent="0.25">
      <c r="A5233" s="103">
        <v>99624</v>
      </c>
      <c r="B5233" s="103" t="s">
        <v>5849</v>
      </c>
      <c r="C5233" s="103" t="s">
        <v>225</v>
      </c>
      <c r="D5233" s="360">
        <v>393.86</v>
      </c>
      <c r="E5233" s="522" t="s">
        <v>619</v>
      </c>
    </row>
    <row r="5234" spans="1:5" ht="13.5" x14ac:dyDescent="0.25">
      <c r="A5234" s="103">
        <v>99625</v>
      </c>
      <c r="B5234" s="103" t="s">
        <v>5850</v>
      </c>
      <c r="C5234" s="103" t="s">
        <v>225</v>
      </c>
      <c r="D5234" s="360">
        <v>541.38</v>
      </c>
      <c r="E5234" s="522" t="s">
        <v>619</v>
      </c>
    </row>
    <row r="5235" spans="1:5" ht="13.5" x14ac:dyDescent="0.25">
      <c r="A5235" s="103">
        <v>99626</v>
      </c>
      <c r="B5235" s="103" t="s">
        <v>5851</v>
      </c>
      <c r="C5235" s="103" t="s">
        <v>225</v>
      </c>
      <c r="D5235" s="360">
        <v>832.5</v>
      </c>
      <c r="E5235" s="522" t="s">
        <v>619</v>
      </c>
    </row>
    <row r="5236" spans="1:5" ht="13.5" x14ac:dyDescent="0.25">
      <c r="A5236" s="103">
        <v>99627</v>
      </c>
      <c r="B5236" s="103" t="s">
        <v>5852</v>
      </c>
      <c r="C5236" s="103" t="s">
        <v>225</v>
      </c>
      <c r="D5236" s="360">
        <v>52.5</v>
      </c>
      <c r="E5236" s="522" t="s">
        <v>619</v>
      </c>
    </row>
    <row r="5237" spans="1:5" ht="13.5" x14ac:dyDescent="0.25">
      <c r="A5237" s="103">
        <v>99628</v>
      </c>
      <c r="B5237" s="103" t="s">
        <v>5853</v>
      </c>
      <c r="C5237" s="103" t="s">
        <v>225</v>
      </c>
      <c r="D5237" s="360">
        <v>57.51</v>
      </c>
      <c r="E5237" s="522" t="s">
        <v>619</v>
      </c>
    </row>
    <row r="5238" spans="1:5" ht="13.5" x14ac:dyDescent="0.25">
      <c r="A5238" s="103">
        <v>99629</v>
      </c>
      <c r="B5238" s="103" t="s">
        <v>5854</v>
      </c>
      <c r="C5238" s="103" t="s">
        <v>225</v>
      </c>
      <c r="D5238" s="360">
        <v>64.11</v>
      </c>
      <c r="E5238" s="522" t="s">
        <v>619</v>
      </c>
    </row>
    <row r="5239" spans="1:5" ht="13.5" x14ac:dyDescent="0.25">
      <c r="A5239" s="103">
        <v>99630</v>
      </c>
      <c r="B5239" s="103" t="s">
        <v>5855</v>
      </c>
      <c r="C5239" s="103" t="s">
        <v>225</v>
      </c>
      <c r="D5239" s="360">
        <v>95.21</v>
      </c>
      <c r="E5239" s="522" t="s">
        <v>619</v>
      </c>
    </row>
    <row r="5240" spans="1:5" ht="13.5" x14ac:dyDescent="0.25">
      <c r="A5240" s="103">
        <v>99631</v>
      </c>
      <c r="B5240" s="103" t="s">
        <v>5856</v>
      </c>
      <c r="C5240" s="103" t="s">
        <v>225</v>
      </c>
      <c r="D5240" s="360">
        <v>111.05</v>
      </c>
      <c r="E5240" s="522" t="s">
        <v>619</v>
      </c>
    </row>
    <row r="5241" spans="1:5" ht="13.5" x14ac:dyDescent="0.25">
      <c r="A5241" s="103">
        <v>99632</v>
      </c>
      <c r="B5241" s="103" t="s">
        <v>5857</v>
      </c>
      <c r="C5241" s="103" t="s">
        <v>225</v>
      </c>
      <c r="D5241" s="360">
        <v>159.82</v>
      </c>
      <c r="E5241" s="522" t="s">
        <v>619</v>
      </c>
    </row>
    <row r="5242" spans="1:5" ht="13.5" x14ac:dyDescent="0.25">
      <c r="A5242" s="103">
        <v>99633</v>
      </c>
      <c r="B5242" s="103" t="s">
        <v>5858</v>
      </c>
      <c r="C5242" s="103" t="s">
        <v>225</v>
      </c>
      <c r="D5242" s="360">
        <v>341.91</v>
      </c>
      <c r="E5242" s="522" t="s">
        <v>619</v>
      </c>
    </row>
    <row r="5243" spans="1:5" ht="13.5" x14ac:dyDescent="0.25">
      <c r="A5243" s="103">
        <v>99634</v>
      </c>
      <c r="B5243" s="103" t="s">
        <v>5859</v>
      </c>
      <c r="C5243" s="103" t="s">
        <v>225</v>
      </c>
      <c r="D5243" s="360">
        <v>581.53</v>
      </c>
      <c r="E5243" s="522" t="s">
        <v>619</v>
      </c>
    </row>
    <row r="5244" spans="1:5" ht="13.5" x14ac:dyDescent="0.25">
      <c r="A5244" s="103">
        <v>99635</v>
      </c>
      <c r="B5244" s="103" t="s">
        <v>5860</v>
      </c>
      <c r="C5244" s="103" t="s">
        <v>225</v>
      </c>
      <c r="D5244" s="360">
        <v>297.89999999999998</v>
      </c>
      <c r="E5244" s="522" t="s">
        <v>619</v>
      </c>
    </row>
    <row r="5245" spans="1:5" ht="13.5" x14ac:dyDescent="0.25">
      <c r="A5245" s="103">
        <v>103008</v>
      </c>
      <c r="B5245" s="103" t="s">
        <v>5861</v>
      </c>
      <c r="C5245" s="103" t="s">
        <v>225</v>
      </c>
      <c r="D5245" s="360">
        <v>70.91</v>
      </c>
      <c r="E5245" s="522" t="s">
        <v>619</v>
      </c>
    </row>
    <row r="5246" spans="1:5" ht="13.5" x14ac:dyDescent="0.25">
      <c r="A5246" s="103">
        <v>103009</v>
      </c>
      <c r="B5246" s="103" t="s">
        <v>5862</v>
      </c>
      <c r="C5246" s="103" t="s">
        <v>225</v>
      </c>
      <c r="D5246" s="360">
        <v>252.07</v>
      </c>
      <c r="E5246" s="522" t="s">
        <v>619</v>
      </c>
    </row>
    <row r="5247" spans="1:5" ht="13.5" x14ac:dyDescent="0.25">
      <c r="A5247" s="103">
        <v>103010</v>
      </c>
      <c r="B5247" s="103" t="s">
        <v>5863</v>
      </c>
      <c r="C5247" s="103" t="s">
        <v>225</v>
      </c>
      <c r="D5247" s="360">
        <v>53.77</v>
      </c>
      <c r="E5247" s="522" t="s">
        <v>619</v>
      </c>
    </row>
    <row r="5248" spans="1:5" ht="13.5" x14ac:dyDescent="0.25">
      <c r="A5248" s="103">
        <v>103011</v>
      </c>
      <c r="B5248" s="103" t="s">
        <v>5864</v>
      </c>
      <c r="C5248" s="103" t="s">
        <v>225</v>
      </c>
      <c r="D5248" s="360">
        <v>60.04</v>
      </c>
      <c r="E5248" s="522" t="s">
        <v>619</v>
      </c>
    </row>
    <row r="5249" spans="1:5" ht="13.5" x14ac:dyDescent="0.25">
      <c r="A5249" s="103">
        <v>103012</v>
      </c>
      <c r="B5249" s="103" t="s">
        <v>5865</v>
      </c>
      <c r="C5249" s="103" t="s">
        <v>225</v>
      </c>
      <c r="D5249" s="360">
        <v>94.58</v>
      </c>
      <c r="E5249" s="522" t="s">
        <v>619</v>
      </c>
    </row>
    <row r="5250" spans="1:5" ht="13.5" x14ac:dyDescent="0.25">
      <c r="A5250" s="103">
        <v>103013</v>
      </c>
      <c r="B5250" s="103" t="s">
        <v>5866</v>
      </c>
      <c r="C5250" s="103" t="s">
        <v>225</v>
      </c>
      <c r="D5250" s="360">
        <v>101.97</v>
      </c>
      <c r="E5250" s="522" t="s">
        <v>619</v>
      </c>
    </row>
    <row r="5251" spans="1:5" ht="13.5" x14ac:dyDescent="0.25">
      <c r="A5251" s="103">
        <v>103014</v>
      </c>
      <c r="B5251" s="103" t="s">
        <v>5867</v>
      </c>
      <c r="C5251" s="103" t="s">
        <v>225</v>
      </c>
      <c r="D5251" s="360">
        <v>153.15</v>
      </c>
      <c r="E5251" s="522" t="s">
        <v>619</v>
      </c>
    </row>
    <row r="5252" spans="1:5" ht="13.5" x14ac:dyDescent="0.25">
      <c r="A5252" s="103">
        <v>103015</v>
      </c>
      <c r="B5252" s="103" t="s">
        <v>5868</v>
      </c>
      <c r="C5252" s="103" t="s">
        <v>225</v>
      </c>
      <c r="D5252" s="360">
        <v>270.27999999999997</v>
      </c>
      <c r="E5252" s="522" t="s">
        <v>619</v>
      </c>
    </row>
    <row r="5253" spans="1:5" ht="13.5" x14ac:dyDescent="0.25">
      <c r="A5253" s="103">
        <v>103016</v>
      </c>
      <c r="B5253" s="103" t="s">
        <v>5869</v>
      </c>
      <c r="C5253" s="103" t="s">
        <v>225</v>
      </c>
      <c r="D5253" s="360">
        <v>369.3</v>
      </c>
      <c r="E5253" s="522" t="s">
        <v>619</v>
      </c>
    </row>
    <row r="5254" spans="1:5" ht="13.5" x14ac:dyDescent="0.25">
      <c r="A5254" s="103">
        <v>103017</v>
      </c>
      <c r="B5254" s="103" t="s">
        <v>5870</v>
      </c>
      <c r="C5254" s="103" t="s">
        <v>225</v>
      </c>
      <c r="D5254" s="360">
        <v>643.70000000000005</v>
      </c>
      <c r="E5254" s="522" t="s">
        <v>619</v>
      </c>
    </row>
    <row r="5255" spans="1:5" ht="13.5" x14ac:dyDescent="0.25">
      <c r="A5255" s="103">
        <v>103018</v>
      </c>
      <c r="B5255" s="103" t="s">
        <v>5871</v>
      </c>
      <c r="C5255" s="103" t="s">
        <v>225</v>
      </c>
      <c r="D5255" s="360">
        <v>243.68</v>
      </c>
      <c r="E5255" s="522" t="s">
        <v>619</v>
      </c>
    </row>
    <row r="5256" spans="1:5" ht="13.5" x14ac:dyDescent="0.25">
      <c r="A5256" s="103">
        <v>103019</v>
      </c>
      <c r="B5256" s="103" t="s">
        <v>5872</v>
      </c>
      <c r="C5256" s="103" t="s">
        <v>225</v>
      </c>
      <c r="D5256" s="360">
        <v>210.32</v>
      </c>
      <c r="E5256" s="522" t="s">
        <v>619</v>
      </c>
    </row>
    <row r="5257" spans="1:5" ht="13.5" x14ac:dyDescent="0.25">
      <c r="A5257" s="103">
        <v>103029</v>
      </c>
      <c r="B5257" s="103" t="s">
        <v>5873</v>
      </c>
      <c r="C5257" s="103" t="s">
        <v>225</v>
      </c>
      <c r="D5257" s="360">
        <v>51.39</v>
      </c>
      <c r="E5257" s="522" t="s">
        <v>619</v>
      </c>
    </row>
    <row r="5258" spans="1:5" ht="13.5" x14ac:dyDescent="0.25">
      <c r="A5258" s="103">
        <v>103036</v>
      </c>
      <c r="B5258" s="103" t="s">
        <v>5874</v>
      </c>
      <c r="C5258" s="103" t="s">
        <v>225</v>
      </c>
      <c r="D5258" s="360">
        <v>33.22</v>
      </c>
      <c r="E5258" s="522" t="s">
        <v>619</v>
      </c>
    </row>
    <row r="5259" spans="1:5" ht="13.5" x14ac:dyDescent="0.25">
      <c r="A5259" s="103">
        <v>103037</v>
      </c>
      <c r="B5259" s="103" t="s">
        <v>5875</v>
      </c>
      <c r="C5259" s="103" t="s">
        <v>225</v>
      </c>
      <c r="D5259" s="360">
        <v>65.27</v>
      </c>
      <c r="E5259" s="522" t="s">
        <v>619</v>
      </c>
    </row>
    <row r="5260" spans="1:5" ht="13.5" x14ac:dyDescent="0.25">
      <c r="A5260" s="103">
        <v>103038</v>
      </c>
      <c r="B5260" s="103" t="s">
        <v>5876</v>
      </c>
      <c r="C5260" s="103" t="s">
        <v>225</v>
      </c>
      <c r="D5260" s="360">
        <v>87.29</v>
      </c>
      <c r="E5260" s="522" t="s">
        <v>619</v>
      </c>
    </row>
    <row r="5261" spans="1:5" ht="13.5" x14ac:dyDescent="0.25">
      <c r="A5261" s="103">
        <v>103039</v>
      </c>
      <c r="B5261" s="103" t="s">
        <v>5877</v>
      </c>
      <c r="C5261" s="103" t="s">
        <v>225</v>
      </c>
      <c r="D5261" s="360">
        <v>93.93</v>
      </c>
      <c r="E5261" s="522" t="s">
        <v>619</v>
      </c>
    </row>
    <row r="5262" spans="1:5" ht="13.5" x14ac:dyDescent="0.25">
      <c r="A5262" s="103">
        <v>103040</v>
      </c>
      <c r="B5262" s="103" t="s">
        <v>5878</v>
      </c>
      <c r="C5262" s="103" t="s">
        <v>225</v>
      </c>
      <c r="D5262" s="360">
        <v>140.91</v>
      </c>
      <c r="E5262" s="522" t="s">
        <v>619</v>
      </c>
    </row>
    <row r="5263" spans="1:5" ht="13.5" x14ac:dyDescent="0.25">
      <c r="A5263" s="103">
        <v>103041</v>
      </c>
      <c r="B5263" s="103" t="s">
        <v>5879</v>
      </c>
      <c r="C5263" s="103" t="s">
        <v>225</v>
      </c>
      <c r="D5263" s="360">
        <v>27.38</v>
      </c>
      <c r="E5263" s="522" t="s">
        <v>619</v>
      </c>
    </row>
    <row r="5264" spans="1:5" ht="13.5" x14ac:dyDescent="0.25">
      <c r="A5264" s="103">
        <v>103042</v>
      </c>
      <c r="B5264" s="103" t="s">
        <v>5880</v>
      </c>
      <c r="C5264" s="103" t="s">
        <v>225</v>
      </c>
      <c r="D5264" s="360">
        <v>33.299999999999997</v>
      </c>
      <c r="E5264" s="522" t="s">
        <v>619</v>
      </c>
    </row>
    <row r="5265" spans="1:5" ht="13.5" x14ac:dyDescent="0.25">
      <c r="A5265" s="103">
        <v>103043</v>
      </c>
      <c r="B5265" s="103" t="s">
        <v>5881</v>
      </c>
      <c r="C5265" s="103" t="s">
        <v>225</v>
      </c>
      <c r="D5265" s="360">
        <v>31.9</v>
      </c>
      <c r="E5265" s="522" t="s">
        <v>619</v>
      </c>
    </row>
    <row r="5266" spans="1:5" ht="13.5" x14ac:dyDescent="0.25">
      <c r="A5266" s="103">
        <v>103044</v>
      </c>
      <c r="B5266" s="103" t="s">
        <v>5882</v>
      </c>
      <c r="C5266" s="103" t="s">
        <v>225</v>
      </c>
      <c r="D5266" s="360">
        <v>42.71</v>
      </c>
      <c r="E5266" s="522" t="s">
        <v>619</v>
      </c>
    </row>
    <row r="5267" spans="1:5" ht="13.5" x14ac:dyDescent="0.25">
      <c r="A5267" s="103">
        <v>103045</v>
      </c>
      <c r="B5267" s="103" t="s">
        <v>5883</v>
      </c>
      <c r="C5267" s="103" t="s">
        <v>225</v>
      </c>
      <c r="D5267" s="360">
        <v>12.53</v>
      </c>
      <c r="E5267" s="522" t="s">
        <v>619</v>
      </c>
    </row>
    <row r="5268" spans="1:5" ht="13.5" x14ac:dyDescent="0.25">
      <c r="A5268" s="103">
        <v>103046</v>
      </c>
      <c r="B5268" s="103" t="s">
        <v>5884</v>
      </c>
      <c r="C5268" s="103" t="s">
        <v>225</v>
      </c>
      <c r="D5268" s="360">
        <v>31.4</v>
      </c>
      <c r="E5268" s="522" t="s">
        <v>619</v>
      </c>
    </row>
    <row r="5269" spans="1:5" ht="13.5" x14ac:dyDescent="0.25">
      <c r="A5269" s="103">
        <v>103047</v>
      </c>
      <c r="B5269" s="103" t="s">
        <v>5885</v>
      </c>
      <c r="C5269" s="103" t="s">
        <v>225</v>
      </c>
      <c r="D5269" s="360">
        <v>33.33</v>
      </c>
      <c r="E5269" s="522" t="s">
        <v>619</v>
      </c>
    </row>
    <row r="5270" spans="1:5" ht="13.5" x14ac:dyDescent="0.25">
      <c r="A5270" s="103">
        <v>103048</v>
      </c>
      <c r="B5270" s="103" t="s">
        <v>5886</v>
      </c>
      <c r="C5270" s="103" t="s">
        <v>225</v>
      </c>
      <c r="D5270" s="360">
        <v>24.35</v>
      </c>
      <c r="E5270" s="522" t="s">
        <v>619</v>
      </c>
    </row>
    <row r="5271" spans="1:5" ht="13.5" x14ac:dyDescent="0.25">
      <c r="A5271" s="103">
        <v>103049</v>
      </c>
      <c r="B5271" s="103" t="s">
        <v>5887</v>
      </c>
      <c r="C5271" s="103" t="s">
        <v>225</v>
      </c>
      <c r="D5271" s="360">
        <v>26.72</v>
      </c>
      <c r="E5271" s="522" t="s">
        <v>619</v>
      </c>
    </row>
    <row r="5272" spans="1:5" ht="13.5" x14ac:dyDescent="0.25">
      <c r="A5272" s="103">
        <v>103050</v>
      </c>
      <c r="B5272" s="103" t="s">
        <v>5888</v>
      </c>
      <c r="C5272" s="103" t="s">
        <v>225</v>
      </c>
      <c r="D5272" s="360">
        <v>24.4</v>
      </c>
      <c r="E5272" s="522" t="s">
        <v>619</v>
      </c>
    </row>
    <row r="5273" spans="1:5" ht="13.5" x14ac:dyDescent="0.25">
      <c r="A5273" s="103">
        <v>103051</v>
      </c>
      <c r="B5273" s="103" t="s">
        <v>5889</v>
      </c>
      <c r="C5273" s="103" t="s">
        <v>225</v>
      </c>
      <c r="D5273" s="360">
        <v>29.33</v>
      </c>
      <c r="E5273" s="522" t="s">
        <v>619</v>
      </c>
    </row>
    <row r="5274" spans="1:5" ht="13.5" x14ac:dyDescent="0.25">
      <c r="A5274" s="103">
        <v>103052</v>
      </c>
      <c r="B5274" s="103" t="s">
        <v>5890</v>
      </c>
      <c r="C5274" s="103" t="s">
        <v>225</v>
      </c>
      <c r="D5274" s="360">
        <v>41.11</v>
      </c>
      <c r="E5274" s="522" t="s">
        <v>619</v>
      </c>
    </row>
    <row r="5275" spans="1:5" ht="13.5" x14ac:dyDescent="0.25">
      <c r="A5275" s="103">
        <v>95634</v>
      </c>
      <c r="B5275" s="103" t="s">
        <v>5891</v>
      </c>
      <c r="C5275" s="103" t="s">
        <v>225</v>
      </c>
      <c r="D5275" s="360">
        <v>295.64999999999998</v>
      </c>
      <c r="E5275" s="522" t="s">
        <v>619</v>
      </c>
    </row>
    <row r="5276" spans="1:5" ht="13.5" x14ac:dyDescent="0.25">
      <c r="A5276" s="103">
        <v>95635</v>
      </c>
      <c r="B5276" s="103" t="s">
        <v>5892</v>
      </c>
      <c r="C5276" s="103" t="s">
        <v>225</v>
      </c>
      <c r="D5276" s="360">
        <v>308.52999999999997</v>
      </c>
      <c r="E5276" s="522" t="s">
        <v>619</v>
      </c>
    </row>
    <row r="5277" spans="1:5" ht="13.5" x14ac:dyDescent="0.25">
      <c r="A5277" s="103">
        <v>95636</v>
      </c>
      <c r="B5277" s="103" t="s">
        <v>5893</v>
      </c>
      <c r="C5277" s="103" t="s">
        <v>225</v>
      </c>
      <c r="D5277" s="360">
        <v>397.45</v>
      </c>
      <c r="E5277" s="522" t="s">
        <v>619</v>
      </c>
    </row>
    <row r="5278" spans="1:5" ht="13.5" x14ac:dyDescent="0.25">
      <c r="A5278" s="103">
        <v>95637</v>
      </c>
      <c r="B5278" s="103" t="s">
        <v>5894</v>
      </c>
      <c r="C5278" s="103" t="s">
        <v>225</v>
      </c>
      <c r="D5278" s="360">
        <v>603.87</v>
      </c>
      <c r="E5278" s="522" t="s">
        <v>619</v>
      </c>
    </row>
    <row r="5279" spans="1:5" ht="13.5" x14ac:dyDescent="0.25">
      <c r="A5279" s="103">
        <v>95638</v>
      </c>
      <c r="B5279" s="103" t="s">
        <v>5895</v>
      </c>
      <c r="C5279" s="103" t="s">
        <v>225</v>
      </c>
      <c r="D5279" s="360">
        <v>734.98</v>
      </c>
      <c r="E5279" s="522" t="s">
        <v>619</v>
      </c>
    </row>
    <row r="5280" spans="1:5" ht="13.5" x14ac:dyDescent="0.25">
      <c r="A5280" s="103">
        <v>95639</v>
      </c>
      <c r="B5280" s="103" t="s">
        <v>5896</v>
      </c>
      <c r="C5280" s="103" t="s">
        <v>225</v>
      </c>
      <c r="D5280" s="360">
        <v>960.59</v>
      </c>
      <c r="E5280" s="522" t="s">
        <v>619</v>
      </c>
    </row>
    <row r="5281" spans="1:5" ht="13.5" x14ac:dyDescent="0.25">
      <c r="A5281" s="103">
        <v>95641</v>
      </c>
      <c r="B5281" s="103" t="s">
        <v>5897</v>
      </c>
      <c r="C5281" s="103" t="s">
        <v>225</v>
      </c>
      <c r="D5281" s="360">
        <v>348.39</v>
      </c>
      <c r="E5281" s="522" t="s">
        <v>619</v>
      </c>
    </row>
    <row r="5282" spans="1:5" ht="13.5" x14ac:dyDescent="0.25">
      <c r="A5282" s="103">
        <v>95642</v>
      </c>
      <c r="B5282" s="103" t="s">
        <v>5898</v>
      </c>
      <c r="C5282" s="103" t="s">
        <v>225</v>
      </c>
      <c r="D5282" s="360">
        <v>515.05999999999995</v>
      </c>
      <c r="E5282" s="522" t="s">
        <v>619</v>
      </c>
    </row>
    <row r="5283" spans="1:5" ht="13.5" x14ac:dyDescent="0.25">
      <c r="A5283" s="103">
        <v>95643</v>
      </c>
      <c r="B5283" s="103" t="s">
        <v>5899</v>
      </c>
      <c r="C5283" s="103" t="s">
        <v>225</v>
      </c>
      <c r="D5283" s="360">
        <v>674.1</v>
      </c>
      <c r="E5283" s="522" t="s">
        <v>619</v>
      </c>
    </row>
    <row r="5284" spans="1:5" ht="13.5" x14ac:dyDescent="0.25">
      <c r="A5284" s="103">
        <v>95644</v>
      </c>
      <c r="B5284" s="103" t="s">
        <v>5900</v>
      </c>
      <c r="C5284" s="103" t="s">
        <v>225</v>
      </c>
      <c r="D5284" s="360">
        <v>262.29000000000002</v>
      </c>
      <c r="E5284" s="522" t="s">
        <v>619</v>
      </c>
    </row>
    <row r="5285" spans="1:5" ht="13.5" x14ac:dyDescent="0.25">
      <c r="A5285" s="103">
        <v>95645</v>
      </c>
      <c r="B5285" s="103" t="s">
        <v>5901</v>
      </c>
      <c r="C5285" s="103" t="s">
        <v>225</v>
      </c>
      <c r="D5285" s="360">
        <v>480.63</v>
      </c>
      <c r="E5285" s="522" t="s">
        <v>619</v>
      </c>
    </row>
    <row r="5286" spans="1:5" ht="13.5" x14ac:dyDescent="0.25">
      <c r="A5286" s="103">
        <v>95646</v>
      </c>
      <c r="B5286" s="103" t="s">
        <v>5902</v>
      </c>
      <c r="C5286" s="103" t="s">
        <v>225</v>
      </c>
      <c r="D5286" s="360">
        <v>716.93</v>
      </c>
      <c r="E5286" s="522" t="s">
        <v>619</v>
      </c>
    </row>
    <row r="5287" spans="1:5" ht="13.5" x14ac:dyDescent="0.25">
      <c r="A5287" s="103">
        <v>95647</v>
      </c>
      <c r="B5287" s="103" t="s">
        <v>5903</v>
      </c>
      <c r="C5287" s="103" t="s">
        <v>225</v>
      </c>
      <c r="D5287" s="360">
        <v>940.44</v>
      </c>
      <c r="E5287" s="522" t="s">
        <v>619</v>
      </c>
    </row>
    <row r="5288" spans="1:5" ht="13.5" x14ac:dyDescent="0.25">
      <c r="A5288" s="103">
        <v>95648</v>
      </c>
      <c r="B5288" s="103" t="s">
        <v>5904</v>
      </c>
      <c r="C5288" s="103" t="s">
        <v>225</v>
      </c>
      <c r="D5288" s="360">
        <v>595.84</v>
      </c>
      <c r="E5288" s="522" t="s">
        <v>619</v>
      </c>
    </row>
    <row r="5289" spans="1:5" ht="13.5" x14ac:dyDescent="0.25">
      <c r="A5289" s="103">
        <v>95649</v>
      </c>
      <c r="B5289" s="103" t="s">
        <v>5905</v>
      </c>
      <c r="C5289" s="103" t="s">
        <v>225</v>
      </c>
      <c r="D5289" s="104">
        <v>1025.3800000000001</v>
      </c>
      <c r="E5289" s="522" t="s">
        <v>619</v>
      </c>
    </row>
    <row r="5290" spans="1:5" ht="13.5" x14ac:dyDescent="0.25">
      <c r="A5290" s="103">
        <v>95650</v>
      </c>
      <c r="B5290" s="103" t="s">
        <v>5906</v>
      </c>
      <c r="C5290" s="103" t="s">
        <v>225</v>
      </c>
      <c r="D5290" s="104">
        <v>1497.19</v>
      </c>
      <c r="E5290" s="522" t="s">
        <v>619</v>
      </c>
    </row>
    <row r="5291" spans="1:5" ht="13.5" x14ac:dyDescent="0.25">
      <c r="A5291" s="103">
        <v>95651</v>
      </c>
      <c r="B5291" s="103" t="s">
        <v>5907</v>
      </c>
      <c r="C5291" s="103" t="s">
        <v>225</v>
      </c>
      <c r="D5291" s="104">
        <v>1944.11</v>
      </c>
      <c r="E5291" s="522" t="s">
        <v>619</v>
      </c>
    </row>
    <row r="5292" spans="1:5" ht="13.5" x14ac:dyDescent="0.25">
      <c r="A5292" s="103">
        <v>95652</v>
      </c>
      <c r="B5292" s="103" t="s">
        <v>5908</v>
      </c>
      <c r="C5292" s="103" t="s">
        <v>225</v>
      </c>
      <c r="D5292" s="360">
        <v>743</v>
      </c>
      <c r="E5292" s="522" t="s">
        <v>619</v>
      </c>
    </row>
    <row r="5293" spans="1:5" ht="13.5" x14ac:dyDescent="0.25">
      <c r="A5293" s="103">
        <v>95653</v>
      </c>
      <c r="B5293" s="103" t="s">
        <v>5909</v>
      </c>
      <c r="C5293" s="103" t="s">
        <v>225</v>
      </c>
      <c r="D5293" s="104">
        <v>1317.76</v>
      </c>
      <c r="E5293" s="522" t="s">
        <v>619</v>
      </c>
    </row>
    <row r="5294" spans="1:5" ht="13.5" x14ac:dyDescent="0.25">
      <c r="A5294" s="103">
        <v>95654</v>
      </c>
      <c r="B5294" s="103" t="s">
        <v>5910</v>
      </c>
      <c r="C5294" s="103" t="s">
        <v>225</v>
      </c>
      <c r="D5294" s="104">
        <v>1940.66</v>
      </c>
      <c r="E5294" s="522" t="s">
        <v>619</v>
      </c>
    </row>
    <row r="5295" spans="1:5" ht="13.5" x14ac:dyDescent="0.25">
      <c r="A5295" s="103">
        <v>95655</v>
      </c>
      <c r="B5295" s="103" t="s">
        <v>5911</v>
      </c>
      <c r="C5295" s="103" t="s">
        <v>225</v>
      </c>
      <c r="D5295" s="104">
        <v>2531.5</v>
      </c>
      <c r="E5295" s="522" t="s">
        <v>619</v>
      </c>
    </row>
    <row r="5296" spans="1:5" ht="13.5" x14ac:dyDescent="0.25">
      <c r="A5296" s="103">
        <v>95657</v>
      </c>
      <c r="B5296" s="103" t="s">
        <v>5912</v>
      </c>
      <c r="C5296" s="103" t="s">
        <v>225</v>
      </c>
      <c r="D5296" s="360">
        <v>258.5</v>
      </c>
      <c r="E5296" s="522" t="s">
        <v>619</v>
      </c>
    </row>
    <row r="5297" spans="1:5" ht="13.5" x14ac:dyDescent="0.25">
      <c r="A5297" s="103">
        <v>95658</v>
      </c>
      <c r="B5297" s="103" t="s">
        <v>5913</v>
      </c>
      <c r="C5297" s="103" t="s">
        <v>225</v>
      </c>
      <c r="D5297" s="360">
        <v>486.02</v>
      </c>
      <c r="E5297" s="522" t="s">
        <v>619</v>
      </c>
    </row>
    <row r="5298" spans="1:5" ht="13.5" x14ac:dyDescent="0.25">
      <c r="A5298" s="103">
        <v>95659</v>
      </c>
      <c r="B5298" s="103" t="s">
        <v>5914</v>
      </c>
      <c r="C5298" s="103" t="s">
        <v>225</v>
      </c>
      <c r="D5298" s="360">
        <v>680.48</v>
      </c>
      <c r="E5298" s="522" t="s">
        <v>619</v>
      </c>
    </row>
    <row r="5299" spans="1:5" ht="13.5" x14ac:dyDescent="0.25">
      <c r="A5299" s="103">
        <v>95660</v>
      </c>
      <c r="B5299" s="103" t="s">
        <v>5915</v>
      </c>
      <c r="C5299" s="103" t="s">
        <v>225</v>
      </c>
      <c r="D5299" s="360">
        <v>967.43</v>
      </c>
      <c r="E5299" s="522" t="s">
        <v>619</v>
      </c>
    </row>
    <row r="5300" spans="1:5" ht="13.5" x14ac:dyDescent="0.25">
      <c r="A5300" s="103">
        <v>95661</v>
      </c>
      <c r="B5300" s="103" t="s">
        <v>5916</v>
      </c>
      <c r="C5300" s="103" t="s">
        <v>225</v>
      </c>
      <c r="D5300" s="360">
        <v>334.49</v>
      </c>
      <c r="E5300" s="522" t="s">
        <v>619</v>
      </c>
    </row>
    <row r="5301" spans="1:5" ht="13.5" x14ac:dyDescent="0.25">
      <c r="A5301" s="103">
        <v>95662</v>
      </c>
      <c r="B5301" s="103" t="s">
        <v>5917</v>
      </c>
      <c r="C5301" s="103" t="s">
        <v>225</v>
      </c>
      <c r="D5301" s="360">
        <v>639.07000000000005</v>
      </c>
      <c r="E5301" s="522" t="s">
        <v>619</v>
      </c>
    </row>
    <row r="5302" spans="1:5" ht="13.5" x14ac:dyDescent="0.25">
      <c r="A5302" s="103">
        <v>95663</v>
      </c>
      <c r="B5302" s="103" t="s">
        <v>5918</v>
      </c>
      <c r="C5302" s="103" t="s">
        <v>225</v>
      </c>
      <c r="D5302" s="360">
        <v>964.21</v>
      </c>
      <c r="E5302" s="522" t="s">
        <v>619</v>
      </c>
    </row>
    <row r="5303" spans="1:5" ht="13.5" x14ac:dyDescent="0.25">
      <c r="A5303" s="103">
        <v>95664</v>
      </c>
      <c r="B5303" s="103" t="s">
        <v>5919</v>
      </c>
      <c r="C5303" s="103" t="s">
        <v>225</v>
      </c>
      <c r="D5303" s="104">
        <v>1270.49</v>
      </c>
      <c r="E5303" s="522" t="s">
        <v>619</v>
      </c>
    </row>
    <row r="5304" spans="1:5" ht="13.5" x14ac:dyDescent="0.25">
      <c r="A5304" s="103">
        <v>95665</v>
      </c>
      <c r="B5304" s="103" t="s">
        <v>5920</v>
      </c>
      <c r="C5304" s="103" t="s">
        <v>225</v>
      </c>
      <c r="D5304" s="360">
        <v>270.41000000000003</v>
      </c>
      <c r="E5304" s="522" t="s">
        <v>619</v>
      </c>
    </row>
    <row r="5305" spans="1:5" ht="13.5" x14ac:dyDescent="0.25">
      <c r="A5305" s="103">
        <v>95666</v>
      </c>
      <c r="B5305" s="103" t="s">
        <v>5921</v>
      </c>
      <c r="C5305" s="103" t="s">
        <v>225</v>
      </c>
      <c r="D5305" s="360">
        <v>514.05999999999995</v>
      </c>
      <c r="E5305" s="522" t="s">
        <v>619</v>
      </c>
    </row>
    <row r="5306" spans="1:5" ht="13.5" x14ac:dyDescent="0.25">
      <c r="A5306" s="103">
        <v>95667</v>
      </c>
      <c r="B5306" s="103" t="s">
        <v>5922</v>
      </c>
      <c r="C5306" s="103" t="s">
        <v>225</v>
      </c>
      <c r="D5306" s="360">
        <v>768.03</v>
      </c>
      <c r="E5306" s="522" t="s">
        <v>619</v>
      </c>
    </row>
    <row r="5307" spans="1:5" ht="13.5" x14ac:dyDescent="0.25">
      <c r="A5307" s="103">
        <v>95668</v>
      </c>
      <c r="B5307" s="103" t="s">
        <v>5923</v>
      </c>
      <c r="C5307" s="103" t="s">
        <v>225</v>
      </c>
      <c r="D5307" s="104">
        <v>1007.66</v>
      </c>
      <c r="E5307" s="522" t="s">
        <v>619</v>
      </c>
    </row>
    <row r="5308" spans="1:5" ht="13.5" x14ac:dyDescent="0.25">
      <c r="A5308" s="103">
        <v>95669</v>
      </c>
      <c r="B5308" s="103" t="s">
        <v>5924</v>
      </c>
      <c r="C5308" s="103" t="s">
        <v>225</v>
      </c>
      <c r="D5308" s="360">
        <v>357.95</v>
      </c>
      <c r="E5308" s="522" t="s">
        <v>619</v>
      </c>
    </row>
    <row r="5309" spans="1:5" ht="13.5" x14ac:dyDescent="0.25">
      <c r="A5309" s="103">
        <v>95670</v>
      </c>
      <c r="B5309" s="103" t="s">
        <v>5925</v>
      </c>
      <c r="C5309" s="103" t="s">
        <v>225</v>
      </c>
      <c r="D5309" s="360">
        <v>665.74</v>
      </c>
      <c r="E5309" s="522" t="s">
        <v>619</v>
      </c>
    </row>
    <row r="5310" spans="1:5" ht="13.5" x14ac:dyDescent="0.25">
      <c r="A5310" s="103">
        <v>95671</v>
      </c>
      <c r="B5310" s="103" t="s">
        <v>5926</v>
      </c>
      <c r="C5310" s="103" t="s">
        <v>225</v>
      </c>
      <c r="D5310" s="360">
        <v>999.07</v>
      </c>
      <c r="E5310" s="522" t="s">
        <v>619</v>
      </c>
    </row>
    <row r="5311" spans="1:5" ht="13.5" x14ac:dyDescent="0.25">
      <c r="A5311" s="103">
        <v>95672</v>
      </c>
      <c r="B5311" s="103" t="s">
        <v>5927</v>
      </c>
      <c r="C5311" s="103" t="s">
        <v>225</v>
      </c>
      <c r="D5311" s="104">
        <v>1335.6</v>
      </c>
      <c r="E5311" s="522" t="s">
        <v>619</v>
      </c>
    </row>
    <row r="5312" spans="1:5" ht="13.5" x14ac:dyDescent="0.25">
      <c r="A5312" s="103">
        <v>95673</v>
      </c>
      <c r="B5312" s="103" t="s">
        <v>5928</v>
      </c>
      <c r="C5312" s="103" t="s">
        <v>225</v>
      </c>
      <c r="D5312" s="360">
        <v>112.15</v>
      </c>
      <c r="E5312" s="522" t="s">
        <v>619</v>
      </c>
    </row>
    <row r="5313" spans="1:5" ht="13.5" x14ac:dyDescent="0.25">
      <c r="A5313" s="103">
        <v>95674</v>
      </c>
      <c r="B5313" s="103" t="s">
        <v>5929</v>
      </c>
      <c r="C5313" s="103" t="s">
        <v>225</v>
      </c>
      <c r="D5313" s="360">
        <v>118.91</v>
      </c>
      <c r="E5313" s="522" t="s">
        <v>619</v>
      </c>
    </row>
    <row r="5314" spans="1:5" ht="13.5" x14ac:dyDescent="0.25">
      <c r="A5314" s="103">
        <v>95675</v>
      </c>
      <c r="B5314" s="103" t="s">
        <v>5930</v>
      </c>
      <c r="C5314" s="103" t="s">
        <v>225</v>
      </c>
      <c r="D5314" s="360">
        <v>145.09</v>
      </c>
      <c r="E5314" s="522" t="s">
        <v>619</v>
      </c>
    </row>
    <row r="5315" spans="1:5" ht="13.5" x14ac:dyDescent="0.25">
      <c r="A5315" s="103">
        <v>95676</v>
      </c>
      <c r="B5315" s="103" t="s">
        <v>5931</v>
      </c>
      <c r="C5315" s="103" t="s">
        <v>225</v>
      </c>
      <c r="D5315" s="360">
        <v>112.44</v>
      </c>
      <c r="E5315" s="522" t="s">
        <v>619</v>
      </c>
    </row>
    <row r="5316" spans="1:5" ht="13.5" x14ac:dyDescent="0.25">
      <c r="A5316" s="103">
        <v>97741</v>
      </c>
      <c r="B5316" s="103" t="s">
        <v>5932</v>
      </c>
      <c r="C5316" s="103" t="s">
        <v>225</v>
      </c>
      <c r="D5316" s="360">
        <v>195.47</v>
      </c>
      <c r="E5316" s="522" t="s">
        <v>619</v>
      </c>
    </row>
    <row r="5317" spans="1:5" ht="13.5" x14ac:dyDescent="0.25">
      <c r="A5317" s="103">
        <v>90436</v>
      </c>
      <c r="B5317" s="103" t="s">
        <v>5933</v>
      </c>
      <c r="C5317" s="103" t="s">
        <v>225</v>
      </c>
      <c r="D5317" s="360">
        <v>13.54</v>
      </c>
      <c r="E5317" s="522" t="s">
        <v>619</v>
      </c>
    </row>
    <row r="5318" spans="1:5" ht="13.5" x14ac:dyDescent="0.25">
      <c r="A5318" s="103">
        <v>90437</v>
      </c>
      <c r="B5318" s="103" t="s">
        <v>5934</v>
      </c>
      <c r="C5318" s="103" t="s">
        <v>225</v>
      </c>
      <c r="D5318" s="360">
        <v>32.909999999999997</v>
      </c>
      <c r="E5318" s="522" t="s">
        <v>619</v>
      </c>
    </row>
    <row r="5319" spans="1:5" ht="13.5" x14ac:dyDescent="0.25">
      <c r="A5319" s="103">
        <v>90438</v>
      </c>
      <c r="B5319" s="103" t="s">
        <v>5935</v>
      </c>
      <c r="C5319" s="103" t="s">
        <v>225</v>
      </c>
      <c r="D5319" s="360">
        <v>47.17</v>
      </c>
      <c r="E5319" s="522" t="s">
        <v>619</v>
      </c>
    </row>
    <row r="5320" spans="1:5" ht="13.5" x14ac:dyDescent="0.25">
      <c r="A5320" s="103">
        <v>90439</v>
      </c>
      <c r="B5320" s="103" t="s">
        <v>5936</v>
      </c>
      <c r="C5320" s="103" t="s">
        <v>225</v>
      </c>
      <c r="D5320" s="360">
        <v>55.1</v>
      </c>
      <c r="E5320" s="522" t="s">
        <v>619</v>
      </c>
    </row>
    <row r="5321" spans="1:5" ht="13.5" x14ac:dyDescent="0.25">
      <c r="A5321" s="103">
        <v>90440</v>
      </c>
      <c r="B5321" s="103" t="s">
        <v>5937</v>
      </c>
      <c r="C5321" s="103" t="s">
        <v>225</v>
      </c>
      <c r="D5321" s="360">
        <v>88.27</v>
      </c>
      <c r="E5321" s="522" t="s">
        <v>619</v>
      </c>
    </row>
    <row r="5322" spans="1:5" ht="13.5" x14ac:dyDescent="0.25">
      <c r="A5322" s="103">
        <v>90441</v>
      </c>
      <c r="B5322" s="103" t="s">
        <v>5938</v>
      </c>
      <c r="C5322" s="103" t="s">
        <v>225</v>
      </c>
      <c r="D5322" s="360">
        <v>112.74</v>
      </c>
      <c r="E5322" s="522" t="s">
        <v>619</v>
      </c>
    </row>
    <row r="5323" spans="1:5" ht="13.5" x14ac:dyDescent="0.25">
      <c r="A5323" s="103">
        <v>90443</v>
      </c>
      <c r="B5323" s="103" t="s">
        <v>5939</v>
      </c>
      <c r="C5323" s="103" t="s">
        <v>206</v>
      </c>
      <c r="D5323" s="360">
        <v>12.31</v>
      </c>
      <c r="E5323" s="522" t="s">
        <v>619</v>
      </c>
    </row>
    <row r="5324" spans="1:5" ht="13.5" x14ac:dyDescent="0.25">
      <c r="A5324" s="103">
        <v>90444</v>
      </c>
      <c r="B5324" s="103" t="s">
        <v>5940</v>
      </c>
      <c r="C5324" s="103" t="s">
        <v>206</v>
      </c>
      <c r="D5324" s="360">
        <v>23.65</v>
      </c>
      <c r="E5324" s="522" t="s">
        <v>619</v>
      </c>
    </row>
    <row r="5325" spans="1:5" ht="13.5" x14ac:dyDescent="0.25">
      <c r="A5325" s="103">
        <v>90445</v>
      </c>
      <c r="B5325" s="103" t="s">
        <v>5941</v>
      </c>
      <c r="C5325" s="103" t="s">
        <v>206</v>
      </c>
      <c r="D5325" s="360">
        <v>25.24</v>
      </c>
      <c r="E5325" s="522" t="s">
        <v>619</v>
      </c>
    </row>
    <row r="5326" spans="1:5" ht="13.5" x14ac:dyDescent="0.25">
      <c r="A5326" s="103">
        <v>90446</v>
      </c>
      <c r="B5326" s="103" t="s">
        <v>5942</v>
      </c>
      <c r="C5326" s="103" t="s">
        <v>206</v>
      </c>
      <c r="D5326" s="360">
        <v>27.42</v>
      </c>
      <c r="E5326" s="522" t="s">
        <v>619</v>
      </c>
    </row>
    <row r="5327" spans="1:5" ht="13.5" x14ac:dyDescent="0.25">
      <c r="A5327" s="103">
        <v>90447</v>
      </c>
      <c r="B5327" s="103" t="s">
        <v>5943</v>
      </c>
      <c r="C5327" s="103" t="s">
        <v>206</v>
      </c>
      <c r="D5327" s="360">
        <v>7.2</v>
      </c>
      <c r="E5327" s="522" t="s">
        <v>619</v>
      </c>
    </row>
    <row r="5328" spans="1:5" ht="13.5" x14ac:dyDescent="0.25">
      <c r="A5328" s="103">
        <v>90451</v>
      </c>
      <c r="B5328" s="103" t="s">
        <v>5944</v>
      </c>
      <c r="C5328" s="103" t="s">
        <v>225</v>
      </c>
      <c r="D5328" s="360">
        <v>4.1500000000000004</v>
      </c>
      <c r="E5328" s="522" t="s">
        <v>619</v>
      </c>
    </row>
    <row r="5329" spans="1:5" ht="13.5" x14ac:dyDescent="0.25">
      <c r="A5329" s="103">
        <v>90452</v>
      </c>
      <c r="B5329" s="103" t="s">
        <v>5945</v>
      </c>
      <c r="C5329" s="103" t="s">
        <v>225</v>
      </c>
      <c r="D5329" s="360">
        <v>16.13</v>
      </c>
      <c r="E5329" s="522" t="s">
        <v>619</v>
      </c>
    </row>
    <row r="5330" spans="1:5" ht="13.5" x14ac:dyDescent="0.25">
      <c r="A5330" s="103">
        <v>90453</v>
      </c>
      <c r="B5330" s="103" t="s">
        <v>5946</v>
      </c>
      <c r="C5330" s="103" t="s">
        <v>225</v>
      </c>
      <c r="D5330" s="360">
        <v>3.5</v>
      </c>
      <c r="E5330" s="522" t="s">
        <v>619</v>
      </c>
    </row>
    <row r="5331" spans="1:5" ht="13.5" x14ac:dyDescent="0.25">
      <c r="A5331" s="103">
        <v>90454</v>
      </c>
      <c r="B5331" s="103" t="s">
        <v>5947</v>
      </c>
      <c r="C5331" s="103" t="s">
        <v>225</v>
      </c>
      <c r="D5331" s="360">
        <v>6.31</v>
      </c>
      <c r="E5331" s="522" t="s">
        <v>619</v>
      </c>
    </row>
    <row r="5332" spans="1:5" ht="13.5" x14ac:dyDescent="0.25">
      <c r="A5332" s="103">
        <v>90455</v>
      </c>
      <c r="B5332" s="103" t="s">
        <v>5948</v>
      </c>
      <c r="C5332" s="103" t="s">
        <v>225</v>
      </c>
      <c r="D5332" s="360">
        <v>7.75</v>
      </c>
      <c r="E5332" s="522" t="s">
        <v>619</v>
      </c>
    </row>
    <row r="5333" spans="1:5" ht="13.5" x14ac:dyDescent="0.25">
      <c r="A5333" s="103">
        <v>90456</v>
      </c>
      <c r="B5333" s="103" t="s">
        <v>5949</v>
      </c>
      <c r="C5333" s="103" t="s">
        <v>225</v>
      </c>
      <c r="D5333" s="360">
        <v>3.95</v>
      </c>
      <c r="E5333" s="522" t="s">
        <v>619</v>
      </c>
    </row>
    <row r="5334" spans="1:5" ht="13.5" x14ac:dyDescent="0.25">
      <c r="A5334" s="103">
        <v>90457</v>
      </c>
      <c r="B5334" s="103" t="s">
        <v>5950</v>
      </c>
      <c r="C5334" s="103" t="s">
        <v>225</v>
      </c>
      <c r="D5334" s="360">
        <v>9.01</v>
      </c>
      <c r="E5334" s="522" t="s">
        <v>619</v>
      </c>
    </row>
    <row r="5335" spans="1:5" ht="13.5" x14ac:dyDescent="0.25">
      <c r="A5335" s="103">
        <v>90458</v>
      </c>
      <c r="B5335" s="103" t="s">
        <v>5951</v>
      </c>
      <c r="C5335" s="103" t="s">
        <v>225</v>
      </c>
      <c r="D5335" s="360">
        <v>25.58</v>
      </c>
      <c r="E5335" s="522" t="s">
        <v>619</v>
      </c>
    </row>
    <row r="5336" spans="1:5" ht="13.5" x14ac:dyDescent="0.25">
      <c r="A5336" s="103">
        <v>90459</v>
      </c>
      <c r="B5336" s="103" t="s">
        <v>5952</v>
      </c>
      <c r="C5336" s="103" t="s">
        <v>225</v>
      </c>
      <c r="D5336" s="360">
        <v>36.07</v>
      </c>
      <c r="E5336" s="522" t="s">
        <v>619</v>
      </c>
    </row>
    <row r="5337" spans="1:5" ht="13.5" x14ac:dyDescent="0.25">
      <c r="A5337" s="103">
        <v>90460</v>
      </c>
      <c r="B5337" s="103" t="s">
        <v>5953</v>
      </c>
      <c r="C5337" s="103" t="s">
        <v>206</v>
      </c>
      <c r="D5337" s="360">
        <v>11.06</v>
      </c>
      <c r="E5337" s="522" t="s">
        <v>619</v>
      </c>
    </row>
    <row r="5338" spans="1:5" ht="13.5" x14ac:dyDescent="0.25">
      <c r="A5338" s="103">
        <v>90461</v>
      </c>
      <c r="B5338" s="103" t="s">
        <v>5954</v>
      </c>
      <c r="C5338" s="103" t="s">
        <v>206</v>
      </c>
      <c r="D5338" s="360">
        <v>7.04</v>
      </c>
      <c r="E5338" s="522" t="s">
        <v>619</v>
      </c>
    </row>
    <row r="5339" spans="1:5" ht="13.5" x14ac:dyDescent="0.25">
      <c r="A5339" s="103">
        <v>90462</v>
      </c>
      <c r="B5339" s="103" t="s">
        <v>5955</v>
      </c>
      <c r="C5339" s="103" t="s">
        <v>206</v>
      </c>
      <c r="D5339" s="360">
        <v>1.51</v>
      </c>
      <c r="E5339" s="522" t="s">
        <v>619</v>
      </c>
    </row>
    <row r="5340" spans="1:5" ht="13.5" x14ac:dyDescent="0.25">
      <c r="A5340" s="103">
        <v>90463</v>
      </c>
      <c r="B5340" s="103" t="s">
        <v>5956</v>
      </c>
      <c r="C5340" s="103" t="s">
        <v>206</v>
      </c>
      <c r="D5340" s="360">
        <v>1.29</v>
      </c>
      <c r="E5340" s="522" t="s">
        <v>619</v>
      </c>
    </row>
    <row r="5341" spans="1:5" ht="13.5" x14ac:dyDescent="0.25">
      <c r="A5341" s="103">
        <v>90466</v>
      </c>
      <c r="B5341" s="103" t="s">
        <v>5957</v>
      </c>
      <c r="C5341" s="103" t="s">
        <v>206</v>
      </c>
      <c r="D5341" s="360">
        <v>12.43</v>
      </c>
      <c r="E5341" s="522" t="s">
        <v>619</v>
      </c>
    </row>
    <row r="5342" spans="1:5" ht="13.5" x14ac:dyDescent="0.25">
      <c r="A5342" s="103">
        <v>90467</v>
      </c>
      <c r="B5342" s="103" t="s">
        <v>5958</v>
      </c>
      <c r="C5342" s="103" t="s">
        <v>206</v>
      </c>
      <c r="D5342" s="360">
        <v>19.68</v>
      </c>
      <c r="E5342" s="522" t="s">
        <v>619</v>
      </c>
    </row>
    <row r="5343" spans="1:5" ht="13.5" x14ac:dyDescent="0.25">
      <c r="A5343" s="103">
        <v>90468</v>
      </c>
      <c r="B5343" s="103" t="s">
        <v>5959</v>
      </c>
      <c r="C5343" s="103" t="s">
        <v>206</v>
      </c>
      <c r="D5343" s="360">
        <v>5.54</v>
      </c>
      <c r="E5343" s="522" t="s">
        <v>619</v>
      </c>
    </row>
    <row r="5344" spans="1:5" ht="13.5" x14ac:dyDescent="0.25">
      <c r="A5344" s="103">
        <v>90469</v>
      </c>
      <c r="B5344" s="103" t="s">
        <v>5960</v>
      </c>
      <c r="C5344" s="103" t="s">
        <v>206</v>
      </c>
      <c r="D5344" s="360">
        <v>8.8699999999999992</v>
      </c>
      <c r="E5344" s="522" t="s">
        <v>619</v>
      </c>
    </row>
    <row r="5345" spans="1:5" ht="13.5" x14ac:dyDescent="0.25">
      <c r="A5345" s="103">
        <v>90470</v>
      </c>
      <c r="B5345" s="103" t="s">
        <v>5961</v>
      </c>
      <c r="C5345" s="103" t="s">
        <v>206</v>
      </c>
      <c r="D5345" s="360">
        <v>12.25</v>
      </c>
      <c r="E5345" s="522" t="s">
        <v>619</v>
      </c>
    </row>
    <row r="5346" spans="1:5" ht="13.5" x14ac:dyDescent="0.25">
      <c r="A5346" s="103">
        <v>91166</v>
      </c>
      <c r="B5346" s="103" t="s">
        <v>5962</v>
      </c>
      <c r="C5346" s="103" t="s">
        <v>206</v>
      </c>
      <c r="D5346" s="360">
        <v>3.93</v>
      </c>
      <c r="E5346" s="522" t="s">
        <v>619</v>
      </c>
    </row>
    <row r="5347" spans="1:5" ht="13.5" x14ac:dyDescent="0.25">
      <c r="A5347" s="103">
        <v>91167</v>
      </c>
      <c r="B5347" s="103" t="s">
        <v>5963</v>
      </c>
      <c r="C5347" s="103" t="s">
        <v>206</v>
      </c>
      <c r="D5347" s="360">
        <v>11.87</v>
      </c>
      <c r="E5347" s="522" t="s">
        <v>619</v>
      </c>
    </row>
    <row r="5348" spans="1:5" ht="13.5" x14ac:dyDescent="0.25">
      <c r="A5348" s="103">
        <v>91168</v>
      </c>
      <c r="B5348" s="103" t="s">
        <v>5964</v>
      </c>
      <c r="C5348" s="103" t="s">
        <v>206</v>
      </c>
      <c r="D5348" s="360">
        <v>9.01</v>
      </c>
      <c r="E5348" s="522" t="s">
        <v>619</v>
      </c>
    </row>
    <row r="5349" spans="1:5" ht="13.5" x14ac:dyDescent="0.25">
      <c r="A5349" s="103">
        <v>91169</v>
      </c>
      <c r="B5349" s="103" t="s">
        <v>5965</v>
      </c>
      <c r="C5349" s="103" t="s">
        <v>206</v>
      </c>
      <c r="D5349" s="360">
        <v>10.67</v>
      </c>
      <c r="E5349" s="522" t="s">
        <v>619</v>
      </c>
    </row>
    <row r="5350" spans="1:5" ht="13.5" x14ac:dyDescent="0.25">
      <c r="A5350" s="103">
        <v>91170</v>
      </c>
      <c r="B5350" s="103" t="s">
        <v>5966</v>
      </c>
      <c r="C5350" s="103" t="s">
        <v>206</v>
      </c>
      <c r="D5350" s="360">
        <v>3.05</v>
      </c>
      <c r="E5350" s="522" t="s">
        <v>619</v>
      </c>
    </row>
    <row r="5351" spans="1:5" ht="13.5" x14ac:dyDescent="0.25">
      <c r="A5351" s="103">
        <v>91171</v>
      </c>
      <c r="B5351" s="103" t="s">
        <v>5967</v>
      </c>
      <c r="C5351" s="103" t="s">
        <v>206</v>
      </c>
      <c r="D5351" s="360">
        <v>3.83</v>
      </c>
      <c r="E5351" s="522" t="s">
        <v>619</v>
      </c>
    </row>
    <row r="5352" spans="1:5" ht="13.5" x14ac:dyDescent="0.25">
      <c r="A5352" s="103">
        <v>91172</v>
      </c>
      <c r="B5352" s="103" t="s">
        <v>5968</v>
      </c>
      <c r="C5352" s="103" t="s">
        <v>206</v>
      </c>
      <c r="D5352" s="360">
        <v>5.63</v>
      </c>
      <c r="E5352" s="522" t="s">
        <v>619</v>
      </c>
    </row>
    <row r="5353" spans="1:5" ht="13.5" x14ac:dyDescent="0.25">
      <c r="A5353" s="103">
        <v>91173</v>
      </c>
      <c r="B5353" s="103" t="s">
        <v>5969</v>
      </c>
      <c r="C5353" s="103" t="s">
        <v>206</v>
      </c>
      <c r="D5353" s="360">
        <v>1.54</v>
      </c>
      <c r="E5353" s="522" t="s">
        <v>619</v>
      </c>
    </row>
    <row r="5354" spans="1:5" ht="13.5" x14ac:dyDescent="0.25">
      <c r="A5354" s="103">
        <v>91174</v>
      </c>
      <c r="B5354" s="103" t="s">
        <v>5970</v>
      </c>
      <c r="C5354" s="103" t="s">
        <v>206</v>
      </c>
      <c r="D5354" s="360">
        <v>3.04</v>
      </c>
      <c r="E5354" s="522" t="s">
        <v>619</v>
      </c>
    </row>
    <row r="5355" spans="1:5" ht="13.5" x14ac:dyDescent="0.25">
      <c r="A5355" s="103">
        <v>91175</v>
      </c>
      <c r="B5355" s="103" t="s">
        <v>5971</v>
      </c>
      <c r="C5355" s="103" t="s">
        <v>206</v>
      </c>
      <c r="D5355" s="360">
        <v>4.96</v>
      </c>
      <c r="E5355" s="522" t="s">
        <v>619</v>
      </c>
    </row>
    <row r="5356" spans="1:5" ht="13.5" x14ac:dyDescent="0.25">
      <c r="A5356" s="103">
        <v>91176</v>
      </c>
      <c r="B5356" s="103" t="s">
        <v>5972</v>
      </c>
      <c r="C5356" s="103" t="s">
        <v>206</v>
      </c>
      <c r="D5356" s="360">
        <v>27.56</v>
      </c>
      <c r="E5356" s="522" t="s">
        <v>619</v>
      </c>
    </row>
    <row r="5357" spans="1:5" ht="13.5" x14ac:dyDescent="0.25">
      <c r="A5357" s="103">
        <v>91177</v>
      </c>
      <c r="B5357" s="103" t="s">
        <v>5973</v>
      </c>
      <c r="C5357" s="103" t="s">
        <v>206</v>
      </c>
      <c r="D5357" s="360">
        <v>13.22</v>
      </c>
      <c r="E5357" s="522" t="s">
        <v>619</v>
      </c>
    </row>
    <row r="5358" spans="1:5" ht="13.5" x14ac:dyDescent="0.25">
      <c r="A5358" s="103">
        <v>91178</v>
      </c>
      <c r="B5358" s="103" t="s">
        <v>5974</v>
      </c>
      <c r="C5358" s="103" t="s">
        <v>206</v>
      </c>
      <c r="D5358" s="360">
        <v>15.09</v>
      </c>
      <c r="E5358" s="522" t="s">
        <v>619</v>
      </c>
    </row>
    <row r="5359" spans="1:5" ht="13.5" x14ac:dyDescent="0.25">
      <c r="A5359" s="103">
        <v>91179</v>
      </c>
      <c r="B5359" s="103" t="s">
        <v>5975</v>
      </c>
      <c r="C5359" s="103" t="s">
        <v>206</v>
      </c>
      <c r="D5359" s="360">
        <v>7.08</v>
      </c>
      <c r="E5359" s="522" t="s">
        <v>619</v>
      </c>
    </row>
    <row r="5360" spans="1:5" ht="13.5" x14ac:dyDescent="0.25">
      <c r="A5360" s="103">
        <v>91180</v>
      </c>
      <c r="B5360" s="103" t="s">
        <v>5976</v>
      </c>
      <c r="C5360" s="103" t="s">
        <v>206</v>
      </c>
      <c r="D5360" s="360">
        <v>6.42</v>
      </c>
      <c r="E5360" s="522" t="s">
        <v>619</v>
      </c>
    </row>
    <row r="5361" spans="1:5" ht="13.5" x14ac:dyDescent="0.25">
      <c r="A5361" s="103">
        <v>91181</v>
      </c>
      <c r="B5361" s="103" t="s">
        <v>5977</v>
      </c>
      <c r="C5361" s="103" t="s">
        <v>206</v>
      </c>
      <c r="D5361" s="360">
        <v>7.12</v>
      </c>
      <c r="E5361" s="522" t="s">
        <v>619</v>
      </c>
    </row>
    <row r="5362" spans="1:5" ht="13.5" x14ac:dyDescent="0.25">
      <c r="A5362" s="103">
        <v>91182</v>
      </c>
      <c r="B5362" s="103" t="s">
        <v>5978</v>
      </c>
      <c r="C5362" s="103" t="s">
        <v>206</v>
      </c>
      <c r="D5362" s="360">
        <v>26.87</v>
      </c>
      <c r="E5362" s="522" t="s">
        <v>619</v>
      </c>
    </row>
    <row r="5363" spans="1:5" ht="13.5" x14ac:dyDescent="0.25">
      <c r="A5363" s="103">
        <v>91183</v>
      </c>
      <c r="B5363" s="103" t="s">
        <v>5979</v>
      </c>
      <c r="C5363" s="103" t="s">
        <v>206</v>
      </c>
      <c r="D5363" s="360">
        <v>13.15</v>
      </c>
      <c r="E5363" s="522" t="s">
        <v>619</v>
      </c>
    </row>
    <row r="5364" spans="1:5" ht="13.5" x14ac:dyDescent="0.25">
      <c r="A5364" s="103">
        <v>91184</v>
      </c>
      <c r="B5364" s="103" t="s">
        <v>5980</v>
      </c>
      <c r="C5364" s="103" t="s">
        <v>206</v>
      </c>
      <c r="D5364" s="360">
        <v>12.19</v>
      </c>
      <c r="E5364" s="522" t="s">
        <v>619</v>
      </c>
    </row>
    <row r="5365" spans="1:5" ht="13.5" x14ac:dyDescent="0.25">
      <c r="A5365" s="103">
        <v>91185</v>
      </c>
      <c r="B5365" s="103" t="s">
        <v>5981</v>
      </c>
      <c r="C5365" s="103" t="s">
        <v>206</v>
      </c>
      <c r="D5365" s="360">
        <v>6.89</v>
      </c>
      <c r="E5365" s="522" t="s">
        <v>619</v>
      </c>
    </row>
    <row r="5366" spans="1:5" ht="13.5" x14ac:dyDescent="0.25">
      <c r="A5366" s="103">
        <v>91186</v>
      </c>
      <c r="B5366" s="103" t="s">
        <v>5982</v>
      </c>
      <c r="C5366" s="103" t="s">
        <v>206</v>
      </c>
      <c r="D5366" s="360">
        <v>5.6</v>
      </c>
      <c r="E5366" s="522" t="s">
        <v>619</v>
      </c>
    </row>
    <row r="5367" spans="1:5" ht="13.5" x14ac:dyDescent="0.25">
      <c r="A5367" s="103">
        <v>91187</v>
      </c>
      <c r="B5367" s="103" t="s">
        <v>5983</v>
      </c>
      <c r="C5367" s="103" t="s">
        <v>206</v>
      </c>
      <c r="D5367" s="360">
        <v>6.43</v>
      </c>
      <c r="E5367" s="522" t="s">
        <v>619</v>
      </c>
    </row>
    <row r="5368" spans="1:5" ht="13.5" x14ac:dyDescent="0.25">
      <c r="A5368" s="103">
        <v>91188</v>
      </c>
      <c r="B5368" s="103" t="s">
        <v>5984</v>
      </c>
      <c r="C5368" s="103" t="s">
        <v>225</v>
      </c>
      <c r="D5368" s="360">
        <v>7.18</v>
      </c>
      <c r="E5368" s="522" t="s">
        <v>619</v>
      </c>
    </row>
    <row r="5369" spans="1:5" ht="13.5" x14ac:dyDescent="0.25">
      <c r="A5369" s="103">
        <v>91189</v>
      </c>
      <c r="B5369" s="103" t="s">
        <v>5985</v>
      </c>
      <c r="C5369" s="103" t="s">
        <v>225</v>
      </c>
      <c r="D5369" s="360">
        <v>54</v>
      </c>
      <c r="E5369" s="522" t="s">
        <v>619</v>
      </c>
    </row>
    <row r="5370" spans="1:5" ht="13.5" x14ac:dyDescent="0.25">
      <c r="A5370" s="103">
        <v>91190</v>
      </c>
      <c r="B5370" s="103" t="s">
        <v>5986</v>
      </c>
      <c r="C5370" s="103" t="s">
        <v>225</v>
      </c>
      <c r="D5370" s="360">
        <v>4.8099999999999996</v>
      </c>
      <c r="E5370" s="522" t="s">
        <v>619</v>
      </c>
    </row>
    <row r="5371" spans="1:5" ht="13.5" x14ac:dyDescent="0.25">
      <c r="A5371" s="103">
        <v>91191</v>
      </c>
      <c r="B5371" s="103" t="s">
        <v>5987</v>
      </c>
      <c r="C5371" s="103" t="s">
        <v>225</v>
      </c>
      <c r="D5371" s="360">
        <v>5.09</v>
      </c>
      <c r="E5371" s="522" t="s">
        <v>619</v>
      </c>
    </row>
    <row r="5372" spans="1:5" ht="13.5" x14ac:dyDescent="0.25">
      <c r="A5372" s="103">
        <v>91192</v>
      </c>
      <c r="B5372" s="103" t="s">
        <v>5988</v>
      </c>
      <c r="C5372" s="103" t="s">
        <v>225</v>
      </c>
      <c r="D5372" s="360">
        <v>5.64</v>
      </c>
      <c r="E5372" s="522" t="s">
        <v>619</v>
      </c>
    </row>
    <row r="5373" spans="1:5" ht="13.5" x14ac:dyDescent="0.25">
      <c r="A5373" s="103">
        <v>91222</v>
      </c>
      <c r="B5373" s="103" t="s">
        <v>5989</v>
      </c>
      <c r="C5373" s="103" t="s">
        <v>206</v>
      </c>
      <c r="D5373" s="360">
        <v>13.26</v>
      </c>
      <c r="E5373" s="522" t="s">
        <v>619</v>
      </c>
    </row>
    <row r="5374" spans="1:5" ht="13.5" x14ac:dyDescent="0.25">
      <c r="A5374" s="103">
        <v>94480</v>
      </c>
      <c r="B5374" s="103" t="s">
        <v>5990</v>
      </c>
      <c r="C5374" s="103" t="s">
        <v>225</v>
      </c>
      <c r="D5374" s="104">
        <v>2739.65</v>
      </c>
      <c r="E5374" s="522" t="s">
        <v>619</v>
      </c>
    </row>
    <row r="5375" spans="1:5" ht="13.5" x14ac:dyDescent="0.25">
      <c r="A5375" s="103">
        <v>94481</v>
      </c>
      <c r="B5375" s="103" t="s">
        <v>5991</v>
      </c>
      <c r="C5375" s="103" t="s">
        <v>225</v>
      </c>
      <c r="D5375" s="104">
        <v>1910.31</v>
      </c>
      <c r="E5375" s="522" t="s">
        <v>619</v>
      </c>
    </row>
    <row r="5376" spans="1:5" ht="13.5" x14ac:dyDescent="0.25">
      <c r="A5376" s="103">
        <v>94482</v>
      </c>
      <c r="B5376" s="103" t="s">
        <v>5992</v>
      </c>
      <c r="C5376" s="103" t="s">
        <v>225</v>
      </c>
      <c r="D5376" s="104">
        <v>1497.73</v>
      </c>
      <c r="E5376" s="522" t="s">
        <v>619</v>
      </c>
    </row>
    <row r="5377" spans="1:5" ht="13.5" x14ac:dyDescent="0.25">
      <c r="A5377" s="103">
        <v>94483</v>
      </c>
      <c r="B5377" s="103" t="s">
        <v>5993</v>
      </c>
      <c r="C5377" s="103" t="s">
        <v>225</v>
      </c>
      <c r="D5377" s="104">
        <v>1253.02</v>
      </c>
      <c r="E5377" s="522" t="s">
        <v>619</v>
      </c>
    </row>
    <row r="5378" spans="1:5" ht="13.5" x14ac:dyDescent="0.25">
      <c r="A5378" s="103">
        <v>95541</v>
      </c>
      <c r="B5378" s="103" t="s">
        <v>5994</v>
      </c>
      <c r="C5378" s="103" t="s">
        <v>225</v>
      </c>
      <c r="D5378" s="360">
        <v>4.3899999999999997</v>
      </c>
      <c r="E5378" s="522" t="s">
        <v>619</v>
      </c>
    </row>
    <row r="5379" spans="1:5" ht="13.5" x14ac:dyDescent="0.25">
      <c r="A5379" s="103">
        <v>96559</v>
      </c>
      <c r="B5379" s="103" t="s">
        <v>5995</v>
      </c>
      <c r="C5379" s="103" t="s">
        <v>184</v>
      </c>
      <c r="D5379" s="360">
        <v>30.82</v>
      </c>
      <c r="E5379" s="522" t="s">
        <v>619</v>
      </c>
    </row>
    <row r="5380" spans="1:5" ht="13.5" x14ac:dyDescent="0.25">
      <c r="A5380" s="103">
        <v>96560</v>
      </c>
      <c r="B5380" s="103" t="s">
        <v>5996</v>
      </c>
      <c r="C5380" s="103" t="s">
        <v>184</v>
      </c>
      <c r="D5380" s="360">
        <v>20.2</v>
      </c>
      <c r="E5380" s="522" t="s">
        <v>619</v>
      </c>
    </row>
    <row r="5381" spans="1:5" ht="13.5" x14ac:dyDescent="0.25">
      <c r="A5381" s="103">
        <v>96561</v>
      </c>
      <c r="B5381" s="103" t="s">
        <v>5997</v>
      </c>
      <c r="C5381" s="103" t="s">
        <v>184</v>
      </c>
      <c r="D5381" s="360">
        <v>14.61</v>
      </c>
      <c r="E5381" s="522" t="s">
        <v>619</v>
      </c>
    </row>
    <row r="5382" spans="1:5" ht="13.5" x14ac:dyDescent="0.25">
      <c r="A5382" s="103">
        <v>96562</v>
      </c>
      <c r="B5382" s="103" t="s">
        <v>5998</v>
      </c>
      <c r="C5382" s="103" t="s">
        <v>206</v>
      </c>
      <c r="D5382" s="360">
        <v>18.93</v>
      </c>
      <c r="E5382" s="522" t="s">
        <v>619</v>
      </c>
    </row>
    <row r="5383" spans="1:5" ht="13.5" x14ac:dyDescent="0.25">
      <c r="A5383" s="103">
        <v>96563</v>
      </c>
      <c r="B5383" s="103" t="s">
        <v>5999</v>
      </c>
      <c r="C5383" s="103" t="s">
        <v>206</v>
      </c>
      <c r="D5383" s="360">
        <v>23.52</v>
      </c>
      <c r="E5383" s="522" t="s">
        <v>619</v>
      </c>
    </row>
    <row r="5384" spans="1:5" ht="13.5" x14ac:dyDescent="0.25">
      <c r="A5384" s="103">
        <v>100128</v>
      </c>
      <c r="B5384" s="103" t="s">
        <v>6000</v>
      </c>
      <c r="C5384" s="103" t="s">
        <v>225</v>
      </c>
      <c r="D5384" s="104">
        <v>2477.65</v>
      </c>
      <c r="E5384" s="522" t="s">
        <v>619</v>
      </c>
    </row>
    <row r="5385" spans="1:5" ht="13.5" x14ac:dyDescent="0.25">
      <c r="A5385" s="103">
        <v>101802</v>
      </c>
      <c r="B5385" s="103" t="s">
        <v>6001</v>
      </c>
      <c r="C5385" s="103" t="s">
        <v>225</v>
      </c>
      <c r="D5385" s="104">
        <v>1620.88</v>
      </c>
      <c r="E5385" s="522" t="s">
        <v>619</v>
      </c>
    </row>
    <row r="5386" spans="1:5" ht="13.5" x14ac:dyDescent="0.25">
      <c r="A5386" s="103">
        <v>101803</v>
      </c>
      <c r="B5386" s="103" t="s">
        <v>6002</v>
      </c>
      <c r="C5386" s="103" t="s">
        <v>225</v>
      </c>
      <c r="D5386" s="104">
        <v>1032.49</v>
      </c>
      <c r="E5386" s="522" t="s">
        <v>619</v>
      </c>
    </row>
    <row r="5387" spans="1:5" ht="13.5" x14ac:dyDescent="0.25">
      <c r="A5387" s="103">
        <v>101804</v>
      </c>
      <c r="B5387" s="103" t="s">
        <v>6003</v>
      </c>
      <c r="C5387" s="103" t="s">
        <v>225</v>
      </c>
      <c r="D5387" s="104">
        <v>1300.23</v>
      </c>
      <c r="E5387" s="522" t="s">
        <v>619</v>
      </c>
    </row>
    <row r="5388" spans="1:5" ht="13.5" x14ac:dyDescent="0.25">
      <c r="A5388" s="103">
        <v>101805</v>
      </c>
      <c r="B5388" s="103" t="s">
        <v>6004</v>
      </c>
      <c r="C5388" s="103" t="s">
        <v>225</v>
      </c>
      <c r="D5388" s="104">
        <v>1658.33</v>
      </c>
      <c r="E5388" s="522" t="s">
        <v>619</v>
      </c>
    </row>
    <row r="5389" spans="1:5" ht="13.5" x14ac:dyDescent="0.25">
      <c r="A5389" s="103">
        <v>102111</v>
      </c>
      <c r="B5389" s="103" t="s">
        <v>6005</v>
      </c>
      <c r="C5389" s="103" t="s">
        <v>225</v>
      </c>
      <c r="D5389" s="360">
        <v>976.34</v>
      </c>
      <c r="E5389" s="522" t="s">
        <v>619</v>
      </c>
    </row>
    <row r="5390" spans="1:5" ht="13.5" x14ac:dyDescent="0.25">
      <c r="A5390" s="103">
        <v>102112</v>
      </c>
      <c r="B5390" s="103" t="s">
        <v>6006</v>
      </c>
      <c r="C5390" s="103" t="s">
        <v>225</v>
      </c>
      <c r="D5390" s="360">
        <v>131.34</v>
      </c>
      <c r="E5390" s="522" t="s">
        <v>619</v>
      </c>
    </row>
    <row r="5391" spans="1:5" ht="13.5" x14ac:dyDescent="0.25">
      <c r="A5391" s="103">
        <v>102113</v>
      </c>
      <c r="B5391" s="103" t="s">
        <v>6007</v>
      </c>
      <c r="C5391" s="103" t="s">
        <v>225</v>
      </c>
      <c r="D5391" s="104">
        <v>1558.89</v>
      </c>
      <c r="E5391" s="522" t="s">
        <v>619</v>
      </c>
    </row>
    <row r="5392" spans="1:5" ht="13.5" x14ac:dyDescent="0.25">
      <c r="A5392" s="103">
        <v>102114</v>
      </c>
      <c r="B5392" s="103" t="s">
        <v>6008</v>
      </c>
      <c r="C5392" s="103" t="s">
        <v>225</v>
      </c>
      <c r="D5392" s="360">
        <v>134.5</v>
      </c>
      <c r="E5392" s="522" t="s">
        <v>619</v>
      </c>
    </row>
    <row r="5393" spans="1:5" ht="13.5" x14ac:dyDescent="0.25">
      <c r="A5393" s="103">
        <v>102115</v>
      </c>
      <c r="B5393" s="103" t="s">
        <v>6009</v>
      </c>
      <c r="C5393" s="103" t="s">
        <v>225</v>
      </c>
      <c r="D5393" s="104">
        <v>2720.01</v>
      </c>
      <c r="E5393" s="522" t="s">
        <v>619</v>
      </c>
    </row>
    <row r="5394" spans="1:5" ht="13.5" x14ac:dyDescent="0.25">
      <c r="A5394" s="103">
        <v>102116</v>
      </c>
      <c r="B5394" s="103" t="s">
        <v>6010</v>
      </c>
      <c r="C5394" s="103" t="s">
        <v>225</v>
      </c>
      <c r="D5394" s="104">
        <v>1665.28</v>
      </c>
      <c r="E5394" s="522" t="s">
        <v>619</v>
      </c>
    </row>
    <row r="5395" spans="1:5" ht="13.5" x14ac:dyDescent="0.25">
      <c r="A5395" s="103">
        <v>102117</v>
      </c>
      <c r="B5395" s="103" t="s">
        <v>6011</v>
      </c>
      <c r="C5395" s="103" t="s">
        <v>225</v>
      </c>
      <c r="D5395" s="360">
        <v>138.34</v>
      </c>
      <c r="E5395" s="522" t="s">
        <v>619</v>
      </c>
    </row>
    <row r="5396" spans="1:5" ht="13.5" x14ac:dyDescent="0.25">
      <c r="A5396" s="103">
        <v>102118</v>
      </c>
      <c r="B5396" s="103" t="s">
        <v>6012</v>
      </c>
      <c r="C5396" s="103" t="s">
        <v>225</v>
      </c>
      <c r="D5396" s="104">
        <v>2272.23</v>
      </c>
      <c r="E5396" s="522" t="s">
        <v>619</v>
      </c>
    </row>
    <row r="5397" spans="1:5" ht="13.5" x14ac:dyDescent="0.25">
      <c r="A5397" s="103">
        <v>102119</v>
      </c>
      <c r="B5397" s="103" t="s">
        <v>6013</v>
      </c>
      <c r="C5397" s="103" t="s">
        <v>225</v>
      </c>
      <c r="D5397" s="360">
        <v>141.66</v>
      </c>
      <c r="E5397" s="522" t="s">
        <v>619</v>
      </c>
    </row>
    <row r="5398" spans="1:5" ht="13.5" x14ac:dyDescent="0.25">
      <c r="A5398" s="103">
        <v>102121</v>
      </c>
      <c r="B5398" s="103" t="s">
        <v>6014</v>
      </c>
      <c r="C5398" s="103" t="s">
        <v>225</v>
      </c>
      <c r="D5398" s="360">
        <v>176.24</v>
      </c>
      <c r="E5398" s="522" t="s">
        <v>619</v>
      </c>
    </row>
    <row r="5399" spans="1:5" ht="13.5" x14ac:dyDescent="0.25">
      <c r="A5399" s="103">
        <v>102122</v>
      </c>
      <c r="B5399" s="103" t="s">
        <v>6015</v>
      </c>
      <c r="C5399" s="103" t="s">
        <v>225</v>
      </c>
      <c r="D5399" s="104">
        <v>7700.29</v>
      </c>
      <c r="E5399" s="522" t="s">
        <v>619</v>
      </c>
    </row>
    <row r="5400" spans="1:5" ht="13.5" x14ac:dyDescent="0.25">
      <c r="A5400" s="103">
        <v>102123</v>
      </c>
      <c r="B5400" s="103" t="s">
        <v>6016</v>
      </c>
      <c r="C5400" s="103" t="s">
        <v>225</v>
      </c>
      <c r="D5400" s="360">
        <v>186.09</v>
      </c>
      <c r="E5400" s="522" t="s">
        <v>619</v>
      </c>
    </row>
    <row r="5401" spans="1:5" ht="13.5" x14ac:dyDescent="0.25">
      <c r="A5401" s="103">
        <v>102136</v>
      </c>
      <c r="B5401" s="103" t="s">
        <v>6017</v>
      </c>
      <c r="C5401" s="103" t="s">
        <v>225</v>
      </c>
      <c r="D5401" s="360">
        <v>78.34</v>
      </c>
      <c r="E5401" s="522" t="s">
        <v>619</v>
      </c>
    </row>
    <row r="5402" spans="1:5" ht="13.5" x14ac:dyDescent="0.25">
      <c r="A5402" s="103">
        <v>102137</v>
      </c>
      <c r="B5402" s="103" t="s">
        <v>6018</v>
      </c>
      <c r="C5402" s="103" t="s">
        <v>225</v>
      </c>
      <c r="D5402" s="360">
        <v>80.69</v>
      </c>
      <c r="E5402" s="522" t="s">
        <v>619</v>
      </c>
    </row>
    <row r="5403" spans="1:5" ht="13.5" x14ac:dyDescent="0.25">
      <c r="A5403" s="103">
        <v>102138</v>
      </c>
      <c r="B5403" s="103" t="s">
        <v>6019</v>
      </c>
      <c r="C5403" s="103" t="s">
        <v>225</v>
      </c>
      <c r="D5403" s="360">
        <v>202.14</v>
      </c>
      <c r="E5403" s="522" t="s">
        <v>619</v>
      </c>
    </row>
    <row r="5404" spans="1:5" ht="13.5" x14ac:dyDescent="0.25">
      <c r="A5404" s="103">
        <v>103517</v>
      </c>
      <c r="B5404" s="103" t="s">
        <v>6020</v>
      </c>
      <c r="C5404" s="103" t="s">
        <v>225</v>
      </c>
      <c r="D5404" s="104">
        <v>3294.77</v>
      </c>
      <c r="E5404" s="522" t="s">
        <v>619</v>
      </c>
    </row>
    <row r="5405" spans="1:5" ht="13.5" x14ac:dyDescent="0.25">
      <c r="A5405" s="103">
        <v>103519</v>
      </c>
      <c r="B5405" s="103" t="s">
        <v>6021</v>
      </c>
      <c r="C5405" s="103" t="s">
        <v>225</v>
      </c>
      <c r="D5405" s="360">
        <v>10.52</v>
      </c>
      <c r="E5405" s="522" t="s">
        <v>619</v>
      </c>
    </row>
    <row r="5406" spans="1:5" ht="13.5" x14ac:dyDescent="0.25">
      <c r="A5406" s="103">
        <v>103520</v>
      </c>
      <c r="B5406" s="103" t="s">
        <v>6022</v>
      </c>
      <c r="C5406" s="103" t="s">
        <v>225</v>
      </c>
      <c r="D5406" s="104">
        <v>5444.24</v>
      </c>
      <c r="E5406" s="522" t="s">
        <v>619</v>
      </c>
    </row>
    <row r="5407" spans="1:5" ht="13.5" x14ac:dyDescent="0.25">
      <c r="A5407" s="103">
        <v>103521</v>
      </c>
      <c r="B5407" s="103" t="s">
        <v>6023</v>
      </c>
      <c r="C5407" s="103" t="s">
        <v>225</v>
      </c>
      <c r="D5407" s="104">
        <v>7228.57</v>
      </c>
      <c r="E5407" s="522" t="s">
        <v>619</v>
      </c>
    </row>
    <row r="5408" spans="1:5" ht="13.5" x14ac:dyDescent="0.25">
      <c r="A5408" s="103">
        <v>103522</v>
      </c>
      <c r="B5408" s="103" t="s">
        <v>6024</v>
      </c>
      <c r="C5408" s="103" t="s">
        <v>225</v>
      </c>
      <c r="D5408" s="104">
        <v>7328.55</v>
      </c>
      <c r="E5408" s="522" t="s">
        <v>619</v>
      </c>
    </row>
    <row r="5409" spans="1:5" ht="13.5" x14ac:dyDescent="0.25">
      <c r="A5409" s="103">
        <v>103523</v>
      </c>
      <c r="B5409" s="103" t="s">
        <v>6025</v>
      </c>
      <c r="C5409" s="103" t="s">
        <v>225</v>
      </c>
      <c r="D5409" s="104">
        <v>11008.11</v>
      </c>
      <c r="E5409" s="522" t="s">
        <v>619</v>
      </c>
    </row>
    <row r="5410" spans="1:5" ht="13.5" x14ac:dyDescent="0.25">
      <c r="A5410" s="103">
        <v>104031</v>
      </c>
      <c r="B5410" s="103" t="s">
        <v>6026</v>
      </c>
      <c r="C5410" s="103" t="s">
        <v>225</v>
      </c>
      <c r="D5410" s="360">
        <v>21.93</v>
      </c>
      <c r="E5410" s="522" t="s">
        <v>619</v>
      </c>
    </row>
    <row r="5411" spans="1:5" ht="13.5" x14ac:dyDescent="0.25">
      <c r="A5411" s="103">
        <v>104032</v>
      </c>
      <c r="B5411" s="103" t="s">
        <v>6027</v>
      </c>
      <c r="C5411" s="103" t="s">
        <v>225</v>
      </c>
      <c r="D5411" s="360">
        <v>27.26</v>
      </c>
      <c r="E5411" s="522" t="s">
        <v>619</v>
      </c>
    </row>
    <row r="5412" spans="1:5" ht="13.5" x14ac:dyDescent="0.25">
      <c r="A5412" s="103">
        <v>104033</v>
      </c>
      <c r="B5412" s="103" t="s">
        <v>6028</v>
      </c>
      <c r="C5412" s="103" t="s">
        <v>225</v>
      </c>
      <c r="D5412" s="360">
        <v>24.99</v>
      </c>
      <c r="E5412" s="522" t="s">
        <v>619</v>
      </c>
    </row>
    <row r="5413" spans="1:5" ht="13.5" x14ac:dyDescent="0.25">
      <c r="A5413" s="103">
        <v>104034</v>
      </c>
      <c r="B5413" s="103" t="s">
        <v>6029</v>
      </c>
      <c r="C5413" s="103" t="s">
        <v>225</v>
      </c>
      <c r="D5413" s="360">
        <v>32.18</v>
      </c>
      <c r="E5413" s="522" t="s">
        <v>619</v>
      </c>
    </row>
    <row r="5414" spans="1:5" ht="13.5" x14ac:dyDescent="0.25">
      <c r="A5414" s="103">
        <v>104035</v>
      </c>
      <c r="B5414" s="103" t="s">
        <v>6030</v>
      </c>
      <c r="C5414" s="103" t="s">
        <v>225</v>
      </c>
      <c r="D5414" s="360">
        <v>41.38</v>
      </c>
      <c r="E5414" s="522" t="s">
        <v>619</v>
      </c>
    </row>
    <row r="5415" spans="1:5" ht="13.5" x14ac:dyDescent="0.25">
      <c r="A5415" s="103">
        <v>104036</v>
      </c>
      <c r="B5415" s="103" t="s">
        <v>6031</v>
      </c>
      <c r="C5415" s="103" t="s">
        <v>225</v>
      </c>
      <c r="D5415" s="360">
        <v>42.72</v>
      </c>
      <c r="E5415" s="522" t="s">
        <v>619</v>
      </c>
    </row>
    <row r="5416" spans="1:5" ht="13.5" x14ac:dyDescent="0.25">
      <c r="A5416" s="103">
        <v>104039</v>
      </c>
      <c r="B5416" s="103" t="s">
        <v>6032</v>
      </c>
      <c r="C5416" s="103" t="s">
        <v>225</v>
      </c>
      <c r="D5416" s="360">
        <v>75</v>
      </c>
      <c r="E5416" s="522" t="s">
        <v>619</v>
      </c>
    </row>
    <row r="5417" spans="1:5" ht="13.5" x14ac:dyDescent="0.25">
      <c r="A5417" s="103">
        <v>104043</v>
      </c>
      <c r="B5417" s="103" t="s">
        <v>6033</v>
      </c>
      <c r="C5417" s="103" t="s">
        <v>225</v>
      </c>
      <c r="D5417" s="360">
        <v>9.0500000000000007</v>
      </c>
      <c r="E5417" s="522" t="s">
        <v>619</v>
      </c>
    </row>
    <row r="5418" spans="1:5" ht="13.5" x14ac:dyDescent="0.25">
      <c r="A5418" s="103">
        <v>104044</v>
      </c>
      <c r="B5418" s="103" t="s">
        <v>6034</v>
      </c>
      <c r="C5418" s="103" t="s">
        <v>225</v>
      </c>
      <c r="D5418" s="360">
        <v>9.75</v>
      </c>
      <c r="E5418" s="522" t="s">
        <v>619</v>
      </c>
    </row>
    <row r="5419" spans="1:5" ht="13.5" x14ac:dyDescent="0.25">
      <c r="A5419" s="103">
        <v>104045</v>
      </c>
      <c r="B5419" s="103" t="s">
        <v>6035</v>
      </c>
      <c r="C5419" s="103" t="s">
        <v>225</v>
      </c>
      <c r="D5419" s="360">
        <v>14.78</v>
      </c>
      <c r="E5419" s="522" t="s">
        <v>619</v>
      </c>
    </row>
    <row r="5420" spans="1:5" ht="13.5" x14ac:dyDescent="0.25">
      <c r="A5420" s="103">
        <v>104046</v>
      </c>
      <c r="B5420" s="103" t="s">
        <v>6036</v>
      </c>
      <c r="C5420" s="103" t="s">
        <v>225</v>
      </c>
      <c r="D5420" s="360">
        <v>8.69</v>
      </c>
      <c r="E5420" s="522" t="s">
        <v>619</v>
      </c>
    </row>
    <row r="5421" spans="1:5" ht="13.5" x14ac:dyDescent="0.25">
      <c r="A5421" s="103">
        <v>104047</v>
      </c>
      <c r="B5421" s="103" t="s">
        <v>6037</v>
      </c>
      <c r="C5421" s="103" t="s">
        <v>225</v>
      </c>
      <c r="D5421" s="360">
        <v>10.11</v>
      </c>
      <c r="E5421" s="522" t="s">
        <v>619</v>
      </c>
    </row>
    <row r="5422" spans="1:5" ht="13.5" x14ac:dyDescent="0.25">
      <c r="A5422" s="103">
        <v>104048</v>
      </c>
      <c r="B5422" s="103" t="s">
        <v>6038</v>
      </c>
      <c r="C5422" s="103" t="s">
        <v>225</v>
      </c>
      <c r="D5422" s="360">
        <v>14.46</v>
      </c>
      <c r="E5422" s="522" t="s">
        <v>619</v>
      </c>
    </row>
    <row r="5423" spans="1:5" ht="13.5" x14ac:dyDescent="0.25">
      <c r="A5423" s="103">
        <v>104049</v>
      </c>
      <c r="B5423" s="103" t="s">
        <v>6039</v>
      </c>
      <c r="C5423" s="103" t="s">
        <v>225</v>
      </c>
      <c r="D5423" s="360">
        <v>7.2</v>
      </c>
      <c r="E5423" s="522" t="s">
        <v>619</v>
      </c>
    </row>
    <row r="5424" spans="1:5" ht="13.5" x14ac:dyDescent="0.25">
      <c r="A5424" s="103">
        <v>104050</v>
      </c>
      <c r="B5424" s="103" t="s">
        <v>6040</v>
      </c>
      <c r="C5424" s="103" t="s">
        <v>225</v>
      </c>
      <c r="D5424" s="360">
        <v>11.01</v>
      </c>
      <c r="E5424" s="522" t="s">
        <v>619</v>
      </c>
    </row>
    <row r="5425" spans="1:5" ht="13.5" x14ac:dyDescent="0.25">
      <c r="A5425" s="103">
        <v>104051</v>
      </c>
      <c r="B5425" s="103" t="s">
        <v>6041</v>
      </c>
      <c r="C5425" s="103" t="s">
        <v>225</v>
      </c>
      <c r="D5425" s="360">
        <v>8.14</v>
      </c>
      <c r="E5425" s="522" t="s">
        <v>619</v>
      </c>
    </row>
    <row r="5426" spans="1:5" ht="13.5" x14ac:dyDescent="0.25">
      <c r="A5426" s="103">
        <v>104052</v>
      </c>
      <c r="B5426" s="103" t="s">
        <v>6042</v>
      </c>
      <c r="C5426" s="103" t="s">
        <v>225</v>
      </c>
      <c r="D5426" s="360">
        <v>11.36</v>
      </c>
      <c r="E5426" s="522" t="s">
        <v>619</v>
      </c>
    </row>
    <row r="5427" spans="1:5" ht="13.5" x14ac:dyDescent="0.25">
      <c r="A5427" s="103">
        <v>104053</v>
      </c>
      <c r="B5427" s="103" t="s">
        <v>6043</v>
      </c>
      <c r="C5427" s="103" t="s">
        <v>225</v>
      </c>
      <c r="D5427" s="360">
        <v>9.32</v>
      </c>
      <c r="E5427" s="522" t="s">
        <v>619</v>
      </c>
    </row>
    <row r="5428" spans="1:5" ht="13.5" x14ac:dyDescent="0.25">
      <c r="A5428" s="103">
        <v>104054</v>
      </c>
      <c r="B5428" s="103" t="s">
        <v>6044</v>
      </c>
      <c r="C5428" s="103" t="s">
        <v>225</v>
      </c>
      <c r="D5428" s="360">
        <v>17.87</v>
      </c>
      <c r="E5428" s="522" t="s">
        <v>619</v>
      </c>
    </row>
    <row r="5429" spans="1:5" ht="13.5" x14ac:dyDescent="0.25">
      <c r="A5429" s="103">
        <v>104055</v>
      </c>
      <c r="B5429" s="103" t="s">
        <v>6045</v>
      </c>
      <c r="C5429" s="103" t="s">
        <v>225</v>
      </c>
      <c r="D5429" s="360">
        <v>22.37</v>
      </c>
      <c r="E5429" s="522" t="s">
        <v>619</v>
      </c>
    </row>
    <row r="5430" spans="1:5" ht="13.5" x14ac:dyDescent="0.25">
      <c r="A5430" s="103">
        <v>104056</v>
      </c>
      <c r="B5430" s="103" t="s">
        <v>6046</v>
      </c>
      <c r="C5430" s="103" t="s">
        <v>225</v>
      </c>
      <c r="D5430" s="360">
        <v>33.94</v>
      </c>
      <c r="E5430" s="522" t="s">
        <v>619</v>
      </c>
    </row>
    <row r="5431" spans="1:5" ht="13.5" x14ac:dyDescent="0.25">
      <c r="A5431" s="103">
        <v>104058</v>
      </c>
      <c r="B5431" s="103" t="s">
        <v>6047</v>
      </c>
      <c r="C5431" s="103" t="s">
        <v>225</v>
      </c>
      <c r="D5431" s="360">
        <v>7.41</v>
      </c>
      <c r="E5431" s="522" t="s">
        <v>619</v>
      </c>
    </row>
    <row r="5432" spans="1:5" ht="13.5" x14ac:dyDescent="0.25">
      <c r="A5432" s="103">
        <v>104059</v>
      </c>
      <c r="B5432" s="103" t="s">
        <v>6048</v>
      </c>
      <c r="C5432" s="103" t="s">
        <v>225</v>
      </c>
      <c r="D5432" s="360">
        <v>14.59</v>
      </c>
      <c r="E5432" s="522" t="s">
        <v>619</v>
      </c>
    </row>
    <row r="5433" spans="1:5" ht="13.5" x14ac:dyDescent="0.25">
      <c r="A5433" s="103">
        <v>104060</v>
      </c>
      <c r="B5433" s="103" t="s">
        <v>6049</v>
      </c>
      <c r="C5433" s="103" t="s">
        <v>206</v>
      </c>
      <c r="D5433" s="360">
        <v>9.7899999999999991</v>
      </c>
      <c r="E5433" s="522" t="s">
        <v>619</v>
      </c>
    </row>
    <row r="5434" spans="1:5" ht="13.5" x14ac:dyDescent="0.25">
      <c r="A5434" s="103">
        <v>104061</v>
      </c>
      <c r="B5434" s="103" t="s">
        <v>6050</v>
      </c>
      <c r="C5434" s="103" t="s">
        <v>206</v>
      </c>
      <c r="D5434" s="360">
        <v>17.39</v>
      </c>
      <c r="E5434" s="522" t="s">
        <v>619</v>
      </c>
    </row>
    <row r="5435" spans="1:5" ht="13.5" x14ac:dyDescent="0.25">
      <c r="A5435" s="103">
        <v>104112</v>
      </c>
      <c r="B5435" s="103" t="s">
        <v>6051</v>
      </c>
      <c r="C5435" s="103" t="s">
        <v>225</v>
      </c>
      <c r="D5435" s="360">
        <v>172.93</v>
      </c>
      <c r="E5435" s="522" t="s">
        <v>619</v>
      </c>
    </row>
    <row r="5436" spans="1:5" ht="13.5" x14ac:dyDescent="0.25">
      <c r="A5436" s="103">
        <v>104114</v>
      </c>
      <c r="B5436" s="103" t="s">
        <v>6052</v>
      </c>
      <c r="C5436" s="103" t="s">
        <v>225</v>
      </c>
      <c r="D5436" s="360">
        <v>251.55</v>
      </c>
      <c r="E5436" s="522" t="s">
        <v>619</v>
      </c>
    </row>
    <row r="5437" spans="1:5" ht="13.5" x14ac:dyDescent="0.25">
      <c r="A5437" s="103">
        <v>104116</v>
      </c>
      <c r="B5437" s="103" t="s">
        <v>6053</v>
      </c>
      <c r="C5437" s="103" t="s">
        <v>225</v>
      </c>
      <c r="D5437" s="360">
        <v>330.17</v>
      </c>
      <c r="E5437" s="522" t="s">
        <v>619</v>
      </c>
    </row>
    <row r="5438" spans="1:5" ht="13.5" x14ac:dyDescent="0.25">
      <c r="A5438" s="103">
        <v>104118</v>
      </c>
      <c r="B5438" s="103" t="s">
        <v>6054</v>
      </c>
      <c r="C5438" s="103" t="s">
        <v>225</v>
      </c>
      <c r="D5438" s="360">
        <v>267.49</v>
      </c>
      <c r="E5438" s="522" t="s">
        <v>619</v>
      </c>
    </row>
    <row r="5439" spans="1:5" ht="13.5" x14ac:dyDescent="0.25">
      <c r="A5439" s="103">
        <v>104120</v>
      </c>
      <c r="B5439" s="103" t="s">
        <v>6055</v>
      </c>
      <c r="C5439" s="103" t="s">
        <v>225</v>
      </c>
      <c r="D5439" s="360">
        <v>411.8</v>
      </c>
      <c r="E5439" s="522" t="s">
        <v>619</v>
      </c>
    </row>
    <row r="5440" spans="1:5" ht="13.5" x14ac:dyDescent="0.25">
      <c r="A5440" s="103">
        <v>104122</v>
      </c>
      <c r="B5440" s="103" t="s">
        <v>6056</v>
      </c>
      <c r="C5440" s="103" t="s">
        <v>225</v>
      </c>
      <c r="D5440" s="360">
        <v>556.11</v>
      </c>
      <c r="E5440" s="522" t="s">
        <v>619</v>
      </c>
    </row>
    <row r="5441" spans="1:5" ht="13.5" x14ac:dyDescent="0.25">
      <c r="A5441" s="103">
        <v>104062</v>
      </c>
      <c r="B5441" s="103" t="s">
        <v>6057</v>
      </c>
      <c r="C5441" s="103" t="s">
        <v>225</v>
      </c>
      <c r="D5441" s="360">
        <v>108.77</v>
      </c>
      <c r="E5441" s="522" t="s">
        <v>619</v>
      </c>
    </row>
    <row r="5442" spans="1:5" ht="13.5" x14ac:dyDescent="0.25">
      <c r="A5442" s="103">
        <v>104063</v>
      </c>
      <c r="B5442" s="103" t="s">
        <v>6058</v>
      </c>
      <c r="C5442" s="103" t="s">
        <v>225</v>
      </c>
      <c r="D5442" s="360">
        <v>103.12</v>
      </c>
      <c r="E5442" s="522" t="s">
        <v>619</v>
      </c>
    </row>
    <row r="5443" spans="1:5" ht="13.5" x14ac:dyDescent="0.25">
      <c r="A5443" s="103">
        <v>104064</v>
      </c>
      <c r="B5443" s="103" t="s">
        <v>6059</v>
      </c>
      <c r="C5443" s="103" t="s">
        <v>225</v>
      </c>
      <c r="D5443" s="360">
        <v>268.45</v>
      </c>
      <c r="E5443" s="522" t="s">
        <v>619</v>
      </c>
    </row>
    <row r="5444" spans="1:5" ht="13.5" x14ac:dyDescent="0.25">
      <c r="A5444" s="103">
        <v>104065</v>
      </c>
      <c r="B5444" s="103" t="s">
        <v>6060</v>
      </c>
      <c r="C5444" s="103" t="s">
        <v>225</v>
      </c>
      <c r="D5444" s="360">
        <v>225.97</v>
      </c>
      <c r="E5444" s="522" t="s">
        <v>619</v>
      </c>
    </row>
    <row r="5445" spans="1:5" ht="13.5" x14ac:dyDescent="0.25">
      <c r="A5445" s="103">
        <v>104072</v>
      </c>
      <c r="B5445" s="103" t="s">
        <v>6061</v>
      </c>
      <c r="C5445" s="103" t="s">
        <v>225</v>
      </c>
      <c r="D5445" s="360">
        <v>403.39</v>
      </c>
      <c r="E5445" s="522" t="s">
        <v>619</v>
      </c>
    </row>
    <row r="5446" spans="1:5" ht="13.5" x14ac:dyDescent="0.25">
      <c r="A5446" s="103">
        <v>104076</v>
      </c>
      <c r="B5446" s="103" t="s">
        <v>6062</v>
      </c>
      <c r="C5446" s="103" t="s">
        <v>225</v>
      </c>
      <c r="D5446" s="360">
        <v>67.400000000000006</v>
      </c>
      <c r="E5446" s="522" t="s">
        <v>619</v>
      </c>
    </row>
    <row r="5447" spans="1:5" ht="13.5" x14ac:dyDescent="0.25">
      <c r="A5447" s="103">
        <v>104082</v>
      </c>
      <c r="B5447" s="103" t="s">
        <v>6063</v>
      </c>
      <c r="C5447" s="103" t="s">
        <v>225</v>
      </c>
      <c r="D5447" s="360">
        <v>43.55</v>
      </c>
      <c r="E5447" s="522" t="s">
        <v>619</v>
      </c>
    </row>
    <row r="5448" spans="1:5" ht="13.5" x14ac:dyDescent="0.25">
      <c r="A5448" s="103">
        <v>104083</v>
      </c>
      <c r="B5448" s="103" t="s">
        <v>6064</v>
      </c>
      <c r="C5448" s="103" t="s">
        <v>225</v>
      </c>
      <c r="D5448" s="360">
        <v>106.65</v>
      </c>
      <c r="E5448" s="522" t="s">
        <v>619</v>
      </c>
    </row>
    <row r="5449" spans="1:5" ht="13.5" x14ac:dyDescent="0.25">
      <c r="A5449" s="103">
        <v>104084</v>
      </c>
      <c r="B5449" s="103" t="s">
        <v>6065</v>
      </c>
      <c r="C5449" s="103" t="s">
        <v>225</v>
      </c>
      <c r="D5449" s="360">
        <v>122.67</v>
      </c>
      <c r="E5449" s="522" t="s">
        <v>619</v>
      </c>
    </row>
    <row r="5450" spans="1:5" ht="13.5" x14ac:dyDescent="0.25">
      <c r="A5450" s="103">
        <v>104085</v>
      </c>
      <c r="B5450" s="103" t="s">
        <v>6066</v>
      </c>
      <c r="C5450" s="103" t="s">
        <v>206</v>
      </c>
      <c r="D5450" s="360">
        <v>81.150000000000006</v>
      </c>
      <c r="E5450" s="522" t="s">
        <v>619</v>
      </c>
    </row>
    <row r="5451" spans="1:5" ht="13.5" x14ac:dyDescent="0.25">
      <c r="A5451" s="103">
        <v>104086</v>
      </c>
      <c r="B5451" s="103" t="s">
        <v>6067</v>
      </c>
      <c r="C5451" s="103" t="s">
        <v>206</v>
      </c>
      <c r="D5451" s="360">
        <v>147.91999999999999</v>
      </c>
      <c r="E5451" s="522" t="s">
        <v>619</v>
      </c>
    </row>
    <row r="5452" spans="1:5" ht="13.5" x14ac:dyDescent="0.25">
      <c r="A5452" s="103">
        <v>104124</v>
      </c>
      <c r="B5452" s="103" t="s">
        <v>6068</v>
      </c>
      <c r="C5452" s="103" t="s">
        <v>225</v>
      </c>
      <c r="D5452" s="360">
        <v>469.48</v>
      </c>
      <c r="E5452" s="522" t="s">
        <v>619</v>
      </c>
    </row>
    <row r="5453" spans="1:5" ht="13.5" x14ac:dyDescent="0.25">
      <c r="A5453" s="103">
        <v>104130</v>
      </c>
      <c r="B5453" s="103" t="s">
        <v>6069</v>
      </c>
      <c r="C5453" s="103" t="s">
        <v>225</v>
      </c>
      <c r="D5453" s="360">
        <v>710.71</v>
      </c>
      <c r="E5453" s="522" t="s">
        <v>619</v>
      </c>
    </row>
    <row r="5454" spans="1:5" ht="13.5" x14ac:dyDescent="0.25">
      <c r="A5454" s="103">
        <v>104136</v>
      </c>
      <c r="B5454" s="103" t="s">
        <v>6070</v>
      </c>
      <c r="C5454" s="103" t="s">
        <v>225</v>
      </c>
      <c r="D5454" s="360">
        <v>953.25</v>
      </c>
      <c r="E5454" s="522" t="s">
        <v>619</v>
      </c>
    </row>
    <row r="5455" spans="1:5" ht="13.5" x14ac:dyDescent="0.25">
      <c r="A5455" s="103">
        <v>104142</v>
      </c>
      <c r="B5455" s="103" t="s">
        <v>6071</v>
      </c>
      <c r="C5455" s="103" t="s">
        <v>225</v>
      </c>
      <c r="D5455" s="360">
        <v>607.84</v>
      </c>
      <c r="E5455" s="522" t="s">
        <v>619</v>
      </c>
    </row>
    <row r="5456" spans="1:5" ht="13.5" x14ac:dyDescent="0.25">
      <c r="A5456" s="103">
        <v>104148</v>
      </c>
      <c r="B5456" s="103" t="s">
        <v>6072</v>
      </c>
      <c r="C5456" s="103" t="s">
        <v>225</v>
      </c>
      <c r="D5456" s="360">
        <v>941.12</v>
      </c>
      <c r="E5456" s="522" t="s">
        <v>619</v>
      </c>
    </row>
    <row r="5457" spans="1:5" ht="13.5" x14ac:dyDescent="0.25">
      <c r="A5457" s="103">
        <v>104154</v>
      </c>
      <c r="B5457" s="103" t="s">
        <v>6073</v>
      </c>
      <c r="C5457" s="103" t="s">
        <v>225</v>
      </c>
      <c r="D5457" s="104">
        <v>1277.3699999999999</v>
      </c>
      <c r="E5457" s="522" t="s">
        <v>619</v>
      </c>
    </row>
    <row r="5458" spans="1:5" ht="13.5" x14ac:dyDescent="0.25">
      <c r="A5458" s="103">
        <v>96520</v>
      </c>
      <c r="B5458" s="103" t="s">
        <v>6074</v>
      </c>
      <c r="C5458" s="103" t="s">
        <v>229</v>
      </c>
      <c r="D5458" s="360">
        <v>103.19</v>
      </c>
      <c r="E5458" s="522" t="s">
        <v>619</v>
      </c>
    </row>
    <row r="5459" spans="1:5" ht="13.5" x14ac:dyDescent="0.25">
      <c r="A5459" s="103">
        <v>96521</v>
      </c>
      <c r="B5459" s="103" t="s">
        <v>6075</v>
      </c>
      <c r="C5459" s="103" t="s">
        <v>229</v>
      </c>
      <c r="D5459" s="360">
        <v>46.19</v>
      </c>
      <c r="E5459" s="522" t="s">
        <v>619</v>
      </c>
    </row>
    <row r="5460" spans="1:5" ht="13.5" x14ac:dyDescent="0.25">
      <c r="A5460" s="103">
        <v>96522</v>
      </c>
      <c r="B5460" s="103" t="s">
        <v>6076</v>
      </c>
      <c r="C5460" s="103" t="s">
        <v>229</v>
      </c>
      <c r="D5460" s="360">
        <v>146.88999999999999</v>
      </c>
      <c r="E5460" s="522" t="s">
        <v>619</v>
      </c>
    </row>
    <row r="5461" spans="1:5" ht="13.5" x14ac:dyDescent="0.25">
      <c r="A5461" s="103">
        <v>96523</v>
      </c>
      <c r="B5461" s="103" t="s">
        <v>6077</v>
      </c>
      <c r="C5461" s="103" t="s">
        <v>229</v>
      </c>
      <c r="D5461" s="360">
        <v>93.5</v>
      </c>
      <c r="E5461" s="522" t="s">
        <v>619</v>
      </c>
    </row>
    <row r="5462" spans="1:5" ht="13.5" x14ac:dyDescent="0.25">
      <c r="A5462" s="103">
        <v>96524</v>
      </c>
      <c r="B5462" s="103" t="s">
        <v>6078</v>
      </c>
      <c r="C5462" s="103" t="s">
        <v>229</v>
      </c>
      <c r="D5462" s="360">
        <v>181.49</v>
      </c>
      <c r="E5462" s="522" t="s">
        <v>619</v>
      </c>
    </row>
    <row r="5463" spans="1:5" ht="13.5" x14ac:dyDescent="0.25">
      <c r="A5463" s="103">
        <v>96525</v>
      </c>
      <c r="B5463" s="103" t="s">
        <v>6079</v>
      </c>
      <c r="C5463" s="103" t="s">
        <v>229</v>
      </c>
      <c r="D5463" s="360">
        <v>41.87</v>
      </c>
      <c r="E5463" s="522" t="s">
        <v>619</v>
      </c>
    </row>
    <row r="5464" spans="1:5" ht="13.5" x14ac:dyDescent="0.25">
      <c r="A5464" s="103">
        <v>96526</v>
      </c>
      <c r="B5464" s="103" t="s">
        <v>6080</v>
      </c>
      <c r="C5464" s="103" t="s">
        <v>229</v>
      </c>
      <c r="D5464" s="360">
        <v>296.87</v>
      </c>
      <c r="E5464" s="522" t="s">
        <v>619</v>
      </c>
    </row>
    <row r="5465" spans="1:5" ht="13.5" x14ac:dyDescent="0.25">
      <c r="A5465" s="103">
        <v>96527</v>
      </c>
      <c r="B5465" s="103" t="s">
        <v>6081</v>
      </c>
      <c r="C5465" s="103" t="s">
        <v>229</v>
      </c>
      <c r="D5465" s="360">
        <v>122.67</v>
      </c>
      <c r="E5465" s="522" t="s">
        <v>619</v>
      </c>
    </row>
    <row r="5466" spans="1:5" ht="13.5" x14ac:dyDescent="0.25">
      <c r="A5466" s="103">
        <v>96528</v>
      </c>
      <c r="B5466" s="103" t="s">
        <v>6082</v>
      </c>
      <c r="C5466" s="103" t="s">
        <v>184</v>
      </c>
      <c r="D5466" s="360">
        <v>224.39</v>
      </c>
      <c r="E5466" s="522" t="s">
        <v>619</v>
      </c>
    </row>
    <row r="5467" spans="1:5" ht="13.5" x14ac:dyDescent="0.25">
      <c r="A5467" s="103">
        <v>101114</v>
      </c>
      <c r="B5467" s="103" t="s">
        <v>6083</v>
      </c>
      <c r="C5467" s="103" t="s">
        <v>229</v>
      </c>
      <c r="D5467" s="360">
        <v>4.3</v>
      </c>
      <c r="E5467" s="522" t="s">
        <v>619</v>
      </c>
    </row>
    <row r="5468" spans="1:5" ht="13.5" x14ac:dyDescent="0.25">
      <c r="A5468" s="103">
        <v>101115</v>
      </c>
      <c r="B5468" s="103" t="s">
        <v>6084</v>
      </c>
      <c r="C5468" s="103" t="s">
        <v>229</v>
      </c>
      <c r="D5468" s="360">
        <v>3.6</v>
      </c>
      <c r="E5468" s="522" t="s">
        <v>619</v>
      </c>
    </row>
    <row r="5469" spans="1:5" ht="13.5" x14ac:dyDescent="0.25">
      <c r="A5469" s="103">
        <v>101116</v>
      </c>
      <c r="B5469" s="103" t="s">
        <v>6085</v>
      </c>
      <c r="C5469" s="103" t="s">
        <v>229</v>
      </c>
      <c r="D5469" s="360">
        <v>2.2400000000000002</v>
      </c>
      <c r="E5469" s="522" t="s">
        <v>619</v>
      </c>
    </row>
    <row r="5470" spans="1:5" ht="13.5" x14ac:dyDescent="0.25">
      <c r="A5470" s="103">
        <v>101117</v>
      </c>
      <c r="B5470" s="103" t="s">
        <v>6086</v>
      </c>
      <c r="C5470" s="103" t="s">
        <v>229</v>
      </c>
      <c r="D5470" s="360">
        <v>3.08</v>
      </c>
      <c r="E5470" s="522" t="s">
        <v>619</v>
      </c>
    </row>
    <row r="5471" spans="1:5" ht="13.5" x14ac:dyDescent="0.25">
      <c r="A5471" s="103">
        <v>101118</v>
      </c>
      <c r="B5471" s="103" t="s">
        <v>6087</v>
      </c>
      <c r="C5471" s="103" t="s">
        <v>229</v>
      </c>
      <c r="D5471" s="360">
        <v>3.7</v>
      </c>
      <c r="E5471" s="522" t="s">
        <v>619</v>
      </c>
    </row>
    <row r="5472" spans="1:5" ht="13.5" x14ac:dyDescent="0.25">
      <c r="A5472" s="103">
        <v>101119</v>
      </c>
      <c r="B5472" s="103" t="s">
        <v>6088</v>
      </c>
      <c r="C5472" s="103" t="s">
        <v>229</v>
      </c>
      <c r="D5472" s="360">
        <v>8.1999999999999993</v>
      </c>
      <c r="E5472" s="522" t="s">
        <v>619</v>
      </c>
    </row>
    <row r="5473" spans="1:5" ht="13.5" x14ac:dyDescent="0.25">
      <c r="A5473" s="103">
        <v>101120</v>
      </c>
      <c r="B5473" s="103" t="s">
        <v>6089</v>
      </c>
      <c r="C5473" s="103" t="s">
        <v>229</v>
      </c>
      <c r="D5473" s="360">
        <v>6.89</v>
      </c>
      <c r="E5473" s="522" t="s">
        <v>619</v>
      </c>
    </row>
    <row r="5474" spans="1:5" ht="13.5" x14ac:dyDescent="0.25">
      <c r="A5474" s="103">
        <v>101121</v>
      </c>
      <c r="B5474" s="103" t="s">
        <v>6090</v>
      </c>
      <c r="C5474" s="103" t="s">
        <v>229</v>
      </c>
      <c r="D5474" s="360">
        <v>4.3099999999999996</v>
      </c>
      <c r="E5474" s="522" t="s">
        <v>619</v>
      </c>
    </row>
    <row r="5475" spans="1:5" ht="13.5" x14ac:dyDescent="0.25">
      <c r="A5475" s="103">
        <v>101122</v>
      </c>
      <c r="B5475" s="103" t="s">
        <v>6091</v>
      </c>
      <c r="C5475" s="103" t="s">
        <v>229</v>
      </c>
      <c r="D5475" s="360">
        <v>5.9</v>
      </c>
      <c r="E5475" s="522" t="s">
        <v>619</v>
      </c>
    </row>
    <row r="5476" spans="1:5" ht="13.5" x14ac:dyDescent="0.25">
      <c r="A5476" s="103">
        <v>101123</v>
      </c>
      <c r="B5476" s="103" t="s">
        <v>6092</v>
      </c>
      <c r="C5476" s="103" t="s">
        <v>229</v>
      </c>
      <c r="D5476" s="360">
        <v>7.07</v>
      </c>
      <c r="E5476" s="522" t="s">
        <v>619</v>
      </c>
    </row>
    <row r="5477" spans="1:5" ht="13.5" x14ac:dyDescent="0.25">
      <c r="A5477" s="103">
        <v>101124</v>
      </c>
      <c r="B5477" s="103" t="s">
        <v>6093</v>
      </c>
      <c r="C5477" s="103" t="s">
        <v>229</v>
      </c>
      <c r="D5477" s="360">
        <v>14.41</v>
      </c>
      <c r="E5477" s="522" t="s">
        <v>619</v>
      </c>
    </row>
    <row r="5478" spans="1:5" ht="13.5" x14ac:dyDescent="0.25">
      <c r="A5478" s="103">
        <v>101125</v>
      </c>
      <c r="B5478" s="103" t="s">
        <v>6094</v>
      </c>
      <c r="C5478" s="103" t="s">
        <v>229</v>
      </c>
      <c r="D5478" s="360">
        <v>13.71</v>
      </c>
      <c r="E5478" s="522" t="s">
        <v>619</v>
      </c>
    </row>
    <row r="5479" spans="1:5" ht="13.5" x14ac:dyDescent="0.25">
      <c r="A5479" s="103">
        <v>101126</v>
      </c>
      <c r="B5479" s="103" t="s">
        <v>6095</v>
      </c>
      <c r="C5479" s="103" t="s">
        <v>229</v>
      </c>
      <c r="D5479" s="360">
        <v>12.35</v>
      </c>
      <c r="E5479" s="522" t="s">
        <v>619</v>
      </c>
    </row>
    <row r="5480" spans="1:5" ht="13.5" x14ac:dyDescent="0.25">
      <c r="A5480" s="103">
        <v>101127</v>
      </c>
      <c r="B5480" s="103" t="s">
        <v>6096</v>
      </c>
      <c r="C5480" s="103" t="s">
        <v>229</v>
      </c>
      <c r="D5480" s="360">
        <v>13.19</v>
      </c>
      <c r="E5480" s="522" t="s">
        <v>619</v>
      </c>
    </row>
    <row r="5481" spans="1:5" ht="13.5" x14ac:dyDescent="0.25">
      <c r="A5481" s="103">
        <v>101128</v>
      </c>
      <c r="B5481" s="103" t="s">
        <v>6097</v>
      </c>
      <c r="C5481" s="103" t="s">
        <v>229</v>
      </c>
      <c r="D5481" s="360">
        <v>13.81</v>
      </c>
      <c r="E5481" s="522" t="s">
        <v>619</v>
      </c>
    </row>
    <row r="5482" spans="1:5" ht="13.5" x14ac:dyDescent="0.25">
      <c r="A5482" s="103">
        <v>101129</v>
      </c>
      <c r="B5482" s="103" t="s">
        <v>6098</v>
      </c>
      <c r="C5482" s="103" t="s">
        <v>229</v>
      </c>
      <c r="D5482" s="360">
        <v>18.71</v>
      </c>
      <c r="E5482" s="522" t="s">
        <v>619</v>
      </c>
    </row>
    <row r="5483" spans="1:5" ht="13.5" x14ac:dyDescent="0.25">
      <c r="A5483" s="103">
        <v>101130</v>
      </c>
      <c r="B5483" s="103" t="s">
        <v>6099</v>
      </c>
      <c r="C5483" s="103" t="s">
        <v>229</v>
      </c>
      <c r="D5483" s="360">
        <v>17.399999999999999</v>
      </c>
      <c r="E5483" s="522" t="s">
        <v>619</v>
      </c>
    </row>
    <row r="5484" spans="1:5" ht="13.5" x14ac:dyDescent="0.25">
      <c r="A5484" s="103">
        <v>101131</v>
      </c>
      <c r="B5484" s="103" t="s">
        <v>6100</v>
      </c>
      <c r="C5484" s="103" t="s">
        <v>229</v>
      </c>
      <c r="D5484" s="360">
        <v>14.82</v>
      </c>
      <c r="E5484" s="522" t="s">
        <v>619</v>
      </c>
    </row>
    <row r="5485" spans="1:5" ht="13.5" x14ac:dyDescent="0.25">
      <c r="A5485" s="103">
        <v>101132</v>
      </c>
      <c r="B5485" s="103" t="s">
        <v>6101</v>
      </c>
      <c r="C5485" s="103" t="s">
        <v>229</v>
      </c>
      <c r="D5485" s="360">
        <v>16.41</v>
      </c>
      <c r="E5485" s="522" t="s">
        <v>619</v>
      </c>
    </row>
    <row r="5486" spans="1:5" ht="13.5" x14ac:dyDescent="0.25">
      <c r="A5486" s="103">
        <v>101133</v>
      </c>
      <c r="B5486" s="103" t="s">
        <v>6102</v>
      </c>
      <c r="C5486" s="103" t="s">
        <v>229</v>
      </c>
      <c r="D5486" s="360">
        <v>17.579999999999998</v>
      </c>
      <c r="E5486" s="522" t="s">
        <v>619</v>
      </c>
    </row>
    <row r="5487" spans="1:5" ht="13.5" x14ac:dyDescent="0.25">
      <c r="A5487" s="103">
        <v>101134</v>
      </c>
      <c r="B5487" s="103" t="s">
        <v>6103</v>
      </c>
      <c r="C5487" s="103" t="s">
        <v>229</v>
      </c>
      <c r="D5487" s="360">
        <v>15.01</v>
      </c>
      <c r="E5487" s="522" t="s">
        <v>619</v>
      </c>
    </row>
    <row r="5488" spans="1:5" ht="13.5" x14ac:dyDescent="0.25">
      <c r="A5488" s="103">
        <v>101135</v>
      </c>
      <c r="B5488" s="103" t="s">
        <v>6104</v>
      </c>
      <c r="C5488" s="103" t="s">
        <v>229</v>
      </c>
      <c r="D5488" s="360">
        <v>14.31</v>
      </c>
      <c r="E5488" s="522" t="s">
        <v>619</v>
      </c>
    </row>
    <row r="5489" spans="1:5" ht="13.5" x14ac:dyDescent="0.25">
      <c r="A5489" s="103">
        <v>101136</v>
      </c>
      <c r="B5489" s="103" t="s">
        <v>6105</v>
      </c>
      <c r="C5489" s="103" t="s">
        <v>229</v>
      </c>
      <c r="D5489" s="360">
        <v>12.95</v>
      </c>
      <c r="E5489" s="522" t="s">
        <v>619</v>
      </c>
    </row>
    <row r="5490" spans="1:5" ht="13.5" x14ac:dyDescent="0.25">
      <c r="A5490" s="103">
        <v>101137</v>
      </c>
      <c r="B5490" s="103" t="s">
        <v>6106</v>
      </c>
      <c r="C5490" s="103" t="s">
        <v>229</v>
      </c>
      <c r="D5490" s="360">
        <v>13.79</v>
      </c>
      <c r="E5490" s="522" t="s">
        <v>619</v>
      </c>
    </row>
    <row r="5491" spans="1:5" ht="13.5" x14ac:dyDescent="0.25">
      <c r="A5491" s="103">
        <v>101138</v>
      </c>
      <c r="B5491" s="103" t="s">
        <v>6107</v>
      </c>
      <c r="C5491" s="103" t="s">
        <v>229</v>
      </c>
      <c r="D5491" s="360">
        <v>14.41</v>
      </c>
      <c r="E5491" s="522" t="s">
        <v>619</v>
      </c>
    </row>
    <row r="5492" spans="1:5" ht="13.5" x14ac:dyDescent="0.25">
      <c r="A5492" s="103">
        <v>101139</v>
      </c>
      <c r="B5492" s="103" t="s">
        <v>6108</v>
      </c>
      <c r="C5492" s="103" t="s">
        <v>229</v>
      </c>
      <c r="D5492" s="360">
        <v>19.329999999999998</v>
      </c>
      <c r="E5492" s="522" t="s">
        <v>619</v>
      </c>
    </row>
    <row r="5493" spans="1:5" ht="13.5" x14ac:dyDescent="0.25">
      <c r="A5493" s="103">
        <v>101140</v>
      </c>
      <c r="B5493" s="103" t="s">
        <v>6109</v>
      </c>
      <c r="C5493" s="103" t="s">
        <v>229</v>
      </c>
      <c r="D5493" s="360">
        <v>18.02</v>
      </c>
      <c r="E5493" s="522" t="s">
        <v>619</v>
      </c>
    </row>
    <row r="5494" spans="1:5" ht="13.5" x14ac:dyDescent="0.25">
      <c r="A5494" s="103">
        <v>101141</v>
      </c>
      <c r="B5494" s="103" t="s">
        <v>6110</v>
      </c>
      <c r="C5494" s="103" t="s">
        <v>229</v>
      </c>
      <c r="D5494" s="360">
        <v>15.44</v>
      </c>
      <c r="E5494" s="522" t="s">
        <v>619</v>
      </c>
    </row>
    <row r="5495" spans="1:5" ht="13.5" x14ac:dyDescent="0.25">
      <c r="A5495" s="103">
        <v>101142</v>
      </c>
      <c r="B5495" s="103" t="s">
        <v>6111</v>
      </c>
      <c r="C5495" s="103" t="s">
        <v>229</v>
      </c>
      <c r="D5495" s="360">
        <v>17.03</v>
      </c>
      <c r="E5495" s="522" t="s">
        <v>619</v>
      </c>
    </row>
    <row r="5496" spans="1:5" ht="13.5" x14ac:dyDescent="0.25">
      <c r="A5496" s="103">
        <v>101143</v>
      </c>
      <c r="B5496" s="103" t="s">
        <v>6112</v>
      </c>
      <c r="C5496" s="103" t="s">
        <v>229</v>
      </c>
      <c r="D5496" s="360">
        <v>18.2</v>
      </c>
      <c r="E5496" s="522" t="s">
        <v>619</v>
      </c>
    </row>
    <row r="5497" spans="1:5" ht="13.5" x14ac:dyDescent="0.25">
      <c r="A5497" s="103">
        <v>101144</v>
      </c>
      <c r="B5497" s="103" t="s">
        <v>6113</v>
      </c>
      <c r="C5497" s="103" t="s">
        <v>229</v>
      </c>
      <c r="D5497" s="360">
        <v>15.01</v>
      </c>
      <c r="E5497" s="522" t="s">
        <v>619</v>
      </c>
    </row>
    <row r="5498" spans="1:5" ht="13.5" x14ac:dyDescent="0.25">
      <c r="A5498" s="103">
        <v>101145</v>
      </c>
      <c r="B5498" s="103" t="s">
        <v>6114</v>
      </c>
      <c r="C5498" s="103" t="s">
        <v>229</v>
      </c>
      <c r="D5498" s="360">
        <v>14.31</v>
      </c>
      <c r="E5498" s="522" t="s">
        <v>619</v>
      </c>
    </row>
    <row r="5499" spans="1:5" ht="13.5" x14ac:dyDescent="0.25">
      <c r="A5499" s="103">
        <v>101146</v>
      </c>
      <c r="B5499" s="103" t="s">
        <v>6115</v>
      </c>
      <c r="C5499" s="103" t="s">
        <v>229</v>
      </c>
      <c r="D5499" s="360">
        <v>12.95</v>
      </c>
      <c r="E5499" s="522" t="s">
        <v>619</v>
      </c>
    </row>
    <row r="5500" spans="1:5" ht="13.5" x14ac:dyDescent="0.25">
      <c r="A5500" s="103">
        <v>101147</v>
      </c>
      <c r="B5500" s="103" t="s">
        <v>6116</v>
      </c>
      <c r="C5500" s="103" t="s">
        <v>229</v>
      </c>
      <c r="D5500" s="360">
        <v>13.79</v>
      </c>
      <c r="E5500" s="522" t="s">
        <v>619</v>
      </c>
    </row>
    <row r="5501" spans="1:5" ht="13.5" x14ac:dyDescent="0.25">
      <c r="A5501" s="103">
        <v>101148</v>
      </c>
      <c r="B5501" s="103" t="s">
        <v>6117</v>
      </c>
      <c r="C5501" s="103" t="s">
        <v>229</v>
      </c>
      <c r="D5501" s="360">
        <v>14.41</v>
      </c>
      <c r="E5501" s="522" t="s">
        <v>619</v>
      </c>
    </row>
    <row r="5502" spans="1:5" ht="13.5" x14ac:dyDescent="0.25">
      <c r="A5502" s="103">
        <v>101149</v>
      </c>
      <c r="B5502" s="103" t="s">
        <v>6118</v>
      </c>
      <c r="C5502" s="103" t="s">
        <v>229</v>
      </c>
      <c r="D5502" s="360">
        <v>19.34</v>
      </c>
      <c r="E5502" s="522" t="s">
        <v>619</v>
      </c>
    </row>
    <row r="5503" spans="1:5" ht="13.5" x14ac:dyDescent="0.25">
      <c r="A5503" s="103">
        <v>101150</v>
      </c>
      <c r="B5503" s="103" t="s">
        <v>6119</v>
      </c>
      <c r="C5503" s="103" t="s">
        <v>229</v>
      </c>
      <c r="D5503" s="360">
        <v>18.03</v>
      </c>
      <c r="E5503" s="522" t="s">
        <v>619</v>
      </c>
    </row>
    <row r="5504" spans="1:5" ht="13.5" x14ac:dyDescent="0.25">
      <c r="A5504" s="103">
        <v>101151</v>
      </c>
      <c r="B5504" s="103" t="s">
        <v>6120</v>
      </c>
      <c r="C5504" s="103" t="s">
        <v>229</v>
      </c>
      <c r="D5504" s="360">
        <v>15.45</v>
      </c>
      <c r="E5504" s="522" t="s">
        <v>619</v>
      </c>
    </row>
    <row r="5505" spans="1:5" ht="13.5" x14ac:dyDescent="0.25">
      <c r="A5505" s="103">
        <v>101152</v>
      </c>
      <c r="B5505" s="103" t="s">
        <v>6121</v>
      </c>
      <c r="C5505" s="103" t="s">
        <v>229</v>
      </c>
      <c r="D5505" s="360">
        <v>17.04</v>
      </c>
      <c r="E5505" s="522" t="s">
        <v>619</v>
      </c>
    </row>
    <row r="5506" spans="1:5" ht="13.5" x14ac:dyDescent="0.25">
      <c r="A5506" s="103">
        <v>101153</v>
      </c>
      <c r="B5506" s="103" t="s">
        <v>6122</v>
      </c>
      <c r="C5506" s="103" t="s">
        <v>229</v>
      </c>
      <c r="D5506" s="360">
        <v>18.21</v>
      </c>
      <c r="E5506" s="522" t="s">
        <v>619</v>
      </c>
    </row>
    <row r="5507" spans="1:5" ht="13.5" x14ac:dyDescent="0.25">
      <c r="A5507" s="103">
        <v>101206</v>
      </c>
      <c r="B5507" s="103" t="s">
        <v>6123</v>
      </c>
      <c r="C5507" s="103" t="s">
        <v>229</v>
      </c>
      <c r="D5507" s="360">
        <v>11.71</v>
      </c>
      <c r="E5507" s="522" t="s">
        <v>619</v>
      </c>
    </row>
    <row r="5508" spans="1:5" ht="13.5" x14ac:dyDescent="0.25">
      <c r="A5508" s="103">
        <v>101207</v>
      </c>
      <c r="B5508" s="103" t="s">
        <v>6124</v>
      </c>
      <c r="C5508" s="103" t="s">
        <v>229</v>
      </c>
      <c r="D5508" s="360">
        <v>10.32</v>
      </c>
      <c r="E5508" s="522" t="s">
        <v>619</v>
      </c>
    </row>
    <row r="5509" spans="1:5" ht="13.5" x14ac:dyDescent="0.25">
      <c r="A5509" s="103">
        <v>101208</v>
      </c>
      <c r="B5509" s="103" t="s">
        <v>6125</v>
      </c>
      <c r="C5509" s="103" t="s">
        <v>229</v>
      </c>
      <c r="D5509" s="360">
        <v>9.9600000000000009</v>
      </c>
      <c r="E5509" s="522" t="s">
        <v>619</v>
      </c>
    </row>
    <row r="5510" spans="1:5" ht="13.5" x14ac:dyDescent="0.25">
      <c r="A5510" s="103">
        <v>101209</v>
      </c>
      <c r="B5510" s="103" t="s">
        <v>6126</v>
      </c>
      <c r="C5510" s="103" t="s">
        <v>229</v>
      </c>
      <c r="D5510" s="360">
        <v>9.25</v>
      </c>
      <c r="E5510" s="522" t="s">
        <v>619</v>
      </c>
    </row>
    <row r="5511" spans="1:5" ht="13.5" x14ac:dyDescent="0.25">
      <c r="A5511" s="103">
        <v>101210</v>
      </c>
      <c r="B5511" s="103" t="s">
        <v>6127</v>
      </c>
      <c r="C5511" s="103" t="s">
        <v>229</v>
      </c>
      <c r="D5511" s="360">
        <v>16.41</v>
      </c>
      <c r="E5511" s="522" t="s">
        <v>619</v>
      </c>
    </row>
    <row r="5512" spans="1:5" ht="13.5" x14ac:dyDescent="0.25">
      <c r="A5512" s="103">
        <v>101211</v>
      </c>
      <c r="B5512" s="103" t="s">
        <v>6128</v>
      </c>
      <c r="C5512" s="103" t="s">
        <v>229</v>
      </c>
      <c r="D5512" s="360">
        <v>17.59</v>
      </c>
      <c r="E5512" s="522" t="s">
        <v>619</v>
      </c>
    </row>
    <row r="5513" spans="1:5" ht="13.5" x14ac:dyDescent="0.25">
      <c r="A5513" s="103">
        <v>101212</v>
      </c>
      <c r="B5513" s="103" t="s">
        <v>6129</v>
      </c>
      <c r="C5513" s="103" t="s">
        <v>229</v>
      </c>
      <c r="D5513" s="360">
        <v>20.41</v>
      </c>
      <c r="E5513" s="522" t="s">
        <v>619</v>
      </c>
    </row>
    <row r="5514" spans="1:5" ht="13.5" x14ac:dyDescent="0.25">
      <c r="A5514" s="103">
        <v>101213</v>
      </c>
      <c r="B5514" s="103" t="s">
        <v>6130</v>
      </c>
      <c r="C5514" s="103" t="s">
        <v>229</v>
      </c>
      <c r="D5514" s="360">
        <v>22.69</v>
      </c>
      <c r="E5514" s="522" t="s">
        <v>619</v>
      </c>
    </row>
    <row r="5515" spans="1:5" ht="13.5" x14ac:dyDescent="0.25">
      <c r="A5515" s="103">
        <v>101214</v>
      </c>
      <c r="B5515" s="103" t="s">
        <v>6131</v>
      </c>
      <c r="C5515" s="103" t="s">
        <v>229</v>
      </c>
      <c r="D5515" s="360">
        <v>27.45</v>
      </c>
      <c r="E5515" s="522" t="s">
        <v>619</v>
      </c>
    </row>
    <row r="5516" spans="1:5" ht="13.5" x14ac:dyDescent="0.25">
      <c r="A5516" s="103">
        <v>101215</v>
      </c>
      <c r="B5516" s="103" t="s">
        <v>6132</v>
      </c>
      <c r="C5516" s="103" t="s">
        <v>229</v>
      </c>
      <c r="D5516" s="360">
        <v>15.7</v>
      </c>
      <c r="E5516" s="522" t="s">
        <v>619</v>
      </c>
    </row>
    <row r="5517" spans="1:5" ht="13.5" x14ac:dyDescent="0.25">
      <c r="A5517" s="103">
        <v>101216</v>
      </c>
      <c r="B5517" s="103" t="s">
        <v>6133</v>
      </c>
      <c r="C5517" s="103" t="s">
        <v>229</v>
      </c>
      <c r="D5517" s="360">
        <v>16.5</v>
      </c>
      <c r="E5517" s="522" t="s">
        <v>619</v>
      </c>
    </row>
    <row r="5518" spans="1:5" ht="13.5" x14ac:dyDescent="0.25">
      <c r="A5518" s="103">
        <v>101217</v>
      </c>
      <c r="B5518" s="103" t="s">
        <v>6134</v>
      </c>
      <c r="C5518" s="103" t="s">
        <v>229</v>
      </c>
      <c r="D5518" s="360">
        <v>19.11</v>
      </c>
      <c r="E5518" s="522" t="s">
        <v>619</v>
      </c>
    </row>
    <row r="5519" spans="1:5" ht="13.5" x14ac:dyDescent="0.25">
      <c r="A5519" s="103">
        <v>101218</v>
      </c>
      <c r="B5519" s="103" t="s">
        <v>6135</v>
      </c>
      <c r="C5519" s="103" t="s">
        <v>229</v>
      </c>
      <c r="D5519" s="360">
        <v>20.29</v>
      </c>
      <c r="E5519" s="522" t="s">
        <v>619</v>
      </c>
    </row>
    <row r="5520" spans="1:5" ht="13.5" x14ac:dyDescent="0.25">
      <c r="A5520" s="103">
        <v>101219</v>
      </c>
      <c r="B5520" s="103" t="s">
        <v>6136</v>
      </c>
      <c r="C5520" s="103" t="s">
        <v>229</v>
      </c>
      <c r="D5520" s="360">
        <v>24.57</v>
      </c>
      <c r="E5520" s="522" t="s">
        <v>619</v>
      </c>
    </row>
    <row r="5521" spans="1:5" ht="13.5" x14ac:dyDescent="0.25">
      <c r="A5521" s="103">
        <v>101220</v>
      </c>
      <c r="B5521" s="103" t="s">
        <v>6137</v>
      </c>
      <c r="C5521" s="103" t="s">
        <v>229</v>
      </c>
      <c r="D5521" s="360">
        <v>15.39</v>
      </c>
      <c r="E5521" s="522" t="s">
        <v>619</v>
      </c>
    </row>
    <row r="5522" spans="1:5" ht="13.5" x14ac:dyDescent="0.25">
      <c r="A5522" s="103">
        <v>101221</v>
      </c>
      <c r="B5522" s="103" t="s">
        <v>6138</v>
      </c>
      <c r="C5522" s="103" t="s">
        <v>229</v>
      </c>
      <c r="D5522" s="360">
        <v>16.309999999999999</v>
      </c>
      <c r="E5522" s="522" t="s">
        <v>619</v>
      </c>
    </row>
    <row r="5523" spans="1:5" ht="13.5" x14ac:dyDescent="0.25">
      <c r="A5523" s="103">
        <v>101222</v>
      </c>
      <c r="B5523" s="103" t="s">
        <v>6139</v>
      </c>
      <c r="C5523" s="103" t="s">
        <v>229</v>
      </c>
      <c r="D5523" s="360">
        <v>18.91</v>
      </c>
      <c r="E5523" s="522" t="s">
        <v>619</v>
      </c>
    </row>
    <row r="5524" spans="1:5" ht="13.5" x14ac:dyDescent="0.25">
      <c r="A5524" s="103">
        <v>101223</v>
      </c>
      <c r="B5524" s="103" t="s">
        <v>6140</v>
      </c>
      <c r="C5524" s="103" t="s">
        <v>229</v>
      </c>
      <c r="D5524" s="360">
        <v>20.96</v>
      </c>
      <c r="E5524" s="522" t="s">
        <v>619</v>
      </c>
    </row>
    <row r="5525" spans="1:5" ht="13.5" x14ac:dyDescent="0.25">
      <c r="A5525" s="103">
        <v>101224</v>
      </c>
      <c r="B5525" s="103" t="s">
        <v>6141</v>
      </c>
      <c r="C5525" s="103" t="s">
        <v>229</v>
      </c>
      <c r="D5525" s="360">
        <v>26.2</v>
      </c>
      <c r="E5525" s="522" t="s">
        <v>619</v>
      </c>
    </row>
    <row r="5526" spans="1:5" ht="13.5" x14ac:dyDescent="0.25">
      <c r="A5526" s="103">
        <v>101225</v>
      </c>
      <c r="B5526" s="103" t="s">
        <v>6142</v>
      </c>
      <c r="C5526" s="103" t="s">
        <v>229</v>
      </c>
      <c r="D5526" s="360">
        <v>14.13</v>
      </c>
      <c r="E5526" s="522" t="s">
        <v>619</v>
      </c>
    </row>
    <row r="5527" spans="1:5" ht="13.5" x14ac:dyDescent="0.25">
      <c r="A5527" s="103">
        <v>101226</v>
      </c>
      <c r="B5527" s="103" t="s">
        <v>6143</v>
      </c>
      <c r="C5527" s="103" t="s">
        <v>229</v>
      </c>
      <c r="D5527" s="360">
        <v>14.94</v>
      </c>
      <c r="E5527" s="522" t="s">
        <v>619</v>
      </c>
    </row>
    <row r="5528" spans="1:5" ht="13.5" x14ac:dyDescent="0.25">
      <c r="A5528" s="103">
        <v>101227</v>
      </c>
      <c r="B5528" s="103" t="s">
        <v>6144</v>
      </c>
      <c r="C5528" s="103" t="s">
        <v>229</v>
      </c>
      <c r="D5528" s="360">
        <v>17.260000000000002</v>
      </c>
      <c r="E5528" s="522" t="s">
        <v>619</v>
      </c>
    </row>
    <row r="5529" spans="1:5" ht="13.5" x14ac:dyDescent="0.25">
      <c r="A5529" s="103">
        <v>101228</v>
      </c>
      <c r="B5529" s="103" t="s">
        <v>6145</v>
      </c>
      <c r="C5529" s="103" t="s">
        <v>229</v>
      </c>
      <c r="D5529" s="360">
        <v>18.47</v>
      </c>
      <c r="E5529" s="522" t="s">
        <v>619</v>
      </c>
    </row>
    <row r="5530" spans="1:5" ht="13.5" x14ac:dyDescent="0.25">
      <c r="A5530" s="103">
        <v>101229</v>
      </c>
      <c r="B5530" s="103" t="s">
        <v>6146</v>
      </c>
      <c r="C5530" s="103" t="s">
        <v>229</v>
      </c>
      <c r="D5530" s="360">
        <v>23.18</v>
      </c>
      <c r="E5530" s="522" t="s">
        <v>619</v>
      </c>
    </row>
    <row r="5531" spans="1:5" ht="13.5" x14ac:dyDescent="0.25">
      <c r="A5531" s="103">
        <v>101230</v>
      </c>
      <c r="B5531" s="103" t="s">
        <v>6147</v>
      </c>
      <c r="C5531" s="103" t="s">
        <v>229</v>
      </c>
      <c r="D5531" s="360">
        <v>10.35</v>
      </c>
      <c r="E5531" s="522" t="s">
        <v>619</v>
      </c>
    </row>
    <row r="5532" spans="1:5" ht="13.5" x14ac:dyDescent="0.25">
      <c r="A5532" s="103">
        <v>101231</v>
      </c>
      <c r="B5532" s="103" t="s">
        <v>6148</v>
      </c>
      <c r="C5532" s="103" t="s">
        <v>229</v>
      </c>
      <c r="D5532" s="360">
        <v>9.84</v>
      </c>
      <c r="E5532" s="522" t="s">
        <v>619</v>
      </c>
    </row>
    <row r="5533" spans="1:5" ht="13.5" x14ac:dyDescent="0.25">
      <c r="A5533" s="103">
        <v>101232</v>
      </c>
      <c r="B5533" s="103" t="s">
        <v>6149</v>
      </c>
      <c r="C5533" s="103" t="s">
        <v>229</v>
      </c>
      <c r="D5533" s="360">
        <v>8.92</v>
      </c>
      <c r="E5533" s="522" t="s">
        <v>619</v>
      </c>
    </row>
    <row r="5534" spans="1:5" ht="13.5" x14ac:dyDescent="0.25">
      <c r="A5534" s="103">
        <v>101233</v>
      </c>
      <c r="B5534" s="103" t="s">
        <v>6150</v>
      </c>
      <c r="C5534" s="103" t="s">
        <v>229</v>
      </c>
      <c r="D5534" s="360">
        <v>8.23</v>
      </c>
      <c r="E5534" s="522" t="s">
        <v>619</v>
      </c>
    </row>
    <row r="5535" spans="1:5" ht="13.5" x14ac:dyDescent="0.25">
      <c r="A5535" s="103">
        <v>101234</v>
      </c>
      <c r="B5535" s="103" t="s">
        <v>6151</v>
      </c>
      <c r="C5535" s="103" t="s">
        <v>229</v>
      </c>
      <c r="D5535" s="360">
        <v>15.93</v>
      </c>
      <c r="E5535" s="522" t="s">
        <v>619</v>
      </c>
    </row>
    <row r="5536" spans="1:5" ht="13.5" x14ac:dyDescent="0.25">
      <c r="A5536" s="103">
        <v>101235</v>
      </c>
      <c r="B5536" s="103" t="s">
        <v>6152</v>
      </c>
      <c r="C5536" s="103" t="s">
        <v>229</v>
      </c>
      <c r="D5536" s="360">
        <v>16.829999999999998</v>
      </c>
      <c r="E5536" s="522" t="s">
        <v>619</v>
      </c>
    </row>
    <row r="5537" spans="1:5" ht="13.5" x14ac:dyDescent="0.25">
      <c r="A5537" s="103">
        <v>101236</v>
      </c>
      <c r="B5537" s="103" t="s">
        <v>6153</v>
      </c>
      <c r="C5537" s="103" t="s">
        <v>229</v>
      </c>
      <c r="D5537" s="360">
        <v>19.54</v>
      </c>
      <c r="E5537" s="522" t="s">
        <v>619</v>
      </c>
    </row>
    <row r="5538" spans="1:5" ht="13.5" x14ac:dyDescent="0.25">
      <c r="A5538" s="103">
        <v>101237</v>
      </c>
      <c r="B5538" s="103" t="s">
        <v>6154</v>
      </c>
      <c r="C5538" s="103" t="s">
        <v>229</v>
      </c>
      <c r="D5538" s="360">
        <v>20.88</v>
      </c>
      <c r="E5538" s="522" t="s">
        <v>619</v>
      </c>
    </row>
    <row r="5539" spans="1:5" ht="13.5" x14ac:dyDescent="0.25">
      <c r="A5539" s="103">
        <v>101238</v>
      </c>
      <c r="B5539" s="103" t="s">
        <v>6155</v>
      </c>
      <c r="C5539" s="103" t="s">
        <v>229</v>
      </c>
      <c r="D5539" s="360">
        <v>26.29</v>
      </c>
      <c r="E5539" s="522" t="s">
        <v>619</v>
      </c>
    </row>
    <row r="5540" spans="1:5" ht="13.5" x14ac:dyDescent="0.25">
      <c r="A5540" s="103">
        <v>101239</v>
      </c>
      <c r="B5540" s="103" t="s">
        <v>6156</v>
      </c>
      <c r="C5540" s="103" t="s">
        <v>229</v>
      </c>
      <c r="D5540" s="360">
        <v>14.13</v>
      </c>
      <c r="E5540" s="522" t="s">
        <v>619</v>
      </c>
    </row>
    <row r="5541" spans="1:5" ht="13.5" x14ac:dyDescent="0.25">
      <c r="A5541" s="103">
        <v>101240</v>
      </c>
      <c r="B5541" s="103" t="s">
        <v>6157</v>
      </c>
      <c r="C5541" s="103" t="s">
        <v>229</v>
      </c>
      <c r="D5541" s="360">
        <v>14.95</v>
      </c>
      <c r="E5541" s="522" t="s">
        <v>619</v>
      </c>
    </row>
    <row r="5542" spans="1:5" ht="13.5" x14ac:dyDescent="0.25">
      <c r="A5542" s="103">
        <v>101241</v>
      </c>
      <c r="B5542" s="103" t="s">
        <v>6158</v>
      </c>
      <c r="C5542" s="103" t="s">
        <v>229</v>
      </c>
      <c r="D5542" s="360">
        <v>17.38</v>
      </c>
      <c r="E5542" s="522" t="s">
        <v>619</v>
      </c>
    </row>
    <row r="5543" spans="1:5" ht="13.5" x14ac:dyDescent="0.25">
      <c r="A5543" s="103">
        <v>101242</v>
      </c>
      <c r="B5543" s="103" t="s">
        <v>6159</v>
      </c>
      <c r="C5543" s="103" t="s">
        <v>229</v>
      </c>
      <c r="D5543" s="360">
        <v>19.32</v>
      </c>
      <c r="E5543" s="522" t="s">
        <v>619</v>
      </c>
    </row>
    <row r="5544" spans="1:5" ht="13.5" x14ac:dyDescent="0.25">
      <c r="A5544" s="103">
        <v>101243</v>
      </c>
      <c r="B5544" s="103" t="s">
        <v>6160</v>
      </c>
      <c r="C5544" s="103" t="s">
        <v>229</v>
      </c>
      <c r="D5544" s="360">
        <v>23.46</v>
      </c>
      <c r="E5544" s="522" t="s">
        <v>619</v>
      </c>
    </row>
    <row r="5545" spans="1:5" ht="13.5" x14ac:dyDescent="0.25">
      <c r="A5545" s="103">
        <v>101244</v>
      </c>
      <c r="B5545" s="103" t="s">
        <v>6161</v>
      </c>
      <c r="C5545" s="103" t="s">
        <v>229</v>
      </c>
      <c r="D5545" s="360">
        <v>14.72</v>
      </c>
      <c r="E5545" s="522" t="s">
        <v>619</v>
      </c>
    </row>
    <row r="5546" spans="1:5" ht="13.5" x14ac:dyDescent="0.25">
      <c r="A5546" s="103">
        <v>101245</v>
      </c>
      <c r="B5546" s="103" t="s">
        <v>6162</v>
      </c>
      <c r="C5546" s="103" t="s">
        <v>229</v>
      </c>
      <c r="D5546" s="360">
        <v>15.63</v>
      </c>
      <c r="E5546" s="522" t="s">
        <v>619</v>
      </c>
    </row>
    <row r="5547" spans="1:5" ht="13.5" x14ac:dyDescent="0.25">
      <c r="A5547" s="103">
        <v>101246</v>
      </c>
      <c r="B5547" s="103" t="s">
        <v>6163</v>
      </c>
      <c r="C5547" s="103" t="s">
        <v>229</v>
      </c>
      <c r="D5547" s="360">
        <v>18.13</v>
      </c>
      <c r="E5547" s="522" t="s">
        <v>619</v>
      </c>
    </row>
    <row r="5548" spans="1:5" ht="13.5" x14ac:dyDescent="0.25">
      <c r="A5548" s="103">
        <v>101247</v>
      </c>
      <c r="B5548" s="103" t="s">
        <v>6164</v>
      </c>
      <c r="C5548" s="103" t="s">
        <v>229</v>
      </c>
      <c r="D5548" s="360">
        <v>20.07</v>
      </c>
      <c r="E5548" s="522" t="s">
        <v>619</v>
      </c>
    </row>
    <row r="5549" spans="1:5" ht="13.5" x14ac:dyDescent="0.25">
      <c r="A5549" s="103">
        <v>101248</v>
      </c>
      <c r="B5549" s="103" t="s">
        <v>6165</v>
      </c>
      <c r="C5549" s="103" t="s">
        <v>229</v>
      </c>
      <c r="D5549" s="360">
        <v>25.1</v>
      </c>
      <c r="E5549" s="522" t="s">
        <v>619</v>
      </c>
    </row>
    <row r="5550" spans="1:5" ht="13.5" x14ac:dyDescent="0.25">
      <c r="A5550" s="103">
        <v>101249</v>
      </c>
      <c r="B5550" s="103" t="s">
        <v>6166</v>
      </c>
      <c r="C5550" s="103" t="s">
        <v>229</v>
      </c>
      <c r="D5550" s="360">
        <v>12.91</v>
      </c>
      <c r="E5550" s="522" t="s">
        <v>619</v>
      </c>
    </row>
    <row r="5551" spans="1:5" ht="13.5" x14ac:dyDescent="0.25">
      <c r="A5551" s="103">
        <v>101250</v>
      </c>
      <c r="B5551" s="103" t="s">
        <v>6167</v>
      </c>
      <c r="C5551" s="103" t="s">
        <v>229</v>
      </c>
      <c r="D5551" s="360">
        <v>14.26</v>
      </c>
      <c r="E5551" s="522" t="s">
        <v>619</v>
      </c>
    </row>
    <row r="5552" spans="1:5" ht="13.5" x14ac:dyDescent="0.25">
      <c r="A5552" s="103">
        <v>101251</v>
      </c>
      <c r="B5552" s="103" t="s">
        <v>6168</v>
      </c>
      <c r="C5552" s="103" t="s">
        <v>229</v>
      </c>
      <c r="D5552" s="360">
        <v>16.37</v>
      </c>
      <c r="E5552" s="522" t="s">
        <v>619</v>
      </c>
    </row>
    <row r="5553" spans="1:5" ht="13.5" x14ac:dyDescent="0.25">
      <c r="A5553" s="103">
        <v>101252</v>
      </c>
      <c r="B5553" s="103" t="s">
        <v>6169</v>
      </c>
      <c r="C5553" s="103" t="s">
        <v>229</v>
      </c>
      <c r="D5553" s="360">
        <v>17.670000000000002</v>
      </c>
      <c r="E5553" s="522" t="s">
        <v>619</v>
      </c>
    </row>
    <row r="5554" spans="1:5" ht="13.5" x14ac:dyDescent="0.25">
      <c r="A5554" s="103">
        <v>101253</v>
      </c>
      <c r="B5554" s="103" t="s">
        <v>6170</v>
      </c>
      <c r="C5554" s="103" t="s">
        <v>229</v>
      </c>
      <c r="D5554" s="360">
        <v>22.19</v>
      </c>
      <c r="E5554" s="522" t="s">
        <v>619</v>
      </c>
    </row>
    <row r="5555" spans="1:5" ht="13.5" x14ac:dyDescent="0.25">
      <c r="A5555" s="103">
        <v>101254</v>
      </c>
      <c r="B5555" s="103" t="s">
        <v>6171</v>
      </c>
      <c r="C5555" s="103" t="s">
        <v>229</v>
      </c>
      <c r="D5555" s="360">
        <v>11.99</v>
      </c>
      <c r="E5555" s="522" t="s">
        <v>619</v>
      </c>
    </row>
    <row r="5556" spans="1:5" ht="13.5" x14ac:dyDescent="0.25">
      <c r="A5556" s="103">
        <v>101255</v>
      </c>
      <c r="B5556" s="103" t="s">
        <v>6172</v>
      </c>
      <c r="C5556" s="103" t="s">
        <v>229</v>
      </c>
      <c r="D5556" s="360">
        <v>10.66</v>
      </c>
      <c r="E5556" s="522" t="s">
        <v>619</v>
      </c>
    </row>
    <row r="5557" spans="1:5" ht="13.5" x14ac:dyDescent="0.25">
      <c r="A5557" s="103">
        <v>101256</v>
      </c>
      <c r="B5557" s="103" t="s">
        <v>6173</v>
      </c>
      <c r="C5557" s="103" t="s">
        <v>229</v>
      </c>
      <c r="D5557" s="360">
        <v>18.28</v>
      </c>
      <c r="E5557" s="522" t="s">
        <v>619</v>
      </c>
    </row>
    <row r="5558" spans="1:5" ht="13.5" x14ac:dyDescent="0.25">
      <c r="A5558" s="103">
        <v>101257</v>
      </c>
      <c r="B5558" s="103" t="s">
        <v>6174</v>
      </c>
      <c r="C5558" s="103" t="s">
        <v>229</v>
      </c>
      <c r="D5558" s="360">
        <v>19.32</v>
      </c>
      <c r="E5558" s="522" t="s">
        <v>619</v>
      </c>
    </row>
    <row r="5559" spans="1:5" ht="13.5" x14ac:dyDescent="0.25">
      <c r="A5559" s="103">
        <v>101258</v>
      </c>
      <c r="B5559" s="103" t="s">
        <v>6175</v>
      </c>
      <c r="C5559" s="103" t="s">
        <v>229</v>
      </c>
      <c r="D5559" s="360">
        <v>22.33</v>
      </c>
      <c r="E5559" s="522" t="s">
        <v>619</v>
      </c>
    </row>
    <row r="5560" spans="1:5" ht="13.5" x14ac:dyDescent="0.25">
      <c r="A5560" s="103">
        <v>101259</v>
      </c>
      <c r="B5560" s="103" t="s">
        <v>6176</v>
      </c>
      <c r="C5560" s="103" t="s">
        <v>229</v>
      </c>
      <c r="D5560" s="360">
        <v>24.71</v>
      </c>
      <c r="E5560" s="522" t="s">
        <v>619</v>
      </c>
    </row>
    <row r="5561" spans="1:5" ht="13.5" x14ac:dyDescent="0.25">
      <c r="A5561" s="103">
        <v>101260</v>
      </c>
      <c r="B5561" s="103" t="s">
        <v>6177</v>
      </c>
      <c r="C5561" s="103" t="s">
        <v>229</v>
      </c>
      <c r="D5561" s="360">
        <v>30.76</v>
      </c>
      <c r="E5561" s="522" t="s">
        <v>619</v>
      </c>
    </row>
    <row r="5562" spans="1:5" ht="13.5" x14ac:dyDescent="0.25">
      <c r="A5562" s="103">
        <v>101261</v>
      </c>
      <c r="B5562" s="103" t="s">
        <v>6178</v>
      </c>
      <c r="C5562" s="103" t="s">
        <v>229</v>
      </c>
      <c r="D5562" s="360">
        <v>17.29</v>
      </c>
      <c r="E5562" s="522" t="s">
        <v>619</v>
      </c>
    </row>
    <row r="5563" spans="1:5" ht="13.5" x14ac:dyDescent="0.25">
      <c r="A5563" s="103">
        <v>101262</v>
      </c>
      <c r="B5563" s="103" t="s">
        <v>6179</v>
      </c>
      <c r="C5563" s="103" t="s">
        <v>229</v>
      </c>
      <c r="D5563" s="360">
        <v>18.309999999999999</v>
      </c>
      <c r="E5563" s="522" t="s">
        <v>619</v>
      </c>
    </row>
    <row r="5564" spans="1:5" ht="13.5" x14ac:dyDescent="0.25">
      <c r="A5564" s="103">
        <v>101263</v>
      </c>
      <c r="B5564" s="103" t="s">
        <v>6180</v>
      </c>
      <c r="C5564" s="103" t="s">
        <v>229</v>
      </c>
      <c r="D5564" s="360">
        <v>21.12</v>
      </c>
      <c r="E5564" s="522" t="s">
        <v>619</v>
      </c>
    </row>
    <row r="5565" spans="1:5" ht="13.5" x14ac:dyDescent="0.25">
      <c r="A5565" s="103">
        <v>101264</v>
      </c>
      <c r="B5565" s="103" t="s">
        <v>6181</v>
      </c>
      <c r="C5565" s="103" t="s">
        <v>229</v>
      </c>
      <c r="D5565" s="360">
        <v>23.35</v>
      </c>
      <c r="E5565" s="522" t="s">
        <v>619</v>
      </c>
    </row>
    <row r="5566" spans="1:5" ht="13.5" x14ac:dyDescent="0.25">
      <c r="A5566" s="103">
        <v>101265</v>
      </c>
      <c r="B5566" s="103" t="s">
        <v>6182</v>
      </c>
      <c r="C5566" s="103" t="s">
        <v>229</v>
      </c>
      <c r="D5566" s="360">
        <v>29.04</v>
      </c>
      <c r="E5566" s="522" t="s">
        <v>619</v>
      </c>
    </row>
    <row r="5567" spans="1:5" ht="13.5" x14ac:dyDescent="0.25">
      <c r="A5567" s="103">
        <v>101266</v>
      </c>
      <c r="B5567" s="103" t="s">
        <v>6183</v>
      </c>
      <c r="C5567" s="103" t="s">
        <v>229</v>
      </c>
      <c r="D5567" s="360">
        <v>10.67</v>
      </c>
      <c r="E5567" s="522" t="s">
        <v>619</v>
      </c>
    </row>
    <row r="5568" spans="1:5" ht="13.5" x14ac:dyDescent="0.25">
      <c r="A5568" s="103">
        <v>101267</v>
      </c>
      <c r="B5568" s="103" t="s">
        <v>6184</v>
      </c>
      <c r="C5568" s="103" t="s">
        <v>229</v>
      </c>
      <c r="D5568" s="360">
        <v>10.19</v>
      </c>
      <c r="E5568" s="522" t="s">
        <v>619</v>
      </c>
    </row>
    <row r="5569" spans="1:5" ht="13.5" x14ac:dyDescent="0.25">
      <c r="A5569" s="103">
        <v>101268</v>
      </c>
      <c r="B5569" s="103" t="s">
        <v>6185</v>
      </c>
      <c r="C5569" s="103" t="s">
        <v>229</v>
      </c>
      <c r="D5569" s="360">
        <v>16.66</v>
      </c>
      <c r="E5569" s="522" t="s">
        <v>619</v>
      </c>
    </row>
    <row r="5570" spans="1:5" ht="13.5" x14ac:dyDescent="0.25">
      <c r="A5570" s="103">
        <v>101269</v>
      </c>
      <c r="B5570" s="103" t="s">
        <v>6186</v>
      </c>
      <c r="C5570" s="103" t="s">
        <v>229</v>
      </c>
      <c r="D5570" s="360">
        <v>18.45</v>
      </c>
      <c r="E5570" s="522" t="s">
        <v>619</v>
      </c>
    </row>
    <row r="5571" spans="1:5" ht="13.5" x14ac:dyDescent="0.25">
      <c r="A5571" s="103">
        <v>101270</v>
      </c>
      <c r="B5571" s="103" t="s">
        <v>6187</v>
      </c>
      <c r="C5571" s="103" t="s">
        <v>229</v>
      </c>
      <c r="D5571" s="360">
        <v>21.32</v>
      </c>
      <c r="E5571" s="522" t="s">
        <v>619</v>
      </c>
    </row>
    <row r="5572" spans="1:5" ht="13.5" x14ac:dyDescent="0.25">
      <c r="A5572" s="103">
        <v>101271</v>
      </c>
      <c r="B5572" s="103" t="s">
        <v>6188</v>
      </c>
      <c r="C5572" s="103" t="s">
        <v>229</v>
      </c>
      <c r="D5572" s="360">
        <v>23.59</v>
      </c>
      <c r="E5572" s="522" t="s">
        <v>619</v>
      </c>
    </row>
    <row r="5573" spans="1:5" ht="13.5" x14ac:dyDescent="0.25">
      <c r="A5573" s="103">
        <v>101272</v>
      </c>
      <c r="B5573" s="103" t="s">
        <v>6189</v>
      </c>
      <c r="C5573" s="103" t="s">
        <v>229</v>
      </c>
      <c r="D5573" s="360">
        <v>29.38</v>
      </c>
      <c r="E5573" s="522" t="s">
        <v>619</v>
      </c>
    </row>
    <row r="5574" spans="1:5" ht="13.5" x14ac:dyDescent="0.25">
      <c r="A5574" s="103">
        <v>101273</v>
      </c>
      <c r="B5574" s="103" t="s">
        <v>6190</v>
      </c>
      <c r="C5574" s="103" t="s">
        <v>229</v>
      </c>
      <c r="D5574" s="360">
        <v>15.92</v>
      </c>
      <c r="E5574" s="522" t="s">
        <v>619</v>
      </c>
    </row>
    <row r="5575" spans="1:5" ht="13.5" x14ac:dyDescent="0.25">
      <c r="A5575" s="103">
        <v>101274</v>
      </c>
      <c r="B5575" s="103" t="s">
        <v>6191</v>
      </c>
      <c r="C5575" s="103" t="s">
        <v>229</v>
      </c>
      <c r="D5575" s="360">
        <v>17.52</v>
      </c>
      <c r="E5575" s="522" t="s">
        <v>619</v>
      </c>
    </row>
    <row r="5576" spans="1:5" ht="13.5" x14ac:dyDescent="0.25">
      <c r="A5576" s="103">
        <v>101275</v>
      </c>
      <c r="B5576" s="103" t="s">
        <v>6192</v>
      </c>
      <c r="C5576" s="103" t="s">
        <v>229</v>
      </c>
      <c r="D5576" s="360">
        <v>20.27</v>
      </c>
      <c r="E5576" s="522" t="s">
        <v>619</v>
      </c>
    </row>
    <row r="5577" spans="1:5" ht="13.5" x14ac:dyDescent="0.25">
      <c r="A5577" s="103">
        <v>101276</v>
      </c>
      <c r="B5577" s="103" t="s">
        <v>6193</v>
      </c>
      <c r="C5577" s="103" t="s">
        <v>229</v>
      </c>
      <c r="D5577" s="360">
        <v>22.36</v>
      </c>
      <c r="E5577" s="522" t="s">
        <v>619</v>
      </c>
    </row>
    <row r="5578" spans="1:5" ht="13.5" x14ac:dyDescent="0.25">
      <c r="A5578" s="103">
        <v>101277</v>
      </c>
      <c r="B5578" s="103" t="s">
        <v>6194</v>
      </c>
      <c r="C5578" s="103" t="s">
        <v>229</v>
      </c>
      <c r="D5578" s="360">
        <v>28.45</v>
      </c>
      <c r="E5578" s="522" t="s">
        <v>619</v>
      </c>
    </row>
    <row r="5579" spans="1:5" ht="13.5" x14ac:dyDescent="0.25">
      <c r="A5579" s="103">
        <v>102354</v>
      </c>
      <c r="B5579" s="103" t="s">
        <v>6195</v>
      </c>
      <c r="C5579" s="103" t="s">
        <v>229</v>
      </c>
      <c r="D5579" s="360">
        <v>138.75</v>
      </c>
      <c r="E5579" s="522" t="s">
        <v>619</v>
      </c>
    </row>
    <row r="5580" spans="1:5" ht="13.5" x14ac:dyDescent="0.25">
      <c r="A5580" s="103">
        <v>102355</v>
      </c>
      <c r="B5580" s="103" t="s">
        <v>6196</v>
      </c>
      <c r="C5580" s="103" t="s">
        <v>229</v>
      </c>
      <c r="D5580" s="360">
        <v>159.59</v>
      </c>
      <c r="E5580" s="522" t="s">
        <v>619</v>
      </c>
    </row>
    <row r="5581" spans="1:5" ht="13.5" x14ac:dyDescent="0.25">
      <c r="A5581" s="103">
        <v>102360</v>
      </c>
      <c r="B5581" s="103" t="s">
        <v>6197</v>
      </c>
      <c r="C5581" s="103" t="s">
        <v>229</v>
      </c>
      <c r="D5581" s="360">
        <v>25.26</v>
      </c>
      <c r="E5581" s="522" t="s">
        <v>619</v>
      </c>
    </row>
    <row r="5582" spans="1:5" ht="13.5" x14ac:dyDescent="0.25">
      <c r="A5582" s="103">
        <v>102361</v>
      </c>
      <c r="B5582" s="103" t="s">
        <v>6198</v>
      </c>
      <c r="C5582" s="103" t="s">
        <v>229</v>
      </c>
      <c r="D5582" s="360">
        <v>37.08</v>
      </c>
      <c r="E5582" s="522" t="s">
        <v>619</v>
      </c>
    </row>
    <row r="5583" spans="1:5" ht="13.5" x14ac:dyDescent="0.25">
      <c r="A5583" s="103">
        <v>90082</v>
      </c>
      <c r="B5583" s="103" t="s">
        <v>6199</v>
      </c>
      <c r="C5583" s="103" t="s">
        <v>229</v>
      </c>
      <c r="D5583" s="360">
        <v>11.79</v>
      </c>
      <c r="E5583" s="522" t="s">
        <v>619</v>
      </c>
    </row>
    <row r="5584" spans="1:5" ht="13.5" x14ac:dyDescent="0.25">
      <c r="A5584" s="103">
        <v>90084</v>
      </c>
      <c r="B5584" s="103" t="s">
        <v>6200</v>
      </c>
      <c r="C5584" s="103" t="s">
        <v>229</v>
      </c>
      <c r="D5584" s="360">
        <v>11.42</v>
      </c>
      <c r="E5584" s="522" t="s">
        <v>619</v>
      </c>
    </row>
    <row r="5585" spans="1:5" ht="13.5" x14ac:dyDescent="0.25">
      <c r="A5585" s="103">
        <v>90086</v>
      </c>
      <c r="B5585" s="103" t="s">
        <v>6201</v>
      </c>
      <c r="C5585" s="103" t="s">
        <v>229</v>
      </c>
      <c r="D5585" s="360">
        <v>10.8</v>
      </c>
      <c r="E5585" s="522" t="s">
        <v>619</v>
      </c>
    </row>
    <row r="5586" spans="1:5" ht="13.5" x14ac:dyDescent="0.25">
      <c r="A5586" s="103">
        <v>90087</v>
      </c>
      <c r="B5586" s="103" t="s">
        <v>6202</v>
      </c>
      <c r="C5586" s="103" t="s">
        <v>229</v>
      </c>
      <c r="D5586" s="360">
        <v>9.86</v>
      </c>
      <c r="E5586" s="522" t="s">
        <v>619</v>
      </c>
    </row>
    <row r="5587" spans="1:5" ht="13.5" x14ac:dyDescent="0.25">
      <c r="A5587" s="103">
        <v>90090</v>
      </c>
      <c r="B5587" s="103" t="s">
        <v>6203</v>
      </c>
      <c r="C5587" s="103" t="s">
        <v>229</v>
      </c>
      <c r="D5587" s="360">
        <v>9.65</v>
      </c>
      <c r="E5587" s="522" t="s">
        <v>619</v>
      </c>
    </row>
    <row r="5588" spans="1:5" ht="13.5" x14ac:dyDescent="0.25">
      <c r="A5588" s="103">
        <v>90091</v>
      </c>
      <c r="B5588" s="103" t="s">
        <v>6204</v>
      </c>
      <c r="C5588" s="103" t="s">
        <v>229</v>
      </c>
      <c r="D5588" s="360">
        <v>6.37</v>
      </c>
      <c r="E5588" s="522" t="s">
        <v>619</v>
      </c>
    </row>
    <row r="5589" spans="1:5" ht="13.5" x14ac:dyDescent="0.25">
      <c r="A5589" s="103">
        <v>90092</v>
      </c>
      <c r="B5589" s="103" t="s">
        <v>6205</v>
      </c>
      <c r="C5589" s="103" t="s">
        <v>229</v>
      </c>
      <c r="D5589" s="360">
        <v>6.29</v>
      </c>
      <c r="E5589" s="522" t="s">
        <v>619</v>
      </c>
    </row>
    <row r="5590" spans="1:5" ht="13.5" x14ac:dyDescent="0.25">
      <c r="A5590" s="103">
        <v>90094</v>
      </c>
      <c r="B5590" s="103" t="s">
        <v>6206</v>
      </c>
      <c r="C5590" s="103" t="s">
        <v>229</v>
      </c>
      <c r="D5590" s="360">
        <v>5.96</v>
      </c>
      <c r="E5590" s="522" t="s">
        <v>619</v>
      </c>
    </row>
    <row r="5591" spans="1:5" ht="13.5" x14ac:dyDescent="0.25">
      <c r="A5591" s="103">
        <v>90095</v>
      </c>
      <c r="B5591" s="103" t="s">
        <v>6207</v>
      </c>
      <c r="C5591" s="103" t="s">
        <v>229</v>
      </c>
      <c r="D5591" s="360">
        <v>5.43</v>
      </c>
      <c r="E5591" s="522" t="s">
        <v>619</v>
      </c>
    </row>
    <row r="5592" spans="1:5" ht="13.5" x14ac:dyDescent="0.25">
      <c r="A5592" s="103">
        <v>90098</v>
      </c>
      <c r="B5592" s="103" t="s">
        <v>6208</v>
      </c>
      <c r="C5592" s="103" t="s">
        <v>229</v>
      </c>
      <c r="D5592" s="360">
        <v>5.33</v>
      </c>
      <c r="E5592" s="522" t="s">
        <v>619</v>
      </c>
    </row>
    <row r="5593" spans="1:5" ht="13.5" x14ac:dyDescent="0.25">
      <c r="A5593" s="103">
        <v>90099</v>
      </c>
      <c r="B5593" s="103" t="s">
        <v>6209</v>
      </c>
      <c r="C5593" s="103" t="s">
        <v>229</v>
      </c>
      <c r="D5593" s="360">
        <v>16.04</v>
      </c>
      <c r="E5593" s="522" t="s">
        <v>619</v>
      </c>
    </row>
    <row r="5594" spans="1:5" ht="13.5" x14ac:dyDescent="0.25">
      <c r="A5594" s="103">
        <v>90100</v>
      </c>
      <c r="B5594" s="103" t="s">
        <v>6210</v>
      </c>
      <c r="C5594" s="103" t="s">
        <v>229</v>
      </c>
      <c r="D5594" s="360">
        <v>13.62</v>
      </c>
      <c r="E5594" s="522" t="s">
        <v>619</v>
      </c>
    </row>
    <row r="5595" spans="1:5" ht="13.5" x14ac:dyDescent="0.25">
      <c r="A5595" s="103">
        <v>90101</v>
      </c>
      <c r="B5595" s="103" t="s">
        <v>6211</v>
      </c>
      <c r="C5595" s="103" t="s">
        <v>229</v>
      </c>
      <c r="D5595" s="360">
        <v>13.45</v>
      </c>
      <c r="E5595" s="522" t="s">
        <v>619</v>
      </c>
    </row>
    <row r="5596" spans="1:5" ht="13.5" x14ac:dyDescent="0.25">
      <c r="A5596" s="103">
        <v>90102</v>
      </c>
      <c r="B5596" s="103" t="s">
        <v>6212</v>
      </c>
      <c r="C5596" s="103" t="s">
        <v>229</v>
      </c>
      <c r="D5596" s="360">
        <v>12.24</v>
      </c>
      <c r="E5596" s="522" t="s">
        <v>619</v>
      </c>
    </row>
    <row r="5597" spans="1:5" ht="13.5" x14ac:dyDescent="0.25">
      <c r="A5597" s="103">
        <v>90105</v>
      </c>
      <c r="B5597" s="103" t="s">
        <v>6213</v>
      </c>
      <c r="C5597" s="103" t="s">
        <v>229</v>
      </c>
      <c r="D5597" s="360">
        <v>8.85</v>
      </c>
      <c r="E5597" s="522" t="s">
        <v>619</v>
      </c>
    </row>
    <row r="5598" spans="1:5" ht="13.5" x14ac:dyDescent="0.25">
      <c r="A5598" s="103">
        <v>90106</v>
      </c>
      <c r="B5598" s="103" t="s">
        <v>6214</v>
      </c>
      <c r="C5598" s="103" t="s">
        <v>229</v>
      </c>
      <c r="D5598" s="360">
        <v>7.52</v>
      </c>
      <c r="E5598" s="522" t="s">
        <v>619</v>
      </c>
    </row>
    <row r="5599" spans="1:5" ht="13.5" x14ac:dyDescent="0.25">
      <c r="A5599" s="103">
        <v>90107</v>
      </c>
      <c r="B5599" s="103" t="s">
        <v>6215</v>
      </c>
      <c r="C5599" s="103" t="s">
        <v>229</v>
      </c>
      <c r="D5599" s="360">
        <v>7.42</v>
      </c>
      <c r="E5599" s="522" t="s">
        <v>619</v>
      </c>
    </row>
    <row r="5600" spans="1:5" ht="13.5" x14ac:dyDescent="0.25">
      <c r="A5600" s="103">
        <v>90108</v>
      </c>
      <c r="B5600" s="103" t="s">
        <v>6216</v>
      </c>
      <c r="C5600" s="103" t="s">
        <v>229</v>
      </c>
      <c r="D5600" s="360">
        <v>6.75</v>
      </c>
      <c r="E5600" s="522" t="s">
        <v>619</v>
      </c>
    </row>
    <row r="5601" spans="1:5" ht="13.5" x14ac:dyDescent="0.25">
      <c r="A5601" s="103">
        <v>93358</v>
      </c>
      <c r="B5601" s="103" t="s">
        <v>6217</v>
      </c>
      <c r="C5601" s="103" t="s">
        <v>229</v>
      </c>
      <c r="D5601" s="360">
        <v>80.099999999999994</v>
      </c>
      <c r="E5601" s="522" t="s">
        <v>619</v>
      </c>
    </row>
    <row r="5602" spans="1:5" ht="13.5" x14ac:dyDescent="0.25">
      <c r="A5602" s="103">
        <v>102276</v>
      </c>
      <c r="B5602" s="103" t="s">
        <v>6218</v>
      </c>
      <c r="C5602" s="103" t="s">
        <v>229</v>
      </c>
      <c r="D5602" s="360">
        <v>13.28</v>
      </c>
      <c r="E5602" s="522" t="s">
        <v>619</v>
      </c>
    </row>
    <row r="5603" spans="1:5" ht="13.5" x14ac:dyDescent="0.25">
      <c r="A5603" s="103">
        <v>102277</v>
      </c>
      <c r="B5603" s="103" t="s">
        <v>6219</v>
      </c>
      <c r="C5603" s="103" t="s">
        <v>229</v>
      </c>
      <c r="D5603" s="360">
        <v>10.49</v>
      </c>
      <c r="E5603" s="522" t="s">
        <v>619</v>
      </c>
    </row>
    <row r="5604" spans="1:5" ht="13.5" x14ac:dyDescent="0.25">
      <c r="A5604" s="103">
        <v>102278</v>
      </c>
      <c r="B5604" s="103" t="s">
        <v>6220</v>
      </c>
      <c r="C5604" s="103" t="s">
        <v>229</v>
      </c>
      <c r="D5604" s="360">
        <v>10.27</v>
      </c>
      <c r="E5604" s="522" t="s">
        <v>619</v>
      </c>
    </row>
    <row r="5605" spans="1:5" ht="13.5" x14ac:dyDescent="0.25">
      <c r="A5605" s="103">
        <v>102279</v>
      </c>
      <c r="B5605" s="103" t="s">
        <v>6221</v>
      </c>
      <c r="C5605" s="103" t="s">
        <v>229</v>
      </c>
      <c r="D5605" s="360">
        <v>7.31</v>
      </c>
      <c r="E5605" s="522" t="s">
        <v>619</v>
      </c>
    </row>
    <row r="5606" spans="1:5" ht="13.5" x14ac:dyDescent="0.25">
      <c r="A5606" s="103">
        <v>102280</v>
      </c>
      <c r="B5606" s="103" t="s">
        <v>6222</v>
      </c>
      <c r="C5606" s="103" t="s">
        <v>229</v>
      </c>
      <c r="D5606" s="360">
        <v>5.78</v>
      </c>
      <c r="E5606" s="522" t="s">
        <v>619</v>
      </c>
    </row>
    <row r="5607" spans="1:5" ht="13.5" x14ac:dyDescent="0.25">
      <c r="A5607" s="103">
        <v>102281</v>
      </c>
      <c r="B5607" s="103" t="s">
        <v>6223</v>
      </c>
      <c r="C5607" s="103" t="s">
        <v>229</v>
      </c>
      <c r="D5607" s="360">
        <v>5.67</v>
      </c>
      <c r="E5607" s="522" t="s">
        <v>619</v>
      </c>
    </row>
    <row r="5608" spans="1:5" ht="13.5" x14ac:dyDescent="0.25">
      <c r="A5608" s="103">
        <v>102282</v>
      </c>
      <c r="B5608" s="103" t="s">
        <v>6224</v>
      </c>
      <c r="C5608" s="103" t="s">
        <v>229</v>
      </c>
      <c r="D5608" s="360">
        <v>14.73</v>
      </c>
      <c r="E5608" s="522" t="s">
        <v>619</v>
      </c>
    </row>
    <row r="5609" spans="1:5" ht="13.5" x14ac:dyDescent="0.25">
      <c r="A5609" s="103">
        <v>102283</v>
      </c>
      <c r="B5609" s="103" t="s">
        <v>6225</v>
      </c>
      <c r="C5609" s="103" t="s">
        <v>229</v>
      </c>
      <c r="D5609" s="360">
        <v>13.09</v>
      </c>
      <c r="E5609" s="522" t="s">
        <v>619</v>
      </c>
    </row>
    <row r="5610" spans="1:5" ht="13.5" x14ac:dyDescent="0.25">
      <c r="A5610" s="103">
        <v>102284</v>
      </c>
      <c r="B5610" s="103" t="s">
        <v>6226</v>
      </c>
      <c r="C5610" s="103" t="s">
        <v>229</v>
      </c>
      <c r="D5610" s="360">
        <v>12.68</v>
      </c>
      <c r="E5610" s="522" t="s">
        <v>619</v>
      </c>
    </row>
    <row r="5611" spans="1:5" ht="13.5" x14ac:dyDescent="0.25">
      <c r="A5611" s="103">
        <v>102285</v>
      </c>
      <c r="B5611" s="103" t="s">
        <v>6227</v>
      </c>
      <c r="C5611" s="103" t="s">
        <v>229</v>
      </c>
      <c r="D5611" s="360">
        <v>11.99</v>
      </c>
      <c r="E5611" s="522" t="s">
        <v>619</v>
      </c>
    </row>
    <row r="5612" spans="1:5" ht="13.5" x14ac:dyDescent="0.25">
      <c r="A5612" s="103">
        <v>102286</v>
      </c>
      <c r="B5612" s="103" t="s">
        <v>6228</v>
      </c>
      <c r="C5612" s="103" t="s">
        <v>229</v>
      </c>
      <c r="D5612" s="360">
        <v>11.66</v>
      </c>
      <c r="E5612" s="522" t="s">
        <v>619</v>
      </c>
    </row>
    <row r="5613" spans="1:5" ht="13.5" x14ac:dyDescent="0.25">
      <c r="A5613" s="103">
        <v>102287</v>
      </c>
      <c r="B5613" s="103" t="s">
        <v>6229</v>
      </c>
      <c r="C5613" s="103" t="s">
        <v>229</v>
      </c>
      <c r="D5613" s="360">
        <v>11.44</v>
      </c>
      <c r="E5613" s="522" t="s">
        <v>619</v>
      </c>
    </row>
    <row r="5614" spans="1:5" ht="13.5" x14ac:dyDescent="0.25">
      <c r="A5614" s="103">
        <v>102288</v>
      </c>
      <c r="B5614" s="103" t="s">
        <v>6230</v>
      </c>
      <c r="C5614" s="103" t="s">
        <v>229</v>
      </c>
      <c r="D5614" s="360">
        <v>10.98</v>
      </c>
      <c r="E5614" s="522" t="s">
        <v>619</v>
      </c>
    </row>
    <row r="5615" spans="1:5" ht="13.5" x14ac:dyDescent="0.25">
      <c r="A5615" s="103">
        <v>102289</v>
      </c>
      <c r="B5615" s="103" t="s">
        <v>6231</v>
      </c>
      <c r="C5615" s="103" t="s">
        <v>229</v>
      </c>
      <c r="D5615" s="360">
        <v>10.73</v>
      </c>
      <c r="E5615" s="522" t="s">
        <v>619</v>
      </c>
    </row>
    <row r="5616" spans="1:5" ht="13.5" x14ac:dyDescent="0.25">
      <c r="A5616" s="103">
        <v>102290</v>
      </c>
      <c r="B5616" s="103" t="s">
        <v>6232</v>
      </c>
      <c r="C5616" s="103" t="s">
        <v>229</v>
      </c>
      <c r="D5616" s="360">
        <v>8.1199999999999992</v>
      </c>
      <c r="E5616" s="522" t="s">
        <v>619</v>
      </c>
    </row>
    <row r="5617" spans="1:5" ht="13.5" x14ac:dyDescent="0.25">
      <c r="A5617" s="103">
        <v>102291</v>
      </c>
      <c r="B5617" s="103" t="s">
        <v>6233</v>
      </c>
      <c r="C5617" s="103" t="s">
        <v>229</v>
      </c>
      <c r="D5617" s="360">
        <v>7.22</v>
      </c>
      <c r="E5617" s="522" t="s">
        <v>619</v>
      </c>
    </row>
    <row r="5618" spans="1:5" ht="13.5" x14ac:dyDescent="0.25">
      <c r="A5618" s="103">
        <v>102292</v>
      </c>
      <c r="B5618" s="103" t="s">
        <v>6234</v>
      </c>
      <c r="C5618" s="103" t="s">
        <v>229</v>
      </c>
      <c r="D5618" s="360">
        <v>6.99</v>
      </c>
      <c r="E5618" s="522" t="s">
        <v>619</v>
      </c>
    </row>
    <row r="5619" spans="1:5" ht="13.5" x14ac:dyDescent="0.25">
      <c r="A5619" s="103">
        <v>102293</v>
      </c>
      <c r="B5619" s="103" t="s">
        <v>6235</v>
      </c>
      <c r="C5619" s="103" t="s">
        <v>229</v>
      </c>
      <c r="D5619" s="360">
        <v>6.63</v>
      </c>
      <c r="E5619" s="522" t="s">
        <v>619</v>
      </c>
    </row>
    <row r="5620" spans="1:5" ht="13.5" x14ac:dyDescent="0.25">
      <c r="A5620" s="103">
        <v>102294</v>
      </c>
      <c r="B5620" s="103" t="s">
        <v>6236</v>
      </c>
      <c r="C5620" s="103" t="s">
        <v>229</v>
      </c>
      <c r="D5620" s="360">
        <v>6.44</v>
      </c>
      <c r="E5620" s="522" t="s">
        <v>619</v>
      </c>
    </row>
    <row r="5621" spans="1:5" ht="13.5" x14ac:dyDescent="0.25">
      <c r="A5621" s="103">
        <v>102295</v>
      </c>
      <c r="B5621" s="103" t="s">
        <v>6237</v>
      </c>
      <c r="C5621" s="103" t="s">
        <v>229</v>
      </c>
      <c r="D5621" s="360">
        <v>6.3</v>
      </c>
      <c r="E5621" s="522" t="s">
        <v>619</v>
      </c>
    </row>
    <row r="5622" spans="1:5" ht="13.5" x14ac:dyDescent="0.25">
      <c r="A5622" s="103">
        <v>102296</v>
      </c>
      <c r="B5622" s="103" t="s">
        <v>6238</v>
      </c>
      <c r="C5622" s="103" t="s">
        <v>229</v>
      </c>
      <c r="D5622" s="360">
        <v>6.04</v>
      </c>
      <c r="E5622" s="522" t="s">
        <v>619</v>
      </c>
    </row>
    <row r="5623" spans="1:5" ht="13.5" x14ac:dyDescent="0.25">
      <c r="A5623" s="103">
        <v>102297</v>
      </c>
      <c r="B5623" s="103" t="s">
        <v>6239</v>
      </c>
      <c r="C5623" s="103" t="s">
        <v>229</v>
      </c>
      <c r="D5623" s="360">
        <v>5.91</v>
      </c>
      <c r="E5623" s="522" t="s">
        <v>619</v>
      </c>
    </row>
    <row r="5624" spans="1:5" ht="13.5" x14ac:dyDescent="0.25">
      <c r="A5624" s="103">
        <v>102298</v>
      </c>
      <c r="B5624" s="103" t="s">
        <v>6240</v>
      </c>
      <c r="C5624" s="103" t="s">
        <v>229</v>
      </c>
      <c r="D5624" s="360">
        <v>17.829999999999998</v>
      </c>
      <c r="E5624" s="522" t="s">
        <v>619</v>
      </c>
    </row>
    <row r="5625" spans="1:5" ht="13.5" x14ac:dyDescent="0.25">
      <c r="A5625" s="103">
        <v>102299</v>
      </c>
      <c r="B5625" s="103" t="s">
        <v>6241</v>
      </c>
      <c r="C5625" s="103" t="s">
        <v>229</v>
      </c>
      <c r="D5625" s="360">
        <v>15.14</v>
      </c>
      <c r="E5625" s="522" t="s">
        <v>619</v>
      </c>
    </row>
    <row r="5626" spans="1:5" ht="13.5" x14ac:dyDescent="0.25">
      <c r="A5626" s="103">
        <v>102300</v>
      </c>
      <c r="B5626" s="103" t="s">
        <v>6242</v>
      </c>
      <c r="C5626" s="103" t="s">
        <v>229</v>
      </c>
      <c r="D5626" s="360">
        <v>14.94</v>
      </c>
      <c r="E5626" s="522" t="s">
        <v>619</v>
      </c>
    </row>
    <row r="5627" spans="1:5" ht="13.5" x14ac:dyDescent="0.25">
      <c r="A5627" s="103">
        <v>102301</v>
      </c>
      <c r="B5627" s="103" t="s">
        <v>6243</v>
      </c>
      <c r="C5627" s="103" t="s">
        <v>229</v>
      </c>
      <c r="D5627" s="360">
        <v>13.59</v>
      </c>
      <c r="E5627" s="522" t="s">
        <v>619</v>
      </c>
    </row>
    <row r="5628" spans="1:5" ht="13.5" x14ac:dyDescent="0.25">
      <c r="A5628" s="103">
        <v>102302</v>
      </c>
      <c r="B5628" s="103" t="s">
        <v>6244</v>
      </c>
      <c r="C5628" s="103" t="s">
        <v>229</v>
      </c>
      <c r="D5628" s="360">
        <v>9.82</v>
      </c>
      <c r="E5628" s="522" t="s">
        <v>619</v>
      </c>
    </row>
    <row r="5629" spans="1:5" ht="13.5" x14ac:dyDescent="0.25">
      <c r="A5629" s="103">
        <v>102303</v>
      </c>
      <c r="B5629" s="103" t="s">
        <v>6245</v>
      </c>
      <c r="C5629" s="103" t="s">
        <v>229</v>
      </c>
      <c r="D5629" s="360">
        <v>8.35</v>
      </c>
      <c r="E5629" s="522" t="s">
        <v>619</v>
      </c>
    </row>
    <row r="5630" spans="1:5" ht="13.5" x14ac:dyDescent="0.25">
      <c r="A5630" s="103">
        <v>102304</v>
      </c>
      <c r="B5630" s="103" t="s">
        <v>6246</v>
      </c>
      <c r="C5630" s="103" t="s">
        <v>229</v>
      </c>
      <c r="D5630" s="360">
        <v>8.23</v>
      </c>
      <c r="E5630" s="522" t="s">
        <v>619</v>
      </c>
    </row>
    <row r="5631" spans="1:5" ht="13.5" x14ac:dyDescent="0.25">
      <c r="A5631" s="103">
        <v>102305</v>
      </c>
      <c r="B5631" s="103" t="s">
        <v>6247</v>
      </c>
      <c r="C5631" s="103" t="s">
        <v>229</v>
      </c>
      <c r="D5631" s="360">
        <v>7.51</v>
      </c>
      <c r="E5631" s="522" t="s">
        <v>619</v>
      </c>
    </row>
    <row r="5632" spans="1:5" ht="13.5" x14ac:dyDescent="0.25">
      <c r="A5632" s="103">
        <v>102306</v>
      </c>
      <c r="B5632" s="103" t="s">
        <v>6248</v>
      </c>
      <c r="C5632" s="103" t="s">
        <v>229</v>
      </c>
      <c r="D5632" s="360">
        <v>16.600000000000001</v>
      </c>
      <c r="E5632" s="522" t="s">
        <v>619</v>
      </c>
    </row>
    <row r="5633" spans="1:5" ht="13.5" x14ac:dyDescent="0.25">
      <c r="A5633" s="103">
        <v>102307</v>
      </c>
      <c r="B5633" s="103" t="s">
        <v>6249</v>
      </c>
      <c r="C5633" s="103" t="s">
        <v>229</v>
      </c>
      <c r="D5633" s="360">
        <v>14.72</v>
      </c>
      <c r="E5633" s="522" t="s">
        <v>619</v>
      </c>
    </row>
    <row r="5634" spans="1:5" ht="13.5" x14ac:dyDescent="0.25">
      <c r="A5634" s="103">
        <v>102308</v>
      </c>
      <c r="B5634" s="103" t="s">
        <v>6250</v>
      </c>
      <c r="C5634" s="103" t="s">
        <v>229</v>
      </c>
      <c r="D5634" s="360">
        <v>14.27</v>
      </c>
      <c r="E5634" s="522" t="s">
        <v>619</v>
      </c>
    </row>
    <row r="5635" spans="1:5" ht="13.5" x14ac:dyDescent="0.25">
      <c r="A5635" s="103">
        <v>102309</v>
      </c>
      <c r="B5635" s="103" t="s">
        <v>6251</v>
      </c>
      <c r="C5635" s="103" t="s">
        <v>229</v>
      </c>
      <c r="D5635" s="360">
        <v>13.51</v>
      </c>
      <c r="E5635" s="522" t="s">
        <v>619</v>
      </c>
    </row>
    <row r="5636" spans="1:5" ht="13.5" x14ac:dyDescent="0.25">
      <c r="A5636" s="103">
        <v>102310</v>
      </c>
      <c r="B5636" s="103" t="s">
        <v>6252</v>
      </c>
      <c r="C5636" s="103" t="s">
        <v>229</v>
      </c>
      <c r="D5636" s="360">
        <v>13.12</v>
      </c>
      <c r="E5636" s="522" t="s">
        <v>619</v>
      </c>
    </row>
    <row r="5637" spans="1:5" ht="13.5" x14ac:dyDescent="0.25">
      <c r="A5637" s="103">
        <v>102311</v>
      </c>
      <c r="B5637" s="103" t="s">
        <v>6253</v>
      </c>
      <c r="C5637" s="103" t="s">
        <v>229</v>
      </c>
      <c r="D5637" s="360">
        <v>12.85</v>
      </c>
      <c r="E5637" s="522" t="s">
        <v>619</v>
      </c>
    </row>
    <row r="5638" spans="1:5" ht="13.5" x14ac:dyDescent="0.25">
      <c r="A5638" s="103">
        <v>102312</v>
      </c>
      <c r="B5638" s="103" t="s">
        <v>6254</v>
      </c>
      <c r="C5638" s="103" t="s">
        <v>229</v>
      </c>
      <c r="D5638" s="360">
        <v>12.34</v>
      </c>
      <c r="E5638" s="522" t="s">
        <v>619</v>
      </c>
    </row>
    <row r="5639" spans="1:5" ht="13.5" x14ac:dyDescent="0.25">
      <c r="A5639" s="103">
        <v>102313</v>
      </c>
      <c r="B5639" s="103" t="s">
        <v>6255</v>
      </c>
      <c r="C5639" s="103" t="s">
        <v>229</v>
      </c>
      <c r="D5639" s="360">
        <v>12.07</v>
      </c>
      <c r="E5639" s="522" t="s">
        <v>619</v>
      </c>
    </row>
    <row r="5640" spans="1:5" ht="13.5" x14ac:dyDescent="0.25">
      <c r="A5640" s="103">
        <v>102314</v>
      </c>
      <c r="B5640" s="103" t="s">
        <v>6256</v>
      </c>
      <c r="C5640" s="103" t="s">
        <v>229</v>
      </c>
      <c r="D5640" s="360">
        <v>9.16</v>
      </c>
      <c r="E5640" s="522" t="s">
        <v>619</v>
      </c>
    </row>
    <row r="5641" spans="1:5" ht="13.5" x14ac:dyDescent="0.25">
      <c r="A5641" s="103">
        <v>102315</v>
      </c>
      <c r="B5641" s="103" t="s">
        <v>6257</v>
      </c>
      <c r="C5641" s="103" t="s">
        <v>229</v>
      </c>
      <c r="D5641" s="360">
        <v>8.1199999999999992</v>
      </c>
      <c r="E5641" s="522" t="s">
        <v>619</v>
      </c>
    </row>
    <row r="5642" spans="1:5" ht="13.5" x14ac:dyDescent="0.25">
      <c r="A5642" s="103">
        <v>102316</v>
      </c>
      <c r="B5642" s="103" t="s">
        <v>6258</v>
      </c>
      <c r="C5642" s="103" t="s">
        <v>229</v>
      </c>
      <c r="D5642" s="360">
        <v>7.87</v>
      </c>
      <c r="E5642" s="522" t="s">
        <v>619</v>
      </c>
    </row>
    <row r="5643" spans="1:5" ht="13.5" x14ac:dyDescent="0.25">
      <c r="A5643" s="103">
        <v>102317</v>
      </c>
      <c r="B5643" s="103" t="s">
        <v>6259</v>
      </c>
      <c r="C5643" s="103" t="s">
        <v>229</v>
      </c>
      <c r="D5643" s="360">
        <v>7.44</v>
      </c>
      <c r="E5643" s="522" t="s">
        <v>619</v>
      </c>
    </row>
    <row r="5644" spans="1:5" ht="13.5" x14ac:dyDescent="0.25">
      <c r="A5644" s="103">
        <v>102318</v>
      </c>
      <c r="B5644" s="103" t="s">
        <v>6260</v>
      </c>
      <c r="C5644" s="103" t="s">
        <v>229</v>
      </c>
      <c r="D5644" s="360">
        <v>7.25</v>
      </c>
      <c r="E5644" s="522" t="s">
        <v>619</v>
      </c>
    </row>
    <row r="5645" spans="1:5" ht="13.5" x14ac:dyDescent="0.25">
      <c r="A5645" s="103">
        <v>102319</v>
      </c>
      <c r="B5645" s="103" t="s">
        <v>6261</v>
      </c>
      <c r="C5645" s="103" t="s">
        <v>229</v>
      </c>
      <c r="D5645" s="360">
        <v>7.08</v>
      </c>
      <c r="E5645" s="522" t="s">
        <v>619</v>
      </c>
    </row>
    <row r="5646" spans="1:5" ht="13.5" x14ac:dyDescent="0.25">
      <c r="A5646" s="103">
        <v>102320</v>
      </c>
      <c r="B5646" s="103" t="s">
        <v>6262</v>
      </c>
      <c r="C5646" s="103" t="s">
        <v>229</v>
      </c>
      <c r="D5646" s="360">
        <v>6.8</v>
      </c>
      <c r="E5646" s="522" t="s">
        <v>619</v>
      </c>
    </row>
    <row r="5647" spans="1:5" ht="13.5" x14ac:dyDescent="0.25">
      <c r="A5647" s="103">
        <v>102321</v>
      </c>
      <c r="B5647" s="103" t="s">
        <v>6263</v>
      </c>
      <c r="C5647" s="103" t="s">
        <v>229</v>
      </c>
      <c r="D5647" s="360">
        <v>6.67</v>
      </c>
      <c r="E5647" s="522" t="s">
        <v>619</v>
      </c>
    </row>
    <row r="5648" spans="1:5" ht="13.5" x14ac:dyDescent="0.25">
      <c r="A5648" s="103">
        <v>102322</v>
      </c>
      <c r="B5648" s="103" t="s">
        <v>6264</v>
      </c>
      <c r="C5648" s="103" t="s">
        <v>229</v>
      </c>
      <c r="D5648" s="360">
        <v>20.059999999999999</v>
      </c>
      <c r="E5648" s="522" t="s">
        <v>619</v>
      </c>
    </row>
    <row r="5649" spans="1:5" ht="13.5" x14ac:dyDescent="0.25">
      <c r="A5649" s="103">
        <v>102323</v>
      </c>
      <c r="B5649" s="103" t="s">
        <v>6265</v>
      </c>
      <c r="C5649" s="103" t="s">
        <v>229</v>
      </c>
      <c r="D5649" s="360">
        <v>17.04</v>
      </c>
      <c r="E5649" s="522" t="s">
        <v>619</v>
      </c>
    </row>
    <row r="5650" spans="1:5" ht="13.5" x14ac:dyDescent="0.25">
      <c r="A5650" s="103">
        <v>102324</v>
      </c>
      <c r="B5650" s="103" t="s">
        <v>6266</v>
      </c>
      <c r="C5650" s="103" t="s">
        <v>229</v>
      </c>
      <c r="D5650" s="360">
        <v>16.82</v>
      </c>
      <c r="E5650" s="522" t="s">
        <v>619</v>
      </c>
    </row>
    <row r="5651" spans="1:5" ht="13.5" x14ac:dyDescent="0.25">
      <c r="A5651" s="103">
        <v>102325</v>
      </c>
      <c r="B5651" s="103" t="s">
        <v>6267</v>
      </c>
      <c r="C5651" s="103" t="s">
        <v>229</v>
      </c>
      <c r="D5651" s="360">
        <v>15.3</v>
      </c>
      <c r="E5651" s="522" t="s">
        <v>619</v>
      </c>
    </row>
    <row r="5652" spans="1:5" ht="13.5" x14ac:dyDescent="0.25">
      <c r="A5652" s="103">
        <v>102326</v>
      </c>
      <c r="B5652" s="103" t="s">
        <v>6268</v>
      </c>
      <c r="C5652" s="103" t="s">
        <v>229</v>
      </c>
      <c r="D5652" s="360">
        <v>11.07</v>
      </c>
      <c r="E5652" s="522" t="s">
        <v>619</v>
      </c>
    </row>
    <row r="5653" spans="1:5" ht="13.5" x14ac:dyDescent="0.25">
      <c r="A5653" s="103">
        <v>102327</v>
      </c>
      <c r="B5653" s="103" t="s">
        <v>6269</v>
      </c>
      <c r="C5653" s="103" t="s">
        <v>229</v>
      </c>
      <c r="D5653" s="360">
        <v>9.41</v>
      </c>
      <c r="E5653" s="522" t="s">
        <v>619</v>
      </c>
    </row>
    <row r="5654" spans="1:5" ht="13.5" x14ac:dyDescent="0.25">
      <c r="A5654" s="103">
        <v>102328</v>
      </c>
      <c r="B5654" s="103" t="s">
        <v>6270</v>
      </c>
      <c r="C5654" s="103" t="s">
        <v>229</v>
      </c>
      <c r="D5654" s="360">
        <v>9.2799999999999994</v>
      </c>
      <c r="E5654" s="522" t="s">
        <v>619</v>
      </c>
    </row>
    <row r="5655" spans="1:5" ht="13.5" x14ac:dyDescent="0.25">
      <c r="A5655" s="103">
        <v>102329</v>
      </c>
      <c r="B5655" s="103" t="s">
        <v>6271</v>
      </c>
      <c r="C5655" s="103" t="s">
        <v>229</v>
      </c>
      <c r="D5655" s="360">
        <v>8.4499999999999993</v>
      </c>
      <c r="E5655" s="522" t="s">
        <v>619</v>
      </c>
    </row>
    <row r="5656" spans="1:5" ht="13.5" x14ac:dyDescent="0.25">
      <c r="A5656" s="103">
        <v>94304</v>
      </c>
      <c r="B5656" s="103" t="s">
        <v>6272</v>
      </c>
      <c r="C5656" s="103" t="s">
        <v>229</v>
      </c>
      <c r="D5656" s="360">
        <v>91.82</v>
      </c>
      <c r="E5656" s="522" t="s">
        <v>619</v>
      </c>
    </row>
    <row r="5657" spans="1:5" ht="13.5" x14ac:dyDescent="0.25">
      <c r="A5657" s="103">
        <v>94305</v>
      </c>
      <c r="B5657" s="103" t="s">
        <v>6273</v>
      </c>
      <c r="C5657" s="103" t="s">
        <v>229</v>
      </c>
      <c r="D5657" s="360">
        <v>87.51</v>
      </c>
      <c r="E5657" s="522" t="s">
        <v>619</v>
      </c>
    </row>
    <row r="5658" spans="1:5" ht="13.5" x14ac:dyDescent="0.25">
      <c r="A5658" s="103">
        <v>94306</v>
      </c>
      <c r="B5658" s="103" t="s">
        <v>6274</v>
      </c>
      <c r="C5658" s="103" t="s">
        <v>229</v>
      </c>
      <c r="D5658" s="360">
        <v>82.04</v>
      </c>
      <c r="E5658" s="522" t="s">
        <v>619</v>
      </c>
    </row>
    <row r="5659" spans="1:5" ht="13.5" x14ac:dyDescent="0.25">
      <c r="A5659" s="103">
        <v>94307</v>
      </c>
      <c r="B5659" s="103" t="s">
        <v>6275</v>
      </c>
      <c r="C5659" s="103" t="s">
        <v>229</v>
      </c>
      <c r="D5659" s="360">
        <v>83.3</v>
      </c>
      <c r="E5659" s="522" t="s">
        <v>619</v>
      </c>
    </row>
    <row r="5660" spans="1:5" ht="13.5" x14ac:dyDescent="0.25">
      <c r="A5660" s="103">
        <v>94308</v>
      </c>
      <c r="B5660" s="103" t="s">
        <v>6276</v>
      </c>
      <c r="C5660" s="103" t="s">
        <v>229</v>
      </c>
      <c r="D5660" s="360">
        <v>79.95</v>
      </c>
      <c r="E5660" s="522" t="s">
        <v>619</v>
      </c>
    </row>
    <row r="5661" spans="1:5" ht="13.5" x14ac:dyDescent="0.25">
      <c r="A5661" s="103">
        <v>94309</v>
      </c>
      <c r="B5661" s="103" t="s">
        <v>6277</v>
      </c>
      <c r="C5661" s="103" t="s">
        <v>229</v>
      </c>
      <c r="D5661" s="360">
        <v>81.47</v>
      </c>
      <c r="E5661" s="522" t="s">
        <v>619</v>
      </c>
    </row>
    <row r="5662" spans="1:5" ht="13.5" x14ac:dyDescent="0.25">
      <c r="A5662" s="103">
        <v>94310</v>
      </c>
      <c r="B5662" s="103" t="s">
        <v>6278</v>
      </c>
      <c r="C5662" s="103" t="s">
        <v>229</v>
      </c>
      <c r="D5662" s="360">
        <v>78.900000000000006</v>
      </c>
      <c r="E5662" s="522" t="s">
        <v>619</v>
      </c>
    </row>
    <row r="5663" spans="1:5" ht="13.5" x14ac:dyDescent="0.25">
      <c r="A5663" s="103">
        <v>94315</v>
      </c>
      <c r="B5663" s="103" t="s">
        <v>6279</v>
      </c>
      <c r="C5663" s="103" t="s">
        <v>229</v>
      </c>
      <c r="D5663" s="360">
        <v>100.08</v>
      </c>
      <c r="E5663" s="522" t="s">
        <v>619</v>
      </c>
    </row>
    <row r="5664" spans="1:5" ht="13.5" x14ac:dyDescent="0.25">
      <c r="A5664" s="103">
        <v>94316</v>
      </c>
      <c r="B5664" s="103" t="s">
        <v>6280</v>
      </c>
      <c r="C5664" s="103" t="s">
        <v>229</v>
      </c>
      <c r="D5664" s="360">
        <v>90.16</v>
      </c>
      <c r="E5664" s="522" t="s">
        <v>619</v>
      </c>
    </row>
    <row r="5665" spans="1:5" ht="13.5" x14ac:dyDescent="0.25">
      <c r="A5665" s="103">
        <v>94317</v>
      </c>
      <c r="B5665" s="103" t="s">
        <v>6281</v>
      </c>
      <c r="C5665" s="103" t="s">
        <v>229</v>
      </c>
      <c r="D5665" s="360">
        <v>85.78</v>
      </c>
      <c r="E5665" s="522" t="s">
        <v>619</v>
      </c>
    </row>
    <row r="5666" spans="1:5" ht="13.5" x14ac:dyDescent="0.25">
      <c r="A5666" s="103">
        <v>94318</v>
      </c>
      <c r="B5666" s="103" t="s">
        <v>6282</v>
      </c>
      <c r="C5666" s="103" t="s">
        <v>229</v>
      </c>
      <c r="D5666" s="360">
        <v>80.13</v>
      </c>
      <c r="E5666" s="522" t="s">
        <v>619</v>
      </c>
    </row>
    <row r="5667" spans="1:5" ht="13.5" x14ac:dyDescent="0.25">
      <c r="A5667" s="103">
        <v>94319</v>
      </c>
      <c r="B5667" s="103" t="s">
        <v>6283</v>
      </c>
      <c r="C5667" s="103" t="s">
        <v>229</v>
      </c>
      <c r="D5667" s="360">
        <v>102.73</v>
      </c>
      <c r="E5667" s="522" t="s">
        <v>619</v>
      </c>
    </row>
    <row r="5668" spans="1:5" ht="13.5" x14ac:dyDescent="0.25">
      <c r="A5668" s="103">
        <v>94327</v>
      </c>
      <c r="B5668" s="103" t="s">
        <v>6284</v>
      </c>
      <c r="C5668" s="103" t="s">
        <v>229</v>
      </c>
      <c r="D5668" s="360">
        <v>69.510000000000005</v>
      </c>
      <c r="E5668" s="522" t="s">
        <v>619</v>
      </c>
    </row>
    <row r="5669" spans="1:5" ht="13.5" x14ac:dyDescent="0.25">
      <c r="A5669" s="103">
        <v>94328</v>
      </c>
      <c r="B5669" s="103" t="s">
        <v>6285</v>
      </c>
      <c r="C5669" s="103" t="s">
        <v>229</v>
      </c>
      <c r="D5669" s="360">
        <v>65.2</v>
      </c>
      <c r="E5669" s="522" t="s">
        <v>619</v>
      </c>
    </row>
    <row r="5670" spans="1:5" ht="13.5" x14ac:dyDescent="0.25">
      <c r="A5670" s="103">
        <v>94329</v>
      </c>
      <c r="B5670" s="103" t="s">
        <v>6286</v>
      </c>
      <c r="C5670" s="103" t="s">
        <v>229</v>
      </c>
      <c r="D5670" s="360">
        <v>59.73</v>
      </c>
      <c r="E5670" s="522" t="s">
        <v>619</v>
      </c>
    </row>
    <row r="5671" spans="1:5" ht="13.5" x14ac:dyDescent="0.25">
      <c r="A5671" s="103">
        <v>94330</v>
      </c>
      <c r="B5671" s="103" t="s">
        <v>6287</v>
      </c>
      <c r="C5671" s="103" t="s">
        <v>229</v>
      </c>
      <c r="D5671" s="360">
        <v>60.99</v>
      </c>
      <c r="E5671" s="522" t="s">
        <v>619</v>
      </c>
    </row>
    <row r="5672" spans="1:5" ht="13.5" x14ac:dyDescent="0.25">
      <c r="A5672" s="103">
        <v>94331</v>
      </c>
      <c r="B5672" s="103" t="s">
        <v>6288</v>
      </c>
      <c r="C5672" s="103" t="s">
        <v>229</v>
      </c>
      <c r="D5672" s="360">
        <v>57.64</v>
      </c>
      <c r="E5672" s="522" t="s">
        <v>619</v>
      </c>
    </row>
    <row r="5673" spans="1:5" ht="13.5" x14ac:dyDescent="0.25">
      <c r="A5673" s="103">
        <v>94332</v>
      </c>
      <c r="B5673" s="103" t="s">
        <v>6289</v>
      </c>
      <c r="C5673" s="103" t="s">
        <v>229</v>
      </c>
      <c r="D5673" s="360">
        <v>59.16</v>
      </c>
      <c r="E5673" s="522" t="s">
        <v>619</v>
      </c>
    </row>
    <row r="5674" spans="1:5" ht="13.5" x14ac:dyDescent="0.25">
      <c r="A5674" s="103">
        <v>94333</v>
      </c>
      <c r="B5674" s="103" t="s">
        <v>6290</v>
      </c>
      <c r="C5674" s="103" t="s">
        <v>229</v>
      </c>
      <c r="D5674" s="360">
        <v>56.59</v>
      </c>
      <c r="E5674" s="522" t="s">
        <v>619</v>
      </c>
    </row>
    <row r="5675" spans="1:5" ht="13.5" x14ac:dyDescent="0.25">
      <c r="A5675" s="103">
        <v>94338</v>
      </c>
      <c r="B5675" s="103" t="s">
        <v>6291</v>
      </c>
      <c r="C5675" s="103" t="s">
        <v>229</v>
      </c>
      <c r="D5675" s="360">
        <v>77.77</v>
      </c>
      <c r="E5675" s="522" t="s">
        <v>619</v>
      </c>
    </row>
    <row r="5676" spans="1:5" ht="13.5" x14ac:dyDescent="0.25">
      <c r="A5676" s="103">
        <v>94339</v>
      </c>
      <c r="B5676" s="103" t="s">
        <v>6292</v>
      </c>
      <c r="C5676" s="103" t="s">
        <v>229</v>
      </c>
      <c r="D5676" s="360">
        <v>67.849999999999994</v>
      </c>
      <c r="E5676" s="522" t="s">
        <v>619</v>
      </c>
    </row>
    <row r="5677" spans="1:5" ht="13.5" x14ac:dyDescent="0.25">
      <c r="A5677" s="103">
        <v>94340</v>
      </c>
      <c r="B5677" s="103" t="s">
        <v>6293</v>
      </c>
      <c r="C5677" s="103" t="s">
        <v>229</v>
      </c>
      <c r="D5677" s="360">
        <v>63.47</v>
      </c>
      <c r="E5677" s="522" t="s">
        <v>619</v>
      </c>
    </row>
    <row r="5678" spans="1:5" ht="13.5" x14ac:dyDescent="0.25">
      <c r="A5678" s="103">
        <v>94341</v>
      </c>
      <c r="B5678" s="103" t="s">
        <v>6294</v>
      </c>
      <c r="C5678" s="103" t="s">
        <v>229</v>
      </c>
      <c r="D5678" s="360">
        <v>57.82</v>
      </c>
      <c r="E5678" s="522" t="s">
        <v>619</v>
      </c>
    </row>
    <row r="5679" spans="1:5" ht="13.5" x14ac:dyDescent="0.25">
      <c r="A5679" s="103">
        <v>94342</v>
      </c>
      <c r="B5679" s="103" t="s">
        <v>6295</v>
      </c>
      <c r="C5679" s="103" t="s">
        <v>229</v>
      </c>
      <c r="D5679" s="360">
        <v>80.42</v>
      </c>
      <c r="E5679" s="522" t="s">
        <v>619</v>
      </c>
    </row>
    <row r="5680" spans="1:5" ht="13.5" x14ac:dyDescent="0.25">
      <c r="A5680" s="103">
        <v>96385</v>
      </c>
      <c r="B5680" s="103" t="s">
        <v>6296</v>
      </c>
      <c r="C5680" s="103" t="s">
        <v>229</v>
      </c>
      <c r="D5680" s="360">
        <v>10.95</v>
      </c>
      <c r="E5680" s="522" t="s">
        <v>619</v>
      </c>
    </row>
    <row r="5681" spans="1:5" ht="13.5" x14ac:dyDescent="0.25">
      <c r="A5681" s="103">
        <v>96386</v>
      </c>
      <c r="B5681" s="103" t="s">
        <v>6297</v>
      </c>
      <c r="C5681" s="103" t="s">
        <v>229</v>
      </c>
      <c r="D5681" s="360">
        <v>7.88</v>
      </c>
      <c r="E5681" s="522" t="s">
        <v>619</v>
      </c>
    </row>
    <row r="5682" spans="1:5" ht="13.5" x14ac:dyDescent="0.25">
      <c r="A5682" s="103">
        <v>93360</v>
      </c>
      <c r="B5682" s="103" t="s">
        <v>6298</v>
      </c>
      <c r="C5682" s="103" t="s">
        <v>229</v>
      </c>
      <c r="D5682" s="360">
        <v>24.19</v>
      </c>
      <c r="E5682" s="522" t="s">
        <v>619</v>
      </c>
    </row>
    <row r="5683" spans="1:5" ht="13.5" x14ac:dyDescent="0.25">
      <c r="A5683" s="103">
        <v>93361</v>
      </c>
      <c r="B5683" s="103" t="s">
        <v>6299</v>
      </c>
      <c r="C5683" s="103" t="s">
        <v>229</v>
      </c>
      <c r="D5683" s="360">
        <v>20</v>
      </c>
      <c r="E5683" s="522" t="s">
        <v>619</v>
      </c>
    </row>
    <row r="5684" spans="1:5" ht="13.5" x14ac:dyDescent="0.25">
      <c r="A5684" s="103">
        <v>93362</v>
      </c>
      <c r="B5684" s="103" t="s">
        <v>6300</v>
      </c>
      <c r="C5684" s="103" t="s">
        <v>229</v>
      </c>
      <c r="D5684" s="360">
        <v>14.43</v>
      </c>
      <c r="E5684" s="522" t="s">
        <v>619</v>
      </c>
    </row>
    <row r="5685" spans="1:5" ht="13.5" x14ac:dyDescent="0.25">
      <c r="A5685" s="103">
        <v>93363</v>
      </c>
      <c r="B5685" s="103" t="s">
        <v>6301</v>
      </c>
      <c r="C5685" s="103" t="s">
        <v>229</v>
      </c>
      <c r="D5685" s="360">
        <v>15.67</v>
      </c>
      <c r="E5685" s="522" t="s">
        <v>619</v>
      </c>
    </row>
    <row r="5686" spans="1:5" ht="13.5" x14ac:dyDescent="0.25">
      <c r="A5686" s="103">
        <v>93364</v>
      </c>
      <c r="B5686" s="103" t="s">
        <v>6302</v>
      </c>
      <c r="C5686" s="103" t="s">
        <v>229</v>
      </c>
      <c r="D5686" s="360">
        <v>12.32</v>
      </c>
      <c r="E5686" s="522" t="s">
        <v>619</v>
      </c>
    </row>
    <row r="5687" spans="1:5" ht="13.5" x14ac:dyDescent="0.25">
      <c r="A5687" s="103">
        <v>93365</v>
      </c>
      <c r="B5687" s="103" t="s">
        <v>6303</v>
      </c>
      <c r="C5687" s="103" t="s">
        <v>229</v>
      </c>
      <c r="D5687" s="360">
        <v>13.75</v>
      </c>
      <c r="E5687" s="522" t="s">
        <v>619</v>
      </c>
    </row>
    <row r="5688" spans="1:5" ht="13.5" x14ac:dyDescent="0.25">
      <c r="A5688" s="103">
        <v>93366</v>
      </c>
      <c r="B5688" s="103" t="s">
        <v>6304</v>
      </c>
      <c r="C5688" s="103" t="s">
        <v>229</v>
      </c>
      <c r="D5688" s="360">
        <v>11.29</v>
      </c>
      <c r="E5688" s="522" t="s">
        <v>619</v>
      </c>
    </row>
    <row r="5689" spans="1:5" ht="13.5" x14ac:dyDescent="0.25">
      <c r="A5689" s="103">
        <v>93367</v>
      </c>
      <c r="B5689" s="103" t="s">
        <v>6305</v>
      </c>
      <c r="C5689" s="103" t="s">
        <v>229</v>
      </c>
      <c r="D5689" s="360">
        <v>22.61</v>
      </c>
      <c r="E5689" s="522" t="s">
        <v>619</v>
      </c>
    </row>
    <row r="5690" spans="1:5" ht="13.5" x14ac:dyDescent="0.25">
      <c r="A5690" s="103">
        <v>93368</v>
      </c>
      <c r="B5690" s="103" t="s">
        <v>6306</v>
      </c>
      <c r="C5690" s="103" t="s">
        <v>229</v>
      </c>
      <c r="D5690" s="360">
        <v>18.32</v>
      </c>
      <c r="E5690" s="522" t="s">
        <v>619</v>
      </c>
    </row>
    <row r="5691" spans="1:5" ht="13.5" x14ac:dyDescent="0.25">
      <c r="A5691" s="103">
        <v>93369</v>
      </c>
      <c r="B5691" s="103" t="s">
        <v>6307</v>
      </c>
      <c r="C5691" s="103" t="s">
        <v>229</v>
      </c>
      <c r="D5691" s="360">
        <v>12.86</v>
      </c>
      <c r="E5691" s="522" t="s">
        <v>619</v>
      </c>
    </row>
    <row r="5692" spans="1:5" ht="13.5" x14ac:dyDescent="0.25">
      <c r="A5692" s="103">
        <v>93370</v>
      </c>
      <c r="B5692" s="103" t="s">
        <v>6308</v>
      </c>
      <c r="C5692" s="103" t="s">
        <v>229</v>
      </c>
      <c r="D5692" s="360">
        <v>14.12</v>
      </c>
      <c r="E5692" s="522" t="s">
        <v>619</v>
      </c>
    </row>
    <row r="5693" spans="1:5" ht="13.5" x14ac:dyDescent="0.25">
      <c r="A5693" s="103">
        <v>93371</v>
      </c>
      <c r="B5693" s="103" t="s">
        <v>6309</v>
      </c>
      <c r="C5693" s="103" t="s">
        <v>229</v>
      </c>
      <c r="D5693" s="360">
        <v>10.77</v>
      </c>
      <c r="E5693" s="522" t="s">
        <v>619</v>
      </c>
    </row>
    <row r="5694" spans="1:5" ht="13.5" x14ac:dyDescent="0.25">
      <c r="A5694" s="103">
        <v>93372</v>
      </c>
      <c r="B5694" s="103" t="s">
        <v>6310</v>
      </c>
      <c r="C5694" s="103" t="s">
        <v>229</v>
      </c>
      <c r="D5694" s="360">
        <v>12.29</v>
      </c>
      <c r="E5694" s="522" t="s">
        <v>619</v>
      </c>
    </row>
    <row r="5695" spans="1:5" ht="13.5" x14ac:dyDescent="0.25">
      <c r="A5695" s="103">
        <v>93373</v>
      </c>
      <c r="B5695" s="103" t="s">
        <v>6311</v>
      </c>
      <c r="C5695" s="103" t="s">
        <v>229</v>
      </c>
      <c r="D5695" s="360">
        <v>9.74</v>
      </c>
      <c r="E5695" s="522" t="s">
        <v>619</v>
      </c>
    </row>
    <row r="5696" spans="1:5" ht="13.5" x14ac:dyDescent="0.25">
      <c r="A5696" s="103">
        <v>93374</v>
      </c>
      <c r="B5696" s="103" t="s">
        <v>6312</v>
      </c>
      <c r="C5696" s="103" t="s">
        <v>229</v>
      </c>
      <c r="D5696" s="360">
        <v>28.01</v>
      </c>
      <c r="E5696" s="522" t="s">
        <v>619</v>
      </c>
    </row>
    <row r="5697" spans="1:5" ht="13.5" x14ac:dyDescent="0.25">
      <c r="A5697" s="103">
        <v>93375</v>
      </c>
      <c r="B5697" s="103" t="s">
        <v>6313</v>
      </c>
      <c r="C5697" s="103" t="s">
        <v>229</v>
      </c>
      <c r="D5697" s="360">
        <v>21.58</v>
      </c>
      <c r="E5697" s="522" t="s">
        <v>619</v>
      </c>
    </row>
    <row r="5698" spans="1:5" ht="13.5" x14ac:dyDescent="0.25">
      <c r="A5698" s="103">
        <v>93376</v>
      </c>
      <c r="B5698" s="103" t="s">
        <v>6314</v>
      </c>
      <c r="C5698" s="103" t="s">
        <v>229</v>
      </c>
      <c r="D5698" s="360">
        <v>17.600000000000001</v>
      </c>
      <c r="E5698" s="522" t="s">
        <v>619</v>
      </c>
    </row>
    <row r="5699" spans="1:5" ht="13.5" x14ac:dyDescent="0.25">
      <c r="A5699" s="103">
        <v>93377</v>
      </c>
      <c r="B5699" s="103" t="s">
        <v>6315</v>
      </c>
      <c r="C5699" s="103" t="s">
        <v>229</v>
      </c>
      <c r="D5699" s="360">
        <v>11.67</v>
      </c>
      <c r="E5699" s="522" t="s">
        <v>619</v>
      </c>
    </row>
    <row r="5700" spans="1:5" ht="13.5" x14ac:dyDescent="0.25">
      <c r="A5700" s="103">
        <v>93378</v>
      </c>
      <c r="B5700" s="103" t="s">
        <v>6316</v>
      </c>
      <c r="C5700" s="103" t="s">
        <v>229</v>
      </c>
      <c r="D5700" s="360">
        <v>26.29</v>
      </c>
      <c r="E5700" s="522" t="s">
        <v>619</v>
      </c>
    </row>
    <row r="5701" spans="1:5" ht="13.5" x14ac:dyDescent="0.25">
      <c r="A5701" s="103">
        <v>93379</v>
      </c>
      <c r="B5701" s="103" t="s">
        <v>6317</v>
      </c>
      <c r="C5701" s="103" t="s">
        <v>229</v>
      </c>
      <c r="D5701" s="360">
        <v>20.25</v>
      </c>
      <c r="E5701" s="522" t="s">
        <v>619</v>
      </c>
    </row>
    <row r="5702" spans="1:5" ht="13.5" x14ac:dyDescent="0.25">
      <c r="A5702" s="103">
        <v>93380</v>
      </c>
      <c r="B5702" s="103" t="s">
        <v>6318</v>
      </c>
      <c r="C5702" s="103" t="s">
        <v>229</v>
      </c>
      <c r="D5702" s="360">
        <v>16.579999999999998</v>
      </c>
      <c r="E5702" s="522" t="s">
        <v>619</v>
      </c>
    </row>
    <row r="5703" spans="1:5" ht="13.5" x14ac:dyDescent="0.25">
      <c r="A5703" s="103">
        <v>93381</v>
      </c>
      <c r="B5703" s="103" t="s">
        <v>6319</v>
      </c>
      <c r="C5703" s="103" t="s">
        <v>229</v>
      </c>
      <c r="D5703" s="360">
        <v>10.95</v>
      </c>
      <c r="E5703" s="522" t="s">
        <v>619</v>
      </c>
    </row>
    <row r="5704" spans="1:5" ht="13.5" x14ac:dyDescent="0.25">
      <c r="A5704" s="103">
        <v>93382</v>
      </c>
      <c r="B5704" s="103" t="s">
        <v>6320</v>
      </c>
      <c r="C5704" s="103" t="s">
        <v>229</v>
      </c>
      <c r="D5704" s="360">
        <v>33.549999999999997</v>
      </c>
      <c r="E5704" s="522" t="s">
        <v>619</v>
      </c>
    </row>
    <row r="5705" spans="1:5" ht="13.5" x14ac:dyDescent="0.25">
      <c r="A5705" s="103">
        <v>96995</v>
      </c>
      <c r="B5705" s="103" t="s">
        <v>6321</v>
      </c>
      <c r="C5705" s="103" t="s">
        <v>229</v>
      </c>
      <c r="D5705" s="360">
        <v>48.57</v>
      </c>
      <c r="E5705" s="522" t="s">
        <v>619</v>
      </c>
    </row>
    <row r="5706" spans="1:5" ht="13.5" x14ac:dyDescent="0.25">
      <c r="A5706" s="103">
        <v>97916</v>
      </c>
      <c r="B5706" s="103" t="s">
        <v>6322</v>
      </c>
      <c r="C5706" s="103" t="s">
        <v>6323</v>
      </c>
      <c r="D5706" s="360">
        <v>2.1800000000000002</v>
      </c>
      <c r="E5706" s="522" t="s">
        <v>619</v>
      </c>
    </row>
    <row r="5707" spans="1:5" ht="13.5" x14ac:dyDescent="0.25">
      <c r="A5707" s="103">
        <v>97917</v>
      </c>
      <c r="B5707" s="103" t="s">
        <v>6324</v>
      </c>
      <c r="C5707" s="103" t="s">
        <v>6323</v>
      </c>
      <c r="D5707" s="360">
        <v>1.89</v>
      </c>
      <c r="E5707" s="522" t="s">
        <v>619</v>
      </c>
    </row>
    <row r="5708" spans="1:5" ht="13.5" x14ac:dyDescent="0.25">
      <c r="A5708" s="103">
        <v>97918</v>
      </c>
      <c r="B5708" s="103" t="s">
        <v>6325</v>
      </c>
      <c r="C5708" s="103" t="s">
        <v>6323</v>
      </c>
      <c r="D5708" s="360">
        <v>1.73</v>
      </c>
      <c r="E5708" s="522" t="s">
        <v>619</v>
      </c>
    </row>
    <row r="5709" spans="1:5" ht="13.5" x14ac:dyDescent="0.25">
      <c r="A5709" s="103">
        <v>97919</v>
      </c>
      <c r="B5709" s="103" t="s">
        <v>6326</v>
      </c>
      <c r="C5709" s="103" t="s">
        <v>6323</v>
      </c>
      <c r="D5709" s="360">
        <v>0.68</v>
      </c>
      <c r="E5709" s="522" t="s">
        <v>619</v>
      </c>
    </row>
    <row r="5710" spans="1:5" ht="13.5" x14ac:dyDescent="0.25">
      <c r="A5710" s="103">
        <v>101616</v>
      </c>
      <c r="B5710" s="103" t="s">
        <v>6327</v>
      </c>
      <c r="C5710" s="103" t="s">
        <v>184</v>
      </c>
      <c r="D5710" s="360">
        <v>6.05</v>
      </c>
      <c r="E5710" s="522" t="s">
        <v>619</v>
      </c>
    </row>
    <row r="5711" spans="1:5" ht="13.5" x14ac:dyDescent="0.25">
      <c r="A5711" s="103">
        <v>101617</v>
      </c>
      <c r="B5711" s="103" t="s">
        <v>6328</v>
      </c>
      <c r="C5711" s="103" t="s">
        <v>184</v>
      </c>
      <c r="D5711" s="360">
        <v>2.98</v>
      </c>
      <c r="E5711" s="522" t="s">
        <v>619</v>
      </c>
    </row>
    <row r="5712" spans="1:5" ht="13.5" x14ac:dyDescent="0.25">
      <c r="A5712" s="103">
        <v>101618</v>
      </c>
      <c r="B5712" s="103" t="s">
        <v>6329</v>
      </c>
      <c r="C5712" s="103" t="s">
        <v>229</v>
      </c>
      <c r="D5712" s="360">
        <v>202.57</v>
      </c>
      <c r="E5712" s="522" t="s">
        <v>619</v>
      </c>
    </row>
    <row r="5713" spans="1:5" ht="13.5" x14ac:dyDescent="0.25">
      <c r="A5713" s="103">
        <v>101619</v>
      </c>
      <c r="B5713" s="103" t="s">
        <v>6330</v>
      </c>
      <c r="C5713" s="103" t="s">
        <v>229</v>
      </c>
      <c r="D5713" s="360">
        <v>306.85000000000002</v>
      </c>
      <c r="E5713" s="522" t="s">
        <v>619</v>
      </c>
    </row>
    <row r="5714" spans="1:5" ht="13.5" x14ac:dyDescent="0.25">
      <c r="A5714" s="103">
        <v>101620</v>
      </c>
      <c r="B5714" s="103" t="s">
        <v>6331</v>
      </c>
      <c r="C5714" s="103" t="s">
        <v>229</v>
      </c>
      <c r="D5714" s="360">
        <v>178.02</v>
      </c>
      <c r="E5714" s="522" t="s">
        <v>619</v>
      </c>
    </row>
    <row r="5715" spans="1:5" ht="13.5" x14ac:dyDescent="0.25">
      <c r="A5715" s="103">
        <v>101621</v>
      </c>
      <c r="B5715" s="103" t="s">
        <v>6332</v>
      </c>
      <c r="C5715" s="103" t="s">
        <v>229</v>
      </c>
      <c r="D5715" s="360">
        <v>282.31</v>
      </c>
      <c r="E5715" s="522" t="s">
        <v>619</v>
      </c>
    </row>
    <row r="5716" spans="1:5" ht="13.5" x14ac:dyDescent="0.25">
      <c r="A5716" s="103">
        <v>101622</v>
      </c>
      <c r="B5716" s="103" t="s">
        <v>6333</v>
      </c>
      <c r="C5716" s="103" t="s">
        <v>229</v>
      </c>
      <c r="D5716" s="360">
        <v>178.53</v>
      </c>
      <c r="E5716" s="522" t="s">
        <v>619</v>
      </c>
    </row>
    <row r="5717" spans="1:5" ht="13.5" x14ac:dyDescent="0.25">
      <c r="A5717" s="103">
        <v>101623</v>
      </c>
      <c r="B5717" s="103" t="s">
        <v>6334</v>
      </c>
      <c r="C5717" s="103" t="s">
        <v>229</v>
      </c>
      <c r="D5717" s="360">
        <v>277.23</v>
      </c>
      <c r="E5717" s="522" t="s">
        <v>619</v>
      </c>
    </row>
    <row r="5718" spans="1:5" ht="13.5" x14ac:dyDescent="0.25">
      <c r="A5718" s="103">
        <v>101624</v>
      </c>
      <c r="B5718" s="103" t="s">
        <v>6335</v>
      </c>
      <c r="C5718" s="103" t="s">
        <v>229</v>
      </c>
      <c r="D5718" s="360">
        <v>231.92</v>
      </c>
      <c r="E5718" s="522" t="s">
        <v>619</v>
      </c>
    </row>
    <row r="5719" spans="1:5" ht="13.5" x14ac:dyDescent="0.25">
      <c r="A5719" s="103">
        <v>101625</v>
      </c>
      <c r="B5719" s="103" t="s">
        <v>6336</v>
      </c>
      <c r="C5719" s="103" t="s">
        <v>229</v>
      </c>
      <c r="D5719" s="360">
        <v>138.9</v>
      </c>
      <c r="E5719" s="522" t="s">
        <v>619</v>
      </c>
    </row>
    <row r="5720" spans="1:5" ht="13.5" x14ac:dyDescent="0.25">
      <c r="A5720" s="103">
        <v>95606</v>
      </c>
      <c r="B5720" s="103" t="s">
        <v>6337</v>
      </c>
      <c r="C5720" s="103" t="s">
        <v>229</v>
      </c>
      <c r="D5720" s="360">
        <v>2.15</v>
      </c>
      <c r="E5720" s="522" t="s">
        <v>619</v>
      </c>
    </row>
    <row r="5721" spans="1:5" ht="13.5" x14ac:dyDescent="0.25">
      <c r="A5721" s="103">
        <v>101159</v>
      </c>
      <c r="B5721" s="103" t="s">
        <v>6338</v>
      </c>
      <c r="C5721" s="103" t="s">
        <v>184</v>
      </c>
      <c r="D5721" s="360">
        <v>123.32</v>
      </c>
      <c r="E5721" s="522" t="s">
        <v>619</v>
      </c>
    </row>
    <row r="5722" spans="1:5" ht="13.5" x14ac:dyDescent="0.25">
      <c r="A5722" s="103">
        <v>103322</v>
      </c>
      <c r="B5722" s="103" t="s">
        <v>6339</v>
      </c>
      <c r="C5722" s="103" t="s">
        <v>184</v>
      </c>
      <c r="D5722" s="360">
        <v>50.19</v>
      </c>
      <c r="E5722" s="522" t="s">
        <v>619</v>
      </c>
    </row>
    <row r="5723" spans="1:5" ht="13.5" x14ac:dyDescent="0.25">
      <c r="A5723" s="103">
        <v>103323</v>
      </c>
      <c r="B5723" s="103" t="s">
        <v>6340</v>
      </c>
      <c r="C5723" s="103" t="s">
        <v>184</v>
      </c>
      <c r="D5723" s="360">
        <v>51.27</v>
      </c>
      <c r="E5723" s="522" t="s">
        <v>619</v>
      </c>
    </row>
    <row r="5724" spans="1:5" ht="13.5" x14ac:dyDescent="0.25">
      <c r="A5724" s="103">
        <v>103324</v>
      </c>
      <c r="B5724" s="103" t="s">
        <v>6341</v>
      </c>
      <c r="C5724" s="103" t="s">
        <v>184</v>
      </c>
      <c r="D5724" s="360">
        <v>67.81</v>
      </c>
      <c r="E5724" s="522" t="s">
        <v>619</v>
      </c>
    </row>
    <row r="5725" spans="1:5" ht="13.5" x14ac:dyDescent="0.25">
      <c r="A5725" s="103">
        <v>103325</v>
      </c>
      <c r="B5725" s="103" t="s">
        <v>6342</v>
      </c>
      <c r="C5725" s="103" t="s">
        <v>184</v>
      </c>
      <c r="D5725" s="360">
        <v>69.040000000000006</v>
      </c>
      <c r="E5725" s="522" t="s">
        <v>619</v>
      </c>
    </row>
    <row r="5726" spans="1:5" ht="13.5" x14ac:dyDescent="0.25">
      <c r="A5726" s="103">
        <v>103326</v>
      </c>
      <c r="B5726" s="103" t="s">
        <v>6343</v>
      </c>
      <c r="C5726" s="103" t="s">
        <v>184</v>
      </c>
      <c r="D5726" s="360">
        <v>82.01</v>
      </c>
      <c r="E5726" s="522" t="s">
        <v>619</v>
      </c>
    </row>
    <row r="5727" spans="1:5" ht="13.5" x14ac:dyDescent="0.25">
      <c r="A5727" s="103">
        <v>103327</v>
      </c>
      <c r="B5727" s="103" t="s">
        <v>6344</v>
      </c>
      <c r="C5727" s="103" t="s">
        <v>184</v>
      </c>
      <c r="D5727" s="360">
        <v>83.44</v>
      </c>
      <c r="E5727" s="522" t="s">
        <v>619</v>
      </c>
    </row>
    <row r="5728" spans="1:5" ht="13.5" x14ac:dyDescent="0.25">
      <c r="A5728" s="103">
        <v>103328</v>
      </c>
      <c r="B5728" s="103" t="s">
        <v>6345</v>
      </c>
      <c r="C5728" s="103" t="s">
        <v>184</v>
      </c>
      <c r="D5728" s="360">
        <v>82.92</v>
      </c>
      <c r="E5728" s="522" t="s">
        <v>619</v>
      </c>
    </row>
    <row r="5729" spans="1:5" ht="13.5" x14ac:dyDescent="0.25">
      <c r="A5729" s="103">
        <v>103329</v>
      </c>
      <c r="B5729" s="103" t="s">
        <v>6346</v>
      </c>
      <c r="C5729" s="103" t="s">
        <v>184</v>
      </c>
      <c r="D5729" s="360">
        <v>83.87</v>
      </c>
      <c r="E5729" s="522" t="s">
        <v>619</v>
      </c>
    </row>
    <row r="5730" spans="1:5" ht="13.5" x14ac:dyDescent="0.25">
      <c r="A5730" s="103">
        <v>103330</v>
      </c>
      <c r="B5730" s="103" t="s">
        <v>6347</v>
      </c>
      <c r="C5730" s="103" t="s">
        <v>184</v>
      </c>
      <c r="D5730" s="360">
        <v>74.599999999999994</v>
      </c>
      <c r="E5730" s="522" t="s">
        <v>619</v>
      </c>
    </row>
    <row r="5731" spans="1:5" ht="13.5" x14ac:dyDescent="0.25">
      <c r="A5731" s="103">
        <v>103331</v>
      </c>
      <c r="B5731" s="103" t="s">
        <v>6348</v>
      </c>
      <c r="C5731" s="103" t="s">
        <v>184</v>
      </c>
      <c r="D5731" s="360">
        <v>75.62</v>
      </c>
      <c r="E5731" s="522" t="s">
        <v>619</v>
      </c>
    </row>
    <row r="5732" spans="1:5" ht="13.5" x14ac:dyDescent="0.25">
      <c r="A5732" s="103">
        <v>103332</v>
      </c>
      <c r="B5732" s="103" t="s">
        <v>6349</v>
      </c>
      <c r="C5732" s="103" t="s">
        <v>184</v>
      </c>
      <c r="D5732" s="360">
        <v>109.51</v>
      </c>
      <c r="E5732" s="522" t="s">
        <v>619</v>
      </c>
    </row>
    <row r="5733" spans="1:5" ht="13.5" x14ac:dyDescent="0.25">
      <c r="A5733" s="103">
        <v>103333</v>
      </c>
      <c r="B5733" s="103" t="s">
        <v>6350</v>
      </c>
      <c r="C5733" s="103" t="s">
        <v>184</v>
      </c>
      <c r="D5733" s="360">
        <v>110.61</v>
      </c>
      <c r="E5733" s="522" t="s">
        <v>619</v>
      </c>
    </row>
    <row r="5734" spans="1:5" ht="13.5" x14ac:dyDescent="0.25">
      <c r="A5734" s="103">
        <v>103334</v>
      </c>
      <c r="B5734" s="103" t="s">
        <v>6351</v>
      </c>
      <c r="C5734" s="103" t="s">
        <v>184</v>
      </c>
      <c r="D5734" s="360">
        <v>131.66999999999999</v>
      </c>
      <c r="E5734" s="522" t="s">
        <v>619</v>
      </c>
    </row>
    <row r="5735" spans="1:5" ht="13.5" x14ac:dyDescent="0.25">
      <c r="A5735" s="103">
        <v>103335</v>
      </c>
      <c r="B5735" s="103" t="s">
        <v>6352</v>
      </c>
      <c r="C5735" s="103" t="s">
        <v>184</v>
      </c>
      <c r="D5735" s="360">
        <v>133.58000000000001</v>
      </c>
      <c r="E5735" s="522" t="s">
        <v>619</v>
      </c>
    </row>
    <row r="5736" spans="1:5" ht="13.5" x14ac:dyDescent="0.25">
      <c r="A5736" s="103">
        <v>103350</v>
      </c>
      <c r="B5736" s="103" t="s">
        <v>6353</v>
      </c>
      <c r="C5736" s="103" t="s">
        <v>184</v>
      </c>
      <c r="D5736" s="360">
        <v>161.32</v>
      </c>
      <c r="E5736" s="522" t="s">
        <v>619</v>
      </c>
    </row>
    <row r="5737" spans="1:5" ht="13.5" x14ac:dyDescent="0.25">
      <c r="A5737" s="103">
        <v>103351</v>
      </c>
      <c r="B5737" s="103" t="s">
        <v>6354</v>
      </c>
      <c r="C5737" s="103" t="s">
        <v>184</v>
      </c>
      <c r="D5737" s="360">
        <v>162.71</v>
      </c>
      <c r="E5737" s="522" t="s">
        <v>619</v>
      </c>
    </row>
    <row r="5738" spans="1:5" ht="13.5" x14ac:dyDescent="0.25">
      <c r="A5738" s="103">
        <v>103356</v>
      </c>
      <c r="B5738" s="103" t="s">
        <v>6355</v>
      </c>
      <c r="C5738" s="103" t="s">
        <v>184</v>
      </c>
      <c r="D5738" s="360">
        <v>49.99</v>
      </c>
      <c r="E5738" s="522" t="s">
        <v>619</v>
      </c>
    </row>
    <row r="5739" spans="1:5" ht="13.5" x14ac:dyDescent="0.25">
      <c r="A5739" s="103">
        <v>103357</v>
      </c>
      <c r="B5739" s="103" t="s">
        <v>6356</v>
      </c>
      <c r="C5739" s="103" t="s">
        <v>184</v>
      </c>
      <c r="D5739" s="360">
        <v>50.79</v>
      </c>
      <c r="E5739" s="522" t="s">
        <v>619</v>
      </c>
    </row>
    <row r="5740" spans="1:5" ht="13.5" x14ac:dyDescent="0.25">
      <c r="A5740" s="103">
        <v>89282</v>
      </c>
      <c r="B5740" s="103" t="s">
        <v>6357</v>
      </c>
      <c r="C5740" s="103" t="s">
        <v>184</v>
      </c>
      <c r="D5740" s="360">
        <v>66.31</v>
      </c>
      <c r="E5740" s="522" t="s">
        <v>619</v>
      </c>
    </row>
    <row r="5741" spans="1:5" ht="13.5" x14ac:dyDescent="0.25">
      <c r="A5741" s="103">
        <v>89283</v>
      </c>
      <c r="B5741" s="103" t="s">
        <v>6358</v>
      </c>
      <c r="C5741" s="103" t="s">
        <v>184</v>
      </c>
      <c r="D5741" s="360">
        <v>67.510000000000005</v>
      </c>
      <c r="E5741" s="522" t="s">
        <v>619</v>
      </c>
    </row>
    <row r="5742" spans="1:5" ht="13.5" x14ac:dyDescent="0.25">
      <c r="A5742" s="103">
        <v>89284</v>
      </c>
      <c r="B5742" s="103" t="s">
        <v>6359</v>
      </c>
      <c r="C5742" s="103" t="s">
        <v>184</v>
      </c>
      <c r="D5742" s="360">
        <v>58.82</v>
      </c>
      <c r="E5742" s="522" t="s">
        <v>619</v>
      </c>
    </row>
    <row r="5743" spans="1:5" ht="13.5" x14ac:dyDescent="0.25">
      <c r="A5743" s="103">
        <v>89285</v>
      </c>
      <c r="B5743" s="103" t="s">
        <v>6360</v>
      </c>
      <c r="C5743" s="103" t="s">
        <v>184</v>
      </c>
      <c r="D5743" s="360">
        <v>60.02</v>
      </c>
      <c r="E5743" s="522" t="s">
        <v>619</v>
      </c>
    </row>
    <row r="5744" spans="1:5" ht="13.5" x14ac:dyDescent="0.25">
      <c r="A5744" s="103">
        <v>89286</v>
      </c>
      <c r="B5744" s="103" t="s">
        <v>6361</v>
      </c>
      <c r="C5744" s="103" t="s">
        <v>184</v>
      </c>
      <c r="D5744" s="360">
        <v>71.209999999999994</v>
      </c>
      <c r="E5744" s="522" t="s">
        <v>619</v>
      </c>
    </row>
    <row r="5745" spans="1:5" ht="13.5" x14ac:dyDescent="0.25">
      <c r="A5745" s="103">
        <v>89287</v>
      </c>
      <c r="B5745" s="103" t="s">
        <v>6362</v>
      </c>
      <c r="C5745" s="103" t="s">
        <v>184</v>
      </c>
      <c r="D5745" s="360">
        <v>72.41</v>
      </c>
      <c r="E5745" s="522" t="s">
        <v>619</v>
      </c>
    </row>
    <row r="5746" spans="1:5" ht="13.5" x14ac:dyDescent="0.25">
      <c r="A5746" s="103">
        <v>89288</v>
      </c>
      <c r="B5746" s="103" t="s">
        <v>6363</v>
      </c>
      <c r="C5746" s="103" t="s">
        <v>184</v>
      </c>
      <c r="D5746" s="360">
        <v>61.45</v>
      </c>
      <c r="E5746" s="522" t="s">
        <v>619</v>
      </c>
    </row>
    <row r="5747" spans="1:5" ht="13.5" x14ac:dyDescent="0.25">
      <c r="A5747" s="103">
        <v>89289</v>
      </c>
      <c r="B5747" s="103" t="s">
        <v>6364</v>
      </c>
      <c r="C5747" s="103" t="s">
        <v>184</v>
      </c>
      <c r="D5747" s="360">
        <v>62.65</v>
      </c>
      <c r="E5747" s="522" t="s">
        <v>619</v>
      </c>
    </row>
    <row r="5748" spans="1:5" ht="13.5" x14ac:dyDescent="0.25">
      <c r="A5748" s="103">
        <v>89290</v>
      </c>
      <c r="B5748" s="103" t="s">
        <v>6365</v>
      </c>
      <c r="C5748" s="103" t="s">
        <v>184</v>
      </c>
      <c r="D5748" s="360">
        <v>77.12</v>
      </c>
      <c r="E5748" s="522" t="s">
        <v>619</v>
      </c>
    </row>
    <row r="5749" spans="1:5" ht="13.5" x14ac:dyDescent="0.25">
      <c r="A5749" s="103">
        <v>89291</v>
      </c>
      <c r="B5749" s="103" t="s">
        <v>6366</v>
      </c>
      <c r="C5749" s="103" t="s">
        <v>184</v>
      </c>
      <c r="D5749" s="360">
        <v>78.45</v>
      </c>
      <c r="E5749" s="522" t="s">
        <v>619</v>
      </c>
    </row>
    <row r="5750" spans="1:5" ht="13.5" x14ac:dyDescent="0.25">
      <c r="A5750" s="103">
        <v>89292</v>
      </c>
      <c r="B5750" s="103" t="s">
        <v>6367</v>
      </c>
      <c r="C5750" s="103" t="s">
        <v>184</v>
      </c>
      <c r="D5750" s="360">
        <v>69.599999999999994</v>
      </c>
      <c r="E5750" s="522" t="s">
        <v>619</v>
      </c>
    </row>
    <row r="5751" spans="1:5" ht="13.5" x14ac:dyDescent="0.25">
      <c r="A5751" s="103">
        <v>89293</v>
      </c>
      <c r="B5751" s="103" t="s">
        <v>6368</v>
      </c>
      <c r="C5751" s="103" t="s">
        <v>184</v>
      </c>
      <c r="D5751" s="360">
        <v>70.930000000000007</v>
      </c>
      <c r="E5751" s="522" t="s">
        <v>619</v>
      </c>
    </row>
    <row r="5752" spans="1:5" ht="13.5" x14ac:dyDescent="0.25">
      <c r="A5752" s="103">
        <v>89294</v>
      </c>
      <c r="B5752" s="103" t="s">
        <v>6369</v>
      </c>
      <c r="C5752" s="103" t="s">
        <v>184</v>
      </c>
      <c r="D5752" s="360">
        <v>84.27</v>
      </c>
      <c r="E5752" s="522" t="s">
        <v>619</v>
      </c>
    </row>
    <row r="5753" spans="1:5" ht="13.5" x14ac:dyDescent="0.25">
      <c r="A5753" s="103">
        <v>89295</v>
      </c>
      <c r="B5753" s="103" t="s">
        <v>6370</v>
      </c>
      <c r="C5753" s="103" t="s">
        <v>184</v>
      </c>
      <c r="D5753" s="360">
        <v>85.6</v>
      </c>
      <c r="E5753" s="522" t="s">
        <v>619</v>
      </c>
    </row>
    <row r="5754" spans="1:5" ht="13.5" x14ac:dyDescent="0.25">
      <c r="A5754" s="103">
        <v>89296</v>
      </c>
      <c r="B5754" s="103" t="s">
        <v>6371</v>
      </c>
      <c r="C5754" s="103" t="s">
        <v>184</v>
      </c>
      <c r="D5754" s="360">
        <v>73.459999999999994</v>
      </c>
      <c r="E5754" s="522" t="s">
        <v>619</v>
      </c>
    </row>
    <row r="5755" spans="1:5" ht="13.5" x14ac:dyDescent="0.25">
      <c r="A5755" s="103">
        <v>89297</v>
      </c>
      <c r="B5755" s="103" t="s">
        <v>6372</v>
      </c>
      <c r="C5755" s="103" t="s">
        <v>184</v>
      </c>
      <c r="D5755" s="360">
        <v>74.790000000000006</v>
      </c>
      <c r="E5755" s="522" t="s">
        <v>619</v>
      </c>
    </row>
    <row r="5756" spans="1:5" ht="13.5" x14ac:dyDescent="0.25">
      <c r="A5756" s="103">
        <v>89298</v>
      </c>
      <c r="B5756" s="103" t="s">
        <v>6373</v>
      </c>
      <c r="C5756" s="103" t="s">
        <v>184</v>
      </c>
      <c r="D5756" s="360">
        <v>79.680000000000007</v>
      </c>
      <c r="E5756" s="522" t="s">
        <v>619</v>
      </c>
    </row>
    <row r="5757" spans="1:5" ht="13.5" x14ac:dyDescent="0.25">
      <c r="A5757" s="103">
        <v>89299</v>
      </c>
      <c r="B5757" s="103" t="s">
        <v>6374</v>
      </c>
      <c r="C5757" s="103" t="s">
        <v>184</v>
      </c>
      <c r="D5757" s="360">
        <v>81.38</v>
      </c>
      <c r="E5757" s="522" t="s">
        <v>619</v>
      </c>
    </row>
    <row r="5758" spans="1:5" ht="13.5" x14ac:dyDescent="0.25">
      <c r="A5758" s="103">
        <v>89300</v>
      </c>
      <c r="B5758" s="103" t="s">
        <v>6375</v>
      </c>
      <c r="C5758" s="103" t="s">
        <v>184</v>
      </c>
      <c r="D5758" s="360">
        <v>72.19</v>
      </c>
      <c r="E5758" s="522" t="s">
        <v>619</v>
      </c>
    </row>
    <row r="5759" spans="1:5" ht="13.5" x14ac:dyDescent="0.25">
      <c r="A5759" s="103">
        <v>89301</v>
      </c>
      <c r="B5759" s="103" t="s">
        <v>6376</v>
      </c>
      <c r="C5759" s="103" t="s">
        <v>184</v>
      </c>
      <c r="D5759" s="360">
        <v>73.89</v>
      </c>
      <c r="E5759" s="522" t="s">
        <v>619</v>
      </c>
    </row>
    <row r="5760" spans="1:5" ht="13.5" x14ac:dyDescent="0.25">
      <c r="A5760" s="103">
        <v>89302</v>
      </c>
      <c r="B5760" s="103" t="s">
        <v>6377</v>
      </c>
      <c r="C5760" s="103" t="s">
        <v>184</v>
      </c>
      <c r="D5760" s="360">
        <v>88.46</v>
      </c>
      <c r="E5760" s="522" t="s">
        <v>619</v>
      </c>
    </row>
    <row r="5761" spans="1:5" ht="13.5" x14ac:dyDescent="0.25">
      <c r="A5761" s="103">
        <v>89303</v>
      </c>
      <c r="B5761" s="103" t="s">
        <v>6378</v>
      </c>
      <c r="C5761" s="103" t="s">
        <v>184</v>
      </c>
      <c r="D5761" s="360">
        <v>90.16</v>
      </c>
      <c r="E5761" s="522" t="s">
        <v>619</v>
      </c>
    </row>
    <row r="5762" spans="1:5" ht="13.5" x14ac:dyDescent="0.25">
      <c r="A5762" s="103">
        <v>89304</v>
      </c>
      <c r="B5762" s="103" t="s">
        <v>6379</v>
      </c>
      <c r="C5762" s="103" t="s">
        <v>184</v>
      </c>
      <c r="D5762" s="360">
        <v>77.239999999999995</v>
      </c>
      <c r="E5762" s="522" t="s">
        <v>619</v>
      </c>
    </row>
    <row r="5763" spans="1:5" ht="13.5" x14ac:dyDescent="0.25">
      <c r="A5763" s="103">
        <v>89305</v>
      </c>
      <c r="B5763" s="103" t="s">
        <v>6380</v>
      </c>
      <c r="C5763" s="103" t="s">
        <v>184</v>
      </c>
      <c r="D5763" s="360">
        <v>78.94</v>
      </c>
      <c r="E5763" s="522" t="s">
        <v>619</v>
      </c>
    </row>
    <row r="5764" spans="1:5" ht="13.5" x14ac:dyDescent="0.25">
      <c r="A5764" s="103">
        <v>89306</v>
      </c>
      <c r="B5764" s="103" t="s">
        <v>6381</v>
      </c>
      <c r="C5764" s="103" t="s">
        <v>184</v>
      </c>
      <c r="D5764" s="360">
        <v>90.82</v>
      </c>
      <c r="E5764" s="522" t="s">
        <v>619</v>
      </c>
    </row>
    <row r="5765" spans="1:5" ht="13.5" x14ac:dyDescent="0.25">
      <c r="A5765" s="103">
        <v>89307</v>
      </c>
      <c r="B5765" s="103" t="s">
        <v>6382</v>
      </c>
      <c r="C5765" s="103" t="s">
        <v>184</v>
      </c>
      <c r="D5765" s="360">
        <v>92.71</v>
      </c>
      <c r="E5765" s="522" t="s">
        <v>619</v>
      </c>
    </row>
    <row r="5766" spans="1:5" ht="13.5" x14ac:dyDescent="0.25">
      <c r="A5766" s="103">
        <v>89308</v>
      </c>
      <c r="B5766" s="103" t="s">
        <v>6383</v>
      </c>
      <c r="C5766" s="103" t="s">
        <v>184</v>
      </c>
      <c r="D5766" s="360">
        <v>83.29</v>
      </c>
      <c r="E5766" s="522" t="s">
        <v>619</v>
      </c>
    </row>
    <row r="5767" spans="1:5" ht="13.5" x14ac:dyDescent="0.25">
      <c r="A5767" s="103">
        <v>89309</v>
      </c>
      <c r="B5767" s="103" t="s">
        <v>6384</v>
      </c>
      <c r="C5767" s="103" t="s">
        <v>184</v>
      </c>
      <c r="D5767" s="360">
        <v>85.18</v>
      </c>
      <c r="E5767" s="522" t="s">
        <v>619</v>
      </c>
    </row>
    <row r="5768" spans="1:5" ht="13.5" x14ac:dyDescent="0.25">
      <c r="A5768" s="103">
        <v>89310</v>
      </c>
      <c r="B5768" s="103" t="s">
        <v>6385</v>
      </c>
      <c r="C5768" s="103" t="s">
        <v>184</v>
      </c>
      <c r="D5768" s="360">
        <v>105.67</v>
      </c>
      <c r="E5768" s="522" t="s">
        <v>619</v>
      </c>
    </row>
    <row r="5769" spans="1:5" ht="13.5" x14ac:dyDescent="0.25">
      <c r="A5769" s="103">
        <v>89311</v>
      </c>
      <c r="B5769" s="103" t="s">
        <v>6386</v>
      </c>
      <c r="C5769" s="103" t="s">
        <v>184</v>
      </c>
      <c r="D5769" s="360">
        <v>107.56</v>
      </c>
      <c r="E5769" s="522" t="s">
        <v>619</v>
      </c>
    </row>
    <row r="5770" spans="1:5" ht="13.5" x14ac:dyDescent="0.25">
      <c r="A5770" s="103">
        <v>89312</v>
      </c>
      <c r="B5770" s="103" t="s">
        <v>6387</v>
      </c>
      <c r="C5770" s="103" t="s">
        <v>184</v>
      </c>
      <c r="D5770" s="360">
        <v>89.56</v>
      </c>
      <c r="E5770" s="522" t="s">
        <v>619</v>
      </c>
    </row>
    <row r="5771" spans="1:5" ht="13.5" x14ac:dyDescent="0.25">
      <c r="A5771" s="103">
        <v>89313</v>
      </c>
      <c r="B5771" s="103" t="s">
        <v>6388</v>
      </c>
      <c r="C5771" s="103" t="s">
        <v>184</v>
      </c>
      <c r="D5771" s="360">
        <v>91.45</v>
      </c>
      <c r="E5771" s="522" t="s">
        <v>619</v>
      </c>
    </row>
    <row r="5772" spans="1:5" ht="13.5" x14ac:dyDescent="0.25">
      <c r="A5772" s="103">
        <v>101157</v>
      </c>
      <c r="B5772" s="103" t="s">
        <v>6389</v>
      </c>
      <c r="C5772" s="103" t="s">
        <v>184</v>
      </c>
      <c r="D5772" s="360">
        <v>61.43</v>
      </c>
      <c r="E5772" s="522" t="s">
        <v>619</v>
      </c>
    </row>
    <row r="5773" spans="1:5" ht="13.5" x14ac:dyDescent="0.25">
      <c r="A5773" s="103">
        <v>101158</v>
      </c>
      <c r="B5773" s="103" t="s">
        <v>6390</v>
      </c>
      <c r="C5773" s="103" t="s">
        <v>184</v>
      </c>
      <c r="D5773" s="360">
        <v>80.36</v>
      </c>
      <c r="E5773" s="522" t="s">
        <v>619</v>
      </c>
    </row>
    <row r="5774" spans="1:5" ht="13.5" x14ac:dyDescent="0.25">
      <c r="A5774" s="103">
        <v>101162</v>
      </c>
      <c r="B5774" s="103" t="s">
        <v>6391</v>
      </c>
      <c r="C5774" s="103" t="s">
        <v>184</v>
      </c>
      <c r="D5774" s="360">
        <v>137.56</v>
      </c>
      <c r="E5774" s="522" t="s">
        <v>619</v>
      </c>
    </row>
    <row r="5775" spans="1:5" ht="13.5" x14ac:dyDescent="0.25">
      <c r="A5775" s="103">
        <v>103316</v>
      </c>
      <c r="B5775" s="103" t="s">
        <v>6392</v>
      </c>
      <c r="C5775" s="103" t="s">
        <v>184</v>
      </c>
      <c r="D5775" s="360">
        <v>69.42</v>
      </c>
      <c r="E5775" s="522" t="s">
        <v>619</v>
      </c>
    </row>
    <row r="5776" spans="1:5" ht="13.5" x14ac:dyDescent="0.25">
      <c r="A5776" s="103">
        <v>103317</v>
      </c>
      <c r="B5776" s="103" t="s">
        <v>6393</v>
      </c>
      <c r="C5776" s="103" t="s">
        <v>184</v>
      </c>
      <c r="D5776" s="360">
        <v>70.319999999999993</v>
      </c>
      <c r="E5776" s="522" t="s">
        <v>619</v>
      </c>
    </row>
    <row r="5777" spans="1:5" ht="13.5" x14ac:dyDescent="0.25">
      <c r="A5777" s="103">
        <v>103318</v>
      </c>
      <c r="B5777" s="103" t="s">
        <v>6394</v>
      </c>
      <c r="C5777" s="103" t="s">
        <v>184</v>
      </c>
      <c r="D5777" s="360">
        <v>90.36</v>
      </c>
      <c r="E5777" s="522" t="s">
        <v>619</v>
      </c>
    </row>
    <row r="5778" spans="1:5" ht="13.5" x14ac:dyDescent="0.25">
      <c r="A5778" s="103">
        <v>103319</v>
      </c>
      <c r="B5778" s="103" t="s">
        <v>6395</v>
      </c>
      <c r="C5778" s="103" t="s">
        <v>184</v>
      </c>
      <c r="D5778" s="360">
        <v>91.42</v>
      </c>
      <c r="E5778" s="522" t="s">
        <v>619</v>
      </c>
    </row>
    <row r="5779" spans="1:5" ht="13.5" x14ac:dyDescent="0.25">
      <c r="A5779" s="103">
        <v>103320</v>
      </c>
      <c r="B5779" s="103" t="s">
        <v>6396</v>
      </c>
      <c r="C5779" s="103" t="s">
        <v>184</v>
      </c>
      <c r="D5779" s="360">
        <v>109.21</v>
      </c>
      <c r="E5779" s="522" t="s">
        <v>619</v>
      </c>
    </row>
    <row r="5780" spans="1:5" ht="13.5" x14ac:dyDescent="0.25">
      <c r="A5780" s="103">
        <v>103321</v>
      </c>
      <c r="B5780" s="103" t="s">
        <v>6397</v>
      </c>
      <c r="C5780" s="103" t="s">
        <v>184</v>
      </c>
      <c r="D5780" s="360">
        <v>110.54</v>
      </c>
      <c r="E5780" s="522" t="s">
        <v>619</v>
      </c>
    </row>
    <row r="5781" spans="1:5" ht="13.5" x14ac:dyDescent="0.25">
      <c r="A5781" s="103">
        <v>103336</v>
      </c>
      <c r="B5781" s="103" t="s">
        <v>6398</v>
      </c>
      <c r="C5781" s="103" t="s">
        <v>184</v>
      </c>
      <c r="D5781" s="360">
        <v>78.180000000000007</v>
      </c>
      <c r="E5781" s="522" t="s">
        <v>619</v>
      </c>
    </row>
    <row r="5782" spans="1:5" ht="13.5" x14ac:dyDescent="0.25">
      <c r="A5782" s="103">
        <v>103337</v>
      </c>
      <c r="B5782" s="103" t="s">
        <v>6399</v>
      </c>
      <c r="C5782" s="103" t="s">
        <v>184</v>
      </c>
      <c r="D5782" s="360">
        <v>79.08</v>
      </c>
      <c r="E5782" s="522" t="s">
        <v>619</v>
      </c>
    </row>
    <row r="5783" spans="1:5" ht="13.5" x14ac:dyDescent="0.25">
      <c r="A5783" s="103">
        <v>103338</v>
      </c>
      <c r="B5783" s="103" t="s">
        <v>6400</v>
      </c>
      <c r="C5783" s="103" t="s">
        <v>184</v>
      </c>
      <c r="D5783" s="360">
        <v>103.16</v>
      </c>
      <c r="E5783" s="522" t="s">
        <v>619</v>
      </c>
    </row>
    <row r="5784" spans="1:5" ht="13.5" x14ac:dyDescent="0.25">
      <c r="A5784" s="103">
        <v>103339</v>
      </c>
      <c r="B5784" s="103" t="s">
        <v>6401</v>
      </c>
      <c r="C5784" s="103" t="s">
        <v>184</v>
      </c>
      <c r="D5784" s="360">
        <v>104.22</v>
      </c>
      <c r="E5784" s="522" t="s">
        <v>619</v>
      </c>
    </row>
    <row r="5785" spans="1:5" ht="13.5" x14ac:dyDescent="0.25">
      <c r="A5785" s="103">
        <v>103340</v>
      </c>
      <c r="B5785" s="103" t="s">
        <v>6402</v>
      </c>
      <c r="C5785" s="103" t="s">
        <v>184</v>
      </c>
      <c r="D5785" s="360">
        <v>125.25</v>
      </c>
      <c r="E5785" s="522" t="s">
        <v>619</v>
      </c>
    </row>
    <row r="5786" spans="1:5" ht="13.5" x14ac:dyDescent="0.25">
      <c r="A5786" s="103">
        <v>103341</v>
      </c>
      <c r="B5786" s="103" t="s">
        <v>6403</v>
      </c>
      <c r="C5786" s="103" t="s">
        <v>184</v>
      </c>
      <c r="D5786" s="360">
        <v>126.58</v>
      </c>
      <c r="E5786" s="522" t="s">
        <v>619</v>
      </c>
    </row>
    <row r="5787" spans="1:5" ht="13.5" x14ac:dyDescent="0.25">
      <c r="A5787" s="103">
        <v>103342</v>
      </c>
      <c r="B5787" s="103" t="s">
        <v>6404</v>
      </c>
      <c r="C5787" s="103" t="s">
        <v>184</v>
      </c>
      <c r="D5787" s="360">
        <v>105.3</v>
      </c>
      <c r="E5787" s="522" t="s">
        <v>619</v>
      </c>
    </row>
    <row r="5788" spans="1:5" ht="13.5" x14ac:dyDescent="0.25">
      <c r="A5788" s="103">
        <v>103343</v>
      </c>
      <c r="B5788" s="103" t="s">
        <v>6405</v>
      </c>
      <c r="C5788" s="103" t="s">
        <v>184</v>
      </c>
      <c r="D5788" s="360">
        <v>106.47</v>
      </c>
      <c r="E5788" s="522" t="s">
        <v>619</v>
      </c>
    </row>
    <row r="5789" spans="1:5" ht="13.5" x14ac:dyDescent="0.25">
      <c r="A5789" s="103">
        <v>89453</v>
      </c>
      <c r="B5789" s="103" t="s">
        <v>6406</v>
      </c>
      <c r="C5789" s="103" t="s">
        <v>184</v>
      </c>
      <c r="D5789" s="360">
        <v>77.510000000000005</v>
      </c>
      <c r="E5789" s="522" t="s">
        <v>619</v>
      </c>
    </row>
    <row r="5790" spans="1:5" ht="13.5" x14ac:dyDescent="0.25">
      <c r="A5790" s="103">
        <v>89455</v>
      </c>
      <c r="B5790" s="103" t="s">
        <v>6407</v>
      </c>
      <c r="C5790" s="103" t="s">
        <v>184</v>
      </c>
      <c r="D5790" s="360">
        <v>93.99</v>
      </c>
      <c r="E5790" s="522" t="s">
        <v>619</v>
      </c>
    </row>
    <row r="5791" spans="1:5" ht="13.5" x14ac:dyDescent="0.25">
      <c r="A5791" s="103">
        <v>89462</v>
      </c>
      <c r="B5791" s="103" t="s">
        <v>6408</v>
      </c>
      <c r="C5791" s="103" t="s">
        <v>184</v>
      </c>
      <c r="D5791" s="360">
        <v>102.48</v>
      </c>
      <c r="E5791" s="522" t="s">
        <v>619</v>
      </c>
    </row>
    <row r="5792" spans="1:5" ht="13.5" x14ac:dyDescent="0.25">
      <c r="A5792" s="103">
        <v>89464</v>
      </c>
      <c r="B5792" s="103" t="s">
        <v>6408</v>
      </c>
      <c r="C5792" s="103" t="s">
        <v>184</v>
      </c>
      <c r="D5792" s="360">
        <v>120.78</v>
      </c>
      <c r="E5792" s="522" t="s">
        <v>619</v>
      </c>
    </row>
    <row r="5793" spans="1:5" ht="13.5" x14ac:dyDescent="0.25">
      <c r="A5793" s="103">
        <v>89470</v>
      </c>
      <c r="B5793" s="103" t="s">
        <v>6409</v>
      </c>
      <c r="C5793" s="103" t="s">
        <v>184</v>
      </c>
      <c r="D5793" s="360">
        <v>88.16</v>
      </c>
      <c r="E5793" s="522" t="s">
        <v>619</v>
      </c>
    </row>
    <row r="5794" spans="1:5" ht="13.5" x14ac:dyDescent="0.25">
      <c r="A5794" s="103">
        <v>89472</v>
      </c>
      <c r="B5794" s="103" t="s">
        <v>6410</v>
      </c>
      <c r="C5794" s="103" t="s">
        <v>184</v>
      </c>
      <c r="D5794" s="360">
        <v>105.69</v>
      </c>
      <c r="E5794" s="522" t="s">
        <v>619</v>
      </c>
    </row>
    <row r="5795" spans="1:5" ht="13.5" x14ac:dyDescent="0.25">
      <c r="A5795" s="103">
        <v>89478</v>
      </c>
      <c r="B5795" s="103" t="s">
        <v>6411</v>
      </c>
      <c r="C5795" s="103" t="s">
        <v>184</v>
      </c>
      <c r="D5795" s="360">
        <v>120.04</v>
      </c>
      <c r="E5795" s="522" t="s">
        <v>619</v>
      </c>
    </row>
    <row r="5796" spans="1:5" ht="13.5" x14ac:dyDescent="0.25">
      <c r="A5796" s="103">
        <v>89480</v>
      </c>
      <c r="B5796" s="103" t="s">
        <v>6412</v>
      </c>
      <c r="C5796" s="103" t="s">
        <v>184</v>
      </c>
      <c r="D5796" s="360">
        <v>139.41</v>
      </c>
      <c r="E5796" s="522" t="s">
        <v>619</v>
      </c>
    </row>
    <row r="5797" spans="1:5" ht="13.5" x14ac:dyDescent="0.25">
      <c r="A5797" s="103">
        <v>91815</v>
      </c>
      <c r="B5797" s="103" t="s">
        <v>6413</v>
      </c>
      <c r="C5797" s="103" t="s">
        <v>184</v>
      </c>
      <c r="D5797" s="360">
        <v>77.510000000000005</v>
      </c>
      <c r="E5797" s="522" t="s">
        <v>619</v>
      </c>
    </row>
    <row r="5798" spans="1:5" ht="13.5" x14ac:dyDescent="0.25">
      <c r="A5798" s="103">
        <v>91816</v>
      </c>
      <c r="B5798" s="103" t="s">
        <v>6414</v>
      </c>
      <c r="C5798" s="103" t="s">
        <v>184</v>
      </c>
      <c r="D5798" s="360">
        <v>102.48</v>
      </c>
      <c r="E5798" s="522" t="s">
        <v>619</v>
      </c>
    </row>
    <row r="5799" spans="1:5" ht="13.5" x14ac:dyDescent="0.25">
      <c r="A5799" s="103">
        <v>101161</v>
      </c>
      <c r="B5799" s="103" t="s">
        <v>6415</v>
      </c>
      <c r="C5799" s="103" t="s">
        <v>184</v>
      </c>
      <c r="D5799" s="360">
        <v>203.55</v>
      </c>
      <c r="E5799" s="522" t="s">
        <v>619</v>
      </c>
    </row>
    <row r="5800" spans="1:5" ht="13.5" x14ac:dyDescent="0.25">
      <c r="A5800" s="103">
        <v>101163</v>
      </c>
      <c r="B5800" s="103" t="s">
        <v>6416</v>
      </c>
      <c r="C5800" s="103" t="s">
        <v>184</v>
      </c>
      <c r="D5800" s="360">
        <v>761.81</v>
      </c>
      <c r="E5800" s="522" t="s">
        <v>619</v>
      </c>
    </row>
    <row r="5801" spans="1:5" ht="13.5" x14ac:dyDescent="0.25">
      <c r="A5801" s="103">
        <v>101164</v>
      </c>
      <c r="B5801" s="103" t="s">
        <v>6417</v>
      </c>
      <c r="C5801" s="103" t="s">
        <v>184</v>
      </c>
      <c r="D5801" s="360">
        <v>772.65</v>
      </c>
      <c r="E5801" s="522" t="s">
        <v>619</v>
      </c>
    </row>
    <row r="5802" spans="1:5" ht="13.5" x14ac:dyDescent="0.25">
      <c r="A5802" s="103">
        <v>96358</v>
      </c>
      <c r="B5802" s="103" t="s">
        <v>6418</v>
      </c>
      <c r="C5802" s="103" t="s">
        <v>184</v>
      </c>
      <c r="D5802" s="360">
        <v>95.81</v>
      </c>
      <c r="E5802" s="522" t="s">
        <v>619</v>
      </c>
    </row>
    <row r="5803" spans="1:5" ht="13.5" x14ac:dyDescent="0.25">
      <c r="A5803" s="103">
        <v>96359</v>
      </c>
      <c r="B5803" s="103" t="s">
        <v>6419</v>
      </c>
      <c r="C5803" s="103" t="s">
        <v>184</v>
      </c>
      <c r="D5803" s="360">
        <v>108.72</v>
      </c>
      <c r="E5803" s="522" t="s">
        <v>619</v>
      </c>
    </row>
    <row r="5804" spans="1:5" ht="13.5" x14ac:dyDescent="0.25">
      <c r="A5804" s="103">
        <v>96360</v>
      </c>
      <c r="B5804" s="103" t="s">
        <v>6420</v>
      </c>
      <c r="C5804" s="103" t="s">
        <v>184</v>
      </c>
      <c r="D5804" s="360">
        <v>128.76</v>
      </c>
      <c r="E5804" s="522" t="s">
        <v>619</v>
      </c>
    </row>
    <row r="5805" spans="1:5" ht="13.5" x14ac:dyDescent="0.25">
      <c r="A5805" s="103">
        <v>96361</v>
      </c>
      <c r="B5805" s="103" t="s">
        <v>6421</v>
      </c>
      <c r="C5805" s="103" t="s">
        <v>184</v>
      </c>
      <c r="D5805" s="360">
        <v>153.85</v>
      </c>
      <c r="E5805" s="522" t="s">
        <v>619</v>
      </c>
    </row>
    <row r="5806" spans="1:5" ht="13.5" x14ac:dyDescent="0.25">
      <c r="A5806" s="103">
        <v>96362</v>
      </c>
      <c r="B5806" s="103" t="s">
        <v>6422</v>
      </c>
      <c r="C5806" s="103" t="s">
        <v>184</v>
      </c>
      <c r="D5806" s="360">
        <v>122.89</v>
      </c>
      <c r="E5806" s="522" t="s">
        <v>619</v>
      </c>
    </row>
    <row r="5807" spans="1:5" ht="13.5" x14ac:dyDescent="0.25">
      <c r="A5807" s="103">
        <v>96363</v>
      </c>
      <c r="B5807" s="103" t="s">
        <v>6423</v>
      </c>
      <c r="C5807" s="103" t="s">
        <v>184</v>
      </c>
      <c r="D5807" s="360">
        <v>136.28</v>
      </c>
      <c r="E5807" s="522" t="s">
        <v>619</v>
      </c>
    </row>
    <row r="5808" spans="1:5" ht="13.5" x14ac:dyDescent="0.25">
      <c r="A5808" s="103">
        <v>96364</v>
      </c>
      <c r="B5808" s="103" t="s">
        <v>6424</v>
      </c>
      <c r="C5808" s="103" t="s">
        <v>184</v>
      </c>
      <c r="D5808" s="360">
        <v>155.83000000000001</v>
      </c>
      <c r="E5808" s="522" t="s">
        <v>619</v>
      </c>
    </row>
    <row r="5809" spans="1:5" ht="13.5" x14ac:dyDescent="0.25">
      <c r="A5809" s="103">
        <v>96365</v>
      </c>
      <c r="B5809" s="103" t="s">
        <v>6425</v>
      </c>
      <c r="C5809" s="103" t="s">
        <v>184</v>
      </c>
      <c r="D5809" s="360">
        <v>181.38</v>
      </c>
      <c r="E5809" s="522" t="s">
        <v>619</v>
      </c>
    </row>
    <row r="5810" spans="1:5" ht="13.5" x14ac:dyDescent="0.25">
      <c r="A5810" s="103">
        <v>96366</v>
      </c>
      <c r="B5810" s="103" t="s">
        <v>6426</v>
      </c>
      <c r="C5810" s="103" t="s">
        <v>184</v>
      </c>
      <c r="D5810" s="360">
        <v>149.96</v>
      </c>
      <c r="E5810" s="522" t="s">
        <v>619</v>
      </c>
    </row>
    <row r="5811" spans="1:5" ht="13.5" x14ac:dyDescent="0.25">
      <c r="A5811" s="103">
        <v>96367</v>
      </c>
      <c r="B5811" s="103" t="s">
        <v>6427</v>
      </c>
      <c r="C5811" s="103" t="s">
        <v>184</v>
      </c>
      <c r="D5811" s="360">
        <v>163.78</v>
      </c>
      <c r="E5811" s="522" t="s">
        <v>619</v>
      </c>
    </row>
    <row r="5812" spans="1:5" ht="13.5" x14ac:dyDescent="0.25">
      <c r="A5812" s="103">
        <v>96368</v>
      </c>
      <c r="B5812" s="103" t="s">
        <v>6428</v>
      </c>
      <c r="C5812" s="103" t="s">
        <v>184</v>
      </c>
      <c r="D5812" s="360">
        <v>182.9</v>
      </c>
      <c r="E5812" s="522" t="s">
        <v>619</v>
      </c>
    </row>
    <row r="5813" spans="1:5" ht="13.5" x14ac:dyDescent="0.25">
      <c r="A5813" s="103">
        <v>96369</v>
      </c>
      <c r="B5813" s="103" t="s">
        <v>6429</v>
      </c>
      <c r="C5813" s="103" t="s">
        <v>184</v>
      </c>
      <c r="D5813" s="360">
        <v>208.9</v>
      </c>
      <c r="E5813" s="522" t="s">
        <v>619</v>
      </c>
    </row>
    <row r="5814" spans="1:5" ht="13.5" x14ac:dyDescent="0.25">
      <c r="A5814" s="103">
        <v>96370</v>
      </c>
      <c r="B5814" s="103" t="s">
        <v>6430</v>
      </c>
      <c r="C5814" s="103" t="s">
        <v>184</v>
      </c>
      <c r="D5814" s="360">
        <v>65.09</v>
      </c>
      <c r="E5814" s="522" t="s">
        <v>619</v>
      </c>
    </row>
    <row r="5815" spans="1:5" ht="13.5" x14ac:dyDescent="0.25">
      <c r="A5815" s="103">
        <v>96371</v>
      </c>
      <c r="B5815" s="103" t="s">
        <v>6431</v>
      </c>
      <c r="C5815" s="103" t="s">
        <v>184</v>
      </c>
      <c r="D5815" s="360">
        <v>77.739999999999995</v>
      </c>
      <c r="E5815" s="522" t="s">
        <v>619</v>
      </c>
    </row>
    <row r="5816" spans="1:5" ht="13.5" x14ac:dyDescent="0.25">
      <c r="A5816" s="103">
        <v>96373</v>
      </c>
      <c r="B5816" s="103" t="s">
        <v>6432</v>
      </c>
      <c r="C5816" s="103" t="s">
        <v>206</v>
      </c>
      <c r="D5816" s="360">
        <v>12.6</v>
      </c>
      <c r="E5816" s="522" t="s">
        <v>619</v>
      </c>
    </row>
    <row r="5817" spans="1:5" ht="13.5" x14ac:dyDescent="0.25">
      <c r="A5817" s="103">
        <v>96374</v>
      </c>
      <c r="B5817" s="103" t="s">
        <v>6433</v>
      </c>
      <c r="C5817" s="103" t="s">
        <v>206</v>
      </c>
      <c r="D5817" s="360">
        <v>33.24</v>
      </c>
      <c r="E5817" s="522" t="s">
        <v>619</v>
      </c>
    </row>
    <row r="5818" spans="1:5" ht="13.5" x14ac:dyDescent="0.25">
      <c r="A5818" s="103">
        <v>102235</v>
      </c>
      <c r="B5818" s="103" t="s">
        <v>6434</v>
      </c>
      <c r="C5818" s="103" t="s">
        <v>184</v>
      </c>
      <c r="D5818" s="360">
        <v>511.22</v>
      </c>
      <c r="E5818" s="522" t="s">
        <v>619</v>
      </c>
    </row>
    <row r="5819" spans="1:5" ht="13.5" x14ac:dyDescent="0.25">
      <c r="A5819" s="103">
        <v>102253</v>
      </c>
      <c r="B5819" s="103" t="s">
        <v>6435</v>
      </c>
      <c r="C5819" s="103" t="s">
        <v>184</v>
      </c>
      <c r="D5819" s="360">
        <v>558.53</v>
      </c>
      <c r="E5819" s="522" t="s">
        <v>619</v>
      </c>
    </row>
    <row r="5820" spans="1:5" ht="13.5" x14ac:dyDescent="0.25">
      <c r="A5820" s="103">
        <v>102254</v>
      </c>
      <c r="B5820" s="103" t="s">
        <v>6436</v>
      </c>
      <c r="C5820" s="103" t="s">
        <v>184</v>
      </c>
      <c r="D5820" s="360">
        <v>412.27</v>
      </c>
      <c r="E5820" s="522" t="s">
        <v>619</v>
      </c>
    </row>
    <row r="5821" spans="1:5" ht="13.5" x14ac:dyDescent="0.25">
      <c r="A5821" s="103">
        <v>102255</v>
      </c>
      <c r="B5821" s="103" t="s">
        <v>6437</v>
      </c>
      <c r="C5821" s="103" t="s">
        <v>184</v>
      </c>
      <c r="D5821" s="360">
        <v>604.24</v>
      </c>
      <c r="E5821" s="522" t="s">
        <v>619</v>
      </c>
    </row>
    <row r="5822" spans="1:5" ht="13.5" x14ac:dyDescent="0.25">
      <c r="A5822" s="103">
        <v>102256</v>
      </c>
      <c r="B5822" s="103" t="s">
        <v>6438</v>
      </c>
      <c r="C5822" s="103" t="s">
        <v>184</v>
      </c>
      <c r="D5822" s="360">
        <v>585.33000000000004</v>
      </c>
      <c r="E5822" s="522" t="s">
        <v>619</v>
      </c>
    </row>
    <row r="5823" spans="1:5" ht="13.5" x14ac:dyDescent="0.25">
      <c r="A5823" s="103">
        <v>102257</v>
      </c>
      <c r="B5823" s="103" t="s">
        <v>6439</v>
      </c>
      <c r="C5823" s="103" t="s">
        <v>184</v>
      </c>
      <c r="D5823" s="360">
        <v>350.92</v>
      </c>
      <c r="E5823" s="522" t="s">
        <v>619</v>
      </c>
    </row>
    <row r="5824" spans="1:5" ht="13.5" x14ac:dyDescent="0.25">
      <c r="A5824" s="103">
        <v>102258</v>
      </c>
      <c r="B5824" s="103" t="s">
        <v>6440</v>
      </c>
      <c r="C5824" s="103" t="s">
        <v>184</v>
      </c>
      <c r="D5824" s="360">
        <v>398.67</v>
      </c>
      <c r="E5824" s="522" t="s">
        <v>619</v>
      </c>
    </row>
    <row r="5825" spans="1:5" ht="13.5" x14ac:dyDescent="0.25">
      <c r="A5825" s="103">
        <v>101154</v>
      </c>
      <c r="B5825" s="103" t="s">
        <v>6441</v>
      </c>
      <c r="C5825" s="103" t="s">
        <v>184</v>
      </c>
      <c r="D5825" s="360">
        <v>107.09</v>
      </c>
      <c r="E5825" s="522" t="s">
        <v>619</v>
      </c>
    </row>
    <row r="5826" spans="1:5" ht="13.5" x14ac:dyDescent="0.25">
      <c r="A5826" s="103">
        <v>101155</v>
      </c>
      <c r="B5826" s="103" t="s">
        <v>6442</v>
      </c>
      <c r="C5826" s="103" t="s">
        <v>184</v>
      </c>
      <c r="D5826" s="360">
        <v>149.78</v>
      </c>
      <c r="E5826" s="522" t="s">
        <v>619</v>
      </c>
    </row>
    <row r="5827" spans="1:5" ht="13.5" x14ac:dyDescent="0.25">
      <c r="A5827" s="103">
        <v>101156</v>
      </c>
      <c r="B5827" s="103" t="s">
        <v>6443</v>
      </c>
      <c r="C5827" s="103" t="s">
        <v>184</v>
      </c>
      <c r="D5827" s="360">
        <v>219.05</v>
      </c>
      <c r="E5827" s="522" t="s">
        <v>619</v>
      </c>
    </row>
    <row r="5828" spans="1:5" ht="13.5" x14ac:dyDescent="0.25">
      <c r="A5828" s="103">
        <v>101814</v>
      </c>
      <c r="B5828" s="103" t="s">
        <v>6444</v>
      </c>
      <c r="C5828" s="103" t="s">
        <v>184</v>
      </c>
      <c r="D5828" s="360">
        <v>42.4</v>
      </c>
      <c r="E5828" s="522" t="s">
        <v>619</v>
      </c>
    </row>
    <row r="5829" spans="1:5" ht="13.5" x14ac:dyDescent="0.25">
      <c r="A5829" s="103">
        <v>101816</v>
      </c>
      <c r="B5829" s="103" t="s">
        <v>6445</v>
      </c>
      <c r="C5829" s="103" t="s">
        <v>184</v>
      </c>
      <c r="D5829" s="360">
        <v>64.39</v>
      </c>
      <c r="E5829" s="522" t="s">
        <v>619</v>
      </c>
    </row>
    <row r="5830" spans="1:5" ht="13.5" x14ac:dyDescent="0.25">
      <c r="A5830" s="103">
        <v>101817</v>
      </c>
      <c r="B5830" s="103" t="s">
        <v>6446</v>
      </c>
      <c r="C5830" s="103" t="s">
        <v>184</v>
      </c>
      <c r="D5830" s="360">
        <v>45.76</v>
      </c>
      <c r="E5830" s="522" t="s">
        <v>619</v>
      </c>
    </row>
    <row r="5831" spans="1:5" ht="13.5" x14ac:dyDescent="0.25">
      <c r="A5831" s="103">
        <v>101819</v>
      </c>
      <c r="B5831" s="103" t="s">
        <v>6447</v>
      </c>
      <c r="C5831" s="103" t="s">
        <v>184</v>
      </c>
      <c r="D5831" s="360">
        <v>58.19</v>
      </c>
      <c r="E5831" s="522" t="s">
        <v>619</v>
      </c>
    </row>
    <row r="5832" spans="1:5" ht="13.5" x14ac:dyDescent="0.25">
      <c r="A5832" s="103">
        <v>101820</v>
      </c>
      <c r="B5832" s="103" t="s">
        <v>6448</v>
      </c>
      <c r="C5832" s="103" t="s">
        <v>184</v>
      </c>
      <c r="D5832" s="360">
        <v>37.5</v>
      </c>
      <c r="E5832" s="522" t="s">
        <v>619</v>
      </c>
    </row>
    <row r="5833" spans="1:5" ht="13.5" x14ac:dyDescent="0.25">
      <c r="A5833" s="103">
        <v>101822</v>
      </c>
      <c r="B5833" s="103" t="s">
        <v>6449</v>
      </c>
      <c r="C5833" s="103" t="s">
        <v>229</v>
      </c>
      <c r="D5833" s="360">
        <v>119.37</v>
      </c>
      <c r="E5833" s="522" t="s">
        <v>619</v>
      </c>
    </row>
    <row r="5834" spans="1:5" ht="13.5" x14ac:dyDescent="0.25">
      <c r="A5834" s="103">
        <v>101823</v>
      </c>
      <c r="B5834" s="103" t="s">
        <v>6450</v>
      </c>
      <c r="C5834" s="103" t="s">
        <v>229</v>
      </c>
      <c r="D5834" s="360">
        <v>155.01</v>
      </c>
      <c r="E5834" s="522" t="s">
        <v>619</v>
      </c>
    </row>
    <row r="5835" spans="1:5" ht="13.5" x14ac:dyDescent="0.25">
      <c r="A5835" s="103">
        <v>101824</v>
      </c>
      <c r="B5835" s="103" t="s">
        <v>6451</v>
      </c>
      <c r="C5835" s="103" t="s">
        <v>229</v>
      </c>
      <c r="D5835" s="360">
        <v>188.2</v>
      </c>
      <c r="E5835" s="522" t="s">
        <v>619</v>
      </c>
    </row>
    <row r="5836" spans="1:5" ht="13.5" x14ac:dyDescent="0.25">
      <c r="A5836" s="103">
        <v>101825</v>
      </c>
      <c r="B5836" s="103" t="s">
        <v>6452</v>
      </c>
      <c r="C5836" s="103" t="s">
        <v>229</v>
      </c>
      <c r="D5836" s="360">
        <v>220.5</v>
      </c>
      <c r="E5836" s="522" t="s">
        <v>619</v>
      </c>
    </row>
    <row r="5837" spans="1:5" ht="13.5" x14ac:dyDescent="0.25">
      <c r="A5837" s="103">
        <v>101826</v>
      </c>
      <c r="B5837" s="103" t="s">
        <v>6453</v>
      </c>
      <c r="C5837" s="103" t="s">
        <v>229</v>
      </c>
      <c r="D5837" s="360">
        <v>252.37</v>
      </c>
      <c r="E5837" s="522" t="s">
        <v>619</v>
      </c>
    </row>
    <row r="5838" spans="1:5" ht="13.5" x14ac:dyDescent="0.25">
      <c r="A5838" s="103">
        <v>101827</v>
      </c>
      <c r="B5838" s="103" t="s">
        <v>6454</v>
      </c>
      <c r="C5838" s="103" t="s">
        <v>229</v>
      </c>
      <c r="D5838" s="360">
        <v>223.25</v>
      </c>
      <c r="E5838" s="522" t="s">
        <v>619</v>
      </c>
    </row>
    <row r="5839" spans="1:5" ht="13.5" x14ac:dyDescent="0.25">
      <c r="A5839" s="103">
        <v>101828</v>
      </c>
      <c r="B5839" s="103" t="s">
        <v>6455</v>
      </c>
      <c r="C5839" s="103" t="s">
        <v>229</v>
      </c>
      <c r="D5839" s="360">
        <v>205.94</v>
      </c>
      <c r="E5839" s="522" t="s">
        <v>619</v>
      </c>
    </row>
    <row r="5840" spans="1:5" ht="13.5" x14ac:dyDescent="0.25">
      <c r="A5840" s="103">
        <v>101829</v>
      </c>
      <c r="B5840" s="103" t="s">
        <v>6456</v>
      </c>
      <c r="C5840" s="103" t="s">
        <v>229</v>
      </c>
      <c r="D5840" s="360">
        <v>287.93</v>
      </c>
      <c r="E5840" s="522" t="s">
        <v>619</v>
      </c>
    </row>
    <row r="5841" spans="1:5" ht="13.5" x14ac:dyDescent="0.25">
      <c r="A5841" s="103">
        <v>101830</v>
      </c>
      <c r="B5841" s="103" t="s">
        <v>6457</v>
      </c>
      <c r="C5841" s="103" t="s">
        <v>229</v>
      </c>
      <c r="D5841" s="360">
        <v>318.14999999999998</v>
      </c>
      <c r="E5841" s="522" t="s">
        <v>619</v>
      </c>
    </row>
    <row r="5842" spans="1:5" ht="13.5" x14ac:dyDescent="0.25">
      <c r="A5842" s="103">
        <v>101831</v>
      </c>
      <c r="B5842" s="103" t="s">
        <v>6458</v>
      </c>
      <c r="C5842" s="103" t="s">
        <v>229</v>
      </c>
      <c r="D5842" s="360">
        <v>347.94</v>
      </c>
      <c r="E5842" s="522" t="s">
        <v>619</v>
      </c>
    </row>
    <row r="5843" spans="1:5" ht="13.5" x14ac:dyDescent="0.25">
      <c r="A5843" s="103">
        <v>101832</v>
      </c>
      <c r="B5843" s="103" t="s">
        <v>6459</v>
      </c>
      <c r="C5843" s="103" t="s">
        <v>229</v>
      </c>
      <c r="D5843" s="360">
        <v>271.31</v>
      </c>
      <c r="E5843" s="522" t="s">
        <v>619</v>
      </c>
    </row>
    <row r="5844" spans="1:5" ht="13.5" x14ac:dyDescent="0.25">
      <c r="A5844" s="103">
        <v>101833</v>
      </c>
      <c r="B5844" s="103" t="s">
        <v>6460</v>
      </c>
      <c r="C5844" s="103" t="s">
        <v>229</v>
      </c>
      <c r="D5844" s="360">
        <v>301.87</v>
      </c>
      <c r="E5844" s="522" t="s">
        <v>619</v>
      </c>
    </row>
    <row r="5845" spans="1:5" ht="13.5" x14ac:dyDescent="0.25">
      <c r="A5845" s="103">
        <v>101834</v>
      </c>
      <c r="B5845" s="103" t="s">
        <v>6461</v>
      </c>
      <c r="C5845" s="103" t="s">
        <v>229</v>
      </c>
      <c r="D5845" s="360">
        <v>332.02</v>
      </c>
      <c r="E5845" s="522" t="s">
        <v>619</v>
      </c>
    </row>
    <row r="5846" spans="1:5" ht="13.5" x14ac:dyDescent="0.25">
      <c r="A5846" s="103">
        <v>101835</v>
      </c>
      <c r="B5846" s="103" t="s">
        <v>6462</v>
      </c>
      <c r="C5846" s="103" t="s">
        <v>229</v>
      </c>
      <c r="D5846" s="360">
        <v>317.44</v>
      </c>
      <c r="E5846" s="522" t="s">
        <v>619</v>
      </c>
    </row>
    <row r="5847" spans="1:5" ht="13.5" x14ac:dyDescent="0.25">
      <c r="A5847" s="103">
        <v>101836</v>
      </c>
      <c r="B5847" s="103" t="s">
        <v>6463</v>
      </c>
      <c r="C5847" s="103" t="s">
        <v>229</v>
      </c>
      <c r="D5847" s="360">
        <v>25.98</v>
      </c>
      <c r="E5847" s="522" t="s">
        <v>619</v>
      </c>
    </row>
    <row r="5848" spans="1:5" ht="13.5" x14ac:dyDescent="0.25">
      <c r="A5848" s="103">
        <v>101837</v>
      </c>
      <c r="B5848" s="103" t="s">
        <v>6464</v>
      </c>
      <c r="C5848" s="103" t="s">
        <v>229</v>
      </c>
      <c r="D5848" s="360">
        <v>61.62</v>
      </c>
      <c r="E5848" s="522" t="s">
        <v>619</v>
      </c>
    </row>
    <row r="5849" spans="1:5" ht="13.5" x14ac:dyDescent="0.25">
      <c r="A5849" s="103">
        <v>101838</v>
      </c>
      <c r="B5849" s="103" t="s">
        <v>6465</v>
      </c>
      <c r="C5849" s="103" t="s">
        <v>229</v>
      </c>
      <c r="D5849" s="360">
        <v>94.81</v>
      </c>
      <c r="E5849" s="522" t="s">
        <v>619</v>
      </c>
    </row>
    <row r="5850" spans="1:5" ht="13.5" x14ac:dyDescent="0.25">
      <c r="A5850" s="103">
        <v>101839</v>
      </c>
      <c r="B5850" s="103" t="s">
        <v>6466</v>
      </c>
      <c r="C5850" s="103" t="s">
        <v>229</v>
      </c>
      <c r="D5850" s="360">
        <v>127.11</v>
      </c>
      <c r="E5850" s="522" t="s">
        <v>619</v>
      </c>
    </row>
    <row r="5851" spans="1:5" ht="13.5" x14ac:dyDescent="0.25">
      <c r="A5851" s="103">
        <v>101840</v>
      </c>
      <c r="B5851" s="103" t="s">
        <v>6467</v>
      </c>
      <c r="C5851" s="103" t="s">
        <v>229</v>
      </c>
      <c r="D5851" s="360">
        <v>207.76</v>
      </c>
      <c r="E5851" s="522" t="s">
        <v>619</v>
      </c>
    </row>
    <row r="5852" spans="1:5" ht="13.5" x14ac:dyDescent="0.25">
      <c r="A5852" s="103">
        <v>101841</v>
      </c>
      <c r="B5852" s="103" t="s">
        <v>6468</v>
      </c>
      <c r="C5852" s="103" t="s">
        <v>229</v>
      </c>
      <c r="D5852" s="360">
        <v>129.86000000000001</v>
      </c>
      <c r="E5852" s="522" t="s">
        <v>619</v>
      </c>
    </row>
    <row r="5853" spans="1:5" ht="13.5" x14ac:dyDescent="0.25">
      <c r="A5853" s="103">
        <v>101842</v>
      </c>
      <c r="B5853" s="103" t="s">
        <v>6469</v>
      </c>
      <c r="C5853" s="103" t="s">
        <v>229</v>
      </c>
      <c r="D5853" s="360">
        <v>112.55</v>
      </c>
      <c r="E5853" s="522" t="s">
        <v>619</v>
      </c>
    </row>
    <row r="5854" spans="1:5" ht="13.5" x14ac:dyDescent="0.25">
      <c r="A5854" s="103">
        <v>101843</v>
      </c>
      <c r="B5854" s="103" t="s">
        <v>6470</v>
      </c>
      <c r="C5854" s="103" t="s">
        <v>229</v>
      </c>
      <c r="D5854" s="360">
        <v>194.54</v>
      </c>
      <c r="E5854" s="522" t="s">
        <v>619</v>
      </c>
    </row>
    <row r="5855" spans="1:5" ht="13.5" x14ac:dyDescent="0.25">
      <c r="A5855" s="103">
        <v>101844</v>
      </c>
      <c r="B5855" s="103" t="s">
        <v>6471</v>
      </c>
      <c r="C5855" s="103" t="s">
        <v>229</v>
      </c>
      <c r="D5855" s="360">
        <v>224.76</v>
      </c>
      <c r="E5855" s="522" t="s">
        <v>619</v>
      </c>
    </row>
    <row r="5856" spans="1:5" ht="13.5" x14ac:dyDescent="0.25">
      <c r="A5856" s="103">
        <v>101845</v>
      </c>
      <c r="B5856" s="103" t="s">
        <v>6472</v>
      </c>
      <c r="C5856" s="103" t="s">
        <v>229</v>
      </c>
      <c r="D5856" s="360">
        <v>254.55</v>
      </c>
      <c r="E5856" s="522" t="s">
        <v>619</v>
      </c>
    </row>
    <row r="5857" spans="1:5" ht="13.5" x14ac:dyDescent="0.25">
      <c r="A5857" s="103">
        <v>101846</v>
      </c>
      <c r="B5857" s="103" t="s">
        <v>6473</v>
      </c>
      <c r="C5857" s="103" t="s">
        <v>229</v>
      </c>
      <c r="D5857" s="360">
        <v>177.92</v>
      </c>
      <c r="E5857" s="522" t="s">
        <v>619</v>
      </c>
    </row>
    <row r="5858" spans="1:5" ht="13.5" x14ac:dyDescent="0.25">
      <c r="A5858" s="103">
        <v>101847</v>
      </c>
      <c r="B5858" s="103" t="s">
        <v>6474</v>
      </c>
      <c r="C5858" s="103" t="s">
        <v>229</v>
      </c>
      <c r="D5858" s="360">
        <v>208.48</v>
      </c>
      <c r="E5858" s="522" t="s">
        <v>619</v>
      </c>
    </row>
    <row r="5859" spans="1:5" ht="13.5" x14ac:dyDescent="0.25">
      <c r="A5859" s="103">
        <v>101848</v>
      </c>
      <c r="B5859" s="103" t="s">
        <v>6475</v>
      </c>
      <c r="C5859" s="103" t="s">
        <v>229</v>
      </c>
      <c r="D5859" s="360">
        <v>238.63</v>
      </c>
      <c r="E5859" s="522" t="s">
        <v>619</v>
      </c>
    </row>
    <row r="5860" spans="1:5" ht="13.5" x14ac:dyDescent="0.25">
      <c r="A5860" s="103">
        <v>101849</v>
      </c>
      <c r="B5860" s="103" t="s">
        <v>6476</v>
      </c>
      <c r="C5860" s="103" t="s">
        <v>229</v>
      </c>
      <c r="D5860" s="360">
        <v>224.05</v>
      </c>
      <c r="E5860" s="522" t="s">
        <v>619</v>
      </c>
    </row>
    <row r="5861" spans="1:5" ht="13.5" x14ac:dyDescent="0.25">
      <c r="A5861" s="103">
        <v>101850</v>
      </c>
      <c r="B5861" s="103" t="s">
        <v>6477</v>
      </c>
      <c r="C5861" s="103" t="s">
        <v>184</v>
      </c>
      <c r="D5861" s="360">
        <v>54.52</v>
      </c>
      <c r="E5861" s="522" t="s">
        <v>619</v>
      </c>
    </row>
    <row r="5862" spans="1:5" ht="13.5" x14ac:dyDescent="0.25">
      <c r="A5862" s="103">
        <v>101852</v>
      </c>
      <c r="B5862" s="103" t="s">
        <v>6478</v>
      </c>
      <c r="C5862" s="103" t="s">
        <v>184</v>
      </c>
      <c r="D5862" s="360">
        <v>67.34</v>
      </c>
      <c r="E5862" s="522" t="s">
        <v>619</v>
      </c>
    </row>
    <row r="5863" spans="1:5" ht="13.5" x14ac:dyDescent="0.25">
      <c r="A5863" s="103">
        <v>101853</v>
      </c>
      <c r="B5863" s="103" t="s">
        <v>6479</v>
      </c>
      <c r="C5863" s="103" t="s">
        <v>184</v>
      </c>
      <c r="D5863" s="360">
        <v>49.35</v>
      </c>
      <c r="E5863" s="522" t="s">
        <v>619</v>
      </c>
    </row>
    <row r="5864" spans="1:5" ht="13.5" x14ac:dyDescent="0.25">
      <c r="A5864" s="103">
        <v>101855</v>
      </c>
      <c r="B5864" s="103" t="s">
        <v>6480</v>
      </c>
      <c r="C5864" s="103" t="s">
        <v>184</v>
      </c>
      <c r="D5864" s="360">
        <v>71.66</v>
      </c>
      <c r="E5864" s="522" t="s">
        <v>619</v>
      </c>
    </row>
    <row r="5865" spans="1:5" ht="13.5" x14ac:dyDescent="0.25">
      <c r="A5865" s="103">
        <v>101856</v>
      </c>
      <c r="B5865" s="103" t="s">
        <v>6481</v>
      </c>
      <c r="C5865" s="103" t="s">
        <v>184</v>
      </c>
      <c r="D5865" s="360">
        <v>22.99</v>
      </c>
      <c r="E5865" s="522" t="s">
        <v>619</v>
      </c>
    </row>
    <row r="5866" spans="1:5" ht="13.5" x14ac:dyDescent="0.25">
      <c r="A5866" s="103">
        <v>101857</v>
      </c>
      <c r="B5866" s="103" t="s">
        <v>6482</v>
      </c>
      <c r="C5866" s="103" t="s">
        <v>184</v>
      </c>
      <c r="D5866" s="360">
        <v>29.09</v>
      </c>
      <c r="E5866" s="522" t="s">
        <v>619</v>
      </c>
    </row>
    <row r="5867" spans="1:5" ht="13.5" x14ac:dyDescent="0.25">
      <c r="A5867" s="103">
        <v>101858</v>
      </c>
      <c r="B5867" s="103" t="s">
        <v>6483</v>
      </c>
      <c r="C5867" s="103" t="s">
        <v>184</v>
      </c>
      <c r="D5867" s="360">
        <v>23.49</v>
      </c>
      <c r="E5867" s="522" t="s">
        <v>619</v>
      </c>
    </row>
    <row r="5868" spans="1:5" ht="13.5" x14ac:dyDescent="0.25">
      <c r="A5868" s="103">
        <v>101859</v>
      </c>
      <c r="B5868" s="103" t="s">
        <v>6484</v>
      </c>
      <c r="C5868" s="103" t="s">
        <v>184</v>
      </c>
      <c r="D5868" s="360">
        <v>26.12</v>
      </c>
      <c r="E5868" s="522" t="s">
        <v>619</v>
      </c>
    </row>
    <row r="5869" spans="1:5" ht="13.5" x14ac:dyDescent="0.25">
      <c r="A5869" s="103">
        <v>101860</v>
      </c>
      <c r="B5869" s="103" t="s">
        <v>6485</v>
      </c>
      <c r="C5869" s="103" t="s">
        <v>184</v>
      </c>
      <c r="D5869" s="360">
        <v>30.25</v>
      </c>
      <c r="E5869" s="522" t="s">
        <v>619</v>
      </c>
    </row>
    <row r="5870" spans="1:5" ht="13.5" x14ac:dyDescent="0.25">
      <c r="A5870" s="103">
        <v>101861</v>
      </c>
      <c r="B5870" s="103" t="s">
        <v>6486</v>
      </c>
      <c r="C5870" s="103" t="s">
        <v>184</v>
      </c>
      <c r="D5870" s="360">
        <v>28.21</v>
      </c>
      <c r="E5870" s="522" t="s">
        <v>619</v>
      </c>
    </row>
    <row r="5871" spans="1:5" ht="13.5" x14ac:dyDescent="0.25">
      <c r="A5871" s="103">
        <v>101862</v>
      </c>
      <c r="B5871" s="103" t="s">
        <v>6487</v>
      </c>
      <c r="C5871" s="103" t="s">
        <v>184</v>
      </c>
      <c r="D5871" s="360">
        <v>30.87</v>
      </c>
      <c r="E5871" s="522" t="s">
        <v>619</v>
      </c>
    </row>
    <row r="5872" spans="1:5" ht="13.5" x14ac:dyDescent="0.25">
      <c r="A5872" s="103">
        <v>101863</v>
      </c>
      <c r="B5872" s="103" t="s">
        <v>6488</v>
      </c>
      <c r="C5872" s="103" t="s">
        <v>184</v>
      </c>
      <c r="D5872" s="360">
        <v>23.86</v>
      </c>
      <c r="E5872" s="522" t="s">
        <v>619</v>
      </c>
    </row>
    <row r="5873" spans="1:5" ht="13.5" x14ac:dyDescent="0.25">
      <c r="A5873" s="103">
        <v>101864</v>
      </c>
      <c r="B5873" s="103" t="s">
        <v>6489</v>
      </c>
      <c r="C5873" s="103" t="s">
        <v>184</v>
      </c>
      <c r="D5873" s="360">
        <v>28</v>
      </c>
      <c r="E5873" s="522" t="s">
        <v>619</v>
      </c>
    </row>
    <row r="5874" spans="1:5" ht="13.5" x14ac:dyDescent="0.25">
      <c r="A5874" s="103">
        <v>101865</v>
      </c>
      <c r="B5874" s="103" t="s">
        <v>6490</v>
      </c>
      <c r="C5874" s="103" t="s">
        <v>184</v>
      </c>
      <c r="D5874" s="360">
        <v>32.11</v>
      </c>
      <c r="E5874" s="522" t="s">
        <v>619</v>
      </c>
    </row>
    <row r="5875" spans="1:5" ht="13.5" x14ac:dyDescent="0.25">
      <c r="A5875" s="103">
        <v>101866</v>
      </c>
      <c r="B5875" s="103" t="s">
        <v>6491</v>
      </c>
      <c r="C5875" s="103" t="s">
        <v>184</v>
      </c>
      <c r="D5875" s="360">
        <v>28.41</v>
      </c>
      <c r="E5875" s="522" t="s">
        <v>619</v>
      </c>
    </row>
    <row r="5876" spans="1:5" ht="13.5" x14ac:dyDescent="0.25">
      <c r="A5876" s="103">
        <v>101867</v>
      </c>
      <c r="B5876" s="103" t="s">
        <v>6492</v>
      </c>
      <c r="C5876" s="103" t="s">
        <v>184</v>
      </c>
      <c r="D5876" s="360">
        <v>32.53</v>
      </c>
      <c r="E5876" s="522" t="s">
        <v>619</v>
      </c>
    </row>
    <row r="5877" spans="1:5" ht="13.5" x14ac:dyDescent="0.25">
      <c r="A5877" s="103">
        <v>101868</v>
      </c>
      <c r="B5877" s="103" t="s">
        <v>6493</v>
      </c>
      <c r="C5877" s="103" t="s">
        <v>184</v>
      </c>
      <c r="D5877" s="360">
        <v>25.52</v>
      </c>
      <c r="E5877" s="522" t="s">
        <v>619</v>
      </c>
    </row>
    <row r="5878" spans="1:5" ht="13.5" x14ac:dyDescent="0.25">
      <c r="A5878" s="103">
        <v>101869</v>
      </c>
      <c r="B5878" s="103" t="s">
        <v>6494</v>
      </c>
      <c r="C5878" s="103" t="s">
        <v>184</v>
      </c>
      <c r="D5878" s="360">
        <v>29.65</v>
      </c>
      <c r="E5878" s="522" t="s">
        <v>619</v>
      </c>
    </row>
    <row r="5879" spans="1:5" ht="13.5" x14ac:dyDescent="0.25">
      <c r="A5879" s="103">
        <v>101870</v>
      </c>
      <c r="B5879" s="103" t="s">
        <v>6495</v>
      </c>
      <c r="C5879" s="103" t="s">
        <v>184</v>
      </c>
      <c r="D5879" s="360">
        <v>33.770000000000003</v>
      </c>
      <c r="E5879" s="522" t="s">
        <v>619</v>
      </c>
    </row>
    <row r="5880" spans="1:5" ht="13.5" x14ac:dyDescent="0.25">
      <c r="A5880" s="103">
        <v>102098</v>
      </c>
      <c r="B5880" s="103" t="s">
        <v>6496</v>
      </c>
      <c r="C5880" s="103" t="s">
        <v>229</v>
      </c>
      <c r="D5880" s="104">
        <v>2136.58</v>
      </c>
      <c r="E5880" s="522" t="s">
        <v>619</v>
      </c>
    </row>
    <row r="5881" spans="1:5" ht="13.5" x14ac:dyDescent="0.25">
      <c r="A5881" s="103">
        <v>102988</v>
      </c>
      <c r="B5881" s="103" t="s">
        <v>6497</v>
      </c>
      <c r="C5881" s="103" t="s">
        <v>184</v>
      </c>
      <c r="D5881" s="360">
        <v>50.52</v>
      </c>
      <c r="E5881" s="522" t="s">
        <v>619</v>
      </c>
    </row>
    <row r="5882" spans="1:5" ht="13.5" x14ac:dyDescent="0.25">
      <c r="A5882" s="103">
        <v>100576</v>
      </c>
      <c r="B5882" s="103" t="s">
        <v>6498</v>
      </c>
      <c r="C5882" s="103" t="s">
        <v>184</v>
      </c>
      <c r="D5882" s="360">
        <v>2.37</v>
      </c>
      <c r="E5882" s="522" t="s">
        <v>619</v>
      </c>
    </row>
    <row r="5883" spans="1:5" ht="13.5" x14ac:dyDescent="0.25">
      <c r="A5883" s="103">
        <v>100577</v>
      </c>
      <c r="B5883" s="103" t="s">
        <v>6499</v>
      </c>
      <c r="C5883" s="103" t="s">
        <v>184</v>
      </c>
      <c r="D5883" s="360">
        <v>1.1100000000000001</v>
      </c>
      <c r="E5883" s="522" t="s">
        <v>619</v>
      </c>
    </row>
    <row r="5884" spans="1:5" ht="13.5" x14ac:dyDescent="0.25">
      <c r="A5884" s="103">
        <v>96388</v>
      </c>
      <c r="B5884" s="103" t="s">
        <v>6500</v>
      </c>
      <c r="C5884" s="103" t="s">
        <v>229</v>
      </c>
      <c r="D5884" s="360">
        <v>11.19</v>
      </c>
      <c r="E5884" s="522" t="s">
        <v>619</v>
      </c>
    </row>
    <row r="5885" spans="1:5" ht="13.5" x14ac:dyDescent="0.25">
      <c r="A5885" s="103">
        <v>96389</v>
      </c>
      <c r="B5885" s="103" t="s">
        <v>6501</v>
      </c>
      <c r="C5885" s="103" t="s">
        <v>229</v>
      </c>
      <c r="D5885" s="360">
        <v>51.78</v>
      </c>
      <c r="E5885" s="522" t="s">
        <v>619</v>
      </c>
    </row>
    <row r="5886" spans="1:5" ht="13.5" x14ac:dyDescent="0.25">
      <c r="A5886" s="103">
        <v>96390</v>
      </c>
      <c r="B5886" s="103" t="s">
        <v>6502</v>
      </c>
      <c r="C5886" s="103" t="s">
        <v>229</v>
      </c>
      <c r="D5886" s="360">
        <v>83.04</v>
      </c>
      <c r="E5886" s="522" t="s">
        <v>619</v>
      </c>
    </row>
    <row r="5887" spans="1:5" ht="13.5" x14ac:dyDescent="0.25">
      <c r="A5887" s="103">
        <v>96391</v>
      </c>
      <c r="B5887" s="103" t="s">
        <v>6503</v>
      </c>
      <c r="C5887" s="103" t="s">
        <v>229</v>
      </c>
      <c r="D5887" s="360">
        <v>116.22</v>
      </c>
      <c r="E5887" s="522" t="s">
        <v>619</v>
      </c>
    </row>
    <row r="5888" spans="1:5" ht="13.5" x14ac:dyDescent="0.25">
      <c r="A5888" s="103">
        <v>96392</v>
      </c>
      <c r="B5888" s="103" t="s">
        <v>6504</v>
      </c>
      <c r="C5888" s="103" t="s">
        <v>229</v>
      </c>
      <c r="D5888" s="360">
        <v>148.09</v>
      </c>
      <c r="E5888" s="522" t="s">
        <v>619</v>
      </c>
    </row>
    <row r="5889" spans="1:5" ht="13.5" x14ac:dyDescent="0.25">
      <c r="A5889" s="103">
        <v>96396</v>
      </c>
      <c r="B5889" s="103" t="s">
        <v>6505</v>
      </c>
      <c r="C5889" s="103" t="s">
        <v>229</v>
      </c>
      <c r="D5889" s="360">
        <v>210.52</v>
      </c>
      <c r="E5889" s="522" t="s">
        <v>619</v>
      </c>
    </row>
    <row r="5890" spans="1:5" ht="13.5" x14ac:dyDescent="0.25">
      <c r="A5890" s="103">
        <v>96397</v>
      </c>
      <c r="B5890" s="103" t="s">
        <v>6506</v>
      </c>
      <c r="C5890" s="103" t="s">
        <v>229</v>
      </c>
      <c r="D5890" s="360">
        <v>273.19</v>
      </c>
      <c r="E5890" s="522" t="s">
        <v>619</v>
      </c>
    </row>
    <row r="5891" spans="1:5" ht="13.5" x14ac:dyDescent="0.25">
      <c r="A5891" s="103">
        <v>96398</v>
      </c>
      <c r="B5891" s="103" t="s">
        <v>6507</v>
      </c>
      <c r="C5891" s="103" t="s">
        <v>229</v>
      </c>
      <c r="D5891" s="360">
        <v>357.44</v>
      </c>
      <c r="E5891" s="522" t="s">
        <v>619</v>
      </c>
    </row>
    <row r="5892" spans="1:5" ht="13.5" x14ac:dyDescent="0.25">
      <c r="A5892" s="103">
        <v>96399</v>
      </c>
      <c r="B5892" s="103" t="s">
        <v>6508</v>
      </c>
      <c r="C5892" s="103" t="s">
        <v>229</v>
      </c>
      <c r="D5892" s="360">
        <v>145.03</v>
      </c>
      <c r="E5892" s="522" t="s">
        <v>619</v>
      </c>
    </row>
    <row r="5893" spans="1:5" ht="13.5" x14ac:dyDescent="0.25">
      <c r="A5893" s="103">
        <v>96400</v>
      </c>
      <c r="B5893" s="103" t="s">
        <v>6509</v>
      </c>
      <c r="C5893" s="103" t="s">
        <v>229</v>
      </c>
      <c r="D5893" s="360">
        <v>187.53</v>
      </c>
      <c r="E5893" s="522" t="s">
        <v>619</v>
      </c>
    </row>
    <row r="5894" spans="1:5" ht="13.5" x14ac:dyDescent="0.25">
      <c r="A5894" s="103">
        <v>100564</v>
      </c>
      <c r="B5894" s="103" t="s">
        <v>6510</v>
      </c>
      <c r="C5894" s="103" t="s">
        <v>229</v>
      </c>
      <c r="D5894" s="360">
        <v>125.56</v>
      </c>
      <c r="E5894" s="522" t="s">
        <v>619</v>
      </c>
    </row>
    <row r="5895" spans="1:5" ht="13.5" x14ac:dyDescent="0.25">
      <c r="A5895" s="103">
        <v>100565</v>
      </c>
      <c r="B5895" s="103" t="s">
        <v>6511</v>
      </c>
      <c r="C5895" s="103" t="s">
        <v>229</v>
      </c>
      <c r="D5895" s="360">
        <v>108.32</v>
      </c>
      <c r="E5895" s="522" t="s">
        <v>619</v>
      </c>
    </row>
    <row r="5896" spans="1:5" ht="13.5" x14ac:dyDescent="0.25">
      <c r="A5896" s="103">
        <v>100566</v>
      </c>
      <c r="B5896" s="103" t="s">
        <v>6512</v>
      </c>
      <c r="C5896" s="103" t="s">
        <v>229</v>
      </c>
      <c r="D5896" s="360">
        <v>190.24</v>
      </c>
      <c r="E5896" s="522" t="s">
        <v>619</v>
      </c>
    </row>
    <row r="5897" spans="1:5" ht="13.5" x14ac:dyDescent="0.25">
      <c r="A5897" s="103">
        <v>100567</v>
      </c>
      <c r="B5897" s="103" t="s">
        <v>6513</v>
      </c>
      <c r="C5897" s="103" t="s">
        <v>229</v>
      </c>
      <c r="D5897" s="360">
        <v>220.53</v>
      </c>
      <c r="E5897" s="522" t="s">
        <v>619</v>
      </c>
    </row>
    <row r="5898" spans="1:5" ht="13.5" x14ac:dyDescent="0.25">
      <c r="A5898" s="103">
        <v>100568</v>
      </c>
      <c r="B5898" s="103" t="s">
        <v>6514</v>
      </c>
      <c r="C5898" s="103" t="s">
        <v>229</v>
      </c>
      <c r="D5898" s="360">
        <v>250.26</v>
      </c>
      <c r="E5898" s="522" t="s">
        <v>619</v>
      </c>
    </row>
    <row r="5899" spans="1:5" ht="13.5" x14ac:dyDescent="0.25">
      <c r="A5899" s="103">
        <v>100569</v>
      </c>
      <c r="B5899" s="103" t="s">
        <v>6515</v>
      </c>
      <c r="C5899" s="103" t="s">
        <v>229</v>
      </c>
      <c r="D5899" s="360">
        <v>173.62</v>
      </c>
      <c r="E5899" s="522" t="s">
        <v>619</v>
      </c>
    </row>
    <row r="5900" spans="1:5" ht="13.5" x14ac:dyDescent="0.25">
      <c r="A5900" s="103">
        <v>100570</v>
      </c>
      <c r="B5900" s="103" t="s">
        <v>6516</v>
      </c>
      <c r="C5900" s="103" t="s">
        <v>229</v>
      </c>
      <c r="D5900" s="360">
        <v>206.49</v>
      </c>
      <c r="E5900" s="522" t="s">
        <v>619</v>
      </c>
    </row>
    <row r="5901" spans="1:5" ht="13.5" x14ac:dyDescent="0.25">
      <c r="A5901" s="103">
        <v>100571</v>
      </c>
      <c r="B5901" s="103" t="s">
        <v>6517</v>
      </c>
      <c r="C5901" s="103" t="s">
        <v>229</v>
      </c>
      <c r="D5901" s="360">
        <v>234.39</v>
      </c>
      <c r="E5901" s="522" t="s">
        <v>619</v>
      </c>
    </row>
    <row r="5902" spans="1:5" ht="13.5" x14ac:dyDescent="0.25">
      <c r="A5902" s="103">
        <v>100572</v>
      </c>
      <c r="B5902" s="103" t="s">
        <v>6518</v>
      </c>
      <c r="C5902" s="103" t="s">
        <v>229</v>
      </c>
      <c r="D5902" s="360">
        <v>130.80000000000001</v>
      </c>
      <c r="E5902" s="522" t="s">
        <v>619</v>
      </c>
    </row>
    <row r="5903" spans="1:5" ht="13.5" x14ac:dyDescent="0.25">
      <c r="A5903" s="103">
        <v>100573</v>
      </c>
      <c r="B5903" s="103" t="s">
        <v>6519</v>
      </c>
      <c r="C5903" s="103" t="s">
        <v>229</v>
      </c>
      <c r="D5903" s="360">
        <v>113.56</v>
      </c>
      <c r="E5903" s="522" t="s">
        <v>619</v>
      </c>
    </row>
    <row r="5904" spans="1:5" ht="13.5" x14ac:dyDescent="0.25">
      <c r="A5904" s="103">
        <v>100574</v>
      </c>
      <c r="B5904" s="103" t="s">
        <v>6520</v>
      </c>
      <c r="C5904" s="103" t="s">
        <v>229</v>
      </c>
      <c r="D5904" s="360">
        <v>1.45</v>
      </c>
      <c r="E5904" s="522" t="s">
        <v>619</v>
      </c>
    </row>
    <row r="5905" spans="1:5" ht="13.5" x14ac:dyDescent="0.25">
      <c r="A5905" s="103">
        <v>100575</v>
      </c>
      <c r="B5905" s="103" t="s">
        <v>6521</v>
      </c>
      <c r="C5905" s="103" t="s">
        <v>184</v>
      </c>
      <c r="D5905" s="360">
        <v>0.12</v>
      </c>
      <c r="E5905" s="522" t="s">
        <v>619</v>
      </c>
    </row>
    <row r="5906" spans="1:5" ht="13.5" x14ac:dyDescent="0.25">
      <c r="A5906" s="103">
        <v>101767</v>
      </c>
      <c r="B5906" s="103" t="s">
        <v>6522</v>
      </c>
      <c r="C5906" s="103" t="s">
        <v>229</v>
      </c>
      <c r="D5906" s="360">
        <v>26.9</v>
      </c>
      <c r="E5906" s="522" t="s">
        <v>619</v>
      </c>
    </row>
    <row r="5907" spans="1:5" ht="13.5" x14ac:dyDescent="0.25">
      <c r="A5907" s="103">
        <v>101768</v>
      </c>
      <c r="B5907" s="103" t="s">
        <v>6523</v>
      </c>
      <c r="C5907" s="103" t="s">
        <v>229</v>
      </c>
      <c r="D5907" s="360">
        <v>42.22</v>
      </c>
      <c r="E5907" s="522" t="s">
        <v>619</v>
      </c>
    </row>
    <row r="5908" spans="1:5" ht="13.5" x14ac:dyDescent="0.25">
      <c r="A5908" s="103">
        <v>92391</v>
      </c>
      <c r="B5908" s="103" t="s">
        <v>6524</v>
      </c>
      <c r="C5908" s="103" t="s">
        <v>184</v>
      </c>
      <c r="D5908" s="360">
        <v>63.97</v>
      </c>
      <c r="E5908" s="522" t="s">
        <v>619</v>
      </c>
    </row>
    <row r="5909" spans="1:5" ht="13.5" x14ac:dyDescent="0.25">
      <c r="A5909" s="103">
        <v>92392</v>
      </c>
      <c r="B5909" s="103" t="s">
        <v>6525</v>
      </c>
      <c r="C5909" s="103" t="s">
        <v>184</v>
      </c>
      <c r="D5909" s="360">
        <v>133.57</v>
      </c>
      <c r="E5909" s="522" t="s">
        <v>619</v>
      </c>
    </row>
    <row r="5910" spans="1:5" ht="13.5" x14ac:dyDescent="0.25">
      <c r="A5910" s="103">
        <v>92393</v>
      </c>
      <c r="B5910" s="103" t="s">
        <v>6526</v>
      </c>
      <c r="C5910" s="103" t="s">
        <v>184</v>
      </c>
      <c r="D5910" s="360">
        <v>63.08</v>
      </c>
      <c r="E5910" s="522" t="s">
        <v>619</v>
      </c>
    </row>
    <row r="5911" spans="1:5" ht="13.5" x14ac:dyDescent="0.25">
      <c r="A5911" s="103">
        <v>92394</v>
      </c>
      <c r="B5911" s="103" t="s">
        <v>6527</v>
      </c>
      <c r="C5911" s="103" t="s">
        <v>184</v>
      </c>
      <c r="D5911" s="360">
        <v>78.709999999999994</v>
      </c>
      <c r="E5911" s="522" t="s">
        <v>619</v>
      </c>
    </row>
    <row r="5912" spans="1:5" ht="13.5" x14ac:dyDescent="0.25">
      <c r="A5912" s="103">
        <v>92395</v>
      </c>
      <c r="B5912" s="103" t="s">
        <v>6528</v>
      </c>
      <c r="C5912" s="103" t="s">
        <v>184</v>
      </c>
      <c r="D5912" s="360">
        <v>94.7</v>
      </c>
      <c r="E5912" s="522" t="s">
        <v>619</v>
      </c>
    </row>
    <row r="5913" spans="1:5" ht="13.5" x14ac:dyDescent="0.25">
      <c r="A5913" s="103">
        <v>92396</v>
      </c>
      <c r="B5913" s="103" t="s">
        <v>6529</v>
      </c>
      <c r="C5913" s="103" t="s">
        <v>184</v>
      </c>
      <c r="D5913" s="360">
        <v>75.86</v>
      </c>
      <c r="E5913" s="522" t="s">
        <v>619</v>
      </c>
    </row>
    <row r="5914" spans="1:5" ht="13.5" x14ac:dyDescent="0.25">
      <c r="A5914" s="103">
        <v>92397</v>
      </c>
      <c r="B5914" s="103" t="s">
        <v>6530</v>
      </c>
      <c r="C5914" s="103" t="s">
        <v>184</v>
      </c>
      <c r="D5914" s="360">
        <v>66.58</v>
      </c>
      <c r="E5914" s="522" t="s">
        <v>619</v>
      </c>
    </row>
    <row r="5915" spans="1:5" ht="13.5" x14ac:dyDescent="0.25">
      <c r="A5915" s="103">
        <v>92398</v>
      </c>
      <c r="B5915" s="103" t="s">
        <v>6531</v>
      </c>
      <c r="C5915" s="103" t="s">
        <v>184</v>
      </c>
      <c r="D5915" s="360">
        <v>83.02</v>
      </c>
      <c r="E5915" s="522" t="s">
        <v>619</v>
      </c>
    </row>
    <row r="5916" spans="1:5" ht="13.5" x14ac:dyDescent="0.25">
      <c r="A5916" s="103">
        <v>92400</v>
      </c>
      <c r="B5916" s="103" t="s">
        <v>6532</v>
      </c>
      <c r="C5916" s="103" t="s">
        <v>184</v>
      </c>
      <c r="D5916" s="360">
        <v>97.58</v>
      </c>
      <c r="E5916" s="522" t="s">
        <v>619</v>
      </c>
    </row>
    <row r="5917" spans="1:5" ht="13.5" x14ac:dyDescent="0.25">
      <c r="A5917" s="103">
        <v>92402</v>
      </c>
      <c r="B5917" s="103" t="s">
        <v>6533</v>
      </c>
      <c r="C5917" s="103" t="s">
        <v>184</v>
      </c>
      <c r="D5917" s="360">
        <v>73.94</v>
      </c>
      <c r="E5917" s="522" t="s">
        <v>619</v>
      </c>
    </row>
    <row r="5918" spans="1:5" ht="13.5" x14ac:dyDescent="0.25">
      <c r="A5918" s="103">
        <v>92403</v>
      </c>
      <c r="B5918" s="103" t="s">
        <v>6534</v>
      </c>
      <c r="C5918" s="103" t="s">
        <v>184</v>
      </c>
      <c r="D5918" s="360">
        <v>64.33</v>
      </c>
      <c r="E5918" s="522" t="s">
        <v>619</v>
      </c>
    </row>
    <row r="5919" spans="1:5" ht="13.5" x14ac:dyDescent="0.25">
      <c r="A5919" s="103">
        <v>92404</v>
      </c>
      <c r="B5919" s="103" t="s">
        <v>6535</v>
      </c>
      <c r="C5919" s="103" t="s">
        <v>184</v>
      </c>
      <c r="D5919" s="360">
        <v>80.8</v>
      </c>
      <c r="E5919" s="522" t="s">
        <v>619</v>
      </c>
    </row>
    <row r="5920" spans="1:5" ht="13.5" x14ac:dyDescent="0.25">
      <c r="A5920" s="103">
        <v>92406</v>
      </c>
      <c r="B5920" s="103" t="s">
        <v>6536</v>
      </c>
      <c r="C5920" s="103" t="s">
        <v>184</v>
      </c>
      <c r="D5920" s="360">
        <v>97.07</v>
      </c>
      <c r="E5920" s="522" t="s">
        <v>619</v>
      </c>
    </row>
    <row r="5921" spans="1:5" ht="13.5" x14ac:dyDescent="0.25">
      <c r="A5921" s="103">
        <v>93679</v>
      </c>
      <c r="B5921" s="103" t="s">
        <v>6537</v>
      </c>
      <c r="C5921" s="103" t="s">
        <v>184</v>
      </c>
      <c r="D5921" s="360">
        <v>84.33</v>
      </c>
      <c r="E5921" s="522" t="s">
        <v>619</v>
      </c>
    </row>
    <row r="5922" spans="1:5" ht="13.5" x14ac:dyDescent="0.25">
      <c r="A5922" s="103">
        <v>93680</v>
      </c>
      <c r="B5922" s="103" t="s">
        <v>6538</v>
      </c>
      <c r="C5922" s="103" t="s">
        <v>184</v>
      </c>
      <c r="D5922" s="360">
        <v>74.83</v>
      </c>
      <c r="E5922" s="522" t="s">
        <v>619</v>
      </c>
    </row>
    <row r="5923" spans="1:5" ht="13.5" x14ac:dyDescent="0.25">
      <c r="A5923" s="103">
        <v>93681</v>
      </c>
      <c r="B5923" s="103" t="s">
        <v>6539</v>
      </c>
      <c r="C5923" s="103" t="s">
        <v>184</v>
      </c>
      <c r="D5923" s="360">
        <v>89.64</v>
      </c>
      <c r="E5923" s="522" t="s">
        <v>619</v>
      </c>
    </row>
    <row r="5924" spans="1:5" ht="13.5" x14ac:dyDescent="0.25">
      <c r="A5924" s="103">
        <v>97104</v>
      </c>
      <c r="B5924" s="103" t="s">
        <v>6540</v>
      </c>
      <c r="C5924" s="103" t="s">
        <v>184</v>
      </c>
      <c r="D5924" s="360">
        <v>136.34</v>
      </c>
      <c r="E5924" s="522" t="s">
        <v>619</v>
      </c>
    </row>
    <row r="5925" spans="1:5" ht="13.5" x14ac:dyDescent="0.25">
      <c r="A5925" s="103">
        <v>97105</v>
      </c>
      <c r="B5925" s="103" t="s">
        <v>6541</v>
      </c>
      <c r="C5925" s="103" t="s">
        <v>184</v>
      </c>
      <c r="D5925" s="360">
        <v>153.75</v>
      </c>
      <c r="E5925" s="522" t="s">
        <v>619</v>
      </c>
    </row>
    <row r="5926" spans="1:5" ht="13.5" x14ac:dyDescent="0.25">
      <c r="A5926" s="103">
        <v>97106</v>
      </c>
      <c r="B5926" s="103" t="s">
        <v>6542</v>
      </c>
      <c r="C5926" s="103" t="s">
        <v>184</v>
      </c>
      <c r="D5926" s="360">
        <v>170.27</v>
      </c>
      <c r="E5926" s="522" t="s">
        <v>619</v>
      </c>
    </row>
    <row r="5927" spans="1:5" ht="13.5" x14ac:dyDescent="0.25">
      <c r="A5927" s="103">
        <v>97107</v>
      </c>
      <c r="B5927" s="103" t="s">
        <v>6543</v>
      </c>
      <c r="C5927" s="103" t="s">
        <v>184</v>
      </c>
      <c r="D5927" s="360">
        <v>195.27</v>
      </c>
      <c r="E5927" s="522" t="s">
        <v>619</v>
      </c>
    </row>
    <row r="5928" spans="1:5" ht="13.5" x14ac:dyDescent="0.25">
      <c r="A5928" s="103">
        <v>97108</v>
      </c>
      <c r="B5928" s="103" t="s">
        <v>6544</v>
      </c>
      <c r="C5928" s="103" t="s">
        <v>184</v>
      </c>
      <c r="D5928" s="360">
        <v>225.46</v>
      </c>
      <c r="E5928" s="522" t="s">
        <v>619</v>
      </c>
    </row>
    <row r="5929" spans="1:5" ht="13.5" x14ac:dyDescent="0.25">
      <c r="A5929" s="103">
        <v>97109</v>
      </c>
      <c r="B5929" s="103" t="s">
        <v>6545</v>
      </c>
      <c r="C5929" s="103" t="s">
        <v>184</v>
      </c>
      <c r="D5929" s="360">
        <v>250.06</v>
      </c>
      <c r="E5929" s="522" t="s">
        <v>619</v>
      </c>
    </row>
    <row r="5930" spans="1:5" ht="13.5" x14ac:dyDescent="0.25">
      <c r="A5930" s="103">
        <v>97111</v>
      </c>
      <c r="B5930" s="103" t="s">
        <v>6546</v>
      </c>
      <c r="C5930" s="103" t="s">
        <v>184</v>
      </c>
      <c r="D5930" s="360">
        <v>347.93</v>
      </c>
      <c r="E5930" s="522" t="s">
        <v>619</v>
      </c>
    </row>
    <row r="5931" spans="1:5" ht="13.5" x14ac:dyDescent="0.25">
      <c r="A5931" s="103">
        <v>97112</v>
      </c>
      <c r="B5931" s="103" t="s">
        <v>6547</v>
      </c>
      <c r="C5931" s="103" t="s">
        <v>184</v>
      </c>
      <c r="D5931" s="360">
        <v>285.37</v>
      </c>
      <c r="E5931" s="522" t="s">
        <v>619</v>
      </c>
    </row>
    <row r="5932" spans="1:5" ht="13.5" x14ac:dyDescent="0.25">
      <c r="A5932" s="103">
        <v>97113</v>
      </c>
      <c r="B5932" s="103" t="s">
        <v>6548</v>
      </c>
      <c r="C5932" s="103" t="s">
        <v>184</v>
      </c>
      <c r="D5932" s="360">
        <v>2.25</v>
      </c>
      <c r="E5932" s="522" t="s">
        <v>619</v>
      </c>
    </row>
    <row r="5933" spans="1:5" ht="13.5" x14ac:dyDescent="0.25">
      <c r="A5933" s="103">
        <v>97114</v>
      </c>
      <c r="B5933" s="103" t="s">
        <v>6549</v>
      </c>
      <c r="C5933" s="103" t="s">
        <v>206</v>
      </c>
      <c r="D5933" s="360">
        <v>0.36</v>
      </c>
      <c r="E5933" s="522" t="s">
        <v>619</v>
      </c>
    </row>
    <row r="5934" spans="1:5" ht="13.5" x14ac:dyDescent="0.25">
      <c r="A5934" s="103">
        <v>97115</v>
      </c>
      <c r="B5934" s="103" t="s">
        <v>6550</v>
      </c>
      <c r="C5934" s="103" t="s">
        <v>260</v>
      </c>
      <c r="D5934" s="360">
        <v>47.8</v>
      </c>
      <c r="E5934" s="522" t="s">
        <v>619</v>
      </c>
    </row>
    <row r="5935" spans="1:5" ht="13.5" x14ac:dyDescent="0.25">
      <c r="A5935" s="103">
        <v>97116</v>
      </c>
      <c r="B5935" s="103" t="s">
        <v>6551</v>
      </c>
      <c r="C5935" s="103" t="s">
        <v>260</v>
      </c>
      <c r="D5935" s="360">
        <v>29.55</v>
      </c>
      <c r="E5935" s="522" t="s">
        <v>619</v>
      </c>
    </row>
    <row r="5936" spans="1:5" ht="13.5" x14ac:dyDescent="0.25">
      <c r="A5936" s="103">
        <v>97117</v>
      </c>
      <c r="B5936" s="103" t="s">
        <v>6552</v>
      </c>
      <c r="C5936" s="103" t="s">
        <v>260</v>
      </c>
      <c r="D5936" s="360">
        <v>26.49</v>
      </c>
      <c r="E5936" s="522" t="s">
        <v>619</v>
      </c>
    </row>
    <row r="5937" spans="1:5" ht="13.5" x14ac:dyDescent="0.25">
      <c r="A5937" s="103">
        <v>97118</v>
      </c>
      <c r="B5937" s="103" t="s">
        <v>6553</v>
      </c>
      <c r="C5937" s="103" t="s">
        <v>260</v>
      </c>
      <c r="D5937" s="360">
        <v>22.32</v>
      </c>
      <c r="E5937" s="522" t="s">
        <v>619</v>
      </c>
    </row>
    <row r="5938" spans="1:5" ht="13.5" x14ac:dyDescent="0.25">
      <c r="A5938" s="103">
        <v>97119</v>
      </c>
      <c r="B5938" s="103" t="s">
        <v>6554</v>
      </c>
      <c r="C5938" s="103" t="s">
        <v>260</v>
      </c>
      <c r="D5938" s="360">
        <v>20.46</v>
      </c>
      <c r="E5938" s="522" t="s">
        <v>619</v>
      </c>
    </row>
    <row r="5939" spans="1:5" ht="13.5" x14ac:dyDescent="0.25">
      <c r="A5939" s="103">
        <v>97120</v>
      </c>
      <c r="B5939" s="103" t="s">
        <v>6555</v>
      </c>
      <c r="C5939" s="103" t="s">
        <v>260</v>
      </c>
      <c r="D5939" s="360">
        <v>13.06</v>
      </c>
      <c r="E5939" s="522" t="s">
        <v>619</v>
      </c>
    </row>
    <row r="5940" spans="1:5" ht="13.5" x14ac:dyDescent="0.25">
      <c r="A5940" s="103">
        <v>101167</v>
      </c>
      <c r="B5940" s="103" t="s">
        <v>6556</v>
      </c>
      <c r="C5940" s="103" t="s">
        <v>184</v>
      </c>
      <c r="D5940" s="360">
        <v>187.57</v>
      </c>
      <c r="E5940" s="522" t="s">
        <v>619</v>
      </c>
    </row>
    <row r="5941" spans="1:5" ht="13.5" x14ac:dyDescent="0.25">
      <c r="A5941" s="103">
        <v>101169</v>
      </c>
      <c r="B5941" s="103" t="s">
        <v>6557</v>
      </c>
      <c r="C5941" s="103" t="s">
        <v>184</v>
      </c>
      <c r="D5941" s="360">
        <v>200.43</v>
      </c>
      <c r="E5941" s="522" t="s">
        <v>619</v>
      </c>
    </row>
    <row r="5942" spans="1:5" ht="13.5" x14ac:dyDescent="0.25">
      <c r="A5942" s="103">
        <v>101170</v>
      </c>
      <c r="B5942" s="103" t="s">
        <v>6558</v>
      </c>
      <c r="C5942" s="103" t="s">
        <v>184</v>
      </c>
      <c r="D5942" s="360">
        <v>47.12</v>
      </c>
      <c r="E5942" s="522" t="s">
        <v>619</v>
      </c>
    </row>
    <row r="5943" spans="1:5" ht="13.5" x14ac:dyDescent="0.25">
      <c r="A5943" s="103">
        <v>101172</v>
      </c>
      <c r="B5943" s="103" t="s">
        <v>6559</v>
      </c>
      <c r="C5943" s="103" t="s">
        <v>184</v>
      </c>
      <c r="D5943" s="360">
        <v>69.540000000000006</v>
      </c>
      <c r="E5943" s="522" t="s">
        <v>619</v>
      </c>
    </row>
    <row r="5944" spans="1:5" ht="13.5" x14ac:dyDescent="0.25">
      <c r="A5944" s="103">
        <v>103904</v>
      </c>
      <c r="B5944" s="103" t="s">
        <v>6560</v>
      </c>
      <c r="C5944" s="103" t="s">
        <v>184</v>
      </c>
      <c r="D5944" s="360">
        <v>132.65</v>
      </c>
      <c r="E5944" s="522" t="s">
        <v>619</v>
      </c>
    </row>
    <row r="5945" spans="1:5" ht="13.5" x14ac:dyDescent="0.25">
      <c r="A5945" s="103">
        <v>103905</v>
      </c>
      <c r="B5945" s="103" t="s">
        <v>6561</v>
      </c>
      <c r="C5945" s="103" t="s">
        <v>184</v>
      </c>
      <c r="D5945" s="360">
        <v>139.87</v>
      </c>
      <c r="E5945" s="522" t="s">
        <v>619</v>
      </c>
    </row>
    <row r="5946" spans="1:5" ht="13.5" x14ac:dyDescent="0.25">
      <c r="A5946" s="103">
        <v>103906</v>
      </c>
      <c r="B5946" s="103" t="s">
        <v>6562</v>
      </c>
      <c r="C5946" s="103" t="s">
        <v>184</v>
      </c>
      <c r="D5946" s="360">
        <v>164.27</v>
      </c>
      <c r="E5946" s="522" t="s">
        <v>619</v>
      </c>
    </row>
    <row r="5947" spans="1:5" ht="13.5" x14ac:dyDescent="0.25">
      <c r="A5947" s="103">
        <v>103907</v>
      </c>
      <c r="B5947" s="103" t="s">
        <v>6563</v>
      </c>
      <c r="C5947" s="103" t="s">
        <v>184</v>
      </c>
      <c r="D5947" s="360">
        <v>147.30000000000001</v>
      </c>
      <c r="E5947" s="522" t="s">
        <v>619</v>
      </c>
    </row>
    <row r="5948" spans="1:5" ht="13.5" x14ac:dyDescent="0.25">
      <c r="A5948" s="103">
        <v>103908</v>
      </c>
      <c r="B5948" s="103" t="s">
        <v>6564</v>
      </c>
      <c r="C5948" s="103" t="s">
        <v>184</v>
      </c>
      <c r="D5948" s="360">
        <v>165.35</v>
      </c>
      <c r="E5948" s="522" t="s">
        <v>619</v>
      </c>
    </row>
    <row r="5949" spans="1:5" ht="13.5" x14ac:dyDescent="0.25">
      <c r="A5949" s="103">
        <v>103909</v>
      </c>
      <c r="B5949" s="103" t="s">
        <v>6565</v>
      </c>
      <c r="C5949" s="103" t="s">
        <v>184</v>
      </c>
      <c r="D5949" s="360">
        <v>189.74</v>
      </c>
      <c r="E5949" s="522" t="s">
        <v>619</v>
      </c>
    </row>
    <row r="5950" spans="1:5" ht="13.5" x14ac:dyDescent="0.25">
      <c r="A5950" s="103">
        <v>103911</v>
      </c>
      <c r="B5950" s="103" t="s">
        <v>6566</v>
      </c>
      <c r="C5950" s="103" t="s">
        <v>184</v>
      </c>
      <c r="D5950" s="360">
        <v>219.31</v>
      </c>
      <c r="E5950" s="522" t="s">
        <v>619</v>
      </c>
    </row>
    <row r="5951" spans="1:5" ht="13.5" x14ac:dyDescent="0.25">
      <c r="A5951" s="103">
        <v>103912</v>
      </c>
      <c r="B5951" s="103" t="s">
        <v>6567</v>
      </c>
      <c r="C5951" s="103" t="s">
        <v>184</v>
      </c>
      <c r="D5951" s="360">
        <v>102.36</v>
      </c>
      <c r="E5951" s="522" t="s">
        <v>619</v>
      </c>
    </row>
    <row r="5952" spans="1:5" ht="13.5" x14ac:dyDescent="0.25">
      <c r="A5952" s="103">
        <v>103913</v>
      </c>
      <c r="B5952" s="103" t="s">
        <v>6568</v>
      </c>
      <c r="C5952" s="103" t="s">
        <v>184</v>
      </c>
      <c r="D5952" s="360">
        <v>147.25</v>
      </c>
      <c r="E5952" s="522" t="s">
        <v>619</v>
      </c>
    </row>
    <row r="5953" spans="1:5" ht="13.5" x14ac:dyDescent="0.25">
      <c r="A5953" s="103">
        <v>103914</v>
      </c>
      <c r="B5953" s="103" t="s">
        <v>6569</v>
      </c>
      <c r="C5953" s="103" t="s">
        <v>184</v>
      </c>
      <c r="D5953" s="360">
        <v>171.76</v>
      </c>
      <c r="E5953" s="522" t="s">
        <v>619</v>
      </c>
    </row>
    <row r="5954" spans="1:5" ht="13.5" x14ac:dyDescent="0.25">
      <c r="A5954" s="103">
        <v>103915</v>
      </c>
      <c r="B5954" s="103" t="s">
        <v>6570</v>
      </c>
      <c r="C5954" s="103" t="s">
        <v>184</v>
      </c>
      <c r="D5954" s="360">
        <v>189.81</v>
      </c>
      <c r="E5954" s="522" t="s">
        <v>619</v>
      </c>
    </row>
    <row r="5955" spans="1:5" ht="13.5" x14ac:dyDescent="0.25">
      <c r="A5955" s="103">
        <v>103916</v>
      </c>
      <c r="B5955" s="103" t="s">
        <v>6571</v>
      </c>
      <c r="C5955" s="103" t="s">
        <v>184</v>
      </c>
      <c r="D5955" s="360">
        <v>214.47</v>
      </c>
      <c r="E5955" s="522" t="s">
        <v>619</v>
      </c>
    </row>
    <row r="5956" spans="1:5" ht="13.5" x14ac:dyDescent="0.25">
      <c r="A5956" s="103">
        <v>103917</v>
      </c>
      <c r="B5956" s="103" t="s">
        <v>6572</v>
      </c>
      <c r="C5956" s="103" t="s">
        <v>184</v>
      </c>
      <c r="D5956" s="360">
        <v>252.2</v>
      </c>
      <c r="E5956" s="522" t="s">
        <v>619</v>
      </c>
    </row>
    <row r="5957" spans="1:5" ht="13.5" x14ac:dyDescent="0.25">
      <c r="A5957" s="103">
        <v>103918</v>
      </c>
      <c r="B5957" s="103" t="s">
        <v>6573</v>
      </c>
      <c r="C5957" s="103" t="s">
        <v>184</v>
      </c>
      <c r="D5957" s="360">
        <v>264.05</v>
      </c>
      <c r="E5957" s="522" t="s">
        <v>619</v>
      </c>
    </row>
    <row r="5958" spans="1:5" ht="13.5" x14ac:dyDescent="0.25">
      <c r="A5958" s="103">
        <v>104432</v>
      </c>
      <c r="B5958" s="103" t="s">
        <v>6574</v>
      </c>
      <c r="C5958" s="103" t="s">
        <v>184</v>
      </c>
      <c r="D5958" s="360">
        <v>79.92</v>
      </c>
      <c r="E5958" s="522" t="s">
        <v>619</v>
      </c>
    </row>
    <row r="5959" spans="1:5" ht="13.5" x14ac:dyDescent="0.25">
      <c r="A5959" s="103">
        <v>104433</v>
      </c>
      <c r="B5959" s="103" t="s">
        <v>6575</v>
      </c>
      <c r="C5959" s="103" t="s">
        <v>184</v>
      </c>
      <c r="D5959" s="360">
        <v>69.52</v>
      </c>
      <c r="E5959" s="522" t="s">
        <v>619</v>
      </c>
    </row>
    <row r="5960" spans="1:5" ht="13.5" x14ac:dyDescent="0.25">
      <c r="A5960" s="103">
        <v>103694</v>
      </c>
      <c r="B5960" s="103" t="s">
        <v>6576</v>
      </c>
      <c r="C5960" s="103" t="s">
        <v>225</v>
      </c>
      <c r="D5960" s="360">
        <v>113.81</v>
      </c>
      <c r="E5960" s="522" t="s">
        <v>619</v>
      </c>
    </row>
    <row r="5961" spans="1:5" ht="13.5" x14ac:dyDescent="0.25">
      <c r="A5961" s="103">
        <v>103695</v>
      </c>
      <c r="B5961" s="103" t="s">
        <v>6577</v>
      </c>
      <c r="C5961" s="103" t="s">
        <v>225</v>
      </c>
      <c r="D5961" s="360">
        <v>101.63</v>
      </c>
      <c r="E5961" s="522" t="s">
        <v>619</v>
      </c>
    </row>
    <row r="5962" spans="1:5" ht="13.5" x14ac:dyDescent="0.25">
      <c r="A5962" s="103">
        <v>103696</v>
      </c>
      <c r="B5962" s="103" t="s">
        <v>6578</v>
      </c>
      <c r="C5962" s="103" t="s">
        <v>225</v>
      </c>
      <c r="D5962" s="360">
        <v>140.56</v>
      </c>
      <c r="E5962" s="522" t="s">
        <v>619</v>
      </c>
    </row>
    <row r="5963" spans="1:5" ht="13.5" x14ac:dyDescent="0.25">
      <c r="A5963" s="103">
        <v>103697</v>
      </c>
      <c r="B5963" s="103" t="s">
        <v>6579</v>
      </c>
      <c r="C5963" s="103" t="s">
        <v>225</v>
      </c>
      <c r="D5963" s="360">
        <v>128.38</v>
      </c>
      <c r="E5963" s="522" t="s">
        <v>619</v>
      </c>
    </row>
    <row r="5964" spans="1:5" ht="13.5" x14ac:dyDescent="0.25">
      <c r="A5964" s="103">
        <v>95995</v>
      </c>
      <c r="B5964" s="103" t="s">
        <v>6580</v>
      </c>
      <c r="C5964" s="103" t="s">
        <v>229</v>
      </c>
      <c r="D5964" s="104">
        <v>1723.11</v>
      </c>
      <c r="E5964" s="522" t="s">
        <v>619</v>
      </c>
    </row>
    <row r="5965" spans="1:5" ht="13.5" x14ac:dyDescent="0.25">
      <c r="A5965" s="103">
        <v>95996</v>
      </c>
      <c r="B5965" s="103" t="s">
        <v>6581</v>
      </c>
      <c r="C5965" s="103" t="s">
        <v>229</v>
      </c>
      <c r="D5965" s="104">
        <v>1492.21</v>
      </c>
      <c r="E5965" s="522" t="s">
        <v>619</v>
      </c>
    </row>
    <row r="5966" spans="1:5" ht="13.5" x14ac:dyDescent="0.25">
      <c r="A5966" s="103">
        <v>96001</v>
      </c>
      <c r="B5966" s="103" t="s">
        <v>6582</v>
      </c>
      <c r="C5966" s="103" t="s">
        <v>184</v>
      </c>
      <c r="D5966" s="360">
        <v>7.45</v>
      </c>
      <c r="E5966" s="522" t="s">
        <v>619</v>
      </c>
    </row>
    <row r="5967" spans="1:5" ht="13.5" x14ac:dyDescent="0.25">
      <c r="A5967" s="103">
        <v>96393</v>
      </c>
      <c r="B5967" s="103" t="s">
        <v>6583</v>
      </c>
      <c r="C5967" s="103" t="s">
        <v>229</v>
      </c>
      <c r="D5967" s="360">
        <v>198.07</v>
      </c>
      <c r="E5967" s="522" t="s">
        <v>619</v>
      </c>
    </row>
    <row r="5968" spans="1:5" ht="13.5" x14ac:dyDescent="0.25">
      <c r="A5968" s="103">
        <v>96394</v>
      </c>
      <c r="B5968" s="103" t="s">
        <v>6584</v>
      </c>
      <c r="C5968" s="103" t="s">
        <v>229</v>
      </c>
      <c r="D5968" s="360">
        <v>259.08</v>
      </c>
      <c r="E5968" s="522" t="s">
        <v>619</v>
      </c>
    </row>
    <row r="5969" spans="1:5" ht="13.5" x14ac:dyDescent="0.25">
      <c r="A5969" s="103">
        <v>96395</v>
      </c>
      <c r="B5969" s="103" t="s">
        <v>6585</v>
      </c>
      <c r="C5969" s="103" t="s">
        <v>229</v>
      </c>
      <c r="D5969" s="360">
        <v>344.99</v>
      </c>
      <c r="E5969" s="522" t="s">
        <v>619</v>
      </c>
    </row>
    <row r="5970" spans="1:5" ht="13.5" x14ac:dyDescent="0.25">
      <c r="A5970" s="103">
        <v>88411</v>
      </c>
      <c r="B5970" s="103" t="s">
        <v>6586</v>
      </c>
      <c r="C5970" s="103" t="s">
        <v>184</v>
      </c>
      <c r="D5970" s="360">
        <v>3.66</v>
      </c>
      <c r="E5970" s="522" t="s">
        <v>619</v>
      </c>
    </row>
    <row r="5971" spans="1:5" ht="13.5" x14ac:dyDescent="0.25">
      <c r="A5971" s="103">
        <v>88412</v>
      </c>
      <c r="B5971" s="103" t="s">
        <v>6587</v>
      </c>
      <c r="C5971" s="103" t="s">
        <v>184</v>
      </c>
      <c r="D5971" s="360">
        <v>2.89</v>
      </c>
      <c r="E5971" s="522" t="s">
        <v>619</v>
      </c>
    </row>
    <row r="5972" spans="1:5" ht="13.5" x14ac:dyDescent="0.25">
      <c r="A5972" s="103">
        <v>88413</v>
      </c>
      <c r="B5972" s="103" t="s">
        <v>6588</v>
      </c>
      <c r="C5972" s="103" t="s">
        <v>184</v>
      </c>
      <c r="D5972" s="360">
        <v>5.21</v>
      </c>
      <c r="E5972" s="522" t="s">
        <v>619</v>
      </c>
    </row>
    <row r="5973" spans="1:5" ht="13.5" x14ac:dyDescent="0.25">
      <c r="A5973" s="103">
        <v>88414</v>
      </c>
      <c r="B5973" s="103" t="s">
        <v>6589</v>
      </c>
      <c r="C5973" s="103" t="s">
        <v>184</v>
      </c>
      <c r="D5973" s="360">
        <v>5.7</v>
      </c>
      <c r="E5973" s="522" t="s">
        <v>619</v>
      </c>
    </row>
    <row r="5974" spans="1:5" ht="13.5" x14ac:dyDescent="0.25">
      <c r="A5974" s="103">
        <v>88415</v>
      </c>
      <c r="B5974" s="103" t="s">
        <v>6590</v>
      </c>
      <c r="C5974" s="103" t="s">
        <v>184</v>
      </c>
      <c r="D5974" s="360">
        <v>3.91</v>
      </c>
      <c r="E5974" s="522" t="s">
        <v>619</v>
      </c>
    </row>
    <row r="5975" spans="1:5" ht="13.5" x14ac:dyDescent="0.25">
      <c r="A5975" s="103">
        <v>88416</v>
      </c>
      <c r="B5975" s="103" t="s">
        <v>6591</v>
      </c>
      <c r="C5975" s="103" t="s">
        <v>184</v>
      </c>
      <c r="D5975" s="360">
        <v>17.88</v>
      </c>
      <c r="E5975" s="522" t="s">
        <v>619</v>
      </c>
    </row>
    <row r="5976" spans="1:5" ht="13.5" x14ac:dyDescent="0.25">
      <c r="A5976" s="103">
        <v>88417</v>
      </c>
      <c r="B5976" s="103" t="s">
        <v>6592</v>
      </c>
      <c r="C5976" s="103" t="s">
        <v>184</v>
      </c>
      <c r="D5976" s="360">
        <v>15.15</v>
      </c>
      <c r="E5976" s="522" t="s">
        <v>619</v>
      </c>
    </row>
    <row r="5977" spans="1:5" ht="13.5" x14ac:dyDescent="0.25">
      <c r="A5977" s="103">
        <v>88420</v>
      </c>
      <c r="B5977" s="103" t="s">
        <v>6593</v>
      </c>
      <c r="C5977" s="103" t="s">
        <v>184</v>
      </c>
      <c r="D5977" s="360">
        <v>23.41</v>
      </c>
      <c r="E5977" s="522" t="s">
        <v>619</v>
      </c>
    </row>
    <row r="5978" spans="1:5" ht="13.5" x14ac:dyDescent="0.25">
      <c r="A5978" s="103">
        <v>88421</v>
      </c>
      <c r="B5978" s="103" t="s">
        <v>6594</v>
      </c>
      <c r="C5978" s="103" t="s">
        <v>184</v>
      </c>
      <c r="D5978" s="360">
        <v>25.16</v>
      </c>
      <c r="E5978" s="522" t="s">
        <v>619</v>
      </c>
    </row>
    <row r="5979" spans="1:5" ht="13.5" x14ac:dyDescent="0.25">
      <c r="A5979" s="103">
        <v>88423</v>
      </c>
      <c r="B5979" s="103" t="s">
        <v>6595</v>
      </c>
      <c r="C5979" s="103" t="s">
        <v>184</v>
      </c>
      <c r="D5979" s="360">
        <v>18.75</v>
      </c>
      <c r="E5979" s="522" t="s">
        <v>619</v>
      </c>
    </row>
    <row r="5980" spans="1:5" ht="13.5" x14ac:dyDescent="0.25">
      <c r="A5980" s="103">
        <v>88424</v>
      </c>
      <c r="B5980" s="103" t="s">
        <v>6596</v>
      </c>
      <c r="C5980" s="103" t="s">
        <v>184</v>
      </c>
      <c r="D5980" s="360">
        <v>21.65</v>
      </c>
      <c r="E5980" s="522" t="s">
        <v>619</v>
      </c>
    </row>
    <row r="5981" spans="1:5" ht="13.5" x14ac:dyDescent="0.25">
      <c r="A5981" s="103">
        <v>88426</v>
      </c>
      <c r="B5981" s="103" t="s">
        <v>6597</v>
      </c>
      <c r="C5981" s="103" t="s">
        <v>184</v>
      </c>
      <c r="D5981" s="360">
        <v>16.91</v>
      </c>
      <c r="E5981" s="522" t="s">
        <v>619</v>
      </c>
    </row>
    <row r="5982" spans="1:5" ht="13.5" x14ac:dyDescent="0.25">
      <c r="A5982" s="103">
        <v>88428</v>
      </c>
      <c r="B5982" s="103" t="s">
        <v>6598</v>
      </c>
      <c r="C5982" s="103" t="s">
        <v>184</v>
      </c>
      <c r="D5982" s="360">
        <v>31.16</v>
      </c>
      <c r="E5982" s="522" t="s">
        <v>619</v>
      </c>
    </row>
    <row r="5983" spans="1:5" ht="13.5" x14ac:dyDescent="0.25">
      <c r="A5983" s="103">
        <v>88429</v>
      </c>
      <c r="B5983" s="103" t="s">
        <v>6599</v>
      </c>
      <c r="C5983" s="103" t="s">
        <v>184</v>
      </c>
      <c r="D5983" s="360">
        <v>34.19</v>
      </c>
      <c r="E5983" s="522" t="s">
        <v>619</v>
      </c>
    </row>
    <row r="5984" spans="1:5" ht="13.5" x14ac:dyDescent="0.25">
      <c r="A5984" s="103">
        <v>88431</v>
      </c>
      <c r="B5984" s="103" t="s">
        <v>6600</v>
      </c>
      <c r="C5984" s="103" t="s">
        <v>184</v>
      </c>
      <c r="D5984" s="360">
        <v>23.13</v>
      </c>
      <c r="E5984" s="522" t="s">
        <v>619</v>
      </c>
    </row>
    <row r="5985" spans="1:5" ht="13.5" x14ac:dyDescent="0.25">
      <c r="A5985" s="103">
        <v>88432</v>
      </c>
      <c r="B5985" s="103" t="s">
        <v>6601</v>
      </c>
      <c r="C5985" s="103" t="s">
        <v>184</v>
      </c>
      <c r="D5985" s="360">
        <v>18.02</v>
      </c>
      <c r="E5985" s="522" t="s">
        <v>619</v>
      </c>
    </row>
    <row r="5986" spans="1:5" ht="13.5" x14ac:dyDescent="0.25">
      <c r="A5986" s="103">
        <v>88484</v>
      </c>
      <c r="B5986" s="103" t="s">
        <v>6602</v>
      </c>
      <c r="C5986" s="103" t="s">
        <v>184</v>
      </c>
      <c r="D5986" s="360">
        <v>3.92</v>
      </c>
      <c r="E5986" s="522" t="s">
        <v>619</v>
      </c>
    </row>
    <row r="5987" spans="1:5" ht="13.5" x14ac:dyDescent="0.25">
      <c r="A5987" s="103">
        <v>88485</v>
      </c>
      <c r="B5987" s="103" t="s">
        <v>6603</v>
      </c>
      <c r="C5987" s="103" t="s">
        <v>184</v>
      </c>
      <c r="D5987" s="360">
        <v>3.47</v>
      </c>
      <c r="E5987" s="522" t="s">
        <v>619</v>
      </c>
    </row>
    <row r="5988" spans="1:5" ht="13.5" x14ac:dyDescent="0.25">
      <c r="A5988" s="103">
        <v>88488</v>
      </c>
      <c r="B5988" s="103" t="s">
        <v>6604</v>
      </c>
      <c r="C5988" s="103" t="s">
        <v>184</v>
      </c>
      <c r="D5988" s="360">
        <v>18.04</v>
      </c>
      <c r="E5988" s="522" t="s">
        <v>619</v>
      </c>
    </row>
    <row r="5989" spans="1:5" ht="13.5" x14ac:dyDescent="0.25">
      <c r="A5989" s="103">
        <v>88489</v>
      </c>
      <c r="B5989" s="103" t="s">
        <v>6605</v>
      </c>
      <c r="C5989" s="103" t="s">
        <v>184</v>
      </c>
      <c r="D5989" s="360">
        <v>15.95</v>
      </c>
      <c r="E5989" s="522" t="s">
        <v>619</v>
      </c>
    </row>
    <row r="5990" spans="1:5" ht="13.5" x14ac:dyDescent="0.25">
      <c r="A5990" s="103">
        <v>88494</v>
      </c>
      <c r="B5990" s="103" t="s">
        <v>6606</v>
      </c>
      <c r="C5990" s="103" t="s">
        <v>184</v>
      </c>
      <c r="D5990" s="360">
        <v>24.2</v>
      </c>
      <c r="E5990" s="522" t="s">
        <v>619</v>
      </c>
    </row>
    <row r="5991" spans="1:5" ht="13.5" x14ac:dyDescent="0.25">
      <c r="A5991" s="103">
        <v>88495</v>
      </c>
      <c r="B5991" s="103" t="s">
        <v>6607</v>
      </c>
      <c r="C5991" s="103" t="s">
        <v>184</v>
      </c>
      <c r="D5991" s="360">
        <v>14.24</v>
      </c>
      <c r="E5991" s="522" t="s">
        <v>619</v>
      </c>
    </row>
    <row r="5992" spans="1:5" ht="13.5" x14ac:dyDescent="0.25">
      <c r="A5992" s="103">
        <v>88496</v>
      </c>
      <c r="B5992" s="103" t="s">
        <v>6608</v>
      </c>
      <c r="C5992" s="103" t="s">
        <v>184</v>
      </c>
      <c r="D5992" s="360">
        <v>33.200000000000003</v>
      </c>
      <c r="E5992" s="522" t="s">
        <v>619</v>
      </c>
    </row>
    <row r="5993" spans="1:5" ht="13.5" x14ac:dyDescent="0.25">
      <c r="A5993" s="103">
        <v>88497</v>
      </c>
      <c r="B5993" s="103" t="s">
        <v>6609</v>
      </c>
      <c r="C5993" s="103" t="s">
        <v>184</v>
      </c>
      <c r="D5993" s="360">
        <v>19.88</v>
      </c>
      <c r="E5993" s="522" t="s">
        <v>619</v>
      </c>
    </row>
    <row r="5994" spans="1:5" ht="13.5" x14ac:dyDescent="0.25">
      <c r="A5994" s="103">
        <v>95305</v>
      </c>
      <c r="B5994" s="103" t="s">
        <v>6610</v>
      </c>
      <c r="C5994" s="103" t="s">
        <v>184</v>
      </c>
      <c r="D5994" s="360">
        <v>14.38</v>
      </c>
      <c r="E5994" s="522" t="s">
        <v>619</v>
      </c>
    </row>
    <row r="5995" spans="1:5" ht="13.5" x14ac:dyDescent="0.25">
      <c r="A5995" s="103">
        <v>95306</v>
      </c>
      <c r="B5995" s="103" t="s">
        <v>6611</v>
      </c>
      <c r="C5995" s="103" t="s">
        <v>184</v>
      </c>
      <c r="D5995" s="360">
        <v>17.03</v>
      </c>
      <c r="E5995" s="522" t="s">
        <v>619</v>
      </c>
    </row>
    <row r="5996" spans="1:5" ht="13.5" x14ac:dyDescent="0.25">
      <c r="A5996" s="103">
        <v>95622</v>
      </c>
      <c r="B5996" s="103" t="s">
        <v>6612</v>
      </c>
      <c r="C5996" s="103" t="s">
        <v>184</v>
      </c>
      <c r="D5996" s="360">
        <v>16.14</v>
      </c>
      <c r="E5996" s="522" t="s">
        <v>619</v>
      </c>
    </row>
    <row r="5997" spans="1:5" ht="13.5" x14ac:dyDescent="0.25">
      <c r="A5997" s="103">
        <v>95623</v>
      </c>
      <c r="B5997" s="103" t="s">
        <v>6613</v>
      </c>
      <c r="C5997" s="103" t="s">
        <v>184</v>
      </c>
      <c r="D5997" s="360">
        <v>12.41</v>
      </c>
      <c r="E5997" s="522" t="s">
        <v>619</v>
      </c>
    </row>
    <row r="5998" spans="1:5" ht="13.5" x14ac:dyDescent="0.25">
      <c r="A5998" s="103">
        <v>95624</v>
      </c>
      <c r="B5998" s="103" t="s">
        <v>6614</v>
      </c>
      <c r="C5998" s="103" t="s">
        <v>184</v>
      </c>
      <c r="D5998" s="360">
        <v>23.75</v>
      </c>
      <c r="E5998" s="522" t="s">
        <v>619</v>
      </c>
    </row>
    <row r="5999" spans="1:5" ht="13.5" x14ac:dyDescent="0.25">
      <c r="A5999" s="103">
        <v>95625</v>
      </c>
      <c r="B5999" s="103" t="s">
        <v>6615</v>
      </c>
      <c r="C5999" s="103" t="s">
        <v>184</v>
      </c>
      <c r="D5999" s="360">
        <v>26.15</v>
      </c>
      <c r="E5999" s="522" t="s">
        <v>619</v>
      </c>
    </row>
    <row r="6000" spans="1:5" ht="13.5" x14ac:dyDescent="0.25">
      <c r="A6000" s="103">
        <v>95626</v>
      </c>
      <c r="B6000" s="103" t="s">
        <v>6616</v>
      </c>
      <c r="C6000" s="103" t="s">
        <v>184</v>
      </c>
      <c r="D6000" s="360">
        <v>17.36</v>
      </c>
      <c r="E6000" s="522" t="s">
        <v>619</v>
      </c>
    </row>
    <row r="6001" spans="1:5" ht="13.5" x14ac:dyDescent="0.25">
      <c r="A6001" s="103">
        <v>96126</v>
      </c>
      <c r="B6001" s="103" t="s">
        <v>6617</v>
      </c>
      <c r="C6001" s="103" t="s">
        <v>184</v>
      </c>
      <c r="D6001" s="360">
        <v>23.34</v>
      </c>
      <c r="E6001" s="522" t="s">
        <v>619</v>
      </c>
    </row>
    <row r="6002" spans="1:5" ht="13.5" x14ac:dyDescent="0.25">
      <c r="A6002" s="103">
        <v>96127</v>
      </c>
      <c r="B6002" s="103" t="s">
        <v>6618</v>
      </c>
      <c r="C6002" s="103" t="s">
        <v>184</v>
      </c>
      <c r="D6002" s="360">
        <v>18.670000000000002</v>
      </c>
      <c r="E6002" s="522" t="s">
        <v>619</v>
      </c>
    </row>
    <row r="6003" spans="1:5" ht="13.5" x14ac:dyDescent="0.25">
      <c r="A6003" s="103">
        <v>96128</v>
      </c>
      <c r="B6003" s="103" t="s">
        <v>6619</v>
      </c>
      <c r="C6003" s="103" t="s">
        <v>184</v>
      </c>
      <c r="D6003" s="360">
        <v>32.81</v>
      </c>
      <c r="E6003" s="522" t="s">
        <v>619</v>
      </c>
    </row>
    <row r="6004" spans="1:5" ht="13.5" x14ac:dyDescent="0.25">
      <c r="A6004" s="103">
        <v>96129</v>
      </c>
      <c r="B6004" s="103" t="s">
        <v>6620</v>
      </c>
      <c r="C6004" s="103" t="s">
        <v>184</v>
      </c>
      <c r="D6004" s="360">
        <v>35.81</v>
      </c>
      <c r="E6004" s="522" t="s">
        <v>619</v>
      </c>
    </row>
    <row r="6005" spans="1:5" ht="13.5" x14ac:dyDescent="0.25">
      <c r="A6005" s="103">
        <v>96130</v>
      </c>
      <c r="B6005" s="103" t="s">
        <v>6621</v>
      </c>
      <c r="C6005" s="103" t="s">
        <v>184</v>
      </c>
      <c r="D6005" s="360">
        <v>24.81</v>
      </c>
      <c r="E6005" s="522" t="s">
        <v>619</v>
      </c>
    </row>
    <row r="6006" spans="1:5" ht="13.5" x14ac:dyDescent="0.25">
      <c r="A6006" s="103">
        <v>96131</v>
      </c>
      <c r="B6006" s="103" t="s">
        <v>6622</v>
      </c>
      <c r="C6006" s="103" t="s">
        <v>184</v>
      </c>
      <c r="D6006" s="360">
        <v>32.659999999999997</v>
      </c>
      <c r="E6006" s="522" t="s">
        <v>619</v>
      </c>
    </row>
    <row r="6007" spans="1:5" ht="13.5" x14ac:dyDescent="0.25">
      <c r="A6007" s="103">
        <v>96132</v>
      </c>
      <c r="B6007" s="103" t="s">
        <v>6623</v>
      </c>
      <c r="C6007" s="103" t="s">
        <v>184</v>
      </c>
      <c r="D6007" s="360">
        <v>26.44</v>
      </c>
      <c r="E6007" s="522" t="s">
        <v>619</v>
      </c>
    </row>
    <row r="6008" spans="1:5" ht="13.5" x14ac:dyDescent="0.25">
      <c r="A6008" s="103">
        <v>96133</v>
      </c>
      <c r="B6008" s="103" t="s">
        <v>6624</v>
      </c>
      <c r="C6008" s="103" t="s">
        <v>184</v>
      </c>
      <c r="D6008" s="360">
        <v>45.24</v>
      </c>
      <c r="E6008" s="522" t="s">
        <v>619</v>
      </c>
    </row>
    <row r="6009" spans="1:5" ht="13.5" x14ac:dyDescent="0.25">
      <c r="A6009" s="103">
        <v>96134</v>
      </c>
      <c r="B6009" s="103" t="s">
        <v>6625</v>
      </c>
      <c r="C6009" s="103" t="s">
        <v>184</v>
      </c>
      <c r="D6009" s="360">
        <v>49.25</v>
      </c>
      <c r="E6009" s="522" t="s">
        <v>619</v>
      </c>
    </row>
    <row r="6010" spans="1:5" ht="13.5" x14ac:dyDescent="0.25">
      <c r="A6010" s="103">
        <v>96135</v>
      </c>
      <c r="B6010" s="103" t="s">
        <v>6626</v>
      </c>
      <c r="C6010" s="103" t="s">
        <v>184</v>
      </c>
      <c r="D6010" s="360">
        <v>34.64</v>
      </c>
      <c r="E6010" s="522" t="s">
        <v>619</v>
      </c>
    </row>
    <row r="6011" spans="1:5" ht="13.5" x14ac:dyDescent="0.25">
      <c r="A6011" s="103">
        <v>102193</v>
      </c>
      <c r="B6011" s="103" t="s">
        <v>6627</v>
      </c>
      <c r="C6011" s="103" t="s">
        <v>184</v>
      </c>
      <c r="D6011" s="360">
        <v>2.2999999999999998</v>
      </c>
      <c r="E6011" s="522" t="s">
        <v>619</v>
      </c>
    </row>
    <row r="6012" spans="1:5" ht="13.5" x14ac:dyDescent="0.25">
      <c r="A6012" s="103">
        <v>102194</v>
      </c>
      <c r="B6012" s="103" t="s">
        <v>6628</v>
      </c>
      <c r="C6012" s="103" t="s">
        <v>184</v>
      </c>
      <c r="D6012" s="360">
        <v>8.57</v>
      </c>
      <c r="E6012" s="522" t="s">
        <v>619</v>
      </c>
    </row>
    <row r="6013" spans="1:5" ht="13.5" x14ac:dyDescent="0.25">
      <c r="A6013" s="103">
        <v>102197</v>
      </c>
      <c r="B6013" s="103" t="s">
        <v>6629</v>
      </c>
      <c r="C6013" s="103" t="s">
        <v>184</v>
      </c>
      <c r="D6013" s="360">
        <v>35.33</v>
      </c>
      <c r="E6013" s="522" t="s">
        <v>619</v>
      </c>
    </row>
    <row r="6014" spans="1:5" ht="13.5" x14ac:dyDescent="0.25">
      <c r="A6014" s="103">
        <v>102200</v>
      </c>
      <c r="B6014" s="103" t="s">
        <v>6630</v>
      </c>
      <c r="C6014" s="103" t="s">
        <v>184</v>
      </c>
      <c r="D6014" s="360">
        <v>25.84</v>
      </c>
      <c r="E6014" s="522" t="s">
        <v>619</v>
      </c>
    </row>
    <row r="6015" spans="1:5" ht="13.5" x14ac:dyDescent="0.25">
      <c r="A6015" s="103">
        <v>102201</v>
      </c>
      <c r="B6015" s="103" t="s">
        <v>6631</v>
      </c>
      <c r="C6015" s="103" t="s">
        <v>184</v>
      </c>
      <c r="D6015" s="360">
        <v>22.21</v>
      </c>
      <c r="E6015" s="522" t="s">
        <v>619</v>
      </c>
    </row>
    <row r="6016" spans="1:5" ht="13.5" x14ac:dyDescent="0.25">
      <c r="A6016" s="103">
        <v>102202</v>
      </c>
      <c r="B6016" s="103" t="s">
        <v>6632</v>
      </c>
      <c r="C6016" s="103" t="s">
        <v>184</v>
      </c>
      <c r="D6016" s="360">
        <v>70.13</v>
      </c>
      <c r="E6016" s="522" t="s">
        <v>619</v>
      </c>
    </row>
    <row r="6017" spans="1:5" ht="13.5" x14ac:dyDescent="0.25">
      <c r="A6017" s="103">
        <v>102203</v>
      </c>
      <c r="B6017" s="103" t="s">
        <v>6633</v>
      </c>
      <c r="C6017" s="103" t="s">
        <v>184</v>
      </c>
      <c r="D6017" s="360">
        <v>10.31</v>
      </c>
      <c r="E6017" s="522" t="s">
        <v>619</v>
      </c>
    </row>
    <row r="6018" spans="1:5" ht="13.5" x14ac:dyDescent="0.25">
      <c r="A6018" s="103">
        <v>102204</v>
      </c>
      <c r="B6018" s="103" t="s">
        <v>6634</v>
      </c>
      <c r="C6018" s="103" t="s">
        <v>184</v>
      </c>
      <c r="D6018" s="360">
        <v>10.62</v>
      </c>
      <c r="E6018" s="522" t="s">
        <v>619</v>
      </c>
    </row>
    <row r="6019" spans="1:5" ht="13.5" x14ac:dyDescent="0.25">
      <c r="A6019" s="103">
        <v>102205</v>
      </c>
      <c r="B6019" s="103" t="s">
        <v>6635</v>
      </c>
      <c r="C6019" s="103" t="s">
        <v>184</v>
      </c>
      <c r="D6019" s="360">
        <v>9.64</v>
      </c>
      <c r="E6019" s="522" t="s">
        <v>619</v>
      </c>
    </row>
    <row r="6020" spans="1:5" ht="13.5" x14ac:dyDescent="0.25">
      <c r="A6020" s="103">
        <v>102207</v>
      </c>
      <c r="B6020" s="103" t="s">
        <v>6636</v>
      </c>
      <c r="C6020" s="103" t="s">
        <v>184</v>
      </c>
      <c r="D6020" s="360">
        <v>9.02</v>
      </c>
      <c r="E6020" s="522" t="s">
        <v>619</v>
      </c>
    </row>
    <row r="6021" spans="1:5" ht="13.5" x14ac:dyDescent="0.25">
      <c r="A6021" s="103">
        <v>102208</v>
      </c>
      <c r="B6021" s="103" t="s">
        <v>6637</v>
      </c>
      <c r="C6021" s="103" t="s">
        <v>184</v>
      </c>
      <c r="D6021" s="360">
        <v>8.58</v>
      </c>
      <c r="E6021" s="522" t="s">
        <v>619</v>
      </c>
    </row>
    <row r="6022" spans="1:5" ht="13.5" x14ac:dyDescent="0.25">
      <c r="A6022" s="103">
        <v>102209</v>
      </c>
      <c r="B6022" s="103" t="s">
        <v>6638</v>
      </c>
      <c r="C6022" s="103" t="s">
        <v>184</v>
      </c>
      <c r="D6022" s="360">
        <v>8.8800000000000008</v>
      </c>
      <c r="E6022" s="522" t="s">
        <v>619</v>
      </c>
    </row>
    <row r="6023" spans="1:5" ht="13.5" x14ac:dyDescent="0.25">
      <c r="A6023" s="103">
        <v>102210</v>
      </c>
      <c r="B6023" s="103" t="s">
        <v>6639</v>
      </c>
      <c r="C6023" s="103" t="s">
        <v>184</v>
      </c>
      <c r="D6023" s="360">
        <v>8.43</v>
      </c>
      <c r="E6023" s="522" t="s">
        <v>619</v>
      </c>
    </row>
    <row r="6024" spans="1:5" ht="13.5" x14ac:dyDescent="0.25">
      <c r="A6024" s="103">
        <v>102213</v>
      </c>
      <c r="B6024" s="103" t="s">
        <v>6640</v>
      </c>
      <c r="C6024" s="103" t="s">
        <v>184</v>
      </c>
      <c r="D6024" s="360">
        <v>20.65</v>
      </c>
      <c r="E6024" s="522" t="s">
        <v>619</v>
      </c>
    </row>
    <row r="6025" spans="1:5" ht="13.5" x14ac:dyDescent="0.25">
      <c r="A6025" s="103">
        <v>102214</v>
      </c>
      <c r="B6025" s="103" t="s">
        <v>6641</v>
      </c>
      <c r="C6025" s="103" t="s">
        <v>184</v>
      </c>
      <c r="D6025" s="360">
        <v>21.27</v>
      </c>
      <c r="E6025" s="522" t="s">
        <v>619</v>
      </c>
    </row>
    <row r="6026" spans="1:5" ht="13.5" x14ac:dyDescent="0.25">
      <c r="A6026" s="103">
        <v>102215</v>
      </c>
      <c r="B6026" s="103" t="s">
        <v>6642</v>
      </c>
      <c r="C6026" s="103" t="s">
        <v>184</v>
      </c>
      <c r="D6026" s="360">
        <v>19.29</v>
      </c>
      <c r="E6026" s="522" t="s">
        <v>619</v>
      </c>
    </row>
    <row r="6027" spans="1:5" ht="13.5" x14ac:dyDescent="0.25">
      <c r="A6027" s="103">
        <v>102217</v>
      </c>
      <c r="B6027" s="103" t="s">
        <v>6643</v>
      </c>
      <c r="C6027" s="103" t="s">
        <v>184</v>
      </c>
      <c r="D6027" s="360">
        <v>18.05</v>
      </c>
      <c r="E6027" s="522" t="s">
        <v>619</v>
      </c>
    </row>
    <row r="6028" spans="1:5" ht="13.5" x14ac:dyDescent="0.25">
      <c r="A6028" s="103">
        <v>102218</v>
      </c>
      <c r="B6028" s="103" t="s">
        <v>6644</v>
      </c>
      <c r="C6028" s="103" t="s">
        <v>184</v>
      </c>
      <c r="D6028" s="360">
        <v>17.16</v>
      </c>
      <c r="E6028" s="522" t="s">
        <v>619</v>
      </c>
    </row>
    <row r="6029" spans="1:5" ht="13.5" x14ac:dyDescent="0.25">
      <c r="A6029" s="103">
        <v>102219</v>
      </c>
      <c r="B6029" s="103" t="s">
        <v>6645</v>
      </c>
      <c r="C6029" s="103" t="s">
        <v>184</v>
      </c>
      <c r="D6029" s="360">
        <v>17.75</v>
      </c>
      <c r="E6029" s="522" t="s">
        <v>619</v>
      </c>
    </row>
    <row r="6030" spans="1:5" ht="13.5" x14ac:dyDescent="0.25">
      <c r="A6030" s="103">
        <v>102220</v>
      </c>
      <c r="B6030" s="103" t="s">
        <v>6646</v>
      </c>
      <c r="C6030" s="103" t="s">
        <v>184</v>
      </c>
      <c r="D6030" s="360">
        <v>16.87</v>
      </c>
      <c r="E6030" s="522" t="s">
        <v>619</v>
      </c>
    </row>
    <row r="6031" spans="1:5" ht="13.5" x14ac:dyDescent="0.25">
      <c r="A6031" s="103">
        <v>102223</v>
      </c>
      <c r="B6031" s="103" t="s">
        <v>6647</v>
      </c>
      <c r="C6031" s="103" t="s">
        <v>184</v>
      </c>
      <c r="D6031" s="360">
        <v>30.98</v>
      </c>
      <c r="E6031" s="522" t="s">
        <v>619</v>
      </c>
    </row>
    <row r="6032" spans="1:5" ht="13.5" x14ac:dyDescent="0.25">
      <c r="A6032" s="103">
        <v>102224</v>
      </c>
      <c r="B6032" s="103" t="s">
        <v>6648</v>
      </c>
      <c r="C6032" s="103" t="s">
        <v>184</v>
      </c>
      <c r="D6032" s="360">
        <v>31.91</v>
      </c>
      <c r="E6032" s="522" t="s">
        <v>619</v>
      </c>
    </row>
    <row r="6033" spans="1:5" ht="13.5" x14ac:dyDescent="0.25">
      <c r="A6033" s="103">
        <v>102225</v>
      </c>
      <c r="B6033" s="103" t="s">
        <v>6649</v>
      </c>
      <c r="C6033" s="103" t="s">
        <v>184</v>
      </c>
      <c r="D6033" s="360">
        <v>28.94</v>
      </c>
      <c r="E6033" s="522" t="s">
        <v>619</v>
      </c>
    </row>
    <row r="6034" spans="1:5" ht="13.5" x14ac:dyDescent="0.25">
      <c r="A6034" s="103">
        <v>102227</v>
      </c>
      <c r="B6034" s="103" t="s">
        <v>6650</v>
      </c>
      <c r="C6034" s="103" t="s">
        <v>184</v>
      </c>
      <c r="D6034" s="360">
        <v>27.08</v>
      </c>
      <c r="E6034" s="522" t="s">
        <v>619</v>
      </c>
    </row>
    <row r="6035" spans="1:5" ht="13.5" x14ac:dyDescent="0.25">
      <c r="A6035" s="103">
        <v>102228</v>
      </c>
      <c r="B6035" s="103" t="s">
        <v>6651</v>
      </c>
      <c r="C6035" s="103" t="s">
        <v>184</v>
      </c>
      <c r="D6035" s="360">
        <v>25.76</v>
      </c>
      <c r="E6035" s="522" t="s">
        <v>619</v>
      </c>
    </row>
    <row r="6036" spans="1:5" ht="13.5" x14ac:dyDescent="0.25">
      <c r="A6036" s="103">
        <v>102229</v>
      </c>
      <c r="B6036" s="103" t="s">
        <v>6652</v>
      </c>
      <c r="C6036" s="103" t="s">
        <v>184</v>
      </c>
      <c r="D6036" s="360">
        <v>26.63</v>
      </c>
      <c r="E6036" s="522" t="s">
        <v>619</v>
      </c>
    </row>
    <row r="6037" spans="1:5" ht="13.5" x14ac:dyDescent="0.25">
      <c r="A6037" s="103">
        <v>102230</v>
      </c>
      <c r="B6037" s="103" t="s">
        <v>6653</v>
      </c>
      <c r="C6037" s="103" t="s">
        <v>184</v>
      </c>
      <c r="D6037" s="360">
        <v>25.31</v>
      </c>
      <c r="E6037" s="522" t="s">
        <v>619</v>
      </c>
    </row>
    <row r="6038" spans="1:5" ht="13.5" x14ac:dyDescent="0.25">
      <c r="A6038" s="103">
        <v>102233</v>
      </c>
      <c r="B6038" s="103" t="s">
        <v>6654</v>
      </c>
      <c r="C6038" s="103" t="s">
        <v>184</v>
      </c>
      <c r="D6038" s="360">
        <v>11.19</v>
      </c>
      <c r="E6038" s="522" t="s">
        <v>619</v>
      </c>
    </row>
    <row r="6039" spans="1:5" ht="13.5" x14ac:dyDescent="0.25">
      <c r="A6039" s="103">
        <v>102234</v>
      </c>
      <c r="B6039" s="103" t="s">
        <v>6655</v>
      </c>
      <c r="C6039" s="103" t="s">
        <v>184</v>
      </c>
      <c r="D6039" s="360">
        <v>22.39</v>
      </c>
      <c r="E6039" s="522" t="s">
        <v>619</v>
      </c>
    </row>
    <row r="6040" spans="1:5" ht="13.5" x14ac:dyDescent="0.25">
      <c r="A6040" s="103">
        <v>100716</v>
      </c>
      <c r="B6040" s="103" t="s">
        <v>6656</v>
      </c>
      <c r="C6040" s="103" t="s">
        <v>184</v>
      </c>
      <c r="D6040" s="360">
        <v>27.7</v>
      </c>
      <c r="E6040" s="522" t="s">
        <v>619</v>
      </c>
    </row>
    <row r="6041" spans="1:5" ht="13.5" x14ac:dyDescent="0.25">
      <c r="A6041" s="103">
        <v>100717</v>
      </c>
      <c r="B6041" s="103" t="s">
        <v>6657</v>
      </c>
      <c r="C6041" s="103" t="s">
        <v>184</v>
      </c>
      <c r="D6041" s="360">
        <v>10.39</v>
      </c>
      <c r="E6041" s="522" t="s">
        <v>619</v>
      </c>
    </row>
    <row r="6042" spans="1:5" ht="13.5" x14ac:dyDescent="0.25">
      <c r="A6042" s="103">
        <v>100718</v>
      </c>
      <c r="B6042" s="103" t="s">
        <v>6658</v>
      </c>
      <c r="C6042" s="103" t="s">
        <v>206</v>
      </c>
      <c r="D6042" s="360">
        <v>1.39</v>
      </c>
      <c r="E6042" s="522" t="s">
        <v>619</v>
      </c>
    </row>
    <row r="6043" spans="1:5" ht="13.5" x14ac:dyDescent="0.25">
      <c r="A6043" s="103">
        <v>100719</v>
      </c>
      <c r="B6043" s="103" t="s">
        <v>6659</v>
      </c>
      <c r="C6043" s="103" t="s">
        <v>184</v>
      </c>
      <c r="D6043" s="360">
        <v>11.95</v>
      </c>
      <c r="E6043" s="522" t="s">
        <v>619</v>
      </c>
    </row>
    <row r="6044" spans="1:5" ht="13.5" x14ac:dyDescent="0.25">
      <c r="A6044" s="103">
        <v>100720</v>
      </c>
      <c r="B6044" s="103" t="s">
        <v>6660</v>
      </c>
      <c r="C6044" s="103" t="s">
        <v>184</v>
      </c>
      <c r="D6044" s="360">
        <v>11.47</v>
      </c>
      <c r="E6044" s="522" t="s">
        <v>619</v>
      </c>
    </row>
    <row r="6045" spans="1:5" ht="13.5" x14ac:dyDescent="0.25">
      <c r="A6045" s="103">
        <v>100721</v>
      </c>
      <c r="B6045" s="103" t="s">
        <v>6661</v>
      </c>
      <c r="C6045" s="103" t="s">
        <v>184</v>
      </c>
      <c r="D6045" s="360">
        <v>26.45</v>
      </c>
      <c r="E6045" s="522" t="s">
        <v>619</v>
      </c>
    </row>
    <row r="6046" spans="1:5" ht="13.5" x14ac:dyDescent="0.25">
      <c r="A6046" s="103">
        <v>100722</v>
      </c>
      <c r="B6046" s="103" t="s">
        <v>6662</v>
      </c>
      <c r="C6046" s="103" t="s">
        <v>184</v>
      </c>
      <c r="D6046" s="360">
        <v>25.31</v>
      </c>
      <c r="E6046" s="522" t="s">
        <v>619</v>
      </c>
    </row>
    <row r="6047" spans="1:5" ht="13.5" x14ac:dyDescent="0.25">
      <c r="A6047" s="103">
        <v>100723</v>
      </c>
      <c r="B6047" s="103" t="s">
        <v>6663</v>
      </c>
      <c r="C6047" s="103" t="s">
        <v>184</v>
      </c>
      <c r="D6047" s="360">
        <v>12.84</v>
      </c>
      <c r="E6047" s="522" t="s">
        <v>619</v>
      </c>
    </row>
    <row r="6048" spans="1:5" ht="13.5" x14ac:dyDescent="0.25">
      <c r="A6048" s="103">
        <v>100724</v>
      </c>
      <c r="B6048" s="103" t="s">
        <v>6664</v>
      </c>
      <c r="C6048" s="103" t="s">
        <v>184</v>
      </c>
      <c r="D6048" s="360">
        <v>15.09</v>
      </c>
      <c r="E6048" s="522" t="s">
        <v>619</v>
      </c>
    </row>
    <row r="6049" spans="1:5" ht="13.5" x14ac:dyDescent="0.25">
      <c r="A6049" s="103">
        <v>100725</v>
      </c>
      <c r="B6049" s="103" t="s">
        <v>6665</v>
      </c>
      <c r="C6049" s="103" t="s">
        <v>184</v>
      </c>
      <c r="D6049" s="360">
        <v>26.75</v>
      </c>
      <c r="E6049" s="522" t="s">
        <v>619</v>
      </c>
    </row>
    <row r="6050" spans="1:5" ht="13.5" x14ac:dyDescent="0.25">
      <c r="A6050" s="103">
        <v>100726</v>
      </c>
      <c r="B6050" s="103" t="s">
        <v>6666</v>
      </c>
      <c r="C6050" s="103" t="s">
        <v>184</v>
      </c>
      <c r="D6050" s="360">
        <v>28.82</v>
      </c>
      <c r="E6050" s="522" t="s">
        <v>619</v>
      </c>
    </row>
    <row r="6051" spans="1:5" ht="13.5" x14ac:dyDescent="0.25">
      <c r="A6051" s="103">
        <v>100727</v>
      </c>
      <c r="B6051" s="103" t="s">
        <v>6667</v>
      </c>
      <c r="C6051" s="103" t="s">
        <v>184</v>
      </c>
      <c r="D6051" s="360">
        <v>29.68</v>
      </c>
      <c r="E6051" s="522" t="s">
        <v>619</v>
      </c>
    </row>
    <row r="6052" spans="1:5" ht="13.5" x14ac:dyDescent="0.25">
      <c r="A6052" s="103">
        <v>100728</v>
      </c>
      <c r="B6052" s="103" t="s">
        <v>6668</v>
      </c>
      <c r="C6052" s="103" t="s">
        <v>184</v>
      </c>
      <c r="D6052" s="360">
        <v>26.22</v>
      </c>
      <c r="E6052" s="522" t="s">
        <v>619</v>
      </c>
    </row>
    <row r="6053" spans="1:5" ht="13.5" x14ac:dyDescent="0.25">
      <c r="A6053" s="103">
        <v>100729</v>
      </c>
      <c r="B6053" s="103" t="s">
        <v>6669</v>
      </c>
      <c r="C6053" s="103" t="s">
        <v>184</v>
      </c>
      <c r="D6053" s="360">
        <v>22.31</v>
      </c>
      <c r="E6053" s="522" t="s">
        <v>619</v>
      </c>
    </row>
    <row r="6054" spans="1:5" ht="13.5" x14ac:dyDescent="0.25">
      <c r="A6054" s="103">
        <v>100730</v>
      </c>
      <c r="B6054" s="103" t="s">
        <v>6670</v>
      </c>
      <c r="C6054" s="103" t="s">
        <v>184</v>
      </c>
      <c r="D6054" s="360">
        <v>25.74</v>
      </c>
      <c r="E6054" s="522" t="s">
        <v>619</v>
      </c>
    </row>
    <row r="6055" spans="1:5" ht="13.5" x14ac:dyDescent="0.25">
      <c r="A6055" s="103">
        <v>100733</v>
      </c>
      <c r="B6055" s="103" t="s">
        <v>6671</v>
      </c>
      <c r="C6055" s="103" t="s">
        <v>184</v>
      </c>
      <c r="D6055" s="360">
        <v>13.69</v>
      </c>
      <c r="E6055" s="522" t="s">
        <v>619</v>
      </c>
    </row>
    <row r="6056" spans="1:5" ht="13.5" x14ac:dyDescent="0.25">
      <c r="A6056" s="103">
        <v>100734</v>
      </c>
      <c r="B6056" s="103" t="s">
        <v>6672</v>
      </c>
      <c r="C6056" s="103" t="s">
        <v>184</v>
      </c>
      <c r="D6056" s="360">
        <v>16.95</v>
      </c>
      <c r="E6056" s="522" t="s">
        <v>619</v>
      </c>
    </row>
    <row r="6057" spans="1:5" ht="13.5" x14ac:dyDescent="0.25">
      <c r="A6057" s="103">
        <v>100735</v>
      </c>
      <c r="B6057" s="103" t="s">
        <v>6673</v>
      </c>
      <c r="C6057" s="103" t="s">
        <v>184</v>
      </c>
      <c r="D6057" s="360">
        <v>11.59</v>
      </c>
      <c r="E6057" s="522" t="s">
        <v>619</v>
      </c>
    </row>
    <row r="6058" spans="1:5" ht="13.5" x14ac:dyDescent="0.25">
      <c r="A6058" s="103">
        <v>100736</v>
      </c>
      <c r="B6058" s="103" t="s">
        <v>6674</v>
      </c>
      <c r="C6058" s="103" t="s">
        <v>184</v>
      </c>
      <c r="D6058" s="360">
        <v>15.22</v>
      </c>
      <c r="E6058" s="522" t="s">
        <v>619</v>
      </c>
    </row>
    <row r="6059" spans="1:5" ht="13.5" x14ac:dyDescent="0.25">
      <c r="A6059" s="103">
        <v>100739</v>
      </c>
      <c r="B6059" s="103" t="s">
        <v>6675</v>
      </c>
      <c r="C6059" s="103" t="s">
        <v>184</v>
      </c>
      <c r="D6059" s="360">
        <v>11.76</v>
      </c>
      <c r="E6059" s="522" t="s">
        <v>619</v>
      </c>
    </row>
    <row r="6060" spans="1:5" ht="13.5" x14ac:dyDescent="0.25">
      <c r="A6060" s="103">
        <v>100740</v>
      </c>
      <c r="B6060" s="103" t="s">
        <v>6676</v>
      </c>
      <c r="C6060" s="103" t="s">
        <v>184</v>
      </c>
      <c r="D6060" s="360">
        <v>12.11</v>
      </c>
      <c r="E6060" s="522" t="s">
        <v>619</v>
      </c>
    </row>
    <row r="6061" spans="1:5" ht="13.5" x14ac:dyDescent="0.25">
      <c r="A6061" s="103">
        <v>100741</v>
      </c>
      <c r="B6061" s="103" t="s">
        <v>6677</v>
      </c>
      <c r="C6061" s="103" t="s">
        <v>184</v>
      </c>
      <c r="D6061" s="360">
        <v>26.04</v>
      </c>
      <c r="E6061" s="522" t="s">
        <v>619</v>
      </c>
    </row>
    <row r="6062" spans="1:5" ht="13.5" x14ac:dyDescent="0.25">
      <c r="A6062" s="103">
        <v>100742</v>
      </c>
      <c r="B6062" s="103" t="s">
        <v>6678</v>
      </c>
      <c r="C6062" s="103" t="s">
        <v>184</v>
      </c>
      <c r="D6062" s="360">
        <v>25.92</v>
      </c>
      <c r="E6062" s="522" t="s">
        <v>619</v>
      </c>
    </row>
    <row r="6063" spans="1:5" ht="13.5" x14ac:dyDescent="0.25">
      <c r="A6063" s="103">
        <v>100743</v>
      </c>
      <c r="B6063" s="103" t="s">
        <v>6679</v>
      </c>
      <c r="C6063" s="103" t="s">
        <v>184</v>
      </c>
      <c r="D6063" s="360">
        <v>11.49</v>
      </c>
      <c r="E6063" s="522" t="s">
        <v>619</v>
      </c>
    </row>
    <row r="6064" spans="1:5" ht="13.5" x14ac:dyDescent="0.25">
      <c r="A6064" s="103">
        <v>100744</v>
      </c>
      <c r="B6064" s="103" t="s">
        <v>6680</v>
      </c>
      <c r="C6064" s="103" t="s">
        <v>184</v>
      </c>
      <c r="D6064" s="360">
        <v>11.93</v>
      </c>
      <c r="E6064" s="522" t="s">
        <v>619</v>
      </c>
    </row>
    <row r="6065" spans="1:5" ht="13.5" x14ac:dyDescent="0.25">
      <c r="A6065" s="103">
        <v>100745</v>
      </c>
      <c r="B6065" s="103" t="s">
        <v>6681</v>
      </c>
      <c r="C6065" s="103" t="s">
        <v>184</v>
      </c>
      <c r="D6065" s="360">
        <v>25.75</v>
      </c>
      <c r="E6065" s="522" t="s">
        <v>619</v>
      </c>
    </row>
    <row r="6066" spans="1:5" ht="13.5" x14ac:dyDescent="0.25">
      <c r="A6066" s="103">
        <v>100746</v>
      </c>
      <c r="B6066" s="103" t="s">
        <v>6682</v>
      </c>
      <c r="C6066" s="103" t="s">
        <v>184</v>
      </c>
      <c r="D6066" s="360">
        <v>25.74</v>
      </c>
      <c r="E6066" s="522" t="s">
        <v>619</v>
      </c>
    </row>
    <row r="6067" spans="1:5" ht="13.5" x14ac:dyDescent="0.25">
      <c r="A6067" s="103">
        <v>100747</v>
      </c>
      <c r="B6067" s="103" t="s">
        <v>6683</v>
      </c>
      <c r="C6067" s="103" t="s">
        <v>184</v>
      </c>
      <c r="D6067" s="360">
        <v>11.6</v>
      </c>
      <c r="E6067" s="522" t="s">
        <v>619</v>
      </c>
    </row>
    <row r="6068" spans="1:5" ht="13.5" x14ac:dyDescent="0.25">
      <c r="A6068" s="103">
        <v>100748</v>
      </c>
      <c r="B6068" s="103" t="s">
        <v>6684</v>
      </c>
      <c r="C6068" s="103" t="s">
        <v>184</v>
      </c>
      <c r="D6068" s="360">
        <v>12</v>
      </c>
      <c r="E6068" s="522" t="s">
        <v>619</v>
      </c>
    </row>
    <row r="6069" spans="1:5" ht="13.5" x14ac:dyDescent="0.25">
      <c r="A6069" s="103">
        <v>100749</v>
      </c>
      <c r="B6069" s="103" t="s">
        <v>6685</v>
      </c>
      <c r="C6069" s="103" t="s">
        <v>184</v>
      </c>
      <c r="D6069" s="360">
        <v>25.87</v>
      </c>
      <c r="E6069" s="522" t="s">
        <v>619</v>
      </c>
    </row>
    <row r="6070" spans="1:5" ht="13.5" x14ac:dyDescent="0.25">
      <c r="A6070" s="103">
        <v>100750</v>
      </c>
      <c r="B6070" s="103" t="s">
        <v>6686</v>
      </c>
      <c r="C6070" s="103" t="s">
        <v>184</v>
      </c>
      <c r="D6070" s="360">
        <v>25.81</v>
      </c>
      <c r="E6070" s="522" t="s">
        <v>619</v>
      </c>
    </row>
    <row r="6071" spans="1:5" ht="13.5" x14ac:dyDescent="0.25">
      <c r="A6071" s="103">
        <v>100751</v>
      </c>
      <c r="B6071" s="103" t="s">
        <v>6687</v>
      </c>
      <c r="C6071" s="103" t="s">
        <v>184</v>
      </c>
      <c r="D6071" s="360">
        <v>44.62</v>
      </c>
      <c r="E6071" s="522" t="s">
        <v>619</v>
      </c>
    </row>
    <row r="6072" spans="1:5" ht="13.5" x14ac:dyDescent="0.25">
      <c r="A6072" s="103">
        <v>100752</v>
      </c>
      <c r="B6072" s="103" t="s">
        <v>6688</v>
      </c>
      <c r="C6072" s="103" t="s">
        <v>184</v>
      </c>
      <c r="D6072" s="360">
        <v>51.49</v>
      </c>
      <c r="E6072" s="522" t="s">
        <v>619</v>
      </c>
    </row>
    <row r="6073" spans="1:5" ht="13.5" x14ac:dyDescent="0.25">
      <c r="A6073" s="103">
        <v>100753</v>
      </c>
      <c r="B6073" s="103" t="s">
        <v>6689</v>
      </c>
      <c r="C6073" s="103" t="s">
        <v>184</v>
      </c>
      <c r="D6073" s="360">
        <v>23.18</v>
      </c>
      <c r="E6073" s="522" t="s">
        <v>619</v>
      </c>
    </row>
    <row r="6074" spans="1:5" ht="13.5" x14ac:dyDescent="0.25">
      <c r="A6074" s="103">
        <v>100754</v>
      </c>
      <c r="B6074" s="103" t="s">
        <v>6690</v>
      </c>
      <c r="C6074" s="103" t="s">
        <v>184</v>
      </c>
      <c r="D6074" s="360">
        <v>30.46</v>
      </c>
      <c r="E6074" s="522" t="s">
        <v>619</v>
      </c>
    </row>
    <row r="6075" spans="1:5" ht="13.5" x14ac:dyDescent="0.25">
      <c r="A6075" s="103">
        <v>100757</v>
      </c>
      <c r="B6075" s="103" t="s">
        <v>6691</v>
      </c>
      <c r="C6075" s="103" t="s">
        <v>184</v>
      </c>
      <c r="D6075" s="360">
        <v>52.09</v>
      </c>
      <c r="E6075" s="522" t="s">
        <v>619</v>
      </c>
    </row>
    <row r="6076" spans="1:5" ht="13.5" x14ac:dyDescent="0.25">
      <c r="A6076" s="103">
        <v>100758</v>
      </c>
      <c r="B6076" s="103" t="s">
        <v>6692</v>
      </c>
      <c r="C6076" s="103" t="s">
        <v>184</v>
      </c>
      <c r="D6076" s="360">
        <v>51.86</v>
      </c>
      <c r="E6076" s="522" t="s">
        <v>619</v>
      </c>
    </row>
    <row r="6077" spans="1:5" ht="13.5" x14ac:dyDescent="0.25">
      <c r="A6077" s="103">
        <v>100759</v>
      </c>
      <c r="B6077" s="103" t="s">
        <v>6693</v>
      </c>
      <c r="C6077" s="103" t="s">
        <v>184</v>
      </c>
      <c r="D6077" s="360">
        <v>51.51</v>
      </c>
      <c r="E6077" s="522" t="s">
        <v>619</v>
      </c>
    </row>
    <row r="6078" spans="1:5" ht="13.5" x14ac:dyDescent="0.25">
      <c r="A6078" s="103">
        <v>100760</v>
      </c>
      <c r="B6078" s="103" t="s">
        <v>6694</v>
      </c>
      <c r="C6078" s="103" t="s">
        <v>184</v>
      </c>
      <c r="D6078" s="360">
        <v>51.5</v>
      </c>
      <c r="E6078" s="522" t="s">
        <v>619</v>
      </c>
    </row>
    <row r="6079" spans="1:5" ht="13.5" x14ac:dyDescent="0.25">
      <c r="A6079" s="103">
        <v>100761</v>
      </c>
      <c r="B6079" s="103" t="s">
        <v>6695</v>
      </c>
      <c r="C6079" s="103" t="s">
        <v>184</v>
      </c>
      <c r="D6079" s="360">
        <v>51.75</v>
      </c>
      <c r="E6079" s="522" t="s">
        <v>619</v>
      </c>
    </row>
    <row r="6080" spans="1:5" ht="13.5" x14ac:dyDescent="0.25">
      <c r="A6080" s="103">
        <v>100762</v>
      </c>
      <c r="B6080" s="103" t="s">
        <v>6696</v>
      </c>
      <c r="C6080" s="103" t="s">
        <v>184</v>
      </c>
      <c r="D6080" s="360">
        <v>51.65</v>
      </c>
      <c r="E6080" s="522" t="s">
        <v>619</v>
      </c>
    </row>
    <row r="6081" spans="1:5" ht="13.5" x14ac:dyDescent="0.25">
      <c r="A6081" s="103">
        <v>102488</v>
      </c>
      <c r="B6081" s="103" t="s">
        <v>6697</v>
      </c>
      <c r="C6081" s="103" t="s">
        <v>184</v>
      </c>
      <c r="D6081" s="360">
        <v>3.43</v>
      </c>
      <c r="E6081" s="522" t="s">
        <v>619</v>
      </c>
    </row>
    <row r="6082" spans="1:5" ht="13.5" x14ac:dyDescent="0.25">
      <c r="A6082" s="103">
        <v>102489</v>
      </c>
      <c r="B6082" s="103" t="s">
        <v>6698</v>
      </c>
      <c r="C6082" s="103" t="s">
        <v>184</v>
      </c>
      <c r="D6082" s="360">
        <v>26.47</v>
      </c>
      <c r="E6082" s="522" t="s">
        <v>619</v>
      </c>
    </row>
    <row r="6083" spans="1:5" ht="13.5" x14ac:dyDescent="0.25">
      <c r="A6083" s="103">
        <v>102491</v>
      </c>
      <c r="B6083" s="103" t="s">
        <v>6699</v>
      </c>
      <c r="C6083" s="103" t="s">
        <v>184</v>
      </c>
      <c r="D6083" s="360">
        <v>20.41</v>
      </c>
      <c r="E6083" s="522" t="s">
        <v>619</v>
      </c>
    </row>
    <row r="6084" spans="1:5" ht="13.5" x14ac:dyDescent="0.25">
      <c r="A6084" s="103">
        <v>102492</v>
      </c>
      <c r="B6084" s="103" t="s">
        <v>6700</v>
      </c>
      <c r="C6084" s="103" t="s">
        <v>184</v>
      </c>
      <c r="D6084" s="360">
        <v>25.78</v>
      </c>
      <c r="E6084" s="522" t="s">
        <v>619</v>
      </c>
    </row>
    <row r="6085" spans="1:5" ht="13.5" x14ac:dyDescent="0.25">
      <c r="A6085" s="103">
        <v>102494</v>
      </c>
      <c r="B6085" s="103" t="s">
        <v>6701</v>
      </c>
      <c r="C6085" s="103" t="s">
        <v>184</v>
      </c>
      <c r="D6085" s="360">
        <v>69.19</v>
      </c>
      <c r="E6085" s="522" t="s">
        <v>619</v>
      </c>
    </row>
    <row r="6086" spans="1:5" ht="13.5" x14ac:dyDescent="0.25">
      <c r="A6086" s="103">
        <v>102496</v>
      </c>
      <c r="B6086" s="103" t="s">
        <v>6702</v>
      </c>
      <c r="C6086" s="103" t="s">
        <v>206</v>
      </c>
      <c r="D6086" s="360">
        <v>14.18</v>
      </c>
      <c r="E6086" s="522" t="s">
        <v>619</v>
      </c>
    </row>
    <row r="6087" spans="1:5" ht="13.5" x14ac:dyDescent="0.25">
      <c r="A6087" s="103">
        <v>102497</v>
      </c>
      <c r="B6087" s="103" t="s">
        <v>6703</v>
      </c>
      <c r="C6087" s="103" t="s">
        <v>206</v>
      </c>
      <c r="D6087" s="360">
        <v>4.88</v>
      </c>
      <c r="E6087" s="522" t="s">
        <v>619</v>
      </c>
    </row>
    <row r="6088" spans="1:5" ht="13.5" x14ac:dyDescent="0.25">
      <c r="A6088" s="103">
        <v>102498</v>
      </c>
      <c r="B6088" s="103" t="s">
        <v>6704</v>
      </c>
      <c r="C6088" s="103" t="s">
        <v>206</v>
      </c>
      <c r="D6088" s="360">
        <v>1.58</v>
      </c>
      <c r="E6088" s="522" t="s">
        <v>619</v>
      </c>
    </row>
    <row r="6089" spans="1:5" ht="13.5" x14ac:dyDescent="0.25">
      <c r="A6089" s="103">
        <v>102499</v>
      </c>
      <c r="B6089" s="103" t="s">
        <v>6705</v>
      </c>
      <c r="C6089" s="103" t="s">
        <v>184</v>
      </c>
      <c r="D6089" s="360">
        <v>3.2</v>
      </c>
      <c r="E6089" s="522" t="s">
        <v>619</v>
      </c>
    </row>
    <row r="6090" spans="1:5" ht="13.5" x14ac:dyDescent="0.25">
      <c r="A6090" s="103">
        <v>102500</v>
      </c>
      <c r="B6090" s="103" t="s">
        <v>6706</v>
      </c>
      <c r="C6090" s="103" t="s">
        <v>206</v>
      </c>
      <c r="D6090" s="360">
        <v>4.3</v>
      </c>
      <c r="E6090" s="522" t="s">
        <v>619</v>
      </c>
    </row>
    <row r="6091" spans="1:5" ht="13.5" x14ac:dyDescent="0.25">
      <c r="A6091" s="103">
        <v>102501</v>
      </c>
      <c r="B6091" s="103" t="s">
        <v>6707</v>
      </c>
      <c r="C6091" s="103" t="s">
        <v>184</v>
      </c>
      <c r="D6091" s="360">
        <v>24.34</v>
      </c>
      <c r="E6091" s="522" t="s">
        <v>619</v>
      </c>
    </row>
    <row r="6092" spans="1:5" ht="13.5" x14ac:dyDescent="0.25">
      <c r="A6092" s="103">
        <v>102504</v>
      </c>
      <c r="B6092" s="103" t="s">
        <v>6708</v>
      </c>
      <c r="C6092" s="103" t="s">
        <v>206</v>
      </c>
      <c r="D6092" s="360">
        <v>9.82</v>
      </c>
      <c r="E6092" s="522" t="s">
        <v>619</v>
      </c>
    </row>
    <row r="6093" spans="1:5" ht="13.5" x14ac:dyDescent="0.25">
      <c r="A6093" s="103">
        <v>102505</v>
      </c>
      <c r="B6093" s="103" t="s">
        <v>6709</v>
      </c>
      <c r="C6093" s="103" t="s">
        <v>206</v>
      </c>
      <c r="D6093" s="360">
        <v>10.56</v>
      </c>
      <c r="E6093" s="522" t="s">
        <v>619</v>
      </c>
    </row>
    <row r="6094" spans="1:5" ht="13.5" x14ac:dyDescent="0.25">
      <c r="A6094" s="103">
        <v>102506</v>
      </c>
      <c r="B6094" s="103" t="s">
        <v>6710</v>
      </c>
      <c r="C6094" s="103" t="s">
        <v>206</v>
      </c>
      <c r="D6094" s="360">
        <v>11</v>
      </c>
      <c r="E6094" s="522" t="s">
        <v>619</v>
      </c>
    </row>
    <row r="6095" spans="1:5" ht="13.5" x14ac:dyDescent="0.25">
      <c r="A6095" s="103">
        <v>102507</v>
      </c>
      <c r="B6095" s="103" t="s">
        <v>6711</v>
      </c>
      <c r="C6095" s="103" t="s">
        <v>206</v>
      </c>
      <c r="D6095" s="360">
        <v>6.64</v>
      </c>
      <c r="E6095" s="522" t="s">
        <v>619</v>
      </c>
    </row>
    <row r="6096" spans="1:5" ht="13.5" x14ac:dyDescent="0.25">
      <c r="A6096" s="103">
        <v>102508</v>
      </c>
      <c r="B6096" s="103" t="s">
        <v>6712</v>
      </c>
      <c r="C6096" s="103" t="s">
        <v>184</v>
      </c>
      <c r="D6096" s="360">
        <v>48.21</v>
      </c>
      <c r="E6096" s="522" t="s">
        <v>619</v>
      </c>
    </row>
    <row r="6097" spans="1:5" ht="13.5" x14ac:dyDescent="0.25">
      <c r="A6097" s="103">
        <v>102509</v>
      </c>
      <c r="B6097" s="103" t="s">
        <v>6713</v>
      </c>
      <c r="C6097" s="103" t="s">
        <v>184</v>
      </c>
      <c r="D6097" s="360">
        <v>27.78</v>
      </c>
      <c r="E6097" s="522" t="s">
        <v>619</v>
      </c>
    </row>
    <row r="6098" spans="1:5" ht="13.5" x14ac:dyDescent="0.25">
      <c r="A6098" s="103">
        <v>102512</v>
      </c>
      <c r="B6098" s="103" t="s">
        <v>6714</v>
      </c>
      <c r="C6098" s="103" t="s">
        <v>206</v>
      </c>
      <c r="D6098" s="360">
        <v>5.55</v>
      </c>
      <c r="E6098" s="522" t="s">
        <v>619</v>
      </c>
    </row>
    <row r="6099" spans="1:5" ht="13.5" x14ac:dyDescent="0.25">
      <c r="A6099" s="103">
        <v>102513</v>
      </c>
      <c r="B6099" s="103" t="s">
        <v>6715</v>
      </c>
      <c r="C6099" s="103" t="s">
        <v>184</v>
      </c>
      <c r="D6099" s="360">
        <v>46.4</v>
      </c>
      <c r="E6099" s="522" t="s">
        <v>619</v>
      </c>
    </row>
    <row r="6100" spans="1:5" ht="13.5" x14ac:dyDescent="0.25">
      <c r="A6100" s="103">
        <v>102520</v>
      </c>
      <c r="B6100" s="103" t="s">
        <v>6716</v>
      </c>
      <c r="C6100" s="103" t="s">
        <v>184</v>
      </c>
      <c r="D6100" s="360">
        <v>80.989999999999995</v>
      </c>
      <c r="E6100" s="522" t="s">
        <v>619</v>
      </c>
    </row>
    <row r="6101" spans="1:5" ht="13.5" x14ac:dyDescent="0.25">
      <c r="A6101" s="103">
        <v>101749</v>
      </c>
      <c r="B6101" s="103" t="s">
        <v>6717</v>
      </c>
      <c r="C6101" s="103" t="s">
        <v>184</v>
      </c>
      <c r="D6101" s="360">
        <v>51.38</v>
      </c>
      <c r="E6101" s="522" t="s">
        <v>619</v>
      </c>
    </row>
    <row r="6102" spans="1:5" ht="13.5" x14ac:dyDescent="0.25">
      <c r="A6102" s="103">
        <v>101750</v>
      </c>
      <c r="B6102" s="103" t="s">
        <v>6718</v>
      </c>
      <c r="C6102" s="103" t="s">
        <v>184</v>
      </c>
      <c r="D6102" s="360">
        <v>48.95</v>
      </c>
      <c r="E6102" s="522" t="s">
        <v>619</v>
      </c>
    </row>
    <row r="6103" spans="1:5" ht="13.5" x14ac:dyDescent="0.25">
      <c r="A6103" s="103">
        <v>101729</v>
      </c>
      <c r="B6103" s="103" t="s">
        <v>6719</v>
      </c>
      <c r="C6103" s="103" t="s">
        <v>184</v>
      </c>
      <c r="D6103" s="360">
        <v>204.58</v>
      </c>
      <c r="E6103" s="522" t="s">
        <v>619</v>
      </c>
    </row>
    <row r="6104" spans="1:5" ht="13.5" x14ac:dyDescent="0.25">
      <c r="A6104" s="103">
        <v>101746</v>
      </c>
      <c r="B6104" s="103" t="s">
        <v>6720</v>
      </c>
      <c r="C6104" s="103" t="s">
        <v>184</v>
      </c>
      <c r="D6104" s="360">
        <v>309.89</v>
      </c>
      <c r="E6104" s="522" t="s">
        <v>619</v>
      </c>
    </row>
    <row r="6105" spans="1:5" ht="13.5" x14ac:dyDescent="0.25">
      <c r="A6105" s="103">
        <v>101751</v>
      </c>
      <c r="B6105" s="103" t="s">
        <v>6721</v>
      </c>
      <c r="C6105" s="103" t="s">
        <v>184</v>
      </c>
      <c r="D6105" s="360">
        <v>211.11</v>
      </c>
      <c r="E6105" s="522" t="s">
        <v>619</v>
      </c>
    </row>
    <row r="6106" spans="1:5" ht="13.5" x14ac:dyDescent="0.25">
      <c r="A6106" s="103">
        <v>87246</v>
      </c>
      <c r="B6106" s="103" t="s">
        <v>6722</v>
      </c>
      <c r="C6106" s="103" t="s">
        <v>184</v>
      </c>
      <c r="D6106" s="360">
        <v>67.349999999999994</v>
      </c>
      <c r="E6106" s="522" t="s">
        <v>619</v>
      </c>
    </row>
    <row r="6107" spans="1:5" ht="13.5" x14ac:dyDescent="0.25">
      <c r="A6107" s="103">
        <v>87247</v>
      </c>
      <c r="B6107" s="103" t="s">
        <v>6723</v>
      </c>
      <c r="C6107" s="103" t="s">
        <v>184</v>
      </c>
      <c r="D6107" s="360">
        <v>59.81</v>
      </c>
      <c r="E6107" s="522" t="s">
        <v>619</v>
      </c>
    </row>
    <row r="6108" spans="1:5" ht="13.5" x14ac:dyDescent="0.25">
      <c r="A6108" s="103">
        <v>87248</v>
      </c>
      <c r="B6108" s="103" t="s">
        <v>6724</v>
      </c>
      <c r="C6108" s="103" t="s">
        <v>184</v>
      </c>
      <c r="D6108" s="360">
        <v>53.75</v>
      </c>
      <c r="E6108" s="522" t="s">
        <v>619</v>
      </c>
    </row>
    <row r="6109" spans="1:5" ht="13.5" x14ac:dyDescent="0.25">
      <c r="A6109" s="103">
        <v>87249</v>
      </c>
      <c r="B6109" s="103" t="s">
        <v>6725</v>
      </c>
      <c r="C6109" s="103" t="s">
        <v>184</v>
      </c>
      <c r="D6109" s="360">
        <v>74.56</v>
      </c>
      <c r="E6109" s="522" t="s">
        <v>619</v>
      </c>
    </row>
    <row r="6110" spans="1:5" ht="13.5" x14ac:dyDescent="0.25">
      <c r="A6110" s="103">
        <v>87250</v>
      </c>
      <c r="B6110" s="103" t="s">
        <v>6726</v>
      </c>
      <c r="C6110" s="103" t="s">
        <v>184</v>
      </c>
      <c r="D6110" s="360">
        <v>62.64</v>
      </c>
      <c r="E6110" s="522" t="s">
        <v>619</v>
      </c>
    </row>
    <row r="6111" spans="1:5" ht="13.5" x14ac:dyDescent="0.25">
      <c r="A6111" s="103">
        <v>87251</v>
      </c>
      <c r="B6111" s="103" t="s">
        <v>6727</v>
      </c>
      <c r="C6111" s="103" t="s">
        <v>184</v>
      </c>
      <c r="D6111" s="360">
        <v>54.94</v>
      </c>
      <c r="E6111" s="522" t="s">
        <v>619</v>
      </c>
    </row>
    <row r="6112" spans="1:5" ht="13.5" x14ac:dyDescent="0.25">
      <c r="A6112" s="103">
        <v>87255</v>
      </c>
      <c r="B6112" s="103" t="s">
        <v>6728</v>
      </c>
      <c r="C6112" s="103" t="s">
        <v>184</v>
      </c>
      <c r="D6112" s="360">
        <v>124.4</v>
      </c>
      <c r="E6112" s="522" t="s">
        <v>619</v>
      </c>
    </row>
    <row r="6113" spans="1:5" ht="13.5" x14ac:dyDescent="0.25">
      <c r="A6113" s="103">
        <v>87256</v>
      </c>
      <c r="B6113" s="103" t="s">
        <v>6729</v>
      </c>
      <c r="C6113" s="103" t="s">
        <v>184</v>
      </c>
      <c r="D6113" s="360">
        <v>109.74</v>
      </c>
      <c r="E6113" s="522" t="s">
        <v>619</v>
      </c>
    </row>
    <row r="6114" spans="1:5" ht="13.5" x14ac:dyDescent="0.25">
      <c r="A6114" s="103">
        <v>87257</v>
      </c>
      <c r="B6114" s="103" t="s">
        <v>6730</v>
      </c>
      <c r="C6114" s="103" t="s">
        <v>184</v>
      </c>
      <c r="D6114" s="360">
        <v>100.64</v>
      </c>
      <c r="E6114" s="522" t="s">
        <v>619</v>
      </c>
    </row>
    <row r="6115" spans="1:5" ht="13.5" x14ac:dyDescent="0.25">
      <c r="A6115" s="103">
        <v>87258</v>
      </c>
      <c r="B6115" s="103" t="s">
        <v>6731</v>
      </c>
      <c r="C6115" s="103" t="s">
        <v>184</v>
      </c>
      <c r="D6115" s="360">
        <v>164.03</v>
      </c>
      <c r="E6115" s="522" t="s">
        <v>619</v>
      </c>
    </row>
    <row r="6116" spans="1:5" ht="13.5" x14ac:dyDescent="0.25">
      <c r="A6116" s="103">
        <v>87259</v>
      </c>
      <c r="B6116" s="103" t="s">
        <v>6732</v>
      </c>
      <c r="C6116" s="103" t="s">
        <v>184</v>
      </c>
      <c r="D6116" s="360">
        <v>150.1</v>
      </c>
      <c r="E6116" s="522" t="s">
        <v>619</v>
      </c>
    </row>
    <row r="6117" spans="1:5" ht="13.5" x14ac:dyDescent="0.25">
      <c r="A6117" s="103">
        <v>87260</v>
      </c>
      <c r="B6117" s="103" t="s">
        <v>6733</v>
      </c>
      <c r="C6117" s="103" t="s">
        <v>184</v>
      </c>
      <c r="D6117" s="360">
        <v>142.01</v>
      </c>
      <c r="E6117" s="522" t="s">
        <v>619</v>
      </c>
    </row>
    <row r="6118" spans="1:5" ht="13.5" x14ac:dyDescent="0.25">
      <c r="A6118" s="103">
        <v>87261</v>
      </c>
      <c r="B6118" s="103" t="s">
        <v>6734</v>
      </c>
      <c r="C6118" s="103" t="s">
        <v>184</v>
      </c>
      <c r="D6118" s="360">
        <v>190.12</v>
      </c>
      <c r="E6118" s="522" t="s">
        <v>619</v>
      </c>
    </row>
    <row r="6119" spans="1:5" ht="13.5" x14ac:dyDescent="0.25">
      <c r="A6119" s="103">
        <v>87262</v>
      </c>
      <c r="B6119" s="103" t="s">
        <v>6735</v>
      </c>
      <c r="C6119" s="103" t="s">
        <v>184</v>
      </c>
      <c r="D6119" s="360">
        <v>173.67</v>
      </c>
      <c r="E6119" s="522" t="s">
        <v>619</v>
      </c>
    </row>
    <row r="6120" spans="1:5" ht="13.5" x14ac:dyDescent="0.25">
      <c r="A6120" s="103">
        <v>87263</v>
      </c>
      <c r="B6120" s="103" t="s">
        <v>6736</v>
      </c>
      <c r="C6120" s="103" t="s">
        <v>184</v>
      </c>
      <c r="D6120" s="360">
        <v>164.15</v>
      </c>
      <c r="E6120" s="522" t="s">
        <v>619</v>
      </c>
    </row>
    <row r="6121" spans="1:5" ht="13.5" x14ac:dyDescent="0.25">
      <c r="A6121" s="103">
        <v>89046</v>
      </c>
      <c r="B6121" s="103" t="s">
        <v>6737</v>
      </c>
      <c r="C6121" s="103" t="s">
        <v>184</v>
      </c>
      <c r="D6121" s="360">
        <v>59.5</v>
      </c>
      <c r="E6121" s="522" t="s">
        <v>619</v>
      </c>
    </row>
    <row r="6122" spans="1:5" ht="13.5" x14ac:dyDescent="0.25">
      <c r="A6122" s="103">
        <v>89171</v>
      </c>
      <c r="B6122" s="103" t="s">
        <v>6738</v>
      </c>
      <c r="C6122" s="103" t="s">
        <v>184</v>
      </c>
      <c r="D6122" s="360">
        <v>56.52</v>
      </c>
      <c r="E6122" s="522" t="s">
        <v>619</v>
      </c>
    </row>
    <row r="6123" spans="1:5" ht="13.5" x14ac:dyDescent="0.25">
      <c r="A6123" s="103">
        <v>93389</v>
      </c>
      <c r="B6123" s="103" t="s">
        <v>6739</v>
      </c>
      <c r="C6123" s="103" t="s">
        <v>184</v>
      </c>
      <c r="D6123" s="360">
        <v>60.37</v>
      </c>
      <c r="E6123" s="522" t="s">
        <v>619</v>
      </c>
    </row>
    <row r="6124" spans="1:5" ht="13.5" x14ac:dyDescent="0.25">
      <c r="A6124" s="103">
        <v>93390</v>
      </c>
      <c r="B6124" s="103" t="s">
        <v>6740</v>
      </c>
      <c r="C6124" s="103" t="s">
        <v>184</v>
      </c>
      <c r="D6124" s="360">
        <v>52.96</v>
      </c>
      <c r="E6124" s="522" t="s">
        <v>619</v>
      </c>
    </row>
    <row r="6125" spans="1:5" ht="13.5" x14ac:dyDescent="0.25">
      <c r="A6125" s="103">
        <v>93391</v>
      </c>
      <c r="B6125" s="103" t="s">
        <v>6741</v>
      </c>
      <c r="C6125" s="103" t="s">
        <v>184</v>
      </c>
      <c r="D6125" s="360">
        <v>46.9</v>
      </c>
      <c r="E6125" s="522" t="s">
        <v>619</v>
      </c>
    </row>
    <row r="6126" spans="1:5" ht="13.5" x14ac:dyDescent="0.25">
      <c r="A6126" s="103">
        <v>98671</v>
      </c>
      <c r="B6126" s="103" t="s">
        <v>6742</v>
      </c>
      <c r="C6126" s="103" t="s">
        <v>184</v>
      </c>
      <c r="D6126" s="360">
        <v>280.83999999999997</v>
      </c>
      <c r="E6126" s="522" t="s">
        <v>619</v>
      </c>
    </row>
    <row r="6127" spans="1:5" ht="13.5" x14ac:dyDescent="0.25">
      <c r="A6127" s="103">
        <v>98672</v>
      </c>
      <c r="B6127" s="103" t="s">
        <v>6743</v>
      </c>
      <c r="C6127" s="103" t="s">
        <v>184</v>
      </c>
      <c r="D6127" s="360">
        <v>274.27</v>
      </c>
      <c r="E6127" s="522" t="s">
        <v>619</v>
      </c>
    </row>
    <row r="6128" spans="1:5" ht="13.5" x14ac:dyDescent="0.25">
      <c r="A6128" s="103">
        <v>98678</v>
      </c>
      <c r="B6128" s="103" t="s">
        <v>6744</v>
      </c>
      <c r="C6128" s="103" t="s">
        <v>184</v>
      </c>
      <c r="D6128" s="360">
        <v>386.48</v>
      </c>
      <c r="E6128" s="522" t="s">
        <v>619</v>
      </c>
    </row>
    <row r="6129" spans="1:5" ht="13.5" x14ac:dyDescent="0.25">
      <c r="A6129" s="103">
        <v>98679</v>
      </c>
      <c r="B6129" s="103" t="s">
        <v>6745</v>
      </c>
      <c r="C6129" s="103" t="s">
        <v>184</v>
      </c>
      <c r="D6129" s="360">
        <v>35.15</v>
      </c>
      <c r="E6129" s="522" t="s">
        <v>619</v>
      </c>
    </row>
    <row r="6130" spans="1:5" ht="13.5" x14ac:dyDescent="0.25">
      <c r="A6130" s="103">
        <v>98680</v>
      </c>
      <c r="B6130" s="103" t="s">
        <v>6746</v>
      </c>
      <c r="C6130" s="103" t="s">
        <v>184</v>
      </c>
      <c r="D6130" s="360">
        <v>44.07</v>
      </c>
      <c r="E6130" s="522" t="s">
        <v>619</v>
      </c>
    </row>
    <row r="6131" spans="1:5" ht="13.5" x14ac:dyDescent="0.25">
      <c r="A6131" s="103">
        <v>98681</v>
      </c>
      <c r="B6131" s="103" t="s">
        <v>6747</v>
      </c>
      <c r="C6131" s="103" t="s">
        <v>184</v>
      </c>
      <c r="D6131" s="360">
        <v>32.72</v>
      </c>
      <c r="E6131" s="522" t="s">
        <v>619</v>
      </c>
    </row>
    <row r="6132" spans="1:5" ht="13.5" x14ac:dyDescent="0.25">
      <c r="A6132" s="103">
        <v>98682</v>
      </c>
      <c r="B6132" s="103" t="s">
        <v>6748</v>
      </c>
      <c r="C6132" s="103" t="s">
        <v>184</v>
      </c>
      <c r="D6132" s="360">
        <v>41.65</v>
      </c>
      <c r="E6132" s="522" t="s">
        <v>619</v>
      </c>
    </row>
    <row r="6133" spans="1:5" ht="13.5" x14ac:dyDescent="0.25">
      <c r="A6133" s="103">
        <v>98685</v>
      </c>
      <c r="B6133" s="103" t="s">
        <v>6749</v>
      </c>
      <c r="C6133" s="103" t="s">
        <v>206</v>
      </c>
      <c r="D6133" s="360">
        <v>51.93</v>
      </c>
      <c r="E6133" s="522" t="s">
        <v>619</v>
      </c>
    </row>
    <row r="6134" spans="1:5" ht="13.5" x14ac:dyDescent="0.25">
      <c r="A6134" s="103">
        <v>98686</v>
      </c>
      <c r="B6134" s="103" t="s">
        <v>6750</v>
      </c>
      <c r="C6134" s="103" t="s">
        <v>206</v>
      </c>
      <c r="D6134" s="360">
        <v>40.57</v>
      </c>
      <c r="E6134" s="522" t="s">
        <v>619</v>
      </c>
    </row>
    <row r="6135" spans="1:5" ht="13.5" x14ac:dyDescent="0.25">
      <c r="A6135" s="103">
        <v>98688</v>
      </c>
      <c r="B6135" s="103" t="s">
        <v>6751</v>
      </c>
      <c r="C6135" s="103" t="s">
        <v>206</v>
      </c>
      <c r="D6135" s="360">
        <v>72.89</v>
      </c>
      <c r="E6135" s="522" t="s">
        <v>619</v>
      </c>
    </row>
    <row r="6136" spans="1:5" ht="13.5" x14ac:dyDescent="0.25">
      <c r="A6136" s="103">
        <v>98689</v>
      </c>
      <c r="B6136" s="103" t="s">
        <v>6752</v>
      </c>
      <c r="C6136" s="103" t="s">
        <v>206</v>
      </c>
      <c r="D6136" s="360">
        <v>75.42</v>
      </c>
      <c r="E6136" s="522" t="s">
        <v>619</v>
      </c>
    </row>
    <row r="6137" spans="1:5" ht="13.5" x14ac:dyDescent="0.25">
      <c r="A6137" s="103">
        <v>101090</v>
      </c>
      <c r="B6137" s="103" t="s">
        <v>6753</v>
      </c>
      <c r="C6137" s="103" t="s">
        <v>184</v>
      </c>
      <c r="D6137" s="360">
        <v>207.3</v>
      </c>
      <c r="E6137" s="522" t="s">
        <v>619</v>
      </c>
    </row>
    <row r="6138" spans="1:5" ht="13.5" x14ac:dyDescent="0.25">
      <c r="A6138" s="103">
        <v>101091</v>
      </c>
      <c r="B6138" s="103" t="s">
        <v>6754</v>
      </c>
      <c r="C6138" s="103" t="s">
        <v>184</v>
      </c>
      <c r="D6138" s="360">
        <v>135.88999999999999</v>
      </c>
      <c r="E6138" s="522" t="s">
        <v>619</v>
      </c>
    </row>
    <row r="6139" spans="1:5" ht="13.5" x14ac:dyDescent="0.25">
      <c r="A6139" s="103">
        <v>101725</v>
      </c>
      <c r="B6139" s="103" t="s">
        <v>6755</v>
      </c>
      <c r="C6139" s="103" t="s">
        <v>184</v>
      </c>
      <c r="D6139" s="360">
        <v>263.38</v>
      </c>
      <c r="E6139" s="522" t="s">
        <v>619</v>
      </c>
    </row>
    <row r="6140" spans="1:5" ht="13.5" x14ac:dyDescent="0.25">
      <c r="A6140" s="103">
        <v>101726</v>
      </c>
      <c r="B6140" s="103" t="s">
        <v>6756</v>
      </c>
      <c r="C6140" s="103" t="s">
        <v>184</v>
      </c>
      <c r="D6140" s="360">
        <v>175.6</v>
      </c>
      <c r="E6140" s="522" t="s">
        <v>619</v>
      </c>
    </row>
    <row r="6141" spans="1:5" ht="13.5" x14ac:dyDescent="0.25">
      <c r="A6141" s="103">
        <v>101731</v>
      </c>
      <c r="B6141" s="103" t="s">
        <v>6757</v>
      </c>
      <c r="C6141" s="103" t="s">
        <v>184</v>
      </c>
      <c r="D6141" s="360">
        <v>310.24</v>
      </c>
      <c r="E6141" s="522" t="s">
        <v>619</v>
      </c>
    </row>
    <row r="6142" spans="1:5" ht="13.5" x14ac:dyDescent="0.25">
      <c r="A6142" s="103">
        <v>101732</v>
      </c>
      <c r="B6142" s="103" t="s">
        <v>6758</v>
      </c>
      <c r="C6142" s="103" t="s">
        <v>184</v>
      </c>
      <c r="D6142" s="360">
        <v>93.83</v>
      </c>
      <c r="E6142" s="522" t="s">
        <v>619</v>
      </c>
    </row>
    <row r="6143" spans="1:5" ht="13.5" x14ac:dyDescent="0.25">
      <c r="A6143" s="103">
        <v>101094</v>
      </c>
      <c r="B6143" s="103" t="s">
        <v>6759</v>
      </c>
      <c r="C6143" s="103" t="s">
        <v>206</v>
      </c>
      <c r="D6143" s="360">
        <v>172.97</v>
      </c>
      <c r="E6143" s="522" t="s">
        <v>619</v>
      </c>
    </row>
    <row r="6144" spans="1:5" ht="13.5" x14ac:dyDescent="0.25">
      <c r="A6144" s="103">
        <v>101727</v>
      </c>
      <c r="B6144" s="103" t="s">
        <v>6760</v>
      </c>
      <c r="C6144" s="103" t="s">
        <v>184</v>
      </c>
      <c r="D6144" s="360">
        <v>206.01</v>
      </c>
      <c r="E6144" s="522" t="s">
        <v>619</v>
      </c>
    </row>
    <row r="6145" spans="1:5" ht="13.5" x14ac:dyDescent="0.25">
      <c r="A6145" s="103">
        <v>101733</v>
      </c>
      <c r="B6145" s="103" t="s">
        <v>6761</v>
      </c>
      <c r="C6145" s="103" t="s">
        <v>184</v>
      </c>
      <c r="D6145" s="360">
        <v>279.97000000000003</v>
      </c>
      <c r="E6145" s="522" t="s">
        <v>619</v>
      </c>
    </row>
    <row r="6146" spans="1:5" ht="13.5" x14ac:dyDescent="0.25">
      <c r="A6146" s="103">
        <v>101734</v>
      </c>
      <c r="B6146" s="103" t="s">
        <v>6762</v>
      </c>
      <c r="C6146" s="103" t="s">
        <v>184</v>
      </c>
      <c r="D6146" s="360">
        <v>424.82</v>
      </c>
      <c r="E6146" s="522" t="s">
        <v>619</v>
      </c>
    </row>
    <row r="6147" spans="1:5" ht="13.5" x14ac:dyDescent="0.25">
      <c r="A6147" s="103">
        <v>101735</v>
      </c>
      <c r="B6147" s="103" t="s">
        <v>6763</v>
      </c>
      <c r="C6147" s="103" t="s">
        <v>184</v>
      </c>
      <c r="D6147" s="360">
        <v>435.32</v>
      </c>
      <c r="E6147" s="522" t="s">
        <v>619</v>
      </c>
    </row>
    <row r="6148" spans="1:5" ht="13.5" x14ac:dyDescent="0.25">
      <c r="A6148" s="103">
        <v>101736</v>
      </c>
      <c r="B6148" s="103" t="s">
        <v>6764</v>
      </c>
      <c r="C6148" s="103" t="s">
        <v>184</v>
      </c>
      <c r="D6148" s="360">
        <v>114.1</v>
      </c>
      <c r="E6148" s="522" t="s">
        <v>619</v>
      </c>
    </row>
    <row r="6149" spans="1:5" ht="13.5" x14ac:dyDescent="0.25">
      <c r="A6149" s="103">
        <v>101737</v>
      </c>
      <c r="B6149" s="103" t="s">
        <v>6765</v>
      </c>
      <c r="C6149" s="103" t="s">
        <v>184</v>
      </c>
      <c r="D6149" s="360">
        <v>134.88</v>
      </c>
      <c r="E6149" s="522" t="s">
        <v>619</v>
      </c>
    </row>
    <row r="6150" spans="1:5" ht="13.5" x14ac:dyDescent="0.25">
      <c r="A6150" s="103">
        <v>101748</v>
      </c>
      <c r="B6150" s="103" t="s">
        <v>6766</v>
      </c>
      <c r="C6150" s="103" t="s">
        <v>184</v>
      </c>
      <c r="D6150" s="360">
        <v>3.43</v>
      </c>
      <c r="E6150" s="522" t="s">
        <v>619</v>
      </c>
    </row>
    <row r="6151" spans="1:5" ht="13.5" x14ac:dyDescent="0.25">
      <c r="A6151" s="103">
        <v>104162</v>
      </c>
      <c r="B6151" s="103" t="s">
        <v>6767</v>
      </c>
      <c r="C6151" s="103" t="s">
        <v>184</v>
      </c>
      <c r="D6151" s="360">
        <v>92.02</v>
      </c>
      <c r="E6151" s="522" t="s">
        <v>619</v>
      </c>
    </row>
    <row r="6152" spans="1:5" ht="13.5" x14ac:dyDescent="0.25">
      <c r="A6152" s="103">
        <v>101092</v>
      </c>
      <c r="B6152" s="103" t="s">
        <v>6768</v>
      </c>
      <c r="C6152" s="103" t="s">
        <v>184</v>
      </c>
      <c r="D6152" s="360">
        <v>291.41000000000003</v>
      </c>
      <c r="E6152" s="522" t="s">
        <v>619</v>
      </c>
    </row>
    <row r="6153" spans="1:5" ht="13.5" x14ac:dyDescent="0.25">
      <c r="A6153" s="103">
        <v>101093</v>
      </c>
      <c r="B6153" s="103" t="s">
        <v>6769</v>
      </c>
      <c r="C6153" s="103" t="s">
        <v>184</v>
      </c>
      <c r="D6153" s="360">
        <v>284.83999999999997</v>
      </c>
      <c r="E6153" s="522" t="s">
        <v>619</v>
      </c>
    </row>
    <row r="6154" spans="1:5" ht="13.5" x14ac:dyDescent="0.25">
      <c r="A6154" s="103">
        <v>98695</v>
      </c>
      <c r="B6154" s="103" t="s">
        <v>6770</v>
      </c>
      <c r="C6154" s="103" t="s">
        <v>206</v>
      </c>
      <c r="D6154" s="360">
        <v>55.26</v>
      </c>
      <c r="E6154" s="522" t="s">
        <v>619</v>
      </c>
    </row>
    <row r="6155" spans="1:5" ht="13.5" x14ac:dyDescent="0.25">
      <c r="A6155" s="103">
        <v>98697</v>
      </c>
      <c r="B6155" s="103" t="s">
        <v>6771</v>
      </c>
      <c r="C6155" s="103" t="s">
        <v>206</v>
      </c>
      <c r="D6155" s="360">
        <v>35.22</v>
      </c>
      <c r="E6155" s="522" t="s">
        <v>619</v>
      </c>
    </row>
    <row r="6156" spans="1:5" ht="13.5" x14ac:dyDescent="0.25">
      <c r="A6156" s="103">
        <v>101738</v>
      </c>
      <c r="B6156" s="103" t="s">
        <v>6772</v>
      </c>
      <c r="C6156" s="103" t="s">
        <v>206</v>
      </c>
      <c r="D6156" s="360">
        <v>30.47</v>
      </c>
      <c r="E6156" s="522" t="s">
        <v>619</v>
      </c>
    </row>
    <row r="6157" spans="1:5" ht="13.5" x14ac:dyDescent="0.25">
      <c r="A6157" s="103">
        <v>101739</v>
      </c>
      <c r="B6157" s="103" t="s">
        <v>6773</v>
      </c>
      <c r="C6157" s="103" t="s">
        <v>206</v>
      </c>
      <c r="D6157" s="360">
        <v>33.5</v>
      </c>
      <c r="E6157" s="522" t="s">
        <v>619</v>
      </c>
    </row>
    <row r="6158" spans="1:5" ht="13.5" x14ac:dyDescent="0.25">
      <c r="A6158" s="103">
        <v>88648</v>
      </c>
      <c r="B6158" s="103" t="s">
        <v>6774</v>
      </c>
      <c r="C6158" s="103" t="s">
        <v>206</v>
      </c>
      <c r="D6158" s="360">
        <v>7.86</v>
      </c>
      <c r="E6158" s="522" t="s">
        <v>619</v>
      </c>
    </row>
    <row r="6159" spans="1:5" ht="13.5" x14ac:dyDescent="0.25">
      <c r="A6159" s="103">
        <v>88649</v>
      </c>
      <c r="B6159" s="103" t="s">
        <v>6775</v>
      </c>
      <c r="C6159" s="103" t="s">
        <v>206</v>
      </c>
      <c r="D6159" s="360">
        <v>8.99</v>
      </c>
      <c r="E6159" s="522" t="s">
        <v>619</v>
      </c>
    </row>
    <row r="6160" spans="1:5" ht="13.5" x14ac:dyDescent="0.25">
      <c r="A6160" s="103">
        <v>88650</v>
      </c>
      <c r="B6160" s="103" t="s">
        <v>6776</v>
      </c>
      <c r="C6160" s="103" t="s">
        <v>206</v>
      </c>
      <c r="D6160" s="360">
        <v>18.12</v>
      </c>
      <c r="E6160" s="522" t="s">
        <v>619</v>
      </c>
    </row>
    <row r="6161" spans="1:5" ht="13.5" x14ac:dyDescent="0.25">
      <c r="A6161" s="103">
        <v>96467</v>
      </c>
      <c r="B6161" s="103" t="s">
        <v>6777</v>
      </c>
      <c r="C6161" s="103" t="s">
        <v>206</v>
      </c>
      <c r="D6161" s="360">
        <v>7.06</v>
      </c>
      <c r="E6161" s="522" t="s">
        <v>619</v>
      </c>
    </row>
    <row r="6162" spans="1:5" ht="13.5" x14ac:dyDescent="0.25">
      <c r="A6162" s="103">
        <v>101740</v>
      </c>
      <c r="B6162" s="103" t="s">
        <v>6778</v>
      </c>
      <c r="C6162" s="103" t="s">
        <v>206</v>
      </c>
      <c r="D6162" s="360">
        <v>47.34</v>
      </c>
      <c r="E6162" s="522" t="s">
        <v>619</v>
      </c>
    </row>
    <row r="6163" spans="1:5" ht="13.5" x14ac:dyDescent="0.25">
      <c r="A6163" s="103">
        <v>101741</v>
      </c>
      <c r="B6163" s="103" t="s">
        <v>6779</v>
      </c>
      <c r="C6163" s="103" t="s">
        <v>206</v>
      </c>
      <c r="D6163" s="360">
        <v>22.13</v>
      </c>
      <c r="E6163" s="522" t="s">
        <v>619</v>
      </c>
    </row>
    <row r="6164" spans="1:5" ht="13.5" x14ac:dyDescent="0.25">
      <c r="A6164" s="103">
        <v>94990</v>
      </c>
      <c r="B6164" s="103" t="s">
        <v>6780</v>
      </c>
      <c r="C6164" s="103" t="s">
        <v>229</v>
      </c>
      <c r="D6164" s="360">
        <v>742.02</v>
      </c>
      <c r="E6164" s="522" t="s">
        <v>619</v>
      </c>
    </row>
    <row r="6165" spans="1:5" ht="13.5" x14ac:dyDescent="0.25">
      <c r="A6165" s="103">
        <v>94991</v>
      </c>
      <c r="B6165" s="103" t="s">
        <v>6781</v>
      </c>
      <c r="C6165" s="103" t="s">
        <v>229</v>
      </c>
      <c r="D6165" s="360">
        <v>717.47</v>
      </c>
      <c r="E6165" s="522" t="s">
        <v>619</v>
      </c>
    </row>
    <row r="6166" spans="1:5" ht="13.5" x14ac:dyDescent="0.25">
      <c r="A6166" s="103">
        <v>94992</v>
      </c>
      <c r="B6166" s="103" t="s">
        <v>6782</v>
      </c>
      <c r="C6166" s="103" t="s">
        <v>184</v>
      </c>
      <c r="D6166" s="360">
        <v>100.77</v>
      </c>
      <c r="E6166" s="522" t="s">
        <v>619</v>
      </c>
    </row>
    <row r="6167" spans="1:5" ht="13.5" x14ac:dyDescent="0.25">
      <c r="A6167" s="103">
        <v>94993</v>
      </c>
      <c r="B6167" s="103" t="s">
        <v>6783</v>
      </c>
      <c r="C6167" s="103" t="s">
        <v>184</v>
      </c>
      <c r="D6167" s="360">
        <v>99.3</v>
      </c>
      <c r="E6167" s="522" t="s">
        <v>619</v>
      </c>
    </row>
    <row r="6168" spans="1:5" ht="13.5" x14ac:dyDescent="0.25">
      <c r="A6168" s="103">
        <v>94994</v>
      </c>
      <c r="B6168" s="103" t="s">
        <v>6784</v>
      </c>
      <c r="C6168" s="103" t="s">
        <v>184</v>
      </c>
      <c r="D6168" s="360">
        <v>115.88</v>
      </c>
      <c r="E6168" s="522" t="s">
        <v>619</v>
      </c>
    </row>
    <row r="6169" spans="1:5" ht="13.5" x14ac:dyDescent="0.25">
      <c r="A6169" s="103">
        <v>94995</v>
      </c>
      <c r="B6169" s="103" t="s">
        <v>6785</v>
      </c>
      <c r="C6169" s="103" t="s">
        <v>184</v>
      </c>
      <c r="D6169" s="360">
        <v>113.91</v>
      </c>
      <c r="E6169" s="522" t="s">
        <v>619</v>
      </c>
    </row>
    <row r="6170" spans="1:5" ht="13.5" x14ac:dyDescent="0.25">
      <c r="A6170" s="103">
        <v>101747</v>
      </c>
      <c r="B6170" s="103" t="s">
        <v>6786</v>
      </c>
      <c r="C6170" s="103" t="s">
        <v>184</v>
      </c>
      <c r="D6170" s="360">
        <v>76.09</v>
      </c>
      <c r="E6170" s="522" t="s">
        <v>619</v>
      </c>
    </row>
    <row r="6171" spans="1:5" ht="13.5" x14ac:dyDescent="0.25">
      <c r="A6171" s="103">
        <v>87620</v>
      </c>
      <c r="B6171" s="103" t="s">
        <v>6787</v>
      </c>
      <c r="C6171" s="103" t="s">
        <v>184</v>
      </c>
      <c r="D6171" s="360">
        <v>28.85</v>
      </c>
      <c r="E6171" s="522" t="s">
        <v>619</v>
      </c>
    </row>
    <row r="6172" spans="1:5" ht="13.5" x14ac:dyDescent="0.25">
      <c r="A6172" s="103">
        <v>87622</v>
      </c>
      <c r="B6172" s="103" t="s">
        <v>6788</v>
      </c>
      <c r="C6172" s="103" t="s">
        <v>184</v>
      </c>
      <c r="D6172" s="360">
        <v>31.83</v>
      </c>
      <c r="E6172" s="522" t="s">
        <v>619</v>
      </c>
    </row>
    <row r="6173" spans="1:5" ht="13.5" x14ac:dyDescent="0.25">
      <c r="A6173" s="103">
        <v>87623</v>
      </c>
      <c r="B6173" s="103" t="s">
        <v>6789</v>
      </c>
      <c r="C6173" s="103" t="s">
        <v>184</v>
      </c>
      <c r="D6173" s="360">
        <v>63.3</v>
      </c>
      <c r="E6173" s="522" t="s">
        <v>619</v>
      </c>
    </row>
    <row r="6174" spans="1:5" ht="13.5" x14ac:dyDescent="0.25">
      <c r="A6174" s="103">
        <v>87624</v>
      </c>
      <c r="B6174" s="103" t="s">
        <v>6789</v>
      </c>
      <c r="C6174" s="103" t="s">
        <v>184</v>
      </c>
      <c r="D6174" s="360">
        <v>69.25</v>
      </c>
      <c r="E6174" s="522" t="s">
        <v>619</v>
      </c>
    </row>
    <row r="6175" spans="1:5" ht="13.5" x14ac:dyDescent="0.25">
      <c r="A6175" s="103">
        <v>87630</v>
      </c>
      <c r="B6175" s="103" t="s">
        <v>6790</v>
      </c>
      <c r="C6175" s="103" t="s">
        <v>184</v>
      </c>
      <c r="D6175" s="360">
        <v>36.83</v>
      </c>
      <c r="E6175" s="522" t="s">
        <v>619</v>
      </c>
    </row>
    <row r="6176" spans="1:5" ht="13.5" x14ac:dyDescent="0.25">
      <c r="A6176" s="103">
        <v>87632</v>
      </c>
      <c r="B6176" s="103" t="s">
        <v>6791</v>
      </c>
      <c r="C6176" s="103" t="s">
        <v>184</v>
      </c>
      <c r="D6176" s="360">
        <v>40.97</v>
      </c>
      <c r="E6176" s="522" t="s">
        <v>619</v>
      </c>
    </row>
    <row r="6177" spans="1:5" ht="13.5" x14ac:dyDescent="0.25">
      <c r="A6177" s="103">
        <v>87633</v>
      </c>
      <c r="B6177" s="103" t="s">
        <v>6792</v>
      </c>
      <c r="C6177" s="103" t="s">
        <v>184</v>
      </c>
      <c r="D6177" s="360">
        <v>84.73</v>
      </c>
      <c r="E6177" s="522" t="s">
        <v>619</v>
      </c>
    </row>
    <row r="6178" spans="1:5" ht="13.5" x14ac:dyDescent="0.25">
      <c r="A6178" s="103">
        <v>87634</v>
      </c>
      <c r="B6178" s="103" t="s">
        <v>6793</v>
      </c>
      <c r="C6178" s="103" t="s">
        <v>184</v>
      </c>
      <c r="D6178" s="360">
        <v>93</v>
      </c>
      <c r="E6178" s="522" t="s">
        <v>619</v>
      </c>
    </row>
    <row r="6179" spans="1:5" ht="13.5" x14ac:dyDescent="0.25">
      <c r="A6179" s="103">
        <v>87640</v>
      </c>
      <c r="B6179" s="103" t="s">
        <v>6794</v>
      </c>
      <c r="C6179" s="103" t="s">
        <v>184</v>
      </c>
      <c r="D6179" s="360">
        <v>43.39</v>
      </c>
      <c r="E6179" s="522" t="s">
        <v>619</v>
      </c>
    </row>
    <row r="6180" spans="1:5" ht="13.5" x14ac:dyDescent="0.25">
      <c r="A6180" s="103">
        <v>87642</v>
      </c>
      <c r="B6180" s="103" t="s">
        <v>6795</v>
      </c>
      <c r="C6180" s="103" t="s">
        <v>184</v>
      </c>
      <c r="D6180" s="360">
        <v>48.48</v>
      </c>
      <c r="E6180" s="522" t="s">
        <v>619</v>
      </c>
    </row>
    <row r="6181" spans="1:5" ht="13.5" x14ac:dyDescent="0.25">
      <c r="A6181" s="103">
        <v>87643</v>
      </c>
      <c r="B6181" s="103" t="s">
        <v>6796</v>
      </c>
      <c r="C6181" s="103" t="s">
        <v>184</v>
      </c>
      <c r="D6181" s="360">
        <v>102.29</v>
      </c>
      <c r="E6181" s="522" t="s">
        <v>619</v>
      </c>
    </row>
    <row r="6182" spans="1:5" ht="13.5" x14ac:dyDescent="0.25">
      <c r="A6182" s="103">
        <v>87644</v>
      </c>
      <c r="B6182" s="103" t="s">
        <v>6797</v>
      </c>
      <c r="C6182" s="103" t="s">
        <v>184</v>
      </c>
      <c r="D6182" s="360">
        <v>112.45</v>
      </c>
      <c r="E6182" s="522" t="s">
        <v>619</v>
      </c>
    </row>
    <row r="6183" spans="1:5" ht="13.5" x14ac:dyDescent="0.25">
      <c r="A6183" s="103">
        <v>87680</v>
      </c>
      <c r="B6183" s="103" t="s">
        <v>6798</v>
      </c>
      <c r="C6183" s="103" t="s">
        <v>184</v>
      </c>
      <c r="D6183" s="360">
        <v>39.04</v>
      </c>
      <c r="E6183" s="522" t="s">
        <v>619</v>
      </c>
    </row>
    <row r="6184" spans="1:5" ht="13.5" x14ac:dyDescent="0.25">
      <c r="A6184" s="103">
        <v>87682</v>
      </c>
      <c r="B6184" s="103" t="s">
        <v>6799</v>
      </c>
      <c r="C6184" s="103" t="s">
        <v>184</v>
      </c>
      <c r="D6184" s="360">
        <v>44.13</v>
      </c>
      <c r="E6184" s="522" t="s">
        <v>619</v>
      </c>
    </row>
    <row r="6185" spans="1:5" ht="13.5" x14ac:dyDescent="0.25">
      <c r="A6185" s="103">
        <v>87683</v>
      </c>
      <c r="B6185" s="103" t="s">
        <v>6800</v>
      </c>
      <c r="C6185" s="103" t="s">
        <v>184</v>
      </c>
      <c r="D6185" s="360">
        <v>97.94</v>
      </c>
      <c r="E6185" s="522" t="s">
        <v>619</v>
      </c>
    </row>
    <row r="6186" spans="1:5" ht="13.5" x14ac:dyDescent="0.25">
      <c r="A6186" s="103">
        <v>87684</v>
      </c>
      <c r="B6186" s="103" t="s">
        <v>6801</v>
      </c>
      <c r="C6186" s="103" t="s">
        <v>184</v>
      </c>
      <c r="D6186" s="360">
        <v>108.1</v>
      </c>
      <c r="E6186" s="522" t="s">
        <v>619</v>
      </c>
    </row>
    <row r="6187" spans="1:5" ht="13.5" x14ac:dyDescent="0.25">
      <c r="A6187" s="103">
        <v>87690</v>
      </c>
      <c r="B6187" s="103" t="s">
        <v>6802</v>
      </c>
      <c r="C6187" s="103" t="s">
        <v>184</v>
      </c>
      <c r="D6187" s="360">
        <v>44.73</v>
      </c>
      <c r="E6187" s="522" t="s">
        <v>619</v>
      </c>
    </row>
    <row r="6188" spans="1:5" ht="13.5" x14ac:dyDescent="0.25">
      <c r="A6188" s="103">
        <v>87692</v>
      </c>
      <c r="B6188" s="103" t="s">
        <v>6803</v>
      </c>
      <c r="C6188" s="103" t="s">
        <v>184</v>
      </c>
      <c r="D6188" s="360">
        <v>50.56</v>
      </c>
      <c r="E6188" s="522" t="s">
        <v>619</v>
      </c>
    </row>
    <row r="6189" spans="1:5" ht="13.5" x14ac:dyDescent="0.25">
      <c r="A6189" s="103">
        <v>87693</v>
      </c>
      <c r="B6189" s="103" t="s">
        <v>6804</v>
      </c>
      <c r="C6189" s="103" t="s">
        <v>184</v>
      </c>
      <c r="D6189" s="360">
        <v>112.19</v>
      </c>
      <c r="E6189" s="522" t="s">
        <v>619</v>
      </c>
    </row>
    <row r="6190" spans="1:5" ht="13.5" x14ac:dyDescent="0.25">
      <c r="A6190" s="103">
        <v>87694</v>
      </c>
      <c r="B6190" s="103" t="s">
        <v>6805</v>
      </c>
      <c r="C6190" s="103" t="s">
        <v>184</v>
      </c>
      <c r="D6190" s="360">
        <v>123.84</v>
      </c>
      <c r="E6190" s="522" t="s">
        <v>619</v>
      </c>
    </row>
    <row r="6191" spans="1:5" ht="13.5" x14ac:dyDescent="0.25">
      <c r="A6191" s="103">
        <v>87700</v>
      </c>
      <c r="B6191" s="103" t="s">
        <v>6806</v>
      </c>
      <c r="C6191" s="103" t="s">
        <v>184</v>
      </c>
      <c r="D6191" s="360">
        <v>48.29</v>
      </c>
      <c r="E6191" s="522" t="s">
        <v>619</v>
      </c>
    </row>
    <row r="6192" spans="1:5" ht="13.5" x14ac:dyDescent="0.25">
      <c r="A6192" s="103">
        <v>87702</v>
      </c>
      <c r="B6192" s="103" t="s">
        <v>6807</v>
      </c>
      <c r="C6192" s="103" t="s">
        <v>184</v>
      </c>
      <c r="D6192" s="360">
        <v>54.64</v>
      </c>
      <c r="E6192" s="522" t="s">
        <v>619</v>
      </c>
    </row>
    <row r="6193" spans="1:5" ht="13.5" x14ac:dyDescent="0.25">
      <c r="A6193" s="103">
        <v>87703</v>
      </c>
      <c r="B6193" s="103" t="s">
        <v>6808</v>
      </c>
      <c r="C6193" s="103" t="s">
        <v>184</v>
      </c>
      <c r="D6193" s="360">
        <v>121.76</v>
      </c>
      <c r="E6193" s="522" t="s">
        <v>619</v>
      </c>
    </row>
    <row r="6194" spans="1:5" ht="13.5" x14ac:dyDescent="0.25">
      <c r="A6194" s="103">
        <v>87704</v>
      </c>
      <c r="B6194" s="103" t="s">
        <v>6809</v>
      </c>
      <c r="C6194" s="103" t="s">
        <v>184</v>
      </c>
      <c r="D6194" s="360">
        <v>134.43</v>
      </c>
      <c r="E6194" s="522" t="s">
        <v>619</v>
      </c>
    </row>
    <row r="6195" spans="1:5" ht="13.5" x14ac:dyDescent="0.25">
      <c r="A6195" s="103">
        <v>87735</v>
      </c>
      <c r="B6195" s="103" t="s">
        <v>6810</v>
      </c>
      <c r="C6195" s="103" t="s">
        <v>184</v>
      </c>
      <c r="D6195" s="360">
        <v>40.44</v>
      </c>
      <c r="E6195" s="522" t="s">
        <v>619</v>
      </c>
    </row>
    <row r="6196" spans="1:5" ht="13.5" x14ac:dyDescent="0.25">
      <c r="A6196" s="103">
        <v>87737</v>
      </c>
      <c r="B6196" s="103" t="s">
        <v>6811</v>
      </c>
      <c r="C6196" s="103" t="s">
        <v>184</v>
      </c>
      <c r="D6196" s="360">
        <v>43.42</v>
      </c>
      <c r="E6196" s="522" t="s">
        <v>619</v>
      </c>
    </row>
    <row r="6197" spans="1:5" ht="13.5" x14ac:dyDescent="0.25">
      <c r="A6197" s="103">
        <v>87738</v>
      </c>
      <c r="B6197" s="103" t="s">
        <v>6812</v>
      </c>
      <c r="C6197" s="103" t="s">
        <v>184</v>
      </c>
      <c r="D6197" s="360">
        <v>74.89</v>
      </c>
      <c r="E6197" s="522" t="s">
        <v>619</v>
      </c>
    </row>
    <row r="6198" spans="1:5" ht="13.5" x14ac:dyDescent="0.25">
      <c r="A6198" s="103">
        <v>87739</v>
      </c>
      <c r="B6198" s="103" t="s">
        <v>6813</v>
      </c>
      <c r="C6198" s="103" t="s">
        <v>184</v>
      </c>
      <c r="D6198" s="360">
        <v>80.84</v>
      </c>
      <c r="E6198" s="522" t="s">
        <v>619</v>
      </c>
    </row>
    <row r="6199" spans="1:5" ht="13.5" x14ac:dyDescent="0.25">
      <c r="A6199" s="103">
        <v>87745</v>
      </c>
      <c r="B6199" s="103" t="s">
        <v>6814</v>
      </c>
      <c r="C6199" s="103" t="s">
        <v>184</v>
      </c>
      <c r="D6199" s="360">
        <v>48.44</v>
      </c>
      <c r="E6199" s="522" t="s">
        <v>619</v>
      </c>
    </row>
    <row r="6200" spans="1:5" ht="13.5" x14ac:dyDescent="0.25">
      <c r="A6200" s="103">
        <v>87747</v>
      </c>
      <c r="B6200" s="103" t="s">
        <v>6815</v>
      </c>
      <c r="C6200" s="103" t="s">
        <v>184</v>
      </c>
      <c r="D6200" s="360">
        <v>52.58</v>
      </c>
      <c r="E6200" s="522" t="s">
        <v>619</v>
      </c>
    </row>
    <row r="6201" spans="1:5" ht="13.5" x14ac:dyDescent="0.25">
      <c r="A6201" s="103">
        <v>87748</v>
      </c>
      <c r="B6201" s="103" t="s">
        <v>6816</v>
      </c>
      <c r="C6201" s="103" t="s">
        <v>184</v>
      </c>
      <c r="D6201" s="360">
        <v>96.34</v>
      </c>
      <c r="E6201" s="522" t="s">
        <v>619</v>
      </c>
    </row>
    <row r="6202" spans="1:5" ht="13.5" x14ac:dyDescent="0.25">
      <c r="A6202" s="103">
        <v>87749</v>
      </c>
      <c r="B6202" s="103" t="s">
        <v>6817</v>
      </c>
      <c r="C6202" s="103" t="s">
        <v>184</v>
      </c>
      <c r="D6202" s="360">
        <v>104.61</v>
      </c>
      <c r="E6202" s="522" t="s">
        <v>619</v>
      </c>
    </row>
    <row r="6203" spans="1:5" ht="13.5" x14ac:dyDescent="0.25">
      <c r="A6203" s="103">
        <v>87755</v>
      </c>
      <c r="B6203" s="103" t="s">
        <v>6818</v>
      </c>
      <c r="C6203" s="103" t="s">
        <v>184</v>
      </c>
      <c r="D6203" s="360">
        <v>46.34</v>
      </c>
      <c r="E6203" s="522" t="s">
        <v>619</v>
      </c>
    </row>
    <row r="6204" spans="1:5" ht="13.5" x14ac:dyDescent="0.25">
      <c r="A6204" s="103">
        <v>87757</v>
      </c>
      <c r="B6204" s="103" t="s">
        <v>6819</v>
      </c>
      <c r="C6204" s="103" t="s">
        <v>184</v>
      </c>
      <c r="D6204" s="360">
        <v>50.48</v>
      </c>
      <c r="E6204" s="522" t="s">
        <v>619</v>
      </c>
    </row>
    <row r="6205" spans="1:5" ht="13.5" x14ac:dyDescent="0.25">
      <c r="A6205" s="103">
        <v>87758</v>
      </c>
      <c r="B6205" s="103" t="s">
        <v>6820</v>
      </c>
      <c r="C6205" s="103" t="s">
        <v>184</v>
      </c>
      <c r="D6205" s="360">
        <v>94.24</v>
      </c>
      <c r="E6205" s="522" t="s">
        <v>619</v>
      </c>
    </row>
    <row r="6206" spans="1:5" ht="13.5" x14ac:dyDescent="0.25">
      <c r="A6206" s="103">
        <v>87759</v>
      </c>
      <c r="B6206" s="103" t="s">
        <v>6821</v>
      </c>
      <c r="C6206" s="103" t="s">
        <v>184</v>
      </c>
      <c r="D6206" s="360">
        <v>102.51</v>
      </c>
      <c r="E6206" s="522" t="s">
        <v>619</v>
      </c>
    </row>
    <row r="6207" spans="1:5" ht="13.5" x14ac:dyDescent="0.25">
      <c r="A6207" s="103">
        <v>87765</v>
      </c>
      <c r="B6207" s="103" t="s">
        <v>6822</v>
      </c>
      <c r="C6207" s="103" t="s">
        <v>184</v>
      </c>
      <c r="D6207" s="360">
        <v>52.94</v>
      </c>
      <c r="E6207" s="522" t="s">
        <v>619</v>
      </c>
    </row>
    <row r="6208" spans="1:5" ht="13.5" x14ac:dyDescent="0.25">
      <c r="A6208" s="103">
        <v>87767</v>
      </c>
      <c r="B6208" s="103" t="s">
        <v>6823</v>
      </c>
      <c r="C6208" s="103" t="s">
        <v>184</v>
      </c>
      <c r="D6208" s="360">
        <v>58.03</v>
      </c>
      <c r="E6208" s="522" t="s">
        <v>619</v>
      </c>
    </row>
    <row r="6209" spans="1:5" ht="13.5" x14ac:dyDescent="0.25">
      <c r="A6209" s="103">
        <v>87768</v>
      </c>
      <c r="B6209" s="103" t="s">
        <v>6824</v>
      </c>
      <c r="C6209" s="103" t="s">
        <v>184</v>
      </c>
      <c r="D6209" s="360">
        <v>111.84</v>
      </c>
      <c r="E6209" s="522" t="s">
        <v>619</v>
      </c>
    </row>
    <row r="6210" spans="1:5" ht="13.5" x14ac:dyDescent="0.25">
      <c r="A6210" s="103">
        <v>87769</v>
      </c>
      <c r="B6210" s="103" t="s">
        <v>6825</v>
      </c>
      <c r="C6210" s="103" t="s">
        <v>184</v>
      </c>
      <c r="D6210" s="360">
        <v>122</v>
      </c>
      <c r="E6210" s="522" t="s">
        <v>619</v>
      </c>
    </row>
    <row r="6211" spans="1:5" ht="13.5" x14ac:dyDescent="0.25">
      <c r="A6211" s="103">
        <v>88470</v>
      </c>
      <c r="B6211" s="103" t="s">
        <v>6826</v>
      </c>
      <c r="C6211" s="103" t="s">
        <v>184</v>
      </c>
      <c r="D6211" s="360">
        <v>26.05</v>
      </c>
      <c r="E6211" s="522" t="s">
        <v>619</v>
      </c>
    </row>
    <row r="6212" spans="1:5" ht="13.5" x14ac:dyDescent="0.25">
      <c r="A6212" s="103">
        <v>88471</v>
      </c>
      <c r="B6212" s="103" t="s">
        <v>6827</v>
      </c>
      <c r="C6212" s="103" t="s">
        <v>184</v>
      </c>
      <c r="D6212" s="360">
        <v>32.56</v>
      </c>
      <c r="E6212" s="522" t="s">
        <v>619</v>
      </c>
    </row>
    <row r="6213" spans="1:5" ht="13.5" x14ac:dyDescent="0.25">
      <c r="A6213" s="103">
        <v>88472</v>
      </c>
      <c r="B6213" s="103" t="s">
        <v>6828</v>
      </c>
      <c r="C6213" s="103" t="s">
        <v>184</v>
      </c>
      <c r="D6213" s="360">
        <v>37.75</v>
      </c>
      <c r="E6213" s="522" t="s">
        <v>619</v>
      </c>
    </row>
    <row r="6214" spans="1:5" ht="13.5" x14ac:dyDescent="0.25">
      <c r="A6214" s="103">
        <v>88476</v>
      </c>
      <c r="B6214" s="103" t="s">
        <v>6829</v>
      </c>
      <c r="C6214" s="103" t="s">
        <v>184</v>
      </c>
      <c r="D6214" s="360">
        <v>21.62</v>
      </c>
      <c r="E6214" s="522" t="s">
        <v>619</v>
      </c>
    </row>
    <row r="6215" spans="1:5" ht="13.5" x14ac:dyDescent="0.25">
      <c r="A6215" s="103">
        <v>88477</v>
      </c>
      <c r="B6215" s="103" t="s">
        <v>6830</v>
      </c>
      <c r="C6215" s="103" t="s">
        <v>184</v>
      </c>
      <c r="D6215" s="360">
        <v>29.78</v>
      </c>
      <c r="E6215" s="522" t="s">
        <v>619</v>
      </c>
    </row>
    <row r="6216" spans="1:5" ht="13.5" x14ac:dyDescent="0.25">
      <c r="A6216" s="103">
        <v>88478</v>
      </c>
      <c r="B6216" s="103" t="s">
        <v>6831</v>
      </c>
      <c r="C6216" s="103" t="s">
        <v>184</v>
      </c>
      <c r="D6216" s="360">
        <v>36.51</v>
      </c>
      <c r="E6216" s="522" t="s">
        <v>619</v>
      </c>
    </row>
    <row r="6217" spans="1:5" ht="13.5" x14ac:dyDescent="0.25">
      <c r="A6217" s="103">
        <v>90930</v>
      </c>
      <c r="B6217" s="103" t="s">
        <v>6832</v>
      </c>
      <c r="C6217" s="103" t="s">
        <v>184</v>
      </c>
      <c r="D6217" s="360">
        <v>80.45</v>
      </c>
      <c r="E6217" s="522" t="s">
        <v>619</v>
      </c>
    </row>
    <row r="6218" spans="1:5" ht="13.5" x14ac:dyDescent="0.25">
      <c r="A6218" s="103">
        <v>90932</v>
      </c>
      <c r="B6218" s="103" t="s">
        <v>6833</v>
      </c>
      <c r="C6218" s="103" t="s">
        <v>184</v>
      </c>
      <c r="D6218" s="360">
        <v>86.28</v>
      </c>
      <c r="E6218" s="522" t="s">
        <v>619</v>
      </c>
    </row>
    <row r="6219" spans="1:5" ht="13.5" x14ac:dyDescent="0.25">
      <c r="A6219" s="103">
        <v>90933</v>
      </c>
      <c r="B6219" s="103" t="s">
        <v>6834</v>
      </c>
      <c r="C6219" s="103" t="s">
        <v>184</v>
      </c>
      <c r="D6219" s="360">
        <v>147.91</v>
      </c>
      <c r="E6219" s="522" t="s">
        <v>619</v>
      </c>
    </row>
    <row r="6220" spans="1:5" ht="13.5" x14ac:dyDescent="0.25">
      <c r="A6220" s="103">
        <v>90934</v>
      </c>
      <c r="B6220" s="103" t="s">
        <v>6835</v>
      </c>
      <c r="C6220" s="103" t="s">
        <v>184</v>
      </c>
      <c r="D6220" s="360">
        <v>159.56</v>
      </c>
      <c r="E6220" s="522" t="s">
        <v>619</v>
      </c>
    </row>
    <row r="6221" spans="1:5" ht="13.5" x14ac:dyDescent="0.25">
      <c r="A6221" s="103">
        <v>90940</v>
      </c>
      <c r="B6221" s="103" t="s">
        <v>6836</v>
      </c>
      <c r="C6221" s="103" t="s">
        <v>184</v>
      </c>
      <c r="D6221" s="360">
        <v>85.27</v>
      </c>
      <c r="E6221" s="522" t="s">
        <v>619</v>
      </c>
    </row>
    <row r="6222" spans="1:5" ht="13.5" x14ac:dyDescent="0.25">
      <c r="A6222" s="103">
        <v>90942</v>
      </c>
      <c r="B6222" s="103" t="s">
        <v>6837</v>
      </c>
      <c r="C6222" s="103" t="s">
        <v>184</v>
      </c>
      <c r="D6222" s="360">
        <v>91.62</v>
      </c>
      <c r="E6222" s="522" t="s">
        <v>619</v>
      </c>
    </row>
    <row r="6223" spans="1:5" ht="13.5" x14ac:dyDescent="0.25">
      <c r="A6223" s="103">
        <v>90943</v>
      </c>
      <c r="B6223" s="103" t="s">
        <v>6838</v>
      </c>
      <c r="C6223" s="103" t="s">
        <v>184</v>
      </c>
      <c r="D6223" s="360">
        <v>158.74</v>
      </c>
      <c r="E6223" s="522" t="s">
        <v>619</v>
      </c>
    </row>
    <row r="6224" spans="1:5" ht="13.5" x14ac:dyDescent="0.25">
      <c r="A6224" s="103">
        <v>90944</v>
      </c>
      <c r="B6224" s="103" t="s">
        <v>6839</v>
      </c>
      <c r="C6224" s="103" t="s">
        <v>184</v>
      </c>
      <c r="D6224" s="360">
        <v>171.41</v>
      </c>
      <c r="E6224" s="522" t="s">
        <v>619</v>
      </c>
    </row>
    <row r="6225" spans="1:5" ht="13.5" x14ac:dyDescent="0.25">
      <c r="A6225" s="103">
        <v>90950</v>
      </c>
      <c r="B6225" s="103" t="s">
        <v>6840</v>
      </c>
      <c r="C6225" s="103" t="s">
        <v>184</v>
      </c>
      <c r="D6225" s="360">
        <v>94.07</v>
      </c>
      <c r="E6225" s="522" t="s">
        <v>619</v>
      </c>
    </row>
    <row r="6226" spans="1:5" ht="13.5" x14ac:dyDescent="0.25">
      <c r="A6226" s="103">
        <v>90952</v>
      </c>
      <c r="B6226" s="103" t="s">
        <v>6841</v>
      </c>
      <c r="C6226" s="103" t="s">
        <v>184</v>
      </c>
      <c r="D6226" s="360">
        <v>101.37</v>
      </c>
      <c r="E6226" s="522" t="s">
        <v>619</v>
      </c>
    </row>
    <row r="6227" spans="1:5" ht="13.5" x14ac:dyDescent="0.25">
      <c r="A6227" s="103">
        <v>90953</v>
      </c>
      <c r="B6227" s="103" t="s">
        <v>6842</v>
      </c>
      <c r="C6227" s="103" t="s">
        <v>184</v>
      </c>
      <c r="D6227" s="360">
        <v>178.54</v>
      </c>
      <c r="E6227" s="522" t="s">
        <v>619</v>
      </c>
    </row>
    <row r="6228" spans="1:5" ht="13.5" x14ac:dyDescent="0.25">
      <c r="A6228" s="103">
        <v>90954</v>
      </c>
      <c r="B6228" s="103" t="s">
        <v>6843</v>
      </c>
      <c r="C6228" s="103" t="s">
        <v>184</v>
      </c>
      <c r="D6228" s="360">
        <v>193.11</v>
      </c>
      <c r="E6228" s="522" t="s">
        <v>619</v>
      </c>
    </row>
    <row r="6229" spans="1:5" ht="13.5" x14ac:dyDescent="0.25">
      <c r="A6229" s="103">
        <v>94438</v>
      </c>
      <c r="B6229" s="103" t="s">
        <v>6844</v>
      </c>
      <c r="C6229" s="103" t="s">
        <v>184</v>
      </c>
      <c r="D6229" s="360">
        <v>40.68</v>
      </c>
      <c r="E6229" s="522" t="s">
        <v>619</v>
      </c>
    </row>
    <row r="6230" spans="1:5" ht="13.5" x14ac:dyDescent="0.25">
      <c r="A6230" s="103">
        <v>94439</v>
      </c>
      <c r="B6230" s="103" t="s">
        <v>6845</v>
      </c>
      <c r="C6230" s="103" t="s">
        <v>184</v>
      </c>
      <c r="D6230" s="360">
        <v>45.93</v>
      </c>
      <c r="E6230" s="522" t="s">
        <v>619</v>
      </c>
    </row>
    <row r="6231" spans="1:5" ht="13.5" x14ac:dyDescent="0.25">
      <c r="A6231" s="103">
        <v>94779</v>
      </c>
      <c r="B6231" s="103" t="s">
        <v>6846</v>
      </c>
      <c r="C6231" s="103" t="s">
        <v>184</v>
      </c>
      <c r="D6231" s="360">
        <v>39.200000000000003</v>
      </c>
      <c r="E6231" s="522" t="s">
        <v>619</v>
      </c>
    </row>
    <row r="6232" spans="1:5" ht="13.5" x14ac:dyDescent="0.25">
      <c r="A6232" s="103">
        <v>94782</v>
      </c>
      <c r="B6232" s="103" t="s">
        <v>6847</v>
      </c>
      <c r="C6232" s="103" t="s">
        <v>184</v>
      </c>
      <c r="D6232" s="360">
        <v>45.03</v>
      </c>
      <c r="E6232" s="522" t="s">
        <v>619</v>
      </c>
    </row>
    <row r="6233" spans="1:5" ht="13.5" x14ac:dyDescent="0.25">
      <c r="A6233" s="103">
        <v>102803</v>
      </c>
      <c r="B6233" s="103" t="s">
        <v>6848</v>
      </c>
      <c r="C6233" s="103" t="s">
        <v>184</v>
      </c>
      <c r="D6233" s="360">
        <v>2.27</v>
      </c>
      <c r="E6233" s="522" t="s">
        <v>619</v>
      </c>
    </row>
    <row r="6234" spans="1:5" ht="13.5" x14ac:dyDescent="0.25">
      <c r="A6234" s="103">
        <v>101742</v>
      </c>
      <c r="B6234" s="103" t="s">
        <v>6849</v>
      </c>
      <c r="C6234" s="103" t="s">
        <v>206</v>
      </c>
      <c r="D6234" s="360">
        <v>59.92</v>
      </c>
      <c r="E6234" s="522" t="s">
        <v>619</v>
      </c>
    </row>
    <row r="6235" spans="1:5" ht="13.5" x14ac:dyDescent="0.25">
      <c r="A6235" s="103">
        <v>87878</v>
      </c>
      <c r="B6235" s="103" t="s">
        <v>6850</v>
      </c>
      <c r="C6235" s="103" t="s">
        <v>184</v>
      </c>
      <c r="D6235" s="360">
        <v>4.5599999999999996</v>
      </c>
      <c r="E6235" s="522" t="s">
        <v>619</v>
      </c>
    </row>
    <row r="6236" spans="1:5" ht="13.5" x14ac:dyDescent="0.25">
      <c r="A6236" s="103">
        <v>87879</v>
      </c>
      <c r="B6236" s="103" t="s">
        <v>6851</v>
      </c>
      <c r="C6236" s="103" t="s">
        <v>184</v>
      </c>
      <c r="D6236" s="360">
        <v>4.1500000000000004</v>
      </c>
      <c r="E6236" s="522" t="s">
        <v>619</v>
      </c>
    </row>
    <row r="6237" spans="1:5" ht="13.5" x14ac:dyDescent="0.25">
      <c r="A6237" s="103">
        <v>87881</v>
      </c>
      <c r="B6237" s="103" t="s">
        <v>6852</v>
      </c>
      <c r="C6237" s="103" t="s">
        <v>184</v>
      </c>
      <c r="D6237" s="360">
        <v>6.23</v>
      </c>
      <c r="E6237" s="522" t="s">
        <v>619</v>
      </c>
    </row>
    <row r="6238" spans="1:5" ht="13.5" x14ac:dyDescent="0.25">
      <c r="A6238" s="103">
        <v>87882</v>
      </c>
      <c r="B6238" s="103" t="s">
        <v>6853</v>
      </c>
      <c r="C6238" s="103" t="s">
        <v>184</v>
      </c>
      <c r="D6238" s="360">
        <v>6.1</v>
      </c>
      <c r="E6238" s="522" t="s">
        <v>619</v>
      </c>
    </row>
    <row r="6239" spans="1:5" ht="13.5" x14ac:dyDescent="0.25">
      <c r="A6239" s="103">
        <v>87884</v>
      </c>
      <c r="B6239" s="103" t="s">
        <v>6854</v>
      </c>
      <c r="C6239" s="103" t="s">
        <v>184</v>
      </c>
      <c r="D6239" s="360">
        <v>8.3800000000000008</v>
      </c>
      <c r="E6239" s="522" t="s">
        <v>619</v>
      </c>
    </row>
    <row r="6240" spans="1:5" ht="13.5" x14ac:dyDescent="0.25">
      <c r="A6240" s="103">
        <v>87885</v>
      </c>
      <c r="B6240" s="103" t="s">
        <v>6855</v>
      </c>
      <c r="C6240" s="103" t="s">
        <v>184</v>
      </c>
      <c r="D6240" s="360">
        <v>8.0399999999999991</v>
      </c>
      <c r="E6240" s="522" t="s">
        <v>619</v>
      </c>
    </row>
    <row r="6241" spans="1:5" ht="13.5" x14ac:dyDescent="0.25">
      <c r="A6241" s="103">
        <v>87886</v>
      </c>
      <c r="B6241" s="103" t="s">
        <v>6856</v>
      </c>
      <c r="C6241" s="103" t="s">
        <v>184</v>
      </c>
      <c r="D6241" s="360">
        <v>14.74</v>
      </c>
      <c r="E6241" s="522" t="s">
        <v>619</v>
      </c>
    </row>
    <row r="6242" spans="1:5" ht="13.5" x14ac:dyDescent="0.25">
      <c r="A6242" s="103">
        <v>87887</v>
      </c>
      <c r="B6242" s="103" t="s">
        <v>6857</v>
      </c>
      <c r="C6242" s="103" t="s">
        <v>184</v>
      </c>
      <c r="D6242" s="360">
        <v>14.01</v>
      </c>
      <c r="E6242" s="522" t="s">
        <v>619</v>
      </c>
    </row>
    <row r="6243" spans="1:5" ht="13.5" x14ac:dyDescent="0.25">
      <c r="A6243" s="103">
        <v>87888</v>
      </c>
      <c r="B6243" s="103" t="s">
        <v>6858</v>
      </c>
      <c r="C6243" s="103" t="s">
        <v>184</v>
      </c>
      <c r="D6243" s="360">
        <v>7.8</v>
      </c>
      <c r="E6243" s="522" t="s">
        <v>619</v>
      </c>
    </row>
    <row r="6244" spans="1:5" ht="13.5" x14ac:dyDescent="0.25">
      <c r="A6244" s="103">
        <v>87889</v>
      </c>
      <c r="B6244" s="103" t="s">
        <v>6859</v>
      </c>
      <c r="C6244" s="103" t="s">
        <v>184</v>
      </c>
      <c r="D6244" s="360">
        <v>7.67</v>
      </c>
      <c r="E6244" s="522" t="s">
        <v>619</v>
      </c>
    </row>
    <row r="6245" spans="1:5" ht="13.5" x14ac:dyDescent="0.25">
      <c r="A6245" s="103">
        <v>87891</v>
      </c>
      <c r="B6245" s="103" t="s">
        <v>6860</v>
      </c>
      <c r="C6245" s="103" t="s">
        <v>184</v>
      </c>
      <c r="D6245" s="360">
        <v>9.9499999999999993</v>
      </c>
      <c r="E6245" s="522" t="s">
        <v>619</v>
      </c>
    </row>
    <row r="6246" spans="1:5" ht="13.5" x14ac:dyDescent="0.25">
      <c r="A6246" s="103">
        <v>87892</v>
      </c>
      <c r="B6246" s="103" t="s">
        <v>6861</v>
      </c>
      <c r="C6246" s="103" t="s">
        <v>184</v>
      </c>
      <c r="D6246" s="360">
        <v>9.61</v>
      </c>
      <c r="E6246" s="522" t="s">
        <v>619</v>
      </c>
    </row>
    <row r="6247" spans="1:5" ht="13.5" x14ac:dyDescent="0.25">
      <c r="A6247" s="103">
        <v>87893</v>
      </c>
      <c r="B6247" s="103" t="s">
        <v>6862</v>
      </c>
      <c r="C6247" s="103" t="s">
        <v>184</v>
      </c>
      <c r="D6247" s="360">
        <v>6.89</v>
      </c>
      <c r="E6247" s="522" t="s">
        <v>619</v>
      </c>
    </row>
    <row r="6248" spans="1:5" ht="13.5" x14ac:dyDescent="0.25">
      <c r="A6248" s="103">
        <v>87894</v>
      </c>
      <c r="B6248" s="103" t="s">
        <v>6863</v>
      </c>
      <c r="C6248" s="103" t="s">
        <v>184</v>
      </c>
      <c r="D6248" s="360">
        <v>6.48</v>
      </c>
      <c r="E6248" s="522" t="s">
        <v>619</v>
      </c>
    </row>
    <row r="6249" spans="1:5" ht="13.5" x14ac:dyDescent="0.25">
      <c r="A6249" s="103">
        <v>87896</v>
      </c>
      <c r="B6249" s="103" t="s">
        <v>6864</v>
      </c>
      <c r="C6249" s="103" t="s">
        <v>184</v>
      </c>
      <c r="D6249" s="360">
        <v>5.15</v>
      </c>
      <c r="E6249" s="522" t="s">
        <v>619</v>
      </c>
    </row>
    <row r="6250" spans="1:5" ht="13.5" x14ac:dyDescent="0.25">
      <c r="A6250" s="103">
        <v>87897</v>
      </c>
      <c r="B6250" s="103" t="s">
        <v>6865</v>
      </c>
      <c r="C6250" s="103" t="s">
        <v>184</v>
      </c>
      <c r="D6250" s="360">
        <v>4.74</v>
      </c>
      <c r="E6250" s="522" t="s">
        <v>619</v>
      </c>
    </row>
    <row r="6251" spans="1:5" ht="13.5" x14ac:dyDescent="0.25">
      <c r="A6251" s="103">
        <v>87899</v>
      </c>
      <c r="B6251" s="103" t="s">
        <v>6866</v>
      </c>
      <c r="C6251" s="103" t="s">
        <v>184</v>
      </c>
      <c r="D6251" s="360">
        <v>8.49</v>
      </c>
      <c r="E6251" s="522" t="s">
        <v>619</v>
      </c>
    </row>
    <row r="6252" spans="1:5" ht="13.5" x14ac:dyDescent="0.25">
      <c r="A6252" s="103">
        <v>87900</v>
      </c>
      <c r="B6252" s="103" t="s">
        <v>6867</v>
      </c>
      <c r="C6252" s="103" t="s">
        <v>184</v>
      </c>
      <c r="D6252" s="360">
        <v>8.36</v>
      </c>
      <c r="E6252" s="522" t="s">
        <v>619</v>
      </c>
    </row>
    <row r="6253" spans="1:5" ht="13.5" x14ac:dyDescent="0.25">
      <c r="A6253" s="103">
        <v>87902</v>
      </c>
      <c r="B6253" s="103" t="s">
        <v>6868</v>
      </c>
      <c r="C6253" s="103" t="s">
        <v>184</v>
      </c>
      <c r="D6253" s="360">
        <v>10.64</v>
      </c>
      <c r="E6253" s="522" t="s">
        <v>619</v>
      </c>
    </row>
    <row r="6254" spans="1:5" ht="13.5" x14ac:dyDescent="0.25">
      <c r="A6254" s="103">
        <v>87903</v>
      </c>
      <c r="B6254" s="103" t="s">
        <v>6869</v>
      </c>
      <c r="C6254" s="103" t="s">
        <v>184</v>
      </c>
      <c r="D6254" s="360">
        <v>10.3</v>
      </c>
      <c r="E6254" s="522" t="s">
        <v>619</v>
      </c>
    </row>
    <row r="6255" spans="1:5" ht="13.5" x14ac:dyDescent="0.25">
      <c r="A6255" s="103">
        <v>87904</v>
      </c>
      <c r="B6255" s="103" t="s">
        <v>6870</v>
      </c>
      <c r="C6255" s="103" t="s">
        <v>184</v>
      </c>
      <c r="D6255" s="360">
        <v>7.99</v>
      </c>
      <c r="E6255" s="522" t="s">
        <v>619</v>
      </c>
    </row>
    <row r="6256" spans="1:5" ht="13.5" x14ac:dyDescent="0.25">
      <c r="A6256" s="103">
        <v>87905</v>
      </c>
      <c r="B6256" s="103" t="s">
        <v>6871</v>
      </c>
      <c r="C6256" s="103" t="s">
        <v>184</v>
      </c>
      <c r="D6256" s="360">
        <v>7.58</v>
      </c>
      <c r="E6256" s="522" t="s">
        <v>619</v>
      </c>
    </row>
    <row r="6257" spans="1:5" ht="13.5" x14ac:dyDescent="0.25">
      <c r="A6257" s="103">
        <v>87907</v>
      </c>
      <c r="B6257" s="103" t="s">
        <v>6872</v>
      </c>
      <c r="C6257" s="103" t="s">
        <v>184</v>
      </c>
      <c r="D6257" s="360">
        <v>6.18</v>
      </c>
      <c r="E6257" s="522" t="s">
        <v>619</v>
      </c>
    </row>
    <row r="6258" spans="1:5" ht="13.5" x14ac:dyDescent="0.25">
      <c r="A6258" s="103">
        <v>87908</v>
      </c>
      <c r="B6258" s="103" t="s">
        <v>6873</v>
      </c>
      <c r="C6258" s="103" t="s">
        <v>184</v>
      </c>
      <c r="D6258" s="360">
        <v>5.77</v>
      </c>
      <c r="E6258" s="522" t="s">
        <v>619</v>
      </c>
    </row>
    <row r="6259" spans="1:5" ht="13.5" x14ac:dyDescent="0.25">
      <c r="A6259" s="103">
        <v>87910</v>
      </c>
      <c r="B6259" s="103" t="s">
        <v>6874</v>
      </c>
      <c r="C6259" s="103" t="s">
        <v>184</v>
      </c>
      <c r="D6259" s="360">
        <v>19.96</v>
      </c>
      <c r="E6259" s="522" t="s">
        <v>619</v>
      </c>
    </row>
    <row r="6260" spans="1:5" ht="13.5" x14ac:dyDescent="0.25">
      <c r="A6260" s="103">
        <v>87911</v>
      </c>
      <c r="B6260" s="103" t="s">
        <v>6875</v>
      </c>
      <c r="C6260" s="103" t="s">
        <v>184</v>
      </c>
      <c r="D6260" s="360">
        <v>19.23</v>
      </c>
      <c r="E6260" s="522" t="s">
        <v>619</v>
      </c>
    </row>
    <row r="6261" spans="1:5" ht="13.5" x14ac:dyDescent="0.25">
      <c r="A6261" s="103">
        <v>104410</v>
      </c>
      <c r="B6261" s="103" t="s">
        <v>6876</v>
      </c>
      <c r="C6261" s="103" t="s">
        <v>184</v>
      </c>
      <c r="D6261" s="360">
        <v>4.7300000000000004</v>
      </c>
      <c r="E6261" s="522" t="s">
        <v>619</v>
      </c>
    </row>
    <row r="6262" spans="1:5" ht="13.5" x14ac:dyDescent="0.25">
      <c r="A6262" s="103">
        <v>104411</v>
      </c>
      <c r="B6262" s="103" t="s">
        <v>6877</v>
      </c>
      <c r="C6262" s="103" t="s">
        <v>184</v>
      </c>
      <c r="D6262" s="360">
        <v>4.7300000000000004</v>
      </c>
      <c r="E6262" s="522" t="s">
        <v>619</v>
      </c>
    </row>
    <row r="6263" spans="1:5" ht="13.5" x14ac:dyDescent="0.25">
      <c r="A6263" s="103">
        <v>87411</v>
      </c>
      <c r="B6263" s="103" t="s">
        <v>6878</v>
      </c>
      <c r="C6263" s="103" t="s">
        <v>184</v>
      </c>
      <c r="D6263" s="360">
        <v>15.2</v>
      </c>
      <c r="E6263" s="522" t="s">
        <v>619</v>
      </c>
    </row>
    <row r="6264" spans="1:5" ht="13.5" x14ac:dyDescent="0.25">
      <c r="A6264" s="103">
        <v>87412</v>
      </c>
      <c r="B6264" s="103" t="s">
        <v>6879</v>
      </c>
      <c r="C6264" s="103" t="s">
        <v>184</v>
      </c>
      <c r="D6264" s="360">
        <v>21.01</v>
      </c>
      <c r="E6264" s="522" t="s">
        <v>619</v>
      </c>
    </row>
    <row r="6265" spans="1:5" ht="13.5" x14ac:dyDescent="0.25">
      <c r="A6265" s="103">
        <v>87413</v>
      </c>
      <c r="B6265" s="103" t="s">
        <v>6880</v>
      </c>
      <c r="C6265" s="103" t="s">
        <v>184</v>
      </c>
      <c r="D6265" s="360">
        <v>24.34</v>
      </c>
      <c r="E6265" s="522" t="s">
        <v>619</v>
      </c>
    </row>
    <row r="6266" spans="1:5" ht="13.5" x14ac:dyDescent="0.25">
      <c r="A6266" s="103">
        <v>87414</v>
      </c>
      <c r="B6266" s="103" t="s">
        <v>6881</v>
      </c>
      <c r="C6266" s="103" t="s">
        <v>184</v>
      </c>
      <c r="D6266" s="360">
        <v>23.05</v>
      </c>
      <c r="E6266" s="522" t="s">
        <v>619</v>
      </c>
    </row>
    <row r="6267" spans="1:5" ht="13.5" x14ac:dyDescent="0.25">
      <c r="A6267" s="103">
        <v>87415</v>
      </c>
      <c r="B6267" s="103" t="s">
        <v>6882</v>
      </c>
      <c r="C6267" s="103" t="s">
        <v>184</v>
      </c>
      <c r="D6267" s="360">
        <v>28.67</v>
      </c>
      <c r="E6267" s="522" t="s">
        <v>619</v>
      </c>
    </row>
    <row r="6268" spans="1:5" ht="13.5" x14ac:dyDescent="0.25">
      <c r="A6268" s="103">
        <v>87416</v>
      </c>
      <c r="B6268" s="103" t="s">
        <v>6883</v>
      </c>
      <c r="C6268" s="103" t="s">
        <v>184</v>
      </c>
      <c r="D6268" s="360">
        <v>32.19</v>
      </c>
      <c r="E6268" s="522" t="s">
        <v>619</v>
      </c>
    </row>
    <row r="6269" spans="1:5" ht="13.5" x14ac:dyDescent="0.25">
      <c r="A6269" s="103">
        <v>87417</v>
      </c>
      <c r="B6269" s="103" t="s">
        <v>6884</v>
      </c>
      <c r="C6269" s="103" t="s">
        <v>184</v>
      </c>
      <c r="D6269" s="360">
        <v>16.02</v>
      </c>
      <c r="E6269" s="522" t="s">
        <v>619</v>
      </c>
    </row>
    <row r="6270" spans="1:5" ht="13.5" x14ac:dyDescent="0.25">
      <c r="A6270" s="103">
        <v>87418</v>
      </c>
      <c r="B6270" s="103" t="s">
        <v>6885</v>
      </c>
      <c r="C6270" s="103" t="s">
        <v>184</v>
      </c>
      <c r="D6270" s="360">
        <v>16.440000000000001</v>
      </c>
      <c r="E6270" s="522" t="s">
        <v>619</v>
      </c>
    </row>
    <row r="6271" spans="1:5" ht="13.5" x14ac:dyDescent="0.25">
      <c r="A6271" s="103">
        <v>87419</v>
      </c>
      <c r="B6271" s="103" t="s">
        <v>6886</v>
      </c>
      <c r="C6271" s="103" t="s">
        <v>184</v>
      </c>
      <c r="D6271" s="360">
        <v>17.7</v>
      </c>
      <c r="E6271" s="522" t="s">
        <v>619</v>
      </c>
    </row>
    <row r="6272" spans="1:5" ht="13.5" x14ac:dyDescent="0.25">
      <c r="A6272" s="103">
        <v>87420</v>
      </c>
      <c r="B6272" s="103" t="s">
        <v>6887</v>
      </c>
      <c r="C6272" s="103" t="s">
        <v>184</v>
      </c>
      <c r="D6272" s="360">
        <v>24.5</v>
      </c>
      <c r="E6272" s="522" t="s">
        <v>619</v>
      </c>
    </row>
    <row r="6273" spans="1:5" ht="13.5" x14ac:dyDescent="0.25">
      <c r="A6273" s="103">
        <v>87421</v>
      </c>
      <c r="B6273" s="103" t="s">
        <v>6888</v>
      </c>
      <c r="C6273" s="103" t="s">
        <v>184</v>
      </c>
      <c r="D6273" s="360">
        <v>24.92</v>
      </c>
      <c r="E6273" s="522" t="s">
        <v>619</v>
      </c>
    </row>
    <row r="6274" spans="1:5" ht="13.5" x14ac:dyDescent="0.25">
      <c r="A6274" s="103">
        <v>87422</v>
      </c>
      <c r="B6274" s="103" t="s">
        <v>6889</v>
      </c>
      <c r="C6274" s="103" t="s">
        <v>184</v>
      </c>
      <c r="D6274" s="360">
        <v>26.17</v>
      </c>
      <c r="E6274" s="522" t="s">
        <v>619</v>
      </c>
    </row>
    <row r="6275" spans="1:5" ht="13.5" x14ac:dyDescent="0.25">
      <c r="A6275" s="103">
        <v>87423</v>
      </c>
      <c r="B6275" s="103" t="s">
        <v>6890</v>
      </c>
      <c r="C6275" s="103" t="s">
        <v>184</v>
      </c>
      <c r="D6275" s="360">
        <v>31.56</v>
      </c>
      <c r="E6275" s="522" t="s">
        <v>619</v>
      </c>
    </row>
    <row r="6276" spans="1:5" ht="13.5" x14ac:dyDescent="0.25">
      <c r="A6276" s="103">
        <v>87424</v>
      </c>
      <c r="B6276" s="103" t="s">
        <v>6891</v>
      </c>
      <c r="C6276" s="103" t="s">
        <v>184</v>
      </c>
      <c r="D6276" s="360">
        <v>32.19</v>
      </c>
      <c r="E6276" s="522" t="s">
        <v>619</v>
      </c>
    </row>
    <row r="6277" spans="1:5" ht="13.5" x14ac:dyDescent="0.25">
      <c r="A6277" s="103">
        <v>87425</v>
      </c>
      <c r="B6277" s="103" t="s">
        <v>6892</v>
      </c>
      <c r="C6277" s="103" t="s">
        <v>184</v>
      </c>
      <c r="D6277" s="360">
        <v>33.24</v>
      </c>
      <c r="E6277" s="522" t="s">
        <v>619</v>
      </c>
    </row>
    <row r="6278" spans="1:5" ht="13.5" x14ac:dyDescent="0.25">
      <c r="A6278" s="103">
        <v>87426</v>
      </c>
      <c r="B6278" s="103" t="s">
        <v>6893</v>
      </c>
      <c r="C6278" s="103" t="s">
        <v>184</v>
      </c>
      <c r="D6278" s="360">
        <v>37.479999999999997</v>
      </c>
      <c r="E6278" s="522" t="s">
        <v>619</v>
      </c>
    </row>
    <row r="6279" spans="1:5" ht="13.5" x14ac:dyDescent="0.25">
      <c r="A6279" s="103">
        <v>87427</v>
      </c>
      <c r="B6279" s="103" t="s">
        <v>6894</v>
      </c>
      <c r="C6279" s="103" t="s">
        <v>184</v>
      </c>
      <c r="D6279" s="360">
        <v>38.1</v>
      </c>
      <c r="E6279" s="522" t="s">
        <v>619</v>
      </c>
    </row>
    <row r="6280" spans="1:5" ht="13.5" x14ac:dyDescent="0.25">
      <c r="A6280" s="103">
        <v>87428</v>
      </c>
      <c r="B6280" s="103" t="s">
        <v>6895</v>
      </c>
      <c r="C6280" s="103" t="s">
        <v>184</v>
      </c>
      <c r="D6280" s="360">
        <v>39.14</v>
      </c>
      <c r="E6280" s="522" t="s">
        <v>619</v>
      </c>
    </row>
    <row r="6281" spans="1:5" ht="13.5" x14ac:dyDescent="0.25">
      <c r="A6281" s="103">
        <v>87429</v>
      </c>
      <c r="B6281" s="103" t="s">
        <v>6896</v>
      </c>
      <c r="C6281" s="103" t="s">
        <v>184</v>
      </c>
      <c r="D6281" s="360">
        <v>16.649999999999999</v>
      </c>
      <c r="E6281" s="522" t="s">
        <v>619</v>
      </c>
    </row>
    <row r="6282" spans="1:5" ht="13.5" x14ac:dyDescent="0.25">
      <c r="A6282" s="103">
        <v>87430</v>
      </c>
      <c r="B6282" s="103" t="s">
        <v>6897</v>
      </c>
      <c r="C6282" s="103" t="s">
        <v>184</v>
      </c>
      <c r="D6282" s="360">
        <v>17.07</v>
      </c>
      <c r="E6282" s="522" t="s">
        <v>619</v>
      </c>
    </row>
    <row r="6283" spans="1:5" ht="13.5" x14ac:dyDescent="0.25">
      <c r="A6283" s="103">
        <v>87431</v>
      </c>
      <c r="B6283" s="103" t="s">
        <v>6898</v>
      </c>
      <c r="C6283" s="103" t="s">
        <v>184</v>
      </c>
      <c r="D6283" s="360">
        <v>17.28</v>
      </c>
      <c r="E6283" s="522" t="s">
        <v>619</v>
      </c>
    </row>
    <row r="6284" spans="1:5" ht="13.5" x14ac:dyDescent="0.25">
      <c r="A6284" s="103">
        <v>87432</v>
      </c>
      <c r="B6284" s="103" t="s">
        <v>6899</v>
      </c>
      <c r="C6284" s="103" t="s">
        <v>184</v>
      </c>
      <c r="D6284" s="360">
        <v>24.16</v>
      </c>
      <c r="E6284" s="522" t="s">
        <v>619</v>
      </c>
    </row>
    <row r="6285" spans="1:5" ht="13.5" x14ac:dyDescent="0.25">
      <c r="A6285" s="103">
        <v>87433</v>
      </c>
      <c r="B6285" s="103" t="s">
        <v>6900</v>
      </c>
      <c r="C6285" s="103" t="s">
        <v>184</v>
      </c>
      <c r="D6285" s="360">
        <v>24.99</v>
      </c>
      <c r="E6285" s="522" t="s">
        <v>619</v>
      </c>
    </row>
    <row r="6286" spans="1:5" ht="13.5" x14ac:dyDescent="0.25">
      <c r="A6286" s="103">
        <v>87434</v>
      </c>
      <c r="B6286" s="103" t="s">
        <v>6901</v>
      </c>
      <c r="C6286" s="103" t="s">
        <v>184</v>
      </c>
      <c r="D6286" s="360">
        <v>25.61</v>
      </c>
      <c r="E6286" s="522" t="s">
        <v>619</v>
      </c>
    </row>
    <row r="6287" spans="1:5" ht="13.5" x14ac:dyDescent="0.25">
      <c r="A6287" s="103">
        <v>87435</v>
      </c>
      <c r="B6287" s="103" t="s">
        <v>6902</v>
      </c>
      <c r="C6287" s="103" t="s">
        <v>184</v>
      </c>
      <c r="D6287" s="360">
        <v>26.86</v>
      </c>
      <c r="E6287" s="522" t="s">
        <v>619</v>
      </c>
    </row>
    <row r="6288" spans="1:5" ht="13.5" x14ac:dyDescent="0.25">
      <c r="A6288" s="103">
        <v>87436</v>
      </c>
      <c r="B6288" s="103" t="s">
        <v>6903</v>
      </c>
      <c r="C6288" s="103" t="s">
        <v>184</v>
      </c>
      <c r="D6288" s="360">
        <v>28.31</v>
      </c>
      <c r="E6288" s="522" t="s">
        <v>619</v>
      </c>
    </row>
    <row r="6289" spans="1:5" ht="13.5" x14ac:dyDescent="0.25">
      <c r="A6289" s="103">
        <v>87437</v>
      </c>
      <c r="B6289" s="103" t="s">
        <v>6904</v>
      </c>
      <c r="C6289" s="103" t="s">
        <v>184</v>
      </c>
      <c r="D6289" s="360">
        <v>29.36</v>
      </c>
      <c r="E6289" s="522" t="s">
        <v>619</v>
      </c>
    </row>
    <row r="6290" spans="1:5" ht="13.5" x14ac:dyDescent="0.25">
      <c r="A6290" s="103">
        <v>87438</v>
      </c>
      <c r="B6290" s="103" t="s">
        <v>6905</v>
      </c>
      <c r="C6290" s="103" t="s">
        <v>184</v>
      </c>
      <c r="D6290" s="360">
        <v>33.17</v>
      </c>
      <c r="E6290" s="522" t="s">
        <v>619</v>
      </c>
    </row>
    <row r="6291" spans="1:5" ht="13.5" x14ac:dyDescent="0.25">
      <c r="A6291" s="103">
        <v>87439</v>
      </c>
      <c r="B6291" s="103" t="s">
        <v>6906</v>
      </c>
      <c r="C6291" s="103" t="s">
        <v>184</v>
      </c>
      <c r="D6291" s="360">
        <v>35.04</v>
      </c>
      <c r="E6291" s="522" t="s">
        <v>619</v>
      </c>
    </row>
    <row r="6292" spans="1:5" ht="13.5" x14ac:dyDescent="0.25">
      <c r="A6292" s="103">
        <v>87440</v>
      </c>
      <c r="B6292" s="103" t="s">
        <v>6907</v>
      </c>
      <c r="C6292" s="103" t="s">
        <v>184</v>
      </c>
      <c r="D6292" s="360">
        <v>35.880000000000003</v>
      </c>
      <c r="E6292" s="522" t="s">
        <v>619</v>
      </c>
    </row>
    <row r="6293" spans="1:5" ht="13.5" x14ac:dyDescent="0.25">
      <c r="A6293" s="103">
        <v>87527</v>
      </c>
      <c r="B6293" s="103" t="s">
        <v>6908</v>
      </c>
      <c r="C6293" s="103" t="s">
        <v>184</v>
      </c>
      <c r="D6293" s="360">
        <v>39.25</v>
      </c>
      <c r="E6293" s="522" t="s">
        <v>619</v>
      </c>
    </row>
    <row r="6294" spans="1:5" ht="13.5" x14ac:dyDescent="0.25">
      <c r="A6294" s="103">
        <v>87528</v>
      </c>
      <c r="B6294" s="103" t="s">
        <v>6909</v>
      </c>
      <c r="C6294" s="103" t="s">
        <v>184</v>
      </c>
      <c r="D6294" s="360">
        <v>43.17</v>
      </c>
      <c r="E6294" s="522" t="s">
        <v>619</v>
      </c>
    </row>
    <row r="6295" spans="1:5" ht="13.5" x14ac:dyDescent="0.25">
      <c r="A6295" s="103">
        <v>87529</v>
      </c>
      <c r="B6295" s="103" t="s">
        <v>6910</v>
      </c>
      <c r="C6295" s="103" t="s">
        <v>184</v>
      </c>
      <c r="D6295" s="360">
        <v>35.51</v>
      </c>
      <c r="E6295" s="522" t="s">
        <v>619</v>
      </c>
    </row>
    <row r="6296" spans="1:5" ht="13.5" x14ac:dyDescent="0.25">
      <c r="A6296" s="103">
        <v>87530</v>
      </c>
      <c r="B6296" s="103" t="s">
        <v>6911</v>
      </c>
      <c r="C6296" s="103" t="s">
        <v>184</v>
      </c>
      <c r="D6296" s="360">
        <v>39.43</v>
      </c>
      <c r="E6296" s="522" t="s">
        <v>619</v>
      </c>
    </row>
    <row r="6297" spans="1:5" ht="13.5" x14ac:dyDescent="0.25">
      <c r="A6297" s="103">
        <v>87531</v>
      </c>
      <c r="B6297" s="103" t="s">
        <v>6912</v>
      </c>
      <c r="C6297" s="103" t="s">
        <v>184</v>
      </c>
      <c r="D6297" s="360">
        <v>34.17</v>
      </c>
      <c r="E6297" s="522" t="s">
        <v>619</v>
      </c>
    </row>
    <row r="6298" spans="1:5" ht="13.5" x14ac:dyDescent="0.25">
      <c r="A6298" s="103">
        <v>87532</v>
      </c>
      <c r="B6298" s="103" t="s">
        <v>6913</v>
      </c>
      <c r="C6298" s="103" t="s">
        <v>184</v>
      </c>
      <c r="D6298" s="360">
        <v>38.090000000000003</v>
      </c>
      <c r="E6298" s="522" t="s">
        <v>619</v>
      </c>
    </row>
    <row r="6299" spans="1:5" ht="13.5" x14ac:dyDescent="0.25">
      <c r="A6299" s="103">
        <v>87535</v>
      </c>
      <c r="B6299" s="103" t="s">
        <v>6914</v>
      </c>
      <c r="C6299" s="103" t="s">
        <v>184</v>
      </c>
      <c r="D6299" s="360">
        <v>30.43</v>
      </c>
      <c r="E6299" s="522" t="s">
        <v>619</v>
      </c>
    </row>
    <row r="6300" spans="1:5" ht="13.5" x14ac:dyDescent="0.25">
      <c r="A6300" s="103">
        <v>87536</v>
      </c>
      <c r="B6300" s="103" t="s">
        <v>6915</v>
      </c>
      <c r="C6300" s="103" t="s">
        <v>184</v>
      </c>
      <c r="D6300" s="360">
        <v>34.35</v>
      </c>
      <c r="E6300" s="522" t="s">
        <v>619</v>
      </c>
    </row>
    <row r="6301" spans="1:5" ht="13.5" x14ac:dyDescent="0.25">
      <c r="A6301" s="103">
        <v>87537</v>
      </c>
      <c r="B6301" s="103" t="s">
        <v>6916</v>
      </c>
      <c r="C6301" s="103" t="s">
        <v>184</v>
      </c>
      <c r="D6301" s="360">
        <v>71.680000000000007</v>
      </c>
      <c r="E6301" s="522" t="s">
        <v>619</v>
      </c>
    </row>
    <row r="6302" spans="1:5" ht="13.5" x14ac:dyDescent="0.25">
      <c r="A6302" s="103">
        <v>87538</v>
      </c>
      <c r="B6302" s="103" t="s">
        <v>6917</v>
      </c>
      <c r="C6302" s="103" t="s">
        <v>184</v>
      </c>
      <c r="D6302" s="360">
        <v>68.459999999999994</v>
      </c>
      <c r="E6302" s="522" t="s">
        <v>619</v>
      </c>
    </row>
    <row r="6303" spans="1:5" ht="13.5" x14ac:dyDescent="0.25">
      <c r="A6303" s="103">
        <v>87539</v>
      </c>
      <c r="B6303" s="103" t="s">
        <v>6918</v>
      </c>
      <c r="C6303" s="103" t="s">
        <v>184</v>
      </c>
      <c r="D6303" s="360">
        <v>67.319999999999993</v>
      </c>
      <c r="E6303" s="522" t="s">
        <v>619</v>
      </c>
    </row>
    <row r="6304" spans="1:5" ht="13.5" x14ac:dyDescent="0.25">
      <c r="A6304" s="103">
        <v>87541</v>
      </c>
      <c r="B6304" s="103" t="s">
        <v>6919</v>
      </c>
      <c r="C6304" s="103" t="s">
        <v>184</v>
      </c>
      <c r="D6304" s="360">
        <v>64.099999999999994</v>
      </c>
      <c r="E6304" s="522" t="s">
        <v>619</v>
      </c>
    </row>
    <row r="6305" spans="1:5" ht="13.5" x14ac:dyDescent="0.25">
      <c r="A6305" s="103">
        <v>87543</v>
      </c>
      <c r="B6305" s="103" t="s">
        <v>6920</v>
      </c>
      <c r="C6305" s="103" t="s">
        <v>184</v>
      </c>
      <c r="D6305" s="360">
        <v>22.64</v>
      </c>
      <c r="E6305" s="522" t="s">
        <v>619</v>
      </c>
    </row>
    <row r="6306" spans="1:5" ht="13.5" x14ac:dyDescent="0.25">
      <c r="A6306" s="103">
        <v>87545</v>
      </c>
      <c r="B6306" s="103" t="s">
        <v>6921</v>
      </c>
      <c r="C6306" s="103" t="s">
        <v>184</v>
      </c>
      <c r="D6306" s="360">
        <v>26.69</v>
      </c>
      <c r="E6306" s="522" t="s">
        <v>619</v>
      </c>
    </row>
    <row r="6307" spans="1:5" ht="13.5" x14ac:dyDescent="0.25">
      <c r="A6307" s="103">
        <v>87546</v>
      </c>
      <c r="B6307" s="103" t="s">
        <v>6922</v>
      </c>
      <c r="C6307" s="103" t="s">
        <v>184</v>
      </c>
      <c r="D6307" s="360">
        <v>28.91</v>
      </c>
      <c r="E6307" s="522" t="s">
        <v>619</v>
      </c>
    </row>
    <row r="6308" spans="1:5" ht="13.5" x14ac:dyDescent="0.25">
      <c r="A6308" s="103">
        <v>87547</v>
      </c>
      <c r="B6308" s="103" t="s">
        <v>6923</v>
      </c>
      <c r="C6308" s="103" t="s">
        <v>184</v>
      </c>
      <c r="D6308" s="360">
        <v>22.97</v>
      </c>
      <c r="E6308" s="522" t="s">
        <v>619</v>
      </c>
    </row>
    <row r="6309" spans="1:5" ht="13.5" x14ac:dyDescent="0.25">
      <c r="A6309" s="103">
        <v>87548</v>
      </c>
      <c r="B6309" s="103" t="s">
        <v>6924</v>
      </c>
      <c r="C6309" s="103" t="s">
        <v>184</v>
      </c>
      <c r="D6309" s="360">
        <v>25.19</v>
      </c>
      <c r="E6309" s="522" t="s">
        <v>619</v>
      </c>
    </row>
    <row r="6310" spans="1:5" ht="13.5" x14ac:dyDescent="0.25">
      <c r="A6310" s="103">
        <v>87549</v>
      </c>
      <c r="B6310" s="103" t="s">
        <v>6925</v>
      </c>
      <c r="C6310" s="103" t="s">
        <v>184</v>
      </c>
      <c r="D6310" s="360">
        <v>21.62</v>
      </c>
      <c r="E6310" s="522" t="s">
        <v>619</v>
      </c>
    </row>
    <row r="6311" spans="1:5" ht="13.5" x14ac:dyDescent="0.25">
      <c r="A6311" s="103">
        <v>87550</v>
      </c>
      <c r="B6311" s="103" t="s">
        <v>6926</v>
      </c>
      <c r="C6311" s="103" t="s">
        <v>184</v>
      </c>
      <c r="D6311" s="360">
        <v>23.84</v>
      </c>
      <c r="E6311" s="522" t="s">
        <v>619</v>
      </c>
    </row>
    <row r="6312" spans="1:5" ht="13.5" x14ac:dyDescent="0.25">
      <c r="A6312" s="103">
        <v>87553</v>
      </c>
      <c r="B6312" s="103" t="s">
        <v>6927</v>
      </c>
      <c r="C6312" s="103" t="s">
        <v>184</v>
      </c>
      <c r="D6312" s="360">
        <v>17.88</v>
      </c>
      <c r="E6312" s="522" t="s">
        <v>619</v>
      </c>
    </row>
    <row r="6313" spans="1:5" ht="13.5" x14ac:dyDescent="0.25">
      <c r="A6313" s="103">
        <v>87554</v>
      </c>
      <c r="B6313" s="103" t="s">
        <v>6928</v>
      </c>
      <c r="C6313" s="103" t="s">
        <v>184</v>
      </c>
      <c r="D6313" s="360">
        <v>20.100000000000001</v>
      </c>
      <c r="E6313" s="522" t="s">
        <v>619</v>
      </c>
    </row>
    <row r="6314" spans="1:5" ht="13.5" x14ac:dyDescent="0.25">
      <c r="A6314" s="103">
        <v>87555</v>
      </c>
      <c r="B6314" s="103" t="s">
        <v>6929</v>
      </c>
      <c r="C6314" s="103" t="s">
        <v>184</v>
      </c>
      <c r="D6314" s="360">
        <v>43.93</v>
      </c>
      <c r="E6314" s="522" t="s">
        <v>619</v>
      </c>
    </row>
    <row r="6315" spans="1:5" ht="13.5" x14ac:dyDescent="0.25">
      <c r="A6315" s="103">
        <v>87556</v>
      </c>
      <c r="B6315" s="103" t="s">
        <v>6930</v>
      </c>
      <c r="C6315" s="103" t="s">
        <v>184</v>
      </c>
      <c r="D6315" s="360">
        <v>40.729999999999997</v>
      </c>
      <c r="E6315" s="522" t="s">
        <v>619</v>
      </c>
    </row>
    <row r="6316" spans="1:5" ht="13.5" x14ac:dyDescent="0.25">
      <c r="A6316" s="103">
        <v>87557</v>
      </c>
      <c r="B6316" s="103" t="s">
        <v>6931</v>
      </c>
      <c r="C6316" s="103" t="s">
        <v>184</v>
      </c>
      <c r="D6316" s="360">
        <v>39.56</v>
      </c>
      <c r="E6316" s="522" t="s">
        <v>619</v>
      </c>
    </row>
    <row r="6317" spans="1:5" ht="13.5" x14ac:dyDescent="0.25">
      <c r="A6317" s="103">
        <v>87559</v>
      </c>
      <c r="B6317" s="103" t="s">
        <v>6932</v>
      </c>
      <c r="C6317" s="103" t="s">
        <v>184</v>
      </c>
      <c r="D6317" s="360">
        <v>36.35</v>
      </c>
      <c r="E6317" s="522" t="s">
        <v>619</v>
      </c>
    </row>
    <row r="6318" spans="1:5" ht="13.5" x14ac:dyDescent="0.25">
      <c r="A6318" s="103">
        <v>87561</v>
      </c>
      <c r="B6318" s="103" t="s">
        <v>6933</v>
      </c>
      <c r="C6318" s="103" t="s">
        <v>184</v>
      </c>
      <c r="D6318" s="360">
        <v>39.85</v>
      </c>
      <c r="E6318" s="522" t="s">
        <v>619</v>
      </c>
    </row>
    <row r="6319" spans="1:5" ht="13.5" x14ac:dyDescent="0.25">
      <c r="A6319" s="103">
        <v>87775</v>
      </c>
      <c r="B6319" s="103" t="s">
        <v>6934</v>
      </c>
      <c r="C6319" s="103" t="s">
        <v>184</v>
      </c>
      <c r="D6319" s="360">
        <v>52.55</v>
      </c>
      <c r="E6319" s="522" t="s">
        <v>619</v>
      </c>
    </row>
    <row r="6320" spans="1:5" ht="13.5" x14ac:dyDescent="0.25">
      <c r="A6320" s="103">
        <v>87777</v>
      </c>
      <c r="B6320" s="103" t="s">
        <v>6935</v>
      </c>
      <c r="C6320" s="103" t="s">
        <v>184</v>
      </c>
      <c r="D6320" s="360">
        <v>55.82</v>
      </c>
      <c r="E6320" s="522" t="s">
        <v>619</v>
      </c>
    </row>
    <row r="6321" spans="1:5" ht="13.5" x14ac:dyDescent="0.25">
      <c r="A6321" s="103">
        <v>87778</v>
      </c>
      <c r="B6321" s="103" t="s">
        <v>6936</v>
      </c>
      <c r="C6321" s="103" t="s">
        <v>184</v>
      </c>
      <c r="D6321" s="360">
        <v>80.05</v>
      </c>
      <c r="E6321" s="522" t="s">
        <v>619</v>
      </c>
    </row>
    <row r="6322" spans="1:5" ht="13.5" x14ac:dyDescent="0.25">
      <c r="A6322" s="103">
        <v>87779</v>
      </c>
      <c r="B6322" s="103" t="s">
        <v>6937</v>
      </c>
      <c r="C6322" s="103" t="s">
        <v>184</v>
      </c>
      <c r="D6322" s="360">
        <v>67.02</v>
      </c>
      <c r="E6322" s="522" t="s">
        <v>619</v>
      </c>
    </row>
    <row r="6323" spans="1:5" ht="13.5" x14ac:dyDescent="0.25">
      <c r="A6323" s="103">
        <v>87781</v>
      </c>
      <c r="B6323" s="103" t="s">
        <v>6938</v>
      </c>
      <c r="C6323" s="103" t="s">
        <v>184</v>
      </c>
      <c r="D6323" s="360">
        <v>71.41</v>
      </c>
      <c r="E6323" s="522" t="s">
        <v>619</v>
      </c>
    </row>
    <row r="6324" spans="1:5" ht="13.5" x14ac:dyDescent="0.25">
      <c r="A6324" s="103">
        <v>87783</v>
      </c>
      <c r="B6324" s="103" t="s">
        <v>6939</v>
      </c>
      <c r="C6324" s="103" t="s">
        <v>184</v>
      </c>
      <c r="D6324" s="360">
        <v>104.14</v>
      </c>
      <c r="E6324" s="522" t="s">
        <v>619</v>
      </c>
    </row>
    <row r="6325" spans="1:5" ht="13.5" x14ac:dyDescent="0.25">
      <c r="A6325" s="103">
        <v>87784</v>
      </c>
      <c r="B6325" s="103" t="s">
        <v>6940</v>
      </c>
      <c r="C6325" s="103" t="s">
        <v>184</v>
      </c>
      <c r="D6325" s="360">
        <v>72.58</v>
      </c>
      <c r="E6325" s="522" t="s">
        <v>619</v>
      </c>
    </row>
    <row r="6326" spans="1:5" ht="13.5" x14ac:dyDescent="0.25">
      <c r="A6326" s="103">
        <v>87786</v>
      </c>
      <c r="B6326" s="103" t="s">
        <v>6941</v>
      </c>
      <c r="C6326" s="103" t="s">
        <v>184</v>
      </c>
      <c r="D6326" s="360">
        <v>78.08</v>
      </c>
      <c r="E6326" s="522" t="s">
        <v>619</v>
      </c>
    </row>
    <row r="6327" spans="1:5" ht="13.5" x14ac:dyDescent="0.25">
      <c r="A6327" s="103">
        <v>87787</v>
      </c>
      <c r="B6327" s="103" t="s">
        <v>6942</v>
      </c>
      <c r="C6327" s="103" t="s">
        <v>184</v>
      </c>
      <c r="D6327" s="360">
        <v>120.06</v>
      </c>
      <c r="E6327" s="522" t="s">
        <v>619</v>
      </c>
    </row>
    <row r="6328" spans="1:5" ht="13.5" x14ac:dyDescent="0.25">
      <c r="A6328" s="103">
        <v>87788</v>
      </c>
      <c r="B6328" s="103" t="s">
        <v>6943</v>
      </c>
      <c r="C6328" s="103" t="s">
        <v>184</v>
      </c>
      <c r="D6328" s="360">
        <v>85.48</v>
      </c>
      <c r="E6328" s="522" t="s">
        <v>619</v>
      </c>
    </row>
    <row r="6329" spans="1:5" ht="13.5" x14ac:dyDescent="0.25">
      <c r="A6329" s="103">
        <v>87790</v>
      </c>
      <c r="B6329" s="103" t="s">
        <v>6944</v>
      </c>
      <c r="C6329" s="103" t="s">
        <v>184</v>
      </c>
      <c r="D6329" s="360">
        <v>91.53</v>
      </c>
      <c r="E6329" s="522" t="s">
        <v>619</v>
      </c>
    </row>
    <row r="6330" spans="1:5" ht="13.5" x14ac:dyDescent="0.25">
      <c r="A6330" s="103">
        <v>87791</v>
      </c>
      <c r="B6330" s="103" t="s">
        <v>6945</v>
      </c>
      <c r="C6330" s="103" t="s">
        <v>184</v>
      </c>
      <c r="D6330" s="360">
        <v>132.12</v>
      </c>
      <c r="E6330" s="522" t="s">
        <v>619</v>
      </c>
    </row>
    <row r="6331" spans="1:5" ht="13.5" x14ac:dyDescent="0.25">
      <c r="A6331" s="103">
        <v>87792</v>
      </c>
      <c r="B6331" s="103" t="s">
        <v>6946</v>
      </c>
      <c r="C6331" s="103" t="s">
        <v>184</v>
      </c>
      <c r="D6331" s="360">
        <v>39.409999999999997</v>
      </c>
      <c r="E6331" s="522" t="s">
        <v>619</v>
      </c>
    </row>
    <row r="6332" spans="1:5" ht="13.5" x14ac:dyDescent="0.25">
      <c r="A6332" s="103">
        <v>87794</v>
      </c>
      <c r="B6332" s="103" t="s">
        <v>6947</v>
      </c>
      <c r="C6332" s="103" t="s">
        <v>184</v>
      </c>
      <c r="D6332" s="360">
        <v>42.46</v>
      </c>
      <c r="E6332" s="522" t="s">
        <v>619</v>
      </c>
    </row>
    <row r="6333" spans="1:5" ht="13.5" x14ac:dyDescent="0.25">
      <c r="A6333" s="103">
        <v>87795</v>
      </c>
      <c r="B6333" s="103" t="s">
        <v>6948</v>
      </c>
      <c r="C6333" s="103" t="s">
        <v>184</v>
      </c>
      <c r="D6333" s="360">
        <v>66.05</v>
      </c>
      <c r="E6333" s="522" t="s">
        <v>619</v>
      </c>
    </row>
    <row r="6334" spans="1:5" ht="13.5" x14ac:dyDescent="0.25">
      <c r="A6334" s="103">
        <v>87797</v>
      </c>
      <c r="B6334" s="103" t="s">
        <v>6949</v>
      </c>
      <c r="C6334" s="103" t="s">
        <v>184</v>
      </c>
      <c r="D6334" s="360">
        <v>53.58</v>
      </c>
      <c r="E6334" s="522" t="s">
        <v>619</v>
      </c>
    </row>
    <row r="6335" spans="1:5" ht="13.5" x14ac:dyDescent="0.25">
      <c r="A6335" s="103">
        <v>87799</v>
      </c>
      <c r="B6335" s="103" t="s">
        <v>6950</v>
      </c>
      <c r="C6335" s="103" t="s">
        <v>184</v>
      </c>
      <c r="D6335" s="360">
        <v>57.67</v>
      </c>
      <c r="E6335" s="522" t="s">
        <v>619</v>
      </c>
    </row>
    <row r="6336" spans="1:5" ht="13.5" x14ac:dyDescent="0.25">
      <c r="A6336" s="103">
        <v>87800</v>
      </c>
      <c r="B6336" s="103" t="s">
        <v>6951</v>
      </c>
      <c r="C6336" s="103" t="s">
        <v>184</v>
      </c>
      <c r="D6336" s="360">
        <v>89.04</v>
      </c>
      <c r="E6336" s="522" t="s">
        <v>619</v>
      </c>
    </row>
    <row r="6337" spans="1:5" ht="13.5" x14ac:dyDescent="0.25">
      <c r="A6337" s="103">
        <v>87801</v>
      </c>
      <c r="B6337" s="103" t="s">
        <v>6952</v>
      </c>
      <c r="C6337" s="103" t="s">
        <v>184</v>
      </c>
      <c r="D6337" s="360">
        <v>58.77</v>
      </c>
      <c r="E6337" s="522" t="s">
        <v>619</v>
      </c>
    </row>
    <row r="6338" spans="1:5" ht="13.5" x14ac:dyDescent="0.25">
      <c r="A6338" s="103">
        <v>87803</v>
      </c>
      <c r="B6338" s="103" t="s">
        <v>6953</v>
      </c>
      <c r="C6338" s="103" t="s">
        <v>184</v>
      </c>
      <c r="D6338" s="360">
        <v>63.91</v>
      </c>
      <c r="E6338" s="522" t="s">
        <v>619</v>
      </c>
    </row>
    <row r="6339" spans="1:5" ht="13.5" x14ac:dyDescent="0.25">
      <c r="A6339" s="103">
        <v>87804</v>
      </c>
      <c r="B6339" s="103" t="s">
        <v>6954</v>
      </c>
      <c r="C6339" s="103" t="s">
        <v>184</v>
      </c>
      <c r="D6339" s="360">
        <v>103.92</v>
      </c>
      <c r="E6339" s="522" t="s">
        <v>619</v>
      </c>
    </row>
    <row r="6340" spans="1:5" ht="13.5" x14ac:dyDescent="0.25">
      <c r="A6340" s="103">
        <v>87805</v>
      </c>
      <c r="B6340" s="103" t="s">
        <v>6955</v>
      </c>
      <c r="C6340" s="103" t="s">
        <v>184</v>
      </c>
      <c r="D6340" s="360">
        <v>63.94</v>
      </c>
      <c r="E6340" s="522" t="s">
        <v>619</v>
      </c>
    </row>
    <row r="6341" spans="1:5" ht="13.5" x14ac:dyDescent="0.25">
      <c r="A6341" s="103">
        <v>87807</v>
      </c>
      <c r="B6341" s="103" t="s">
        <v>6956</v>
      </c>
      <c r="C6341" s="103" t="s">
        <v>184</v>
      </c>
      <c r="D6341" s="360">
        <v>69.599999999999994</v>
      </c>
      <c r="E6341" s="522" t="s">
        <v>619</v>
      </c>
    </row>
    <row r="6342" spans="1:5" ht="13.5" x14ac:dyDescent="0.25">
      <c r="A6342" s="103">
        <v>87808</v>
      </c>
      <c r="B6342" s="103" t="s">
        <v>6957</v>
      </c>
      <c r="C6342" s="103" t="s">
        <v>184</v>
      </c>
      <c r="D6342" s="360">
        <v>110.71</v>
      </c>
      <c r="E6342" s="522" t="s">
        <v>619</v>
      </c>
    </row>
    <row r="6343" spans="1:5" ht="13.5" x14ac:dyDescent="0.25">
      <c r="A6343" s="103">
        <v>87809</v>
      </c>
      <c r="B6343" s="103" t="s">
        <v>6958</v>
      </c>
      <c r="C6343" s="103" t="s">
        <v>184</v>
      </c>
      <c r="D6343" s="360">
        <v>72.239999999999995</v>
      </c>
      <c r="E6343" s="522" t="s">
        <v>619</v>
      </c>
    </row>
    <row r="6344" spans="1:5" ht="13.5" x14ac:dyDescent="0.25">
      <c r="A6344" s="103">
        <v>87811</v>
      </c>
      <c r="B6344" s="103" t="s">
        <v>6959</v>
      </c>
      <c r="C6344" s="103" t="s">
        <v>184</v>
      </c>
      <c r="D6344" s="360">
        <v>75.290000000000006</v>
      </c>
      <c r="E6344" s="522" t="s">
        <v>619</v>
      </c>
    </row>
    <row r="6345" spans="1:5" ht="13.5" x14ac:dyDescent="0.25">
      <c r="A6345" s="103">
        <v>87812</v>
      </c>
      <c r="B6345" s="103" t="s">
        <v>6960</v>
      </c>
      <c r="C6345" s="103" t="s">
        <v>184</v>
      </c>
      <c r="D6345" s="360">
        <v>95.4</v>
      </c>
      <c r="E6345" s="522" t="s">
        <v>619</v>
      </c>
    </row>
    <row r="6346" spans="1:5" ht="13.5" x14ac:dyDescent="0.25">
      <c r="A6346" s="103">
        <v>87813</v>
      </c>
      <c r="B6346" s="103" t="s">
        <v>6961</v>
      </c>
      <c r="C6346" s="103" t="s">
        <v>184</v>
      </c>
      <c r="D6346" s="360">
        <v>86.4</v>
      </c>
      <c r="E6346" s="522" t="s">
        <v>619</v>
      </c>
    </row>
    <row r="6347" spans="1:5" ht="13.5" x14ac:dyDescent="0.25">
      <c r="A6347" s="103">
        <v>87815</v>
      </c>
      <c r="B6347" s="103" t="s">
        <v>6962</v>
      </c>
      <c r="C6347" s="103" t="s">
        <v>184</v>
      </c>
      <c r="D6347" s="360">
        <v>90.49</v>
      </c>
      <c r="E6347" s="522" t="s">
        <v>619</v>
      </c>
    </row>
    <row r="6348" spans="1:5" ht="13.5" x14ac:dyDescent="0.25">
      <c r="A6348" s="103">
        <v>87816</v>
      </c>
      <c r="B6348" s="103" t="s">
        <v>6963</v>
      </c>
      <c r="C6348" s="103" t="s">
        <v>184</v>
      </c>
      <c r="D6348" s="360">
        <v>118.44</v>
      </c>
      <c r="E6348" s="522" t="s">
        <v>619</v>
      </c>
    </row>
    <row r="6349" spans="1:5" ht="13.5" x14ac:dyDescent="0.25">
      <c r="A6349" s="103">
        <v>87817</v>
      </c>
      <c r="B6349" s="103" t="s">
        <v>6964</v>
      </c>
      <c r="C6349" s="103" t="s">
        <v>184</v>
      </c>
      <c r="D6349" s="360">
        <v>91.59</v>
      </c>
      <c r="E6349" s="522" t="s">
        <v>619</v>
      </c>
    </row>
    <row r="6350" spans="1:5" ht="13.5" x14ac:dyDescent="0.25">
      <c r="A6350" s="103">
        <v>87819</v>
      </c>
      <c r="B6350" s="103" t="s">
        <v>6965</v>
      </c>
      <c r="C6350" s="103" t="s">
        <v>184</v>
      </c>
      <c r="D6350" s="360">
        <v>96.73</v>
      </c>
      <c r="E6350" s="522" t="s">
        <v>619</v>
      </c>
    </row>
    <row r="6351" spans="1:5" ht="13.5" x14ac:dyDescent="0.25">
      <c r="A6351" s="103">
        <v>87820</v>
      </c>
      <c r="B6351" s="103" t="s">
        <v>6966</v>
      </c>
      <c r="C6351" s="103" t="s">
        <v>184</v>
      </c>
      <c r="D6351" s="360">
        <v>133.32</v>
      </c>
      <c r="E6351" s="522" t="s">
        <v>619</v>
      </c>
    </row>
    <row r="6352" spans="1:5" ht="13.5" x14ac:dyDescent="0.25">
      <c r="A6352" s="103">
        <v>87821</v>
      </c>
      <c r="B6352" s="103" t="s">
        <v>6967</v>
      </c>
      <c r="C6352" s="103" t="s">
        <v>184</v>
      </c>
      <c r="D6352" s="360">
        <v>119.37</v>
      </c>
      <c r="E6352" s="522" t="s">
        <v>619</v>
      </c>
    </row>
    <row r="6353" spans="1:5" ht="13.5" x14ac:dyDescent="0.25">
      <c r="A6353" s="103">
        <v>87823</v>
      </c>
      <c r="B6353" s="103" t="s">
        <v>6968</v>
      </c>
      <c r="C6353" s="103" t="s">
        <v>184</v>
      </c>
      <c r="D6353" s="360">
        <v>125.03</v>
      </c>
      <c r="E6353" s="522" t="s">
        <v>619</v>
      </c>
    </row>
    <row r="6354" spans="1:5" ht="13.5" x14ac:dyDescent="0.25">
      <c r="A6354" s="103">
        <v>87824</v>
      </c>
      <c r="B6354" s="103" t="s">
        <v>6969</v>
      </c>
      <c r="C6354" s="103" t="s">
        <v>184</v>
      </c>
      <c r="D6354" s="360">
        <v>154.74</v>
      </c>
      <c r="E6354" s="522" t="s">
        <v>619</v>
      </c>
    </row>
    <row r="6355" spans="1:5" ht="13.5" x14ac:dyDescent="0.25">
      <c r="A6355" s="103">
        <v>87825</v>
      </c>
      <c r="B6355" s="103" t="s">
        <v>6970</v>
      </c>
      <c r="C6355" s="103" t="s">
        <v>184</v>
      </c>
      <c r="D6355" s="360">
        <v>67.27</v>
      </c>
      <c r="E6355" s="522" t="s">
        <v>619</v>
      </c>
    </row>
    <row r="6356" spans="1:5" ht="13.5" x14ac:dyDescent="0.25">
      <c r="A6356" s="103">
        <v>87827</v>
      </c>
      <c r="B6356" s="103" t="s">
        <v>6971</v>
      </c>
      <c r="C6356" s="103" t="s">
        <v>184</v>
      </c>
      <c r="D6356" s="360">
        <v>71.010000000000005</v>
      </c>
      <c r="E6356" s="522" t="s">
        <v>619</v>
      </c>
    </row>
    <row r="6357" spans="1:5" ht="13.5" x14ac:dyDescent="0.25">
      <c r="A6357" s="103">
        <v>87828</v>
      </c>
      <c r="B6357" s="103" t="s">
        <v>6972</v>
      </c>
      <c r="C6357" s="103" t="s">
        <v>184</v>
      </c>
      <c r="D6357" s="360">
        <v>97.67</v>
      </c>
      <c r="E6357" s="522" t="s">
        <v>619</v>
      </c>
    </row>
    <row r="6358" spans="1:5" ht="13.5" x14ac:dyDescent="0.25">
      <c r="A6358" s="103">
        <v>87829</v>
      </c>
      <c r="B6358" s="103" t="s">
        <v>6973</v>
      </c>
      <c r="C6358" s="103" t="s">
        <v>184</v>
      </c>
      <c r="D6358" s="360">
        <v>81.27</v>
      </c>
      <c r="E6358" s="522" t="s">
        <v>619</v>
      </c>
    </row>
    <row r="6359" spans="1:5" ht="13.5" x14ac:dyDescent="0.25">
      <c r="A6359" s="103">
        <v>87831</v>
      </c>
      <c r="B6359" s="103" t="s">
        <v>6974</v>
      </c>
      <c r="C6359" s="103" t="s">
        <v>184</v>
      </c>
      <c r="D6359" s="360">
        <v>86.28</v>
      </c>
      <c r="E6359" s="522" t="s">
        <v>619</v>
      </c>
    </row>
    <row r="6360" spans="1:5" ht="13.5" x14ac:dyDescent="0.25">
      <c r="A6360" s="103">
        <v>87832</v>
      </c>
      <c r="B6360" s="103" t="s">
        <v>6975</v>
      </c>
      <c r="C6360" s="103" t="s">
        <v>184</v>
      </c>
      <c r="D6360" s="360">
        <v>122.77</v>
      </c>
      <c r="E6360" s="522" t="s">
        <v>619</v>
      </c>
    </row>
    <row r="6361" spans="1:5" ht="13.5" x14ac:dyDescent="0.25">
      <c r="A6361" s="103">
        <v>87834</v>
      </c>
      <c r="B6361" s="103" t="s">
        <v>6976</v>
      </c>
      <c r="C6361" s="103" t="s">
        <v>184</v>
      </c>
      <c r="D6361" s="360">
        <v>166.66</v>
      </c>
      <c r="E6361" s="522" t="s">
        <v>619</v>
      </c>
    </row>
    <row r="6362" spans="1:5" ht="13.5" x14ac:dyDescent="0.25">
      <c r="A6362" s="103">
        <v>87835</v>
      </c>
      <c r="B6362" s="103" t="s">
        <v>6977</v>
      </c>
      <c r="C6362" s="103" t="s">
        <v>184</v>
      </c>
      <c r="D6362" s="360">
        <v>115.55</v>
      </c>
      <c r="E6362" s="522" t="s">
        <v>619</v>
      </c>
    </row>
    <row r="6363" spans="1:5" ht="13.5" x14ac:dyDescent="0.25">
      <c r="A6363" s="103">
        <v>87836</v>
      </c>
      <c r="B6363" s="103" t="s">
        <v>6978</v>
      </c>
      <c r="C6363" s="103" t="s">
        <v>184</v>
      </c>
      <c r="D6363" s="360">
        <v>159.21</v>
      </c>
      <c r="E6363" s="522" t="s">
        <v>619</v>
      </c>
    </row>
    <row r="6364" spans="1:5" ht="13.5" x14ac:dyDescent="0.25">
      <c r="A6364" s="103">
        <v>87837</v>
      </c>
      <c r="B6364" s="103" t="s">
        <v>6979</v>
      </c>
      <c r="C6364" s="103" t="s">
        <v>184</v>
      </c>
      <c r="D6364" s="360">
        <v>108.83</v>
      </c>
      <c r="E6364" s="522" t="s">
        <v>619</v>
      </c>
    </row>
    <row r="6365" spans="1:5" ht="13.5" x14ac:dyDescent="0.25">
      <c r="A6365" s="103">
        <v>87838</v>
      </c>
      <c r="B6365" s="103" t="s">
        <v>6980</v>
      </c>
      <c r="C6365" s="103" t="s">
        <v>184</v>
      </c>
      <c r="D6365" s="360">
        <v>174.15</v>
      </c>
      <c r="E6365" s="522" t="s">
        <v>619</v>
      </c>
    </row>
    <row r="6366" spans="1:5" ht="13.5" x14ac:dyDescent="0.25">
      <c r="A6366" s="103">
        <v>87839</v>
      </c>
      <c r="B6366" s="103" t="s">
        <v>6981</v>
      </c>
      <c r="C6366" s="103" t="s">
        <v>184</v>
      </c>
      <c r="D6366" s="360">
        <v>121.25</v>
      </c>
      <c r="E6366" s="522" t="s">
        <v>619</v>
      </c>
    </row>
    <row r="6367" spans="1:5" ht="13.5" x14ac:dyDescent="0.25">
      <c r="A6367" s="103">
        <v>87840</v>
      </c>
      <c r="B6367" s="103" t="s">
        <v>6982</v>
      </c>
      <c r="C6367" s="103" t="s">
        <v>184</v>
      </c>
      <c r="D6367" s="360">
        <v>164.83</v>
      </c>
      <c r="E6367" s="522" t="s">
        <v>619</v>
      </c>
    </row>
    <row r="6368" spans="1:5" ht="13.5" x14ac:dyDescent="0.25">
      <c r="A6368" s="103">
        <v>87841</v>
      </c>
      <c r="B6368" s="103" t="s">
        <v>6983</v>
      </c>
      <c r="C6368" s="103" t="s">
        <v>184</v>
      </c>
      <c r="D6368" s="360">
        <v>112.65</v>
      </c>
      <c r="E6368" s="522" t="s">
        <v>619</v>
      </c>
    </row>
    <row r="6369" spans="1:5" ht="13.5" x14ac:dyDescent="0.25">
      <c r="A6369" s="103">
        <v>87842</v>
      </c>
      <c r="B6369" s="103" t="s">
        <v>6984</v>
      </c>
      <c r="C6369" s="103" t="s">
        <v>184</v>
      </c>
      <c r="D6369" s="360">
        <v>177.27</v>
      </c>
      <c r="E6369" s="522" t="s">
        <v>619</v>
      </c>
    </row>
    <row r="6370" spans="1:5" ht="13.5" x14ac:dyDescent="0.25">
      <c r="A6370" s="103">
        <v>87843</v>
      </c>
      <c r="B6370" s="103" t="s">
        <v>6985</v>
      </c>
      <c r="C6370" s="103" t="s">
        <v>184</v>
      </c>
      <c r="D6370" s="360">
        <v>131.94</v>
      </c>
      <c r="E6370" s="522" t="s">
        <v>619</v>
      </c>
    </row>
    <row r="6371" spans="1:5" ht="13.5" x14ac:dyDescent="0.25">
      <c r="A6371" s="103">
        <v>87844</v>
      </c>
      <c r="B6371" s="103" t="s">
        <v>6986</v>
      </c>
      <c r="C6371" s="103" t="s">
        <v>184</v>
      </c>
      <c r="D6371" s="360">
        <v>163.03</v>
      </c>
      <c r="E6371" s="522" t="s">
        <v>619</v>
      </c>
    </row>
    <row r="6372" spans="1:5" ht="13.5" x14ac:dyDescent="0.25">
      <c r="A6372" s="103">
        <v>87845</v>
      </c>
      <c r="B6372" s="103" t="s">
        <v>6987</v>
      </c>
      <c r="C6372" s="103" t="s">
        <v>184</v>
      </c>
      <c r="D6372" s="360">
        <v>118.46</v>
      </c>
      <c r="E6372" s="522" t="s">
        <v>619</v>
      </c>
    </row>
    <row r="6373" spans="1:5" ht="13.5" x14ac:dyDescent="0.25">
      <c r="A6373" s="103">
        <v>87846</v>
      </c>
      <c r="B6373" s="103" t="s">
        <v>6988</v>
      </c>
      <c r="C6373" s="103" t="s">
        <v>184</v>
      </c>
      <c r="D6373" s="360">
        <v>181.17</v>
      </c>
      <c r="E6373" s="522" t="s">
        <v>619</v>
      </c>
    </row>
    <row r="6374" spans="1:5" ht="13.5" x14ac:dyDescent="0.25">
      <c r="A6374" s="103">
        <v>87847</v>
      </c>
      <c r="B6374" s="103" t="s">
        <v>6989</v>
      </c>
      <c r="C6374" s="103" t="s">
        <v>184</v>
      </c>
      <c r="D6374" s="360">
        <v>130.04</v>
      </c>
      <c r="E6374" s="522" t="s">
        <v>619</v>
      </c>
    </row>
    <row r="6375" spans="1:5" ht="13.5" x14ac:dyDescent="0.25">
      <c r="A6375" s="103">
        <v>87848</v>
      </c>
      <c r="B6375" s="103" t="s">
        <v>6990</v>
      </c>
      <c r="C6375" s="103" t="s">
        <v>184</v>
      </c>
      <c r="D6375" s="360">
        <v>172.35</v>
      </c>
      <c r="E6375" s="522" t="s">
        <v>619</v>
      </c>
    </row>
    <row r="6376" spans="1:5" ht="13.5" x14ac:dyDescent="0.25">
      <c r="A6376" s="103">
        <v>87849</v>
      </c>
      <c r="B6376" s="103" t="s">
        <v>6991</v>
      </c>
      <c r="C6376" s="103" t="s">
        <v>184</v>
      </c>
      <c r="D6376" s="360">
        <v>121.96</v>
      </c>
      <c r="E6376" s="522" t="s">
        <v>619</v>
      </c>
    </row>
    <row r="6377" spans="1:5" ht="13.5" x14ac:dyDescent="0.25">
      <c r="A6377" s="103">
        <v>87850</v>
      </c>
      <c r="B6377" s="103" t="s">
        <v>6992</v>
      </c>
      <c r="C6377" s="103" t="s">
        <v>184</v>
      </c>
      <c r="D6377" s="360">
        <v>188.67</v>
      </c>
      <c r="E6377" s="522" t="s">
        <v>619</v>
      </c>
    </row>
    <row r="6378" spans="1:5" ht="13.5" x14ac:dyDescent="0.25">
      <c r="A6378" s="103">
        <v>87851</v>
      </c>
      <c r="B6378" s="103" t="s">
        <v>6993</v>
      </c>
      <c r="C6378" s="103" t="s">
        <v>184</v>
      </c>
      <c r="D6378" s="360">
        <v>135.76</v>
      </c>
      <c r="E6378" s="522" t="s">
        <v>619</v>
      </c>
    </row>
    <row r="6379" spans="1:5" ht="13.5" x14ac:dyDescent="0.25">
      <c r="A6379" s="103">
        <v>87852</v>
      </c>
      <c r="B6379" s="103" t="s">
        <v>6994</v>
      </c>
      <c r="C6379" s="103" t="s">
        <v>184</v>
      </c>
      <c r="D6379" s="360">
        <v>177.94</v>
      </c>
      <c r="E6379" s="522" t="s">
        <v>619</v>
      </c>
    </row>
    <row r="6380" spans="1:5" ht="13.5" x14ac:dyDescent="0.25">
      <c r="A6380" s="103">
        <v>87853</v>
      </c>
      <c r="B6380" s="103" t="s">
        <v>6995</v>
      </c>
      <c r="C6380" s="103" t="s">
        <v>184</v>
      </c>
      <c r="D6380" s="360">
        <v>125.76</v>
      </c>
      <c r="E6380" s="522" t="s">
        <v>619</v>
      </c>
    </row>
    <row r="6381" spans="1:5" ht="13.5" x14ac:dyDescent="0.25">
      <c r="A6381" s="103">
        <v>87854</v>
      </c>
      <c r="B6381" s="103" t="s">
        <v>6996</v>
      </c>
      <c r="C6381" s="103" t="s">
        <v>184</v>
      </c>
      <c r="D6381" s="360">
        <v>191.77</v>
      </c>
      <c r="E6381" s="522" t="s">
        <v>619</v>
      </c>
    </row>
    <row r="6382" spans="1:5" ht="13.5" x14ac:dyDescent="0.25">
      <c r="A6382" s="103">
        <v>87855</v>
      </c>
      <c r="B6382" s="103" t="s">
        <v>6997</v>
      </c>
      <c r="C6382" s="103" t="s">
        <v>184</v>
      </c>
      <c r="D6382" s="360">
        <v>146.44999999999999</v>
      </c>
      <c r="E6382" s="522" t="s">
        <v>619</v>
      </c>
    </row>
    <row r="6383" spans="1:5" ht="13.5" x14ac:dyDescent="0.25">
      <c r="A6383" s="103">
        <v>87856</v>
      </c>
      <c r="B6383" s="103" t="s">
        <v>6998</v>
      </c>
      <c r="C6383" s="103" t="s">
        <v>184</v>
      </c>
      <c r="D6383" s="360">
        <v>176.16</v>
      </c>
      <c r="E6383" s="522" t="s">
        <v>619</v>
      </c>
    </row>
    <row r="6384" spans="1:5" ht="13.5" x14ac:dyDescent="0.25">
      <c r="A6384" s="103">
        <v>87857</v>
      </c>
      <c r="B6384" s="103" t="s">
        <v>6999</v>
      </c>
      <c r="C6384" s="103" t="s">
        <v>184</v>
      </c>
      <c r="D6384" s="360">
        <v>131.57</v>
      </c>
      <c r="E6384" s="522" t="s">
        <v>619</v>
      </c>
    </row>
    <row r="6385" spans="1:5" ht="13.5" x14ac:dyDescent="0.25">
      <c r="A6385" s="103">
        <v>87858</v>
      </c>
      <c r="B6385" s="103" t="s">
        <v>7000</v>
      </c>
      <c r="C6385" s="103" t="s">
        <v>184</v>
      </c>
      <c r="D6385" s="360">
        <v>126.2</v>
      </c>
      <c r="E6385" s="522" t="s">
        <v>619</v>
      </c>
    </row>
    <row r="6386" spans="1:5" ht="13.5" x14ac:dyDescent="0.25">
      <c r="A6386" s="103">
        <v>87859</v>
      </c>
      <c r="B6386" s="103" t="s">
        <v>7001</v>
      </c>
      <c r="C6386" s="103" t="s">
        <v>184</v>
      </c>
      <c r="D6386" s="360">
        <v>146.84</v>
      </c>
      <c r="E6386" s="522" t="s">
        <v>619</v>
      </c>
    </row>
    <row r="6387" spans="1:5" ht="13.5" x14ac:dyDescent="0.25">
      <c r="A6387" s="103">
        <v>89048</v>
      </c>
      <c r="B6387" s="103" t="s">
        <v>7002</v>
      </c>
      <c r="C6387" s="103" t="s">
        <v>184</v>
      </c>
      <c r="D6387" s="360">
        <v>36.299999999999997</v>
      </c>
      <c r="E6387" s="522" t="s">
        <v>619</v>
      </c>
    </row>
    <row r="6388" spans="1:5" ht="13.5" x14ac:dyDescent="0.25">
      <c r="A6388" s="103">
        <v>89049</v>
      </c>
      <c r="B6388" s="103" t="s">
        <v>7003</v>
      </c>
      <c r="C6388" s="103" t="s">
        <v>184</v>
      </c>
      <c r="D6388" s="360">
        <v>20.52</v>
      </c>
      <c r="E6388" s="522" t="s">
        <v>619</v>
      </c>
    </row>
    <row r="6389" spans="1:5" ht="13.5" x14ac:dyDescent="0.25">
      <c r="A6389" s="103">
        <v>89173</v>
      </c>
      <c r="B6389" s="103" t="s">
        <v>7004</v>
      </c>
      <c r="C6389" s="103" t="s">
        <v>184</v>
      </c>
      <c r="D6389" s="360">
        <v>35.71</v>
      </c>
      <c r="E6389" s="522" t="s">
        <v>619</v>
      </c>
    </row>
    <row r="6390" spans="1:5" ht="13.5" x14ac:dyDescent="0.25">
      <c r="A6390" s="103">
        <v>90406</v>
      </c>
      <c r="B6390" s="103" t="s">
        <v>7005</v>
      </c>
      <c r="C6390" s="103" t="s">
        <v>184</v>
      </c>
      <c r="D6390" s="360">
        <v>46.43</v>
      </c>
      <c r="E6390" s="522" t="s">
        <v>619</v>
      </c>
    </row>
    <row r="6391" spans="1:5" ht="13.5" x14ac:dyDescent="0.25">
      <c r="A6391" s="103">
        <v>90407</v>
      </c>
      <c r="B6391" s="103" t="s">
        <v>7006</v>
      </c>
      <c r="C6391" s="103" t="s">
        <v>184</v>
      </c>
      <c r="D6391" s="360">
        <v>50.35</v>
      </c>
      <c r="E6391" s="522" t="s">
        <v>619</v>
      </c>
    </row>
    <row r="6392" spans="1:5" ht="13.5" x14ac:dyDescent="0.25">
      <c r="A6392" s="103">
        <v>90408</v>
      </c>
      <c r="B6392" s="103" t="s">
        <v>7007</v>
      </c>
      <c r="C6392" s="103" t="s">
        <v>184</v>
      </c>
      <c r="D6392" s="360">
        <v>33.56</v>
      </c>
      <c r="E6392" s="522" t="s">
        <v>619</v>
      </c>
    </row>
    <row r="6393" spans="1:5" ht="13.5" x14ac:dyDescent="0.25">
      <c r="A6393" s="103">
        <v>90409</v>
      </c>
      <c r="B6393" s="103" t="s">
        <v>7008</v>
      </c>
      <c r="C6393" s="103" t="s">
        <v>184</v>
      </c>
      <c r="D6393" s="360">
        <v>35.78</v>
      </c>
      <c r="E6393" s="522" t="s">
        <v>619</v>
      </c>
    </row>
    <row r="6394" spans="1:5" ht="13.5" x14ac:dyDescent="0.25">
      <c r="A6394" s="103">
        <v>104203</v>
      </c>
      <c r="B6394" s="103" t="s">
        <v>7009</v>
      </c>
      <c r="C6394" s="103" t="s">
        <v>184</v>
      </c>
      <c r="D6394" s="360">
        <v>56</v>
      </c>
      <c r="E6394" s="522" t="s">
        <v>619</v>
      </c>
    </row>
    <row r="6395" spans="1:5" ht="13.5" x14ac:dyDescent="0.25">
      <c r="A6395" s="103">
        <v>104204</v>
      </c>
      <c r="B6395" s="103" t="s">
        <v>7010</v>
      </c>
      <c r="C6395" s="103" t="s">
        <v>184</v>
      </c>
      <c r="D6395" s="360">
        <v>71.72</v>
      </c>
      <c r="E6395" s="522" t="s">
        <v>619</v>
      </c>
    </row>
    <row r="6396" spans="1:5" ht="13.5" x14ac:dyDescent="0.25">
      <c r="A6396" s="103">
        <v>104205</v>
      </c>
      <c r="B6396" s="103" t="s">
        <v>7011</v>
      </c>
      <c r="C6396" s="103" t="s">
        <v>184</v>
      </c>
      <c r="D6396" s="360">
        <v>77.97</v>
      </c>
      <c r="E6396" s="522" t="s">
        <v>619</v>
      </c>
    </row>
    <row r="6397" spans="1:5" ht="13.5" x14ac:dyDescent="0.25">
      <c r="A6397" s="103">
        <v>104206</v>
      </c>
      <c r="B6397" s="103" t="s">
        <v>7012</v>
      </c>
      <c r="C6397" s="103" t="s">
        <v>184</v>
      </c>
      <c r="D6397" s="360">
        <v>85.92</v>
      </c>
      <c r="E6397" s="522" t="s">
        <v>619</v>
      </c>
    </row>
    <row r="6398" spans="1:5" ht="13.5" x14ac:dyDescent="0.25">
      <c r="A6398" s="103">
        <v>104207</v>
      </c>
      <c r="B6398" s="103" t="s">
        <v>7013</v>
      </c>
      <c r="C6398" s="103" t="s">
        <v>184</v>
      </c>
      <c r="D6398" s="360">
        <v>42.19</v>
      </c>
      <c r="E6398" s="522" t="s">
        <v>619</v>
      </c>
    </row>
    <row r="6399" spans="1:5" ht="13.5" x14ac:dyDescent="0.25">
      <c r="A6399" s="103">
        <v>104208</v>
      </c>
      <c r="B6399" s="103" t="s">
        <v>7014</v>
      </c>
      <c r="C6399" s="103" t="s">
        <v>184</v>
      </c>
      <c r="D6399" s="360">
        <v>57.49</v>
      </c>
      <c r="E6399" s="522" t="s">
        <v>619</v>
      </c>
    </row>
    <row r="6400" spans="1:5" ht="13.5" x14ac:dyDescent="0.25">
      <c r="A6400" s="103">
        <v>104209</v>
      </c>
      <c r="B6400" s="103" t="s">
        <v>7015</v>
      </c>
      <c r="C6400" s="103" t="s">
        <v>184</v>
      </c>
      <c r="D6400" s="360">
        <v>63.37</v>
      </c>
      <c r="E6400" s="522" t="s">
        <v>619</v>
      </c>
    </row>
    <row r="6401" spans="1:5" ht="13.5" x14ac:dyDescent="0.25">
      <c r="A6401" s="103">
        <v>104210</v>
      </c>
      <c r="B6401" s="103" t="s">
        <v>7016</v>
      </c>
      <c r="C6401" s="103" t="s">
        <v>184</v>
      </c>
      <c r="D6401" s="360">
        <v>65.56</v>
      </c>
      <c r="E6401" s="522" t="s">
        <v>619</v>
      </c>
    </row>
    <row r="6402" spans="1:5" ht="13.5" x14ac:dyDescent="0.25">
      <c r="A6402" s="103">
        <v>104211</v>
      </c>
      <c r="B6402" s="103" t="s">
        <v>7017</v>
      </c>
      <c r="C6402" s="103" t="s">
        <v>184</v>
      </c>
      <c r="D6402" s="360">
        <v>77.040000000000006</v>
      </c>
      <c r="E6402" s="522" t="s">
        <v>619</v>
      </c>
    </row>
    <row r="6403" spans="1:5" ht="13.5" x14ac:dyDescent="0.25">
      <c r="A6403" s="103">
        <v>104212</v>
      </c>
      <c r="B6403" s="103" t="s">
        <v>7018</v>
      </c>
      <c r="C6403" s="103" t="s">
        <v>184</v>
      </c>
      <c r="D6403" s="360">
        <v>92.4</v>
      </c>
      <c r="E6403" s="522" t="s">
        <v>619</v>
      </c>
    </row>
    <row r="6404" spans="1:5" ht="13.5" x14ac:dyDescent="0.25">
      <c r="A6404" s="103">
        <v>104213</v>
      </c>
      <c r="B6404" s="103" t="s">
        <v>7019</v>
      </c>
      <c r="C6404" s="103" t="s">
        <v>184</v>
      </c>
      <c r="D6404" s="360">
        <v>98.29</v>
      </c>
      <c r="E6404" s="522" t="s">
        <v>619</v>
      </c>
    </row>
    <row r="6405" spans="1:5" ht="13.5" x14ac:dyDescent="0.25">
      <c r="A6405" s="103">
        <v>104214</v>
      </c>
      <c r="B6405" s="103" t="s">
        <v>7020</v>
      </c>
      <c r="C6405" s="103" t="s">
        <v>184</v>
      </c>
      <c r="D6405" s="360">
        <v>117.45</v>
      </c>
      <c r="E6405" s="522" t="s">
        <v>619</v>
      </c>
    </row>
    <row r="6406" spans="1:5" ht="13.5" x14ac:dyDescent="0.25">
      <c r="A6406" s="103">
        <v>104215</v>
      </c>
      <c r="B6406" s="103" t="s">
        <v>7021</v>
      </c>
      <c r="C6406" s="103" t="s">
        <v>184</v>
      </c>
      <c r="D6406" s="360">
        <v>71.709999999999994</v>
      </c>
      <c r="E6406" s="522" t="s">
        <v>619</v>
      </c>
    </row>
    <row r="6407" spans="1:5" ht="13.5" x14ac:dyDescent="0.25">
      <c r="A6407" s="103">
        <v>104216</v>
      </c>
      <c r="B6407" s="103" t="s">
        <v>7022</v>
      </c>
      <c r="C6407" s="103" t="s">
        <v>184</v>
      </c>
      <c r="D6407" s="360">
        <v>86.81</v>
      </c>
      <c r="E6407" s="522" t="s">
        <v>619</v>
      </c>
    </row>
    <row r="6408" spans="1:5" ht="13.5" x14ac:dyDescent="0.25">
      <c r="A6408" s="103">
        <v>104217</v>
      </c>
      <c r="B6408" s="103" t="s">
        <v>7023</v>
      </c>
      <c r="C6408" s="103" t="s">
        <v>184</v>
      </c>
      <c r="D6408" s="360">
        <v>48.9</v>
      </c>
      <c r="E6408" s="522" t="s">
        <v>619</v>
      </c>
    </row>
    <row r="6409" spans="1:5" ht="13.5" x14ac:dyDescent="0.25">
      <c r="A6409" s="103">
        <v>104218</v>
      </c>
      <c r="B6409" s="103" t="s">
        <v>7024</v>
      </c>
      <c r="C6409" s="103" t="s">
        <v>184</v>
      </c>
      <c r="D6409" s="360">
        <v>52.17</v>
      </c>
      <c r="E6409" s="522" t="s">
        <v>619</v>
      </c>
    </row>
    <row r="6410" spans="1:5" ht="13.5" x14ac:dyDescent="0.25">
      <c r="A6410" s="103">
        <v>104219</v>
      </c>
      <c r="B6410" s="103" t="s">
        <v>7025</v>
      </c>
      <c r="C6410" s="103" t="s">
        <v>184</v>
      </c>
      <c r="D6410" s="360">
        <v>76.760000000000005</v>
      </c>
      <c r="E6410" s="522" t="s">
        <v>619</v>
      </c>
    </row>
    <row r="6411" spans="1:5" ht="13.5" x14ac:dyDescent="0.25">
      <c r="A6411" s="103">
        <v>104220</v>
      </c>
      <c r="B6411" s="103" t="s">
        <v>7026</v>
      </c>
      <c r="C6411" s="103" t="s">
        <v>184</v>
      </c>
      <c r="D6411" s="360">
        <v>52.18</v>
      </c>
      <c r="E6411" s="522" t="s">
        <v>619</v>
      </c>
    </row>
    <row r="6412" spans="1:5" ht="13.5" x14ac:dyDescent="0.25">
      <c r="A6412" s="103">
        <v>104221</v>
      </c>
      <c r="B6412" s="103" t="s">
        <v>7027</v>
      </c>
      <c r="C6412" s="103" t="s">
        <v>184</v>
      </c>
      <c r="D6412" s="360">
        <v>62.34</v>
      </c>
      <c r="E6412" s="522" t="s">
        <v>619</v>
      </c>
    </row>
    <row r="6413" spans="1:5" ht="13.5" x14ac:dyDescent="0.25">
      <c r="A6413" s="103">
        <v>104222</v>
      </c>
      <c r="B6413" s="103" t="s">
        <v>7028</v>
      </c>
      <c r="C6413" s="103" t="s">
        <v>184</v>
      </c>
      <c r="D6413" s="360">
        <v>66.73</v>
      </c>
      <c r="E6413" s="522" t="s">
        <v>619</v>
      </c>
    </row>
    <row r="6414" spans="1:5" ht="13.5" x14ac:dyDescent="0.25">
      <c r="A6414" s="103">
        <v>104223</v>
      </c>
      <c r="B6414" s="103" t="s">
        <v>7029</v>
      </c>
      <c r="C6414" s="103" t="s">
        <v>184</v>
      </c>
      <c r="D6414" s="360">
        <v>99.87</v>
      </c>
      <c r="E6414" s="522" t="s">
        <v>619</v>
      </c>
    </row>
    <row r="6415" spans="1:5" ht="13.5" x14ac:dyDescent="0.25">
      <c r="A6415" s="103">
        <v>104224</v>
      </c>
      <c r="B6415" s="103" t="s">
        <v>7030</v>
      </c>
      <c r="C6415" s="103" t="s">
        <v>184</v>
      </c>
      <c r="D6415" s="360">
        <v>66.760000000000005</v>
      </c>
      <c r="E6415" s="522" t="s">
        <v>619</v>
      </c>
    </row>
    <row r="6416" spans="1:5" ht="13.5" x14ac:dyDescent="0.25">
      <c r="A6416" s="103">
        <v>104225</v>
      </c>
      <c r="B6416" s="103" t="s">
        <v>7031</v>
      </c>
      <c r="C6416" s="103" t="s">
        <v>184</v>
      </c>
      <c r="D6416" s="360">
        <v>67.900000000000006</v>
      </c>
      <c r="E6416" s="522" t="s">
        <v>619</v>
      </c>
    </row>
    <row r="6417" spans="1:5" ht="13.5" x14ac:dyDescent="0.25">
      <c r="A6417" s="103">
        <v>104226</v>
      </c>
      <c r="B6417" s="103" t="s">
        <v>7032</v>
      </c>
      <c r="C6417" s="103" t="s">
        <v>184</v>
      </c>
      <c r="D6417" s="360">
        <v>73.400000000000006</v>
      </c>
      <c r="E6417" s="522" t="s">
        <v>619</v>
      </c>
    </row>
    <row r="6418" spans="1:5" ht="13.5" x14ac:dyDescent="0.25">
      <c r="A6418" s="103">
        <v>104227</v>
      </c>
      <c r="B6418" s="103" t="s">
        <v>7033</v>
      </c>
      <c r="C6418" s="103" t="s">
        <v>184</v>
      </c>
      <c r="D6418" s="360">
        <v>115.79</v>
      </c>
      <c r="E6418" s="522" t="s">
        <v>619</v>
      </c>
    </row>
    <row r="6419" spans="1:5" ht="13.5" x14ac:dyDescent="0.25">
      <c r="A6419" s="103">
        <v>104228</v>
      </c>
      <c r="B6419" s="103" t="s">
        <v>7034</v>
      </c>
      <c r="C6419" s="103" t="s">
        <v>184</v>
      </c>
      <c r="D6419" s="360">
        <v>73.02</v>
      </c>
      <c r="E6419" s="522" t="s">
        <v>619</v>
      </c>
    </row>
    <row r="6420" spans="1:5" ht="13.5" x14ac:dyDescent="0.25">
      <c r="A6420" s="103">
        <v>104229</v>
      </c>
      <c r="B6420" s="103" t="s">
        <v>7035</v>
      </c>
      <c r="C6420" s="103" t="s">
        <v>184</v>
      </c>
      <c r="D6420" s="360">
        <v>79.67</v>
      </c>
      <c r="E6420" s="522" t="s">
        <v>619</v>
      </c>
    </row>
    <row r="6421" spans="1:5" ht="13.5" x14ac:dyDescent="0.25">
      <c r="A6421" s="103">
        <v>104230</v>
      </c>
      <c r="B6421" s="103" t="s">
        <v>7036</v>
      </c>
      <c r="C6421" s="103" t="s">
        <v>184</v>
      </c>
      <c r="D6421" s="360">
        <v>85.72</v>
      </c>
      <c r="E6421" s="522" t="s">
        <v>619</v>
      </c>
    </row>
    <row r="6422" spans="1:5" ht="13.5" x14ac:dyDescent="0.25">
      <c r="A6422" s="103">
        <v>104231</v>
      </c>
      <c r="B6422" s="103" t="s">
        <v>7037</v>
      </c>
      <c r="C6422" s="103" t="s">
        <v>184</v>
      </c>
      <c r="D6422" s="360">
        <v>127.42</v>
      </c>
      <c r="E6422" s="522" t="s">
        <v>619</v>
      </c>
    </row>
    <row r="6423" spans="1:5" ht="13.5" x14ac:dyDescent="0.25">
      <c r="A6423" s="103">
        <v>104232</v>
      </c>
      <c r="B6423" s="103" t="s">
        <v>7038</v>
      </c>
      <c r="C6423" s="103" t="s">
        <v>184</v>
      </c>
      <c r="D6423" s="360">
        <v>80.47</v>
      </c>
      <c r="E6423" s="522" t="s">
        <v>619</v>
      </c>
    </row>
    <row r="6424" spans="1:5" ht="13.5" x14ac:dyDescent="0.25">
      <c r="A6424" s="103">
        <v>104233</v>
      </c>
      <c r="B6424" s="103" t="s">
        <v>7039</v>
      </c>
      <c r="C6424" s="103" t="s">
        <v>184</v>
      </c>
      <c r="D6424" s="360">
        <v>37.26</v>
      </c>
      <c r="E6424" s="522" t="s">
        <v>619</v>
      </c>
    </row>
    <row r="6425" spans="1:5" ht="13.5" x14ac:dyDescent="0.25">
      <c r="A6425" s="103">
        <v>104234</v>
      </c>
      <c r="B6425" s="103" t="s">
        <v>7040</v>
      </c>
      <c r="C6425" s="103" t="s">
        <v>184</v>
      </c>
      <c r="D6425" s="360">
        <v>40.31</v>
      </c>
      <c r="E6425" s="522" t="s">
        <v>619</v>
      </c>
    </row>
    <row r="6426" spans="1:5" ht="13.5" x14ac:dyDescent="0.25">
      <c r="A6426" s="103">
        <v>104235</v>
      </c>
      <c r="B6426" s="103" t="s">
        <v>7041</v>
      </c>
      <c r="C6426" s="103" t="s">
        <v>184</v>
      </c>
      <c r="D6426" s="360">
        <v>64.03</v>
      </c>
      <c r="E6426" s="522" t="s">
        <v>619</v>
      </c>
    </row>
    <row r="6427" spans="1:5" ht="13.5" x14ac:dyDescent="0.25">
      <c r="A6427" s="103">
        <v>104236</v>
      </c>
      <c r="B6427" s="103" t="s">
        <v>7042</v>
      </c>
      <c r="C6427" s="103" t="s">
        <v>184</v>
      </c>
      <c r="D6427" s="360">
        <v>39.840000000000003</v>
      </c>
      <c r="E6427" s="522" t="s">
        <v>619</v>
      </c>
    </row>
    <row r="6428" spans="1:5" ht="13.5" x14ac:dyDescent="0.25">
      <c r="A6428" s="103">
        <v>104237</v>
      </c>
      <c r="B6428" s="103" t="s">
        <v>7043</v>
      </c>
      <c r="C6428" s="103" t="s">
        <v>184</v>
      </c>
      <c r="D6428" s="360">
        <v>50.38</v>
      </c>
      <c r="E6428" s="522" t="s">
        <v>619</v>
      </c>
    </row>
    <row r="6429" spans="1:5" ht="13.5" x14ac:dyDescent="0.25">
      <c r="A6429" s="103">
        <v>104238</v>
      </c>
      <c r="B6429" s="103" t="s">
        <v>7044</v>
      </c>
      <c r="C6429" s="103" t="s">
        <v>184</v>
      </c>
      <c r="D6429" s="360">
        <v>54.47</v>
      </c>
      <c r="E6429" s="522" t="s">
        <v>619</v>
      </c>
    </row>
    <row r="6430" spans="1:5" ht="13.5" x14ac:dyDescent="0.25">
      <c r="A6430" s="103">
        <v>104239</v>
      </c>
      <c r="B6430" s="103" t="s">
        <v>7045</v>
      </c>
      <c r="C6430" s="103" t="s">
        <v>184</v>
      </c>
      <c r="D6430" s="360">
        <v>86.14</v>
      </c>
      <c r="E6430" s="522" t="s">
        <v>619</v>
      </c>
    </row>
    <row r="6431" spans="1:5" ht="13.5" x14ac:dyDescent="0.25">
      <c r="A6431" s="103">
        <v>104240</v>
      </c>
      <c r="B6431" s="103" t="s">
        <v>7046</v>
      </c>
      <c r="C6431" s="103" t="s">
        <v>184</v>
      </c>
      <c r="D6431" s="360">
        <v>54.12</v>
      </c>
      <c r="E6431" s="522" t="s">
        <v>619</v>
      </c>
    </row>
    <row r="6432" spans="1:5" ht="13.5" x14ac:dyDescent="0.25">
      <c r="A6432" s="103">
        <v>104241</v>
      </c>
      <c r="B6432" s="103" t="s">
        <v>7047</v>
      </c>
      <c r="C6432" s="103" t="s">
        <v>184</v>
      </c>
      <c r="D6432" s="360">
        <v>55.57</v>
      </c>
      <c r="E6432" s="522" t="s">
        <v>619</v>
      </c>
    </row>
    <row r="6433" spans="1:5" ht="13.5" x14ac:dyDescent="0.25">
      <c r="A6433" s="103">
        <v>104242</v>
      </c>
      <c r="B6433" s="103" t="s">
        <v>7048</v>
      </c>
      <c r="C6433" s="103" t="s">
        <v>184</v>
      </c>
      <c r="D6433" s="360">
        <v>60.71</v>
      </c>
      <c r="E6433" s="522" t="s">
        <v>619</v>
      </c>
    </row>
    <row r="6434" spans="1:5" ht="13.5" x14ac:dyDescent="0.25">
      <c r="A6434" s="103">
        <v>104243</v>
      </c>
      <c r="B6434" s="103" t="s">
        <v>7049</v>
      </c>
      <c r="C6434" s="103" t="s">
        <v>184</v>
      </c>
      <c r="D6434" s="360">
        <v>101.02</v>
      </c>
      <c r="E6434" s="522" t="s">
        <v>619</v>
      </c>
    </row>
    <row r="6435" spans="1:5" ht="13.5" x14ac:dyDescent="0.25">
      <c r="A6435" s="103">
        <v>104244</v>
      </c>
      <c r="B6435" s="103" t="s">
        <v>7050</v>
      </c>
      <c r="C6435" s="103" t="s">
        <v>184</v>
      </c>
      <c r="D6435" s="360">
        <v>60.01</v>
      </c>
      <c r="E6435" s="522" t="s">
        <v>619</v>
      </c>
    </row>
    <row r="6436" spans="1:5" ht="13.5" x14ac:dyDescent="0.25">
      <c r="A6436" s="103">
        <v>104245</v>
      </c>
      <c r="B6436" s="103" t="s">
        <v>7051</v>
      </c>
      <c r="C6436" s="103" t="s">
        <v>184</v>
      </c>
      <c r="D6436" s="360">
        <v>60.42</v>
      </c>
      <c r="E6436" s="522" t="s">
        <v>619</v>
      </c>
    </row>
    <row r="6437" spans="1:5" ht="13.5" x14ac:dyDescent="0.25">
      <c r="A6437" s="103">
        <v>104246</v>
      </c>
      <c r="B6437" s="103" t="s">
        <v>7052</v>
      </c>
      <c r="C6437" s="103" t="s">
        <v>184</v>
      </c>
      <c r="D6437" s="360">
        <v>66.08</v>
      </c>
      <c r="E6437" s="522" t="s">
        <v>619</v>
      </c>
    </row>
    <row r="6438" spans="1:5" ht="13.5" x14ac:dyDescent="0.25">
      <c r="A6438" s="103">
        <v>104247</v>
      </c>
      <c r="B6438" s="103" t="s">
        <v>7053</v>
      </c>
      <c r="C6438" s="103" t="s">
        <v>184</v>
      </c>
      <c r="D6438" s="360">
        <v>107.89</v>
      </c>
      <c r="E6438" s="522" t="s">
        <v>619</v>
      </c>
    </row>
    <row r="6439" spans="1:5" ht="13.5" x14ac:dyDescent="0.25">
      <c r="A6439" s="103">
        <v>104248</v>
      </c>
      <c r="B6439" s="103" t="s">
        <v>7054</v>
      </c>
      <c r="C6439" s="103" t="s">
        <v>184</v>
      </c>
      <c r="D6439" s="360">
        <v>62.29</v>
      </c>
      <c r="E6439" s="522" t="s">
        <v>619</v>
      </c>
    </row>
    <row r="6440" spans="1:5" ht="13.5" x14ac:dyDescent="0.25">
      <c r="A6440" s="103">
        <v>104249</v>
      </c>
      <c r="B6440" s="103" t="s">
        <v>7055</v>
      </c>
      <c r="C6440" s="103" t="s">
        <v>184</v>
      </c>
      <c r="D6440" s="360">
        <v>65.67</v>
      </c>
      <c r="E6440" s="522" t="s">
        <v>619</v>
      </c>
    </row>
    <row r="6441" spans="1:5" ht="13.5" x14ac:dyDescent="0.25">
      <c r="A6441" s="103">
        <v>104250</v>
      </c>
      <c r="B6441" s="103" t="s">
        <v>7056</v>
      </c>
      <c r="C6441" s="103" t="s">
        <v>184</v>
      </c>
      <c r="D6441" s="360">
        <v>68.72</v>
      </c>
      <c r="E6441" s="522" t="s">
        <v>619</v>
      </c>
    </row>
    <row r="6442" spans="1:5" ht="13.5" x14ac:dyDescent="0.25">
      <c r="A6442" s="103">
        <v>104251</v>
      </c>
      <c r="B6442" s="103" t="s">
        <v>7057</v>
      </c>
      <c r="C6442" s="103" t="s">
        <v>184</v>
      </c>
      <c r="D6442" s="360">
        <v>89.5</v>
      </c>
      <c r="E6442" s="522" t="s">
        <v>619</v>
      </c>
    </row>
    <row r="6443" spans="1:5" ht="13.5" x14ac:dyDescent="0.25">
      <c r="A6443" s="103">
        <v>104252</v>
      </c>
      <c r="B6443" s="103" t="s">
        <v>7058</v>
      </c>
      <c r="C6443" s="103" t="s">
        <v>184</v>
      </c>
      <c r="D6443" s="360">
        <v>70.2</v>
      </c>
      <c r="E6443" s="522" t="s">
        <v>619</v>
      </c>
    </row>
    <row r="6444" spans="1:5" ht="13.5" x14ac:dyDescent="0.25">
      <c r="A6444" s="103">
        <v>104253</v>
      </c>
      <c r="B6444" s="103" t="s">
        <v>7059</v>
      </c>
      <c r="C6444" s="103" t="s">
        <v>184</v>
      </c>
      <c r="D6444" s="360">
        <v>78.8</v>
      </c>
      <c r="E6444" s="522" t="s">
        <v>619</v>
      </c>
    </row>
    <row r="6445" spans="1:5" ht="13.5" x14ac:dyDescent="0.25">
      <c r="A6445" s="103">
        <v>104254</v>
      </c>
      <c r="B6445" s="103" t="s">
        <v>7060</v>
      </c>
      <c r="C6445" s="103" t="s">
        <v>184</v>
      </c>
      <c r="D6445" s="360">
        <v>82.89</v>
      </c>
      <c r="E6445" s="522" t="s">
        <v>619</v>
      </c>
    </row>
    <row r="6446" spans="1:5" ht="13.5" x14ac:dyDescent="0.25">
      <c r="A6446" s="103">
        <v>104255</v>
      </c>
      <c r="B6446" s="103" t="s">
        <v>7061</v>
      </c>
      <c r="C6446" s="103" t="s">
        <v>184</v>
      </c>
      <c r="D6446" s="360">
        <v>111.6</v>
      </c>
      <c r="E6446" s="522" t="s">
        <v>619</v>
      </c>
    </row>
    <row r="6447" spans="1:5" ht="13.5" x14ac:dyDescent="0.25">
      <c r="A6447" s="103">
        <v>104256</v>
      </c>
      <c r="B6447" s="103" t="s">
        <v>7062</v>
      </c>
      <c r="C6447" s="103" t="s">
        <v>184</v>
      </c>
      <c r="D6447" s="360">
        <v>84.47</v>
      </c>
      <c r="E6447" s="522" t="s">
        <v>619</v>
      </c>
    </row>
    <row r="6448" spans="1:5" ht="13.5" x14ac:dyDescent="0.25">
      <c r="A6448" s="103">
        <v>104257</v>
      </c>
      <c r="B6448" s="103" t="s">
        <v>7063</v>
      </c>
      <c r="C6448" s="103" t="s">
        <v>184</v>
      </c>
      <c r="D6448" s="360">
        <v>83.99</v>
      </c>
      <c r="E6448" s="522" t="s">
        <v>619</v>
      </c>
    </row>
    <row r="6449" spans="1:5" ht="13.5" x14ac:dyDescent="0.25">
      <c r="A6449" s="103">
        <v>104258</v>
      </c>
      <c r="B6449" s="103" t="s">
        <v>7064</v>
      </c>
      <c r="C6449" s="103" t="s">
        <v>184</v>
      </c>
      <c r="D6449" s="360">
        <v>89.13</v>
      </c>
      <c r="E6449" s="522" t="s">
        <v>619</v>
      </c>
    </row>
    <row r="6450" spans="1:5" ht="13.5" x14ac:dyDescent="0.25">
      <c r="A6450" s="103">
        <v>104259</v>
      </c>
      <c r="B6450" s="103" t="s">
        <v>7065</v>
      </c>
      <c r="C6450" s="103" t="s">
        <v>184</v>
      </c>
      <c r="D6450" s="360">
        <v>126.48</v>
      </c>
      <c r="E6450" s="522" t="s">
        <v>619</v>
      </c>
    </row>
    <row r="6451" spans="1:5" ht="13.5" x14ac:dyDescent="0.25">
      <c r="A6451" s="103">
        <v>104260</v>
      </c>
      <c r="B6451" s="103" t="s">
        <v>7066</v>
      </c>
      <c r="C6451" s="103" t="s">
        <v>184</v>
      </c>
      <c r="D6451" s="360">
        <v>90.35</v>
      </c>
      <c r="E6451" s="522" t="s">
        <v>619</v>
      </c>
    </row>
    <row r="6452" spans="1:5" ht="13.5" x14ac:dyDescent="0.25">
      <c r="A6452" s="103">
        <v>104261</v>
      </c>
      <c r="B6452" s="103" t="s">
        <v>7067</v>
      </c>
      <c r="C6452" s="103" t="s">
        <v>184</v>
      </c>
      <c r="D6452" s="360">
        <v>109.01</v>
      </c>
      <c r="E6452" s="522" t="s">
        <v>619</v>
      </c>
    </row>
    <row r="6453" spans="1:5" ht="13.5" x14ac:dyDescent="0.25">
      <c r="A6453" s="103">
        <v>104262</v>
      </c>
      <c r="B6453" s="103" t="s">
        <v>7068</v>
      </c>
      <c r="C6453" s="103" t="s">
        <v>184</v>
      </c>
      <c r="D6453" s="360">
        <v>114.67</v>
      </c>
      <c r="E6453" s="522" t="s">
        <v>619</v>
      </c>
    </row>
    <row r="6454" spans="1:5" ht="13.5" x14ac:dyDescent="0.25">
      <c r="A6454" s="103">
        <v>104263</v>
      </c>
      <c r="B6454" s="103" t="s">
        <v>7069</v>
      </c>
      <c r="C6454" s="103" t="s">
        <v>184</v>
      </c>
      <c r="D6454" s="360">
        <v>146.30000000000001</v>
      </c>
      <c r="E6454" s="522" t="s">
        <v>619</v>
      </c>
    </row>
    <row r="6455" spans="1:5" ht="13.5" x14ac:dyDescent="0.25">
      <c r="A6455" s="103">
        <v>104264</v>
      </c>
      <c r="B6455" s="103" t="s">
        <v>7070</v>
      </c>
      <c r="C6455" s="103" t="s">
        <v>184</v>
      </c>
      <c r="D6455" s="360">
        <v>107.65</v>
      </c>
      <c r="E6455" s="522" t="s">
        <v>619</v>
      </c>
    </row>
    <row r="6456" spans="1:5" ht="13.5" x14ac:dyDescent="0.25">
      <c r="A6456" s="103">
        <v>87242</v>
      </c>
      <c r="B6456" s="103" t="s">
        <v>7071</v>
      </c>
      <c r="C6456" s="103" t="s">
        <v>184</v>
      </c>
      <c r="D6456" s="360">
        <v>244.31</v>
      </c>
      <c r="E6456" s="522" t="s">
        <v>619</v>
      </c>
    </row>
    <row r="6457" spans="1:5" ht="13.5" x14ac:dyDescent="0.25">
      <c r="A6457" s="103">
        <v>87243</v>
      </c>
      <c r="B6457" s="103" t="s">
        <v>7072</v>
      </c>
      <c r="C6457" s="103" t="s">
        <v>184</v>
      </c>
      <c r="D6457" s="360">
        <v>223.78</v>
      </c>
      <c r="E6457" s="522" t="s">
        <v>619</v>
      </c>
    </row>
    <row r="6458" spans="1:5" ht="13.5" x14ac:dyDescent="0.25">
      <c r="A6458" s="103">
        <v>87244</v>
      </c>
      <c r="B6458" s="103" t="s">
        <v>7073</v>
      </c>
      <c r="C6458" s="103" t="s">
        <v>184</v>
      </c>
      <c r="D6458" s="360">
        <v>236.72</v>
      </c>
      <c r="E6458" s="522" t="s">
        <v>619</v>
      </c>
    </row>
    <row r="6459" spans="1:5" ht="13.5" x14ac:dyDescent="0.25">
      <c r="A6459" s="103">
        <v>87245</v>
      </c>
      <c r="B6459" s="103" t="s">
        <v>7074</v>
      </c>
      <c r="C6459" s="103" t="s">
        <v>184</v>
      </c>
      <c r="D6459" s="360">
        <v>285.44</v>
      </c>
      <c r="E6459" s="522" t="s">
        <v>619</v>
      </c>
    </row>
    <row r="6460" spans="1:5" ht="13.5" x14ac:dyDescent="0.25">
      <c r="A6460" s="103">
        <v>87265</v>
      </c>
      <c r="B6460" s="103" t="s">
        <v>7075</v>
      </c>
      <c r="C6460" s="103" t="s">
        <v>184</v>
      </c>
      <c r="D6460" s="360">
        <v>64.650000000000006</v>
      </c>
      <c r="E6460" s="522" t="s">
        <v>619</v>
      </c>
    </row>
    <row r="6461" spans="1:5" ht="13.5" x14ac:dyDescent="0.25">
      <c r="A6461" s="103">
        <v>87267</v>
      </c>
      <c r="B6461" s="103" t="s">
        <v>7076</v>
      </c>
      <c r="C6461" s="103" t="s">
        <v>184</v>
      </c>
      <c r="D6461" s="360">
        <v>72.239999999999995</v>
      </c>
      <c r="E6461" s="522" t="s">
        <v>619</v>
      </c>
    </row>
    <row r="6462" spans="1:5" ht="13.5" x14ac:dyDescent="0.25">
      <c r="A6462" s="103">
        <v>87269</v>
      </c>
      <c r="B6462" s="103" t="s">
        <v>7077</v>
      </c>
      <c r="C6462" s="103" t="s">
        <v>184</v>
      </c>
      <c r="D6462" s="360">
        <v>69.11</v>
      </c>
      <c r="E6462" s="522" t="s">
        <v>619</v>
      </c>
    </row>
    <row r="6463" spans="1:5" ht="13.5" x14ac:dyDescent="0.25">
      <c r="A6463" s="103">
        <v>87271</v>
      </c>
      <c r="B6463" s="103" t="s">
        <v>7078</v>
      </c>
      <c r="C6463" s="103" t="s">
        <v>184</v>
      </c>
      <c r="D6463" s="360">
        <v>76.3</v>
      </c>
      <c r="E6463" s="522" t="s">
        <v>619</v>
      </c>
    </row>
    <row r="6464" spans="1:5" ht="13.5" x14ac:dyDescent="0.25">
      <c r="A6464" s="103">
        <v>87273</v>
      </c>
      <c r="B6464" s="103" t="s">
        <v>7079</v>
      </c>
      <c r="C6464" s="103" t="s">
        <v>184</v>
      </c>
      <c r="D6464" s="360">
        <v>71.819999999999993</v>
      </c>
      <c r="E6464" s="522" t="s">
        <v>619</v>
      </c>
    </row>
    <row r="6465" spans="1:5" ht="13.5" x14ac:dyDescent="0.25">
      <c r="A6465" s="103">
        <v>87275</v>
      </c>
      <c r="B6465" s="103" t="s">
        <v>7080</v>
      </c>
      <c r="C6465" s="103" t="s">
        <v>184</v>
      </c>
      <c r="D6465" s="360">
        <v>80.87</v>
      </c>
      <c r="E6465" s="522" t="s">
        <v>619</v>
      </c>
    </row>
    <row r="6466" spans="1:5" ht="13.5" x14ac:dyDescent="0.25">
      <c r="A6466" s="103">
        <v>88786</v>
      </c>
      <c r="B6466" s="103" t="s">
        <v>7081</v>
      </c>
      <c r="C6466" s="103" t="s">
        <v>184</v>
      </c>
      <c r="D6466" s="360">
        <v>348.21</v>
      </c>
      <c r="E6466" s="522" t="s">
        <v>619</v>
      </c>
    </row>
    <row r="6467" spans="1:5" ht="13.5" x14ac:dyDescent="0.25">
      <c r="A6467" s="103">
        <v>88787</v>
      </c>
      <c r="B6467" s="103" t="s">
        <v>7082</v>
      </c>
      <c r="C6467" s="103" t="s">
        <v>184</v>
      </c>
      <c r="D6467" s="360">
        <v>321.70999999999998</v>
      </c>
      <c r="E6467" s="522" t="s">
        <v>619</v>
      </c>
    </row>
    <row r="6468" spans="1:5" ht="13.5" x14ac:dyDescent="0.25">
      <c r="A6468" s="103">
        <v>88788</v>
      </c>
      <c r="B6468" s="103" t="s">
        <v>7083</v>
      </c>
      <c r="C6468" s="103" t="s">
        <v>184</v>
      </c>
      <c r="D6468" s="360">
        <v>334.65</v>
      </c>
      <c r="E6468" s="522" t="s">
        <v>619</v>
      </c>
    </row>
    <row r="6469" spans="1:5" ht="13.5" x14ac:dyDescent="0.25">
      <c r="A6469" s="103">
        <v>88789</v>
      </c>
      <c r="B6469" s="103" t="s">
        <v>7084</v>
      </c>
      <c r="C6469" s="103" t="s">
        <v>184</v>
      </c>
      <c r="D6469" s="360">
        <v>403.82</v>
      </c>
      <c r="E6469" s="522" t="s">
        <v>619</v>
      </c>
    </row>
    <row r="6470" spans="1:5" ht="13.5" x14ac:dyDescent="0.25">
      <c r="A6470" s="103">
        <v>89045</v>
      </c>
      <c r="B6470" s="103" t="s">
        <v>7085</v>
      </c>
      <c r="C6470" s="103" t="s">
        <v>184</v>
      </c>
      <c r="D6470" s="360">
        <v>72.77</v>
      </c>
      <c r="E6470" s="522" t="s">
        <v>619</v>
      </c>
    </row>
    <row r="6471" spans="1:5" ht="13.5" x14ac:dyDescent="0.25">
      <c r="A6471" s="103">
        <v>89170</v>
      </c>
      <c r="B6471" s="103" t="s">
        <v>7086</v>
      </c>
      <c r="C6471" s="103" t="s">
        <v>184</v>
      </c>
      <c r="D6471" s="360">
        <v>70.67</v>
      </c>
      <c r="E6471" s="522" t="s">
        <v>619</v>
      </c>
    </row>
    <row r="6472" spans="1:5" ht="13.5" x14ac:dyDescent="0.25">
      <c r="A6472" s="103">
        <v>93393</v>
      </c>
      <c r="B6472" s="103" t="s">
        <v>7087</v>
      </c>
      <c r="C6472" s="103" t="s">
        <v>184</v>
      </c>
      <c r="D6472" s="360">
        <v>53.72</v>
      </c>
      <c r="E6472" s="522" t="s">
        <v>619</v>
      </c>
    </row>
    <row r="6473" spans="1:5" ht="13.5" x14ac:dyDescent="0.25">
      <c r="A6473" s="103">
        <v>93395</v>
      </c>
      <c r="B6473" s="103" t="s">
        <v>7088</v>
      </c>
      <c r="C6473" s="103" t="s">
        <v>184</v>
      </c>
      <c r="D6473" s="360">
        <v>61.21</v>
      </c>
      <c r="E6473" s="522" t="s">
        <v>619</v>
      </c>
    </row>
    <row r="6474" spans="1:5" ht="13.5" x14ac:dyDescent="0.25">
      <c r="A6474" s="103">
        <v>99195</v>
      </c>
      <c r="B6474" s="103" t="s">
        <v>7089</v>
      </c>
      <c r="C6474" s="103" t="s">
        <v>184</v>
      </c>
      <c r="D6474" s="360">
        <v>60.48</v>
      </c>
      <c r="E6474" s="522" t="s">
        <v>619</v>
      </c>
    </row>
    <row r="6475" spans="1:5" ht="13.5" x14ac:dyDescent="0.25">
      <c r="A6475" s="103">
        <v>99198</v>
      </c>
      <c r="B6475" s="103" t="s">
        <v>7090</v>
      </c>
      <c r="C6475" s="103" t="s">
        <v>184</v>
      </c>
      <c r="D6475" s="360">
        <v>67.97</v>
      </c>
      <c r="E6475" s="522" t="s">
        <v>619</v>
      </c>
    </row>
    <row r="6476" spans="1:5" ht="13.5" x14ac:dyDescent="0.25">
      <c r="A6476" s="103">
        <v>104453</v>
      </c>
      <c r="B6476" s="103" t="s">
        <v>7091</v>
      </c>
      <c r="C6476" s="103" t="s">
        <v>184</v>
      </c>
      <c r="D6476" s="360">
        <v>72.97</v>
      </c>
      <c r="E6476" s="522" t="s">
        <v>619</v>
      </c>
    </row>
    <row r="6477" spans="1:5" ht="13.5" x14ac:dyDescent="0.25">
      <c r="A6477" s="103">
        <v>104454</v>
      </c>
      <c r="B6477" s="103" t="s">
        <v>7092</v>
      </c>
      <c r="C6477" s="103" t="s">
        <v>184</v>
      </c>
      <c r="D6477" s="360">
        <v>75.900000000000006</v>
      </c>
      <c r="E6477" s="522" t="s">
        <v>619</v>
      </c>
    </row>
    <row r="6478" spans="1:5" ht="13.5" x14ac:dyDescent="0.25">
      <c r="A6478" s="103">
        <v>104455</v>
      </c>
      <c r="B6478" s="103" t="s">
        <v>7093</v>
      </c>
      <c r="C6478" s="103" t="s">
        <v>184</v>
      </c>
      <c r="D6478" s="360">
        <v>78.16</v>
      </c>
      <c r="E6478" s="522" t="s">
        <v>619</v>
      </c>
    </row>
    <row r="6479" spans="1:5" ht="13.5" x14ac:dyDescent="0.25">
      <c r="A6479" s="103">
        <v>104456</v>
      </c>
      <c r="B6479" s="103" t="s">
        <v>7094</v>
      </c>
      <c r="C6479" s="103" t="s">
        <v>184</v>
      </c>
      <c r="D6479" s="360">
        <v>80.62</v>
      </c>
      <c r="E6479" s="522" t="s">
        <v>619</v>
      </c>
    </row>
    <row r="6480" spans="1:5" ht="13.5" x14ac:dyDescent="0.25">
      <c r="A6480" s="103">
        <v>104457</v>
      </c>
      <c r="B6480" s="103" t="s">
        <v>7095</v>
      </c>
      <c r="C6480" s="103" t="s">
        <v>184</v>
      </c>
      <c r="D6480" s="360">
        <v>82.87</v>
      </c>
      <c r="E6480" s="522" t="s">
        <v>619</v>
      </c>
    </row>
    <row r="6481" spans="1:5" ht="13.5" x14ac:dyDescent="0.25">
      <c r="A6481" s="103">
        <v>104458</v>
      </c>
      <c r="B6481" s="103" t="s">
        <v>7096</v>
      </c>
      <c r="C6481" s="103" t="s">
        <v>184</v>
      </c>
      <c r="D6481" s="360">
        <v>84.6</v>
      </c>
      <c r="E6481" s="522" t="s">
        <v>619</v>
      </c>
    </row>
    <row r="6482" spans="1:5" ht="13.5" x14ac:dyDescent="0.25">
      <c r="A6482" s="103">
        <v>104459</v>
      </c>
      <c r="B6482" s="103" t="s">
        <v>7097</v>
      </c>
      <c r="C6482" s="103" t="s">
        <v>184</v>
      </c>
      <c r="D6482" s="360">
        <v>61.94</v>
      </c>
      <c r="E6482" s="522" t="s">
        <v>619</v>
      </c>
    </row>
    <row r="6483" spans="1:5" ht="13.5" x14ac:dyDescent="0.25">
      <c r="A6483" s="103">
        <v>104460</v>
      </c>
      <c r="B6483" s="103" t="s">
        <v>7098</v>
      </c>
      <c r="C6483" s="103" t="s">
        <v>184</v>
      </c>
      <c r="D6483" s="360">
        <v>64.87</v>
      </c>
      <c r="E6483" s="522" t="s">
        <v>619</v>
      </c>
    </row>
    <row r="6484" spans="1:5" ht="13.5" x14ac:dyDescent="0.25">
      <c r="A6484" s="103">
        <v>104461</v>
      </c>
      <c r="B6484" s="103" t="s">
        <v>7099</v>
      </c>
      <c r="C6484" s="103" t="s">
        <v>184</v>
      </c>
      <c r="D6484" s="360">
        <v>68.7</v>
      </c>
      <c r="E6484" s="522" t="s">
        <v>619</v>
      </c>
    </row>
    <row r="6485" spans="1:5" ht="13.5" x14ac:dyDescent="0.25">
      <c r="A6485" s="103">
        <v>104462</v>
      </c>
      <c r="B6485" s="103" t="s">
        <v>7100</v>
      </c>
      <c r="C6485" s="103" t="s">
        <v>184</v>
      </c>
      <c r="D6485" s="360">
        <v>71.63</v>
      </c>
      <c r="E6485" s="522" t="s">
        <v>619</v>
      </c>
    </row>
    <row r="6486" spans="1:5" ht="13.5" x14ac:dyDescent="0.25">
      <c r="A6486" s="103">
        <v>101965</v>
      </c>
      <c r="B6486" s="103" t="s">
        <v>7101</v>
      </c>
      <c r="C6486" s="103" t="s">
        <v>206</v>
      </c>
      <c r="D6486" s="360">
        <v>75.77</v>
      </c>
      <c r="E6486" s="522" t="s">
        <v>619</v>
      </c>
    </row>
    <row r="6487" spans="1:5" ht="13.5" x14ac:dyDescent="0.25">
      <c r="A6487" s="103">
        <v>101966</v>
      </c>
      <c r="B6487" s="103" t="s">
        <v>7102</v>
      </c>
      <c r="C6487" s="103" t="s">
        <v>206</v>
      </c>
      <c r="D6487" s="360">
        <v>82.11</v>
      </c>
      <c r="E6487" s="522" t="s">
        <v>619</v>
      </c>
    </row>
    <row r="6488" spans="1:5" ht="13.5" x14ac:dyDescent="0.25">
      <c r="A6488" s="103">
        <v>101979</v>
      </c>
      <c r="B6488" s="103" t="s">
        <v>7103</v>
      </c>
      <c r="C6488" s="103" t="s">
        <v>206</v>
      </c>
      <c r="D6488" s="360">
        <v>59.63</v>
      </c>
      <c r="E6488" s="522" t="s">
        <v>619</v>
      </c>
    </row>
    <row r="6489" spans="1:5" ht="13.5" x14ac:dyDescent="0.25">
      <c r="A6489" s="103">
        <v>96112</v>
      </c>
      <c r="B6489" s="103" t="s">
        <v>7104</v>
      </c>
      <c r="C6489" s="103" t="s">
        <v>184</v>
      </c>
      <c r="D6489" s="360">
        <v>151.27000000000001</v>
      </c>
      <c r="E6489" s="522" t="s">
        <v>619</v>
      </c>
    </row>
    <row r="6490" spans="1:5" ht="13.5" x14ac:dyDescent="0.25">
      <c r="A6490" s="103">
        <v>96117</v>
      </c>
      <c r="B6490" s="103" t="s">
        <v>7105</v>
      </c>
      <c r="C6490" s="103" t="s">
        <v>184</v>
      </c>
      <c r="D6490" s="360">
        <v>193.44</v>
      </c>
      <c r="E6490" s="522" t="s">
        <v>619</v>
      </c>
    </row>
    <row r="6491" spans="1:5" ht="13.5" x14ac:dyDescent="0.25">
      <c r="A6491" s="103">
        <v>96122</v>
      </c>
      <c r="B6491" s="103" t="s">
        <v>7106</v>
      </c>
      <c r="C6491" s="103" t="s">
        <v>206</v>
      </c>
      <c r="D6491" s="360">
        <v>47.05</v>
      </c>
      <c r="E6491" s="522" t="s">
        <v>619</v>
      </c>
    </row>
    <row r="6492" spans="1:5" ht="13.5" x14ac:dyDescent="0.25">
      <c r="A6492" s="103">
        <v>96109</v>
      </c>
      <c r="B6492" s="103" t="s">
        <v>7107</v>
      </c>
      <c r="C6492" s="103" t="s">
        <v>184</v>
      </c>
      <c r="D6492" s="360">
        <v>39.299999999999997</v>
      </c>
      <c r="E6492" s="522" t="s">
        <v>619</v>
      </c>
    </row>
    <row r="6493" spans="1:5" ht="13.5" x14ac:dyDescent="0.25">
      <c r="A6493" s="103">
        <v>96110</v>
      </c>
      <c r="B6493" s="103" t="s">
        <v>7108</v>
      </c>
      <c r="C6493" s="103" t="s">
        <v>184</v>
      </c>
      <c r="D6493" s="360">
        <v>73.430000000000007</v>
      </c>
      <c r="E6493" s="522" t="s">
        <v>619</v>
      </c>
    </row>
    <row r="6494" spans="1:5" ht="13.5" x14ac:dyDescent="0.25">
      <c r="A6494" s="103">
        <v>96113</v>
      </c>
      <c r="B6494" s="103" t="s">
        <v>7109</v>
      </c>
      <c r="C6494" s="103" t="s">
        <v>184</v>
      </c>
      <c r="D6494" s="360">
        <v>34.659999999999997</v>
      </c>
      <c r="E6494" s="522" t="s">
        <v>619</v>
      </c>
    </row>
    <row r="6495" spans="1:5" ht="13.5" x14ac:dyDescent="0.25">
      <c r="A6495" s="103">
        <v>96114</v>
      </c>
      <c r="B6495" s="103" t="s">
        <v>7110</v>
      </c>
      <c r="C6495" s="103" t="s">
        <v>184</v>
      </c>
      <c r="D6495" s="360">
        <v>75.52</v>
      </c>
      <c r="E6495" s="522" t="s">
        <v>619</v>
      </c>
    </row>
    <row r="6496" spans="1:5" ht="13.5" x14ac:dyDescent="0.25">
      <c r="A6496" s="103">
        <v>96120</v>
      </c>
      <c r="B6496" s="103" t="s">
        <v>7111</v>
      </c>
      <c r="C6496" s="103" t="s">
        <v>206</v>
      </c>
      <c r="D6496" s="360">
        <v>2.76</v>
      </c>
      <c r="E6496" s="522" t="s">
        <v>619</v>
      </c>
    </row>
    <row r="6497" spans="1:5" ht="13.5" x14ac:dyDescent="0.25">
      <c r="A6497" s="103">
        <v>96123</v>
      </c>
      <c r="B6497" s="103" t="s">
        <v>7112</v>
      </c>
      <c r="C6497" s="103" t="s">
        <v>206</v>
      </c>
      <c r="D6497" s="360">
        <v>35.24</v>
      </c>
      <c r="E6497" s="522" t="s">
        <v>619</v>
      </c>
    </row>
    <row r="6498" spans="1:5" ht="13.5" x14ac:dyDescent="0.25">
      <c r="A6498" s="103">
        <v>99054</v>
      </c>
      <c r="B6498" s="103" t="s">
        <v>7113</v>
      </c>
      <c r="C6498" s="103" t="s">
        <v>184</v>
      </c>
      <c r="D6498" s="360">
        <v>48.53</v>
      </c>
      <c r="E6498" s="522" t="s">
        <v>619</v>
      </c>
    </row>
    <row r="6499" spans="1:5" ht="13.5" x14ac:dyDescent="0.25">
      <c r="A6499" s="103">
        <v>96111</v>
      </c>
      <c r="B6499" s="103" t="s">
        <v>7114</v>
      </c>
      <c r="C6499" s="103" t="s">
        <v>184</v>
      </c>
      <c r="D6499" s="360">
        <v>64.62</v>
      </c>
      <c r="E6499" s="522" t="s">
        <v>619</v>
      </c>
    </row>
    <row r="6500" spans="1:5" ht="13.5" x14ac:dyDescent="0.25">
      <c r="A6500" s="103">
        <v>96116</v>
      </c>
      <c r="B6500" s="103" t="s">
        <v>7115</v>
      </c>
      <c r="C6500" s="103" t="s">
        <v>184</v>
      </c>
      <c r="D6500" s="360">
        <v>70.17</v>
      </c>
      <c r="E6500" s="522" t="s">
        <v>619</v>
      </c>
    </row>
    <row r="6501" spans="1:5" ht="13.5" x14ac:dyDescent="0.25">
      <c r="A6501" s="103">
        <v>96121</v>
      </c>
      <c r="B6501" s="103" t="s">
        <v>7116</v>
      </c>
      <c r="C6501" s="103" t="s">
        <v>206</v>
      </c>
      <c r="D6501" s="360">
        <v>12.68</v>
      </c>
      <c r="E6501" s="522" t="s">
        <v>619</v>
      </c>
    </row>
    <row r="6502" spans="1:5" ht="13.5" x14ac:dyDescent="0.25">
      <c r="A6502" s="103">
        <v>96485</v>
      </c>
      <c r="B6502" s="103" t="s">
        <v>7117</v>
      </c>
      <c r="C6502" s="103" t="s">
        <v>184</v>
      </c>
      <c r="D6502" s="360">
        <v>73.989999999999995</v>
      </c>
      <c r="E6502" s="522" t="s">
        <v>619</v>
      </c>
    </row>
    <row r="6503" spans="1:5" ht="13.5" x14ac:dyDescent="0.25">
      <c r="A6503" s="103">
        <v>96486</v>
      </c>
      <c r="B6503" s="103" t="s">
        <v>7118</v>
      </c>
      <c r="C6503" s="103" t="s">
        <v>184</v>
      </c>
      <c r="D6503" s="360">
        <v>80.12</v>
      </c>
      <c r="E6503" s="522" t="s">
        <v>619</v>
      </c>
    </row>
    <row r="6504" spans="1:5" ht="13.5" x14ac:dyDescent="0.25">
      <c r="A6504" s="103">
        <v>91515</v>
      </c>
      <c r="B6504" s="103" t="s">
        <v>7119</v>
      </c>
      <c r="C6504" s="103" t="s">
        <v>184</v>
      </c>
      <c r="D6504" s="360">
        <v>5.94</v>
      </c>
      <c r="E6504" s="522" t="s">
        <v>619</v>
      </c>
    </row>
    <row r="6505" spans="1:5" ht="13.5" x14ac:dyDescent="0.25">
      <c r="A6505" s="103">
        <v>91519</v>
      </c>
      <c r="B6505" s="103" t="s">
        <v>7120</v>
      </c>
      <c r="C6505" s="103" t="s">
        <v>184</v>
      </c>
      <c r="D6505" s="360">
        <v>8.01</v>
      </c>
      <c r="E6505" s="522" t="s">
        <v>619</v>
      </c>
    </row>
    <row r="6506" spans="1:5" ht="13.5" x14ac:dyDescent="0.25">
      <c r="A6506" s="103">
        <v>91520</v>
      </c>
      <c r="B6506" s="103" t="s">
        <v>7121</v>
      </c>
      <c r="C6506" s="103" t="s">
        <v>184</v>
      </c>
      <c r="D6506" s="360">
        <v>2.2400000000000002</v>
      </c>
      <c r="E6506" s="522" t="s">
        <v>619</v>
      </c>
    </row>
    <row r="6507" spans="1:5" ht="13.5" x14ac:dyDescent="0.25">
      <c r="A6507" s="103">
        <v>91522</v>
      </c>
      <c r="B6507" s="103" t="s">
        <v>7122</v>
      </c>
      <c r="C6507" s="103" t="s">
        <v>184</v>
      </c>
      <c r="D6507" s="360">
        <v>3.1</v>
      </c>
      <c r="E6507" s="522" t="s">
        <v>619</v>
      </c>
    </row>
    <row r="6508" spans="1:5" ht="13.5" x14ac:dyDescent="0.25">
      <c r="A6508" s="103">
        <v>91525</v>
      </c>
      <c r="B6508" s="103" t="s">
        <v>7123</v>
      </c>
      <c r="C6508" s="103" t="s">
        <v>184</v>
      </c>
      <c r="D6508" s="360">
        <v>6.98</v>
      </c>
      <c r="E6508" s="522" t="s">
        <v>619</v>
      </c>
    </row>
    <row r="6509" spans="1:5" ht="13.5" x14ac:dyDescent="0.25">
      <c r="A6509" s="103">
        <v>104412</v>
      </c>
      <c r="B6509" s="103" t="s">
        <v>7124</v>
      </c>
      <c r="C6509" s="103" t="s">
        <v>184</v>
      </c>
      <c r="D6509" s="360">
        <v>2.77</v>
      </c>
      <c r="E6509" s="522" t="s">
        <v>619</v>
      </c>
    </row>
    <row r="6510" spans="1:5" ht="13.5" x14ac:dyDescent="0.25">
      <c r="A6510" s="103">
        <v>104413</v>
      </c>
      <c r="B6510" s="103" t="s">
        <v>7125</v>
      </c>
      <c r="C6510" s="103" t="s">
        <v>184</v>
      </c>
      <c r="D6510" s="360">
        <v>4.9000000000000004</v>
      </c>
      <c r="E6510" s="522" t="s">
        <v>619</v>
      </c>
    </row>
    <row r="6511" spans="1:5" ht="13.5" x14ac:dyDescent="0.25">
      <c r="A6511" s="103">
        <v>104414</v>
      </c>
      <c r="B6511" s="103" t="s">
        <v>7126</v>
      </c>
      <c r="C6511" s="103" t="s">
        <v>184</v>
      </c>
      <c r="D6511" s="360">
        <v>6.24</v>
      </c>
      <c r="E6511" s="522" t="s">
        <v>619</v>
      </c>
    </row>
    <row r="6512" spans="1:5" ht="13.5" x14ac:dyDescent="0.25">
      <c r="A6512" s="103">
        <v>104415</v>
      </c>
      <c r="B6512" s="103" t="s">
        <v>7127</v>
      </c>
      <c r="C6512" s="103" t="s">
        <v>184</v>
      </c>
      <c r="D6512" s="360">
        <v>10.99</v>
      </c>
      <c r="E6512" s="522" t="s">
        <v>619</v>
      </c>
    </row>
    <row r="6513" spans="1:5" ht="13.5" x14ac:dyDescent="0.25">
      <c r="A6513" s="103">
        <v>104416</v>
      </c>
      <c r="B6513" s="103" t="s">
        <v>7128</v>
      </c>
      <c r="C6513" s="103" t="s">
        <v>184</v>
      </c>
      <c r="D6513" s="360">
        <v>1.91</v>
      </c>
      <c r="E6513" s="522" t="s">
        <v>619</v>
      </c>
    </row>
    <row r="6514" spans="1:5" ht="13.5" x14ac:dyDescent="0.25">
      <c r="A6514" s="103">
        <v>104417</v>
      </c>
      <c r="B6514" s="103" t="s">
        <v>7129</v>
      </c>
      <c r="C6514" s="103" t="s">
        <v>184</v>
      </c>
      <c r="D6514" s="360">
        <v>4.03</v>
      </c>
      <c r="E6514" s="522" t="s">
        <v>619</v>
      </c>
    </row>
    <row r="6515" spans="1:5" ht="13.5" x14ac:dyDescent="0.25">
      <c r="A6515" s="103">
        <v>104418</v>
      </c>
      <c r="B6515" s="103" t="s">
        <v>7130</v>
      </c>
      <c r="C6515" s="103" t="s">
        <v>184</v>
      </c>
      <c r="D6515" s="360">
        <v>2.59</v>
      </c>
      <c r="E6515" s="522" t="s">
        <v>619</v>
      </c>
    </row>
    <row r="6516" spans="1:5" ht="13.5" x14ac:dyDescent="0.25">
      <c r="A6516" s="103">
        <v>104419</v>
      </c>
      <c r="B6516" s="103" t="s">
        <v>7131</v>
      </c>
      <c r="C6516" s="103" t="s">
        <v>184</v>
      </c>
      <c r="D6516" s="360">
        <v>10.81</v>
      </c>
      <c r="E6516" s="522" t="s">
        <v>619</v>
      </c>
    </row>
    <row r="6517" spans="1:5" ht="13.5" x14ac:dyDescent="0.25">
      <c r="A6517" s="103">
        <v>104420</v>
      </c>
      <c r="B6517" s="103" t="s">
        <v>7132</v>
      </c>
      <c r="C6517" s="103" t="s">
        <v>184</v>
      </c>
      <c r="D6517" s="360">
        <v>9.75</v>
      </c>
      <c r="E6517" s="522" t="s">
        <v>619</v>
      </c>
    </row>
    <row r="6518" spans="1:5" ht="13.5" x14ac:dyDescent="0.25">
      <c r="A6518" s="103">
        <v>104421</v>
      </c>
      <c r="B6518" s="103" t="s">
        <v>7133</v>
      </c>
      <c r="C6518" s="103" t="s">
        <v>184</v>
      </c>
      <c r="D6518" s="360">
        <v>13.41</v>
      </c>
      <c r="E6518" s="522" t="s">
        <v>619</v>
      </c>
    </row>
    <row r="6519" spans="1:5" ht="13.5" x14ac:dyDescent="0.25">
      <c r="A6519" s="103">
        <v>104422</v>
      </c>
      <c r="B6519" s="103" t="s">
        <v>7134</v>
      </c>
      <c r="C6519" s="103" t="s">
        <v>184</v>
      </c>
      <c r="D6519" s="360">
        <v>7.68</v>
      </c>
      <c r="E6519" s="522" t="s">
        <v>619</v>
      </c>
    </row>
    <row r="6520" spans="1:5" ht="13.5" x14ac:dyDescent="0.25">
      <c r="A6520" s="103">
        <v>104423</v>
      </c>
      <c r="B6520" s="103" t="s">
        <v>7135</v>
      </c>
      <c r="C6520" s="103" t="s">
        <v>184</v>
      </c>
      <c r="D6520" s="360">
        <v>21.5</v>
      </c>
      <c r="E6520" s="522" t="s">
        <v>619</v>
      </c>
    </row>
    <row r="6521" spans="1:5" ht="13.5" x14ac:dyDescent="0.25">
      <c r="A6521" s="103">
        <v>104424</v>
      </c>
      <c r="B6521" s="103" t="s">
        <v>7136</v>
      </c>
      <c r="C6521" s="103" t="s">
        <v>184</v>
      </c>
      <c r="D6521" s="360">
        <v>19.78</v>
      </c>
      <c r="E6521" s="522" t="s">
        <v>619</v>
      </c>
    </row>
    <row r="6522" spans="1:5" ht="13.5" x14ac:dyDescent="0.25">
      <c r="A6522" s="103">
        <v>104425</v>
      </c>
      <c r="B6522" s="103" t="s">
        <v>7137</v>
      </c>
      <c r="C6522" s="103" t="s">
        <v>184</v>
      </c>
      <c r="D6522" s="360">
        <v>16.920000000000002</v>
      </c>
      <c r="E6522" s="522" t="s">
        <v>619</v>
      </c>
    </row>
    <row r="6523" spans="1:5" ht="13.5" x14ac:dyDescent="0.25">
      <c r="A6523" s="103">
        <v>87280</v>
      </c>
      <c r="B6523" s="103" t="s">
        <v>7138</v>
      </c>
      <c r="C6523" s="103" t="s">
        <v>229</v>
      </c>
      <c r="D6523" s="360">
        <v>402.46</v>
      </c>
      <c r="E6523" s="522" t="s">
        <v>619</v>
      </c>
    </row>
    <row r="6524" spans="1:5" ht="13.5" x14ac:dyDescent="0.25">
      <c r="A6524" s="103">
        <v>87281</v>
      </c>
      <c r="B6524" s="103" t="s">
        <v>7139</v>
      </c>
      <c r="C6524" s="103" t="s">
        <v>229</v>
      </c>
      <c r="D6524" s="360">
        <v>390.53</v>
      </c>
      <c r="E6524" s="522" t="s">
        <v>619</v>
      </c>
    </row>
    <row r="6525" spans="1:5" ht="13.5" x14ac:dyDescent="0.25">
      <c r="A6525" s="103">
        <v>87283</v>
      </c>
      <c r="B6525" s="103" t="s">
        <v>7140</v>
      </c>
      <c r="C6525" s="103" t="s">
        <v>229</v>
      </c>
      <c r="D6525" s="360">
        <v>416.45</v>
      </c>
      <c r="E6525" s="522" t="s">
        <v>619</v>
      </c>
    </row>
    <row r="6526" spans="1:5" ht="13.5" x14ac:dyDescent="0.25">
      <c r="A6526" s="103">
        <v>87284</v>
      </c>
      <c r="B6526" s="103" t="s">
        <v>7141</v>
      </c>
      <c r="C6526" s="103" t="s">
        <v>229</v>
      </c>
      <c r="D6526" s="360">
        <v>404.01</v>
      </c>
      <c r="E6526" s="522" t="s">
        <v>619</v>
      </c>
    </row>
    <row r="6527" spans="1:5" ht="13.5" x14ac:dyDescent="0.25">
      <c r="A6527" s="103">
        <v>87286</v>
      </c>
      <c r="B6527" s="103" t="s">
        <v>7142</v>
      </c>
      <c r="C6527" s="103" t="s">
        <v>229</v>
      </c>
      <c r="D6527" s="360">
        <v>530.4</v>
      </c>
      <c r="E6527" s="522" t="s">
        <v>619</v>
      </c>
    </row>
    <row r="6528" spans="1:5" ht="13.5" x14ac:dyDescent="0.25">
      <c r="A6528" s="103">
        <v>87287</v>
      </c>
      <c r="B6528" s="103" t="s">
        <v>7143</v>
      </c>
      <c r="C6528" s="103" t="s">
        <v>229</v>
      </c>
      <c r="D6528" s="360">
        <v>504.67</v>
      </c>
      <c r="E6528" s="522" t="s">
        <v>619</v>
      </c>
    </row>
    <row r="6529" spans="1:5" ht="13.5" x14ac:dyDescent="0.25">
      <c r="A6529" s="103">
        <v>87289</v>
      </c>
      <c r="B6529" s="103" t="s">
        <v>7144</v>
      </c>
      <c r="C6529" s="103" t="s">
        <v>229</v>
      </c>
      <c r="D6529" s="360">
        <v>509.11</v>
      </c>
      <c r="E6529" s="522" t="s">
        <v>619</v>
      </c>
    </row>
    <row r="6530" spans="1:5" ht="13.5" x14ac:dyDescent="0.25">
      <c r="A6530" s="103">
        <v>87290</v>
      </c>
      <c r="B6530" s="103" t="s">
        <v>7145</v>
      </c>
      <c r="C6530" s="103" t="s">
        <v>229</v>
      </c>
      <c r="D6530" s="360">
        <v>493.95</v>
      </c>
      <c r="E6530" s="522" t="s">
        <v>619</v>
      </c>
    </row>
    <row r="6531" spans="1:5" ht="13.5" x14ac:dyDescent="0.25">
      <c r="A6531" s="103">
        <v>87292</v>
      </c>
      <c r="B6531" s="103" t="s">
        <v>7146</v>
      </c>
      <c r="C6531" s="103" t="s">
        <v>229</v>
      </c>
      <c r="D6531" s="360">
        <v>519.64</v>
      </c>
      <c r="E6531" s="522" t="s">
        <v>619</v>
      </c>
    </row>
    <row r="6532" spans="1:5" ht="13.5" x14ac:dyDescent="0.25">
      <c r="A6532" s="103">
        <v>87294</v>
      </c>
      <c r="B6532" s="103" t="s">
        <v>7147</v>
      </c>
      <c r="C6532" s="103" t="s">
        <v>229</v>
      </c>
      <c r="D6532" s="360">
        <v>490.61</v>
      </c>
      <c r="E6532" s="522" t="s">
        <v>619</v>
      </c>
    </row>
    <row r="6533" spans="1:5" ht="13.5" x14ac:dyDescent="0.25">
      <c r="A6533" s="103">
        <v>87295</v>
      </c>
      <c r="B6533" s="103" t="s">
        <v>7148</v>
      </c>
      <c r="C6533" s="103" t="s">
        <v>229</v>
      </c>
      <c r="D6533" s="360">
        <v>509.03</v>
      </c>
      <c r="E6533" s="522" t="s">
        <v>619</v>
      </c>
    </row>
    <row r="6534" spans="1:5" ht="13.5" x14ac:dyDescent="0.25">
      <c r="A6534" s="103">
        <v>87296</v>
      </c>
      <c r="B6534" s="103" t="s">
        <v>7149</v>
      </c>
      <c r="C6534" s="103" t="s">
        <v>229</v>
      </c>
      <c r="D6534" s="360">
        <v>472.67</v>
      </c>
      <c r="E6534" s="522" t="s">
        <v>619</v>
      </c>
    </row>
    <row r="6535" spans="1:5" ht="13.5" x14ac:dyDescent="0.25">
      <c r="A6535" s="103">
        <v>87298</v>
      </c>
      <c r="B6535" s="103" t="s">
        <v>7150</v>
      </c>
      <c r="C6535" s="103" t="s">
        <v>229</v>
      </c>
      <c r="D6535" s="360">
        <v>631.29999999999995</v>
      </c>
      <c r="E6535" s="522" t="s">
        <v>619</v>
      </c>
    </row>
    <row r="6536" spans="1:5" ht="13.5" x14ac:dyDescent="0.25">
      <c r="A6536" s="103">
        <v>87299</v>
      </c>
      <c r="B6536" s="103" t="s">
        <v>7151</v>
      </c>
      <c r="C6536" s="103" t="s">
        <v>229</v>
      </c>
      <c r="D6536" s="360">
        <v>401.85</v>
      </c>
      <c r="E6536" s="522" t="s">
        <v>619</v>
      </c>
    </row>
    <row r="6537" spans="1:5" ht="13.5" x14ac:dyDescent="0.25">
      <c r="A6537" s="103">
        <v>87301</v>
      </c>
      <c r="B6537" s="103" t="s">
        <v>7152</v>
      </c>
      <c r="C6537" s="103" t="s">
        <v>229</v>
      </c>
      <c r="D6537" s="360">
        <v>564.72</v>
      </c>
      <c r="E6537" s="522" t="s">
        <v>619</v>
      </c>
    </row>
    <row r="6538" spans="1:5" ht="13.5" x14ac:dyDescent="0.25">
      <c r="A6538" s="103">
        <v>87302</v>
      </c>
      <c r="B6538" s="103" t="s">
        <v>7153</v>
      </c>
      <c r="C6538" s="103" t="s">
        <v>229</v>
      </c>
      <c r="D6538" s="360">
        <v>549.27</v>
      </c>
      <c r="E6538" s="522" t="s">
        <v>619</v>
      </c>
    </row>
    <row r="6539" spans="1:5" ht="13.5" x14ac:dyDescent="0.25">
      <c r="A6539" s="103">
        <v>87304</v>
      </c>
      <c r="B6539" s="103" t="s">
        <v>7154</v>
      </c>
      <c r="C6539" s="103" t="s">
        <v>229</v>
      </c>
      <c r="D6539" s="360">
        <v>504.86</v>
      </c>
      <c r="E6539" s="522" t="s">
        <v>619</v>
      </c>
    </row>
    <row r="6540" spans="1:5" ht="13.5" x14ac:dyDescent="0.25">
      <c r="A6540" s="103">
        <v>87305</v>
      </c>
      <c r="B6540" s="103" t="s">
        <v>7155</v>
      </c>
      <c r="C6540" s="103" t="s">
        <v>229</v>
      </c>
      <c r="D6540" s="360">
        <v>502.75</v>
      </c>
      <c r="E6540" s="522" t="s">
        <v>619</v>
      </c>
    </row>
    <row r="6541" spans="1:5" ht="13.5" x14ac:dyDescent="0.25">
      <c r="A6541" s="103">
        <v>87307</v>
      </c>
      <c r="B6541" s="103" t="s">
        <v>7156</v>
      </c>
      <c r="C6541" s="103" t="s">
        <v>229</v>
      </c>
      <c r="D6541" s="360">
        <v>479.4</v>
      </c>
      <c r="E6541" s="522" t="s">
        <v>619</v>
      </c>
    </row>
    <row r="6542" spans="1:5" ht="13.5" x14ac:dyDescent="0.25">
      <c r="A6542" s="103">
        <v>87308</v>
      </c>
      <c r="B6542" s="103" t="s">
        <v>7157</v>
      </c>
      <c r="C6542" s="103" t="s">
        <v>229</v>
      </c>
      <c r="D6542" s="360">
        <v>464.22</v>
      </c>
      <c r="E6542" s="522" t="s">
        <v>619</v>
      </c>
    </row>
    <row r="6543" spans="1:5" ht="13.5" x14ac:dyDescent="0.25">
      <c r="A6543" s="103">
        <v>87310</v>
      </c>
      <c r="B6543" s="103" t="s">
        <v>7158</v>
      </c>
      <c r="C6543" s="103" t="s">
        <v>229</v>
      </c>
      <c r="D6543" s="360">
        <v>403.95</v>
      </c>
      <c r="E6543" s="522" t="s">
        <v>619</v>
      </c>
    </row>
    <row r="6544" spans="1:5" ht="13.5" x14ac:dyDescent="0.25">
      <c r="A6544" s="103">
        <v>87311</v>
      </c>
      <c r="B6544" s="103" t="s">
        <v>7159</v>
      </c>
      <c r="C6544" s="103" t="s">
        <v>229</v>
      </c>
      <c r="D6544" s="360">
        <v>388.91</v>
      </c>
      <c r="E6544" s="522" t="s">
        <v>619</v>
      </c>
    </row>
    <row r="6545" spans="1:5" ht="13.5" x14ac:dyDescent="0.25">
      <c r="A6545" s="103">
        <v>87313</v>
      </c>
      <c r="B6545" s="103" t="s">
        <v>7160</v>
      </c>
      <c r="C6545" s="103" t="s">
        <v>229</v>
      </c>
      <c r="D6545" s="360">
        <v>496.85</v>
      </c>
      <c r="E6545" s="522" t="s">
        <v>619</v>
      </c>
    </row>
    <row r="6546" spans="1:5" ht="13.5" x14ac:dyDescent="0.25">
      <c r="A6546" s="103">
        <v>87314</v>
      </c>
      <c r="B6546" s="103" t="s">
        <v>7161</v>
      </c>
      <c r="C6546" s="103" t="s">
        <v>229</v>
      </c>
      <c r="D6546" s="360">
        <v>483.55</v>
      </c>
      <c r="E6546" s="522" t="s">
        <v>619</v>
      </c>
    </row>
    <row r="6547" spans="1:5" ht="13.5" x14ac:dyDescent="0.25">
      <c r="A6547" s="103">
        <v>87316</v>
      </c>
      <c r="B6547" s="103" t="s">
        <v>7162</v>
      </c>
      <c r="C6547" s="103" t="s">
        <v>229</v>
      </c>
      <c r="D6547" s="360">
        <v>448.84</v>
      </c>
      <c r="E6547" s="522" t="s">
        <v>619</v>
      </c>
    </row>
    <row r="6548" spans="1:5" ht="13.5" x14ac:dyDescent="0.25">
      <c r="A6548" s="103">
        <v>87317</v>
      </c>
      <c r="B6548" s="103" t="s">
        <v>7163</v>
      </c>
      <c r="C6548" s="103" t="s">
        <v>229</v>
      </c>
      <c r="D6548" s="360">
        <v>427.63</v>
      </c>
      <c r="E6548" s="522" t="s">
        <v>619</v>
      </c>
    </row>
    <row r="6549" spans="1:5" ht="13.5" x14ac:dyDescent="0.25">
      <c r="A6549" s="103">
        <v>87319</v>
      </c>
      <c r="B6549" s="103" t="s">
        <v>7164</v>
      </c>
      <c r="C6549" s="103" t="s">
        <v>229</v>
      </c>
      <c r="D6549" s="104">
        <v>3157.89</v>
      </c>
      <c r="E6549" s="522" t="s">
        <v>619</v>
      </c>
    </row>
    <row r="6550" spans="1:5" ht="13.5" x14ac:dyDescent="0.25">
      <c r="A6550" s="103">
        <v>87320</v>
      </c>
      <c r="B6550" s="103" t="s">
        <v>7165</v>
      </c>
      <c r="C6550" s="103" t="s">
        <v>229</v>
      </c>
      <c r="D6550" s="104">
        <v>3156.71</v>
      </c>
      <c r="E6550" s="522" t="s">
        <v>619</v>
      </c>
    </row>
    <row r="6551" spans="1:5" ht="13.5" x14ac:dyDescent="0.25">
      <c r="A6551" s="103">
        <v>87322</v>
      </c>
      <c r="B6551" s="103" t="s">
        <v>7166</v>
      </c>
      <c r="C6551" s="103" t="s">
        <v>229</v>
      </c>
      <c r="D6551" s="104">
        <v>3264.72</v>
      </c>
      <c r="E6551" s="522" t="s">
        <v>619</v>
      </c>
    </row>
    <row r="6552" spans="1:5" ht="13.5" x14ac:dyDescent="0.25">
      <c r="A6552" s="103">
        <v>87323</v>
      </c>
      <c r="B6552" s="103" t="s">
        <v>7167</v>
      </c>
      <c r="C6552" s="103" t="s">
        <v>229</v>
      </c>
      <c r="D6552" s="104">
        <v>3255.99</v>
      </c>
      <c r="E6552" s="522" t="s">
        <v>619</v>
      </c>
    </row>
    <row r="6553" spans="1:5" ht="13.5" x14ac:dyDescent="0.25">
      <c r="A6553" s="103">
        <v>87325</v>
      </c>
      <c r="B6553" s="103" t="s">
        <v>7168</v>
      </c>
      <c r="C6553" s="103" t="s">
        <v>229</v>
      </c>
      <c r="D6553" s="104">
        <v>3187.81</v>
      </c>
      <c r="E6553" s="522" t="s">
        <v>619</v>
      </c>
    </row>
    <row r="6554" spans="1:5" ht="13.5" x14ac:dyDescent="0.25">
      <c r="A6554" s="103">
        <v>87326</v>
      </c>
      <c r="B6554" s="103" t="s">
        <v>7169</v>
      </c>
      <c r="C6554" s="103" t="s">
        <v>229</v>
      </c>
      <c r="D6554" s="104">
        <v>3186.37</v>
      </c>
      <c r="E6554" s="522" t="s">
        <v>619</v>
      </c>
    </row>
    <row r="6555" spans="1:5" ht="13.5" x14ac:dyDescent="0.25">
      <c r="A6555" s="103">
        <v>87327</v>
      </c>
      <c r="B6555" s="103" t="s">
        <v>7170</v>
      </c>
      <c r="C6555" s="103" t="s">
        <v>229</v>
      </c>
      <c r="D6555" s="360">
        <v>428.1</v>
      </c>
      <c r="E6555" s="522" t="s">
        <v>619</v>
      </c>
    </row>
    <row r="6556" spans="1:5" ht="13.5" x14ac:dyDescent="0.25">
      <c r="A6556" s="103">
        <v>87328</v>
      </c>
      <c r="B6556" s="103" t="s">
        <v>7171</v>
      </c>
      <c r="C6556" s="103" t="s">
        <v>229</v>
      </c>
      <c r="D6556" s="360">
        <v>360.43</v>
      </c>
      <c r="E6556" s="522" t="s">
        <v>619</v>
      </c>
    </row>
    <row r="6557" spans="1:5" ht="13.5" x14ac:dyDescent="0.25">
      <c r="A6557" s="103">
        <v>87329</v>
      </c>
      <c r="B6557" s="103" t="s">
        <v>7172</v>
      </c>
      <c r="C6557" s="103" t="s">
        <v>229</v>
      </c>
      <c r="D6557" s="360">
        <v>463.22</v>
      </c>
      <c r="E6557" s="522" t="s">
        <v>619</v>
      </c>
    </row>
    <row r="6558" spans="1:5" ht="13.5" x14ac:dyDescent="0.25">
      <c r="A6558" s="103">
        <v>87330</v>
      </c>
      <c r="B6558" s="103" t="s">
        <v>7173</v>
      </c>
      <c r="C6558" s="103" t="s">
        <v>229</v>
      </c>
      <c r="D6558" s="360">
        <v>386.91</v>
      </c>
      <c r="E6558" s="522" t="s">
        <v>619</v>
      </c>
    </row>
    <row r="6559" spans="1:5" ht="13.5" x14ac:dyDescent="0.25">
      <c r="A6559" s="103">
        <v>87331</v>
      </c>
      <c r="B6559" s="103" t="s">
        <v>7174</v>
      </c>
      <c r="C6559" s="103" t="s">
        <v>229</v>
      </c>
      <c r="D6559" s="360">
        <v>554.83000000000004</v>
      </c>
      <c r="E6559" s="522" t="s">
        <v>619</v>
      </c>
    </row>
    <row r="6560" spans="1:5" ht="13.5" x14ac:dyDescent="0.25">
      <c r="A6560" s="103">
        <v>87332</v>
      </c>
      <c r="B6560" s="103" t="s">
        <v>7175</v>
      </c>
      <c r="C6560" s="103" t="s">
        <v>229</v>
      </c>
      <c r="D6560" s="360">
        <v>484.31</v>
      </c>
      <c r="E6560" s="522" t="s">
        <v>619</v>
      </c>
    </row>
    <row r="6561" spans="1:5" ht="13.5" x14ac:dyDescent="0.25">
      <c r="A6561" s="103">
        <v>87333</v>
      </c>
      <c r="B6561" s="103" t="s">
        <v>7176</v>
      </c>
      <c r="C6561" s="103" t="s">
        <v>229</v>
      </c>
      <c r="D6561" s="360">
        <v>515.48</v>
      </c>
      <c r="E6561" s="522" t="s">
        <v>619</v>
      </c>
    </row>
    <row r="6562" spans="1:5" ht="13.5" x14ac:dyDescent="0.25">
      <c r="A6562" s="103">
        <v>87334</v>
      </c>
      <c r="B6562" s="103" t="s">
        <v>7177</v>
      </c>
      <c r="C6562" s="103" t="s">
        <v>229</v>
      </c>
      <c r="D6562" s="360">
        <v>471.53</v>
      </c>
      <c r="E6562" s="522" t="s">
        <v>619</v>
      </c>
    </row>
    <row r="6563" spans="1:5" ht="13.5" x14ac:dyDescent="0.25">
      <c r="A6563" s="103">
        <v>87335</v>
      </c>
      <c r="B6563" s="103" t="s">
        <v>7178</v>
      </c>
      <c r="C6563" s="103" t="s">
        <v>229</v>
      </c>
      <c r="D6563" s="360">
        <v>506.97</v>
      </c>
      <c r="E6563" s="522" t="s">
        <v>619</v>
      </c>
    </row>
    <row r="6564" spans="1:5" ht="13.5" x14ac:dyDescent="0.25">
      <c r="A6564" s="103">
        <v>87336</v>
      </c>
      <c r="B6564" s="103" t="s">
        <v>7179</v>
      </c>
      <c r="C6564" s="103" t="s">
        <v>229</v>
      </c>
      <c r="D6564" s="360">
        <v>487.35</v>
      </c>
      <c r="E6564" s="522" t="s">
        <v>619</v>
      </c>
    </row>
    <row r="6565" spans="1:5" ht="13.5" x14ac:dyDescent="0.25">
      <c r="A6565" s="103">
        <v>87337</v>
      </c>
      <c r="B6565" s="103" t="s">
        <v>7180</v>
      </c>
      <c r="C6565" s="103" t="s">
        <v>229</v>
      </c>
      <c r="D6565" s="360">
        <v>498.29</v>
      </c>
      <c r="E6565" s="522" t="s">
        <v>619</v>
      </c>
    </row>
    <row r="6566" spans="1:5" ht="13.5" x14ac:dyDescent="0.25">
      <c r="A6566" s="103">
        <v>87338</v>
      </c>
      <c r="B6566" s="103" t="s">
        <v>7181</v>
      </c>
      <c r="C6566" s="103" t="s">
        <v>229</v>
      </c>
      <c r="D6566" s="360">
        <v>473.65</v>
      </c>
      <c r="E6566" s="522" t="s">
        <v>619</v>
      </c>
    </row>
    <row r="6567" spans="1:5" ht="13.5" x14ac:dyDescent="0.25">
      <c r="A6567" s="103">
        <v>87339</v>
      </c>
      <c r="B6567" s="103" t="s">
        <v>7182</v>
      </c>
      <c r="C6567" s="103" t="s">
        <v>229</v>
      </c>
      <c r="D6567" s="360">
        <v>768.25</v>
      </c>
      <c r="E6567" s="522" t="s">
        <v>619</v>
      </c>
    </row>
    <row r="6568" spans="1:5" ht="13.5" x14ac:dyDescent="0.25">
      <c r="A6568" s="103">
        <v>87340</v>
      </c>
      <c r="B6568" s="103" t="s">
        <v>7183</v>
      </c>
      <c r="C6568" s="103" t="s">
        <v>229</v>
      </c>
      <c r="D6568" s="360">
        <v>630.59</v>
      </c>
      <c r="E6568" s="522" t="s">
        <v>619</v>
      </c>
    </row>
    <row r="6569" spans="1:5" ht="13.5" x14ac:dyDescent="0.25">
      <c r="A6569" s="103">
        <v>87341</v>
      </c>
      <c r="B6569" s="103" t="s">
        <v>7184</v>
      </c>
      <c r="C6569" s="103" t="s">
        <v>229</v>
      </c>
      <c r="D6569" s="360">
        <v>593.82000000000005</v>
      </c>
      <c r="E6569" s="522" t="s">
        <v>619</v>
      </c>
    </row>
    <row r="6570" spans="1:5" ht="13.5" x14ac:dyDescent="0.25">
      <c r="A6570" s="103">
        <v>87342</v>
      </c>
      <c r="B6570" s="103" t="s">
        <v>7185</v>
      </c>
      <c r="C6570" s="103" t="s">
        <v>229</v>
      </c>
      <c r="D6570" s="360">
        <v>644.91999999999996</v>
      </c>
      <c r="E6570" s="522" t="s">
        <v>619</v>
      </c>
    </row>
    <row r="6571" spans="1:5" ht="13.5" x14ac:dyDescent="0.25">
      <c r="A6571" s="103">
        <v>87343</v>
      </c>
      <c r="B6571" s="103" t="s">
        <v>7186</v>
      </c>
      <c r="C6571" s="103" t="s">
        <v>229</v>
      </c>
      <c r="D6571" s="360">
        <v>566.9</v>
      </c>
      <c r="E6571" s="522" t="s">
        <v>619</v>
      </c>
    </row>
    <row r="6572" spans="1:5" ht="13.5" x14ac:dyDescent="0.25">
      <c r="A6572" s="103">
        <v>87344</v>
      </c>
      <c r="B6572" s="103" t="s">
        <v>7187</v>
      </c>
      <c r="C6572" s="103" t="s">
        <v>229</v>
      </c>
      <c r="D6572" s="360">
        <v>521.25</v>
      </c>
      <c r="E6572" s="522" t="s">
        <v>619</v>
      </c>
    </row>
    <row r="6573" spans="1:5" ht="13.5" x14ac:dyDescent="0.25">
      <c r="A6573" s="103">
        <v>87345</v>
      </c>
      <c r="B6573" s="103" t="s">
        <v>7188</v>
      </c>
      <c r="C6573" s="103" t="s">
        <v>229</v>
      </c>
      <c r="D6573" s="360">
        <v>572.91999999999996</v>
      </c>
      <c r="E6573" s="522" t="s">
        <v>619</v>
      </c>
    </row>
    <row r="6574" spans="1:5" ht="13.5" x14ac:dyDescent="0.25">
      <c r="A6574" s="103">
        <v>87346</v>
      </c>
      <c r="B6574" s="103" t="s">
        <v>7189</v>
      </c>
      <c r="C6574" s="103" t="s">
        <v>229</v>
      </c>
      <c r="D6574" s="360">
        <v>508.43</v>
      </c>
      <c r="E6574" s="522" t="s">
        <v>619</v>
      </c>
    </row>
    <row r="6575" spans="1:5" ht="13.5" x14ac:dyDescent="0.25">
      <c r="A6575" s="103">
        <v>87347</v>
      </c>
      <c r="B6575" s="103" t="s">
        <v>7190</v>
      </c>
      <c r="C6575" s="103" t="s">
        <v>229</v>
      </c>
      <c r="D6575" s="360">
        <v>471.67</v>
      </c>
      <c r="E6575" s="522" t="s">
        <v>619</v>
      </c>
    </row>
    <row r="6576" spans="1:5" ht="13.5" x14ac:dyDescent="0.25">
      <c r="A6576" s="103">
        <v>87348</v>
      </c>
      <c r="B6576" s="103" t="s">
        <v>7191</v>
      </c>
      <c r="C6576" s="103" t="s">
        <v>229</v>
      </c>
      <c r="D6576" s="360">
        <v>518.91999999999996</v>
      </c>
      <c r="E6576" s="522" t="s">
        <v>619</v>
      </c>
    </row>
    <row r="6577" spans="1:5" ht="13.5" x14ac:dyDescent="0.25">
      <c r="A6577" s="103">
        <v>87349</v>
      </c>
      <c r="B6577" s="103" t="s">
        <v>7192</v>
      </c>
      <c r="C6577" s="103" t="s">
        <v>229</v>
      </c>
      <c r="D6577" s="360">
        <v>431.83</v>
      </c>
      <c r="E6577" s="522" t="s">
        <v>619</v>
      </c>
    </row>
    <row r="6578" spans="1:5" ht="13.5" x14ac:dyDescent="0.25">
      <c r="A6578" s="103">
        <v>87350</v>
      </c>
      <c r="B6578" s="103" t="s">
        <v>7193</v>
      </c>
      <c r="C6578" s="103" t="s">
        <v>229</v>
      </c>
      <c r="D6578" s="360">
        <v>454.92</v>
      </c>
      <c r="E6578" s="522" t="s">
        <v>619</v>
      </c>
    </row>
    <row r="6579" spans="1:5" ht="13.5" x14ac:dyDescent="0.25">
      <c r="A6579" s="103">
        <v>87351</v>
      </c>
      <c r="B6579" s="103" t="s">
        <v>7194</v>
      </c>
      <c r="C6579" s="103" t="s">
        <v>229</v>
      </c>
      <c r="D6579" s="360">
        <v>373.38</v>
      </c>
      <c r="E6579" s="522" t="s">
        <v>619</v>
      </c>
    </row>
    <row r="6580" spans="1:5" ht="13.5" x14ac:dyDescent="0.25">
      <c r="A6580" s="103">
        <v>87352</v>
      </c>
      <c r="B6580" s="103" t="s">
        <v>7195</v>
      </c>
      <c r="C6580" s="103" t="s">
        <v>229</v>
      </c>
      <c r="D6580" s="360">
        <v>587.37</v>
      </c>
      <c r="E6580" s="522" t="s">
        <v>619</v>
      </c>
    </row>
    <row r="6581" spans="1:5" ht="13.5" x14ac:dyDescent="0.25">
      <c r="A6581" s="103">
        <v>87353</v>
      </c>
      <c r="B6581" s="103" t="s">
        <v>7196</v>
      </c>
      <c r="C6581" s="103" t="s">
        <v>229</v>
      </c>
      <c r="D6581" s="360">
        <v>502.62</v>
      </c>
      <c r="E6581" s="522" t="s">
        <v>619</v>
      </c>
    </row>
    <row r="6582" spans="1:5" ht="13.5" x14ac:dyDescent="0.25">
      <c r="A6582" s="103">
        <v>87354</v>
      </c>
      <c r="B6582" s="103" t="s">
        <v>7197</v>
      </c>
      <c r="C6582" s="103" t="s">
        <v>229</v>
      </c>
      <c r="D6582" s="360">
        <v>461.97</v>
      </c>
      <c r="E6582" s="522" t="s">
        <v>619</v>
      </c>
    </row>
    <row r="6583" spans="1:5" ht="13.5" x14ac:dyDescent="0.25">
      <c r="A6583" s="103">
        <v>87355</v>
      </c>
      <c r="B6583" s="103" t="s">
        <v>7198</v>
      </c>
      <c r="C6583" s="103" t="s">
        <v>229</v>
      </c>
      <c r="D6583" s="360">
        <v>492.06</v>
      </c>
      <c r="E6583" s="522" t="s">
        <v>619</v>
      </c>
    </row>
    <row r="6584" spans="1:5" ht="13.5" x14ac:dyDescent="0.25">
      <c r="A6584" s="103">
        <v>87356</v>
      </c>
      <c r="B6584" s="103" t="s">
        <v>7199</v>
      </c>
      <c r="C6584" s="103" t="s">
        <v>229</v>
      </c>
      <c r="D6584" s="360">
        <v>434.34</v>
      </c>
      <c r="E6584" s="522" t="s">
        <v>619</v>
      </c>
    </row>
    <row r="6585" spans="1:5" ht="13.5" x14ac:dyDescent="0.25">
      <c r="A6585" s="103">
        <v>87357</v>
      </c>
      <c r="B6585" s="103" t="s">
        <v>7200</v>
      </c>
      <c r="C6585" s="103" t="s">
        <v>229</v>
      </c>
      <c r="D6585" s="360">
        <v>404.48</v>
      </c>
      <c r="E6585" s="522" t="s">
        <v>619</v>
      </c>
    </row>
    <row r="6586" spans="1:5" ht="13.5" x14ac:dyDescent="0.25">
      <c r="A6586" s="103">
        <v>87358</v>
      </c>
      <c r="B6586" s="103" t="s">
        <v>7201</v>
      </c>
      <c r="C6586" s="103" t="s">
        <v>229</v>
      </c>
      <c r="D6586" s="104">
        <v>3128.16</v>
      </c>
      <c r="E6586" s="522" t="s">
        <v>619</v>
      </c>
    </row>
    <row r="6587" spans="1:5" ht="13.5" x14ac:dyDescent="0.25">
      <c r="A6587" s="103">
        <v>87359</v>
      </c>
      <c r="B6587" s="103" t="s">
        <v>7202</v>
      </c>
      <c r="C6587" s="103" t="s">
        <v>229</v>
      </c>
      <c r="D6587" s="104">
        <v>3092.21</v>
      </c>
      <c r="E6587" s="522" t="s">
        <v>619</v>
      </c>
    </row>
    <row r="6588" spans="1:5" ht="13.5" x14ac:dyDescent="0.25">
      <c r="A6588" s="103">
        <v>87360</v>
      </c>
      <c r="B6588" s="103" t="s">
        <v>7203</v>
      </c>
      <c r="C6588" s="103" t="s">
        <v>229</v>
      </c>
      <c r="D6588" s="104">
        <v>3238.25</v>
      </c>
      <c r="E6588" s="522" t="s">
        <v>619</v>
      </c>
    </row>
    <row r="6589" spans="1:5" ht="13.5" x14ac:dyDescent="0.25">
      <c r="A6589" s="103">
        <v>87361</v>
      </c>
      <c r="B6589" s="103" t="s">
        <v>7204</v>
      </c>
      <c r="C6589" s="103" t="s">
        <v>229</v>
      </c>
      <c r="D6589" s="104">
        <v>3185.83</v>
      </c>
      <c r="E6589" s="522" t="s">
        <v>619</v>
      </c>
    </row>
    <row r="6590" spans="1:5" ht="13.5" x14ac:dyDescent="0.25">
      <c r="A6590" s="103">
        <v>87362</v>
      </c>
      <c r="B6590" s="103" t="s">
        <v>7205</v>
      </c>
      <c r="C6590" s="103" t="s">
        <v>229</v>
      </c>
      <c r="D6590" s="104">
        <v>3177.83</v>
      </c>
      <c r="E6590" s="522" t="s">
        <v>619</v>
      </c>
    </row>
    <row r="6591" spans="1:5" ht="13.5" x14ac:dyDescent="0.25">
      <c r="A6591" s="103">
        <v>87363</v>
      </c>
      <c r="B6591" s="103" t="s">
        <v>7206</v>
      </c>
      <c r="C6591" s="103" t="s">
        <v>229</v>
      </c>
      <c r="D6591" s="104">
        <v>3167.04</v>
      </c>
      <c r="E6591" s="522" t="s">
        <v>619</v>
      </c>
    </row>
    <row r="6592" spans="1:5" ht="13.5" x14ac:dyDescent="0.25">
      <c r="A6592" s="103">
        <v>87364</v>
      </c>
      <c r="B6592" s="103" t="s">
        <v>7207</v>
      </c>
      <c r="C6592" s="103" t="s">
        <v>229</v>
      </c>
      <c r="D6592" s="104">
        <v>3127.28</v>
      </c>
      <c r="E6592" s="522" t="s">
        <v>619</v>
      </c>
    </row>
    <row r="6593" spans="1:5" ht="13.5" x14ac:dyDescent="0.25">
      <c r="A6593" s="103">
        <v>87365</v>
      </c>
      <c r="B6593" s="103" t="s">
        <v>7208</v>
      </c>
      <c r="C6593" s="103" t="s">
        <v>229</v>
      </c>
      <c r="D6593" s="360">
        <v>497.5</v>
      </c>
      <c r="E6593" s="522" t="s">
        <v>619</v>
      </c>
    </row>
    <row r="6594" spans="1:5" ht="13.5" x14ac:dyDescent="0.25">
      <c r="A6594" s="103">
        <v>87366</v>
      </c>
      <c r="B6594" s="103" t="s">
        <v>7209</v>
      </c>
      <c r="C6594" s="103" t="s">
        <v>229</v>
      </c>
      <c r="D6594" s="360">
        <v>527.62</v>
      </c>
      <c r="E6594" s="522" t="s">
        <v>619</v>
      </c>
    </row>
    <row r="6595" spans="1:5" ht="13.5" x14ac:dyDescent="0.25">
      <c r="A6595" s="103">
        <v>87367</v>
      </c>
      <c r="B6595" s="103" t="s">
        <v>7210</v>
      </c>
      <c r="C6595" s="103" t="s">
        <v>229</v>
      </c>
      <c r="D6595" s="360">
        <v>624.59</v>
      </c>
      <c r="E6595" s="522" t="s">
        <v>619</v>
      </c>
    </row>
    <row r="6596" spans="1:5" ht="13.5" x14ac:dyDescent="0.25">
      <c r="A6596" s="103">
        <v>87368</v>
      </c>
      <c r="B6596" s="103" t="s">
        <v>7211</v>
      </c>
      <c r="C6596" s="103" t="s">
        <v>229</v>
      </c>
      <c r="D6596" s="360">
        <v>608.82000000000005</v>
      </c>
      <c r="E6596" s="522" t="s">
        <v>619</v>
      </c>
    </row>
    <row r="6597" spans="1:5" ht="13.5" x14ac:dyDescent="0.25">
      <c r="A6597" s="103">
        <v>87369</v>
      </c>
      <c r="B6597" s="103" t="s">
        <v>7212</v>
      </c>
      <c r="C6597" s="103" t="s">
        <v>229</v>
      </c>
      <c r="D6597" s="360">
        <v>623.86</v>
      </c>
      <c r="E6597" s="522" t="s">
        <v>619</v>
      </c>
    </row>
    <row r="6598" spans="1:5" ht="13.5" x14ac:dyDescent="0.25">
      <c r="A6598" s="103">
        <v>87370</v>
      </c>
      <c r="B6598" s="103" t="s">
        <v>7213</v>
      </c>
      <c r="C6598" s="103" t="s">
        <v>229</v>
      </c>
      <c r="D6598" s="360">
        <v>599.54999999999995</v>
      </c>
      <c r="E6598" s="522" t="s">
        <v>619</v>
      </c>
    </row>
    <row r="6599" spans="1:5" ht="13.5" x14ac:dyDescent="0.25">
      <c r="A6599" s="103">
        <v>87371</v>
      </c>
      <c r="B6599" s="103" t="s">
        <v>7214</v>
      </c>
      <c r="C6599" s="103" t="s">
        <v>229</v>
      </c>
      <c r="D6599" s="360">
        <v>586.23</v>
      </c>
      <c r="E6599" s="522" t="s">
        <v>619</v>
      </c>
    </row>
    <row r="6600" spans="1:5" ht="13.5" x14ac:dyDescent="0.25">
      <c r="A6600" s="103">
        <v>87372</v>
      </c>
      <c r="B6600" s="103" t="s">
        <v>7215</v>
      </c>
      <c r="C6600" s="103" t="s">
        <v>229</v>
      </c>
      <c r="D6600" s="360">
        <v>746.71</v>
      </c>
      <c r="E6600" s="522" t="s">
        <v>619</v>
      </c>
    </row>
    <row r="6601" spans="1:5" ht="13.5" x14ac:dyDescent="0.25">
      <c r="A6601" s="103">
        <v>87373</v>
      </c>
      <c r="B6601" s="103" t="s">
        <v>7216</v>
      </c>
      <c r="C6601" s="103" t="s">
        <v>229</v>
      </c>
      <c r="D6601" s="360">
        <v>660.78</v>
      </c>
      <c r="E6601" s="522" t="s">
        <v>619</v>
      </c>
    </row>
    <row r="6602" spans="1:5" ht="13.5" x14ac:dyDescent="0.25">
      <c r="A6602" s="103">
        <v>87374</v>
      </c>
      <c r="B6602" s="103" t="s">
        <v>7217</v>
      </c>
      <c r="C6602" s="103" t="s">
        <v>229</v>
      </c>
      <c r="D6602" s="360">
        <v>612.38</v>
      </c>
      <c r="E6602" s="522" t="s">
        <v>619</v>
      </c>
    </row>
    <row r="6603" spans="1:5" ht="13.5" x14ac:dyDescent="0.25">
      <c r="A6603" s="103">
        <v>87375</v>
      </c>
      <c r="B6603" s="103" t="s">
        <v>7218</v>
      </c>
      <c r="C6603" s="103" t="s">
        <v>229</v>
      </c>
      <c r="D6603" s="360">
        <v>581.07000000000005</v>
      </c>
      <c r="E6603" s="522" t="s">
        <v>619</v>
      </c>
    </row>
    <row r="6604" spans="1:5" ht="13.5" x14ac:dyDescent="0.25">
      <c r="A6604" s="103">
        <v>87376</v>
      </c>
      <c r="B6604" s="103" t="s">
        <v>7219</v>
      </c>
      <c r="C6604" s="103" t="s">
        <v>229</v>
      </c>
      <c r="D6604" s="360">
        <v>510.1</v>
      </c>
      <c r="E6604" s="522" t="s">
        <v>619</v>
      </c>
    </row>
    <row r="6605" spans="1:5" ht="13.5" x14ac:dyDescent="0.25">
      <c r="A6605" s="103">
        <v>87377</v>
      </c>
      <c r="B6605" s="103" t="s">
        <v>7220</v>
      </c>
      <c r="C6605" s="103" t="s">
        <v>229</v>
      </c>
      <c r="D6605" s="360">
        <v>607.30999999999995</v>
      </c>
      <c r="E6605" s="522" t="s">
        <v>619</v>
      </c>
    </row>
    <row r="6606" spans="1:5" ht="13.5" x14ac:dyDescent="0.25">
      <c r="A6606" s="103">
        <v>87378</v>
      </c>
      <c r="B6606" s="103" t="s">
        <v>7221</v>
      </c>
      <c r="C6606" s="103" t="s">
        <v>229</v>
      </c>
      <c r="D6606" s="360">
        <v>544.49</v>
      </c>
      <c r="E6606" s="522" t="s">
        <v>619</v>
      </c>
    </row>
    <row r="6607" spans="1:5" ht="13.5" x14ac:dyDescent="0.25">
      <c r="A6607" s="103">
        <v>87379</v>
      </c>
      <c r="B6607" s="103" t="s">
        <v>7222</v>
      </c>
      <c r="C6607" s="103" t="s">
        <v>229</v>
      </c>
      <c r="D6607" s="104">
        <v>3244.67</v>
      </c>
      <c r="E6607" s="522" t="s">
        <v>619</v>
      </c>
    </row>
    <row r="6608" spans="1:5" ht="13.5" x14ac:dyDescent="0.25">
      <c r="A6608" s="103">
        <v>87380</v>
      </c>
      <c r="B6608" s="103" t="s">
        <v>7223</v>
      </c>
      <c r="C6608" s="103" t="s">
        <v>229</v>
      </c>
      <c r="D6608" s="104">
        <v>3337.17</v>
      </c>
      <c r="E6608" s="522" t="s">
        <v>619</v>
      </c>
    </row>
    <row r="6609" spans="1:5" ht="13.5" x14ac:dyDescent="0.25">
      <c r="A6609" s="103">
        <v>87381</v>
      </c>
      <c r="B6609" s="103" t="s">
        <v>7224</v>
      </c>
      <c r="C6609" s="103" t="s">
        <v>229</v>
      </c>
      <c r="D6609" s="104">
        <v>3276.99</v>
      </c>
      <c r="E6609" s="522" t="s">
        <v>619</v>
      </c>
    </row>
    <row r="6610" spans="1:5" ht="13.5" x14ac:dyDescent="0.25">
      <c r="A6610" s="103">
        <v>87382</v>
      </c>
      <c r="B6610" s="103" t="s">
        <v>7225</v>
      </c>
      <c r="C6610" s="103" t="s">
        <v>229</v>
      </c>
      <c r="D6610" s="104">
        <v>1458.81</v>
      </c>
      <c r="E6610" s="522" t="s">
        <v>619</v>
      </c>
    </row>
    <row r="6611" spans="1:5" ht="13.5" x14ac:dyDescent="0.25">
      <c r="A6611" s="103">
        <v>87383</v>
      </c>
      <c r="B6611" s="103" t="s">
        <v>7226</v>
      </c>
      <c r="C6611" s="103" t="s">
        <v>229</v>
      </c>
      <c r="D6611" s="104">
        <v>1448.53</v>
      </c>
      <c r="E6611" s="522" t="s">
        <v>619</v>
      </c>
    </row>
    <row r="6612" spans="1:5" ht="13.5" x14ac:dyDescent="0.25">
      <c r="A6612" s="103">
        <v>87384</v>
      </c>
      <c r="B6612" s="103" t="s">
        <v>7227</v>
      </c>
      <c r="C6612" s="103" t="s">
        <v>229</v>
      </c>
      <c r="D6612" s="104">
        <v>1433.88</v>
      </c>
      <c r="E6612" s="522" t="s">
        <v>619</v>
      </c>
    </row>
    <row r="6613" spans="1:5" ht="13.5" x14ac:dyDescent="0.25">
      <c r="A6613" s="103">
        <v>87385</v>
      </c>
      <c r="B6613" s="103" t="s">
        <v>7228</v>
      </c>
      <c r="C6613" s="103" t="s">
        <v>229</v>
      </c>
      <c r="D6613" s="104">
        <v>1692.93</v>
      </c>
      <c r="E6613" s="522" t="s">
        <v>619</v>
      </c>
    </row>
    <row r="6614" spans="1:5" ht="13.5" x14ac:dyDescent="0.25">
      <c r="A6614" s="103">
        <v>87386</v>
      </c>
      <c r="B6614" s="103" t="s">
        <v>7229</v>
      </c>
      <c r="C6614" s="103" t="s">
        <v>229</v>
      </c>
      <c r="D6614" s="104">
        <v>1676.1</v>
      </c>
      <c r="E6614" s="522" t="s">
        <v>619</v>
      </c>
    </row>
    <row r="6615" spans="1:5" ht="13.5" x14ac:dyDescent="0.25">
      <c r="A6615" s="103">
        <v>87387</v>
      </c>
      <c r="B6615" s="103" t="s">
        <v>7230</v>
      </c>
      <c r="C6615" s="103" t="s">
        <v>229</v>
      </c>
      <c r="D6615" s="104">
        <v>1662.22</v>
      </c>
      <c r="E6615" s="522" t="s">
        <v>619</v>
      </c>
    </row>
    <row r="6616" spans="1:5" ht="13.5" x14ac:dyDescent="0.25">
      <c r="A6616" s="103">
        <v>87388</v>
      </c>
      <c r="B6616" s="103" t="s">
        <v>7231</v>
      </c>
      <c r="C6616" s="103" t="s">
        <v>229</v>
      </c>
      <c r="D6616" s="104">
        <v>3991.15</v>
      </c>
      <c r="E6616" s="522" t="s">
        <v>619</v>
      </c>
    </row>
    <row r="6617" spans="1:5" ht="13.5" x14ac:dyDescent="0.25">
      <c r="A6617" s="103">
        <v>87389</v>
      </c>
      <c r="B6617" s="103" t="s">
        <v>7232</v>
      </c>
      <c r="C6617" s="103" t="s">
        <v>229</v>
      </c>
      <c r="D6617" s="104">
        <v>3998.41</v>
      </c>
      <c r="E6617" s="522" t="s">
        <v>619</v>
      </c>
    </row>
    <row r="6618" spans="1:5" ht="13.5" x14ac:dyDescent="0.25">
      <c r="A6618" s="103">
        <v>87390</v>
      </c>
      <c r="B6618" s="103" t="s">
        <v>7233</v>
      </c>
      <c r="C6618" s="103" t="s">
        <v>229</v>
      </c>
      <c r="D6618" s="104">
        <v>4010.14</v>
      </c>
      <c r="E6618" s="522" t="s">
        <v>619</v>
      </c>
    </row>
    <row r="6619" spans="1:5" ht="13.5" x14ac:dyDescent="0.25">
      <c r="A6619" s="103">
        <v>87391</v>
      </c>
      <c r="B6619" s="103" t="s">
        <v>7234</v>
      </c>
      <c r="C6619" s="103" t="s">
        <v>229</v>
      </c>
      <c r="D6619" s="104">
        <v>4452.17</v>
      </c>
      <c r="E6619" s="522" t="s">
        <v>619</v>
      </c>
    </row>
    <row r="6620" spans="1:5" ht="13.5" x14ac:dyDescent="0.25">
      <c r="A6620" s="103">
        <v>87393</v>
      </c>
      <c r="B6620" s="103" t="s">
        <v>7235</v>
      </c>
      <c r="C6620" s="103" t="s">
        <v>229</v>
      </c>
      <c r="D6620" s="104">
        <v>4482.7299999999996</v>
      </c>
      <c r="E6620" s="522" t="s">
        <v>619</v>
      </c>
    </row>
    <row r="6621" spans="1:5" ht="13.5" x14ac:dyDescent="0.25">
      <c r="A6621" s="103">
        <v>87394</v>
      </c>
      <c r="B6621" s="103" t="s">
        <v>7236</v>
      </c>
      <c r="C6621" s="103" t="s">
        <v>229</v>
      </c>
      <c r="D6621" s="104">
        <v>4511.37</v>
      </c>
      <c r="E6621" s="522" t="s">
        <v>619</v>
      </c>
    </row>
    <row r="6622" spans="1:5" ht="13.5" x14ac:dyDescent="0.25">
      <c r="A6622" s="103">
        <v>87395</v>
      </c>
      <c r="B6622" s="103" t="s">
        <v>7237</v>
      </c>
      <c r="C6622" s="103" t="s">
        <v>229</v>
      </c>
      <c r="D6622" s="104">
        <v>2809.99</v>
      </c>
      <c r="E6622" s="522" t="s">
        <v>619</v>
      </c>
    </row>
    <row r="6623" spans="1:5" ht="13.5" x14ac:dyDescent="0.25">
      <c r="A6623" s="103">
        <v>87396</v>
      </c>
      <c r="B6623" s="103" t="s">
        <v>7238</v>
      </c>
      <c r="C6623" s="103" t="s">
        <v>229</v>
      </c>
      <c r="D6623" s="104">
        <v>2818.5</v>
      </c>
      <c r="E6623" s="522" t="s">
        <v>619</v>
      </c>
    </row>
    <row r="6624" spans="1:5" ht="13.5" x14ac:dyDescent="0.25">
      <c r="A6624" s="103">
        <v>87397</v>
      </c>
      <c r="B6624" s="103" t="s">
        <v>7239</v>
      </c>
      <c r="C6624" s="103" t="s">
        <v>229</v>
      </c>
      <c r="D6624" s="104">
        <v>2826.07</v>
      </c>
      <c r="E6624" s="522" t="s">
        <v>619</v>
      </c>
    </row>
    <row r="6625" spans="1:5" ht="13.5" x14ac:dyDescent="0.25">
      <c r="A6625" s="103">
        <v>87398</v>
      </c>
      <c r="B6625" s="103" t="s">
        <v>7240</v>
      </c>
      <c r="C6625" s="103" t="s">
        <v>229</v>
      </c>
      <c r="D6625" s="104">
        <v>1634.64</v>
      </c>
      <c r="E6625" s="522" t="s">
        <v>619</v>
      </c>
    </row>
    <row r="6626" spans="1:5" ht="13.5" x14ac:dyDescent="0.25">
      <c r="A6626" s="103">
        <v>87399</v>
      </c>
      <c r="B6626" s="103" t="s">
        <v>7241</v>
      </c>
      <c r="C6626" s="103" t="s">
        <v>229</v>
      </c>
      <c r="D6626" s="104">
        <v>1867.88</v>
      </c>
      <c r="E6626" s="522" t="s">
        <v>619</v>
      </c>
    </row>
    <row r="6627" spans="1:5" ht="13.5" x14ac:dyDescent="0.25">
      <c r="A6627" s="103">
        <v>87401</v>
      </c>
      <c r="B6627" s="103" t="s">
        <v>7242</v>
      </c>
      <c r="C6627" s="103" t="s">
        <v>229</v>
      </c>
      <c r="D6627" s="104">
        <v>4708.54</v>
      </c>
      <c r="E6627" s="522" t="s">
        <v>619</v>
      </c>
    </row>
    <row r="6628" spans="1:5" ht="13.5" x14ac:dyDescent="0.25">
      <c r="A6628" s="103">
        <v>87402</v>
      </c>
      <c r="B6628" s="103" t="s">
        <v>7243</v>
      </c>
      <c r="C6628" s="103" t="s">
        <v>229</v>
      </c>
      <c r="D6628" s="104">
        <v>3032.74</v>
      </c>
      <c r="E6628" s="522" t="s">
        <v>619</v>
      </c>
    </row>
    <row r="6629" spans="1:5" ht="13.5" x14ac:dyDescent="0.25">
      <c r="A6629" s="103">
        <v>87404</v>
      </c>
      <c r="B6629" s="103" t="s">
        <v>7244</v>
      </c>
      <c r="C6629" s="103" t="s">
        <v>229</v>
      </c>
      <c r="D6629" s="104">
        <v>4162.9399999999996</v>
      </c>
      <c r="E6629" s="522" t="s">
        <v>619</v>
      </c>
    </row>
    <row r="6630" spans="1:5" ht="13.5" x14ac:dyDescent="0.25">
      <c r="A6630" s="103">
        <v>87405</v>
      </c>
      <c r="B6630" s="103" t="s">
        <v>7245</v>
      </c>
      <c r="C6630" s="103" t="s">
        <v>229</v>
      </c>
      <c r="D6630" s="104">
        <v>4160.28</v>
      </c>
      <c r="E6630" s="522" t="s">
        <v>619</v>
      </c>
    </row>
    <row r="6631" spans="1:5" ht="13.5" x14ac:dyDescent="0.25">
      <c r="A6631" s="103">
        <v>87407</v>
      </c>
      <c r="B6631" s="103" t="s">
        <v>7246</v>
      </c>
      <c r="C6631" s="103" t="s">
        <v>229</v>
      </c>
      <c r="D6631" s="104">
        <v>1487.89</v>
      </c>
      <c r="E6631" s="522" t="s">
        <v>619</v>
      </c>
    </row>
    <row r="6632" spans="1:5" ht="13.5" x14ac:dyDescent="0.25">
      <c r="A6632" s="103">
        <v>87408</v>
      </c>
      <c r="B6632" s="103" t="s">
        <v>7247</v>
      </c>
      <c r="C6632" s="103" t="s">
        <v>229</v>
      </c>
      <c r="D6632" s="104">
        <v>1469.97</v>
      </c>
      <c r="E6632" s="522" t="s">
        <v>619</v>
      </c>
    </row>
    <row r="6633" spans="1:5" ht="13.5" x14ac:dyDescent="0.25">
      <c r="A6633" s="103">
        <v>87410</v>
      </c>
      <c r="B6633" s="103" t="s">
        <v>7248</v>
      </c>
      <c r="C6633" s="103" t="s">
        <v>229</v>
      </c>
      <c r="D6633" s="360">
        <v>861.11</v>
      </c>
      <c r="E6633" s="522" t="s">
        <v>619</v>
      </c>
    </row>
    <row r="6634" spans="1:5" ht="13.5" x14ac:dyDescent="0.25">
      <c r="A6634" s="103">
        <v>88626</v>
      </c>
      <c r="B6634" s="103" t="s">
        <v>7249</v>
      </c>
      <c r="C6634" s="103" t="s">
        <v>229</v>
      </c>
      <c r="D6634" s="360">
        <v>509.47</v>
      </c>
      <c r="E6634" s="522" t="s">
        <v>619</v>
      </c>
    </row>
    <row r="6635" spans="1:5" ht="13.5" x14ac:dyDescent="0.25">
      <c r="A6635" s="103">
        <v>88627</v>
      </c>
      <c r="B6635" s="103" t="s">
        <v>7250</v>
      </c>
      <c r="C6635" s="103" t="s">
        <v>229</v>
      </c>
      <c r="D6635" s="360">
        <v>589.32000000000005</v>
      </c>
      <c r="E6635" s="522" t="s">
        <v>619</v>
      </c>
    </row>
    <row r="6636" spans="1:5" ht="13.5" x14ac:dyDescent="0.25">
      <c r="A6636" s="103">
        <v>88628</v>
      </c>
      <c r="B6636" s="103" t="s">
        <v>7251</v>
      </c>
      <c r="C6636" s="103" t="s">
        <v>229</v>
      </c>
      <c r="D6636" s="360">
        <v>524.52</v>
      </c>
      <c r="E6636" s="522" t="s">
        <v>619</v>
      </c>
    </row>
    <row r="6637" spans="1:5" ht="13.5" x14ac:dyDescent="0.25">
      <c r="A6637" s="103">
        <v>88629</v>
      </c>
      <c r="B6637" s="103" t="s">
        <v>7252</v>
      </c>
      <c r="C6637" s="103" t="s">
        <v>229</v>
      </c>
      <c r="D6637" s="360">
        <v>611.17999999999995</v>
      </c>
      <c r="E6637" s="522" t="s">
        <v>619</v>
      </c>
    </row>
    <row r="6638" spans="1:5" ht="13.5" x14ac:dyDescent="0.25">
      <c r="A6638" s="103">
        <v>88630</v>
      </c>
      <c r="B6638" s="103" t="s">
        <v>7253</v>
      </c>
      <c r="C6638" s="103" t="s">
        <v>229</v>
      </c>
      <c r="D6638" s="360">
        <v>439.79</v>
      </c>
      <c r="E6638" s="522" t="s">
        <v>619</v>
      </c>
    </row>
    <row r="6639" spans="1:5" ht="13.5" x14ac:dyDescent="0.25">
      <c r="A6639" s="103">
        <v>88631</v>
      </c>
      <c r="B6639" s="103" t="s">
        <v>7254</v>
      </c>
      <c r="C6639" s="103" t="s">
        <v>229</v>
      </c>
      <c r="D6639" s="360">
        <v>542.37</v>
      </c>
      <c r="E6639" s="522" t="s">
        <v>619</v>
      </c>
    </row>
    <row r="6640" spans="1:5" ht="13.5" x14ac:dyDescent="0.25">
      <c r="A6640" s="103">
        <v>88715</v>
      </c>
      <c r="B6640" s="103" t="s">
        <v>7255</v>
      </c>
      <c r="C6640" s="103" t="s">
        <v>229</v>
      </c>
      <c r="D6640" s="360">
        <v>488.06</v>
      </c>
      <c r="E6640" s="522" t="s">
        <v>619</v>
      </c>
    </row>
    <row r="6641" spans="1:5" ht="13.5" x14ac:dyDescent="0.25">
      <c r="A6641" s="103">
        <v>95563</v>
      </c>
      <c r="B6641" s="103" t="s">
        <v>7256</v>
      </c>
      <c r="C6641" s="103" t="s">
        <v>229</v>
      </c>
      <c r="D6641" s="360">
        <v>775.37</v>
      </c>
      <c r="E6641" s="522" t="s">
        <v>619</v>
      </c>
    </row>
    <row r="6642" spans="1:5" ht="13.5" x14ac:dyDescent="0.25">
      <c r="A6642" s="103">
        <v>100464</v>
      </c>
      <c r="B6642" s="103" t="s">
        <v>7257</v>
      </c>
      <c r="C6642" s="103" t="s">
        <v>229</v>
      </c>
      <c r="D6642" s="360">
        <v>539.05999999999995</v>
      </c>
      <c r="E6642" s="522" t="s">
        <v>619</v>
      </c>
    </row>
    <row r="6643" spans="1:5" ht="13.5" x14ac:dyDescent="0.25">
      <c r="A6643" s="103">
        <v>100465</v>
      </c>
      <c r="B6643" s="103" t="s">
        <v>7258</v>
      </c>
      <c r="C6643" s="103" t="s">
        <v>229</v>
      </c>
      <c r="D6643" s="360">
        <v>496.08</v>
      </c>
      <c r="E6643" s="522" t="s">
        <v>619</v>
      </c>
    </row>
    <row r="6644" spans="1:5" ht="13.5" x14ac:dyDescent="0.25">
      <c r="A6644" s="103">
        <v>100466</v>
      </c>
      <c r="B6644" s="103" t="s">
        <v>7259</v>
      </c>
      <c r="C6644" s="103" t="s">
        <v>229</v>
      </c>
      <c r="D6644" s="360">
        <v>472.49</v>
      </c>
      <c r="E6644" s="522" t="s">
        <v>619</v>
      </c>
    </row>
    <row r="6645" spans="1:5" ht="13.5" x14ac:dyDescent="0.25">
      <c r="A6645" s="103">
        <v>100468</v>
      </c>
      <c r="B6645" s="103" t="s">
        <v>7260</v>
      </c>
      <c r="C6645" s="103" t="s">
        <v>229</v>
      </c>
      <c r="D6645" s="360">
        <v>640.67999999999995</v>
      </c>
      <c r="E6645" s="522" t="s">
        <v>619</v>
      </c>
    </row>
    <row r="6646" spans="1:5" ht="13.5" x14ac:dyDescent="0.25">
      <c r="A6646" s="103">
        <v>100469</v>
      </c>
      <c r="B6646" s="103" t="s">
        <v>7261</v>
      </c>
      <c r="C6646" s="103" t="s">
        <v>229</v>
      </c>
      <c r="D6646" s="360">
        <v>514.55999999999995</v>
      </c>
      <c r="E6646" s="522" t="s">
        <v>619</v>
      </c>
    </row>
    <row r="6647" spans="1:5" ht="13.5" x14ac:dyDescent="0.25">
      <c r="A6647" s="103">
        <v>100470</v>
      </c>
      <c r="B6647" s="103" t="s">
        <v>7262</v>
      </c>
      <c r="C6647" s="103" t="s">
        <v>229</v>
      </c>
      <c r="D6647" s="360">
        <v>456.19</v>
      </c>
      <c r="E6647" s="522" t="s">
        <v>619</v>
      </c>
    </row>
    <row r="6648" spans="1:5" ht="13.5" x14ac:dyDescent="0.25">
      <c r="A6648" s="103">
        <v>100472</v>
      </c>
      <c r="B6648" s="103" t="s">
        <v>7263</v>
      </c>
      <c r="C6648" s="103" t="s">
        <v>229</v>
      </c>
      <c r="D6648" s="360">
        <v>513.58000000000004</v>
      </c>
      <c r="E6648" s="522" t="s">
        <v>619</v>
      </c>
    </row>
    <row r="6649" spans="1:5" ht="13.5" x14ac:dyDescent="0.25">
      <c r="A6649" s="103">
        <v>100473</v>
      </c>
      <c r="B6649" s="103" t="s">
        <v>7264</v>
      </c>
      <c r="C6649" s="103" t="s">
        <v>229</v>
      </c>
      <c r="D6649" s="360">
        <v>459.29</v>
      </c>
      <c r="E6649" s="522" t="s">
        <v>619</v>
      </c>
    </row>
    <row r="6650" spans="1:5" ht="13.5" x14ac:dyDescent="0.25">
      <c r="A6650" s="103">
        <v>100474</v>
      </c>
      <c r="B6650" s="103" t="s">
        <v>7265</v>
      </c>
      <c r="C6650" s="103" t="s">
        <v>229</v>
      </c>
      <c r="D6650" s="360">
        <v>433.19</v>
      </c>
      <c r="E6650" s="522" t="s">
        <v>619</v>
      </c>
    </row>
    <row r="6651" spans="1:5" ht="13.5" x14ac:dyDescent="0.25">
      <c r="A6651" s="103">
        <v>100475</v>
      </c>
      <c r="B6651" s="103" t="s">
        <v>7266</v>
      </c>
      <c r="C6651" s="103" t="s">
        <v>229</v>
      </c>
      <c r="D6651" s="360">
        <v>662.64</v>
      </c>
      <c r="E6651" s="522" t="s">
        <v>619</v>
      </c>
    </row>
    <row r="6652" spans="1:5" ht="13.5" x14ac:dyDescent="0.25">
      <c r="A6652" s="103">
        <v>100477</v>
      </c>
      <c r="B6652" s="103" t="s">
        <v>7267</v>
      </c>
      <c r="C6652" s="103" t="s">
        <v>229</v>
      </c>
      <c r="D6652" s="360">
        <v>733.76</v>
      </c>
      <c r="E6652" s="522" t="s">
        <v>619</v>
      </c>
    </row>
    <row r="6653" spans="1:5" ht="13.5" x14ac:dyDescent="0.25">
      <c r="A6653" s="103">
        <v>100478</v>
      </c>
      <c r="B6653" s="103" t="s">
        <v>7268</v>
      </c>
      <c r="C6653" s="103" t="s">
        <v>229</v>
      </c>
      <c r="D6653" s="360">
        <v>649.35</v>
      </c>
      <c r="E6653" s="522" t="s">
        <v>619</v>
      </c>
    </row>
    <row r="6654" spans="1:5" ht="13.5" x14ac:dyDescent="0.25">
      <c r="A6654" s="103">
        <v>100479</v>
      </c>
      <c r="B6654" s="103" t="s">
        <v>7269</v>
      </c>
      <c r="C6654" s="103" t="s">
        <v>229</v>
      </c>
      <c r="D6654" s="360">
        <v>628.91</v>
      </c>
      <c r="E6654" s="522" t="s">
        <v>619</v>
      </c>
    </row>
    <row r="6655" spans="1:5" ht="13.5" x14ac:dyDescent="0.25">
      <c r="A6655" s="103">
        <v>100480</v>
      </c>
      <c r="B6655" s="103" t="s">
        <v>7270</v>
      </c>
      <c r="C6655" s="103" t="s">
        <v>229</v>
      </c>
      <c r="D6655" s="360">
        <v>746.87</v>
      </c>
      <c r="E6655" s="522" t="s">
        <v>619</v>
      </c>
    </row>
    <row r="6656" spans="1:5" ht="13.5" x14ac:dyDescent="0.25">
      <c r="A6656" s="103">
        <v>100481</v>
      </c>
      <c r="B6656" s="103" t="s">
        <v>7271</v>
      </c>
      <c r="C6656" s="103" t="s">
        <v>229</v>
      </c>
      <c r="D6656" s="360">
        <v>566.9</v>
      </c>
      <c r="E6656" s="522" t="s">
        <v>619</v>
      </c>
    </row>
    <row r="6657" spans="1:5" ht="13.5" x14ac:dyDescent="0.25">
      <c r="A6657" s="103">
        <v>100483</v>
      </c>
      <c r="B6657" s="103" t="s">
        <v>7272</v>
      </c>
      <c r="C6657" s="103" t="s">
        <v>229</v>
      </c>
      <c r="D6657" s="360">
        <v>620.22</v>
      </c>
      <c r="E6657" s="522" t="s">
        <v>619</v>
      </c>
    </row>
    <row r="6658" spans="1:5" ht="13.5" x14ac:dyDescent="0.25">
      <c r="A6658" s="103">
        <v>100484</v>
      </c>
      <c r="B6658" s="103" t="s">
        <v>7273</v>
      </c>
      <c r="C6658" s="103" t="s">
        <v>229</v>
      </c>
      <c r="D6658" s="360">
        <v>566.91</v>
      </c>
      <c r="E6658" s="522" t="s">
        <v>619</v>
      </c>
    </row>
    <row r="6659" spans="1:5" ht="13.5" x14ac:dyDescent="0.25">
      <c r="A6659" s="103">
        <v>100485</v>
      </c>
      <c r="B6659" s="103" t="s">
        <v>7274</v>
      </c>
      <c r="C6659" s="103" t="s">
        <v>229</v>
      </c>
      <c r="D6659" s="360">
        <v>542.36</v>
      </c>
      <c r="E6659" s="522" t="s">
        <v>619</v>
      </c>
    </row>
    <row r="6660" spans="1:5" ht="13.5" x14ac:dyDescent="0.25">
      <c r="A6660" s="103">
        <v>100486</v>
      </c>
      <c r="B6660" s="103" t="s">
        <v>7275</v>
      </c>
      <c r="C6660" s="103" t="s">
        <v>229</v>
      </c>
      <c r="D6660" s="360">
        <v>656.41</v>
      </c>
      <c r="E6660" s="522" t="s">
        <v>619</v>
      </c>
    </row>
    <row r="6661" spans="1:5" ht="13.5" x14ac:dyDescent="0.25">
      <c r="A6661" s="103">
        <v>100487</v>
      </c>
      <c r="B6661" s="103" t="s">
        <v>7276</v>
      </c>
      <c r="C6661" s="103" t="s">
        <v>229</v>
      </c>
      <c r="D6661" s="360">
        <v>458.88</v>
      </c>
      <c r="E6661" s="522" t="s">
        <v>619</v>
      </c>
    </row>
    <row r="6662" spans="1:5" ht="13.5" x14ac:dyDescent="0.25">
      <c r="A6662" s="103">
        <v>100488</v>
      </c>
      <c r="B6662" s="103" t="s">
        <v>7277</v>
      </c>
      <c r="C6662" s="103" t="s">
        <v>229</v>
      </c>
      <c r="D6662" s="360">
        <v>495.45</v>
      </c>
      <c r="E6662" s="522" t="s">
        <v>619</v>
      </c>
    </row>
    <row r="6663" spans="1:5" ht="13.5" x14ac:dyDescent="0.25">
      <c r="A6663" s="103">
        <v>100489</v>
      </c>
      <c r="B6663" s="103" t="s">
        <v>7278</v>
      </c>
      <c r="C6663" s="103" t="s">
        <v>229</v>
      </c>
      <c r="D6663" s="360">
        <v>518.64</v>
      </c>
      <c r="E6663" s="522" t="s">
        <v>619</v>
      </c>
    </row>
    <row r="6664" spans="1:5" ht="13.5" x14ac:dyDescent="0.25">
      <c r="A6664" s="103">
        <v>100490</v>
      </c>
      <c r="B6664" s="103" t="s">
        <v>7279</v>
      </c>
      <c r="C6664" s="103" t="s">
        <v>229</v>
      </c>
      <c r="D6664" s="360">
        <v>451.61</v>
      </c>
      <c r="E6664" s="522" t="s">
        <v>619</v>
      </c>
    </row>
    <row r="6665" spans="1:5" ht="13.5" x14ac:dyDescent="0.25">
      <c r="A6665" s="103">
        <v>100491</v>
      </c>
      <c r="B6665" s="103" t="s">
        <v>7280</v>
      </c>
      <c r="C6665" s="103" t="s">
        <v>229</v>
      </c>
      <c r="D6665" s="360">
        <v>657.46</v>
      </c>
      <c r="E6665" s="522" t="s">
        <v>619</v>
      </c>
    </row>
    <row r="6666" spans="1:5" ht="13.5" x14ac:dyDescent="0.25">
      <c r="A6666" s="103">
        <v>100492</v>
      </c>
      <c r="B6666" s="103" t="s">
        <v>7281</v>
      </c>
      <c r="C6666" s="103" t="s">
        <v>229</v>
      </c>
      <c r="D6666" s="360">
        <v>562.44000000000005</v>
      </c>
      <c r="E6666" s="522" t="s">
        <v>619</v>
      </c>
    </row>
    <row r="6667" spans="1:5" ht="13.5" x14ac:dyDescent="0.25">
      <c r="A6667" s="103">
        <v>92121</v>
      </c>
      <c r="B6667" s="103" t="s">
        <v>7282</v>
      </c>
      <c r="C6667" s="103" t="s">
        <v>229</v>
      </c>
      <c r="D6667" s="360">
        <v>28.9</v>
      </c>
      <c r="E6667" s="522" t="s">
        <v>619</v>
      </c>
    </row>
    <row r="6668" spans="1:5" ht="13.5" x14ac:dyDescent="0.25">
      <c r="A6668" s="103">
        <v>92122</v>
      </c>
      <c r="B6668" s="103" t="s">
        <v>7283</v>
      </c>
      <c r="C6668" s="103" t="s">
        <v>229</v>
      </c>
      <c r="D6668" s="360">
        <v>48.55</v>
      </c>
      <c r="E6668" s="522" t="s">
        <v>619</v>
      </c>
    </row>
    <row r="6669" spans="1:5" ht="13.5" x14ac:dyDescent="0.25">
      <c r="A6669" s="103">
        <v>92123</v>
      </c>
      <c r="B6669" s="103" t="s">
        <v>7284</v>
      </c>
      <c r="C6669" s="103" t="s">
        <v>229</v>
      </c>
      <c r="D6669" s="360">
        <v>55.88</v>
      </c>
      <c r="E6669" s="522" t="s">
        <v>619</v>
      </c>
    </row>
    <row r="6670" spans="1:5" ht="13.5" x14ac:dyDescent="0.25">
      <c r="A6670" s="103">
        <v>100195</v>
      </c>
      <c r="B6670" s="103" t="s">
        <v>7285</v>
      </c>
      <c r="C6670" s="103" t="s">
        <v>7286</v>
      </c>
      <c r="D6670" s="360">
        <v>0.74</v>
      </c>
      <c r="E6670" s="522" t="s">
        <v>619</v>
      </c>
    </row>
    <row r="6671" spans="1:5" ht="13.5" x14ac:dyDescent="0.25">
      <c r="A6671" s="103">
        <v>100196</v>
      </c>
      <c r="B6671" s="103" t="s">
        <v>7287</v>
      </c>
      <c r="C6671" s="103" t="s">
        <v>7286</v>
      </c>
      <c r="D6671" s="360">
        <v>1.23</v>
      </c>
      <c r="E6671" s="522" t="s">
        <v>619</v>
      </c>
    </row>
    <row r="6672" spans="1:5" ht="13.5" x14ac:dyDescent="0.25">
      <c r="A6672" s="103">
        <v>100197</v>
      </c>
      <c r="B6672" s="103" t="s">
        <v>7288</v>
      </c>
      <c r="C6672" s="103" t="s">
        <v>7286</v>
      </c>
      <c r="D6672" s="360">
        <v>1.85</v>
      </c>
      <c r="E6672" s="522" t="s">
        <v>619</v>
      </c>
    </row>
    <row r="6673" spans="1:5" ht="13.5" x14ac:dyDescent="0.25">
      <c r="A6673" s="103">
        <v>100198</v>
      </c>
      <c r="B6673" s="103" t="s">
        <v>7289</v>
      </c>
      <c r="C6673" s="103" t="s">
        <v>7286</v>
      </c>
      <c r="D6673" s="360">
        <v>0.25</v>
      </c>
      <c r="E6673" s="522" t="s">
        <v>619</v>
      </c>
    </row>
    <row r="6674" spans="1:5" ht="13.5" x14ac:dyDescent="0.25">
      <c r="A6674" s="103">
        <v>100199</v>
      </c>
      <c r="B6674" s="103" t="s">
        <v>7290</v>
      </c>
      <c r="C6674" s="103" t="s">
        <v>7286</v>
      </c>
      <c r="D6674" s="360">
        <v>0.31</v>
      </c>
      <c r="E6674" s="522" t="s">
        <v>619</v>
      </c>
    </row>
    <row r="6675" spans="1:5" ht="13.5" x14ac:dyDescent="0.25">
      <c r="A6675" s="103">
        <v>100200</v>
      </c>
      <c r="B6675" s="103" t="s">
        <v>7291</v>
      </c>
      <c r="C6675" s="103" t="s">
        <v>7286</v>
      </c>
      <c r="D6675" s="360">
        <v>0.38</v>
      </c>
      <c r="E6675" s="522" t="s">
        <v>619</v>
      </c>
    </row>
    <row r="6676" spans="1:5" ht="13.5" x14ac:dyDescent="0.25">
      <c r="A6676" s="103">
        <v>100201</v>
      </c>
      <c r="B6676" s="103" t="s">
        <v>7292</v>
      </c>
      <c r="C6676" s="103" t="s">
        <v>7286</v>
      </c>
      <c r="D6676" s="360">
        <v>0.75</v>
      </c>
      <c r="E6676" s="522" t="s">
        <v>619</v>
      </c>
    </row>
    <row r="6677" spans="1:5" ht="13.5" x14ac:dyDescent="0.25">
      <c r="A6677" s="103">
        <v>100202</v>
      </c>
      <c r="B6677" s="103" t="s">
        <v>7293</v>
      </c>
      <c r="C6677" s="103" t="s">
        <v>7286</v>
      </c>
      <c r="D6677" s="360">
        <v>0.88</v>
      </c>
      <c r="E6677" s="522" t="s">
        <v>619</v>
      </c>
    </row>
    <row r="6678" spans="1:5" ht="13.5" x14ac:dyDescent="0.25">
      <c r="A6678" s="103">
        <v>100203</v>
      </c>
      <c r="B6678" s="103" t="s">
        <v>7294</v>
      </c>
      <c r="C6678" s="103" t="s">
        <v>7286</v>
      </c>
      <c r="D6678" s="360">
        <v>1.04</v>
      </c>
      <c r="E6678" s="522" t="s">
        <v>619</v>
      </c>
    </row>
    <row r="6679" spans="1:5" ht="13.5" x14ac:dyDescent="0.25">
      <c r="A6679" s="103">
        <v>100204</v>
      </c>
      <c r="B6679" s="103" t="s">
        <v>7295</v>
      </c>
      <c r="C6679" s="103" t="s">
        <v>7286</v>
      </c>
      <c r="D6679" s="360">
        <v>0.1</v>
      </c>
      <c r="E6679" s="522" t="s">
        <v>619</v>
      </c>
    </row>
    <row r="6680" spans="1:5" ht="13.5" x14ac:dyDescent="0.25">
      <c r="A6680" s="103">
        <v>100205</v>
      </c>
      <c r="B6680" s="103" t="s">
        <v>7296</v>
      </c>
      <c r="C6680" s="103" t="s">
        <v>7297</v>
      </c>
      <c r="D6680" s="104">
        <v>1383.2</v>
      </c>
      <c r="E6680" s="522" t="s">
        <v>619</v>
      </c>
    </row>
    <row r="6681" spans="1:5" ht="13.5" x14ac:dyDescent="0.25">
      <c r="A6681" s="103">
        <v>100206</v>
      </c>
      <c r="B6681" s="103" t="s">
        <v>7298</v>
      </c>
      <c r="C6681" s="103" t="s">
        <v>7297</v>
      </c>
      <c r="D6681" s="360">
        <v>999.82</v>
      </c>
      <c r="E6681" s="522" t="s">
        <v>619</v>
      </c>
    </row>
    <row r="6682" spans="1:5" ht="13.5" x14ac:dyDescent="0.25">
      <c r="A6682" s="103">
        <v>100207</v>
      </c>
      <c r="B6682" s="103" t="s">
        <v>7299</v>
      </c>
      <c r="C6682" s="103" t="s">
        <v>7297</v>
      </c>
      <c r="D6682" s="360">
        <v>438.94</v>
      </c>
      <c r="E6682" s="522" t="s">
        <v>619</v>
      </c>
    </row>
    <row r="6683" spans="1:5" ht="13.5" x14ac:dyDescent="0.25">
      <c r="A6683" s="103">
        <v>100208</v>
      </c>
      <c r="B6683" s="103" t="s">
        <v>7300</v>
      </c>
      <c r="C6683" s="103" t="s">
        <v>7301</v>
      </c>
      <c r="D6683" s="360">
        <v>18.29</v>
      </c>
      <c r="E6683" s="522" t="s">
        <v>619</v>
      </c>
    </row>
    <row r="6684" spans="1:5" ht="13.5" x14ac:dyDescent="0.25">
      <c r="A6684" s="103">
        <v>100209</v>
      </c>
      <c r="B6684" s="103" t="s">
        <v>7302</v>
      </c>
      <c r="C6684" s="103" t="s">
        <v>7301</v>
      </c>
      <c r="D6684" s="360">
        <v>9.15</v>
      </c>
      <c r="E6684" s="522" t="s">
        <v>619</v>
      </c>
    </row>
    <row r="6685" spans="1:5" ht="13.5" x14ac:dyDescent="0.25">
      <c r="A6685" s="103">
        <v>100210</v>
      </c>
      <c r="B6685" s="103" t="s">
        <v>7303</v>
      </c>
      <c r="C6685" s="103" t="s">
        <v>7301</v>
      </c>
      <c r="D6685" s="360">
        <v>16.86</v>
      </c>
      <c r="E6685" s="522" t="s">
        <v>619</v>
      </c>
    </row>
    <row r="6686" spans="1:5" ht="13.5" x14ac:dyDescent="0.25">
      <c r="A6686" s="103">
        <v>100211</v>
      </c>
      <c r="B6686" s="103" t="s">
        <v>7304</v>
      </c>
      <c r="C6686" s="103" t="s">
        <v>7301</v>
      </c>
      <c r="D6686" s="360">
        <v>6.5</v>
      </c>
      <c r="E6686" s="522" t="s">
        <v>619</v>
      </c>
    </row>
    <row r="6687" spans="1:5" ht="13.5" x14ac:dyDescent="0.25">
      <c r="A6687" s="103">
        <v>100212</v>
      </c>
      <c r="B6687" s="103" t="s">
        <v>7305</v>
      </c>
      <c r="C6687" s="103" t="s">
        <v>7301</v>
      </c>
      <c r="D6687" s="360">
        <v>7.18</v>
      </c>
      <c r="E6687" s="522" t="s">
        <v>619</v>
      </c>
    </row>
    <row r="6688" spans="1:5" ht="13.5" x14ac:dyDescent="0.25">
      <c r="A6688" s="103">
        <v>100213</v>
      </c>
      <c r="B6688" s="103" t="s">
        <v>7306</v>
      </c>
      <c r="C6688" s="103" t="s">
        <v>7301</v>
      </c>
      <c r="D6688" s="360">
        <v>2.58</v>
      </c>
      <c r="E6688" s="522" t="s">
        <v>619</v>
      </c>
    </row>
    <row r="6689" spans="1:5" ht="13.5" x14ac:dyDescent="0.25">
      <c r="A6689" s="103">
        <v>100214</v>
      </c>
      <c r="B6689" s="103" t="s">
        <v>7307</v>
      </c>
      <c r="C6689" s="103" t="s">
        <v>7301</v>
      </c>
      <c r="D6689" s="360">
        <v>3.96</v>
      </c>
      <c r="E6689" s="522" t="s">
        <v>619</v>
      </c>
    </row>
    <row r="6690" spans="1:5" ht="13.5" x14ac:dyDescent="0.25">
      <c r="A6690" s="103">
        <v>100215</v>
      </c>
      <c r="B6690" s="103" t="s">
        <v>7308</v>
      </c>
      <c r="C6690" s="103" t="s">
        <v>7301</v>
      </c>
      <c r="D6690" s="360">
        <v>3.39</v>
      </c>
      <c r="E6690" s="522" t="s">
        <v>619</v>
      </c>
    </row>
    <row r="6691" spans="1:5" ht="13.5" x14ac:dyDescent="0.25">
      <c r="A6691" s="103">
        <v>100216</v>
      </c>
      <c r="B6691" s="103" t="s">
        <v>7309</v>
      </c>
      <c r="C6691" s="103" t="s">
        <v>7301</v>
      </c>
      <c r="D6691" s="360">
        <v>0.91</v>
      </c>
      <c r="E6691" s="522" t="s">
        <v>619</v>
      </c>
    </row>
    <row r="6692" spans="1:5" ht="13.5" x14ac:dyDescent="0.25">
      <c r="A6692" s="103">
        <v>100217</v>
      </c>
      <c r="B6692" s="103" t="s">
        <v>7310</v>
      </c>
      <c r="C6692" s="103" t="s">
        <v>7301</v>
      </c>
      <c r="D6692" s="360">
        <v>2.81</v>
      </c>
      <c r="E6692" s="522" t="s">
        <v>619</v>
      </c>
    </row>
    <row r="6693" spans="1:5" ht="13.5" x14ac:dyDescent="0.25">
      <c r="A6693" s="103">
        <v>100218</v>
      </c>
      <c r="B6693" s="103" t="s">
        <v>7311</v>
      </c>
      <c r="C6693" s="103" t="s">
        <v>7301</v>
      </c>
      <c r="D6693" s="360">
        <v>1.92</v>
      </c>
      <c r="E6693" s="522" t="s">
        <v>619</v>
      </c>
    </row>
    <row r="6694" spans="1:5" ht="13.5" x14ac:dyDescent="0.25">
      <c r="A6694" s="103">
        <v>100219</v>
      </c>
      <c r="B6694" s="103" t="s">
        <v>7312</v>
      </c>
      <c r="C6694" s="103" t="s">
        <v>7301</v>
      </c>
      <c r="D6694" s="360">
        <v>0.43</v>
      </c>
      <c r="E6694" s="522" t="s">
        <v>619</v>
      </c>
    </row>
    <row r="6695" spans="1:5" ht="13.5" x14ac:dyDescent="0.25">
      <c r="A6695" s="103">
        <v>100220</v>
      </c>
      <c r="B6695" s="103" t="s">
        <v>7313</v>
      </c>
      <c r="C6695" s="103" t="s">
        <v>7314</v>
      </c>
      <c r="D6695" s="360">
        <v>26.28</v>
      </c>
      <c r="E6695" s="522" t="s">
        <v>619</v>
      </c>
    </row>
    <row r="6696" spans="1:5" ht="13.5" x14ac:dyDescent="0.25">
      <c r="A6696" s="103">
        <v>100221</v>
      </c>
      <c r="B6696" s="103" t="s">
        <v>7315</v>
      </c>
      <c r="C6696" s="103" t="s">
        <v>7314</v>
      </c>
      <c r="D6696" s="360">
        <v>29.79</v>
      </c>
      <c r="E6696" s="522" t="s">
        <v>619</v>
      </c>
    </row>
    <row r="6697" spans="1:5" ht="13.5" x14ac:dyDescent="0.25">
      <c r="A6697" s="103">
        <v>100222</v>
      </c>
      <c r="B6697" s="103" t="s">
        <v>7316</v>
      </c>
      <c r="C6697" s="103" t="s">
        <v>7314</v>
      </c>
      <c r="D6697" s="360">
        <v>11.28</v>
      </c>
      <c r="E6697" s="522" t="s">
        <v>619</v>
      </c>
    </row>
    <row r="6698" spans="1:5" ht="13.5" x14ac:dyDescent="0.25">
      <c r="A6698" s="103">
        <v>100223</v>
      </c>
      <c r="B6698" s="103" t="s">
        <v>7317</v>
      </c>
      <c r="C6698" s="103" t="s">
        <v>7314</v>
      </c>
      <c r="D6698" s="360">
        <v>5.28</v>
      </c>
      <c r="E6698" s="522" t="s">
        <v>619</v>
      </c>
    </row>
    <row r="6699" spans="1:5" ht="13.5" x14ac:dyDescent="0.25">
      <c r="A6699" s="103">
        <v>100224</v>
      </c>
      <c r="B6699" s="103" t="s">
        <v>7318</v>
      </c>
      <c r="C6699" s="103" t="s">
        <v>7314</v>
      </c>
      <c r="D6699" s="360">
        <v>2.81</v>
      </c>
      <c r="E6699" s="522" t="s">
        <v>619</v>
      </c>
    </row>
    <row r="6700" spans="1:5" ht="13.5" x14ac:dyDescent="0.25">
      <c r="A6700" s="103">
        <v>100225</v>
      </c>
      <c r="B6700" s="103" t="s">
        <v>7319</v>
      </c>
      <c r="C6700" s="103" t="s">
        <v>7320</v>
      </c>
      <c r="D6700" s="360">
        <v>2.06</v>
      </c>
      <c r="E6700" s="522" t="s">
        <v>619</v>
      </c>
    </row>
    <row r="6701" spans="1:5" ht="13.5" x14ac:dyDescent="0.25">
      <c r="A6701" s="103">
        <v>100226</v>
      </c>
      <c r="B6701" s="103" t="s">
        <v>7321</v>
      </c>
      <c r="C6701" s="103" t="s">
        <v>7320</v>
      </c>
      <c r="D6701" s="360">
        <v>0.65</v>
      </c>
      <c r="E6701" s="522" t="s">
        <v>619</v>
      </c>
    </row>
    <row r="6702" spans="1:5" ht="13.5" x14ac:dyDescent="0.25">
      <c r="A6702" s="103">
        <v>100227</v>
      </c>
      <c r="B6702" s="103" t="s">
        <v>7322</v>
      </c>
      <c r="C6702" s="103" t="s">
        <v>7320</v>
      </c>
      <c r="D6702" s="360">
        <v>0.95</v>
      </c>
      <c r="E6702" s="522" t="s">
        <v>619</v>
      </c>
    </row>
    <row r="6703" spans="1:5" ht="13.5" x14ac:dyDescent="0.25">
      <c r="A6703" s="103">
        <v>100228</v>
      </c>
      <c r="B6703" s="103" t="s">
        <v>7323</v>
      </c>
      <c r="C6703" s="103" t="s">
        <v>7320</v>
      </c>
      <c r="D6703" s="360">
        <v>0.27</v>
      </c>
      <c r="E6703" s="522" t="s">
        <v>619</v>
      </c>
    </row>
    <row r="6704" spans="1:5" ht="13.5" x14ac:dyDescent="0.25">
      <c r="A6704" s="103">
        <v>100229</v>
      </c>
      <c r="B6704" s="103" t="s">
        <v>7324</v>
      </c>
      <c r="C6704" s="103" t="s">
        <v>260</v>
      </c>
      <c r="D6704" s="360">
        <v>0.01</v>
      </c>
      <c r="E6704" s="522" t="s">
        <v>619</v>
      </c>
    </row>
    <row r="6705" spans="1:5" ht="13.5" x14ac:dyDescent="0.25">
      <c r="A6705" s="103">
        <v>100230</v>
      </c>
      <c r="B6705" s="103" t="s">
        <v>7325</v>
      </c>
      <c r="C6705" s="103" t="s">
        <v>260</v>
      </c>
      <c r="D6705" s="360">
        <v>0.02</v>
      </c>
      <c r="E6705" s="522" t="s">
        <v>619</v>
      </c>
    </row>
    <row r="6706" spans="1:5" ht="13.5" x14ac:dyDescent="0.25">
      <c r="A6706" s="103">
        <v>100231</v>
      </c>
      <c r="B6706" s="103" t="s">
        <v>7326</v>
      </c>
      <c r="C6706" s="103" t="s">
        <v>260</v>
      </c>
      <c r="D6706" s="360">
        <v>0.03</v>
      </c>
      <c r="E6706" s="522" t="s">
        <v>619</v>
      </c>
    </row>
    <row r="6707" spans="1:5" ht="13.5" x14ac:dyDescent="0.25">
      <c r="A6707" s="103">
        <v>100232</v>
      </c>
      <c r="B6707" s="103" t="s">
        <v>7327</v>
      </c>
      <c r="C6707" s="103" t="s">
        <v>225</v>
      </c>
      <c r="D6707" s="360">
        <v>0.34</v>
      </c>
      <c r="E6707" s="522" t="s">
        <v>619</v>
      </c>
    </row>
    <row r="6708" spans="1:5" ht="13.5" x14ac:dyDescent="0.25">
      <c r="A6708" s="103">
        <v>100233</v>
      </c>
      <c r="B6708" s="103" t="s">
        <v>7328</v>
      </c>
      <c r="C6708" s="103" t="s">
        <v>225</v>
      </c>
      <c r="D6708" s="360">
        <v>0.17</v>
      </c>
      <c r="E6708" s="522" t="s">
        <v>619</v>
      </c>
    </row>
    <row r="6709" spans="1:5" ht="13.5" x14ac:dyDescent="0.25">
      <c r="A6709" s="103">
        <v>100234</v>
      </c>
      <c r="B6709" s="103" t="s">
        <v>7329</v>
      </c>
      <c r="C6709" s="103" t="s">
        <v>184</v>
      </c>
      <c r="D6709" s="360">
        <v>0.52</v>
      </c>
      <c r="E6709" s="522" t="s">
        <v>619</v>
      </c>
    </row>
    <row r="6710" spans="1:5" ht="13.5" x14ac:dyDescent="0.25">
      <c r="A6710" s="103">
        <v>100235</v>
      </c>
      <c r="B6710" s="103" t="s">
        <v>7330</v>
      </c>
      <c r="C6710" s="103" t="s">
        <v>7331</v>
      </c>
      <c r="D6710" s="360">
        <v>0.04</v>
      </c>
      <c r="E6710" s="522" t="s">
        <v>619</v>
      </c>
    </row>
    <row r="6711" spans="1:5" ht="13.5" x14ac:dyDescent="0.25">
      <c r="A6711" s="103">
        <v>100236</v>
      </c>
      <c r="B6711" s="103" t="s">
        <v>7332</v>
      </c>
      <c r="C6711" s="103" t="s">
        <v>7333</v>
      </c>
      <c r="D6711" s="360">
        <v>2.62</v>
      </c>
      <c r="E6711" s="522" t="s">
        <v>619</v>
      </c>
    </row>
    <row r="6712" spans="1:5" ht="13.5" x14ac:dyDescent="0.25">
      <c r="A6712" s="103">
        <v>100237</v>
      </c>
      <c r="B6712" s="103" t="s">
        <v>7334</v>
      </c>
      <c r="C6712" s="103" t="s">
        <v>7333</v>
      </c>
      <c r="D6712" s="360">
        <v>3.14</v>
      </c>
      <c r="E6712" s="522" t="s">
        <v>619</v>
      </c>
    </row>
    <row r="6713" spans="1:5" ht="13.5" x14ac:dyDescent="0.25">
      <c r="A6713" s="103">
        <v>100238</v>
      </c>
      <c r="B6713" s="103" t="s">
        <v>7335</v>
      </c>
      <c r="C6713" s="103" t="s">
        <v>7333</v>
      </c>
      <c r="D6713" s="360">
        <v>5.03</v>
      </c>
      <c r="E6713" s="522" t="s">
        <v>619</v>
      </c>
    </row>
    <row r="6714" spans="1:5" ht="13.5" x14ac:dyDescent="0.25">
      <c r="A6714" s="103">
        <v>100239</v>
      </c>
      <c r="B6714" s="103" t="s">
        <v>7336</v>
      </c>
      <c r="C6714" s="103" t="s">
        <v>7333</v>
      </c>
      <c r="D6714" s="360">
        <v>6.28</v>
      </c>
      <c r="E6714" s="522" t="s">
        <v>619</v>
      </c>
    </row>
    <row r="6715" spans="1:5" ht="13.5" x14ac:dyDescent="0.25">
      <c r="A6715" s="103">
        <v>100240</v>
      </c>
      <c r="B6715" s="103" t="s">
        <v>7337</v>
      </c>
      <c r="C6715" s="103" t="s">
        <v>7333</v>
      </c>
      <c r="D6715" s="360">
        <v>3.77</v>
      </c>
      <c r="E6715" s="522" t="s">
        <v>619</v>
      </c>
    </row>
    <row r="6716" spans="1:5" ht="13.5" x14ac:dyDescent="0.25">
      <c r="A6716" s="103">
        <v>100241</v>
      </c>
      <c r="B6716" s="103" t="s">
        <v>7338</v>
      </c>
      <c r="C6716" s="103" t="s">
        <v>7333</v>
      </c>
      <c r="D6716" s="360">
        <v>6.28</v>
      </c>
      <c r="E6716" s="522" t="s">
        <v>619</v>
      </c>
    </row>
    <row r="6717" spans="1:5" ht="13.5" x14ac:dyDescent="0.25">
      <c r="A6717" s="103">
        <v>100242</v>
      </c>
      <c r="B6717" s="103" t="s">
        <v>7339</v>
      </c>
      <c r="C6717" s="103" t="s">
        <v>7333</v>
      </c>
      <c r="D6717" s="360">
        <v>18.579999999999998</v>
      </c>
      <c r="E6717" s="522" t="s">
        <v>619</v>
      </c>
    </row>
    <row r="6718" spans="1:5" ht="13.5" x14ac:dyDescent="0.25">
      <c r="A6718" s="103">
        <v>100243</v>
      </c>
      <c r="B6718" s="103" t="s">
        <v>7340</v>
      </c>
      <c r="C6718" s="103" t="s">
        <v>7333</v>
      </c>
      <c r="D6718" s="360">
        <v>3.01</v>
      </c>
      <c r="E6718" s="522" t="s">
        <v>619</v>
      </c>
    </row>
    <row r="6719" spans="1:5" ht="13.5" x14ac:dyDescent="0.25">
      <c r="A6719" s="103">
        <v>100244</v>
      </c>
      <c r="B6719" s="103" t="s">
        <v>7341</v>
      </c>
      <c r="C6719" s="103" t="s">
        <v>7333</v>
      </c>
      <c r="D6719" s="360">
        <v>3.77</v>
      </c>
      <c r="E6719" s="522" t="s">
        <v>619</v>
      </c>
    </row>
    <row r="6720" spans="1:5" ht="13.5" x14ac:dyDescent="0.25">
      <c r="A6720" s="103">
        <v>100245</v>
      </c>
      <c r="B6720" s="103" t="s">
        <v>7342</v>
      </c>
      <c r="C6720" s="103" t="s">
        <v>7333</v>
      </c>
      <c r="D6720" s="360">
        <v>7.54</v>
      </c>
      <c r="E6720" s="522" t="s">
        <v>619</v>
      </c>
    </row>
    <row r="6721" spans="1:5" ht="13.5" x14ac:dyDescent="0.25">
      <c r="A6721" s="103">
        <v>100246</v>
      </c>
      <c r="B6721" s="103" t="s">
        <v>7343</v>
      </c>
      <c r="C6721" s="103" t="s">
        <v>7333</v>
      </c>
      <c r="D6721" s="360">
        <v>2.5099999999999998</v>
      </c>
      <c r="E6721" s="522" t="s">
        <v>619</v>
      </c>
    </row>
    <row r="6722" spans="1:5" ht="13.5" x14ac:dyDescent="0.25">
      <c r="A6722" s="103">
        <v>100247</v>
      </c>
      <c r="B6722" s="103" t="s">
        <v>7344</v>
      </c>
      <c r="C6722" s="103" t="s">
        <v>7333</v>
      </c>
      <c r="D6722" s="360">
        <v>3.14</v>
      </c>
      <c r="E6722" s="522" t="s">
        <v>619</v>
      </c>
    </row>
    <row r="6723" spans="1:5" ht="13.5" x14ac:dyDescent="0.25">
      <c r="A6723" s="103">
        <v>100248</v>
      </c>
      <c r="B6723" s="103" t="s">
        <v>7345</v>
      </c>
      <c r="C6723" s="103" t="s">
        <v>7333</v>
      </c>
      <c r="D6723" s="360">
        <v>12.38</v>
      </c>
      <c r="E6723" s="522" t="s">
        <v>619</v>
      </c>
    </row>
    <row r="6724" spans="1:5" ht="13.5" x14ac:dyDescent="0.25">
      <c r="A6724" s="103">
        <v>100249</v>
      </c>
      <c r="B6724" s="103" t="s">
        <v>7346</v>
      </c>
      <c r="C6724" s="103" t="s">
        <v>7333</v>
      </c>
      <c r="D6724" s="360">
        <v>2.5099999999999998</v>
      </c>
      <c r="E6724" s="522" t="s">
        <v>619</v>
      </c>
    </row>
    <row r="6725" spans="1:5" ht="13.5" x14ac:dyDescent="0.25">
      <c r="A6725" s="103">
        <v>100250</v>
      </c>
      <c r="B6725" s="103" t="s">
        <v>7347</v>
      </c>
      <c r="C6725" s="103" t="s">
        <v>7333</v>
      </c>
      <c r="D6725" s="360">
        <v>4.1900000000000004</v>
      </c>
      <c r="E6725" s="522" t="s">
        <v>619</v>
      </c>
    </row>
    <row r="6726" spans="1:5" ht="13.5" x14ac:dyDescent="0.25">
      <c r="A6726" s="103">
        <v>100251</v>
      </c>
      <c r="B6726" s="103" t="s">
        <v>7348</v>
      </c>
      <c r="C6726" s="103" t="s">
        <v>7333</v>
      </c>
      <c r="D6726" s="360">
        <v>12.38</v>
      </c>
      <c r="E6726" s="522" t="s">
        <v>619</v>
      </c>
    </row>
    <row r="6727" spans="1:5" ht="13.5" x14ac:dyDescent="0.25">
      <c r="A6727" s="103">
        <v>100252</v>
      </c>
      <c r="B6727" s="103" t="s">
        <v>7349</v>
      </c>
      <c r="C6727" s="103" t="s">
        <v>7333</v>
      </c>
      <c r="D6727" s="360">
        <v>18.579999999999998</v>
      </c>
      <c r="E6727" s="522" t="s">
        <v>619</v>
      </c>
    </row>
    <row r="6728" spans="1:5" ht="13.5" x14ac:dyDescent="0.25">
      <c r="A6728" s="103">
        <v>100253</v>
      </c>
      <c r="B6728" s="103" t="s">
        <v>7350</v>
      </c>
      <c r="C6728" s="103" t="s">
        <v>7333</v>
      </c>
      <c r="D6728" s="360">
        <v>24.77</v>
      </c>
      <c r="E6728" s="522" t="s">
        <v>619</v>
      </c>
    </row>
    <row r="6729" spans="1:5" ht="13.5" x14ac:dyDescent="0.25">
      <c r="A6729" s="103">
        <v>100254</v>
      </c>
      <c r="B6729" s="103" t="s">
        <v>7351</v>
      </c>
      <c r="C6729" s="103" t="s">
        <v>7333</v>
      </c>
      <c r="D6729" s="360">
        <v>37.159999999999997</v>
      </c>
      <c r="E6729" s="522" t="s">
        <v>619</v>
      </c>
    </row>
    <row r="6730" spans="1:5" ht="13.5" x14ac:dyDescent="0.25">
      <c r="A6730" s="103">
        <v>100255</v>
      </c>
      <c r="B6730" s="103" t="s">
        <v>7352</v>
      </c>
      <c r="C6730" s="103" t="s">
        <v>7333</v>
      </c>
      <c r="D6730" s="360">
        <v>12.57</v>
      </c>
      <c r="E6730" s="522" t="s">
        <v>619</v>
      </c>
    </row>
    <row r="6731" spans="1:5" ht="13.5" x14ac:dyDescent="0.25">
      <c r="A6731" s="103">
        <v>100256</v>
      </c>
      <c r="B6731" s="103" t="s">
        <v>7353</v>
      </c>
      <c r="C6731" s="103" t="s">
        <v>7333</v>
      </c>
      <c r="D6731" s="360">
        <v>8.3800000000000008</v>
      </c>
      <c r="E6731" s="522" t="s">
        <v>619</v>
      </c>
    </row>
    <row r="6732" spans="1:5" ht="13.5" x14ac:dyDescent="0.25">
      <c r="A6732" s="103">
        <v>100257</v>
      </c>
      <c r="B6732" s="103" t="s">
        <v>7354</v>
      </c>
      <c r="C6732" s="103" t="s">
        <v>7333</v>
      </c>
      <c r="D6732" s="360">
        <v>5.03</v>
      </c>
      <c r="E6732" s="522" t="s">
        <v>619</v>
      </c>
    </row>
    <row r="6733" spans="1:5" ht="13.5" x14ac:dyDescent="0.25">
      <c r="A6733" s="103">
        <v>100258</v>
      </c>
      <c r="B6733" s="103" t="s">
        <v>7355</v>
      </c>
      <c r="C6733" s="103" t="s">
        <v>7333</v>
      </c>
      <c r="D6733" s="360">
        <v>12.57</v>
      </c>
      <c r="E6733" s="522" t="s">
        <v>619</v>
      </c>
    </row>
    <row r="6734" spans="1:5" ht="13.5" x14ac:dyDescent="0.25">
      <c r="A6734" s="103">
        <v>100259</v>
      </c>
      <c r="B6734" s="103" t="s">
        <v>7356</v>
      </c>
      <c r="C6734" s="103" t="s">
        <v>7333</v>
      </c>
      <c r="D6734" s="360">
        <v>24.77</v>
      </c>
      <c r="E6734" s="522" t="s">
        <v>619</v>
      </c>
    </row>
    <row r="6735" spans="1:5" ht="13.5" x14ac:dyDescent="0.25">
      <c r="A6735" s="103">
        <v>100260</v>
      </c>
      <c r="B6735" s="103" t="s">
        <v>7357</v>
      </c>
      <c r="C6735" s="103" t="s">
        <v>7286</v>
      </c>
      <c r="D6735" s="360">
        <v>8.16</v>
      </c>
      <c r="E6735" s="522" t="s">
        <v>619</v>
      </c>
    </row>
    <row r="6736" spans="1:5" ht="13.5" x14ac:dyDescent="0.25">
      <c r="A6736" s="103">
        <v>100261</v>
      </c>
      <c r="B6736" s="103" t="s">
        <v>7358</v>
      </c>
      <c r="C6736" s="103" t="s">
        <v>7286</v>
      </c>
      <c r="D6736" s="360">
        <v>5.13</v>
      </c>
      <c r="E6736" s="522" t="s">
        <v>619</v>
      </c>
    </row>
    <row r="6737" spans="1:5" ht="13.5" x14ac:dyDescent="0.25">
      <c r="A6737" s="103">
        <v>100262</v>
      </c>
      <c r="B6737" s="103" t="s">
        <v>7359</v>
      </c>
      <c r="C6737" s="103" t="s">
        <v>7286</v>
      </c>
      <c r="D6737" s="360">
        <v>3.18</v>
      </c>
      <c r="E6737" s="522" t="s">
        <v>619</v>
      </c>
    </row>
    <row r="6738" spans="1:5" ht="13.5" x14ac:dyDescent="0.25">
      <c r="A6738" s="103">
        <v>100263</v>
      </c>
      <c r="B6738" s="103" t="s">
        <v>7360</v>
      </c>
      <c r="C6738" s="103" t="s">
        <v>7286</v>
      </c>
      <c r="D6738" s="360">
        <v>2.0299999999999998</v>
      </c>
      <c r="E6738" s="522" t="s">
        <v>619</v>
      </c>
    </row>
    <row r="6739" spans="1:5" ht="13.5" x14ac:dyDescent="0.25">
      <c r="A6739" s="103">
        <v>100264</v>
      </c>
      <c r="B6739" s="103" t="s">
        <v>7361</v>
      </c>
      <c r="C6739" s="103" t="s">
        <v>7314</v>
      </c>
      <c r="D6739" s="360">
        <v>37.11</v>
      </c>
      <c r="E6739" s="522" t="s">
        <v>619</v>
      </c>
    </row>
    <row r="6740" spans="1:5" ht="13.5" x14ac:dyDescent="0.25">
      <c r="A6740" s="103">
        <v>100265</v>
      </c>
      <c r="B6740" s="103" t="s">
        <v>7362</v>
      </c>
      <c r="C6740" s="103" t="s">
        <v>184</v>
      </c>
      <c r="D6740" s="360">
        <v>0.77</v>
      </c>
      <c r="E6740" s="522" t="s">
        <v>619</v>
      </c>
    </row>
    <row r="6741" spans="1:5" ht="13.5" x14ac:dyDescent="0.25">
      <c r="A6741" s="103">
        <v>100266</v>
      </c>
      <c r="B6741" s="103" t="s">
        <v>7363</v>
      </c>
      <c r="C6741" s="103" t="s">
        <v>7301</v>
      </c>
      <c r="D6741" s="360">
        <v>78.86</v>
      </c>
      <c r="E6741" s="522" t="s">
        <v>619</v>
      </c>
    </row>
    <row r="6742" spans="1:5" ht="13.5" x14ac:dyDescent="0.25">
      <c r="A6742" s="103">
        <v>100267</v>
      </c>
      <c r="B6742" s="103" t="s">
        <v>7364</v>
      </c>
      <c r="C6742" s="103" t="s">
        <v>225</v>
      </c>
      <c r="D6742" s="360">
        <v>1.56</v>
      </c>
      <c r="E6742" s="522" t="s">
        <v>619</v>
      </c>
    </row>
    <row r="6743" spans="1:5" ht="13.5" x14ac:dyDescent="0.25">
      <c r="A6743" s="103">
        <v>100268</v>
      </c>
      <c r="B6743" s="103" t="s">
        <v>7365</v>
      </c>
      <c r="C6743" s="103" t="s">
        <v>7301</v>
      </c>
      <c r="D6743" s="360">
        <v>78.86</v>
      </c>
      <c r="E6743" s="522" t="s">
        <v>619</v>
      </c>
    </row>
    <row r="6744" spans="1:5" ht="13.5" x14ac:dyDescent="0.25">
      <c r="A6744" s="103">
        <v>100269</v>
      </c>
      <c r="B6744" s="103" t="s">
        <v>7366</v>
      </c>
      <c r="C6744" s="103" t="s">
        <v>225</v>
      </c>
      <c r="D6744" s="360">
        <v>1.56</v>
      </c>
      <c r="E6744" s="522" t="s">
        <v>619</v>
      </c>
    </row>
    <row r="6745" spans="1:5" ht="13.5" x14ac:dyDescent="0.25">
      <c r="A6745" s="103">
        <v>100270</v>
      </c>
      <c r="B6745" s="103" t="s">
        <v>7367</v>
      </c>
      <c r="C6745" s="103" t="s">
        <v>7301</v>
      </c>
      <c r="D6745" s="360">
        <v>59.11</v>
      </c>
      <c r="E6745" s="522" t="s">
        <v>619</v>
      </c>
    </row>
    <row r="6746" spans="1:5" ht="13.5" x14ac:dyDescent="0.25">
      <c r="A6746" s="103">
        <v>100271</v>
      </c>
      <c r="B6746" s="103" t="s">
        <v>7368</v>
      </c>
      <c r="C6746" s="103" t="s">
        <v>7314</v>
      </c>
      <c r="D6746" s="360">
        <v>59.15</v>
      </c>
      <c r="E6746" s="522" t="s">
        <v>619</v>
      </c>
    </row>
    <row r="6747" spans="1:5" ht="13.5" x14ac:dyDescent="0.25">
      <c r="A6747" s="103">
        <v>100272</v>
      </c>
      <c r="B6747" s="103" t="s">
        <v>7369</v>
      </c>
      <c r="C6747" s="103" t="s">
        <v>184</v>
      </c>
      <c r="D6747" s="360">
        <v>1.17</v>
      </c>
      <c r="E6747" s="522" t="s">
        <v>619</v>
      </c>
    </row>
    <row r="6748" spans="1:5" ht="13.5" x14ac:dyDescent="0.25">
      <c r="A6748" s="103">
        <v>100273</v>
      </c>
      <c r="B6748" s="103" t="s">
        <v>7370</v>
      </c>
      <c r="C6748" s="103" t="s">
        <v>7286</v>
      </c>
      <c r="D6748" s="360">
        <v>3.08</v>
      </c>
      <c r="E6748" s="522" t="s">
        <v>619</v>
      </c>
    </row>
    <row r="6749" spans="1:5" ht="13.5" x14ac:dyDescent="0.25">
      <c r="A6749" s="103">
        <v>100274</v>
      </c>
      <c r="B6749" s="103" t="s">
        <v>7371</v>
      </c>
      <c r="C6749" s="103" t="s">
        <v>7314</v>
      </c>
      <c r="D6749" s="360">
        <v>26.3</v>
      </c>
      <c r="E6749" s="522" t="s">
        <v>619</v>
      </c>
    </row>
    <row r="6750" spans="1:5" ht="13.5" x14ac:dyDescent="0.25">
      <c r="A6750" s="103">
        <v>100275</v>
      </c>
      <c r="B6750" s="103" t="s">
        <v>7372</v>
      </c>
      <c r="C6750" s="103" t="s">
        <v>7314</v>
      </c>
      <c r="D6750" s="360">
        <v>17</v>
      </c>
      <c r="E6750" s="522" t="s">
        <v>619</v>
      </c>
    </row>
    <row r="6751" spans="1:5" ht="13.5" x14ac:dyDescent="0.25">
      <c r="A6751" s="103">
        <v>100276</v>
      </c>
      <c r="B6751" s="103" t="s">
        <v>7373</v>
      </c>
      <c r="C6751" s="103" t="s">
        <v>7314</v>
      </c>
      <c r="D6751" s="360">
        <v>31.03</v>
      </c>
      <c r="E6751" s="522" t="s">
        <v>619</v>
      </c>
    </row>
    <row r="6752" spans="1:5" ht="13.5" x14ac:dyDescent="0.25">
      <c r="A6752" s="103">
        <v>100277</v>
      </c>
      <c r="B6752" s="103" t="s">
        <v>7374</v>
      </c>
      <c r="C6752" s="103" t="s">
        <v>7314</v>
      </c>
      <c r="D6752" s="360">
        <v>1.79</v>
      </c>
      <c r="E6752" s="522" t="s">
        <v>619</v>
      </c>
    </row>
    <row r="6753" spans="1:5" ht="13.5" x14ac:dyDescent="0.25">
      <c r="A6753" s="103">
        <v>100278</v>
      </c>
      <c r="B6753" s="103" t="s">
        <v>7375</v>
      </c>
      <c r="C6753" s="103" t="s">
        <v>7301</v>
      </c>
      <c r="D6753" s="360">
        <v>37.729999999999997</v>
      </c>
      <c r="E6753" s="522" t="s">
        <v>619</v>
      </c>
    </row>
    <row r="6754" spans="1:5" ht="13.5" x14ac:dyDescent="0.25">
      <c r="A6754" s="103">
        <v>100279</v>
      </c>
      <c r="B6754" s="103" t="s">
        <v>7376</v>
      </c>
      <c r="C6754" s="103" t="s">
        <v>225</v>
      </c>
      <c r="D6754" s="360">
        <v>0.73</v>
      </c>
      <c r="E6754" s="522" t="s">
        <v>619</v>
      </c>
    </row>
    <row r="6755" spans="1:5" ht="13.5" x14ac:dyDescent="0.25">
      <c r="A6755" s="103">
        <v>100280</v>
      </c>
      <c r="B6755" s="103" t="s">
        <v>7377</v>
      </c>
      <c r="C6755" s="103" t="s">
        <v>7301</v>
      </c>
      <c r="D6755" s="360">
        <v>17.32</v>
      </c>
      <c r="E6755" s="522" t="s">
        <v>619</v>
      </c>
    </row>
    <row r="6756" spans="1:5" ht="13.5" x14ac:dyDescent="0.25">
      <c r="A6756" s="103">
        <v>100281</v>
      </c>
      <c r="B6756" s="103" t="s">
        <v>7378</v>
      </c>
      <c r="C6756" s="103" t="s">
        <v>7301</v>
      </c>
      <c r="D6756" s="360">
        <v>3.44</v>
      </c>
      <c r="E6756" s="522" t="s">
        <v>619</v>
      </c>
    </row>
    <row r="6757" spans="1:5" ht="13.5" x14ac:dyDescent="0.25">
      <c r="A6757" s="103">
        <v>100282</v>
      </c>
      <c r="B6757" s="103" t="s">
        <v>7379</v>
      </c>
      <c r="C6757" s="103" t="s">
        <v>7314</v>
      </c>
      <c r="D6757" s="360">
        <v>147.75</v>
      </c>
      <c r="E6757" s="522" t="s">
        <v>619</v>
      </c>
    </row>
    <row r="6758" spans="1:5" ht="13.5" x14ac:dyDescent="0.25">
      <c r="A6758" s="103">
        <v>100283</v>
      </c>
      <c r="B6758" s="103" t="s">
        <v>7380</v>
      </c>
      <c r="C6758" s="103" t="s">
        <v>7314</v>
      </c>
      <c r="D6758" s="360">
        <v>23.87</v>
      </c>
      <c r="E6758" s="522" t="s">
        <v>619</v>
      </c>
    </row>
    <row r="6759" spans="1:5" ht="13.5" x14ac:dyDescent="0.25">
      <c r="A6759" s="103">
        <v>100284</v>
      </c>
      <c r="B6759" s="103" t="s">
        <v>7381</v>
      </c>
      <c r="C6759" s="103" t="s">
        <v>7314</v>
      </c>
      <c r="D6759" s="360">
        <v>10.06</v>
      </c>
      <c r="E6759" s="522" t="s">
        <v>619</v>
      </c>
    </row>
    <row r="6760" spans="1:5" ht="13.5" x14ac:dyDescent="0.25">
      <c r="A6760" s="103">
        <v>100285</v>
      </c>
      <c r="B6760" s="103" t="s">
        <v>7382</v>
      </c>
      <c r="C6760" s="103" t="s">
        <v>7333</v>
      </c>
      <c r="D6760" s="360">
        <v>39.700000000000003</v>
      </c>
      <c r="E6760" s="522" t="s">
        <v>619</v>
      </c>
    </row>
    <row r="6761" spans="1:5" ht="13.5" x14ac:dyDescent="0.25">
      <c r="A6761" s="103">
        <v>100286</v>
      </c>
      <c r="B6761" s="103" t="s">
        <v>7383</v>
      </c>
      <c r="C6761" s="103" t="s">
        <v>7333</v>
      </c>
      <c r="D6761" s="360">
        <v>12.93</v>
      </c>
      <c r="E6761" s="522" t="s">
        <v>619</v>
      </c>
    </row>
    <row r="6762" spans="1:5" ht="13.5" x14ac:dyDescent="0.25">
      <c r="A6762" s="103">
        <v>100287</v>
      </c>
      <c r="B6762" s="103" t="s">
        <v>7384</v>
      </c>
      <c r="C6762" s="103" t="s">
        <v>7333</v>
      </c>
      <c r="D6762" s="360">
        <v>12.38</v>
      </c>
      <c r="E6762" s="522" t="s">
        <v>619</v>
      </c>
    </row>
    <row r="6763" spans="1:5" ht="13.5" x14ac:dyDescent="0.25">
      <c r="A6763" s="103">
        <v>99802</v>
      </c>
      <c r="B6763" s="103" t="s">
        <v>7385</v>
      </c>
      <c r="C6763" s="103" t="s">
        <v>184</v>
      </c>
      <c r="D6763" s="360">
        <v>0.5</v>
      </c>
      <c r="E6763" s="522" t="s">
        <v>619</v>
      </c>
    </row>
    <row r="6764" spans="1:5" ht="13.5" x14ac:dyDescent="0.25">
      <c r="A6764" s="103">
        <v>99803</v>
      </c>
      <c r="B6764" s="103" t="s">
        <v>7386</v>
      </c>
      <c r="C6764" s="103" t="s">
        <v>184</v>
      </c>
      <c r="D6764" s="360">
        <v>1.96</v>
      </c>
      <c r="E6764" s="522" t="s">
        <v>619</v>
      </c>
    </row>
    <row r="6765" spans="1:5" ht="13.5" x14ac:dyDescent="0.25">
      <c r="A6765" s="103">
        <v>99804</v>
      </c>
      <c r="B6765" s="103" t="s">
        <v>7387</v>
      </c>
      <c r="C6765" s="103" t="s">
        <v>184</v>
      </c>
      <c r="D6765" s="360">
        <v>5.09</v>
      </c>
      <c r="E6765" s="522" t="s">
        <v>619</v>
      </c>
    </row>
    <row r="6766" spans="1:5" ht="13.5" x14ac:dyDescent="0.25">
      <c r="A6766" s="103">
        <v>99805</v>
      </c>
      <c r="B6766" s="103" t="s">
        <v>7388</v>
      </c>
      <c r="C6766" s="103" t="s">
        <v>184</v>
      </c>
      <c r="D6766" s="360">
        <v>10.69</v>
      </c>
      <c r="E6766" s="522" t="s">
        <v>619</v>
      </c>
    </row>
    <row r="6767" spans="1:5" ht="13.5" x14ac:dyDescent="0.25">
      <c r="A6767" s="103">
        <v>99806</v>
      </c>
      <c r="B6767" s="103" t="s">
        <v>7389</v>
      </c>
      <c r="C6767" s="103" t="s">
        <v>184</v>
      </c>
      <c r="D6767" s="360">
        <v>0.81</v>
      </c>
      <c r="E6767" s="522" t="s">
        <v>619</v>
      </c>
    </row>
    <row r="6768" spans="1:5" ht="13.5" x14ac:dyDescent="0.25">
      <c r="A6768" s="103">
        <v>99807</v>
      </c>
      <c r="B6768" s="103" t="s">
        <v>7390</v>
      </c>
      <c r="C6768" s="103" t="s">
        <v>184</v>
      </c>
      <c r="D6768" s="360">
        <v>1.54</v>
      </c>
      <c r="E6768" s="522" t="s">
        <v>619</v>
      </c>
    </row>
    <row r="6769" spans="1:5" ht="13.5" x14ac:dyDescent="0.25">
      <c r="A6769" s="103">
        <v>99808</v>
      </c>
      <c r="B6769" s="103" t="s">
        <v>7391</v>
      </c>
      <c r="C6769" s="103" t="s">
        <v>184</v>
      </c>
      <c r="D6769" s="360">
        <v>3.8</v>
      </c>
      <c r="E6769" s="522" t="s">
        <v>619</v>
      </c>
    </row>
    <row r="6770" spans="1:5" ht="13.5" x14ac:dyDescent="0.25">
      <c r="A6770" s="103">
        <v>99809</v>
      </c>
      <c r="B6770" s="103" t="s">
        <v>7392</v>
      </c>
      <c r="C6770" s="103" t="s">
        <v>184</v>
      </c>
      <c r="D6770" s="360">
        <v>5.58</v>
      </c>
      <c r="E6770" s="522" t="s">
        <v>619</v>
      </c>
    </row>
    <row r="6771" spans="1:5" ht="13.5" x14ac:dyDescent="0.25">
      <c r="A6771" s="103">
        <v>99810</v>
      </c>
      <c r="B6771" s="103" t="s">
        <v>7393</v>
      </c>
      <c r="C6771" s="103" t="s">
        <v>184</v>
      </c>
      <c r="D6771" s="360">
        <v>6.95</v>
      </c>
      <c r="E6771" s="522" t="s">
        <v>619</v>
      </c>
    </row>
    <row r="6772" spans="1:5" ht="13.5" x14ac:dyDescent="0.25">
      <c r="A6772" s="103">
        <v>99811</v>
      </c>
      <c r="B6772" s="103" t="s">
        <v>7394</v>
      </c>
      <c r="C6772" s="103" t="s">
        <v>184</v>
      </c>
      <c r="D6772" s="360">
        <v>3.34</v>
      </c>
      <c r="E6772" s="522" t="s">
        <v>619</v>
      </c>
    </row>
    <row r="6773" spans="1:5" ht="13.5" x14ac:dyDescent="0.25">
      <c r="A6773" s="103">
        <v>99812</v>
      </c>
      <c r="B6773" s="103" t="s">
        <v>7395</v>
      </c>
      <c r="C6773" s="103" t="s">
        <v>184</v>
      </c>
      <c r="D6773" s="360">
        <v>1.07</v>
      </c>
      <c r="E6773" s="522" t="s">
        <v>619</v>
      </c>
    </row>
    <row r="6774" spans="1:5" ht="13.5" x14ac:dyDescent="0.25">
      <c r="A6774" s="103">
        <v>99813</v>
      </c>
      <c r="B6774" s="103" t="s">
        <v>7396</v>
      </c>
      <c r="C6774" s="103" t="s">
        <v>184</v>
      </c>
      <c r="D6774" s="360">
        <v>0.92</v>
      </c>
      <c r="E6774" s="522" t="s">
        <v>619</v>
      </c>
    </row>
    <row r="6775" spans="1:5" ht="13.5" x14ac:dyDescent="0.25">
      <c r="A6775" s="103">
        <v>99814</v>
      </c>
      <c r="B6775" s="103" t="s">
        <v>7397</v>
      </c>
      <c r="C6775" s="103" t="s">
        <v>184</v>
      </c>
      <c r="D6775" s="360">
        <v>1.85</v>
      </c>
      <c r="E6775" s="522" t="s">
        <v>619</v>
      </c>
    </row>
    <row r="6776" spans="1:5" ht="13.5" x14ac:dyDescent="0.25">
      <c r="A6776" s="103">
        <v>99815</v>
      </c>
      <c r="B6776" s="103" t="s">
        <v>7398</v>
      </c>
      <c r="C6776" s="103" t="s">
        <v>225</v>
      </c>
      <c r="D6776" s="360">
        <v>8.5299999999999994</v>
      </c>
      <c r="E6776" s="522" t="s">
        <v>619</v>
      </c>
    </row>
    <row r="6777" spans="1:5" ht="13.5" x14ac:dyDescent="0.25">
      <c r="A6777" s="103">
        <v>99816</v>
      </c>
      <c r="B6777" s="103" t="s">
        <v>7399</v>
      </c>
      <c r="C6777" s="103" t="s">
        <v>225</v>
      </c>
      <c r="D6777" s="360">
        <v>9.0399999999999991</v>
      </c>
      <c r="E6777" s="522" t="s">
        <v>619</v>
      </c>
    </row>
    <row r="6778" spans="1:5" ht="13.5" x14ac:dyDescent="0.25">
      <c r="A6778" s="103">
        <v>99817</v>
      </c>
      <c r="B6778" s="103" t="s">
        <v>7400</v>
      </c>
      <c r="C6778" s="103" t="s">
        <v>225</v>
      </c>
      <c r="D6778" s="360">
        <v>5.52</v>
      </c>
      <c r="E6778" s="522" t="s">
        <v>619</v>
      </c>
    </row>
    <row r="6779" spans="1:5" ht="13.5" x14ac:dyDescent="0.25">
      <c r="A6779" s="103">
        <v>99818</v>
      </c>
      <c r="B6779" s="103" t="s">
        <v>7401</v>
      </c>
      <c r="C6779" s="103" t="s">
        <v>225</v>
      </c>
      <c r="D6779" s="360">
        <v>5.52</v>
      </c>
      <c r="E6779" s="522" t="s">
        <v>619</v>
      </c>
    </row>
    <row r="6780" spans="1:5" ht="13.5" x14ac:dyDescent="0.25">
      <c r="A6780" s="103">
        <v>99819</v>
      </c>
      <c r="B6780" s="103" t="s">
        <v>7402</v>
      </c>
      <c r="C6780" s="103" t="s">
        <v>184</v>
      </c>
      <c r="D6780" s="360">
        <v>15.93</v>
      </c>
      <c r="E6780" s="522" t="s">
        <v>619</v>
      </c>
    </row>
    <row r="6781" spans="1:5" ht="13.5" x14ac:dyDescent="0.25">
      <c r="A6781" s="103">
        <v>99820</v>
      </c>
      <c r="B6781" s="103" t="s">
        <v>7403</v>
      </c>
      <c r="C6781" s="103" t="s">
        <v>184</v>
      </c>
      <c r="D6781" s="360">
        <v>1.92</v>
      </c>
      <c r="E6781" s="522" t="s">
        <v>619</v>
      </c>
    </row>
    <row r="6782" spans="1:5" ht="13.5" x14ac:dyDescent="0.25">
      <c r="A6782" s="103">
        <v>99821</v>
      </c>
      <c r="B6782" s="103" t="s">
        <v>7404</v>
      </c>
      <c r="C6782" s="103" t="s">
        <v>184</v>
      </c>
      <c r="D6782" s="360">
        <v>3</v>
      </c>
      <c r="E6782" s="522" t="s">
        <v>619</v>
      </c>
    </row>
    <row r="6783" spans="1:5" ht="13.5" x14ac:dyDescent="0.25">
      <c r="A6783" s="103">
        <v>99822</v>
      </c>
      <c r="B6783" s="103" t="s">
        <v>7405</v>
      </c>
      <c r="C6783" s="103" t="s">
        <v>184</v>
      </c>
      <c r="D6783" s="360">
        <v>0.95</v>
      </c>
      <c r="E6783" s="522" t="s">
        <v>619</v>
      </c>
    </row>
    <row r="6784" spans="1:5" ht="13.5" x14ac:dyDescent="0.25">
      <c r="A6784" s="103">
        <v>99823</v>
      </c>
      <c r="B6784" s="103" t="s">
        <v>7406</v>
      </c>
      <c r="C6784" s="103" t="s">
        <v>184</v>
      </c>
      <c r="D6784" s="360">
        <v>2.2400000000000002</v>
      </c>
      <c r="E6784" s="522" t="s">
        <v>619</v>
      </c>
    </row>
    <row r="6785" spans="1:5" ht="13.5" x14ac:dyDescent="0.25">
      <c r="A6785" s="103">
        <v>99824</v>
      </c>
      <c r="B6785" s="103" t="s">
        <v>7407</v>
      </c>
      <c r="C6785" s="103" t="s">
        <v>184</v>
      </c>
      <c r="D6785" s="360">
        <v>2.44</v>
      </c>
      <c r="E6785" s="522" t="s">
        <v>619</v>
      </c>
    </row>
    <row r="6786" spans="1:5" ht="13.5" x14ac:dyDescent="0.25">
      <c r="A6786" s="103">
        <v>99825</v>
      </c>
      <c r="B6786" s="103" t="s">
        <v>7408</v>
      </c>
      <c r="C6786" s="103" t="s">
        <v>184</v>
      </c>
      <c r="D6786" s="360">
        <v>3.48</v>
      </c>
      <c r="E6786" s="522" t="s">
        <v>619</v>
      </c>
    </row>
    <row r="6787" spans="1:5" ht="13.5" x14ac:dyDescent="0.25">
      <c r="A6787" s="103">
        <v>99826</v>
      </c>
      <c r="B6787" s="103" t="s">
        <v>7409</v>
      </c>
      <c r="C6787" s="103" t="s">
        <v>184</v>
      </c>
      <c r="D6787" s="360">
        <v>1.45</v>
      </c>
      <c r="E6787" s="522" t="s">
        <v>619</v>
      </c>
    </row>
    <row r="6788" spans="1:5" ht="13.5" x14ac:dyDescent="0.25">
      <c r="A6788" s="103">
        <v>97010</v>
      </c>
      <c r="B6788" s="103" t="s">
        <v>7410</v>
      </c>
      <c r="C6788" s="103" t="s">
        <v>206</v>
      </c>
      <c r="D6788" s="360">
        <v>73.989999999999995</v>
      </c>
      <c r="E6788" s="522" t="s">
        <v>619</v>
      </c>
    </row>
    <row r="6789" spans="1:5" ht="13.5" x14ac:dyDescent="0.25">
      <c r="A6789" s="103">
        <v>97011</v>
      </c>
      <c r="B6789" s="103" t="s">
        <v>7411</v>
      </c>
      <c r="C6789" s="103" t="s">
        <v>206</v>
      </c>
      <c r="D6789" s="360">
        <v>56.64</v>
      </c>
      <c r="E6789" s="522" t="s">
        <v>619</v>
      </c>
    </row>
    <row r="6790" spans="1:5" ht="13.5" x14ac:dyDescent="0.25">
      <c r="A6790" s="103">
        <v>97012</v>
      </c>
      <c r="B6790" s="103" t="s">
        <v>7412</v>
      </c>
      <c r="C6790" s="103" t="s">
        <v>206</v>
      </c>
      <c r="D6790" s="360">
        <v>47.97</v>
      </c>
      <c r="E6790" s="522" t="s">
        <v>619</v>
      </c>
    </row>
    <row r="6791" spans="1:5" ht="13.5" x14ac:dyDescent="0.25">
      <c r="A6791" s="103">
        <v>97013</v>
      </c>
      <c r="B6791" s="103" t="s">
        <v>7413</v>
      </c>
      <c r="C6791" s="103" t="s">
        <v>206</v>
      </c>
      <c r="D6791" s="360">
        <v>119.09</v>
      </c>
      <c r="E6791" s="522" t="s">
        <v>619</v>
      </c>
    </row>
    <row r="6792" spans="1:5" ht="13.5" x14ac:dyDescent="0.25">
      <c r="A6792" s="103">
        <v>97014</v>
      </c>
      <c r="B6792" s="103" t="s">
        <v>7414</v>
      </c>
      <c r="C6792" s="103" t="s">
        <v>206</v>
      </c>
      <c r="D6792" s="360">
        <v>86.99</v>
      </c>
      <c r="E6792" s="522" t="s">
        <v>619</v>
      </c>
    </row>
    <row r="6793" spans="1:5" ht="13.5" x14ac:dyDescent="0.25">
      <c r="A6793" s="103">
        <v>97015</v>
      </c>
      <c r="B6793" s="103" t="s">
        <v>7415</v>
      </c>
      <c r="C6793" s="103" t="s">
        <v>206</v>
      </c>
      <c r="D6793" s="360">
        <v>70.81</v>
      </c>
      <c r="E6793" s="522" t="s">
        <v>619</v>
      </c>
    </row>
    <row r="6794" spans="1:5" ht="13.5" x14ac:dyDescent="0.25">
      <c r="A6794" s="103">
        <v>97016</v>
      </c>
      <c r="B6794" s="103" t="s">
        <v>7416</v>
      </c>
      <c r="C6794" s="103" t="s">
        <v>206</v>
      </c>
      <c r="D6794" s="360">
        <v>65.89</v>
      </c>
      <c r="E6794" s="522" t="s">
        <v>619</v>
      </c>
    </row>
    <row r="6795" spans="1:5" ht="13.5" x14ac:dyDescent="0.25">
      <c r="A6795" s="103">
        <v>97017</v>
      </c>
      <c r="B6795" s="103" t="s">
        <v>7417</v>
      </c>
      <c r="C6795" s="103" t="s">
        <v>206</v>
      </c>
      <c r="D6795" s="360">
        <v>49.35</v>
      </c>
      <c r="E6795" s="522" t="s">
        <v>619</v>
      </c>
    </row>
    <row r="6796" spans="1:5" ht="13.5" x14ac:dyDescent="0.25">
      <c r="A6796" s="103">
        <v>97018</v>
      </c>
      <c r="B6796" s="103" t="s">
        <v>7418</v>
      </c>
      <c r="C6796" s="103" t="s">
        <v>206</v>
      </c>
      <c r="D6796" s="360">
        <v>40.78</v>
      </c>
      <c r="E6796" s="522" t="s">
        <v>619</v>
      </c>
    </row>
    <row r="6797" spans="1:5" ht="13.5" x14ac:dyDescent="0.25">
      <c r="A6797" s="103">
        <v>97031</v>
      </c>
      <c r="B6797" s="103" t="s">
        <v>7419</v>
      </c>
      <c r="C6797" s="103" t="s">
        <v>206</v>
      </c>
      <c r="D6797" s="360">
        <v>101.98</v>
      </c>
      <c r="E6797" s="522" t="s">
        <v>619</v>
      </c>
    </row>
    <row r="6798" spans="1:5" ht="13.5" x14ac:dyDescent="0.25">
      <c r="A6798" s="103">
        <v>97032</v>
      </c>
      <c r="B6798" s="103" t="s">
        <v>7420</v>
      </c>
      <c r="C6798" s="103" t="s">
        <v>206</v>
      </c>
      <c r="D6798" s="360">
        <v>62.73</v>
      </c>
      <c r="E6798" s="522" t="s">
        <v>619</v>
      </c>
    </row>
    <row r="6799" spans="1:5" ht="13.5" x14ac:dyDescent="0.25">
      <c r="A6799" s="103">
        <v>97033</v>
      </c>
      <c r="B6799" s="103" t="s">
        <v>7421</v>
      </c>
      <c r="C6799" s="103" t="s">
        <v>206</v>
      </c>
      <c r="D6799" s="360">
        <v>104.92</v>
      </c>
      <c r="E6799" s="522" t="s">
        <v>619</v>
      </c>
    </row>
    <row r="6800" spans="1:5" ht="13.5" x14ac:dyDescent="0.25">
      <c r="A6800" s="103">
        <v>97034</v>
      </c>
      <c r="B6800" s="103" t="s">
        <v>7422</v>
      </c>
      <c r="C6800" s="103" t="s">
        <v>206</v>
      </c>
      <c r="D6800" s="360">
        <v>62.87</v>
      </c>
      <c r="E6800" s="522" t="s">
        <v>619</v>
      </c>
    </row>
    <row r="6801" spans="1:5" ht="13.5" x14ac:dyDescent="0.25">
      <c r="A6801" s="103">
        <v>97039</v>
      </c>
      <c r="B6801" s="103" t="s">
        <v>7423</v>
      </c>
      <c r="C6801" s="103" t="s">
        <v>184</v>
      </c>
      <c r="D6801" s="360">
        <v>55.68</v>
      </c>
      <c r="E6801" s="522" t="s">
        <v>619</v>
      </c>
    </row>
    <row r="6802" spans="1:5" ht="13.5" x14ac:dyDescent="0.25">
      <c r="A6802" s="103">
        <v>97040</v>
      </c>
      <c r="B6802" s="103" t="s">
        <v>7424</v>
      </c>
      <c r="C6802" s="103" t="s">
        <v>184</v>
      </c>
      <c r="D6802" s="360">
        <v>17.850000000000001</v>
      </c>
      <c r="E6802" s="522" t="s">
        <v>619</v>
      </c>
    </row>
    <row r="6803" spans="1:5" ht="13.5" x14ac:dyDescent="0.25">
      <c r="A6803" s="103">
        <v>97041</v>
      </c>
      <c r="B6803" s="103" t="s">
        <v>7425</v>
      </c>
      <c r="C6803" s="103" t="s">
        <v>184</v>
      </c>
      <c r="D6803" s="360">
        <v>292.98</v>
      </c>
      <c r="E6803" s="522" t="s">
        <v>619</v>
      </c>
    </row>
    <row r="6804" spans="1:5" ht="13.5" x14ac:dyDescent="0.25">
      <c r="A6804" s="103">
        <v>97046</v>
      </c>
      <c r="B6804" s="103" t="s">
        <v>7426</v>
      </c>
      <c r="C6804" s="103" t="s">
        <v>184</v>
      </c>
      <c r="D6804" s="360">
        <v>0.38</v>
      </c>
      <c r="E6804" s="522" t="s">
        <v>619</v>
      </c>
    </row>
    <row r="6805" spans="1:5" ht="13.5" x14ac:dyDescent="0.25">
      <c r="A6805" s="103">
        <v>97047</v>
      </c>
      <c r="B6805" s="103" t="s">
        <v>7427</v>
      </c>
      <c r="C6805" s="103" t="s">
        <v>184</v>
      </c>
      <c r="D6805" s="360">
        <v>0.14000000000000001</v>
      </c>
      <c r="E6805" s="522" t="s">
        <v>619</v>
      </c>
    </row>
    <row r="6806" spans="1:5" ht="13.5" x14ac:dyDescent="0.25">
      <c r="A6806" s="103">
        <v>97048</v>
      </c>
      <c r="B6806" s="103" t="s">
        <v>7428</v>
      </c>
      <c r="C6806" s="103" t="s">
        <v>184</v>
      </c>
      <c r="D6806" s="360">
        <v>0.1</v>
      </c>
      <c r="E6806" s="522" t="s">
        <v>619</v>
      </c>
    </row>
    <row r="6807" spans="1:5" ht="13.5" x14ac:dyDescent="0.25">
      <c r="A6807" s="103">
        <v>97054</v>
      </c>
      <c r="B6807" s="103" t="s">
        <v>7429</v>
      </c>
      <c r="C6807" s="103" t="s">
        <v>225</v>
      </c>
      <c r="D6807" s="360">
        <v>24.65</v>
      </c>
      <c r="E6807" s="522" t="s">
        <v>619</v>
      </c>
    </row>
    <row r="6808" spans="1:5" ht="13.5" x14ac:dyDescent="0.25">
      <c r="A6808" s="103">
        <v>97062</v>
      </c>
      <c r="B6808" s="103" t="s">
        <v>7430</v>
      </c>
      <c r="C6808" s="103" t="s">
        <v>184</v>
      </c>
      <c r="D6808" s="360">
        <v>7.41</v>
      </c>
      <c r="E6808" s="522" t="s">
        <v>619</v>
      </c>
    </row>
    <row r="6809" spans="1:5" ht="13.5" x14ac:dyDescent="0.25">
      <c r="A6809" s="103">
        <v>97063</v>
      </c>
      <c r="B6809" s="103" t="s">
        <v>7431</v>
      </c>
      <c r="C6809" s="103" t="s">
        <v>184</v>
      </c>
      <c r="D6809" s="360">
        <v>11.67</v>
      </c>
      <c r="E6809" s="522" t="s">
        <v>619</v>
      </c>
    </row>
    <row r="6810" spans="1:5" ht="13.5" x14ac:dyDescent="0.25">
      <c r="A6810" s="103">
        <v>97064</v>
      </c>
      <c r="B6810" s="103" t="s">
        <v>7432</v>
      </c>
      <c r="C6810" s="103" t="s">
        <v>206</v>
      </c>
      <c r="D6810" s="360">
        <v>21.25</v>
      </c>
      <c r="E6810" s="522" t="s">
        <v>619</v>
      </c>
    </row>
    <row r="6811" spans="1:5" ht="13.5" x14ac:dyDescent="0.25">
      <c r="A6811" s="103">
        <v>97065</v>
      </c>
      <c r="B6811" s="103" t="s">
        <v>7433</v>
      </c>
      <c r="C6811" s="103" t="s">
        <v>229</v>
      </c>
      <c r="D6811" s="360">
        <v>7.14</v>
      </c>
      <c r="E6811" s="522" t="s">
        <v>619</v>
      </c>
    </row>
    <row r="6812" spans="1:5" ht="13.5" x14ac:dyDescent="0.25">
      <c r="A6812" s="103">
        <v>97066</v>
      </c>
      <c r="B6812" s="103" t="s">
        <v>7434</v>
      </c>
      <c r="C6812" s="103" t="s">
        <v>184</v>
      </c>
      <c r="D6812" s="360">
        <v>131.47999999999999</v>
      </c>
      <c r="E6812" s="522" t="s">
        <v>619</v>
      </c>
    </row>
    <row r="6813" spans="1:5" ht="13.5" x14ac:dyDescent="0.25">
      <c r="A6813" s="103">
        <v>97067</v>
      </c>
      <c r="B6813" s="103" t="s">
        <v>7435</v>
      </c>
      <c r="C6813" s="103" t="s">
        <v>206</v>
      </c>
      <c r="D6813" s="360">
        <v>782.61</v>
      </c>
      <c r="E6813" s="522" t="s">
        <v>619</v>
      </c>
    </row>
    <row r="6814" spans="1:5" ht="13.5" x14ac:dyDescent="0.25">
      <c r="A6814" s="103">
        <v>97621</v>
      </c>
      <c r="B6814" s="103" t="s">
        <v>7436</v>
      </c>
      <c r="C6814" s="103" t="s">
        <v>229</v>
      </c>
      <c r="D6814" s="360">
        <v>108.88</v>
      </c>
      <c r="E6814" s="522" t="s">
        <v>619</v>
      </c>
    </row>
    <row r="6815" spans="1:5" ht="13.5" x14ac:dyDescent="0.25">
      <c r="A6815" s="103">
        <v>97622</v>
      </c>
      <c r="B6815" s="103" t="s">
        <v>7437</v>
      </c>
      <c r="C6815" s="103" t="s">
        <v>229</v>
      </c>
      <c r="D6815" s="360">
        <v>53.06</v>
      </c>
      <c r="E6815" s="522" t="s">
        <v>619</v>
      </c>
    </row>
    <row r="6816" spans="1:5" ht="13.5" x14ac:dyDescent="0.25">
      <c r="A6816" s="103">
        <v>97623</v>
      </c>
      <c r="B6816" s="103" t="s">
        <v>7438</v>
      </c>
      <c r="C6816" s="103" t="s">
        <v>229</v>
      </c>
      <c r="D6816" s="360">
        <v>162.56</v>
      </c>
      <c r="E6816" s="522" t="s">
        <v>619</v>
      </c>
    </row>
    <row r="6817" spans="1:5" ht="13.5" x14ac:dyDescent="0.25">
      <c r="A6817" s="103">
        <v>97624</v>
      </c>
      <c r="B6817" s="103" t="s">
        <v>7439</v>
      </c>
      <c r="C6817" s="103" t="s">
        <v>229</v>
      </c>
      <c r="D6817" s="360">
        <v>99.77</v>
      </c>
      <c r="E6817" s="522" t="s">
        <v>619</v>
      </c>
    </row>
    <row r="6818" spans="1:5" ht="13.5" x14ac:dyDescent="0.25">
      <c r="A6818" s="103">
        <v>97625</v>
      </c>
      <c r="B6818" s="103" t="s">
        <v>7440</v>
      </c>
      <c r="C6818" s="103" t="s">
        <v>229</v>
      </c>
      <c r="D6818" s="360">
        <v>59.23</v>
      </c>
      <c r="E6818" s="522" t="s">
        <v>619</v>
      </c>
    </row>
    <row r="6819" spans="1:5" ht="13.5" x14ac:dyDescent="0.25">
      <c r="A6819" s="103">
        <v>97626</v>
      </c>
      <c r="B6819" s="103" t="s">
        <v>7441</v>
      </c>
      <c r="C6819" s="103" t="s">
        <v>229</v>
      </c>
      <c r="D6819" s="360">
        <v>575.32000000000005</v>
      </c>
      <c r="E6819" s="522" t="s">
        <v>619</v>
      </c>
    </row>
    <row r="6820" spans="1:5" ht="13.5" x14ac:dyDescent="0.25">
      <c r="A6820" s="103">
        <v>97627</v>
      </c>
      <c r="B6820" s="103" t="s">
        <v>7442</v>
      </c>
      <c r="C6820" s="103" t="s">
        <v>229</v>
      </c>
      <c r="D6820" s="360">
        <v>262.54000000000002</v>
      </c>
      <c r="E6820" s="522" t="s">
        <v>619</v>
      </c>
    </row>
    <row r="6821" spans="1:5" ht="13.5" x14ac:dyDescent="0.25">
      <c r="A6821" s="103">
        <v>97628</v>
      </c>
      <c r="B6821" s="103" t="s">
        <v>7443</v>
      </c>
      <c r="C6821" s="103" t="s">
        <v>229</v>
      </c>
      <c r="D6821" s="360">
        <v>262.25</v>
      </c>
      <c r="E6821" s="522" t="s">
        <v>619</v>
      </c>
    </row>
    <row r="6822" spans="1:5" ht="13.5" x14ac:dyDescent="0.25">
      <c r="A6822" s="103">
        <v>97629</v>
      </c>
      <c r="B6822" s="103" t="s">
        <v>7444</v>
      </c>
      <c r="C6822" s="103" t="s">
        <v>229</v>
      </c>
      <c r="D6822" s="360">
        <v>112.34</v>
      </c>
      <c r="E6822" s="522" t="s">
        <v>619</v>
      </c>
    </row>
    <row r="6823" spans="1:5" ht="13.5" x14ac:dyDescent="0.25">
      <c r="A6823" s="103">
        <v>97631</v>
      </c>
      <c r="B6823" s="103" t="s">
        <v>7445</v>
      </c>
      <c r="C6823" s="103" t="s">
        <v>184</v>
      </c>
      <c r="D6823" s="360">
        <v>3.12</v>
      </c>
      <c r="E6823" s="522" t="s">
        <v>619</v>
      </c>
    </row>
    <row r="6824" spans="1:5" ht="13.5" x14ac:dyDescent="0.25">
      <c r="A6824" s="103">
        <v>97632</v>
      </c>
      <c r="B6824" s="103" t="s">
        <v>7446</v>
      </c>
      <c r="C6824" s="103" t="s">
        <v>206</v>
      </c>
      <c r="D6824" s="360">
        <v>2.44</v>
      </c>
      <c r="E6824" s="522" t="s">
        <v>619</v>
      </c>
    </row>
    <row r="6825" spans="1:5" ht="13.5" x14ac:dyDescent="0.25">
      <c r="A6825" s="103">
        <v>97633</v>
      </c>
      <c r="B6825" s="103" t="s">
        <v>7447</v>
      </c>
      <c r="C6825" s="103" t="s">
        <v>184</v>
      </c>
      <c r="D6825" s="360">
        <v>21.33</v>
      </c>
      <c r="E6825" s="522" t="s">
        <v>619</v>
      </c>
    </row>
    <row r="6826" spans="1:5" ht="13.5" x14ac:dyDescent="0.25">
      <c r="A6826" s="103">
        <v>97634</v>
      </c>
      <c r="B6826" s="103" t="s">
        <v>7448</v>
      </c>
      <c r="C6826" s="103" t="s">
        <v>184</v>
      </c>
      <c r="D6826" s="360">
        <v>11.15</v>
      </c>
      <c r="E6826" s="522" t="s">
        <v>619</v>
      </c>
    </row>
    <row r="6827" spans="1:5" ht="13.5" x14ac:dyDescent="0.25">
      <c r="A6827" s="103">
        <v>97635</v>
      </c>
      <c r="B6827" s="103" t="s">
        <v>7449</v>
      </c>
      <c r="C6827" s="103" t="s">
        <v>184</v>
      </c>
      <c r="D6827" s="360">
        <v>13.97</v>
      </c>
      <c r="E6827" s="522" t="s">
        <v>619</v>
      </c>
    </row>
    <row r="6828" spans="1:5" ht="13.5" x14ac:dyDescent="0.25">
      <c r="A6828" s="103">
        <v>97636</v>
      </c>
      <c r="B6828" s="103" t="s">
        <v>7450</v>
      </c>
      <c r="C6828" s="103" t="s">
        <v>184</v>
      </c>
      <c r="D6828" s="360">
        <v>20.239999999999998</v>
      </c>
      <c r="E6828" s="522" t="s">
        <v>619</v>
      </c>
    </row>
    <row r="6829" spans="1:5" ht="13.5" x14ac:dyDescent="0.25">
      <c r="A6829" s="103">
        <v>97637</v>
      </c>
      <c r="B6829" s="103" t="s">
        <v>7451</v>
      </c>
      <c r="C6829" s="103" t="s">
        <v>184</v>
      </c>
      <c r="D6829" s="360">
        <v>2.78</v>
      </c>
      <c r="E6829" s="522" t="s">
        <v>619</v>
      </c>
    </row>
    <row r="6830" spans="1:5" ht="13.5" x14ac:dyDescent="0.25">
      <c r="A6830" s="103">
        <v>97638</v>
      </c>
      <c r="B6830" s="103" t="s">
        <v>7452</v>
      </c>
      <c r="C6830" s="103" t="s">
        <v>184</v>
      </c>
      <c r="D6830" s="360">
        <v>8.09</v>
      </c>
      <c r="E6830" s="522" t="s">
        <v>619</v>
      </c>
    </row>
    <row r="6831" spans="1:5" ht="13.5" x14ac:dyDescent="0.25">
      <c r="A6831" s="103">
        <v>97639</v>
      </c>
      <c r="B6831" s="103" t="s">
        <v>7453</v>
      </c>
      <c r="C6831" s="103" t="s">
        <v>184</v>
      </c>
      <c r="D6831" s="360">
        <v>18.88</v>
      </c>
      <c r="E6831" s="522" t="s">
        <v>619</v>
      </c>
    </row>
    <row r="6832" spans="1:5" ht="13.5" x14ac:dyDescent="0.25">
      <c r="A6832" s="103">
        <v>97640</v>
      </c>
      <c r="B6832" s="103" t="s">
        <v>7454</v>
      </c>
      <c r="C6832" s="103" t="s">
        <v>184</v>
      </c>
      <c r="D6832" s="360">
        <v>1.75</v>
      </c>
      <c r="E6832" s="522" t="s">
        <v>619</v>
      </c>
    </row>
    <row r="6833" spans="1:5" ht="13.5" x14ac:dyDescent="0.25">
      <c r="A6833" s="103">
        <v>97641</v>
      </c>
      <c r="B6833" s="103" t="s">
        <v>7455</v>
      </c>
      <c r="C6833" s="103" t="s">
        <v>184</v>
      </c>
      <c r="D6833" s="360">
        <v>4.32</v>
      </c>
      <c r="E6833" s="522" t="s">
        <v>619</v>
      </c>
    </row>
    <row r="6834" spans="1:5" ht="13.5" x14ac:dyDescent="0.25">
      <c r="A6834" s="103">
        <v>97642</v>
      </c>
      <c r="B6834" s="103" t="s">
        <v>7456</v>
      </c>
      <c r="C6834" s="103" t="s">
        <v>184</v>
      </c>
      <c r="D6834" s="360">
        <v>3.14</v>
      </c>
      <c r="E6834" s="522" t="s">
        <v>619</v>
      </c>
    </row>
    <row r="6835" spans="1:5" ht="13.5" x14ac:dyDescent="0.25">
      <c r="A6835" s="103">
        <v>97643</v>
      </c>
      <c r="B6835" s="103" t="s">
        <v>7457</v>
      </c>
      <c r="C6835" s="103" t="s">
        <v>184</v>
      </c>
      <c r="D6835" s="360">
        <v>23.73</v>
      </c>
      <c r="E6835" s="522" t="s">
        <v>619</v>
      </c>
    </row>
    <row r="6836" spans="1:5" ht="13.5" x14ac:dyDescent="0.25">
      <c r="A6836" s="103">
        <v>97644</v>
      </c>
      <c r="B6836" s="103" t="s">
        <v>7458</v>
      </c>
      <c r="C6836" s="103" t="s">
        <v>184</v>
      </c>
      <c r="D6836" s="360">
        <v>8.7200000000000006</v>
      </c>
      <c r="E6836" s="522" t="s">
        <v>619</v>
      </c>
    </row>
    <row r="6837" spans="1:5" ht="13.5" x14ac:dyDescent="0.25">
      <c r="A6837" s="103">
        <v>97645</v>
      </c>
      <c r="B6837" s="103" t="s">
        <v>7459</v>
      </c>
      <c r="C6837" s="103" t="s">
        <v>184</v>
      </c>
      <c r="D6837" s="360">
        <v>33.950000000000003</v>
      </c>
      <c r="E6837" s="522" t="s">
        <v>619</v>
      </c>
    </row>
    <row r="6838" spans="1:5" ht="13.5" x14ac:dyDescent="0.25">
      <c r="A6838" s="103">
        <v>97647</v>
      </c>
      <c r="B6838" s="103" t="s">
        <v>7460</v>
      </c>
      <c r="C6838" s="103" t="s">
        <v>184</v>
      </c>
      <c r="D6838" s="360">
        <v>3.33</v>
      </c>
      <c r="E6838" s="522" t="s">
        <v>619</v>
      </c>
    </row>
    <row r="6839" spans="1:5" ht="13.5" x14ac:dyDescent="0.25">
      <c r="A6839" s="103">
        <v>97648</v>
      </c>
      <c r="B6839" s="103" t="s">
        <v>7461</v>
      </c>
      <c r="C6839" s="103" t="s">
        <v>184</v>
      </c>
      <c r="D6839" s="360">
        <v>1.92</v>
      </c>
      <c r="E6839" s="522" t="s">
        <v>619</v>
      </c>
    </row>
    <row r="6840" spans="1:5" ht="13.5" x14ac:dyDescent="0.25">
      <c r="A6840" s="103">
        <v>97649</v>
      </c>
      <c r="B6840" s="103" t="s">
        <v>7462</v>
      </c>
      <c r="C6840" s="103" t="s">
        <v>184</v>
      </c>
      <c r="D6840" s="360">
        <v>4.2699999999999996</v>
      </c>
      <c r="E6840" s="522" t="s">
        <v>619</v>
      </c>
    </row>
    <row r="6841" spans="1:5" ht="13.5" x14ac:dyDescent="0.25">
      <c r="A6841" s="103">
        <v>97650</v>
      </c>
      <c r="B6841" s="103" t="s">
        <v>7463</v>
      </c>
      <c r="C6841" s="103" t="s">
        <v>184</v>
      </c>
      <c r="D6841" s="360">
        <v>7.16</v>
      </c>
      <c r="E6841" s="522" t="s">
        <v>619</v>
      </c>
    </row>
    <row r="6842" spans="1:5" ht="13.5" x14ac:dyDescent="0.25">
      <c r="A6842" s="103">
        <v>97651</v>
      </c>
      <c r="B6842" s="103" t="s">
        <v>7464</v>
      </c>
      <c r="C6842" s="103" t="s">
        <v>225</v>
      </c>
      <c r="D6842" s="360">
        <v>79.31</v>
      </c>
      <c r="E6842" s="522" t="s">
        <v>619</v>
      </c>
    </row>
    <row r="6843" spans="1:5" ht="13.5" x14ac:dyDescent="0.25">
      <c r="A6843" s="103">
        <v>97652</v>
      </c>
      <c r="B6843" s="103" t="s">
        <v>7465</v>
      </c>
      <c r="C6843" s="103" t="s">
        <v>225</v>
      </c>
      <c r="D6843" s="360">
        <v>179.8</v>
      </c>
      <c r="E6843" s="522" t="s">
        <v>619</v>
      </c>
    </row>
    <row r="6844" spans="1:5" ht="13.5" x14ac:dyDescent="0.25">
      <c r="A6844" s="103">
        <v>97653</v>
      </c>
      <c r="B6844" s="103" t="s">
        <v>7466</v>
      </c>
      <c r="C6844" s="103" t="s">
        <v>225</v>
      </c>
      <c r="D6844" s="360">
        <v>135.66999999999999</v>
      </c>
      <c r="E6844" s="522" t="s">
        <v>619</v>
      </c>
    </row>
    <row r="6845" spans="1:5" ht="13.5" x14ac:dyDescent="0.25">
      <c r="A6845" s="103">
        <v>97654</v>
      </c>
      <c r="B6845" s="103" t="s">
        <v>7467</v>
      </c>
      <c r="C6845" s="103" t="s">
        <v>225</v>
      </c>
      <c r="D6845" s="360">
        <v>163.19</v>
      </c>
      <c r="E6845" s="522" t="s">
        <v>619</v>
      </c>
    </row>
    <row r="6846" spans="1:5" ht="13.5" x14ac:dyDescent="0.25">
      <c r="A6846" s="103">
        <v>97655</v>
      </c>
      <c r="B6846" s="103" t="s">
        <v>7468</v>
      </c>
      <c r="C6846" s="103" t="s">
        <v>184</v>
      </c>
      <c r="D6846" s="360">
        <v>32.85</v>
      </c>
      <c r="E6846" s="522" t="s">
        <v>619</v>
      </c>
    </row>
    <row r="6847" spans="1:5" ht="13.5" x14ac:dyDescent="0.25">
      <c r="A6847" s="103">
        <v>97656</v>
      </c>
      <c r="B6847" s="103" t="s">
        <v>7469</v>
      </c>
      <c r="C6847" s="103" t="s">
        <v>225</v>
      </c>
      <c r="D6847" s="360">
        <v>302.76</v>
      </c>
      <c r="E6847" s="522" t="s">
        <v>619</v>
      </c>
    </row>
    <row r="6848" spans="1:5" ht="13.5" x14ac:dyDescent="0.25">
      <c r="A6848" s="103">
        <v>97657</v>
      </c>
      <c r="B6848" s="103" t="s">
        <v>7470</v>
      </c>
      <c r="C6848" s="103" t="s">
        <v>225</v>
      </c>
      <c r="D6848" s="360">
        <v>600.08000000000004</v>
      </c>
      <c r="E6848" s="522" t="s">
        <v>619</v>
      </c>
    </row>
    <row r="6849" spans="1:5" ht="13.5" x14ac:dyDescent="0.25">
      <c r="A6849" s="103">
        <v>97658</v>
      </c>
      <c r="B6849" s="103" t="s">
        <v>7471</v>
      </c>
      <c r="C6849" s="103" t="s">
        <v>225</v>
      </c>
      <c r="D6849" s="360">
        <v>209.97</v>
      </c>
      <c r="E6849" s="522" t="s">
        <v>619</v>
      </c>
    </row>
    <row r="6850" spans="1:5" ht="13.5" x14ac:dyDescent="0.25">
      <c r="A6850" s="103">
        <v>97659</v>
      </c>
      <c r="B6850" s="103" t="s">
        <v>7472</v>
      </c>
      <c r="C6850" s="103" t="s">
        <v>225</v>
      </c>
      <c r="D6850" s="360">
        <v>287.85000000000002</v>
      </c>
      <c r="E6850" s="522" t="s">
        <v>619</v>
      </c>
    </row>
    <row r="6851" spans="1:5" ht="13.5" x14ac:dyDescent="0.25">
      <c r="A6851" s="103">
        <v>97660</v>
      </c>
      <c r="B6851" s="103" t="s">
        <v>7473</v>
      </c>
      <c r="C6851" s="103" t="s">
        <v>225</v>
      </c>
      <c r="D6851" s="360">
        <v>0.64</v>
      </c>
      <c r="E6851" s="522" t="s">
        <v>619</v>
      </c>
    </row>
    <row r="6852" spans="1:5" ht="13.5" x14ac:dyDescent="0.25">
      <c r="A6852" s="103">
        <v>97661</v>
      </c>
      <c r="B6852" s="103" t="s">
        <v>7474</v>
      </c>
      <c r="C6852" s="103" t="s">
        <v>206</v>
      </c>
      <c r="D6852" s="360">
        <v>0.66</v>
      </c>
      <c r="E6852" s="522" t="s">
        <v>619</v>
      </c>
    </row>
    <row r="6853" spans="1:5" ht="13.5" x14ac:dyDescent="0.25">
      <c r="A6853" s="103">
        <v>97662</v>
      </c>
      <c r="B6853" s="103" t="s">
        <v>7475</v>
      </c>
      <c r="C6853" s="103" t="s">
        <v>206</v>
      </c>
      <c r="D6853" s="360">
        <v>0.45</v>
      </c>
      <c r="E6853" s="522" t="s">
        <v>619</v>
      </c>
    </row>
    <row r="6854" spans="1:5" ht="13.5" x14ac:dyDescent="0.25">
      <c r="A6854" s="103">
        <v>97663</v>
      </c>
      <c r="B6854" s="103" t="s">
        <v>7476</v>
      </c>
      <c r="C6854" s="103" t="s">
        <v>225</v>
      </c>
      <c r="D6854" s="360">
        <v>11.26</v>
      </c>
      <c r="E6854" s="522" t="s">
        <v>619</v>
      </c>
    </row>
    <row r="6855" spans="1:5" ht="13.5" x14ac:dyDescent="0.25">
      <c r="A6855" s="103">
        <v>97664</v>
      </c>
      <c r="B6855" s="103" t="s">
        <v>7477</v>
      </c>
      <c r="C6855" s="103" t="s">
        <v>225</v>
      </c>
      <c r="D6855" s="360">
        <v>1.4</v>
      </c>
      <c r="E6855" s="522" t="s">
        <v>619</v>
      </c>
    </row>
    <row r="6856" spans="1:5" ht="13.5" x14ac:dyDescent="0.25">
      <c r="A6856" s="103">
        <v>97665</v>
      </c>
      <c r="B6856" s="103" t="s">
        <v>7478</v>
      </c>
      <c r="C6856" s="103" t="s">
        <v>225</v>
      </c>
      <c r="D6856" s="360">
        <v>1.25</v>
      </c>
      <c r="E6856" s="522" t="s">
        <v>619</v>
      </c>
    </row>
    <row r="6857" spans="1:5" ht="13.5" x14ac:dyDescent="0.25">
      <c r="A6857" s="103">
        <v>97666</v>
      </c>
      <c r="B6857" s="103" t="s">
        <v>7479</v>
      </c>
      <c r="C6857" s="103" t="s">
        <v>225</v>
      </c>
      <c r="D6857" s="360">
        <v>8.2100000000000009</v>
      </c>
      <c r="E6857" s="522" t="s">
        <v>619</v>
      </c>
    </row>
    <row r="6858" spans="1:5" ht="13.5" x14ac:dyDescent="0.25">
      <c r="A6858" s="103">
        <v>95967</v>
      </c>
      <c r="B6858" s="103" t="s">
        <v>7480</v>
      </c>
      <c r="C6858" s="103" t="s">
        <v>547</v>
      </c>
      <c r="D6858" s="360">
        <v>156.29</v>
      </c>
      <c r="E6858" s="522" t="s">
        <v>619</v>
      </c>
    </row>
    <row r="6859" spans="1:5" ht="13.5" x14ac:dyDescent="0.25">
      <c r="A6859" s="103">
        <v>99058</v>
      </c>
      <c r="B6859" s="103" t="s">
        <v>7481</v>
      </c>
      <c r="C6859" s="103" t="s">
        <v>225</v>
      </c>
      <c r="D6859" s="360">
        <v>10.24</v>
      </c>
      <c r="E6859" s="522" t="s">
        <v>619</v>
      </c>
    </row>
    <row r="6860" spans="1:5" ht="13.5" x14ac:dyDescent="0.25">
      <c r="A6860" s="103">
        <v>99059</v>
      </c>
      <c r="B6860" s="103" t="s">
        <v>7482</v>
      </c>
      <c r="C6860" s="103" t="s">
        <v>206</v>
      </c>
      <c r="D6860" s="360">
        <v>62.38</v>
      </c>
      <c r="E6860" s="522" t="s">
        <v>619</v>
      </c>
    </row>
    <row r="6861" spans="1:5" ht="13.5" x14ac:dyDescent="0.25">
      <c r="A6861" s="103">
        <v>99060</v>
      </c>
      <c r="B6861" s="103" t="s">
        <v>7483</v>
      </c>
      <c r="C6861" s="103" t="s">
        <v>225</v>
      </c>
      <c r="D6861" s="360">
        <v>166.47</v>
      </c>
      <c r="E6861" s="522" t="s">
        <v>619</v>
      </c>
    </row>
    <row r="6862" spans="1:5" ht="13.5" x14ac:dyDescent="0.25">
      <c r="A6862" s="103">
        <v>99061</v>
      </c>
      <c r="B6862" s="103" t="s">
        <v>7484</v>
      </c>
      <c r="C6862" s="103" t="s">
        <v>225</v>
      </c>
      <c r="D6862" s="360">
        <v>110.78</v>
      </c>
      <c r="E6862" s="522" t="s">
        <v>619</v>
      </c>
    </row>
    <row r="6863" spans="1:5" ht="13.5" x14ac:dyDescent="0.25">
      <c r="A6863" s="103">
        <v>99062</v>
      </c>
      <c r="B6863" s="103" t="s">
        <v>7485</v>
      </c>
      <c r="C6863" s="103" t="s">
        <v>225</v>
      </c>
      <c r="D6863" s="360">
        <v>2.68</v>
      </c>
      <c r="E6863" s="522" t="s">
        <v>619</v>
      </c>
    </row>
    <row r="6864" spans="1:5" ht="13.5" x14ac:dyDescent="0.25">
      <c r="A6864" s="103">
        <v>99063</v>
      </c>
      <c r="B6864" s="103" t="s">
        <v>7486</v>
      </c>
      <c r="C6864" s="103" t="s">
        <v>206</v>
      </c>
      <c r="D6864" s="360">
        <v>5.53</v>
      </c>
      <c r="E6864" s="522" t="s">
        <v>619</v>
      </c>
    </row>
    <row r="6865" spans="1:5" ht="13.5" x14ac:dyDescent="0.25">
      <c r="A6865" s="103">
        <v>99064</v>
      </c>
      <c r="B6865" s="103" t="s">
        <v>7487</v>
      </c>
      <c r="C6865" s="103" t="s">
        <v>206</v>
      </c>
      <c r="D6865" s="360">
        <v>0.51</v>
      </c>
      <c r="E6865" s="522" t="s">
        <v>619</v>
      </c>
    </row>
    <row r="6866" spans="1:5" ht="13.5" x14ac:dyDescent="0.25">
      <c r="A6866" s="103">
        <v>93588</v>
      </c>
      <c r="B6866" s="103" t="s">
        <v>7488</v>
      </c>
      <c r="C6866" s="103" t="s">
        <v>7297</v>
      </c>
      <c r="D6866" s="360">
        <v>2.82</v>
      </c>
      <c r="E6866" s="522" t="s">
        <v>619</v>
      </c>
    </row>
    <row r="6867" spans="1:5" ht="13.5" x14ac:dyDescent="0.25">
      <c r="A6867" s="103">
        <v>93589</v>
      </c>
      <c r="B6867" s="103" t="s">
        <v>7489</v>
      </c>
      <c r="C6867" s="103" t="s">
        <v>7297</v>
      </c>
      <c r="D6867" s="360">
        <v>2.41</v>
      </c>
      <c r="E6867" s="522" t="s">
        <v>619</v>
      </c>
    </row>
    <row r="6868" spans="1:5" ht="13.5" x14ac:dyDescent="0.25">
      <c r="A6868" s="103">
        <v>93590</v>
      </c>
      <c r="B6868" s="103" t="s">
        <v>7490</v>
      </c>
      <c r="C6868" s="103" t="s">
        <v>7297</v>
      </c>
      <c r="D6868" s="360">
        <v>0.87</v>
      </c>
      <c r="E6868" s="522" t="s">
        <v>619</v>
      </c>
    </row>
    <row r="6869" spans="1:5" ht="13.5" x14ac:dyDescent="0.25">
      <c r="A6869" s="103">
        <v>93591</v>
      </c>
      <c r="B6869" s="103" t="s">
        <v>7491</v>
      </c>
      <c r="C6869" s="103" t="s">
        <v>7297</v>
      </c>
      <c r="D6869" s="360">
        <v>2.46</v>
      </c>
      <c r="E6869" s="522" t="s">
        <v>619</v>
      </c>
    </row>
    <row r="6870" spans="1:5" ht="13.5" x14ac:dyDescent="0.25">
      <c r="A6870" s="103">
        <v>93592</v>
      </c>
      <c r="B6870" s="103" t="s">
        <v>7492</v>
      </c>
      <c r="C6870" s="103" t="s">
        <v>7297</v>
      </c>
      <c r="D6870" s="360">
        <v>2.14</v>
      </c>
      <c r="E6870" s="522" t="s">
        <v>619</v>
      </c>
    </row>
    <row r="6871" spans="1:5" ht="13.5" x14ac:dyDescent="0.25">
      <c r="A6871" s="103">
        <v>93593</v>
      </c>
      <c r="B6871" s="103" t="s">
        <v>7493</v>
      </c>
      <c r="C6871" s="103" t="s">
        <v>7297</v>
      </c>
      <c r="D6871" s="360">
        <v>0.78</v>
      </c>
      <c r="E6871" s="522" t="s">
        <v>619</v>
      </c>
    </row>
    <row r="6872" spans="1:5" ht="13.5" x14ac:dyDescent="0.25">
      <c r="A6872" s="103">
        <v>93594</v>
      </c>
      <c r="B6872" s="103" t="s">
        <v>7494</v>
      </c>
      <c r="C6872" s="103" t="s">
        <v>6323</v>
      </c>
      <c r="D6872" s="360">
        <v>1.87</v>
      </c>
      <c r="E6872" s="522" t="s">
        <v>619</v>
      </c>
    </row>
    <row r="6873" spans="1:5" ht="13.5" x14ac:dyDescent="0.25">
      <c r="A6873" s="103">
        <v>93595</v>
      </c>
      <c r="B6873" s="103" t="s">
        <v>7495</v>
      </c>
      <c r="C6873" s="103" t="s">
        <v>6323</v>
      </c>
      <c r="D6873" s="360">
        <v>1.63</v>
      </c>
      <c r="E6873" s="522" t="s">
        <v>619</v>
      </c>
    </row>
    <row r="6874" spans="1:5" ht="13.5" x14ac:dyDescent="0.25">
      <c r="A6874" s="103">
        <v>93596</v>
      </c>
      <c r="B6874" s="103" t="s">
        <v>7496</v>
      </c>
      <c r="C6874" s="103" t="s">
        <v>6323</v>
      </c>
      <c r="D6874" s="360">
        <v>0.57999999999999996</v>
      </c>
      <c r="E6874" s="522" t="s">
        <v>619</v>
      </c>
    </row>
    <row r="6875" spans="1:5" ht="13.5" x14ac:dyDescent="0.25">
      <c r="A6875" s="103">
        <v>93597</v>
      </c>
      <c r="B6875" s="103" t="s">
        <v>7497</v>
      </c>
      <c r="C6875" s="103" t="s">
        <v>6323</v>
      </c>
      <c r="D6875" s="360">
        <v>1.63</v>
      </c>
      <c r="E6875" s="522" t="s">
        <v>619</v>
      </c>
    </row>
    <row r="6876" spans="1:5" ht="13.5" x14ac:dyDescent="0.25">
      <c r="A6876" s="103">
        <v>93598</v>
      </c>
      <c r="B6876" s="103" t="s">
        <v>7498</v>
      </c>
      <c r="C6876" s="103" t="s">
        <v>6323</v>
      </c>
      <c r="D6876" s="360">
        <v>1.41</v>
      </c>
      <c r="E6876" s="522" t="s">
        <v>619</v>
      </c>
    </row>
    <row r="6877" spans="1:5" ht="13.5" x14ac:dyDescent="0.25">
      <c r="A6877" s="103">
        <v>93599</v>
      </c>
      <c r="B6877" s="103" t="s">
        <v>7499</v>
      </c>
      <c r="C6877" s="103" t="s">
        <v>6323</v>
      </c>
      <c r="D6877" s="360">
        <v>0.52</v>
      </c>
      <c r="E6877" s="522" t="s">
        <v>619</v>
      </c>
    </row>
    <row r="6878" spans="1:5" ht="13.5" x14ac:dyDescent="0.25">
      <c r="A6878" s="103">
        <v>95425</v>
      </c>
      <c r="B6878" s="103" t="s">
        <v>7500</v>
      </c>
      <c r="C6878" s="103" t="s">
        <v>7297</v>
      </c>
      <c r="D6878" s="360">
        <v>2.11</v>
      </c>
      <c r="E6878" s="522" t="s">
        <v>619</v>
      </c>
    </row>
    <row r="6879" spans="1:5" ht="13.5" x14ac:dyDescent="0.25">
      <c r="A6879" s="103">
        <v>95426</v>
      </c>
      <c r="B6879" s="103" t="s">
        <v>7501</v>
      </c>
      <c r="C6879" s="103" t="s">
        <v>7297</v>
      </c>
      <c r="D6879" s="360">
        <v>1.81</v>
      </c>
      <c r="E6879" s="522" t="s">
        <v>619</v>
      </c>
    </row>
    <row r="6880" spans="1:5" ht="13.5" x14ac:dyDescent="0.25">
      <c r="A6880" s="103">
        <v>95427</v>
      </c>
      <c r="B6880" s="103" t="s">
        <v>7502</v>
      </c>
      <c r="C6880" s="103" t="s">
        <v>7297</v>
      </c>
      <c r="D6880" s="360">
        <v>0.68</v>
      </c>
      <c r="E6880" s="522" t="s">
        <v>619</v>
      </c>
    </row>
    <row r="6881" spans="1:5" ht="13.5" x14ac:dyDescent="0.25">
      <c r="A6881" s="103">
        <v>95428</v>
      </c>
      <c r="B6881" s="103" t="s">
        <v>7503</v>
      </c>
      <c r="C6881" s="103" t="s">
        <v>6323</v>
      </c>
      <c r="D6881" s="360">
        <v>1.42</v>
      </c>
      <c r="E6881" s="522" t="s">
        <v>619</v>
      </c>
    </row>
    <row r="6882" spans="1:5" ht="13.5" x14ac:dyDescent="0.25">
      <c r="A6882" s="103">
        <v>95429</v>
      </c>
      <c r="B6882" s="103" t="s">
        <v>7504</v>
      </c>
      <c r="C6882" s="103" t="s">
        <v>6323</v>
      </c>
      <c r="D6882" s="360">
        <v>1.23</v>
      </c>
      <c r="E6882" s="522" t="s">
        <v>619</v>
      </c>
    </row>
    <row r="6883" spans="1:5" ht="13.5" x14ac:dyDescent="0.25">
      <c r="A6883" s="103">
        <v>95430</v>
      </c>
      <c r="B6883" s="103" t="s">
        <v>7505</v>
      </c>
      <c r="C6883" s="103" t="s">
        <v>6323</v>
      </c>
      <c r="D6883" s="360">
        <v>0.43</v>
      </c>
      <c r="E6883" s="522" t="s">
        <v>619</v>
      </c>
    </row>
    <row r="6884" spans="1:5" ht="13.5" x14ac:dyDescent="0.25">
      <c r="A6884" s="103">
        <v>95875</v>
      </c>
      <c r="B6884" s="103" t="s">
        <v>7506</v>
      </c>
      <c r="C6884" s="103" t="s">
        <v>7297</v>
      </c>
      <c r="D6884" s="360">
        <v>2.23</v>
      </c>
      <c r="E6884" s="522" t="s">
        <v>619</v>
      </c>
    </row>
    <row r="6885" spans="1:5" ht="13.5" x14ac:dyDescent="0.25">
      <c r="A6885" s="103">
        <v>95876</v>
      </c>
      <c r="B6885" s="103" t="s">
        <v>7507</v>
      </c>
      <c r="C6885" s="103" t="s">
        <v>7297</v>
      </c>
      <c r="D6885" s="360">
        <v>1.94</v>
      </c>
      <c r="E6885" s="522" t="s">
        <v>619</v>
      </c>
    </row>
    <row r="6886" spans="1:5" ht="13.5" x14ac:dyDescent="0.25">
      <c r="A6886" s="103">
        <v>95877</v>
      </c>
      <c r="B6886" s="103" t="s">
        <v>7508</v>
      </c>
      <c r="C6886" s="103" t="s">
        <v>7297</v>
      </c>
      <c r="D6886" s="360">
        <v>1.67</v>
      </c>
      <c r="E6886" s="522" t="s">
        <v>619</v>
      </c>
    </row>
    <row r="6887" spans="1:5" ht="13.5" x14ac:dyDescent="0.25">
      <c r="A6887" s="103">
        <v>95878</v>
      </c>
      <c r="B6887" s="103" t="s">
        <v>7509</v>
      </c>
      <c r="C6887" s="103" t="s">
        <v>6323</v>
      </c>
      <c r="D6887" s="360">
        <v>1.5</v>
      </c>
      <c r="E6887" s="522" t="s">
        <v>619</v>
      </c>
    </row>
    <row r="6888" spans="1:5" ht="13.5" x14ac:dyDescent="0.25">
      <c r="A6888" s="103">
        <v>95879</v>
      </c>
      <c r="B6888" s="103" t="s">
        <v>7510</v>
      </c>
      <c r="C6888" s="103" t="s">
        <v>6323</v>
      </c>
      <c r="D6888" s="360">
        <v>1.31</v>
      </c>
      <c r="E6888" s="522" t="s">
        <v>619</v>
      </c>
    </row>
    <row r="6889" spans="1:5" ht="13.5" x14ac:dyDescent="0.25">
      <c r="A6889" s="103">
        <v>95880</v>
      </c>
      <c r="B6889" s="103" t="s">
        <v>7511</v>
      </c>
      <c r="C6889" s="103" t="s">
        <v>6323</v>
      </c>
      <c r="D6889" s="360">
        <v>1.1200000000000001</v>
      </c>
      <c r="E6889" s="522" t="s">
        <v>619</v>
      </c>
    </row>
    <row r="6890" spans="1:5" ht="13.5" x14ac:dyDescent="0.25">
      <c r="A6890" s="103">
        <v>97912</v>
      </c>
      <c r="B6890" s="103" t="s">
        <v>7512</v>
      </c>
      <c r="C6890" s="103" t="s">
        <v>7297</v>
      </c>
      <c r="D6890" s="360">
        <v>3.28</v>
      </c>
      <c r="E6890" s="522" t="s">
        <v>619</v>
      </c>
    </row>
    <row r="6891" spans="1:5" ht="13.5" x14ac:dyDescent="0.25">
      <c r="A6891" s="103">
        <v>97913</v>
      </c>
      <c r="B6891" s="103" t="s">
        <v>7513</v>
      </c>
      <c r="C6891" s="103" t="s">
        <v>7297</v>
      </c>
      <c r="D6891" s="360">
        <v>2.85</v>
      </c>
      <c r="E6891" s="522" t="s">
        <v>619</v>
      </c>
    </row>
    <row r="6892" spans="1:5" ht="13.5" x14ac:dyDescent="0.25">
      <c r="A6892" s="103">
        <v>97914</v>
      </c>
      <c r="B6892" s="103" t="s">
        <v>7514</v>
      </c>
      <c r="C6892" s="103" t="s">
        <v>7297</v>
      </c>
      <c r="D6892" s="360">
        <v>2.6</v>
      </c>
      <c r="E6892" s="522" t="s">
        <v>619</v>
      </c>
    </row>
    <row r="6893" spans="1:5" ht="13.5" x14ac:dyDescent="0.25">
      <c r="A6893" s="103">
        <v>97915</v>
      </c>
      <c r="B6893" s="103" t="s">
        <v>7515</v>
      </c>
      <c r="C6893" s="103" t="s">
        <v>7297</v>
      </c>
      <c r="D6893" s="360">
        <v>1.04</v>
      </c>
      <c r="E6893" s="522" t="s">
        <v>619</v>
      </c>
    </row>
    <row r="6894" spans="1:5" ht="13.5" x14ac:dyDescent="0.25">
      <c r="A6894" s="103">
        <v>100937</v>
      </c>
      <c r="B6894" s="103" t="s">
        <v>7516</v>
      </c>
      <c r="C6894" s="103" t="s">
        <v>7297</v>
      </c>
      <c r="D6894" s="360">
        <v>7.82</v>
      </c>
      <c r="E6894" s="522" t="s">
        <v>619</v>
      </c>
    </row>
    <row r="6895" spans="1:5" ht="13.5" x14ac:dyDescent="0.25">
      <c r="A6895" s="103">
        <v>100938</v>
      </c>
      <c r="B6895" s="103" t="s">
        <v>7517</v>
      </c>
      <c r="C6895" s="103" t="s">
        <v>7297</v>
      </c>
      <c r="D6895" s="360">
        <v>6.71</v>
      </c>
      <c r="E6895" s="522" t="s">
        <v>619</v>
      </c>
    </row>
    <row r="6896" spans="1:5" ht="13.5" x14ac:dyDescent="0.25">
      <c r="A6896" s="103">
        <v>100939</v>
      </c>
      <c r="B6896" s="103" t="s">
        <v>7518</v>
      </c>
      <c r="C6896" s="103" t="s">
        <v>7297</v>
      </c>
      <c r="D6896" s="360">
        <v>5.9</v>
      </c>
      <c r="E6896" s="522" t="s">
        <v>619</v>
      </c>
    </row>
    <row r="6897" spans="1:5" ht="13.5" x14ac:dyDescent="0.25">
      <c r="A6897" s="103">
        <v>100940</v>
      </c>
      <c r="B6897" s="103" t="s">
        <v>7519</v>
      </c>
      <c r="C6897" s="103" t="s">
        <v>7297</v>
      </c>
      <c r="D6897" s="360">
        <v>5.0599999999999996</v>
      </c>
      <c r="E6897" s="522" t="s">
        <v>619</v>
      </c>
    </row>
    <row r="6898" spans="1:5" ht="13.5" x14ac:dyDescent="0.25">
      <c r="A6898" s="103">
        <v>100941</v>
      </c>
      <c r="B6898" s="103" t="s">
        <v>7520</v>
      </c>
      <c r="C6898" s="103" t="s">
        <v>6323</v>
      </c>
      <c r="D6898" s="360">
        <v>5.22</v>
      </c>
      <c r="E6898" s="522" t="s">
        <v>619</v>
      </c>
    </row>
    <row r="6899" spans="1:5" ht="13.5" x14ac:dyDescent="0.25">
      <c r="A6899" s="103">
        <v>100942</v>
      </c>
      <c r="B6899" s="103" t="s">
        <v>7521</v>
      </c>
      <c r="C6899" s="103" t="s">
        <v>6323</v>
      </c>
      <c r="D6899" s="360">
        <v>4.47</v>
      </c>
      <c r="E6899" s="522" t="s">
        <v>619</v>
      </c>
    </row>
    <row r="6900" spans="1:5" ht="13.5" x14ac:dyDescent="0.25">
      <c r="A6900" s="103">
        <v>100943</v>
      </c>
      <c r="B6900" s="103" t="s">
        <v>7522</v>
      </c>
      <c r="C6900" s="103" t="s">
        <v>6323</v>
      </c>
      <c r="D6900" s="360">
        <v>3.92</v>
      </c>
      <c r="E6900" s="522" t="s">
        <v>619</v>
      </c>
    </row>
    <row r="6901" spans="1:5" ht="13.5" x14ac:dyDescent="0.25">
      <c r="A6901" s="103">
        <v>100944</v>
      </c>
      <c r="B6901" s="103" t="s">
        <v>7523</v>
      </c>
      <c r="C6901" s="103" t="s">
        <v>6323</v>
      </c>
      <c r="D6901" s="360">
        <v>3.39</v>
      </c>
      <c r="E6901" s="522" t="s">
        <v>619</v>
      </c>
    </row>
    <row r="6902" spans="1:5" ht="13.5" x14ac:dyDescent="0.25">
      <c r="A6902" s="103">
        <v>100945</v>
      </c>
      <c r="B6902" s="103" t="s">
        <v>7524</v>
      </c>
      <c r="C6902" s="103" t="s">
        <v>6323</v>
      </c>
      <c r="D6902" s="360">
        <v>2.59</v>
      </c>
      <c r="E6902" s="522" t="s">
        <v>619</v>
      </c>
    </row>
    <row r="6903" spans="1:5" ht="13.5" x14ac:dyDescent="0.25">
      <c r="A6903" s="103">
        <v>100946</v>
      </c>
      <c r="B6903" s="103" t="s">
        <v>7525</v>
      </c>
      <c r="C6903" s="103" t="s">
        <v>6323</v>
      </c>
      <c r="D6903" s="360">
        <v>2.2400000000000002</v>
      </c>
      <c r="E6903" s="522" t="s">
        <v>619</v>
      </c>
    </row>
    <row r="6904" spans="1:5" ht="13.5" x14ac:dyDescent="0.25">
      <c r="A6904" s="103">
        <v>100947</v>
      </c>
      <c r="B6904" s="103" t="s">
        <v>7526</v>
      </c>
      <c r="C6904" s="103" t="s">
        <v>6323</v>
      </c>
      <c r="D6904" s="360">
        <v>2.0499999999999998</v>
      </c>
      <c r="E6904" s="522" t="s">
        <v>619</v>
      </c>
    </row>
    <row r="6905" spans="1:5" ht="13.5" x14ac:dyDescent="0.25">
      <c r="A6905" s="103">
        <v>100948</v>
      </c>
      <c r="B6905" s="103" t="s">
        <v>7527</v>
      </c>
      <c r="C6905" s="103" t="s">
        <v>6323</v>
      </c>
      <c r="D6905" s="360">
        <v>0.81</v>
      </c>
      <c r="E6905" s="522" t="s">
        <v>619</v>
      </c>
    </row>
    <row r="6906" spans="1:5" ht="13.5" x14ac:dyDescent="0.25">
      <c r="A6906" s="103">
        <v>100949</v>
      </c>
      <c r="B6906" s="103" t="s">
        <v>7528</v>
      </c>
      <c r="C6906" s="103" t="s">
        <v>6323</v>
      </c>
      <c r="D6906" s="360">
        <v>6.16</v>
      </c>
      <c r="E6906" s="522" t="s">
        <v>619</v>
      </c>
    </row>
    <row r="6907" spans="1:5" ht="13.5" x14ac:dyDescent="0.25">
      <c r="A6907" s="103">
        <v>100950</v>
      </c>
      <c r="B6907" s="103" t="s">
        <v>7529</v>
      </c>
      <c r="C6907" s="103" t="s">
        <v>6323</v>
      </c>
      <c r="D6907" s="360">
        <v>3.4</v>
      </c>
      <c r="E6907" s="522" t="s">
        <v>619</v>
      </c>
    </row>
    <row r="6908" spans="1:5" ht="13.5" x14ac:dyDescent="0.25">
      <c r="A6908" s="103">
        <v>100951</v>
      </c>
      <c r="B6908" s="103" t="s">
        <v>7530</v>
      </c>
      <c r="C6908" s="103" t="s">
        <v>6323</v>
      </c>
      <c r="D6908" s="360">
        <v>2.93</v>
      </c>
      <c r="E6908" s="522" t="s">
        <v>619</v>
      </c>
    </row>
    <row r="6909" spans="1:5" ht="13.5" x14ac:dyDescent="0.25">
      <c r="A6909" s="103">
        <v>100952</v>
      </c>
      <c r="B6909" s="103" t="s">
        <v>7531</v>
      </c>
      <c r="C6909" s="103" t="s">
        <v>6323</v>
      </c>
      <c r="D6909" s="360">
        <v>2.7</v>
      </c>
      <c r="E6909" s="522" t="s">
        <v>619</v>
      </c>
    </row>
    <row r="6910" spans="1:5" ht="13.5" x14ac:dyDescent="0.25">
      <c r="A6910" s="103">
        <v>100953</v>
      </c>
      <c r="B6910" s="103" t="s">
        <v>7532</v>
      </c>
      <c r="C6910" s="103" t="s">
        <v>6323</v>
      </c>
      <c r="D6910" s="360">
        <v>1.07</v>
      </c>
      <c r="E6910" s="522" t="s">
        <v>619</v>
      </c>
    </row>
    <row r="6911" spans="1:5" ht="13.5" x14ac:dyDescent="0.25">
      <c r="A6911" s="103">
        <v>100954</v>
      </c>
      <c r="B6911" s="103" t="s">
        <v>7533</v>
      </c>
      <c r="C6911" s="103" t="s">
        <v>6323</v>
      </c>
      <c r="D6911" s="360">
        <v>8.08</v>
      </c>
      <c r="E6911" s="522" t="s">
        <v>619</v>
      </c>
    </row>
    <row r="6912" spans="1:5" ht="13.5" x14ac:dyDescent="0.25">
      <c r="A6912" s="103">
        <v>100955</v>
      </c>
      <c r="B6912" s="103" t="s">
        <v>7534</v>
      </c>
      <c r="C6912" s="103" t="s">
        <v>7297</v>
      </c>
      <c r="D6912" s="360">
        <v>4.66</v>
      </c>
      <c r="E6912" s="522" t="s">
        <v>619</v>
      </c>
    </row>
    <row r="6913" spans="1:5" ht="13.5" x14ac:dyDescent="0.25">
      <c r="A6913" s="103">
        <v>100956</v>
      </c>
      <c r="B6913" s="103" t="s">
        <v>7535</v>
      </c>
      <c r="C6913" s="103" t="s">
        <v>7297</v>
      </c>
      <c r="D6913" s="360">
        <v>4.05</v>
      </c>
      <c r="E6913" s="522" t="s">
        <v>619</v>
      </c>
    </row>
    <row r="6914" spans="1:5" ht="13.5" x14ac:dyDescent="0.25">
      <c r="A6914" s="103">
        <v>100957</v>
      </c>
      <c r="B6914" s="103" t="s">
        <v>7536</v>
      </c>
      <c r="C6914" s="103" t="s">
        <v>7297</v>
      </c>
      <c r="D6914" s="360">
        <v>3.7</v>
      </c>
      <c r="E6914" s="522" t="s">
        <v>619</v>
      </c>
    </row>
    <row r="6915" spans="1:5" ht="13.5" x14ac:dyDescent="0.25">
      <c r="A6915" s="103">
        <v>100958</v>
      </c>
      <c r="B6915" s="103" t="s">
        <v>7537</v>
      </c>
      <c r="C6915" s="103" t="s">
        <v>7297</v>
      </c>
      <c r="D6915" s="360">
        <v>1.48</v>
      </c>
      <c r="E6915" s="522" t="s">
        <v>619</v>
      </c>
    </row>
    <row r="6916" spans="1:5" ht="13.5" x14ac:dyDescent="0.25">
      <c r="A6916" s="103">
        <v>100959</v>
      </c>
      <c r="B6916" s="103" t="s">
        <v>7538</v>
      </c>
      <c r="C6916" s="103" t="s">
        <v>7297</v>
      </c>
      <c r="D6916" s="360">
        <v>11.12</v>
      </c>
      <c r="E6916" s="522" t="s">
        <v>619</v>
      </c>
    </row>
    <row r="6917" spans="1:5" ht="13.5" x14ac:dyDescent="0.25">
      <c r="A6917" s="103">
        <v>100960</v>
      </c>
      <c r="B6917" s="103" t="s">
        <v>7539</v>
      </c>
      <c r="C6917" s="103" t="s">
        <v>7297</v>
      </c>
      <c r="D6917" s="360">
        <v>3.42</v>
      </c>
      <c r="E6917" s="522" t="s">
        <v>619</v>
      </c>
    </row>
    <row r="6918" spans="1:5" ht="13.5" x14ac:dyDescent="0.25">
      <c r="A6918" s="103">
        <v>100961</v>
      </c>
      <c r="B6918" s="103" t="s">
        <v>7540</v>
      </c>
      <c r="C6918" s="103" t="s">
        <v>7297</v>
      </c>
      <c r="D6918" s="360">
        <v>2.96</v>
      </c>
      <c r="E6918" s="522" t="s">
        <v>619</v>
      </c>
    </row>
    <row r="6919" spans="1:5" ht="13.5" x14ac:dyDescent="0.25">
      <c r="A6919" s="103">
        <v>100962</v>
      </c>
      <c r="B6919" s="103" t="s">
        <v>7541</v>
      </c>
      <c r="C6919" s="103" t="s">
        <v>7297</v>
      </c>
      <c r="D6919" s="360">
        <v>2.71</v>
      </c>
      <c r="E6919" s="522" t="s">
        <v>619</v>
      </c>
    </row>
    <row r="6920" spans="1:5" ht="13.5" x14ac:dyDescent="0.25">
      <c r="A6920" s="103">
        <v>100963</v>
      </c>
      <c r="B6920" s="103" t="s">
        <v>7542</v>
      </c>
      <c r="C6920" s="103" t="s">
        <v>7297</v>
      </c>
      <c r="D6920" s="360">
        <v>1.07</v>
      </c>
      <c r="E6920" s="522" t="s">
        <v>619</v>
      </c>
    </row>
    <row r="6921" spans="1:5" ht="13.5" x14ac:dyDescent="0.25">
      <c r="A6921" s="103">
        <v>100964</v>
      </c>
      <c r="B6921" s="103" t="s">
        <v>7543</v>
      </c>
      <c r="C6921" s="103" t="s">
        <v>7297</v>
      </c>
      <c r="D6921" s="360">
        <v>8.2200000000000006</v>
      </c>
      <c r="E6921" s="522" t="s">
        <v>619</v>
      </c>
    </row>
    <row r="6922" spans="1:5" ht="13.5" x14ac:dyDescent="0.25">
      <c r="A6922" s="103">
        <v>100973</v>
      </c>
      <c r="B6922" s="103" t="s">
        <v>7544</v>
      </c>
      <c r="C6922" s="103" t="s">
        <v>229</v>
      </c>
      <c r="D6922" s="360">
        <v>8.2799999999999994</v>
      </c>
      <c r="E6922" s="522" t="s">
        <v>619</v>
      </c>
    </row>
    <row r="6923" spans="1:5" ht="13.5" x14ac:dyDescent="0.25">
      <c r="A6923" s="103">
        <v>100974</v>
      </c>
      <c r="B6923" s="103" t="s">
        <v>7545</v>
      </c>
      <c r="C6923" s="103" t="s">
        <v>229</v>
      </c>
      <c r="D6923" s="360">
        <v>8.09</v>
      </c>
      <c r="E6923" s="522" t="s">
        <v>619</v>
      </c>
    </row>
    <row r="6924" spans="1:5" ht="13.5" x14ac:dyDescent="0.25">
      <c r="A6924" s="103">
        <v>100975</v>
      </c>
      <c r="B6924" s="103" t="s">
        <v>7546</v>
      </c>
      <c r="C6924" s="103" t="s">
        <v>229</v>
      </c>
      <c r="D6924" s="360">
        <v>8.15</v>
      </c>
      <c r="E6924" s="522" t="s">
        <v>619</v>
      </c>
    </row>
    <row r="6925" spans="1:5" ht="13.5" x14ac:dyDescent="0.25">
      <c r="A6925" s="103">
        <v>100965</v>
      </c>
      <c r="B6925" s="103" t="s">
        <v>7547</v>
      </c>
      <c r="C6925" s="103" t="s">
        <v>6323</v>
      </c>
      <c r="D6925" s="360">
        <v>1.69</v>
      </c>
      <c r="E6925" s="522" t="s">
        <v>619</v>
      </c>
    </row>
    <row r="6926" spans="1:5" ht="13.5" x14ac:dyDescent="0.25">
      <c r="A6926" s="103">
        <v>100966</v>
      </c>
      <c r="B6926" s="103" t="s">
        <v>7548</v>
      </c>
      <c r="C6926" s="103" t="s">
        <v>6323</v>
      </c>
      <c r="D6926" s="360">
        <v>1.45</v>
      </c>
      <c r="E6926" s="522" t="s">
        <v>619</v>
      </c>
    </row>
    <row r="6927" spans="1:5" ht="13.5" x14ac:dyDescent="0.25">
      <c r="A6927" s="103">
        <v>100969</v>
      </c>
      <c r="B6927" s="103" t="s">
        <v>7549</v>
      </c>
      <c r="C6927" s="103" t="s">
        <v>6323</v>
      </c>
      <c r="D6927" s="360">
        <v>2.2599999999999998</v>
      </c>
      <c r="E6927" s="522" t="s">
        <v>619</v>
      </c>
    </row>
    <row r="6928" spans="1:5" ht="13.5" x14ac:dyDescent="0.25">
      <c r="A6928" s="103">
        <v>100970</v>
      </c>
      <c r="B6928" s="103" t="s">
        <v>7550</v>
      </c>
      <c r="C6928" s="103" t="s">
        <v>6323</v>
      </c>
      <c r="D6928" s="360">
        <v>1.91</v>
      </c>
      <c r="E6928" s="522" t="s">
        <v>619</v>
      </c>
    </row>
    <row r="6929" spans="1:5" ht="13.5" x14ac:dyDescent="0.25">
      <c r="A6929" s="103">
        <v>102330</v>
      </c>
      <c r="B6929" s="103" t="s">
        <v>7551</v>
      </c>
      <c r="C6929" s="103" t="s">
        <v>6323</v>
      </c>
      <c r="D6929" s="360">
        <v>1.35</v>
      </c>
      <c r="E6929" s="522" t="s">
        <v>619</v>
      </c>
    </row>
    <row r="6930" spans="1:5" ht="13.5" x14ac:dyDescent="0.25">
      <c r="A6930" s="103">
        <v>102331</v>
      </c>
      <c r="B6930" s="103" t="s">
        <v>7552</v>
      </c>
      <c r="C6930" s="103" t="s">
        <v>6323</v>
      </c>
      <c r="D6930" s="360">
        <v>0.52</v>
      </c>
      <c r="E6930" s="522" t="s">
        <v>619</v>
      </c>
    </row>
    <row r="6931" spans="1:5" ht="13.5" x14ac:dyDescent="0.25">
      <c r="A6931" s="103">
        <v>102332</v>
      </c>
      <c r="B6931" s="103" t="s">
        <v>7553</v>
      </c>
      <c r="C6931" s="103" t="s">
        <v>6323</v>
      </c>
      <c r="D6931" s="360">
        <v>1.79</v>
      </c>
      <c r="E6931" s="522" t="s">
        <v>619</v>
      </c>
    </row>
    <row r="6932" spans="1:5" ht="13.5" x14ac:dyDescent="0.25">
      <c r="A6932" s="103">
        <v>102333</v>
      </c>
      <c r="B6932" s="103" t="s">
        <v>7554</v>
      </c>
      <c r="C6932" s="103" t="s">
        <v>6323</v>
      </c>
      <c r="D6932" s="360">
        <v>0.71</v>
      </c>
      <c r="E6932" s="522" t="s">
        <v>619</v>
      </c>
    </row>
    <row r="6933" spans="1:5" ht="13.5" x14ac:dyDescent="0.25">
      <c r="A6933" s="103">
        <v>101019</v>
      </c>
      <c r="B6933" s="103" t="s">
        <v>7555</v>
      </c>
      <c r="C6933" s="103" t="s">
        <v>7556</v>
      </c>
      <c r="D6933" s="360">
        <v>530.12</v>
      </c>
      <c r="E6933" s="522" t="s">
        <v>619</v>
      </c>
    </row>
    <row r="6934" spans="1:5" ht="13.5" x14ac:dyDescent="0.25">
      <c r="A6934" s="103">
        <v>101479</v>
      </c>
      <c r="B6934" s="103" t="s">
        <v>7557</v>
      </c>
      <c r="C6934" s="103" t="s">
        <v>7556</v>
      </c>
      <c r="D6934" s="360">
        <v>154.44999999999999</v>
      </c>
      <c r="E6934" s="522" t="s">
        <v>619</v>
      </c>
    </row>
    <row r="6935" spans="1:5" ht="13.5" x14ac:dyDescent="0.25">
      <c r="A6935" s="103">
        <v>102568</v>
      </c>
      <c r="B6935" s="103" t="s">
        <v>7558</v>
      </c>
      <c r="C6935" s="103" t="s">
        <v>7556</v>
      </c>
      <c r="D6935" s="360">
        <v>263.11</v>
      </c>
      <c r="E6935" s="522" t="s">
        <v>619</v>
      </c>
    </row>
    <row r="6936" spans="1:5" ht="13.5" x14ac:dyDescent="0.25">
      <c r="A6936" s="103">
        <v>100976</v>
      </c>
      <c r="B6936" s="103" t="s">
        <v>7559</v>
      </c>
      <c r="C6936" s="103" t="s">
        <v>229</v>
      </c>
      <c r="D6936" s="360">
        <v>8.02</v>
      </c>
      <c r="E6936" s="522" t="s">
        <v>619</v>
      </c>
    </row>
    <row r="6937" spans="1:5" ht="13.5" x14ac:dyDescent="0.25">
      <c r="A6937" s="103">
        <v>100977</v>
      </c>
      <c r="B6937" s="103" t="s">
        <v>7560</v>
      </c>
      <c r="C6937" s="103" t="s">
        <v>229</v>
      </c>
      <c r="D6937" s="360">
        <v>7.06</v>
      </c>
      <c r="E6937" s="522" t="s">
        <v>619</v>
      </c>
    </row>
    <row r="6938" spans="1:5" ht="13.5" x14ac:dyDescent="0.25">
      <c r="A6938" s="103">
        <v>100978</v>
      </c>
      <c r="B6938" s="103" t="s">
        <v>7561</v>
      </c>
      <c r="C6938" s="103" t="s">
        <v>229</v>
      </c>
      <c r="D6938" s="360">
        <v>6.47</v>
      </c>
      <c r="E6938" s="522" t="s">
        <v>619</v>
      </c>
    </row>
    <row r="6939" spans="1:5" ht="13.5" x14ac:dyDescent="0.25">
      <c r="A6939" s="103">
        <v>100979</v>
      </c>
      <c r="B6939" s="103" t="s">
        <v>7562</v>
      </c>
      <c r="C6939" s="103" t="s">
        <v>229</v>
      </c>
      <c r="D6939" s="360">
        <v>6.19</v>
      </c>
      <c r="E6939" s="522" t="s">
        <v>619</v>
      </c>
    </row>
    <row r="6940" spans="1:5" ht="13.5" x14ac:dyDescent="0.25">
      <c r="A6940" s="103">
        <v>100980</v>
      </c>
      <c r="B6940" s="103" t="s">
        <v>7563</v>
      </c>
      <c r="C6940" s="103" t="s">
        <v>229</v>
      </c>
      <c r="D6940" s="360">
        <v>5.9</v>
      </c>
      <c r="E6940" s="522" t="s">
        <v>619</v>
      </c>
    </row>
    <row r="6941" spans="1:5" ht="13.5" x14ac:dyDescent="0.25">
      <c r="A6941" s="103">
        <v>100981</v>
      </c>
      <c r="B6941" s="103" t="s">
        <v>7564</v>
      </c>
      <c r="C6941" s="103" t="s">
        <v>229</v>
      </c>
      <c r="D6941" s="360">
        <v>8.68</v>
      </c>
      <c r="E6941" s="522" t="s">
        <v>619</v>
      </c>
    </row>
    <row r="6942" spans="1:5" ht="13.5" x14ac:dyDescent="0.25">
      <c r="A6942" s="103">
        <v>100982</v>
      </c>
      <c r="B6942" s="103" t="s">
        <v>7565</v>
      </c>
      <c r="C6942" s="103" t="s">
        <v>229</v>
      </c>
      <c r="D6942" s="360">
        <v>8.43</v>
      </c>
      <c r="E6942" s="522" t="s">
        <v>619</v>
      </c>
    </row>
    <row r="6943" spans="1:5" ht="13.5" x14ac:dyDescent="0.25">
      <c r="A6943" s="103">
        <v>100983</v>
      </c>
      <c r="B6943" s="103" t="s">
        <v>7566</v>
      </c>
      <c r="C6943" s="103" t="s">
        <v>229</v>
      </c>
      <c r="D6943" s="360">
        <v>8.4499999999999993</v>
      </c>
      <c r="E6943" s="522" t="s">
        <v>619</v>
      </c>
    </row>
    <row r="6944" spans="1:5" ht="13.5" x14ac:dyDescent="0.25">
      <c r="A6944" s="103">
        <v>100984</v>
      </c>
      <c r="B6944" s="103" t="s">
        <v>7567</v>
      </c>
      <c r="C6944" s="103" t="s">
        <v>229</v>
      </c>
      <c r="D6944" s="360">
        <v>8.31</v>
      </c>
      <c r="E6944" s="522" t="s">
        <v>619</v>
      </c>
    </row>
    <row r="6945" spans="1:5" ht="13.5" x14ac:dyDescent="0.25">
      <c r="A6945" s="103">
        <v>100985</v>
      </c>
      <c r="B6945" s="103" t="s">
        <v>7568</v>
      </c>
      <c r="C6945" s="103" t="s">
        <v>229</v>
      </c>
      <c r="D6945" s="360">
        <v>6.54</v>
      </c>
      <c r="E6945" s="522" t="s">
        <v>619</v>
      </c>
    </row>
    <row r="6946" spans="1:5" ht="13.5" x14ac:dyDescent="0.25">
      <c r="A6946" s="103">
        <v>100986</v>
      </c>
      <c r="B6946" s="103" t="s">
        <v>7569</v>
      </c>
      <c r="C6946" s="103" t="s">
        <v>229</v>
      </c>
      <c r="D6946" s="360">
        <v>8.09</v>
      </c>
      <c r="E6946" s="522" t="s">
        <v>619</v>
      </c>
    </row>
    <row r="6947" spans="1:5" ht="13.5" x14ac:dyDescent="0.25">
      <c r="A6947" s="103">
        <v>100987</v>
      </c>
      <c r="B6947" s="103" t="s">
        <v>7570</v>
      </c>
      <c r="C6947" s="103" t="s">
        <v>229</v>
      </c>
      <c r="D6947" s="360">
        <v>9.32</v>
      </c>
      <c r="E6947" s="522" t="s">
        <v>619</v>
      </c>
    </row>
    <row r="6948" spans="1:5" ht="13.5" x14ac:dyDescent="0.25">
      <c r="A6948" s="103">
        <v>100988</v>
      </c>
      <c r="B6948" s="103" t="s">
        <v>7571</v>
      </c>
      <c r="C6948" s="103" t="s">
        <v>229</v>
      </c>
      <c r="D6948" s="360">
        <v>9.94</v>
      </c>
      <c r="E6948" s="522" t="s">
        <v>619</v>
      </c>
    </row>
    <row r="6949" spans="1:5" ht="13.5" x14ac:dyDescent="0.25">
      <c r="A6949" s="103">
        <v>100989</v>
      </c>
      <c r="B6949" s="103" t="s">
        <v>7572</v>
      </c>
      <c r="C6949" s="103" t="s">
        <v>7556</v>
      </c>
      <c r="D6949" s="360">
        <v>5.52</v>
      </c>
      <c r="E6949" s="522" t="s">
        <v>619</v>
      </c>
    </row>
    <row r="6950" spans="1:5" ht="13.5" x14ac:dyDescent="0.25">
      <c r="A6950" s="103">
        <v>100990</v>
      </c>
      <c r="B6950" s="103" t="s">
        <v>7573</v>
      </c>
      <c r="C6950" s="103" t="s">
        <v>7556</v>
      </c>
      <c r="D6950" s="360">
        <v>5.4</v>
      </c>
      <c r="E6950" s="522" t="s">
        <v>619</v>
      </c>
    </row>
    <row r="6951" spans="1:5" ht="13.5" x14ac:dyDescent="0.25">
      <c r="A6951" s="103">
        <v>100991</v>
      </c>
      <c r="B6951" s="103" t="s">
        <v>7574</v>
      </c>
      <c r="C6951" s="103" t="s">
        <v>7556</v>
      </c>
      <c r="D6951" s="360">
        <v>5.45</v>
      </c>
      <c r="E6951" s="522" t="s">
        <v>619</v>
      </c>
    </row>
    <row r="6952" spans="1:5" ht="13.5" x14ac:dyDescent="0.25">
      <c r="A6952" s="103">
        <v>100992</v>
      </c>
      <c r="B6952" s="103" t="s">
        <v>7575</v>
      </c>
      <c r="C6952" s="103" t="s">
        <v>7556</v>
      </c>
      <c r="D6952" s="360">
        <v>5.34</v>
      </c>
      <c r="E6952" s="522" t="s">
        <v>619</v>
      </c>
    </row>
    <row r="6953" spans="1:5" ht="13.5" x14ac:dyDescent="0.25">
      <c r="A6953" s="103">
        <v>100993</v>
      </c>
      <c r="B6953" s="103" t="s">
        <v>7576</v>
      </c>
      <c r="C6953" s="103" t="s">
        <v>7556</v>
      </c>
      <c r="D6953" s="360">
        <v>4.71</v>
      </c>
      <c r="E6953" s="522" t="s">
        <v>619</v>
      </c>
    </row>
    <row r="6954" spans="1:5" ht="13.5" x14ac:dyDescent="0.25">
      <c r="A6954" s="103">
        <v>100994</v>
      </c>
      <c r="B6954" s="103" t="s">
        <v>7577</v>
      </c>
      <c r="C6954" s="103" t="s">
        <v>7556</v>
      </c>
      <c r="D6954" s="360">
        <v>4.29</v>
      </c>
      <c r="E6954" s="522" t="s">
        <v>619</v>
      </c>
    </row>
    <row r="6955" spans="1:5" ht="13.5" x14ac:dyDescent="0.25">
      <c r="A6955" s="103">
        <v>100995</v>
      </c>
      <c r="B6955" s="103" t="s">
        <v>7578</v>
      </c>
      <c r="C6955" s="103" t="s">
        <v>7556</v>
      </c>
      <c r="D6955" s="360">
        <v>4.1399999999999997</v>
      </c>
      <c r="E6955" s="522" t="s">
        <v>619</v>
      </c>
    </row>
    <row r="6956" spans="1:5" ht="13.5" x14ac:dyDescent="0.25">
      <c r="A6956" s="103">
        <v>100996</v>
      </c>
      <c r="B6956" s="103" t="s">
        <v>7579</v>
      </c>
      <c r="C6956" s="103" t="s">
        <v>7556</v>
      </c>
      <c r="D6956" s="360">
        <v>3.92</v>
      </c>
      <c r="E6956" s="522" t="s">
        <v>619</v>
      </c>
    </row>
    <row r="6957" spans="1:5" ht="13.5" x14ac:dyDescent="0.25">
      <c r="A6957" s="103">
        <v>100997</v>
      </c>
      <c r="B6957" s="103" t="s">
        <v>7580</v>
      </c>
      <c r="C6957" s="103" t="s">
        <v>7556</v>
      </c>
      <c r="D6957" s="360">
        <v>5.79</v>
      </c>
      <c r="E6957" s="522" t="s">
        <v>619</v>
      </c>
    </row>
    <row r="6958" spans="1:5" ht="13.5" x14ac:dyDescent="0.25">
      <c r="A6958" s="103">
        <v>100998</v>
      </c>
      <c r="B6958" s="103" t="s">
        <v>7581</v>
      </c>
      <c r="C6958" s="103" t="s">
        <v>7556</v>
      </c>
      <c r="D6958" s="360">
        <v>5.63</v>
      </c>
      <c r="E6958" s="522" t="s">
        <v>619</v>
      </c>
    </row>
    <row r="6959" spans="1:5" ht="13.5" x14ac:dyDescent="0.25">
      <c r="A6959" s="103">
        <v>100999</v>
      </c>
      <c r="B6959" s="103" t="s">
        <v>7582</v>
      </c>
      <c r="C6959" s="103" t="s">
        <v>7556</v>
      </c>
      <c r="D6959" s="360">
        <v>5.66</v>
      </c>
      <c r="E6959" s="522" t="s">
        <v>619</v>
      </c>
    </row>
    <row r="6960" spans="1:5" ht="13.5" x14ac:dyDescent="0.25">
      <c r="A6960" s="103">
        <v>101000</v>
      </c>
      <c r="B6960" s="103" t="s">
        <v>7583</v>
      </c>
      <c r="C6960" s="103" t="s">
        <v>7556</v>
      </c>
      <c r="D6960" s="360">
        <v>5.53</v>
      </c>
      <c r="E6960" s="522" t="s">
        <v>619</v>
      </c>
    </row>
    <row r="6961" spans="1:5" ht="13.5" x14ac:dyDescent="0.25">
      <c r="A6961" s="103">
        <v>101001</v>
      </c>
      <c r="B6961" s="103" t="s">
        <v>7584</v>
      </c>
      <c r="C6961" s="103" t="s">
        <v>7556</v>
      </c>
      <c r="D6961" s="360">
        <v>4.3600000000000003</v>
      </c>
      <c r="E6961" s="522" t="s">
        <v>619</v>
      </c>
    </row>
    <row r="6962" spans="1:5" ht="13.5" x14ac:dyDescent="0.25">
      <c r="A6962" s="103">
        <v>101002</v>
      </c>
      <c r="B6962" s="103" t="s">
        <v>7585</v>
      </c>
      <c r="C6962" s="103" t="s">
        <v>7556</v>
      </c>
      <c r="D6962" s="360">
        <v>5.38</v>
      </c>
      <c r="E6962" s="522" t="s">
        <v>619</v>
      </c>
    </row>
    <row r="6963" spans="1:5" ht="13.5" x14ac:dyDescent="0.25">
      <c r="A6963" s="103">
        <v>101003</v>
      </c>
      <c r="B6963" s="103" t="s">
        <v>7586</v>
      </c>
      <c r="C6963" s="103" t="s">
        <v>7556</v>
      </c>
      <c r="D6963" s="360">
        <v>6.2</v>
      </c>
      <c r="E6963" s="522" t="s">
        <v>619</v>
      </c>
    </row>
    <row r="6964" spans="1:5" ht="13.5" x14ac:dyDescent="0.25">
      <c r="A6964" s="103">
        <v>101004</v>
      </c>
      <c r="B6964" s="103" t="s">
        <v>7587</v>
      </c>
      <c r="C6964" s="103" t="s">
        <v>7556</v>
      </c>
      <c r="D6964" s="360">
        <v>6.63</v>
      </c>
      <c r="E6964" s="522" t="s">
        <v>619</v>
      </c>
    </row>
    <row r="6965" spans="1:5" ht="13.5" x14ac:dyDescent="0.25">
      <c r="A6965" s="103">
        <v>101005</v>
      </c>
      <c r="B6965" s="103" t="s">
        <v>7588</v>
      </c>
      <c r="C6965" s="103" t="s">
        <v>229</v>
      </c>
      <c r="D6965" s="360">
        <v>17.739999999999998</v>
      </c>
      <c r="E6965" s="522" t="s">
        <v>619</v>
      </c>
    </row>
    <row r="6966" spans="1:5" ht="13.5" x14ac:dyDescent="0.25">
      <c r="A6966" s="103">
        <v>101006</v>
      </c>
      <c r="B6966" s="103" t="s">
        <v>7589</v>
      </c>
      <c r="C6966" s="103" t="s">
        <v>229</v>
      </c>
      <c r="D6966" s="360">
        <v>19.5</v>
      </c>
      <c r="E6966" s="522" t="s">
        <v>619</v>
      </c>
    </row>
    <row r="6967" spans="1:5" ht="13.5" x14ac:dyDescent="0.25">
      <c r="A6967" s="103">
        <v>101007</v>
      </c>
      <c r="B6967" s="103" t="s">
        <v>7590</v>
      </c>
      <c r="C6967" s="103" t="s">
        <v>229</v>
      </c>
      <c r="D6967" s="360">
        <v>5.14</v>
      </c>
      <c r="E6967" s="522" t="s">
        <v>619</v>
      </c>
    </row>
    <row r="6968" spans="1:5" ht="13.5" x14ac:dyDescent="0.25">
      <c r="A6968" s="103">
        <v>101008</v>
      </c>
      <c r="B6968" s="103" t="s">
        <v>7591</v>
      </c>
      <c r="C6968" s="103" t="s">
        <v>229</v>
      </c>
      <c r="D6968" s="360">
        <v>5.15</v>
      </c>
      <c r="E6968" s="522" t="s">
        <v>619</v>
      </c>
    </row>
    <row r="6969" spans="1:5" ht="13.5" x14ac:dyDescent="0.25">
      <c r="A6969" s="103">
        <v>101009</v>
      </c>
      <c r="B6969" s="103" t="s">
        <v>7592</v>
      </c>
      <c r="C6969" s="103" t="s">
        <v>7556</v>
      </c>
      <c r="D6969" s="360">
        <v>40.950000000000003</v>
      </c>
      <c r="E6969" s="522" t="s">
        <v>619</v>
      </c>
    </row>
    <row r="6970" spans="1:5" ht="13.5" x14ac:dyDescent="0.25">
      <c r="A6970" s="103">
        <v>101010</v>
      </c>
      <c r="B6970" s="103" t="s">
        <v>7593</v>
      </c>
      <c r="C6970" s="103" t="s">
        <v>7556</v>
      </c>
      <c r="D6970" s="360">
        <v>25.79</v>
      </c>
      <c r="E6970" s="522" t="s">
        <v>619</v>
      </c>
    </row>
    <row r="6971" spans="1:5" ht="13.5" x14ac:dyDescent="0.25">
      <c r="A6971" s="103">
        <v>101013</v>
      </c>
      <c r="B6971" s="103" t="s">
        <v>7594</v>
      </c>
      <c r="C6971" s="103" t="s">
        <v>7556</v>
      </c>
      <c r="D6971" s="360">
        <v>42.89</v>
      </c>
      <c r="E6971" s="522" t="s">
        <v>619</v>
      </c>
    </row>
    <row r="6972" spans="1:5" ht="13.5" x14ac:dyDescent="0.25">
      <c r="A6972" s="103">
        <v>101014</v>
      </c>
      <c r="B6972" s="103" t="s">
        <v>7595</v>
      </c>
      <c r="C6972" s="103" t="s">
        <v>7556</v>
      </c>
      <c r="D6972" s="360">
        <v>39.29</v>
      </c>
      <c r="E6972" s="522" t="s">
        <v>619</v>
      </c>
    </row>
    <row r="6973" spans="1:5" ht="13.5" x14ac:dyDescent="0.25">
      <c r="A6973" s="103">
        <v>101015</v>
      </c>
      <c r="B6973" s="103" t="s">
        <v>7596</v>
      </c>
      <c r="C6973" s="103" t="s">
        <v>7556</v>
      </c>
      <c r="D6973" s="360">
        <v>32.270000000000003</v>
      </c>
      <c r="E6973" s="522" t="s">
        <v>619</v>
      </c>
    </row>
    <row r="6974" spans="1:5" ht="13.5" x14ac:dyDescent="0.25">
      <c r="A6974" s="103">
        <v>101016</v>
      </c>
      <c r="B6974" s="103" t="s">
        <v>7597</v>
      </c>
      <c r="C6974" s="103" t="s">
        <v>7556</v>
      </c>
      <c r="D6974" s="360">
        <v>37.36</v>
      </c>
      <c r="E6974" s="522" t="s">
        <v>619</v>
      </c>
    </row>
    <row r="6975" spans="1:5" ht="13.5" x14ac:dyDescent="0.25">
      <c r="A6975" s="103">
        <v>101017</v>
      </c>
      <c r="B6975" s="103" t="s">
        <v>7598</v>
      </c>
      <c r="C6975" s="103" t="s">
        <v>7556</v>
      </c>
      <c r="D6975" s="360">
        <v>28.33</v>
      </c>
      <c r="E6975" s="522" t="s">
        <v>619</v>
      </c>
    </row>
    <row r="6976" spans="1:5" ht="13.5" x14ac:dyDescent="0.25">
      <c r="A6976" s="103">
        <v>101018</v>
      </c>
      <c r="B6976" s="103" t="s">
        <v>7599</v>
      </c>
      <c r="C6976" s="103" t="s">
        <v>7556</v>
      </c>
      <c r="D6976" s="360">
        <v>23.27</v>
      </c>
      <c r="E6976" s="522" t="s">
        <v>619</v>
      </c>
    </row>
    <row r="6977" spans="1:5" ht="13.5" x14ac:dyDescent="0.25">
      <c r="A6977" s="103">
        <v>101463</v>
      </c>
      <c r="B6977" s="103" t="s">
        <v>7600</v>
      </c>
      <c r="C6977" s="103" t="s">
        <v>7556</v>
      </c>
      <c r="D6977" s="360">
        <v>43.01</v>
      </c>
      <c r="E6977" s="522" t="s">
        <v>619</v>
      </c>
    </row>
    <row r="6978" spans="1:5" ht="13.5" x14ac:dyDescent="0.25">
      <c r="A6978" s="103">
        <v>101464</v>
      </c>
      <c r="B6978" s="103" t="s">
        <v>7601</v>
      </c>
      <c r="C6978" s="103" t="s">
        <v>7556</v>
      </c>
      <c r="D6978" s="360">
        <v>33.04</v>
      </c>
      <c r="E6978" s="522" t="s">
        <v>619</v>
      </c>
    </row>
    <row r="6979" spans="1:5" ht="13.5" x14ac:dyDescent="0.25">
      <c r="A6979" s="103">
        <v>101465</v>
      </c>
      <c r="B6979" s="103" t="s">
        <v>7602</v>
      </c>
      <c r="C6979" s="103" t="s">
        <v>7556</v>
      </c>
      <c r="D6979" s="360">
        <v>25.25</v>
      </c>
      <c r="E6979" s="522" t="s">
        <v>619</v>
      </c>
    </row>
    <row r="6980" spans="1:5" ht="13.5" x14ac:dyDescent="0.25">
      <c r="A6980" s="103">
        <v>101466</v>
      </c>
      <c r="B6980" s="103" t="s">
        <v>7603</v>
      </c>
      <c r="C6980" s="103" t="s">
        <v>7556</v>
      </c>
      <c r="D6980" s="360">
        <v>20.54</v>
      </c>
      <c r="E6980" s="522" t="s">
        <v>619</v>
      </c>
    </row>
    <row r="6981" spans="1:5" ht="13.5" x14ac:dyDescent="0.25">
      <c r="A6981" s="103">
        <v>101467</v>
      </c>
      <c r="B6981" s="103" t="s">
        <v>7604</v>
      </c>
      <c r="C6981" s="103" t="s">
        <v>7556</v>
      </c>
      <c r="D6981" s="360">
        <v>17.2</v>
      </c>
      <c r="E6981" s="522" t="s">
        <v>619</v>
      </c>
    </row>
    <row r="6982" spans="1:5" ht="13.5" x14ac:dyDescent="0.25">
      <c r="A6982" s="103">
        <v>101468</v>
      </c>
      <c r="B6982" s="103" t="s">
        <v>7605</v>
      </c>
      <c r="C6982" s="103" t="s">
        <v>7556</v>
      </c>
      <c r="D6982" s="360">
        <v>15.73</v>
      </c>
      <c r="E6982" s="522" t="s">
        <v>619</v>
      </c>
    </row>
    <row r="6983" spans="1:5" ht="13.5" x14ac:dyDescent="0.25">
      <c r="A6983" s="103">
        <v>101469</v>
      </c>
      <c r="B6983" s="103" t="s">
        <v>7606</v>
      </c>
      <c r="C6983" s="103" t="s">
        <v>7556</v>
      </c>
      <c r="D6983" s="360">
        <v>35.200000000000003</v>
      </c>
      <c r="E6983" s="522" t="s">
        <v>619</v>
      </c>
    </row>
    <row r="6984" spans="1:5" ht="13.5" x14ac:dyDescent="0.25">
      <c r="A6984" s="103">
        <v>101470</v>
      </c>
      <c r="B6984" s="103" t="s">
        <v>7607</v>
      </c>
      <c r="C6984" s="103" t="s">
        <v>7556</v>
      </c>
      <c r="D6984" s="360">
        <v>27.94</v>
      </c>
      <c r="E6984" s="522" t="s">
        <v>619</v>
      </c>
    </row>
    <row r="6985" spans="1:5" ht="13.5" x14ac:dyDescent="0.25">
      <c r="A6985" s="103">
        <v>101471</v>
      </c>
      <c r="B6985" s="103" t="s">
        <v>7608</v>
      </c>
      <c r="C6985" s="103" t="s">
        <v>7556</v>
      </c>
      <c r="D6985" s="360">
        <v>23.97</v>
      </c>
      <c r="E6985" s="522" t="s">
        <v>619</v>
      </c>
    </row>
    <row r="6986" spans="1:5" ht="13.5" x14ac:dyDescent="0.25">
      <c r="A6986" s="103">
        <v>101472</v>
      </c>
      <c r="B6986" s="103" t="s">
        <v>7609</v>
      </c>
      <c r="C6986" s="103" t="s">
        <v>7556</v>
      </c>
      <c r="D6986" s="360">
        <v>18.66</v>
      </c>
      <c r="E6986" s="522" t="s">
        <v>619</v>
      </c>
    </row>
    <row r="6987" spans="1:5" ht="13.5" x14ac:dyDescent="0.25">
      <c r="A6987" s="103">
        <v>101473</v>
      </c>
      <c r="B6987" s="103" t="s">
        <v>7610</v>
      </c>
      <c r="C6987" s="103" t="s">
        <v>7556</v>
      </c>
      <c r="D6987" s="360">
        <v>26.86</v>
      </c>
      <c r="E6987" s="522" t="s">
        <v>619</v>
      </c>
    </row>
    <row r="6988" spans="1:5" ht="13.5" x14ac:dyDescent="0.25">
      <c r="A6988" s="103">
        <v>101474</v>
      </c>
      <c r="B6988" s="103" t="s">
        <v>7611</v>
      </c>
      <c r="C6988" s="103" t="s">
        <v>7556</v>
      </c>
      <c r="D6988" s="360">
        <v>19.21</v>
      </c>
      <c r="E6988" s="522" t="s">
        <v>619</v>
      </c>
    </row>
    <row r="6989" spans="1:5" ht="13.5" x14ac:dyDescent="0.25">
      <c r="A6989" s="103">
        <v>101475</v>
      </c>
      <c r="B6989" s="103" t="s">
        <v>7612</v>
      </c>
      <c r="C6989" s="103" t="s">
        <v>7556</v>
      </c>
      <c r="D6989" s="360">
        <v>17.04</v>
      </c>
      <c r="E6989" s="522" t="s">
        <v>619</v>
      </c>
    </row>
    <row r="6990" spans="1:5" ht="13.5" x14ac:dyDescent="0.25">
      <c r="A6990" s="103">
        <v>101476</v>
      </c>
      <c r="B6990" s="103" t="s">
        <v>7613</v>
      </c>
      <c r="C6990" s="103" t="s">
        <v>7556</v>
      </c>
      <c r="D6990" s="360">
        <v>15.21</v>
      </c>
      <c r="E6990" s="522" t="s">
        <v>619</v>
      </c>
    </row>
    <row r="6991" spans="1:5" ht="13.5" x14ac:dyDescent="0.25">
      <c r="A6991" s="103">
        <v>101477</v>
      </c>
      <c r="B6991" s="103" t="s">
        <v>7614</v>
      </c>
      <c r="C6991" s="103" t="s">
        <v>7556</v>
      </c>
      <c r="D6991" s="360">
        <v>12.44</v>
      </c>
      <c r="E6991" s="522" t="s">
        <v>619</v>
      </c>
    </row>
    <row r="6992" spans="1:5" ht="13.5" x14ac:dyDescent="0.25">
      <c r="A6992" s="103">
        <v>101478</v>
      </c>
      <c r="B6992" s="103" t="s">
        <v>7615</v>
      </c>
      <c r="C6992" s="103" t="s">
        <v>7556</v>
      </c>
      <c r="D6992" s="360">
        <v>10.59</v>
      </c>
      <c r="E6992" s="522" t="s">
        <v>619</v>
      </c>
    </row>
    <row r="6993" spans="1:5" ht="13.5" x14ac:dyDescent="0.25">
      <c r="A6993" s="103">
        <v>101480</v>
      </c>
      <c r="B6993" s="103" t="s">
        <v>7616</v>
      </c>
      <c r="C6993" s="103" t="s">
        <v>7556</v>
      </c>
      <c r="D6993" s="360">
        <v>62.95</v>
      </c>
      <c r="E6993" s="522" t="s">
        <v>619</v>
      </c>
    </row>
    <row r="6994" spans="1:5" ht="13.5" x14ac:dyDescent="0.25">
      <c r="A6994" s="103">
        <v>101481</v>
      </c>
      <c r="B6994" s="103" t="s">
        <v>7617</v>
      </c>
      <c r="C6994" s="103" t="s">
        <v>7556</v>
      </c>
      <c r="D6994" s="360">
        <v>45.47</v>
      </c>
      <c r="E6994" s="522" t="s">
        <v>619</v>
      </c>
    </row>
    <row r="6995" spans="1:5" ht="13.5" x14ac:dyDescent="0.25">
      <c r="A6995" s="103">
        <v>101482</v>
      </c>
      <c r="B6995" s="103" t="s">
        <v>7618</v>
      </c>
      <c r="C6995" s="103" t="s">
        <v>7556</v>
      </c>
      <c r="D6995" s="360">
        <v>33.979999999999997</v>
      </c>
      <c r="E6995" s="522" t="s">
        <v>619</v>
      </c>
    </row>
    <row r="6996" spans="1:5" ht="13.5" x14ac:dyDescent="0.25">
      <c r="A6996" s="103">
        <v>101483</v>
      </c>
      <c r="B6996" s="103" t="s">
        <v>7619</v>
      </c>
      <c r="C6996" s="103" t="s">
        <v>7556</v>
      </c>
      <c r="D6996" s="360">
        <v>35.270000000000003</v>
      </c>
      <c r="E6996" s="522" t="s">
        <v>619</v>
      </c>
    </row>
    <row r="6997" spans="1:5" ht="13.5" x14ac:dyDescent="0.25">
      <c r="A6997" s="103">
        <v>101484</v>
      </c>
      <c r="B6997" s="103" t="s">
        <v>7620</v>
      </c>
      <c r="C6997" s="103" t="s">
        <v>7556</v>
      </c>
      <c r="D6997" s="360">
        <v>182.81</v>
      </c>
      <c r="E6997" s="522" t="s">
        <v>619</v>
      </c>
    </row>
    <row r="6998" spans="1:5" ht="13.5" x14ac:dyDescent="0.25">
      <c r="A6998" s="103">
        <v>101485</v>
      </c>
      <c r="B6998" s="103" t="s">
        <v>7621</v>
      </c>
      <c r="C6998" s="103" t="s">
        <v>7556</v>
      </c>
      <c r="D6998" s="360">
        <v>140.33000000000001</v>
      </c>
      <c r="E6998" s="522" t="s">
        <v>619</v>
      </c>
    </row>
    <row r="6999" spans="1:5" ht="13.5" x14ac:dyDescent="0.25">
      <c r="A6999" s="103">
        <v>101486</v>
      </c>
      <c r="B6999" s="103" t="s">
        <v>7622</v>
      </c>
      <c r="C6999" s="103" t="s">
        <v>7556</v>
      </c>
      <c r="D6999" s="360">
        <v>126.4</v>
      </c>
      <c r="E6999" s="522" t="s">
        <v>619</v>
      </c>
    </row>
    <row r="7000" spans="1:5" ht="13.5" x14ac:dyDescent="0.25">
      <c r="A7000" s="103">
        <v>101487</v>
      </c>
      <c r="B7000" s="103" t="s">
        <v>7623</v>
      </c>
      <c r="C7000" s="103" t="s">
        <v>7556</v>
      </c>
      <c r="D7000" s="360">
        <v>92.55</v>
      </c>
      <c r="E7000" s="522" t="s">
        <v>619</v>
      </c>
    </row>
    <row r="7001" spans="1:5" ht="13.5" x14ac:dyDescent="0.25">
      <c r="A7001" s="103">
        <v>101488</v>
      </c>
      <c r="B7001" s="103" t="s">
        <v>7624</v>
      </c>
      <c r="C7001" s="103" t="s">
        <v>7556</v>
      </c>
      <c r="D7001" s="360">
        <v>80.08</v>
      </c>
      <c r="E7001" s="522" t="s">
        <v>619</v>
      </c>
    </row>
    <row r="7002" spans="1:5" ht="13.5" x14ac:dyDescent="0.25">
      <c r="A7002" s="103">
        <v>101188</v>
      </c>
      <c r="B7002" s="103" t="s">
        <v>7625</v>
      </c>
      <c r="C7002" s="103" t="s">
        <v>206</v>
      </c>
      <c r="D7002" s="360">
        <v>6.46</v>
      </c>
      <c r="E7002" s="522" t="s">
        <v>619</v>
      </c>
    </row>
    <row r="7003" spans="1:5" ht="13.5" x14ac:dyDescent="0.25">
      <c r="A7003" s="103">
        <v>101189</v>
      </c>
      <c r="B7003" s="103" t="s">
        <v>7626</v>
      </c>
      <c r="C7003" s="103" t="s">
        <v>206</v>
      </c>
      <c r="D7003" s="360">
        <v>67.150000000000006</v>
      </c>
      <c r="E7003" s="522" t="s">
        <v>619</v>
      </c>
    </row>
    <row r="7004" spans="1:5" ht="13.5" x14ac:dyDescent="0.25">
      <c r="A7004" s="103">
        <v>101190</v>
      </c>
      <c r="B7004" s="103" t="s">
        <v>7627</v>
      </c>
      <c r="C7004" s="103" t="s">
        <v>206</v>
      </c>
      <c r="D7004" s="360">
        <v>66.2</v>
      </c>
      <c r="E7004" s="522" t="s">
        <v>619</v>
      </c>
    </row>
    <row r="7005" spans="1:5" ht="13.5" x14ac:dyDescent="0.25">
      <c r="A7005" s="103">
        <v>101191</v>
      </c>
      <c r="B7005" s="103" t="s">
        <v>7628</v>
      </c>
      <c r="C7005" s="103" t="s">
        <v>206</v>
      </c>
      <c r="D7005" s="360">
        <v>66.67</v>
      </c>
      <c r="E7005" s="522" t="s">
        <v>619</v>
      </c>
    </row>
    <row r="7006" spans="1:5" ht="13.5" x14ac:dyDescent="0.25">
      <c r="A7006" s="103">
        <v>101192</v>
      </c>
      <c r="B7006" s="103" t="s">
        <v>7629</v>
      </c>
      <c r="C7006" s="103" t="s">
        <v>206</v>
      </c>
      <c r="D7006" s="360">
        <v>69.739999999999995</v>
      </c>
      <c r="E7006" s="522" t="s">
        <v>619</v>
      </c>
    </row>
    <row r="7007" spans="1:5" ht="13.5" x14ac:dyDescent="0.25">
      <c r="A7007" s="103">
        <v>101193</v>
      </c>
      <c r="B7007" s="103" t="s">
        <v>7630</v>
      </c>
      <c r="C7007" s="103" t="s">
        <v>206</v>
      </c>
      <c r="D7007" s="360">
        <v>60.69</v>
      </c>
      <c r="E7007" s="522" t="s">
        <v>619</v>
      </c>
    </row>
    <row r="7008" spans="1:5" ht="13.5" x14ac:dyDescent="0.25">
      <c r="A7008" s="103">
        <v>101194</v>
      </c>
      <c r="B7008" s="103" t="s">
        <v>7631</v>
      </c>
      <c r="C7008" s="103" t="s">
        <v>206</v>
      </c>
      <c r="D7008" s="360">
        <v>61.16</v>
      </c>
      <c r="E7008" s="522" t="s">
        <v>619</v>
      </c>
    </row>
    <row r="7009" spans="1:5" ht="13.5" x14ac:dyDescent="0.25">
      <c r="A7009" s="103">
        <v>101197</v>
      </c>
      <c r="B7009" s="103" t="s">
        <v>7632</v>
      </c>
      <c r="C7009" s="103" t="s">
        <v>206</v>
      </c>
      <c r="D7009" s="360">
        <v>127.08</v>
      </c>
      <c r="E7009" s="522" t="s">
        <v>619</v>
      </c>
    </row>
    <row r="7010" spans="1:5" ht="13.5" x14ac:dyDescent="0.25">
      <c r="A7010" s="103">
        <v>101198</v>
      </c>
      <c r="B7010" s="103" t="s">
        <v>7633</v>
      </c>
      <c r="C7010" s="103" t="s">
        <v>206</v>
      </c>
      <c r="D7010" s="360">
        <v>93.92</v>
      </c>
      <c r="E7010" s="522" t="s">
        <v>619</v>
      </c>
    </row>
    <row r="7011" spans="1:5" ht="13.5" x14ac:dyDescent="0.25">
      <c r="A7011" s="103">
        <v>101199</v>
      </c>
      <c r="B7011" s="103" t="s">
        <v>7634</v>
      </c>
      <c r="C7011" s="103" t="s">
        <v>206</v>
      </c>
      <c r="D7011" s="360">
        <v>95.11</v>
      </c>
      <c r="E7011" s="522" t="s">
        <v>619</v>
      </c>
    </row>
    <row r="7012" spans="1:5" ht="13.5" x14ac:dyDescent="0.25">
      <c r="A7012" s="103">
        <v>101200</v>
      </c>
      <c r="B7012" s="103" t="s">
        <v>7635</v>
      </c>
      <c r="C7012" s="103" t="s">
        <v>206</v>
      </c>
      <c r="D7012" s="360">
        <v>63.29</v>
      </c>
      <c r="E7012" s="522" t="s">
        <v>619</v>
      </c>
    </row>
    <row r="7013" spans="1:5" ht="13.5" x14ac:dyDescent="0.25">
      <c r="A7013" s="103">
        <v>101201</v>
      </c>
      <c r="B7013" s="103" t="s">
        <v>7636</v>
      </c>
      <c r="C7013" s="103" t="s">
        <v>206</v>
      </c>
      <c r="D7013" s="360">
        <v>78.989999999999995</v>
      </c>
      <c r="E7013" s="522" t="s">
        <v>619</v>
      </c>
    </row>
    <row r="7014" spans="1:5" ht="13.5" x14ac:dyDescent="0.25">
      <c r="A7014" s="103">
        <v>101202</v>
      </c>
      <c r="B7014" s="103" t="s">
        <v>7637</v>
      </c>
      <c r="C7014" s="103" t="s">
        <v>206</v>
      </c>
      <c r="D7014" s="360">
        <v>45.52</v>
      </c>
      <c r="E7014" s="522" t="s">
        <v>619</v>
      </c>
    </row>
    <row r="7015" spans="1:5" ht="13.5" x14ac:dyDescent="0.25">
      <c r="A7015" s="103">
        <v>101203</v>
      </c>
      <c r="B7015" s="103" t="s">
        <v>7638</v>
      </c>
      <c r="C7015" s="103" t="s">
        <v>206</v>
      </c>
      <c r="D7015" s="360">
        <v>44.33</v>
      </c>
      <c r="E7015" s="522" t="s">
        <v>619</v>
      </c>
    </row>
    <row r="7016" spans="1:5" ht="13.5" x14ac:dyDescent="0.25">
      <c r="A7016" s="103">
        <v>101204</v>
      </c>
      <c r="B7016" s="103" t="s">
        <v>7639</v>
      </c>
      <c r="C7016" s="103" t="s">
        <v>206</v>
      </c>
      <c r="D7016" s="360">
        <v>44.8</v>
      </c>
      <c r="E7016" s="522" t="s">
        <v>619</v>
      </c>
    </row>
    <row r="7017" spans="1:5" ht="13.5" x14ac:dyDescent="0.25">
      <c r="A7017" s="103">
        <v>101205</v>
      </c>
      <c r="B7017" s="103" t="s">
        <v>7640</v>
      </c>
      <c r="C7017" s="103" t="s">
        <v>206</v>
      </c>
      <c r="D7017" s="360">
        <v>45.52</v>
      </c>
      <c r="E7017" s="522" t="s">
        <v>619</v>
      </c>
    </row>
    <row r="7018" spans="1:5" ht="13.5" x14ac:dyDescent="0.25">
      <c r="A7018" s="103">
        <v>102362</v>
      </c>
      <c r="B7018" s="103" t="s">
        <v>7641</v>
      </c>
      <c r="C7018" s="103" t="s">
        <v>184</v>
      </c>
      <c r="D7018" s="360">
        <v>243.87</v>
      </c>
      <c r="E7018" s="522" t="s">
        <v>619</v>
      </c>
    </row>
    <row r="7019" spans="1:5" ht="13.5" x14ac:dyDescent="0.25">
      <c r="A7019" s="103">
        <v>102363</v>
      </c>
      <c r="B7019" s="103" t="s">
        <v>7642</v>
      </c>
      <c r="C7019" s="103" t="s">
        <v>184</v>
      </c>
      <c r="D7019" s="360">
        <v>258.77</v>
      </c>
      <c r="E7019" s="522" t="s">
        <v>619</v>
      </c>
    </row>
    <row r="7020" spans="1:5" ht="13.5" x14ac:dyDescent="0.25">
      <c r="A7020" s="103">
        <v>102364</v>
      </c>
      <c r="B7020" s="103" t="s">
        <v>7643</v>
      </c>
      <c r="C7020" s="103" t="s">
        <v>184</v>
      </c>
      <c r="D7020" s="360">
        <v>285.77999999999997</v>
      </c>
      <c r="E7020" s="522" t="s">
        <v>619</v>
      </c>
    </row>
    <row r="7021" spans="1:5" ht="13.5" x14ac:dyDescent="0.25">
      <c r="A7021" s="103">
        <v>98509</v>
      </c>
      <c r="B7021" s="103" t="s">
        <v>7644</v>
      </c>
      <c r="C7021" s="103" t="s">
        <v>225</v>
      </c>
      <c r="D7021" s="360">
        <v>47.17</v>
      </c>
      <c r="E7021" s="522" t="s">
        <v>619</v>
      </c>
    </row>
    <row r="7022" spans="1:5" ht="13.5" x14ac:dyDescent="0.25">
      <c r="A7022" s="103">
        <v>98510</v>
      </c>
      <c r="B7022" s="103" t="s">
        <v>7645</v>
      </c>
      <c r="C7022" s="103" t="s">
        <v>225</v>
      </c>
      <c r="D7022" s="360">
        <v>71.97</v>
      </c>
      <c r="E7022" s="522" t="s">
        <v>619</v>
      </c>
    </row>
    <row r="7023" spans="1:5" ht="13.5" x14ac:dyDescent="0.25">
      <c r="A7023" s="103">
        <v>98511</v>
      </c>
      <c r="B7023" s="103" t="s">
        <v>7646</v>
      </c>
      <c r="C7023" s="103" t="s">
        <v>225</v>
      </c>
      <c r="D7023" s="360">
        <v>136.11000000000001</v>
      </c>
      <c r="E7023" s="522" t="s">
        <v>619</v>
      </c>
    </row>
    <row r="7024" spans="1:5" ht="13.5" x14ac:dyDescent="0.25">
      <c r="A7024" s="103">
        <v>98516</v>
      </c>
      <c r="B7024" s="103" t="s">
        <v>7647</v>
      </c>
      <c r="C7024" s="103" t="s">
        <v>225</v>
      </c>
      <c r="D7024" s="360">
        <v>355.4</v>
      </c>
      <c r="E7024" s="522" t="s">
        <v>619</v>
      </c>
    </row>
    <row r="7025" spans="1:5" ht="13.5" x14ac:dyDescent="0.25">
      <c r="A7025" s="103">
        <v>98519</v>
      </c>
      <c r="B7025" s="103" t="s">
        <v>7648</v>
      </c>
      <c r="C7025" s="103" t="s">
        <v>184</v>
      </c>
      <c r="D7025" s="360">
        <v>1.95</v>
      </c>
      <c r="E7025" s="522" t="s">
        <v>619</v>
      </c>
    </row>
    <row r="7026" spans="1:5" ht="13.5" x14ac:dyDescent="0.25">
      <c r="A7026" s="103">
        <v>98520</v>
      </c>
      <c r="B7026" s="103" t="s">
        <v>7649</v>
      </c>
      <c r="C7026" s="103" t="s">
        <v>184</v>
      </c>
      <c r="D7026" s="360">
        <v>5.48</v>
      </c>
      <c r="E7026" s="522" t="s">
        <v>619</v>
      </c>
    </row>
    <row r="7027" spans="1:5" ht="13.5" x14ac:dyDescent="0.25">
      <c r="A7027" s="103">
        <v>98521</v>
      </c>
      <c r="B7027" s="103" t="s">
        <v>7650</v>
      </c>
      <c r="C7027" s="103" t="s">
        <v>184</v>
      </c>
      <c r="D7027" s="360">
        <v>0.35</v>
      </c>
      <c r="E7027" s="522" t="s">
        <v>619</v>
      </c>
    </row>
    <row r="7028" spans="1:5" ht="13.5" x14ac:dyDescent="0.25">
      <c r="A7028" s="103">
        <v>98522</v>
      </c>
      <c r="B7028" s="103" t="s">
        <v>7651</v>
      </c>
      <c r="C7028" s="103" t="s">
        <v>206</v>
      </c>
      <c r="D7028" s="360">
        <v>171.73</v>
      </c>
      <c r="E7028" s="522" t="s">
        <v>619</v>
      </c>
    </row>
    <row r="7029" spans="1:5" ht="13.5" x14ac:dyDescent="0.25">
      <c r="A7029" s="103">
        <v>98524</v>
      </c>
      <c r="B7029" s="103" t="s">
        <v>7652</v>
      </c>
      <c r="C7029" s="103" t="s">
        <v>184</v>
      </c>
      <c r="D7029" s="360">
        <v>3.06</v>
      </c>
      <c r="E7029" s="522" t="s">
        <v>619</v>
      </c>
    </row>
    <row r="7030" spans="1:5" ht="13.5" x14ac:dyDescent="0.25">
      <c r="A7030" s="103">
        <v>98503</v>
      </c>
      <c r="B7030" s="103" t="s">
        <v>7653</v>
      </c>
      <c r="C7030" s="103" t="s">
        <v>184</v>
      </c>
      <c r="D7030" s="360">
        <v>21.75</v>
      </c>
      <c r="E7030" s="522" t="s">
        <v>619</v>
      </c>
    </row>
    <row r="7031" spans="1:5" ht="13.5" x14ac:dyDescent="0.25">
      <c r="A7031" s="103">
        <v>98504</v>
      </c>
      <c r="B7031" s="103" t="s">
        <v>7654</v>
      </c>
      <c r="C7031" s="103" t="s">
        <v>184</v>
      </c>
      <c r="D7031" s="360">
        <v>13.96</v>
      </c>
      <c r="E7031" s="522" t="s">
        <v>619</v>
      </c>
    </row>
    <row r="7032" spans="1:5" ht="13.5" x14ac:dyDescent="0.25">
      <c r="A7032" s="103">
        <v>98505</v>
      </c>
      <c r="B7032" s="103" t="s">
        <v>7655</v>
      </c>
      <c r="C7032" s="103" t="s">
        <v>184</v>
      </c>
      <c r="D7032" s="360">
        <v>67.959999999999994</v>
      </c>
      <c r="E7032" s="522" t="s">
        <v>619</v>
      </c>
    </row>
    <row r="7033" spans="1:5" ht="13.5" x14ac:dyDescent="0.25">
      <c r="A7033" s="103">
        <v>103946</v>
      </c>
      <c r="B7033" s="103" t="s">
        <v>7656</v>
      </c>
      <c r="C7033" s="103" t="s">
        <v>184</v>
      </c>
      <c r="D7033" s="360">
        <v>17.940000000000001</v>
      </c>
      <c r="E7033" s="522" t="s">
        <v>619</v>
      </c>
    </row>
    <row r="7034" spans="1:5" ht="13.5" x14ac:dyDescent="0.25">
      <c r="A7034" s="103">
        <v>103185</v>
      </c>
      <c r="B7034" s="103" t="s">
        <v>7657</v>
      </c>
      <c r="C7034" s="103" t="s">
        <v>225</v>
      </c>
      <c r="D7034" s="104">
        <v>6095.33</v>
      </c>
      <c r="E7034" s="522" t="s">
        <v>619</v>
      </c>
    </row>
    <row r="7035" spans="1:5" ht="13.5" x14ac:dyDescent="0.25">
      <c r="A7035" s="103">
        <v>103186</v>
      </c>
      <c r="B7035" s="103" t="s">
        <v>7658</v>
      </c>
      <c r="C7035" s="103" t="s">
        <v>225</v>
      </c>
      <c r="D7035" s="104">
        <v>6428.05</v>
      </c>
      <c r="E7035" s="522" t="s">
        <v>619</v>
      </c>
    </row>
    <row r="7036" spans="1:5" ht="13.5" x14ac:dyDescent="0.25">
      <c r="A7036" s="103">
        <v>103187</v>
      </c>
      <c r="B7036" s="103" t="s">
        <v>7659</v>
      </c>
      <c r="C7036" s="103" t="s">
        <v>225</v>
      </c>
      <c r="D7036" s="104">
        <v>4831.34</v>
      </c>
      <c r="E7036" s="522" t="s">
        <v>619</v>
      </c>
    </row>
    <row r="7037" spans="1:5" ht="13.5" x14ac:dyDescent="0.25">
      <c r="A7037" s="103">
        <v>103188</v>
      </c>
      <c r="B7037" s="103" t="s">
        <v>7660</v>
      </c>
      <c r="C7037" s="103" t="s">
        <v>225</v>
      </c>
      <c r="D7037" s="104">
        <v>5194.68</v>
      </c>
      <c r="E7037" s="522" t="s">
        <v>619</v>
      </c>
    </row>
    <row r="7038" spans="1:5" ht="13.5" x14ac:dyDescent="0.25">
      <c r="A7038" s="103">
        <v>103189</v>
      </c>
      <c r="B7038" s="103" t="s">
        <v>7661</v>
      </c>
      <c r="C7038" s="103" t="s">
        <v>225</v>
      </c>
      <c r="D7038" s="104">
        <v>2603.42</v>
      </c>
      <c r="E7038" s="522" t="s">
        <v>619</v>
      </c>
    </row>
    <row r="7039" spans="1:5" ht="13.5" x14ac:dyDescent="0.25">
      <c r="A7039" s="103">
        <v>103190</v>
      </c>
      <c r="B7039" s="103" t="s">
        <v>7662</v>
      </c>
      <c r="C7039" s="103" t="s">
        <v>225</v>
      </c>
      <c r="D7039" s="104">
        <v>4046.56</v>
      </c>
      <c r="E7039" s="522" t="s">
        <v>619</v>
      </c>
    </row>
    <row r="7040" spans="1:5" ht="13.5" x14ac:dyDescent="0.25">
      <c r="A7040" s="103">
        <v>103191</v>
      </c>
      <c r="B7040" s="103" t="s">
        <v>7663</v>
      </c>
      <c r="C7040" s="103" t="s">
        <v>225</v>
      </c>
      <c r="D7040" s="104">
        <v>2359.1799999999998</v>
      </c>
      <c r="E7040" s="522" t="s">
        <v>619</v>
      </c>
    </row>
    <row r="7041" spans="1:5" ht="13.5" x14ac:dyDescent="0.25">
      <c r="A7041" s="103">
        <v>103192</v>
      </c>
      <c r="B7041" s="103" t="s">
        <v>7664</v>
      </c>
      <c r="C7041" s="103" t="s">
        <v>225</v>
      </c>
      <c r="D7041" s="104">
        <v>2511.46</v>
      </c>
      <c r="E7041" s="522" t="s">
        <v>619</v>
      </c>
    </row>
    <row r="7042" spans="1:5" ht="13.5" x14ac:dyDescent="0.25">
      <c r="A7042" s="103">
        <v>103193</v>
      </c>
      <c r="B7042" s="103" t="s">
        <v>7665</v>
      </c>
      <c r="C7042" s="103" t="s">
        <v>225</v>
      </c>
      <c r="D7042" s="104">
        <v>1935.31</v>
      </c>
      <c r="E7042" s="522" t="s">
        <v>619</v>
      </c>
    </row>
    <row r="7043" spans="1:5" ht="13.5" x14ac:dyDescent="0.25">
      <c r="A7043" s="103">
        <v>103194</v>
      </c>
      <c r="B7043" s="103" t="s">
        <v>7666</v>
      </c>
      <c r="C7043" s="103" t="s">
        <v>225</v>
      </c>
      <c r="D7043" s="104">
        <v>2785.73</v>
      </c>
      <c r="E7043" s="522" t="s">
        <v>619</v>
      </c>
    </row>
    <row r="7044" spans="1:5" ht="13.5" x14ac:dyDescent="0.25">
      <c r="A7044" s="103">
        <v>103195</v>
      </c>
      <c r="B7044" s="103" t="s">
        <v>7667</v>
      </c>
      <c r="C7044" s="103" t="s">
        <v>225</v>
      </c>
      <c r="D7044" s="104">
        <v>2174.4899999999998</v>
      </c>
      <c r="E7044" s="522" t="s">
        <v>619</v>
      </c>
    </row>
    <row r="7045" spans="1:5" ht="13.5" x14ac:dyDescent="0.25">
      <c r="A7045" s="103">
        <v>103205</v>
      </c>
      <c r="B7045" s="103" t="s">
        <v>7668</v>
      </c>
      <c r="C7045" s="103" t="s">
        <v>225</v>
      </c>
      <c r="D7045" s="104">
        <v>4054.97</v>
      </c>
      <c r="E7045" s="522" t="s">
        <v>619</v>
      </c>
    </row>
    <row r="7046" spans="1:5" ht="13.5" x14ac:dyDescent="0.25">
      <c r="A7046" s="103">
        <v>103206</v>
      </c>
      <c r="B7046" s="103" t="s">
        <v>7669</v>
      </c>
      <c r="C7046" s="103" t="s">
        <v>225</v>
      </c>
      <c r="D7046" s="104">
        <v>2367.59</v>
      </c>
      <c r="E7046" s="522" t="s">
        <v>619</v>
      </c>
    </row>
    <row r="7047" spans="1:5" ht="13.5" x14ac:dyDescent="0.25">
      <c r="A7047" s="103">
        <v>103207</v>
      </c>
      <c r="B7047" s="103" t="s">
        <v>7670</v>
      </c>
      <c r="C7047" s="103" t="s">
        <v>225</v>
      </c>
      <c r="D7047" s="104">
        <v>2519.87</v>
      </c>
      <c r="E7047" s="522" t="s">
        <v>619</v>
      </c>
    </row>
    <row r="7048" spans="1:5" ht="13.5" x14ac:dyDescent="0.25">
      <c r="A7048" s="103">
        <v>103208</v>
      </c>
      <c r="B7048" s="103" t="s">
        <v>7671</v>
      </c>
      <c r="C7048" s="103" t="s">
        <v>225</v>
      </c>
      <c r="D7048" s="104">
        <v>1943.72</v>
      </c>
      <c r="E7048" s="522" t="s">
        <v>619</v>
      </c>
    </row>
    <row r="7049" spans="1:5" ht="13.5" x14ac:dyDescent="0.25">
      <c r="A7049" s="103">
        <v>103209</v>
      </c>
      <c r="B7049" s="103" t="s">
        <v>7672</v>
      </c>
      <c r="C7049" s="103" t="s">
        <v>225</v>
      </c>
      <c r="D7049" s="104">
        <v>2794.14</v>
      </c>
      <c r="E7049" s="522" t="s">
        <v>619</v>
      </c>
    </row>
    <row r="7050" spans="1:5" ht="13.5" x14ac:dyDescent="0.25">
      <c r="A7050" s="103">
        <v>103210</v>
      </c>
      <c r="B7050" s="103" t="s">
        <v>7673</v>
      </c>
      <c r="C7050" s="103" t="s">
        <v>225</v>
      </c>
      <c r="D7050" s="104">
        <v>2266.75</v>
      </c>
      <c r="E7050" s="522" t="s">
        <v>619</v>
      </c>
    </row>
    <row r="7051" spans="1:5" ht="13.5" x14ac:dyDescent="0.25">
      <c r="A7051" s="103">
        <v>103304</v>
      </c>
      <c r="B7051" s="103" t="s">
        <v>7674</v>
      </c>
      <c r="C7051" s="103" t="s">
        <v>225</v>
      </c>
      <c r="D7051" s="104">
        <v>1236.1400000000001</v>
      </c>
      <c r="E7051" s="522" t="s">
        <v>619</v>
      </c>
    </row>
    <row r="7052" spans="1:5" ht="13.5" x14ac:dyDescent="0.25">
      <c r="A7052" s="103">
        <v>103307</v>
      </c>
      <c r="B7052" s="103" t="s">
        <v>7675</v>
      </c>
      <c r="C7052" s="103" t="s">
        <v>225</v>
      </c>
      <c r="D7052" s="104">
        <v>1321.13</v>
      </c>
      <c r="E7052" s="522" t="s">
        <v>619</v>
      </c>
    </row>
    <row r="7053" spans="1:5" ht="13.5" x14ac:dyDescent="0.25">
      <c r="A7053" s="103">
        <v>103310</v>
      </c>
      <c r="B7053" s="103" t="s">
        <v>7676</v>
      </c>
      <c r="C7053" s="103" t="s">
        <v>225</v>
      </c>
      <c r="D7053" s="104">
        <v>1274.33</v>
      </c>
      <c r="E7053" s="522" t="s">
        <v>619</v>
      </c>
    </row>
    <row r="7054" spans="1:5" ht="13.5" x14ac:dyDescent="0.25">
      <c r="A7054" s="103">
        <v>103314</v>
      </c>
      <c r="B7054" s="103" t="s">
        <v>7677</v>
      </c>
      <c r="C7054" s="103" t="s">
        <v>184</v>
      </c>
      <c r="D7054" s="360">
        <v>292.86</v>
      </c>
      <c r="E7054" s="522" t="s">
        <v>619</v>
      </c>
    </row>
    <row r="7055" spans="1:5" ht="13.5" x14ac:dyDescent="0.25">
      <c r="A7055" s="103">
        <v>103315</v>
      </c>
      <c r="B7055" s="103" t="s">
        <v>7678</v>
      </c>
      <c r="C7055" s="103" t="s">
        <v>184</v>
      </c>
      <c r="D7055" s="360">
        <v>284.64</v>
      </c>
      <c r="E7055" s="522" t="s">
        <v>619</v>
      </c>
    </row>
    <row r="7056" spans="1:5" ht="13.5" x14ac:dyDescent="0.25">
      <c r="A7056" s="103">
        <v>103769</v>
      </c>
      <c r="B7056" s="103" t="s">
        <v>7679</v>
      </c>
      <c r="C7056" s="103" t="s">
        <v>225</v>
      </c>
      <c r="D7056" s="104">
        <v>4536.28</v>
      </c>
      <c r="E7056" s="522" t="s">
        <v>619</v>
      </c>
    </row>
    <row r="7057" spans="1:5" ht="13.5" x14ac:dyDescent="0.25">
      <c r="A7057" s="103">
        <v>98525</v>
      </c>
      <c r="B7057" s="103" t="s">
        <v>7680</v>
      </c>
      <c r="C7057" s="103" t="s">
        <v>184</v>
      </c>
      <c r="D7057" s="360">
        <v>0.4</v>
      </c>
      <c r="E7057" s="522" t="s">
        <v>619</v>
      </c>
    </row>
    <row r="7058" spans="1:5" ht="13.5" x14ac:dyDescent="0.25">
      <c r="A7058" s="103">
        <v>98526</v>
      </c>
      <c r="B7058" s="103" t="s">
        <v>7681</v>
      </c>
      <c r="C7058" s="103" t="s">
        <v>225</v>
      </c>
      <c r="D7058" s="360">
        <v>83.8</v>
      </c>
      <c r="E7058" s="522" t="s">
        <v>619</v>
      </c>
    </row>
    <row r="7059" spans="1:5" ht="13.5" x14ac:dyDescent="0.25">
      <c r="A7059" s="103">
        <v>98527</v>
      </c>
      <c r="B7059" s="103" t="s">
        <v>7682</v>
      </c>
      <c r="C7059" s="103" t="s">
        <v>225</v>
      </c>
      <c r="D7059" s="360">
        <v>180.44</v>
      </c>
      <c r="E7059" s="522" t="s">
        <v>619</v>
      </c>
    </row>
    <row r="7060" spans="1:5" ht="13.5" x14ac:dyDescent="0.25">
      <c r="A7060" s="103">
        <v>98528</v>
      </c>
      <c r="B7060" s="103" t="s">
        <v>7683</v>
      </c>
      <c r="C7060" s="103" t="s">
        <v>225</v>
      </c>
      <c r="D7060" s="360">
        <v>263.86</v>
      </c>
      <c r="E7060" s="522" t="s">
        <v>619</v>
      </c>
    </row>
    <row r="7061" spans="1:5" ht="13.5" x14ac:dyDescent="0.25">
      <c r="A7061" s="103">
        <v>98529</v>
      </c>
      <c r="B7061" s="103" t="s">
        <v>7684</v>
      </c>
      <c r="C7061" s="103" t="s">
        <v>225</v>
      </c>
      <c r="D7061" s="360">
        <v>66.09</v>
      </c>
      <c r="E7061" s="522" t="s">
        <v>619</v>
      </c>
    </row>
    <row r="7062" spans="1:5" ht="13.5" x14ac:dyDescent="0.25">
      <c r="A7062" s="103">
        <v>98530</v>
      </c>
      <c r="B7062" s="103" t="s">
        <v>7685</v>
      </c>
      <c r="C7062" s="103" t="s">
        <v>225</v>
      </c>
      <c r="D7062" s="360">
        <v>117.73</v>
      </c>
      <c r="E7062" s="522" t="s">
        <v>619</v>
      </c>
    </row>
    <row r="7063" spans="1:5" ht="13.5" x14ac:dyDescent="0.25">
      <c r="A7063" s="103">
        <v>98531</v>
      </c>
      <c r="B7063" s="103" t="s">
        <v>7686</v>
      </c>
      <c r="C7063" s="103" t="s">
        <v>225</v>
      </c>
      <c r="D7063" s="360">
        <v>290.07</v>
      </c>
      <c r="E7063" s="522" t="s">
        <v>619</v>
      </c>
    </row>
    <row r="7064" spans="1:5" ht="13.5" x14ac:dyDescent="0.25">
      <c r="A7064" s="103">
        <v>98532</v>
      </c>
      <c r="B7064" s="103" t="s">
        <v>7687</v>
      </c>
      <c r="C7064" s="103" t="s">
        <v>225</v>
      </c>
      <c r="D7064" s="360">
        <v>113.67</v>
      </c>
      <c r="E7064" s="522" t="s">
        <v>619</v>
      </c>
    </row>
    <row r="7065" spans="1:5" ht="13.5" x14ac:dyDescent="0.25">
      <c r="A7065" s="103">
        <v>98533</v>
      </c>
      <c r="B7065" s="103" t="s">
        <v>7688</v>
      </c>
      <c r="C7065" s="103" t="s">
        <v>225</v>
      </c>
      <c r="D7065" s="360">
        <v>308</v>
      </c>
      <c r="E7065" s="522" t="s">
        <v>619</v>
      </c>
    </row>
    <row r="7066" spans="1:5" ht="13.5" x14ac:dyDescent="0.25">
      <c r="A7066" s="103">
        <v>98534</v>
      </c>
      <c r="B7066" s="103" t="s">
        <v>7689</v>
      </c>
      <c r="C7066" s="103" t="s">
        <v>225</v>
      </c>
      <c r="D7066" s="360">
        <v>793.02</v>
      </c>
      <c r="E7066" s="522" t="s">
        <v>619</v>
      </c>
    </row>
    <row r="7067" spans="1:5" ht="13.5" x14ac:dyDescent="0.25">
      <c r="A7067" s="103">
        <v>98535</v>
      </c>
      <c r="B7067" s="103" t="s">
        <v>7690</v>
      </c>
      <c r="C7067" s="103" t="s">
        <v>225</v>
      </c>
      <c r="D7067" s="104">
        <v>1248.45</v>
      </c>
      <c r="E7067" s="522" t="s">
        <v>619</v>
      </c>
    </row>
    <row r="7068" spans="1:5" ht="13.5" x14ac:dyDescent="0.25">
      <c r="A7068" s="103">
        <v>88238</v>
      </c>
      <c r="B7068" s="103" t="s">
        <v>7691</v>
      </c>
      <c r="C7068" s="103" t="s">
        <v>547</v>
      </c>
      <c r="D7068" s="360">
        <v>19.07</v>
      </c>
      <c r="E7068" s="522" t="s">
        <v>619</v>
      </c>
    </row>
    <row r="7069" spans="1:5" ht="13.5" x14ac:dyDescent="0.25">
      <c r="A7069" s="103">
        <v>88239</v>
      </c>
      <c r="B7069" s="103" t="s">
        <v>7692</v>
      </c>
      <c r="C7069" s="103" t="s">
        <v>547</v>
      </c>
      <c r="D7069" s="360">
        <v>24.73</v>
      </c>
      <c r="E7069" s="522" t="s">
        <v>619</v>
      </c>
    </row>
    <row r="7070" spans="1:5" ht="13.5" x14ac:dyDescent="0.25">
      <c r="A7070" s="103">
        <v>88240</v>
      </c>
      <c r="B7070" s="103" t="s">
        <v>7693</v>
      </c>
      <c r="C7070" s="103" t="s">
        <v>547</v>
      </c>
      <c r="D7070" s="360">
        <v>22.43</v>
      </c>
      <c r="E7070" s="522" t="s">
        <v>619</v>
      </c>
    </row>
    <row r="7071" spans="1:5" ht="13.5" x14ac:dyDescent="0.25">
      <c r="A7071" s="103">
        <v>88241</v>
      </c>
      <c r="B7071" s="103" t="s">
        <v>7694</v>
      </c>
      <c r="C7071" s="103" t="s">
        <v>547</v>
      </c>
      <c r="D7071" s="360">
        <v>20.97</v>
      </c>
      <c r="E7071" s="522" t="s">
        <v>619</v>
      </c>
    </row>
    <row r="7072" spans="1:5" ht="13.5" x14ac:dyDescent="0.25">
      <c r="A7072" s="103">
        <v>88242</v>
      </c>
      <c r="B7072" s="103" t="s">
        <v>7695</v>
      </c>
      <c r="C7072" s="103" t="s">
        <v>547</v>
      </c>
      <c r="D7072" s="360">
        <v>19.11</v>
      </c>
      <c r="E7072" s="522" t="s">
        <v>619</v>
      </c>
    </row>
    <row r="7073" spans="1:5" ht="13.5" x14ac:dyDescent="0.25">
      <c r="A7073" s="103">
        <v>88243</v>
      </c>
      <c r="B7073" s="103" t="s">
        <v>7696</v>
      </c>
      <c r="C7073" s="103" t="s">
        <v>547</v>
      </c>
      <c r="D7073" s="360">
        <v>22.11</v>
      </c>
      <c r="E7073" s="522" t="s">
        <v>619</v>
      </c>
    </row>
    <row r="7074" spans="1:5" ht="13.5" x14ac:dyDescent="0.25">
      <c r="A7074" s="103">
        <v>88245</v>
      </c>
      <c r="B7074" s="103" t="s">
        <v>7697</v>
      </c>
      <c r="C7074" s="103" t="s">
        <v>547</v>
      </c>
      <c r="D7074" s="360">
        <v>26.47</v>
      </c>
      <c r="E7074" s="522" t="s">
        <v>619</v>
      </c>
    </row>
    <row r="7075" spans="1:5" ht="13.5" x14ac:dyDescent="0.25">
      <c r="A7075" s="103">
        <v>88246</v>
      </c>
      <c r="B7075" s="103" t="s">
        <v>7698</v>
      </c>
      <c r="C7075" s="103" t="s">
        <v>547</v>
      </c>
      <c r="D7075" s="360">
        <v>30.81</v>
      </c>
      <c r="E7075" s="522" t="s">
        <v>619</v>
      </c>
    </row>
    <row r="7076" spans="1:5" ht="13.5" x14ac:dyDescent="0.25">
      <c r="A7076" s="103">
        <v>88247</v>
      </c>
      <c r="B7076" s="103" t="s">
        <v>7699</v>
      </c>
      <c r="C7076" s="103" t="s">
        <v>547</v>
      </c>
      <c r="D7076" s="360">
        <v>25.8</v>
      </c>
      <c r="E7076" s="522" t="s">
        <v>619</v>
      </c>
    </row>
    <row r="7077" spans="1:5" ht="13.5" x14ac:dyDescent="0.25">
      <c r="A7077" s="103">
        <v>88248</v>
      </c>
      <c r="B7077" s="103" t="s">
        <v>7700</v>
      </c>
      <c r="C7077" s="103" t="s">
        <v>547</v>
      </c>
      <c r="D7077" s="360">
        <v>19.54</v>
      </c>
      <c r="E7077" s="522" t="s">
        <v>619</v>
      </c>
    </row>
    <row r="7078" spans="1:5" ht="13.5" x14ac:dyDescent="0.25">
      <c r="A7078" s="103">
        <v>88249</v>
      </c>
      <c r="B7078" s="103" t="s">
        <v>7701</v>
      </c>
      <c r="C7078" s="103" t="s">
        <v>547</v>
      </c>
      <c r="D7078" s="360">
        <v>32.72</v>
      </c>
      <c r="E7078" s="522" t="s">
        <v>619</v>
      </c>
    </row>
    <row r="7079" spans="1:5" ht="13.5" x14ac:dyDescent="0.25">
      <c r="A7079" s="103">
        <v>88250</v>
      </c>
      <c r="B7079" s="103" t="s">
        <v>7702</v>
      </c>
      <c r="C7079" s="103" t="s">
        <v>547</v>
      </c>
      <c r="D7079" s="360">
        <v>22.87</v>
      </c>
      <c r="E7079" s="522" t="s">
        <v>619</v>
      </c>
    </row>
    <row r="7080" spans="1:5" ht="13.5" x14ac:dyDescent="0.25">
      <c r="A7080" s="103">
        <v>88251</v>
      </c>
      <c r="B7080" s="103" t="s">
        <v>7703</v>
      </c>
      <c r="C7080" s="103" t="s">
        <v>547</v>
      </c>
      <c r="D7080" s="360">
        <v>23.4</v>
      </c>
      <c r="E7080" s="522" t="s">
        <v>619</v>
      </c>
    </row>
    <row r="7081" spans="1:5" ht="13.5" x14ac:dyDescent="0.25">
      <c r="A7081" s="103">
        <v>88252</v>
      </c>
      <c r="B7081" s="103" t="s">
        <v>7704</v>
      </c>
      <c r="C7081" s="103" t="s">
        <v>547</v>
      </c>
      <c r="D7081" s="360">
        <v>20.12</v>
      </c>
      <c r="E7081" s="522" t="s">
        <v>619</v>
      </c>
    </row>
    <row r="7082" spans="1:5" ht="13.5" x14ac:dyDescent="0.25">
      <c r="A7082" s="103">
        <v>88253</v>
      </c>
      <c r="B7082" s="103" t="s">
        <v>7705</v>
      </c>
      <c r="C7082" s="103" t="s">
        <v>547</v>
      </c>
      <c r="D7082" s="360">
        <v>14.87</v>
      </c>
      <c r="E7082" s="522" t="s">
        <v>619</v>
      </c>
    </row>
    <row r="7083" spans="1:5" ht="13.5" x14ac:dyDescent="0.25">
      <c r="A7083" s="103">
        <v>88255</v>
      </c>
      <c r="B7083" s="103" t="s">
        <v>7706</v>
      </c>
      <c r="C7083" s="103" t="s">
        <v>547</v>
      </c>
      <c r="D7083" s="360">
        <v>40.549999999999997</v>
      </c>
      <c r="E7083" s="522" t="s">
        <v>619</v>
      </c>
    </row>
    <row r="7084" spans="1:5" ht="13.5" x14ac:dyDescent="0.25">
      <c r="A7084" s="103">
        <v>88256</v>
      </c>
      <c r="B7084" s="103" t="s">
        <v>7707</v>
      </c>
      <c r="C7084" s="103" t="s">
        <v>547</v>
      </c>
      <c r="D7084" s="360">
        <v>26.53</v>
      </c>
      <c r="E7084" s="522" t="s">
        <v>619</v>
      </c>
    </row>
    <row r="7085" spans="1:5" ht="13.5" x14ac:dyDescent="0.25">
      <c r="A7085" s="103">
        <v>88257</v>
      </c>
      <c r="B7085" s="103" t="s">
        <v>7708</v>
      </c>
      <c r="C7085" s="103" t="s">
        <v>547</v>
      </c>
      <c r="D7085" s="360">
        <v>28.63</v>
      </c>
      <c r="E7085" s="522" t="s">
        <v>619</v>
      </c>
    </row>
    <row r="7086" spans="1:5" ht="13.5" x14ac:dyDescent="0.25">
      <c r="A7086" s="103">
        <v>88258</v>
      </c>
      <c r="B7086" s="103" t="s">
        <v>7709</v>
      </c>
      <c r="C7086" s="103" t="s">
        <v>547</v>
      </c>
      <c r="D7086" s="360">
        <v>21.4</v>
      </c>
      <c r="E7086" s="522" t="s">
        <v>619</v>
      </c>
    </row>
    <row r="7087" spans="1:5" ht="13.5" x14ac:dyDescent="0.25">
      <c r="A7087" s="103">
        <v>88260</v>
      </c>
      <c r="B7087" s="103" t="s">
        <v>7710</v>
      </c>
      <c r="C7087" s="103" t="s">
        <v>547</v>
      </c>
      <c r="D7087" s="360">
        <v>23.48</v>
      </c>
      <c r="E7087" s="522" t="s">
        <v>619</v>
      </c>
    </row>
    <row r="7088" spans="1:5" ht="13.5" x14ac:dyDescent="0.25">
      <c r="A7088" s="103">
        <v>88261</v>
      </c>
      <c r="B7088" s="103" t="s">
        <v>7711</v>
      </c>
      <c r="C7088" s="103" t="s">
        <v>547</v>
      </c>
      <c r="D7088" s="360">
        <v>28.08</v>
      </c>
      <c r="E7088" s="522" t="s">
        <v>619</v>
      </c>
    </row>
    <row r="7089" spans="1:5" ht="13.5" x14ac:dyDescent="0.25">
      <c r="A7089" s="103">
        <v>88262</v>
      </c>
      <c r="B7089" s="103" t="s">
        <v>7712</v>
      </c>
      <c r="C7089" s="103" t="s">
        <v>547</v>
      </c>
      <c r="D7089" s="360">
        <v>28.02</v>
      </c>
      <c r="E7089" s="522" t="s">
        <v>619</v>
      </c>
    </row>
    <row r="7090" spans="1:5" ht="13.5" x14ac:dyDescent="0.25">
      <c r="A7090" s="103">
        <v>88263</v>
      </c>
      <c r="B7090" s="103" t="s">
        <v>7713</v>
      </c>
      <c r="C7090" s="103" t="s">
        <v>547</v>
      </c>
      <c r="D7090" s="360">
        <v>21.82</v>
      </c>
      <c r="E7090" s="522" t="s">
        <v>619</v>
      </c>
    </row>
    <row r="7091" spans="1:5" ht="13.5" x14ac:dyDescent="0.25">
      <c r="A7091" s="103">
        <v>88264</v>
      </c>
      <c r="B7091" s="103" t="s">
        <v>7714</v>
      </c>
      <c r="C7091" s="103" t="s">
        <v>547</v>
      </c>
      <c r="D7091" s="360">
        <v>29.33</v>
      </c>
      <c r="E7091" s="522" t="s">
        <v>619</v>
      </c>
    </row>
    <row r="7092" spans="1:5" ht="13.5" x14ac:dyDescent="0.25">
      <c r="A7092" s="103">
        <v>88265</v>
      </c>
      <c r="B7092" s="103" t="s">
        <v>7715</v>
      </c>
      <c r="C7092" s="103" t="s">
        <v>547</v>
      </c>
      <c r="D7092" s="360">
        <v>28.69</v>
      </c>
      <c r="E7092" s="522" t="s">
        <v>619</v>
      </c>
    </row>
    <row r="7093" spans="1:5" ht="13.5" x14ac:dyDescent="0.25">
      <c r="A7093" s="103">
        <v>88266</v>
      </c>
      <c r="B7093" s="103" t="s">
        <v>7716</v>
      </c>
      <c r="C7093" s="103" t="s">
        <v>547</v>
      </c>
      <c r="D7093" s="360">
        <v>32.54</v>
      </c>
      <c r="E7093" s="522" t="s">
        <v>619</v>
      </c>
    </row>
    <row r="7094" spans="1:5" ht="13.5" x14ac:dyDescent="0.25">
      <c r="A7094" s="103">
        <v>88267</v>
      </c>
      <c r="B7094" s="103" t="s">
        <v>7717</v>
      </c>
      <c r="C7094" s="103" t="s">
        <v>547</v>
      </c>
      <c r="D7094" s="360">
        <v>24.39</v>
      </c>
      <c r="E7094" s="522" t="s">
        <v>619</v>
      </c>
    </row>
    <row r="7095" spans="1:5" ht="13.5" x14ac:dyDescent="0.25">
      <c r="A7095" s="103">
        <v>88269</v>
      </c>
      <c r="B7095" s="103" t="s">
        <v>7718</v>
      </c>
      <c r="C7095" s="103" t="s">
        <v>547</v>
      </c>
      <c r="D7095" s="360">
        <v>20.9</v>
      </c>
      <c r="E7095" s="522" t="s">
        <v>619</v>
      </c>
    </row>
    <row r="7096" spans="1:5" ht="13.5" x14ac:dyDescent="0.25">
      <c r="A7096" s="103">
        <v>88270</v>
      </c>
      <c r="B7096" s="103" t="s">
        <v>7719</v>
      </c>
      <c r="C7096" s="103" t="s">
        <v>547</v>
      </c>
      <c r="D7096" s="360">
        <v>25</v>
      </c>
      <c r="E7096" s="522" t="s">
        <v>619</v>
      </c>
    </row>
    <row r="7097" spans="1:5" ht="13.5" x14ac:dyDescent="0.25">
      <c r="A7097" s="103">
        <v>88272</v>
      </c>
      <c r="B7097" s="103" t="s">
        <v>7720</v>
      </c>
      <c r="C7097" s="103" t="s">
        <v>547</v>
      </c>
      <c r="D7097" s="360">
        <v>28.6</v>
      </c>
      <c r="E7097" s="522" t="s">
        <v>619</v>
      </c>
    </row>
    <row r="7098" spans="1:5" ht="13.5" x14ac:dyDescent="0.25">
      <c r="A7098" s="103">
        <v>88273</v>
      </c>
      <c r="B7098" s="103" t="s">
        <v>7721</v>
      </c>
      <c r="C7098" s="103" t="s">
        <v>547</v>
      </c>
      <c r="D7098" s="360">
        <v>27.58</v>
      </c>
      <c r="E7098" s="522" t="s">
        <v>619</v>
      </c>
    </row>
    <row r="7099" spans="1:5" ht="13.5" x14ac:dyDescent="0.25">
      <c r="A7099" s="103">
        <v>88274</v>
      </c>
      <c r="B7099" s="103" t="s">
        <v>7722</v>
      </c>
      <c r="C7099" s="103" t="s">
        <v>547</v>
      </c>
      <c r="D7099" s="360">
        <v>26.66</v>
      </c>
      <c r="E7099" s="522" t="s">
        <v>619</v>
      </c>
    </row>
    <row r="7100" spans="1:5" ht="13.5" x14ac:dyDescent="0.25">
      <c r="A7100" s="103">
        <v>88275</v>
      </c>
      <c r="B7100" s="103" t="s">
        <v>7723</v>
      </c>
      <c r="C7100" s="103" t="s">
        <v>547</v>
      </c>
      <c r="D7100" s="360">
        <v>35.659999999999997</v>
      </c>
      <c r="E7100" s="522" t="s">
        <v>619</v>
      </c>
    </row>
    <row r="7101" spans="1:5" ht="13.5" x14ac:dyDescent="0.25">
      <c r="A7101" s="103">
        <v>88277</v>
      </c>
      <c r="B7101" s="103" t="s">
        <v>7724</v>
      </c>
      <c r="C7101" s="103" t="s">
        <v>547</v>
      </c>
      <c r="D7101" s="360">
        <v>27.85</v>
      </c>
      <c r="E7101" s="522" t="s">
        <v>619</v>
      </c>
    </row>
    <row r="7102" spans="1:5" ht="13.5" x14ac:dyDescent="0.25">
      <c r="A7102" s="103">
        <v>88278</v>
      </c>
      <c r="B7102" s="103" t="s">
        <v>7725</v>
      </c>
      <c r="C7102" s="103" t="s">
        <v>547</v>
      </c>
      <c r="D7102" s="360">
        <v>28.53</v>
      </c>
      <c r="E7102" s="522" t="s">
        <v>619</v>
      </c>
    </row>
    <row r="7103" spans="1:5" ht="13.5" x14ac:dyDescent="0.25">
      <c r="A7103" s="103">
        <v>88279</v>
      </c>
      <c r="B7103" s="103" t="s">
        <v>7726</v>
      </c>
      <c r="C7103" s="103" t="s">
        <v>547</v>
      </c>
      <c r="D7103" s="360">
        <v>30.81</v>
      </c>
      <c r="E7103" s="522" t="s">
        <v>619</v>
      </c>
    </row>
    <row r="7104" spans="1:5" ht="13.5" x14ac:dyDescent="0.25">
      <c r="A7104" s="103">
        <v>88281</v>
      </c>
      <c r="B7104" s="103" t="s">
        <v>7727</v>
      </c>
      <c r="C7104" s="103" t="s">
        <v>547</v>
      </c>
      <c r="D7104" s="360">
        <v>26.12</v>
      </c>
      <c r="E7104" s="522" t="s">
        <v>619</v>
      </c>
    </row>
    <row r="7105" spans="1:5" ht="13.5" x14ac:dyDescent="0.25">
      <c r="A7105" s="103">
        <v>88282</v>
      </c>
      <c r="B7105" s="103" t="s">
        <v>7728</v>
      </c>
      <c r="C7105" s="103" t="s">
        <v>547</v>
      </c>
      <c r="D7105" s="360">
        <v>27.36</v>
      </c>
      <c r="E7105" s="522" t="s">
        <v>619</v>
      </c>
    </row>
    <row r="7106" spans="1:5" ht="13.5" x14ac:dyDescent="0.25">
      <c r="A7106" s="103">
        <v>88283</v>
      </c>
      <c r="B7106" s="103" t="s">
        <v>7729</v>
      </c>
      <c r="C7106" s="103" t="s">
        <v>547</v>
      </c>
      <c r="D7106" s="360">
        <v>34.64</v>
      </c>
      <c r="E7106" s="522" t="s">
        <v>619</v>
      </c>
    </row>
    <row r="7107" spans="1:5" ht="13.5" x14ac:dyDescent="0.25">
      <c r="A7107" s="103">
        <v>88284</v>
      </c>
      <c r="B7107" s="103" t="s">
        <v>7730</v>
      </c>
      <c r="C7107" s="103" t="s">
        <v>547</v>
      </c>
      <c r="D7107" s="360">
        <v>26.59</v>
      </c>
      <c r="E7107" s="522" t="s">
        <v>619</v>
      </c>
    </row>
    <row r="7108" spans="1:5" ht="13.5" x14ac:dyDescent="0.25">
      <c r="A7108" s="103">
        <v>88285</v>
      </c>
      <c r="B7108" s="103" t="s">
        <v>7731</v>
      </c>
      <c r="C7108" s="103" t="s">
        <v>547</v>
      </c>
      <c r="D7108" s="360">
        <v>30.6</v>
      </c>
      <c r="E7108" s="522" t="s">
        <v>619</v>
      </c>
    </row>
    <row r="7109" spans="1:5" ht="13.5" x14ac:dyDescent="0.25">
      <c r="A7109" s="103">
        <v>88286</v>
      </c>
      <c r="B7109" s="103" t="s">
        <v>7732</v>
      </c>
      <c r="C7109" s="103" t="s">
        <v>547</v>
      </c>
      <c r="D7109" s="360">
        <v>31.11</v>
      </c>
      <c r="E7109" s="522" t="s">
        <v>619</v>
      </c>
    </row>
    <row r="7110" spans="1:5" ht="13.5" x14ac:dyDescent="0.25">
      <c r="A7110" s="103">
        <v>88288</v>
      </c>
      <c r="B7110" s="103" t="s">
        <v>7733</v>
      </c>
      <c r="C7110" s="103" t="s">
        <v>547</v>
      </c>
      <c r="D7110" s="360">
        <v>18.489999999999998</v>
      </c>
      <c r="E7110" s="522" t="s">
        <v>619</v>
      </c>
    </row>
    <row r="7111" spans="1:5" ht="13.5" x14ac:dyDescent="0.25">
      <c r="A7111" s="103">
        <v>88291</v>
      </c>
      <c r="B7111" s="103" t="s">
        <v>7734</v>
      </c>
      <c r="C7111" s="103" t="s">
        <v>547</v>
      </c>
      <c r="D7111" s="360">
        <v>25.28</v>
      </c>
      <c r="E7111" s="522" t="s">
        <v>619</v>
      </c>
    </row>
    <row r="7112" spans="1:5" ht="13.5" x14ac:dyDescent="0.25">
      <c r="A7112" s="103">
        <v>88292</v>
      </c>
      <c r="B7112" s="103" t="s">
        <v>7735</v>
      </c>
      <c r="C7112" s="103" t="s">
        <v>547</v>
      </c>
      <c r="D7112" s="360">
        <v>28.59</v>
      </c>
      <c r="E7112" s="522" t="s">
        <v>619</v>
      </c>
    </row>
    <row r="7113" spans="1:5" ht="13.5" x14ac:dyDescent="0.25">
      <c r="A7113" s="103">
        <v>88293</v>
      </c>
      <c r="B7113" s="103" t="s">
        <v>7736</v>
      </c>
      <c r="C7113" s="103" t="s">
        <v>547</v>
      </c>
      <c r="D7113" s="360">
        <v>29.83</v>
      </c>
      <c r="E7113" s="522" t="s">
        <v>619</v>
      </c>
    </row>
    <row r="7114" spans="1:5" ht="13.5" x14ac:dyDescent="0.25">
      <c r="A7114" s="103">
        <v>88294</v>
      </c>
      <c r="B7114" s="103" t="s">
        <v>7737</v>
      </c>
      <c r="C7114" s="103" t="s">
        <v>547</v>
      </c>
      <c r="D7114" s="360">
        <v>32.22</v>
      </c>
      <c r="E7114" s="522" t="s">
        <v>619</v>
      </c>
    </row>
    <row r="7115" spans="1:5" ht="13.5" x14ac:dyDescent="0.25">
      <c r="A7115" s="103">
        <v>88295</v>
      </c>
      <c r="B7115" s="103" t="s">
        <v>7738</v>
      </c>
      <c r="C7115" s="103" t="s">
        <v>547</v>
      </c>
      <c r="D7115" s="360">
        <v>26.81</v>
      </c>
      <c r="E7115" s="522" t="s">
        <v>619</v>
      </c>
    </row>
    <row r="7116" spans="1:5" ht="13.5" x14ac:dyDescent="0.25">
      <c r="A7116" s="103">
        <v>88296</v>
      </c>
      <c r="B7116" s="103" t="s">
        <v>7739</v>
      </c>
      <c r="C7116" s="103" t="s">
        <v>547</v>
      </c>
      <c r="D7116" s="360">
        <v>45.13</v>
      </c>
      <c r="E7116" s="522" t="s">
        <v>619</v>
      </c>
    </row>
    <row r="7117" spans="1:5" ht="13.5" x14ac:dyDescent="0.25">
      <c r="A7117" s="83">
        <v>88297</v>
      </c>
      <c r="B7117" s="83" t="s">
        <v>7740</v>
      </c>
      <c r="C7117" s="83" t="s">
        <v>547</v>
      </c>
      <c r="D7117" s="84">
        <v>30.77</v>
      </c>
      <c r="E7117" s="522" t="s">
        <v>619</v>
      </c>
    </row>
    <row r="7118" spans="1:5" ht="13.5" x14ac:dyDescent="0.25">
      <c r="A7118" s="83">
        <v>88298</v>
      </c>
      <c r="B7118" s="83" t="s">
        <v>7741</v>
      </c>
      <c r="C7118" s="83" t="s">
        <v>547</v>
      </c>
      <c r="D7118" s="84">
        <v>18</v>
      </c>
      <c r="E7118" s="522" t="s">
        <v>619</v>
      </c>
    </row>
    <row r="7119" spans="1:5" ht="13.5" x14ac:dyDescent="0.25">
      <c r="A7119" s="83">
        <v>88299</v>
      </c>
      <c r="B7119" s="83" t="s">
        <v>7742</v>
      </c>
      <c r="C7119" s="83" t="s">
        <v>547</v>
      </c>
      <c r="D7119" s="84">
        <v>30.22</v>
      </c>
      <c r="E7119" s="522" t="s">
        <v>619</v>
      </c>
    </row>
    <row r="7120" spans="1:5" ht="13.5" x14ac:dyDescent="0.25">
      <c r="A7120" s="83">
        <v>88300</v>
      </c>
      <c r="B7120" s="83" t="s">
        <v>7743</v>
      </c>
      <c r="C7120" s="83" t="s">
        <v>547</v>
      </c>
      <c r="D7120" s="84">
        <v>35.81</v>
      </c>
      <c r="E7120" s="522" t="s">
        <v>619</v>
      </c>
    </row>
    <row r="7121" spans="1:5" ht="13.5" x14ac:dyDescent="0.25">
      <c r="A7121" s="83">
        <v>88301</v>
      </c>
      <c r="B7121" s="83" t="s">
        <v>7744</v>
      </c>
      <c r="C7121" s="83" t="s">
        <v>547</v>
      </c>
      <c r="D7121" s="84">
        <v>29.34</v>
      </c>
      <c r="E7121" s="522" t="s">
        <v>619</v>
      </c>
    </row>
    <row r="7122" spans="1:5" ht="13.5" x14ac:dyDescent="0.25">
      <c r="A7122" s="83">
        <v>88302</v>
      </c>
      <c r="B7122" s="83" t="s">
        <v>7745</v>
      </c>
      <c r="C7122" s="83" t="s">
        <v>547</v>
      </c>
      <c r="D7122" s="84">
        <v>31.03</v>
      </c>
      <c r="E7122" s="522" t="s">
        <v>619</v>
      </c>
    </row>
    <row r="7123" spans="1:5" ht="13.5" x14ac:dyDescent="0.25">
      <c r="A7123" s="83">
        <v>88303</v>
      </c>
      <c r="B7123" s="83" t="s">
        <v>7746</v>
      </c>
      <c r="C7123" s="83" t="s">
        <v>547</v>
      </c>
      <c r="D7123" s="84">
        <v>24.76</v>
      </c>
      <c r="E7123" s="522" t="s">
        <v>619</v>
      </c>
    </row>
    <row r="7124" spans="1:5" ht="13.5" x14ac:dyDescent="0.25">
      <c r="A7124" s="83">
        <v>88304</v>
      </c>
      <c r="B7124" s="83" t="s">
        <v>7747</v>
      </c>
      <c r="C7124" s="83" t="s">
        <v>547</v>
      </c>
      <c r="D7124" s="84">
        <v>27.43</v>
      </c>
      <c r="E7124" s="522" t="s">
        <v>619</v>
      </c>
    </row>
    <row r="7125" spans="1:5" ht="13.5" x14ac:dyDescent="0.25">
      <c r="A7125" s="83">
        <v>88306</v>
      </c>
      <c r="B7125" s="83" t="s">
        <v>7748</v>
      </c>
      <c r="C7125" s="83" t="s">
        <v>547</v>
      </c>
      <c r="D7125" s="84">
        <v>29.42</v>
      </c>
      <c r="E7125" s="522" t="s">
        <v>619</v>
      </c>
    </row>
    <row r="7126" spans="1:5" ht="13.5" x14ac:dyDescent="0.25">
      <c r="A7126" s="83">
        <v>88307</v>
      </c>
      <c r="B7126" s="83" t="s">
        <v>7749</v>
      </c>
      <c r="C7126" s="83" t="s">
        <v>547</v>
      </c>
      <c r="D7126" s="84">
        <v>32.29</v>
      </c>
      <c r="E7126" s="522" t="s">
        <v>619</v>
      </c>
    </row>
    <row r="7127" spans="1:5" ht="13.5" x14ac:dyDescent="0.25">
      <c r="A7127" s="83">
        <v>88308</v>
      </c>
      <c r="B7127" s="83" t="s">
        <v>7750</v>
      </c>
      <c r="C7127" s="83" t="s">
        <v>547</v>
      </c>
      <c r="D7127" s="84">
        <v>26.53</v>
      </c>
      <c r="E7127" s="522" t="s">
        <v>619</v>
      </c>
    </row>
    <row r="7128" spans="1:5" ht="13.5" x14ac:dyDescent="0.25">
      <c r="A7128" s="83">
        <v>88309</v>
      </c>
      <c r="B7128" s="83" t="s">
        <v>7751</v>
      </c>
      <c r="C7128" s="83" t="s">
        <v>547</v>
      </c>
      <c r="D7128" s="84">
        <v>26.65</v>
      </c>
      <c r="E7128" s="522" t="s">
        <v>619</v>
      </c>
    </row>
    <row r="7129" spans="1:5" ht="13.5" x14ac:dyDescent="0.25">
      <c r="A7129" s="83">
        <v>88310</v>
      </c>
      <c r="B7129" s="83" t="s">
        <v>7752</v>
      </c>
      <c r="C7129" s="83" t="s">
        <v>547</v>
      </c>
      <c r="D7129" s="84">
        <v>29.5</v>
      </c>
      <c r="E7129" s="522" t="s">
        <v>619</v>
      </c>
    </row>
    <row r="7130" spans="1:5" ht="13.5" x14ac:dyDescent="0.25">
      <c r="A7130" s="83">
        <v>88311</v>
      </c>
      <c r="B7130" s="83" t="s">
        <v>7753</v>
      </c>
      <c r="C7130" s="83" t="s">
        <v>547</v>
      </c>
      <c r="D7130" s="84">
        <v>27.84</v>
      </c>
      <c r="E7130" s="522" t="s">
        <v>619</v>
      </c>
    </row>
    <row r="7131" spans="1:5" ht="13.5" x14ac:dyDescent="0.25">
      <c r="A7131" s="83">
        <v>88312</v>
      </c>
      <c r="B7131" s="83" t="s">
        <v>7754</v>
      </c>
      <c r="C7131" s="83" t="s">
        <v>547</v>
      </c>
      <c r="D7131" s="84">
        <v>29.5</v>
      </c>
      <c r="E7131" s="522" t="s">
        <v>619</v>
      </c>
    </row>
    <row r="7132" spans="1:5" ht="13.5" x14ac:dyDescent="0.25">
      <c r="A7132" s="83">
        <v>88313</v>
      </c>
      <c r="B7132" s="83" t="s">
        <v>7755</v>
      </c>
      <c r="C7132" s="83" t="s">
        <v>547</v>
      </c>
      <c r="D7132" s="84">
        <v>25.56</v>
      </c>
      <c r="E7132" s="522" t="s">
        <v>619</v>
      </c>
    </row>
    <row r="7133" spans="1:5" ht="13.5" x14ac:dyDescent="0.25">
      <c r="A7133" s="83">
        <v>88314</v>
      </c>
      <c r="B7133" s="83" t="s">
        <v>7756</v>
      </c>
      <c r="C7133" s="83" t="s">
        <v>547</v>
      </c>
      <c r="D7133" s="84">
        <v>22.77</v>
      </c>
      <c r="E7133" s="522" t="s">
        <v>619</v>
      </c>
    </row>
    <row r="7134" spans="1:5" ht="13.5" x14ac:dyDescent="0.25">
      <c r="A7134" s="83">
        <v>88315</v>
      </c>
      <c r="B7134" s="83" t="s">
        <v>7757</v>
      </c>
      <c r="C7134" s="83" t="s">
        <v>547</v>
      </c>
      <c r="D7134" s="84">
        <v>29.95</v>
      </c>
      <c r="E7134" s="522" t="s">
        <v>619</v>
      </c>
    </row>
    <row r="7135" spans="1:5" ht="13.5" x14ac:dyDescent="0.25">
      <c r="A7135" s="83">
        <v>88316</v>
      </c>
      <c r="B7135" s="83" t="s">
        <v>7758</v>
      </c>
      <c r="C7135" s="83" t="s">
        <v>547</v>
      </c>
      <c r="D7135" s="84">
        <v>20.25</v>
      </c>
      <c r="E7135" s="522" t="s">
        <v>619</v>
      </c>
    </row>
    <row r="7136" spans="1:5" ht="13.5" x14ac:dyDescent="0.25">
      <c r="A7136" s="83">
        <v>88317</v>
      </c>
      <c r="B7136" s="83" t="s">
        <v>7759</v>
      </c>
      <c r="C7136" s="83" t="s">
        <v>547</v>
      </c>
      <c r="D7136" s="84">
        <v>29.02</v>
      </c>
      <c r="E7136" s="522" t="s">
        <v>619</v>
      </c>
    </row>
    <row r="7137" spans="1:5" ht="13.5" x14ac:dyDescent="0.25">
      <c r="A7137" s="83">
        <v>88318</v>
      </c>
      <c r="B7137" s="83" t="s">
        <v>7760</v>
      </c>
      <c r="C7137" s="83" t="s">
        <v>547</v>
      </c>
      <c r="D7137" s="84">
        <v>32.75</v>
      </c>
      <c r="E7137" s="522" t="s">
        <v>619</v>
      </c>
    </row>
    <row r="7138" spans="1:5" ht="13.5" x14ac:dyDescent="0.25">
      <c r="A7138" s="83">
        <v>88320</v>
      </c>
      <c r="B7138" s="83" t="s">
        <v>7761</v>
      </c>
      <c r="C7138" s="83" t="s">
        <v>547</v>
      </c>
      <c r="D7138" s="84">
        <v>28.02</v>
      </c>
      <c r="E7138" s="522" t="s">
        <v>619</v>
      </c>
    </row>
    <row r="7139" spans="1:5" ht="13.5" x14ac:dyDescent="0.25">
      <c r="A7139" s="83">
        <v>88321</v>
      </c>
      <c r="B7139" s="83" t="s">
        <v>7762</v>
      </c>
      <c r="C7139" s="83" t="s">
        <v>547</v>
      </c>
      <c r="D7139" s="84">
        <v>53.71</v>
      </c>
      <c r="E7139" s="522" t="s">
        <v>619</v>
      </c>
    </row>
    <row r="7140" spans="1:5" ht="13.5" x14ac:dyDescent="0.25">
      <c r="A7140" s="83">
        <v>88322</v>
      </c>
      <c r="B7140" s="83" t="s">
        <v>7763</v>
      </c>
      <c r="C7140" s="83" t="s">
        <v>547</v>
      </c>
      <c r="D7140" s="84">
        <v>30.82</v>
      </c>
      <c r="E7140" s="522" t="s">
        <v>619</v>
      </c>
    </row>
    <row r="7141" spans="1:5" ht="13.5" x14ac:dyDescent="0.25">
      <c r="A7141" s="83">
        <v>88323</v>
      </c>
      <c r="B7141" s="83" t="s">
        <v>7764</v>
      </c>
      <c r="C7141" s="83" t="s">
        <v>547</v>
      </c>
      <c r="D7141" s="84">
        <v>27.76</v>
      </c>
      <c r="E7141" s="522" t="s">
        <v>619</v>
      </c>
    </row>
    <row r="7142" spans="1:5" ht="13.5" x14ac:dyDescent="0.25">
      <c r="A7142" s="83">
        <v>88324</v>
      </c>
      <c r="B7142" s="83" t="s">
        <v>7765</v>
      </c>
      <c r="C7142" s="83" t="s">
        <v>547</v>
      </c>
      <c r="D7142" s="84">
        <v>33.4</v>
      </c>
      <c r="E7142" s="522" t="s">
        <v>619</v>
      </c>
    </row>
    <row r="7143" spans="1:5" ht="13.5" x14ac:dyDescent="0.25">
      <c r="A7143" s="83">
        <v>88325</v>
      </c>
      <c r="B7143" s="83" t="s">
        <v>7766</v>
      </c>
      <c r="C7143" s="83" t="s">
        <v>547</v>
      </c>
      <c r="D7143" s="84">
        <v>23.18</v>
      </c>
      <c r="E7143" s="522" t="s">
        <v>619</v>
      </c>
    </row>
    <row r="7144" spans="1:5" ht="13.5" x14ac:dyDescent="0.25">
      <c r="A7144" s="83">
        <v>88326</v>
      </c>
      <c r="B7144" s="83" t="s">
        <v>7767</v>
      </c>
      <c r="C7144" s="83" t="s">
        <v>547</v>
      </c>
      <c r="D7144" s="84">
        <v>24.98</v>
      </c>
      <c r="E7144" s="522" t="s">
        <v>619</v>
      </c>
    </row>
    <row r="7145" spans="1:5" ht="13.5" x14ac:dyDescent="0.25">
      <c r="A7145" s="83">
        <v>88377</v>
      </c>
      <c r="B7145" s="83" t="s">
        <v>7768</v>
      </c>
      <c r="C7145" s="83" t="s">
        <v>547</v>
      </c>
      <c r="D7145" s="84">
        <v>24.61</v>
      </c>
      <c r="E7145" s="522" t="s">
        <v>619</v>
      </c>
    </row>
    <row r="7146" spans="1:5" ht="13.5" x14ac:dyDescent="0.25">
      <c r="A7146" s="83">
        <v>88441</v>
      </c>
      <c r="B7146" s="83" t="s">
        <v>7769</v>
      </c>
      <c r="C7146" s="83" t="s">
        <v>547</v>
      </c>
      <c r="D7146" s="84">
        <v>22.55</v>
      </c>
      <c r="E7146" s="522" t="s">
        <v>619</v>
      </c>
    </row>
    <row r="7147" spans="1:5" ht="13.5" x14ac:dyDescent="0.25">
      <c r="A7147" s="83">
        <v>88597</v>
      </c>
      <c r="B7147" s="83" t="s">
        <v>7770</v>
      </c>
      <c r="C7147" s="83" t="s">
        <v>547</v>
      </c>
      <c r="D7147" s="84">
        <v>30.3</v>
      </c>
      <c r="E7147" s="522" t="s">
        <v>619</v>
      </c>
    </row>
    <row r="7148" spans="1:5" ht="13.5" x14ac:dyDescent="0.25">
      <c r="A7148" s="83">
        <v>90766</v>
      </c>
      <c r="B7148" s="83" t="s">
        <v>7771</v>
      </c>
      <c r="C7148" s="83" t="s">
        <v>547</v>
      </c>
      <c r="D7148" s="84">
        <v>27.11</v>
      </c>
      <c r="E7148" s="522" t="s">
        <v>619</v>
      </c>
    </row>
    <row r="7149" spans="1:5" ht="13.5" x14ac:dyDescent="0.25">
      <c r="A7149" s="83">
        <v>90767</v>
      </c>
      <c r="B7149" s="83" t="s">
        <v>7772</v>
      </c>
      <c r="C7149" s="83" t="s">
        <v>547</v>
      </c>
      <c r="D7149" s="84">
        <v>27.93</v>
      </c>
      <c r="E7149" s="522" t="s">
        <v>619</v>
      </c>
    </row>
    <row r="7150" spans="1:5" ht="13.5" x14ac:dyDescent="0.25">
      <c r="A7150" s="83">
        <v>90768</v>
      </c>
      <c r="B7150" s="83" t="s">
        <v>7773</v>
      </c>
      <c r="C7150" s="83" t="s">
        <v>547</v>
      </c>
      <c r="D7150" s="84">
        <v>76.95</v>
      </c>
      <c r="E7150" s="522" t="s">
        <v>619</v>
      </c>
    </row>
    <row r="7151" spans="1:5" ht="13.5" x14ac:dyDescent="0.25">
      <c r="A7151" s="83">
        <v>90769</v>
      </c>
      <c r="B7151" s="83" t="s">
        <v>7774</v>
      </c>
      <c r="C7151" s="83" t="s">
        <v>547</v>
      </c>
      <c r="D7151" s="84">
        <v>108.56</v>
      </c>
      <c r="E7151" s="522" t="s">
        <v>619</v>
      </c>
    </row>
    <row r="7152" spans="1:5" ht="13.5" x14ac:dyDescent="0.25">
      <c r="A7152" s="83">
        <v>90770</v>
      </c>
      <c r="B7152" s="83" t="s">
        <v>7775</v>
      </c>
      <c r="C7152" s="83" t="s">
        <v>547</v>
      </c>
      <c r="D7152" s="84">
        <v>142.94</v>
      </c>
      <c r="E7152" s="522" t="s">
        <v>619</v>
      </c>
    </row>
    <row r="7153" spans="1:5" ht="13.5" x14ac:dyDescent="0.25">
      <c r="A7153" s="83">
        <v>90771</v>
      </c>
      <c r="B7153" s="83" t="s">
        <v>7776</v>
      </c>
      <c r="C7153" s="83" t="s">
        <v>547</v>
      </c>
      <c r="D7153" s="84">
        <v>15.44</v>
      </c>
      <c r="E7153" s="522" t="s">
        <v>619</v>
      </c>
    </row>
    <row r="7154" spans="1:5" ht="13.5" x14ac:dyDescent="0.25">
      <c r="A7154" s="83">
        <v>90772</v>
      </c>
      <c r="B7154" s="83" t="s">
        <v>7777</v>
      </c>
      <c r="C7154" s="83" t="s">
        <v>547</v>
      </c>
      <c r="D7154" s="84">
        <v>20.309999999999999</v>
      </c>
      <c r="E7154" s="522" t="s">
        <v>619</v>
      </c>
    </row>
    <row r="7155" spans="1:5" ht="13.5" x14ac:dyDescent="0.25">
      <c r="A7155" s="83">
        <v>90773</v>
      </c>
      <c r="B7155" s="83" t="s">
        <v>7778</v>
      </c>
      <c r="C7155" s="83" t="s">
        <v>547</v>
      </c>
      <c r="D7155" s="84">
        <v>12.11</v>
      </c>
      <c r="E7155" s="522" t="s">
        <v>619</v>
      </c>
    </row>
    <row r="7156" spans="1:5" ht="13.5" x14ac:dyDescent="0.25">
      <c r="A7156" s="83">
        <v>90775</v>
      </c>
      <c r="B7156" s="83" t="s">
        <v>7779</v>
      </c>
      <c r="C7156" s="83" t="s">
        <v>547</v>
      </c>
      <c r="D7156" s="84">
        <v>20.010000000000002</v>
      </c>
      <c r="E7156" s="522" t="s">
        <v>619</v>
      </c>
    </row>
    <row r="7157" spans="1:5" ht="13.5" x14ac:dyDescent="0.25">
      <c r="A7157" s="83">
        <v>90776</v>
      </c>
      <c r="B7157" s="83" t="s">
        <v>7780</v>
      </c>
      <c r="C7157" s="83" t="s">
        <v>547</v>
      </c>
      <c r="D7157" s="84">
        <v>37.71</v>
      </c>
      <c r="E7157" s="522" t="s">
        <v>619</v>
      </c>
    </row>
    <row r="7158" spans="1:5" ht="13.5" x14ac:dyDescent="0.25">
      <c r="A7158" s="83">
        <v>90777</v>
      </c>
      <c r="B7158" s="83" t="s">
        <v>7781</v>
      </c>
      <c r="C7158" s="83" t="s">
        <v>547</v>
      </c>
      <c r="D7158" s="84">
        <v>104.4</v>
      </c>
      <c r="E7158" s="522" t="s">
        <v>619</v>
      </c>
    </row>
    <row r="7159" spans="1:5" ht="13.5" x14ac:dyDescent="0.25">
      <c r="A7159" s="83">
        <v>90778</v>
      </c>
      <c r="B7159" s="83" t="s">
        <v>7782</v>
      </c>
      <c r="C7159" s="83" t="s">
        <v>547</v>
      </c>
      <c r="D7159" s="84">
        <v>118.58</v>
      </c>
      <c r="E7159" s="522" t="s">
        <v>619</v>
      </c>
    </row>
    <row r="7160" spans="1:5" ht="13.5" x14ac:dyDescent="0.25">
      <c r="A7160" s="83">
        <v>90779</v>
      </c>
      <c r="B7160" s="83" t="s">
        <v>7783</v>
      </c>
      <c r="C7160" s="83" t="s">
        <v>547</v>
      </c>
      <c r="D7160" s="84">
        <v>161.43</v>
      </c>
      <c r="E7160" s="522" t="s">
        <v>619</v>
      </c>
    </row>
    <row r="7161" spans="1:5" ht="13.5" x14ac:dyDescent="0.25">
      <c r="A7161" s="83">
        <v>90780</v>
      </c>
      <c r="B7161" s="83" t="s">
        <v>7784</v>
      </c>
      <c r="C7161" s="83" t="s">
        <v>547</v>
      </c>
      <c r="D7161" s="84">
        <v>59.99</v>
      </c>
      <c r="E7161" s="522" t="s">
        <v>619</v>
      </c>
    </row>
    <row r="7162" spans="1:5" ht="13.5" x14ac:dyDescent="0.25">
      <c r="A7162" s="83">
        <v>90781</v>
      </c>
      <c r="B7162" s="83" t="s">
        <v>7785</v>
      </c>
      <c r="C7162" s="83" t="s">
        <v>547</v>
      </c>
      <c r="D7162" s="84">
        <v>30.82</v>
      </c>
      <c r="E7162" s="522" t="s">
        <v>619</v>
      </c>
    </row>
    <row r="7163" spans="1:5" ht="13.5" x14ac:dyDescent="0.25">
      <c r="A7163" s="83">
        <v>91677</v>
      </c>
      <c r="B7163" s="83" t="s">
        <v>7786</v>
      </c>
      <c r="C7163" s="83" t="s">
        <v>547</v>
      </c>
      <c r="D7163" s="84">
        <v>112.82</v>
      </c>
      <c r="E7163" s="522" t="s">
        <v>619</v>
      </c>
    </row>
    <row r="7164" spans="1:5" ht="13.5" x14ac:dyDescent="0.25">
      <c r="A7164" s="83">
        <v>91678</v>
      </c>
      <c r="B7164" s="83" t="s">
        <v>7787</v>
      </c>
      <c r="C7164" s="83" t="s">
        <v>547</v>
      </c>
      <c r="D7164" s="84">
        <v>106.32</v>
      </c>
      <c r="E7164" s="522" t="s">
        <v>619</v>
      </c>
    </row>
    <row r="7165" spans="1:5" ht="13.5" x14ac:dyDescent="0.25">
      <c r="A7165" s="83">
        <v>93558</v>
      </c>
      <c r="B7165" s="83" t="s">
        <v>7788</v>
      </c>
      <c r="C7165" s="83" t="s">
        <v>232</v>
      </c>
      <c r="D7165" s="361">
        <v>4877.33</v>
      </c>
      <c r="E7165" s="522" t="s">
        <v>619</v>
      </c>
    </row>
    <row r="7166" spans="1:5" ht="13.5" x14ac:dyDescent="0.25">
      <c r="A7166" s="83">
        <v>93559</v>
      </c>
      <c r="B7166" s="83" t="s">
        <v>7770</v>
      </c>
      <c r="C7166" s="83" t="s">
        <v>232</v>
      </c>
      <c r="D7166" s="361">
        <v>5347.29</v>
      </c>
      <c r="E7166" s="522" t="s">
        <v>619</v>
      </c>
    </row>
    <row r="7167" spans="1:5" ht="13.5" x14ac:dyDescent="0.25">
      <c r="A7167" s="83">
        <v>93560</v>
      </c>
      <c r="B7167" s="83" t="s">
        <v>7778</v>
      </c>
      <c r="C7167" s="83" t="s">
        <v>232</v>
      </c>
      <c r="D7167" s="361">
        <v>2155.86</v>
      </c>
      <c r="E7167" s="522" t="s">
        <v>619</v>
      </c>
    </row>
    <row r="7168" spans="1:5" ht="13.5" x14ac:dyDescent="0.25">
      <c r="A7168" s="83">
        <v>93561</v>
      </c>
      <c r="B7168" s="83" t="s">
        <v>7779</v>
      </c>
      <c r="C7168" s="83" t="s">
        <v>232</v>
      </c>
      <c r="D7168" s="361">
        <v>3540.7</v>
      </c>
      <c r="E7168" s="522" t="s">
        <v>619</v>
      </c>
    </row>
    <row r="7169" spans="1:5" ht="13.5" x14ac:dyDescent="0.25">
      <c r="A7169" s="83">
        <v>93562</v>
      </c>
      <c r="B7169" s="83" t="s">
        <v>7776</v>
      </c>
      <c r="C7169" s="83" t="s">
        <v>232</v>
      </c>
      <c r="D7169" s="361">
        <v>2738.47</v>
      </c>
      <c r="E7169" s="522" t="s">
        <v>619</v>
      </c>
    </row>
    <row r="7170" spans="1:5" ht="13.5" x14ac:dyDescent="0.25">
      <c r="A7170" s="83">
        <v>93563</v>
      </c>
      <c r="B7170" s="83" t="s">
        <v>7771</v>
      </c>
      <c r="C7170" s="83" t="s">
        <v>232</v>
      </c>
      <c r="D7170" s="361">
        <v>4782.6499999999996</v>
      </c>
      <c r="E7170" s="522" t="s">
        <v>619</v>
      </c>
    </row>
    <row r="7171" spans="1:5" ht="13.5" x14ac:dyDescent="0.25">
      <c r="A7171" s="83">
        <v>93564</v>
      </c>
      <c r="B7171" s="83" t="s">
        <v>7772</v>
      </c>
      <c r="C7171" s="83" t="s">
        <v>232</v>
      </c>
      <c r="D7171" s="361">
        <v>4913.58</v>
      </c>
      <c r="E7171" s="522" t="s">
        <v>619</v>
      </c>
    </row>
    <row r="7172" spans="1:5" ht="13.5" x14ac:dyDescent="0.25">
      <c r="A7172" s="83">
        <v>93565</v>
      </c>
      <c r="B7172" s="83" t="s">
        <v>7781</v>
      </c>
      <c r="C7172" s="83" t="s">
        <v>232</v>
      </c>
      <c r="D7172" s="361">
        <v>18304.419999999998</v>
      </c>
      <c r="E7172" s="522" t="s">
        <v>619</v>
      </c>
    </row>
    <row r="7173" spans="1:5" ht="13.5" x14ac:dyDescent="0.25">
      <c r="A7173" s="83">
        <v>93566</v>
      </c>
      <c r="B7173" s="83" t="s">
        <v>7777</v>
      </c>
      <c r="C7173" s="83" t="s">
        <v>232</v>
      </c>
      <c r="D7173" s="361">
        <v>3593.57</v>
      </c>
      <c r="E7173" s="522" t="s">
        <v>619</v>
      </c>
    </row>
    <row r="7174" spans="1:5" ht="13.5" x14ac:dyDescent="0.25">
      <c r="A7174" s="83">
        <v>93567</v>
      </c>
      <c r="B7174" s="83" t="s">
        <v>7782</v>
      </c>
      <c r="C7174" s="83" t="s">
        <v>232</v>
      </c>
      <c r="D7174" s="361">
        <v>20786.36</v>
      </c>
      <c r="E7174" s="522" t="s">
        <v>619</v>
      </c>
    </row>
    <row r="7175" spans="1:5" ht="13.5" x14ac:dyDescent="0.25">
      <c r="A7175" s="83">
        <v>93568</v>
      </c>
      <c r="B7175" s="83" t="s">
        <v>7783</v>
      </c>
      <c r="C7175" s="83" t="s">
        <v>232</v>
      </c>
      <c r="D7175" s="361">
        <v>28287.39</v>
      </c>
      <c r="E7175" s="522" t="s">
        <v>619</v>
      </c>
    </row>
    <row r="7176" spans="1:5" ht="13.5" x14ac:dyDescent="0.25">
      <c r="A7176" s="83">
        <v>93569</v>
      </c>
      <c r="B7176" s="83" t="s">
        <v>7789</v>
      </c>
      <c r="C7176" s="83" t="s">
        <v>232</v>
      </c>
      <c r="D7176" s="361">
        <v>13521.88</v>
      </c>
      <c r="E7176" s="522" t="s">
        <v>619</v>
      </c>
    </row>
    <row r="7177" spans="1:5" ht="13.5" x14ac:dyDescent="0.25">
      <c r="A7177" s="83">
        <v>93570</v>
      </c>
      <c r="B7177" s="83" t="s">
        <v>7790</v>
      </c>
      <c r="C7177" s="83" t="s">
        <v>232</v>
      </c>
      <c r="D7177" s="361">
        <v>19061.22</v>
      </c>
      <c r="E7177" s="522" t="s">
        <v>619</v>
      </c>
    </row>
    <row r="7178" spans="1:5" ht="13.5" x14ac:dyDescent="0.25">
      <c r="A7178" s="83">
        <v>93571</v>
      </c>
      <c r="B7178" s="83" t="s">
        <v>7791</v>
      </c>
      <c r="C7178" s="83" t="s">
        <v>232</v>
      </c>
      <c r="D7178" s="361">
        <v>25089.16</v>
      </c>
      <c r="E7178" s="522" t="s">
        <v>619</v>
      </c>
    </row>
    <row r="7179" spans="1:5" ht="13.5" x14ac:dyDescent="0.25">
      <c r="A7179" s="83">
        <v>93572</v>
      </c>
      <c r="B7179" s="83" t="s">
        <v>7792</v>
      </c>
      <c r="C7179" s="83" t="s">
        <v>232</v>
      </c>
      <c r="D7179" s="361">
        <v>6628.79</v>
      </c>
      <c r="E7179" s="522" t="s">
        <v>619</v>
      </c>
    </row>
    <row r="7180" spans="1:5" ht="13.5" x14ac:dyDescent="0.25">
      <c r="A7180" s="83">
        <v>94295</v>
      </c>
      <c r="B7180" s="83" t="s">
        <v>7784</v>
      </c>
      <c r="C7180" s="83" t="s">
        <v>232</v>
      </c>
      <c r="D7180" s="361">
        <v>10527.15</v>
      </c>
      <c r="E7180" s="522" t="s">
        <v>619</v>
      </c>
    </row>
    <row r="7181" spans="1:5" ht="13.5" x14ac:dyDescent="0.25">
      <c r="A7181" s="83">
        <v>94296</v>
      </c>
      <c r="B7181" s="83" t="s">
        <v>7785</v>
      </c>
      <c r="C7181" s="83" t="s">
        <v>232</v>
      </c>
      <c r="D7181" s="361">
        <v>5432.45</v>
      </c>
      <c r="E7181" s="522" t="s">
        <v>619</v>
      </c>
    </row>
    <row r="7182" spans="1:5" ht="13.5" x14ac:dyDescent="0.25">
      <c r="A7182" s="83">
        <v>95308</v>
      </c>
      <c r="B7182" s="83" t="s">
        <v>7793</v>
      </c>
      <c r="C7182" s="83" t="s">
        <v>547</v>
      </c>
      <c r="D7182" s="84">
        <v>0.13</v>
      </c>
      <c r="E7182" s="522" t="s">
        <v>619</v>
      </c>
    </row>
    <row r="7183" spans="1:5" ht="13.5" x14ac:dyDescent="0.25">
      <c r="A7183" s="83">
        <v>95309</v>
      </c>
      <c r="B7183" s="83" t="s">
        <v>7794</v>
      </c>
      <c r="C7183" s="83" t="s">
        <v>547</v>
      </c>
      <c r="D7183" s="84">
        <v>0.25</v>
      </c>
      <c r="E7183" s="522" t="s">
        <v>619</v>
      </c>
    </row>
    <row r="7184" spans="1:5" ht="13.5" x14ac:dyDescent="0.25">
      <c r="A7184" s="83">
        <v>95310</v>
      </c>
      <c r="B7184" s="83" t="s">
        <v>7795</v>
      </c>
      <c r="C7184" s="83" t="s">
        <v>547</v>
      </c>
      <c r="D7184" s="84">
        <v>0.18</v>
      </c>
      <c r="E7184" s="522" t="s">
        <v>619</v>
      </c>
    </row>
    <row r="7185" spans="1:5" ht="13.5" x14ac:dyDescent="0.25">
      <c r="A7185" s="83">
        <v>95311</v>
      </c>
      <c r="B7185" s="83" t="s">
        <v>7796</v>
      </c>
      <c r="C7185" s="83" t="s">
        <v>547</v>
      </c>
      <c r="D7185" s="84">
        <v>0.15</v>
      </c>
      <c r="E7185" s="522" t="s">
        <v>619</v>
      </c>
    </row>
    <row r="7186" spans="1:5" ht="13.5" x14ac:dyDescent="0.25">
      <c r="A7186" s="83">
        <v>95312</v>
      </c>
      <c r="B7186" s="83" t="s">
        <v>7797</v>
      </c>
      <c r="C7186" s="83" t="s">
        <v>547</v>
      </c>
      <c r="D7186" s="84">
        <v>0.17</v>
      </c>
      <c r="E7186" s="522" t="s">
        <v>619</v>
      </c>
    </row>
    <row r="7187" spans="1:5" ht="13.5" x14ac:dyDescent="0.25">
      <c r="A7187" s="83">
        <v>95313</v>
      </c>
      <c r="B7187" s="83" t="s">
        <v>7798</v>
      </c>
      <c r="C7187" s="83" t="s">
        <v>547</v>
      </c>
      <c r="D7187" s="84">
        <v>0.16</v>
      </c>
      <c r="E7187" s="522" t="s">
        <v>619</v>
      </c>
    </row>
    <row r="7188" spans="1:5" ht="13.5" x14ac:dyDescent="0.25">
      <c r="A7188" s="83">
        <v>95314</v>
      </c>
      <c r="B7188" s="83" t="s">
        <v>7799</v>
      </c>
      <c r="C7188" s="83" t="s">
        <v>547</v>
      </c>
      <c r="D7188" s="84">
        <v>0.21</v>
      </c>
      <c r="E7188" s="522" t="s">
        <v>619</v>
      </c>
    </row>
    <row r="7189" spans="1:5" ht="13.5" x14ac:dyDescent="0.25">
      <c r="A7189" s="83">
        <v>95315</v>
      </c>
      <c r="B7189" s="83" t="s">
        <v>7800</v>
      </c>
      <c r="C7189" s="83" t="s">
        <v>547</v>
      </c>
      <c r="D7189" s="84">
        <v>0.35</v>
      </c>
      <c r="E7189" s="522" t="s">
        <v>619</v>
      </c>
    </row>
    <row r="7190" spans="1:5" ht="13.5" x14ac:dyDescent="0.25">
      <c r="A7190" s="83">
        <v>95316</v>
      </c>
      <c r="B7190" s="83" t="s">
        <v>7801</v>
      </c>
      <c r="C7190" s="83" t="s">
        <v>547</v>
      </c>
      <c r="D7190" s="84">
        <v>0.65</v>
      </c>
      <c r="E7190" s="522" t="s">
        <v>619</v>
      </c>
    </row>
    <row r="7191" spans="1:5" ht="13.5" x14ac:dyDescent="0.25">
      <c r="A7191" s="83">
        <v>95317</v>
      </c>
      <c r="B7191" s="83" t="s">
        <v>7802</v>
      </c>
      <c r="C7191" s="83" t="s">
        <v>547</v>
      </c>
      <c r="D7191" s="84">
        <v>0.22</v>
      </c>
      <c r="E7191" s="522" t="s">
        <v>619</v>
      </c>
    </row>
    <row r="7192" spans="1:5" ht="13.5" x14ac:dyDescent="0.25">
      <c r="A7192" s="83">
        <v>95318</v>
      </c>
      <c r="B7192" s="83" t="s">
        <v>7803</v>
      </c>
      <c r="C7192" s="83" t="s">
        <v>547</v>
      </c>
      <c r="D7192" s="84">
        <v>0.24</v>
      </c>
      <c r="E7192" s="522" t="s">
        <v>619</v>
      </c>
    </row>
    <row r="7193" spans="1:5" ht="13.5" x14ac:dyDescent="0.25">
      <c r="A7193" s="83">
        <v>95319</v>
      </c>
      <c r="B7193" s="83" t="s">
        <v>7804</v>
      </c>
      <c r="C7193" s="83" t="s">
        <v>547</v>
      </c>
      <c r="D7193" s="84">
        <v>0.18</v>
      </c>
      <c r="E7193" s="522" t="s">
        <v>619</v>
      </c>
    </row>
    <row r="7194" spans="1:5" ht="13.5" x14ac:dyDescent="0.25">
      <c r="A7194" s="83">
        <v>95320</v>
      </c>
      <c r="B7194" s="83" t="s">
        <v>7805</v>
      </c>
      <c r="C7194" s="83" t="s">
        <v>547</v>
      </c>
      <c r="D7194" s="84">
        <v>0.18</v>
      </c>
      <c r="E7194" s="522" t="s">
        <v>619</v>
      </c>
    </row>
    <row r="7195" spans="1:5" ht="13.5" x14ac:dyDescent="0.25">
      <c r="A7195" s="83">
        <v>95321</v>
      </c>
      <c r="B7195" s="83" t="s">
        <v>7806</v>
      </c>
      <c r="C7195" s="83" t="s">
        <v>547</v>
      </c>
      <c r="D7195" s="84">
        <v>0.14000000000000001</v>
      </c>
      <c r="E7195" s="522" t="s">
        <v>619</v>
      </c>
    </row>
    <row r="7196" spans="1:5" ht="13.5" x14ac:dyDescent="0.25">
      <c r="A7196" s="83">
        <v>95322</v>
      </c>
      <c r="B7196" s="83" t="s">
        <v>7807</v>
      </c>
      <c r="C7196" s="83" t="s">
        <v>547</v>
      </c>
      <c r="D7196" s="84">
        <v>0.1</v>
      </c>
      <c r="E7196" s="522" t="s">
        <v>619</v>
      </c>
    </row>
    <row r="7197" spans="1:5" ht="13.5" x14ac:dyDescent="0.25">
      <c r="A7197" s="83">
        <v>95323</v>
      </c>
      <c r="B7197" s="83" t="s">
        <v>7808</v>
      </c>
      <c r="C7197" s="83" t="s">
        <v>547</v>
      </c>
      <c r="D7197" s="84">
        <v>0.3</v>
      </c>
      <c r="E7197" s="522" t="s">
        <v>619</v>
      </c>
    </row>
    <row r="7198" spans="1:5" ht="13.5" x14ac:dyDescent="0.25">
      <c r="A7198" s="83">
        <v>95324</v>
      </c>
      <c r="B7198" s="83" t="s">
        <v>7809</v>
      </c>
      <c r="C7198" s="83" t="s">
        <v>547</v>
      </c>
      <c r="D7198" s="84">
        <v>0.27</v>
      </c>
      <c r="E7198" s="522" t="s">
        <v>619</v>
      </c>
    </row>
    <row r="7199" spans="1:5" ht="13.5" x14ac:dyDescent="0.25">
      <c r="A7199" s="83">
        <v>95325</v>
      </c>
      <c r="B7199" s="83" t="s">
        <v>7810</v>
      </c>
      <c r="C7199" s="83" t="s">
        <v>547</v>
      </c>
      <c r="D7199" s="84">
        <v>0.39</v>
      </c>
      <c r="E7199" s="522" t="s">
        <v>619</v>
      </c>
    </row>
    <row r="7200" spans="1:5" ht="13.5" x14ac:dyDescent="0.25">
      <c r="A7200" s="83">
        <v>95326</v>
      </c>
      <c r="B7200" s="83" t="s">
        <v>7811</v>
      </c>
      <c r="C7200" s="83" t="s">
        <v>547</v>
      </c>
      <c r="D7200" s="84">
        <v>0.09</v>
      </c>
      <c r="E7200" s="522" t="s">
        <v>619</v>
      </c>
    </row>
    <row r="7201" spans="1:5" ht="13.5" x14ac:dyDescent="0.25">
      <c r="A7201" s="83">
        <v>95328</v>
      </c>
      <c r="B7201" s="83" t="s">
        <v>7812</v>
      </c>
      <c r="C7201" s="83" t="s">
        <v>547</v>
      </c>
      <c r="D7201" s="84">
        <v>0.18</v>
      </c>
      <c r="E7201" s="522" t="s">
        <v>619</v>
      </c>
    </row>
    <row r="7202" spans="1:5" ht="13.5" x14ac:dyDescent="0.25">
      <c r="A7202" s="83">
        <v>95329</v>
      </c>
      <c r="B7202" s="83" t="s">
        <v>7813</v>
      </c>
      <c r="C7202" s="83" t="s">
        <v>547</v>
      </c>
      <c r="D7202" s="84">
        <v>0.28999999999999998</v>
      </c>
      <c r="E7202" s="522" t="s">
        <v>619</v>
      </c>
    </row>
    <row r="7203" spans="1:5" ht="13.5" x14ac:dyDescent="0.25">
      <c r="A7203" s="83">
        <v>95330</v>
      </c>
      <c r="B7203" s="83" t="s">
        <v>7814</v>
      </c>
      <c r="C7203" s="83" t="s">
        <v>547</v>
      </c>
      <c r="D7203" s="84">
        <v>0.23</v>
      </c>
      <c r="E7203" s="522" t="s">
        <v>619</v>
      </c>
    </row>
    <row r="7204" spans="1:5" ht="13.5" x14ac:dyDescent="0.25">
      <c r="A7204" s="83">
        <v>95331</v>
      </c>
      <c r="B7204" s="83" t="s">
        <v>7815</v>
      </c>
      <c r="C7204" s="83" t="s">
        <v>547</v>
      </c>
      <c r="D7204" s="84">
        <v>0.17</v>
      </c>
      <c r="E7204" s="522" t="s">
        <v>619</v>
      </c>
    </row>
    <row r="7205" spans="1:5" ht="13.5" x14ac:dyDescent="0.25">
      <c r="A7205" s="83">
        <v>95332</v>
      </c>
      <c r="B7205" s="83" t="s">
        <v>7816</v>
      </c>
      <c r="C7205" s="83" t="s">
        <v>547</v>
      </c>
      <c r="D7205" s="84">
        <v>0.77</v>
      </c>
      <c r="E7205" s="522" t="s">
        <v>619</v>
      </c>
    </row>
    <row r="7206" spans="1:5" ht="13.5" x14ac:dyDescent="0.25">
      <c r="A7206" s="83">
        <v>95333</v>
      </c>
      <c r="B7206" s="83" t="s">
        <v>7817</v>
      </c>
      <c r="C7206" s="83" t="s">
        <v>547</v>
      </c>
      <c r="D7206" s="84">
        <v>0.75</v>
      </c>
      <c r="E7206" s="522" t="s">
        <v>619</v>
      </c>
    </row>
    <row r="7207" spans="1:5" ht="13.5" x14ac:dyDescent="0.25">
      <c r="A7207" s="83">
        <v>95334</v>
      </c>
      <c r="B7207" s="83" t="s">
        <v>7818</v>
      </c>
      <c r="C7207" s="83" t="s">
        <v>547</v>
      </c>
      <c r="D7207" s="84">
        <v>0.74</v>
      </c>
      <c r="E7207" s="522" t="s">
        <v>619</v>
      </c>
    </row>
    <row r="7208" spans="1:5" ht="13.5" x14ac:dyDescent="0.25">
      <c r="A7208" s="83">
        <v>95335</v>
      </c>
      <c r="B7208" s="83" t="s">
        <v>7819</v>
      </c>
      <c r="C7208" s="83" t="s">
        <v>547</v>
      </c>
      <c r="D7208" s="84">
        <v>0.3</v>
      </c>
      <c r="E7208" s="522" t="s">
        <v>619</v>
      </c>
    </row>
    <row r="7209" spans="1:5" ht="13.5" x14ac:dyDescent="0.25">
      <c r="A7209" s="83">
        <v>95337</v>
      </c>
      <c r="B7209" s="83" t="s">
        <v>7820</v>
      </c>
      <c r="C7209" s="83" t="s">
        <v>547</v>
      </c>
      <c r="D7209" s="84">
        <v>0.15</v>
      </c>
      <c r="E7209" s="522" t="s">
        <v>619</v>
      </c>
    </row>
    <row r="7210" spans="1:5" ht="13.5" x14ac:dyDescent="0.25">
      <c r="A7210" s="83">
        <v>95338</v>
      </c>
      <c r="B7210" s="83" t="s">
        <v>7821</v>
      </c>
      <c r="C7210" s="83" t="s">
        <v>547</v>
      </c>
      <c r="D7210" s="84">
        <v>0.36</v>
      </c>
      <c r="E7210" s="522" t="s">
        <v>619</v>
      </c>
    </row>
    <row r="7211" spans="1:5" ht="13.5" x14ac:dyDescent="0.25">
      <c r="A7211" s="83">
        <v>95339</v>
      </c>
      <c r="B7211" s="83" t="s">
        <v>7822</v>
      </c>
      <c r="C7211" s="83" t="s">
        <v>547</v>
      </c>
      <c r="D7211" s="84">
        <v>0.35</v>
      </c>
      <c r="E7211" s="522" t="s">
        <v>619</v>
      </c>
    </row>
    <row r="7212" spans="1:5" ht="13.5" x14ac:dyDescent="0.25">
      <c r="A7212" s="83">
        <v>95340</v>
      </c>
      <c r="B7212" s="83" t="s">
        <v>7823</v>
      </c>
      <c r="C7212" s="83" t="s">
        <v>547</v>
      </c>
      <c r="D7212" s="84">
        <v>0.28999999999999998</v>
      </c>
      <c r="E7212" s="522" t="s">
        <v>619</v>
      </c>
    </row>
    <row r="7213" spans="1:5" ht="13.5" x14ac:dyDescent="0.25">
      <c r="A7213" s="83">
        <v>95341</v>
      </c>
      <c r="B7213" s="83" t="s">
        <v>7824</v>
      </c>
      <c r="C7213" s="83" t="s">
        <v>547</v>
      </c>
      <c r="D7213" s="84">
        <v>0.27</v>
      </c>
      <c r="E7213" s="522" t="s">
        <v>619</v>
      </c>
    </row>
    <row r="7214" spans="1:5" ht="13.5" x14ac:dyDescent="0.25">
      <c r="A7214" s="83">
        <v>95342</v>
      </c>
      <c r="B7214" s="83" t="s">
        <v>7825</v>
      </c>
      <c r="C7214" s="83" t="s">
        <v>547</v>
      </c>
      <c r="D7214" s="84">
        <v>0.23</v>
      </c>
      <c r="E7214" s="522" t="s">
        <v>619</v>
      </c>
    </row>
    <row r="7215" spans="1:5" ht="13.5" x14ac:dyDescent="0.25">
      <c r="A7215" s="83">
        <v>95343</v>
      </c>
      <c r="B7215" s="83" t="s">
        <v>7826</v>
      </c>
      <c r="C7215" s="83" t="s">
        <v>547</v>
      </c>
      <c r="D7215" s="84">
        <v>0.31</v>
      </c>
      <c r="E7215" s="522" t="s">
        <v>619</v>
      </c>
    </row>
    <row r="7216" spans="1:5" ht="13.5" x14ac:dyDescent="0.25">
      <c r="A7216" s="83">
        <v>95344</v>
      </c>
      <c r="B7216" s="83" t="s">
        <v>7827</v>
      </c>
      <c r="C7216" s="83" t="s">
        <v>547</v>
      </c>
      <c r="D7216" s="84">
        <v>0.25</v>
      </c>
      <c r="E7216" s="522" t="s">
        <v>619</v>
      </c>
    </row>
    <row r="7217" spans="1:5" ht="13.5" x14ac:dyDescent="0.25">
      <c r="A7217" s="83">
        <v>95345</v>
      </c>
      <c r="B7217" s="83" t="s">
        <v>7828</v>
      </c>
      <c r="C7217" s="83" t="s">
        <v>547</v>
      </c>
      <c r="D7217" s="84">
        <v>0.69</v>
      </c>
      <c r="E7217" s="522" t="s">
        <v>619</v>
      </c>
    </row>
    <row r="7218" spans="1:5" ht="13.5" x14ac:dyDescent="0.25">
      <c r="A7218" s="83">
        <v>95346</v>
      </c>
      <c r="B7218" s="83" t="s">
        <v>7829</v>
      </c>
      <c r="C7218" s="83" t="s">
        <v>547</v>
      </c>
      <c r="D7218" s="84">
        <v>0.09</v>
      </c>
      <c r="E7218" s="522" t="s">
        <v>619</v>
      </c>
    </row>
    <row r="7219" spans="1:5" ht="13.5" x14ac:dyDescent="0.25">
      <c r="A7219" s="83">
        <v>95347</v>
      </c>
      <c r="B7219" s="83" t="s">
        <v>7830</v>
      </c>
      <c r="C7219" s="83" t="s">
        <v>547</v>
      </c>
      <c r="D7219" s="84">
        <v>0.1</v>
      </c>
      <c r="E7219" s="522" t="s">
        <v>619</v>
      </c>
    </row>
    <row r="7220" spans="1:5" ht="13.5" x14ac:dyDescent="0.25">
      <c r="A7220" s="83">
        <v>95348</v>
      </c>
      <c r="B7220" s="83" t="s">
        <v>7831</v>
      </c>
      <c r="C7220" s="83" t="s">
        <v>547</v>
      </c>
      <c r="D7220" s="84">
        <v>0.14000000000000001</v>
      </c>
      <c r="E7220" s="522" t="s">
        <v>619</v>
      </c>
    </row>
    <row r="7221" spans="1:5" ht="13.5" x14ac:dyDescent="0.25">
      <c r="A7221" s="83">
        <v>95349</v>
      </c>
      <c r="B7221" s="83" t="s">
        <v>7832</v>
      </c>
      <c r="C7221" s="83" t="s">
        <v>547</v>
      </c>
      <c r="D7221" s="84">
        <v>0.1</v>
      </c>
      <c r="E7221" s="522" t="s">
        <v>619</v>
      </c>
    </row>
    <row r="7222" spans="1:5" ht="13.5" x14ac:dyDescent="0.25">
      <c r="A7222" s="83">
        <v>95350</v>
      </c>
      <c r="B7222" s="83" t="s">
        <v>7833</v>
      </c>
      <c r="C7222" s="83" t="s">
        <v>547</v>
      </c>
      <c r="D7222" s="84">
        <v>0.12</v>
      </c>
      <c r="E7222" s="522" t="s">
        <v>619</v>
      </c>
    </row>
    <row r="7223" spans="1:5" ht="13.5" x14ac:dyDescent="0.25">
      <c r="A7223" s="83">
        <v>95351</v>
      </c>
      <c r="B7223" s="83" t="s">
        <v>7834</v>
      </c>
      <c r="C7223" s="83" t="s">
        <v>547</v>
      </c>
      <c r="D7223" s="84">
        <v>0.39</v>
      </c>
      <c r="E7223" s="522" t="s">
        <v>619</v>
      </c>
    </row>
    <row r="7224" spans="1:5" ht="13.5" x14ac:dyDescent="0.25">
      <c r="A7224" s="83">
        <v>95352</v>
      </c>
      <c r="B7224" s="83" t="s">
        <v>7835</v>
      </c>
      <c r="C7224" s="83" t="s">
        <v>547</v>
      </c>
      <c r="D7224" s="84">
        <v>0.13</v>
      </c>
      <c r="E7224" s="522" t="s">
        <v>619</v>
      </c>
    </row>
    <row r="7225" spans="1:5" ht="13.5" x14ac:dyDescent="0.25">
      <c r="A7225" s="83">
        <v>95354</v>
      </c>
      <c r="B7225" s="83" t="s">
        <v>7836</v>
      </c>
      <c r="C7225" s="83" t="s">
        <v>547</v>
      </c>
      <c r="D7225" s="84">
        <v>0.15</v>
      </c>
      <c r="E7225" s="522" t="s">
        <v>619</v>
      </c>
    </row>
    <row r="7226" spans="1:5" ht="13.5" x14ac:dyDescent="0.25">
      <c r="A7226" s="83">
        <v>95355</v>
      </c>
      <c r="B7226" s="83" t="s">
        <v>7837</v>
      </c>
      <c r="C7226" s="83" t="s">
        <v>547</v>
      </c>
      <c r="D7226" s="84">
        <v>0.18</v>
      </c>
      <c r="E7226" s="522" t="s">
        <v>619</v>
      </c>
    </row>
    <row r="7227" spans="1:5" ht="13.5" x14ac:dyDescent="0.25">
      <c r="A7227" s="83">
        <v>95356</v>
      </c>
      <c r="B7227" s="83" t="s">
        <v>7838</v>
      </c>
      <c r="C7227" s="83" t="s">
        <v>547</v>
      </c>
      <c r="D7227" s="84">
        <v>0.19</v>
      </c>
      <c r="E7227" s="522" t="s">
        <v>619</v>
      </c>
    </row>
    <row r="7228" spans="1:5" ht="13.5" x14ac:dyDescent="0.25">
      <c r="A7228" s="83">
        <v>95357</v>
      </c>
      <c r="B7228" s="83" t="s">
        <v>7839</v>
      </c>
      <c r="C7228" s="83" t="s">
        <v>547</v>
      </c>
      <c r="D7228" s="84">
        <v>0.28999999999999998</v>
      </c>
      <c r="E7228" s="522" t="s">
        <v>619</v>
      </c>
    </row>
    <row r="7229" spans="1:5" ht="13.5" x14ac:dyDescent="0.25">
      <c r="A7229" s="83">
        <v>95358</v>
      </c>
      <c r="B7229" s="83" t="s">
        <v>7840</v>
      </c>
      <c r="C7229" s="83" t="s">
        <v>547</v>
      </c>
      <c r="D7229" s="84">
        <v>0.32</v>
      </c>
      <c r="E7229" s="522" t="s">
        <v>619</v>
      </c>
    </row>
    <row r="7230" spans="1:5" ht="13.5" x14ac:dyDescent="0.25">
      <c r="A7230" s="83">
        <v>95359</v>
      </c>
      <c r="B7230" s="83" t="s">
        <v>7841</v>
      </c>
      <c r="C7230" s="83" t="s">
        <v>547</v>
      </c>
      <c r="D7230" s="84">
        <v>0.61</v>
      </c>
      <c r="E7230" s="522" t="s">
        <v>619</v>
      </c>
    </row>
    <row r="7231" spans="1:5" ht="13.5" x14ac:dyDescent="0.25">
      <c r="A7231" s="83">
        <v>95360</v>
      </c>
      <c r="B7231" s="83" t="s">
        <v>7842</v>
      </c>
      <c r="C7231" s="83" t="s">
        <v>547</v>
      </c>
      <c r="D7231" s="84">
        <v>0.27</v>
      </c>
      <c r="E7231" s="522" t="s">
        <v>619</v>
      </c>
    </row>
    <row r="7232" spans="1:5" ht="13.5" x14ac:dyDescent="0.25">
      <c r="A7232" s="83">
        <v>95361</v>
      </c>
      <c r="B7232" s="83" t="s">
        <v>7843</v>
      </c>
      <c r="C7232" s="83" t="s">
        <v>547</v>
      </c>
      <c r="D7232" s="84">
        <v>0.09</v>
      </c>
      <c r="E7232" s="522" t="s">
        <v>619</v>
      </c>
    </row>
    <row r="7233" spans="1:5" ht="13.5" x14ac:dyDescent="0.25">
      <c r="A7233" s="83">
        <v>95362</v>
      </c>
      <c r="B7233" s="83" t="s">
        <v>7844</v>
      </c>
      <c r="C7233" s="83" t="s">
        <v>547</v>
      </c>
      <c r="D7233" s="84">
        <v>0.19</v>
      </c>
      <c r="E7233" s="522" t="s">
        <v>619</v>
      </c>
    </row>
    <row r="7234" spans="1:5" ht="13.5" x14ac:dyDescent="0.25">
      <c r="A7234" s="83">
        <v>95363</v>
      </c>
      <c r="B7234" s="83" t="s">
        <v>7845</v>
      </c>
      <c r="C7234" s="83" t="s">
        <v>547</v>
      </c>
      <c r="D7234" s="84">
        <v>0.23</v>
      </c>
      <c r="E7234" s="522" t="s">
        <v>619</v>
      </c>
    </row>
    <row r="7235" spans="1:5" ht="13.5" x14ac:dyDescent="0.25">
      <c r="A7235" s="83">
        <v>95364</v>
      </c>
      <c r="B7235" s="83" t="s">
        <v>7846</v>
      </c>
      <c r="C7235" s="83" t="s">
        <v>547</v>
      </c>
      <c r="D7235" s="84">
        <v>0.18</v>
      </c>
      <c r="E7235" s="522" t="s">
        <v>619</v>
      </c>
    </row>
    <row r="7236" spans="1:5" ht="13.5" x14ac:dyDescent="0.25">
      <c r="A7236" s="83">
        <v>95365</v>
      </c>
      <c r="B7236" s="83" t="s">
        <v>7847</v>
      </c>
      <c r="C7236" s="83" t="s">
        <v>547</v>
      </c>
      <c r="D7236" s="84">
        <v>0.2</v>
      </c>
      <c r="E7236" s="522" t="s">
        <v>619</v>
      </c>
    </row>
    <row r="7237" spans="1:5" ht="13.5" x14ac:dyDescent="0.25">
      <c r="A7237" s="83">
        <v>95366</v>
      </c>
      <c r="B7237" s="83" t="s">
        <v>7848</v>
      </c>
      <c r="C7237" s="83" t="s">
        <v>547</v>
      </c>
      <c r="D7237" s="84">
        <v>0.15</v>
      </c>
      <c r="E7237" s="522" t="s">
        <v>619</v>
      </c>
    </row>
    <row r="7238" spans="1:5" ht="13.5" x14ac:dyDescent="0.25">
      <c r="A7238" s="83">
        <v>95367</v>
      </c>
      <c r="B7238" s="83" t="s">
        <v>7849</v>
      </c>
      <c r="C7238" s="83" t="s">
        <v>547</v>
      </c>
      <c r="D7238" s="84">
        <v>0.17</v>
      </c>
      <c r="E7238" s="522" t="s">
        <v>619</v>
      </c>
    </row>
    <row r="7239" spans="1:5" ht="13.5" x14ac:dyDescent="0.25">
      <c r="A7239" s="83">
        <v>95368</v>
      </c>
      <c r="B7239" s="83" t="s">
        <v>7850</v>
      </c>
      <c r="C7239" s="83" t="s">
        <v>547</v>
      </c>
      <c r="D7239" s="84">
        <v>0.26</v>
      </c>
      <c r="E7239" s="522" t="s">
        <v>619</v>
      </c>
    </row>
    <row r="7240" spans="1:5" ht="13.5" x14ac:dyDescent="0.25">
      <c r="A7240" s="83">
        <v>95369</v>
      </c>
      <c r="B7240" s="83" t="s">
        <v>7851</v>
      </c>
      <c r="C7240" s="83" t="s">
        <v>547</v>
      </c>
      <c r="D7240" s="84">
        <v>0.21</v>
      </c>
      <c r="E7240" s="522" t="s">
        <v>619</v>
      </c>
    </row>
    <row r="7241" spans="1:5" ht="13.5" x14ac:dyDescent="0.25">
      <c r="A7241" s="83">
        <v>95370</v>
      </c>
      <c r="B7241" s="83" t="s">
        <v>7852</v>
      </c>
      <c r="C7241" s="83" t="s">
        <v>547</v>
      </c>
      <c r="D7241" s="84">
        <v>0.27</v>
      </c>
      <c r="E7241" s="522" t="s">
        <v>619</v>
      </c>
    </row>
    <row r="7242" spans="1:5" ht="13.5" x14ac:dyDescent="0.25">
      <c r="A7242" s="83">
        <v>95371</v>
      </c>
      <c r="B7242" s="83" t="s">
        <v>7853</v>
      </c>
      <c r="C7242" s="83" t="s">
        <v>547</v>
      </c>
      <c r="D7242" s="84">
        <v>0.39</v>
      </c>
      <c r="E7242" s="522" t="s">
        <v>619</v>
      </c>
    </row>
    <row r="7243" spans="1:5" ht="13.5" x14ac:dyDescent="0.25">
      <c r="A7243" s="83">
        <v>95372</v>
      </c>
      <c r="B7243" s="83" t="s">
        <v>7854</v>
      </c>
      <c r="C7243" s="83" t="s">
        <v>547</v>
      </c>
      <c r="D7243" s="84">
        <v>0.28999999999999998</v>
      </c>
      <c r="E7243" s="522" t="s">
        <v>619</v>
      </c>
    </row>
    <row r="7244" spans="1:5" ht="13.5" x14ac:dyDescent="0.25">
      <c r="A7244" s="83">
        <v>95373</v>
      </c>
      <c r="B7244" s="83" t="s">
        <v>7855</v>
      </c>
      <c r="C7244" s="83" t="s">
        <v>547</v>
      </c>
      <c r="D7244" s="84">
        <v>0.27</v>
      </c>
      <c r="E7244" s="522" t="s">
        <v>619</v>
      </c>
    </row>
    <row r="7245" spans="1:5" ht="13.5" x14ac:dyDescent="0.25">
      <c r="A7245" s="83">
        <v>95374</v>
      </c>
      <c r="B7245" s="83" t="s">
        <v>7856</v>
      </c>
      <c r="C7245" s="83" t="s">
        <v>547</v>
      </c>
      <c r="D7245" s="84">
        <v>0.28999999999999998</v>
      </c>
      <c r="E7245" s="522" t="s">
        <v>619</v>
      </c>
    </row>
    <row r="7246" spans="1:5" ht="13.5" x14ac:dyDescent="0.25">
      <c r="A7246" s="83">
        <v>95375</v>
      </c>
      <c r="B7246" s="83" t="s">
        <v>7857</v>
      </c>
      <c r="C7246" s="83" t="s">
        <v>547</v>
      </c>
      <c r="D7246" s="84">
        <v>0.39</v>
      </c>
      <c r="E7246" s="522" t="s">
        <v>619</v>
      </c>
    </row>
    <row r="7247" spans="1:5" ht="13.5" x14ac:dyDescent="0.25">
      <c r="A7247" s="83">
        <v>95376</v>
      </c>
      <c r="B7247" s="83" t="s">
        <v>7858</v>
      </c>
      <c r="C7247" s="83" t="s">
        <v>547</v>
      </c>
      <c r="D7247" s="84">
        <v>0.08</v>
      </c>
      <c r="E7247" s="522" t="s">
        <v>619</v>
      </c>
    </row>
    <row r="7248" spans="1:5" ht="13.5" x14ac:dyDescent="0.25">
      <c r="A7248" s="83">
        <v>95377</v>
      </c>
      <c r="B7248" s="83" t="s">
        <v>7859</v>
      </c>
      <c r="C7248" s="83" t="s">
        <v>547</v>
      </c>
      <c r="D7248" s="84">
        <v>0.25</v>
      </c>
      <c r="E7248" s="522" t="s">
        <v>619</v>
      </c>
    </row>
    <row r="7249" spans="1:5" ht="13.5" x14ac:dyDescent="0.25">
      <c r="A7249" s="83">
        <v>95378</v>
      </c>
      <c r="B7249" s="83" t="s">
        <v>7860</v>
      </c>
      <c r="C7249" s="83" t="s">
        <v>547</v>
      </c>
      <c r="D7249" s="84">
        <v>0.27</v>
      </c>
      <c r="E7249" s="522" t="s">
        <v>619</v>
      </c>
    </row>
    <row r="7250" spans="1:5" ht="13.5" x14ac:dyDescent="0.25">
      <c r="A7250" s="83">
        <v>95379</v>
      </c>
      <c r="B7250" s="83" t="s">
        <v>7861</v>
      </c>
      <c r="C7250" s="83" t="s">
        <v>547</v>
      </c>
      <c r="D7250" s="84">
        <v>0.23</v>
      </c>
      <c r="E7250" s="522" t="s">
        <v>619</v>
      </c>
    </row>
    <row r="7251" spans="1:5" ht="13.5" x14ac:dyDescent="0.25">
      <c r="A7251" s="83">
        <v>95380</v>
      </c>
      <c r="B7251" s="83" t="s">
        <v>7862</v>
      </c>
      <c r="C7251" s="83" t="s">
        <v>547</v>
      </c>
      <c r="D7251" s="84">
        <v>0.27</v>
      </c>
      <c r="E7251" s="522" t="s">
        <v>619</v>
      </c>
    </row>
    <row r="7252" spans="1:5" ht="13.5" x14ac:dyDescent="0.25">
      <c r="A7252" s="83">
        <v>95382</v>
      </c>
      <c r="B7252" s="83" t="s">
        <v>7863</v>
      </c>
      <c r="C7252" s="83" t="s">
        <v>547</v>
      </c>
      <c r="D7252" s="84">
        <v>0.23</v>
      </c>
      <c r="E7252" s="522" t="s">
        <v>619</v>
      </c>
    </row>
    <row r="7253" spans="1:5" ht="13.5" x14ac:dyDescent="0.25">
      <c r="A7253" s="83">
        <v>95383</v>
      </c>
      <c r="B7253" s="83" t="s">
        <v>7864</v>
      </c>
      <c r="C7253" s="83" t="s">
        <v>547</v>
      </c>
      <c r="D7253" s="84">
        <v>0.41</v>
      </c>
      <c r="E7253" s="522" t="s">
        <v>619</v>
      </c>
    </row>
    <row r="7254" spans="1:5" ht="13.5" x14ac:dyDescent="0.25">
      <c r="A7254" s="83">
        <v>95384</v>
      </c>
      <c r="B7254" s="83" t="s">
        <v>7865</v>
      </c>
      <c r="C7254" s="83" t="s">
        <v>547</v>
      </c>
      <c r="D7254" s="84">
        <v>0.31</v>
      </c>
      <c r="E7254" s="522" t="s">
        <v>619</v>
      </c>
    </row>
    <row r="7255" spans="1:5" ht="13.5" x14ac:dyDescent="0.25">
      <c r="A7255" s="83">
        <v>95385</v>
      </c>
      <c r="B7255" s="83" t="s">
        <v>7866</v>
      </c>
      <c r="C7255" s="83" t="s">
        <v>547</v>
      </c>
      <c r="D7255" s="84">
        <v>0.23</v>
      </c>
      <c r="E7255" s="522" t="s">
        <v>619</v>
      </c>
    </row>
    <row r="7256" spans="1:5" ht="13.5" x14ac:dyDescent="0.25">
      <c r="A7256" s="83">
        <v>95386</v>
      </c>
      <c r="B7256" s="83" t="s">
        <v>7867</v>
      </c>
      <c r="C7256" s="83" t="s">
        <v>547</v>
      </c>
      <c r="D7256" s="84">
        <v>0.3</v>
      </c>
      <c r="E7256" s="522" t="s">
        <v>619</v>
      </c>
    </row>
    <row r="7257" spans="1:5" ht="13.5" x14ac:dyDescent="0.25">
      <c r="A7257" s="83">
        <v>95387</v>
      </c>
      <c r="B7257" s="83" t="s">
        <v>7868</v>
      </c>
      <c r="C7257" s="83" t="s">
        <v>547</v>
      </c>
      <c r="D7257" s="84">
        <v>0.22</v>
      </c>
      <c r="E7257" s="522" t="s">
        <v>619</v>
      </c>
    </row>
    <row r="7258" spans="1:5" ht="13.5" x14ac:dyDescent="0.25">
      <c r="A7258" s="83">
        <v>95388</v>
      </c>
      <c r="B7258" s="83" t="s">
        <v>7869</v>
      </c>
      <c r="C7258" s="83" t="s">
        <v>547</v>
      </c>
      <c r="D7258" s="84">
        <v>0.08</v>
      </c>
      <c r="E7258" s="522" t="s">
        <v>619</v>
      </c>
    </row>
    <row r="7259" spans="1:5" ht="13.5" x14ac:dyDescent="0.25">
      <c r="A7259" s="83">
        <v>95389</v>
      </c>
      <c r="B7259" s="83" t="s">
        <v>7870</v>
      </c>
      <c r="C7259" s="83" t="s">
        <v>547</v>
      </c>
      <c r="D7259" s="84">
        <v>0.15</v>
      </c>
      <c r="E7259" s="522" t="s">
        <v>619</v>
      </c>
    </row>
    <row r="7260" spans="1:5" ht="13.5" x14ac:dyDescent="0.25">
      <c r="A7260" s="83">
        <v>95390</v>
      </c>
      <c r="B7260" s="83" t="s">
        <v>7871</v>
      </c>
      <c r="C7260" s="83" t="s">
        <v>547</v>
      </c>
      <c r="D7260" s="84">
        <v>7.0000000000000007E-2</v>
      </c>
      <c r="E7260" s="522" t="s">
        <v>619</v>
      </c>
    </row>
    <row r="7261" spans="1:5" ht="13.5" x14ac:dyDescent="0.25">
      <c r="A7261" s="83">
        <v>95391</v>
      </c>
      <c r="B7261" s="83" t="s">
        <v>7872</v>
      </c>
      <c r="C7261" s="83" t="s">
        <v>547</v>
      </c>
      <c r="D7261" s="84">
        <v>0.13</v>
      </c>
      <c r="E7261" s="522" t="s">
        <v>619</v>
      </c>
    </row>
    <row r="7262" spans="1:5" ht="13.5" x14ac:dyDescent="0.25">
      <c r="A7262" s="83">
        <v>95392</v>
      </c>
      <c r="B7262" s="83" t="s">
        <v>7873</v>
      </c>
      <c r="C7262" s="83" t="s">
        <v>547</v>
      </c>
      <c r="D7262" s="84">
        <v>0.12</v>
      </c>
      <c r="E7262" s="522" t="s">
        <v>619</v>
      </c>
    </row>
    <row r="7263" spans="1:5" ht="13.5" x14ac:dyDescent="0.25">
      <c r="A7263" s="83">
        <v>95393</v>
      </c>
      <c r="B7263" s="83" t="s">
        <v>7874</v>
      </c>
      <c r="C7263" s="83" t="s">
        <v>547</v>
      </c>
      <c r="D7263" s="84">
        <v>0.51</v>
      </c>
      <c r="E7263" s="522" t="s">
        <v>619</v>
      </c>
    </row>
    <row r="7264" spans="1:5" ht="13.5" x14ac:dyDescent="0.25">
      <c r="A7264" s="83">
        <v>95394</v>
      </c>
      <c r="B7264" s="83" t="s">
        <v>7875</v>
      </c>
      <c r="C7264" s="83" t="s">
        <v>547</v>
      </c>
      <c r="D7264" s="84">
        <v>0.59</v>
      </c>
      <c r="E7264" s="522" t="s">
        <v>619</v>
      </c>
    </row>
    <row r="7265" spans="1:5" ht="13.5" x14ac:dyDescent="0.25">
      <c r="A7265" s="83">
        <v>95395</v>
      </c>
      <c r="B7265" s="83" t="s">
        <v>7876</v>
      </c>
      <c r="C7265" s="83" t="s">
        <v>547</v>
      </c>
      <c r="D7265" s="84">
        <v>0.84</v>
      </c>
      <c r="E7265" s="522" t="s">
        <v>619</v>
      </c>
    </row>
    <row r="7266" spans="1:5" ht="13.5" x14ac:dyDescent="0.25">
      <c r="A7266" s="83">
        <v>95396</v>
      </c>
      <c r="B7266" s="83" t="s">
        <v>7877</v>
      </c>
      <c r="C7266" s="83" t="s">
        <v>547</v>
      </c>
      <c r="D7266" s="84">
        <v>1.1100000000000001</v>
      </c>
      <c r="E7266" s="522" t="s">
        <v>619</v>
      </c>
    </row>
    <row r="7267" spans="1:5" ht="13.5" x14ac:dyDescent="0.25">
      <c r="A7267" s="83">
        <v>95397</v>
      </c>
      <c r="B7267" s="83" t="s">
        <v>7878</v>
      </c>
      <c r="C7267" s="83" t="s">
        <v>547</v>
      </c>
      <c r="D7267" s="84">
        <v>0.06</v>
      </c>
      <c r="E7267" s="522" t="s">
        <v>619</v>
      </c>
    </row>
    <row r="7268" spans="1:5" ht="13.5" x14ac:dyDescent="0.25">
      <c r="A7268" s="83">
        <v>95398</v>
      </c>
      <c r="B7268" s="83" t="s">
        <v>7879</v>
      </c>
      <c r="C7268" s="83" t="s">
        <v>547</v>
      </c>
      <c r="D7268" s="84">
        <v>0.08</v>
      </c>
      <c r="E7268" s="522" t="s">
        <v>619</v>
      </c>
    </row>
    <row r="7269" spans="1:5" ht="13.5" x14ac:dyDescent="0.25">
      <c r="A7269" s="83">
        <v>95399</v>
      </c>
      <c r="B7269" s="83" t="s">
        <v>7880</v>
      </c>
      <c r="C7269" s="83" t="s">
        <v>547</v>
      </c>
      <c r="D7269" s="84">
        <v>0.04</v>
      </c>
      <c r="E7269" s="522" t="s">
        <v>619</v>
      </c>
    </row>
    <row r="7270" spans="1:5" ht="13.5" x14ac:dyDescent="0.25">
      <c r="A7270" s="83">
        <v>95400</v>
      </c>
      <c r="B7270" s="83" t="s">
        <v>7881</v>
      </c>
      <c r="C7270" s="83" t="s">
        <v>547</v>
      </c>
      <c r="D7270" s="84">
        <v>0.08</v>
      </c>
      <c r="E7270" s="522" t="s">
        <v>619</v>
      </c>
    </row>
    <row r="7271" spans="1:5" ht="13.5" x14ac:dyDescent="0.25">
      <c r="A7271" s="83">
        <v>95401</v>
      </c>
      <c r="B7271" s="83" t="s">
        <v>7882</v>
      </c>
      <c r="C7271" s="83" t="s">
        <v>547</v>
      </c>
      <c r="D7271" s="84">
        <v>0.7</v>
      </c>
      <c r="E7271" s="522" t="s">
        <v>619</v>
      </c>
    </row>
    <row r="7272" spans="1:5" ht="13.5" x14ac:dyDescent="0.25">
      <c r="A7272" s="83">
        <v>95402</v>
      </c>
      <c r="B7272" s="83" t="s">
        <v>7883</v>
      </c>
      <c r="C7272" s="83" t="s">
        <v>547</v>
      </c>
      <c r="D7272" s="84">
        <v>1.43</v>
      </c>
      <c r="E7272" s="522" t="s">
        <v>619</v>
      </c>
    </row>
    <row r="7273" spans="1:5" ht="13.5" x14ac:dyDescent="0.25">
      <c r="A7273" s="83">
        <v>95403</v>
      </c>
      <c r="B7273" s="83" t="s">
        <v>7884</v>
      </c>
      <c r="C7273" s="83" t="s">
        <v>547</v>
      </c>
      <c r="D7273" s="84">
        <v>1.63</v>
      </c>
      <c r="E7273" s="522" t="s">
        <v>619</v>
      </c>
    </row>
    <row r="7274" spans="1:5" ht="13.5" x14ac:dyDescent="0.25">
      <c r="A7274" s="83">
        <v>95404</v>
      </c>
      <c r="B7274" s="83" t="s">
        <v>7885</v>
      </c>
      <c r="C7274" s="83" t="s">
        <v>547</v>
      </c>
      <c r="D7274" s="84">
        <v>2.23</v>
      </c>
      <c r="E7274" s="522" t="s">
        <v>619</v>
      </c>
    </row>
    <row r="7275" spans="1:5" ht="13.5" x14ac:dyDescent="0.25">
      <c r="A7275" s="83">
        <v>95405</v>
      </c>
      <c r="B7275" s="83" t="s">
        <v>7886</v>
      </c>
      <c r="C7275" s="83" t="s">
        <v>547</v>
      </c>
      <c r="D7275" s="84">
        <v>1.1499999999999999</v>
      </c>
      <c r="E7275" s="522" t="s">
        <v>619</v>
      </c>
    </row>
    <row r="7276" spans="1:5" ht="13.5" x14ac:dyDescent="0.25">
      <c r="A7276" s="83">
        <v>95406</v>
      </c>
      <c r="B7276" s="83" t="s">
        <v>7887</v>
      </c>
      <c r="C7276" s="83" t="s">
        <v>547</v>
      </c>
      <c r="D7276" s="84">
        <v>0.22</v>
      </c>
      <c r="E7276" s="522" t="s">
        <v>619</v>
      </c>
    </row>
    <row r="7277" spans="1:5" ht="13.5" x14ac:dyDescent="0.25">
      <c r="A7277" s="83">
        <v>95407</v>
      </c>
      <c r="B7277" s="83" t="s">
        <v>7888</v>
      </c>
      <c r="C7277" s="83" t="s">
        <v>547</v>
      </c>
      <c r="D7277" s="84">
        <v>3.52</v>
      </c>
      <c r="E7277" s="522" t="s">
        <v>619</v>
      </c>
    </row>
    <row r="7278" spans="1:5" ht="13.5" x14ac:dyDescent="0.25">
      <c r="A7278" s="83">
        <v>95408</v>
      </c>
      <c r="B7278" s="83" t="s">
        <v>7889</v>
      </c>
      <c r="C7278" s="83" t="s">
        <v>232</v>
      </c>
      <c r="D7278" s="84">
        <v>14.04</v>
      </c>
      <c r="E7278" s="522" t="s">
        <v>619</v>
      </c>
    </row>
    <row r="7279" spans="1:5" ht="13.5" x14ac:dyDescent="0.25">
      <c r="A7279" s="83">
        <v>95409</v>
      </c>
      <c r="B7279" s="83" t="s">
        <v>7890</v>
      </c>
      <c r="C7279" s="83" t="s">
        <v>232</v>
      </c>
      <c r="D7279" s="84">
        <v>18.41</v>
      </c>
      <c r="E7279" s="522" t="s">
        <v>619</v>
      </c>
    </row>
    <row r="7280" spans="1:5" ht="13.5" x14ac:dyDescent="0.25">
      <c r="A7280" s="83">
        <v>95410</v>
      </c>
      <c r="B7280" s="83" t="s">
        <v>7891</v>
      </c>
      <c r="C7280" s="83" t="s">
        <v>232</v>
      </c>
      <c r="D7280" s="84">
        <v>6.64</v>
      </c>
      <c r="E7280" s="522" t="s">
        <v>619</v>
      </c>
    </row>
    <row r="7281" spans="1:5" ht="13.5" x14ac:dyDescent="0.25">
      <c r="A7281" s="83">
        <v>95411</v>
      </c>
      <c r="B7281" s="83" t="s">
        <v>7892</v>
      </c>
      <c r="C7281" s="83" t="s">
        <v>232</v>
      </c>
      <c r="D7281" s="84">
        <v>11.75</v>
      </c>
      <c r="E7281" s="522" t="s">
        <v>619</v>
      </c>
    </row>
    <row r="7282" spans="1:5" ht="13.5" x14ac:dyDescent="0.25">
      <c r="A7282" s="83">
        <v>95412</v>
      </c>
      <c r="B7282" s="83" t="s">
        <v>7893</v>
      </c>
      <c r="C7282" s="83" t="s">
        <v>232</v>
      </c>
      <c r="D7282" s="84">
        <v>8.7899999999999991</v>
      </c>
      <c r="E7282" s="522" t="s">
        <v>619</v>
      </c>
    </row>
    <row r="7283" spans="1:5" ht="13.5" x14ac:dyDescent="0.25">
      <c r="A7283" s="83">
        <v>95413</v>
      </c>
      <c r="B7283" s="83" t="s">
        <v>7894</v>
      </c>
      <c r="C7283" s="83" t="s">
        <v>232</v>
      </c>
      <c r="D7283" s="84">
        <v>16.29</v>
      </c>
      <c r="E7283" s="522" t="s">
        <v>619</v>
      </c>
    </row>
    <row r="7284" spans="1:5" ht="13.5" x14ac:dyDescent="0.25">
      <c r="A7284" s="83">
        <v>95414</v>
      </c>
      <c r="B7284" s="83" t="s">
        <v>7895</v>
      </c>
      <c r="C7284" s="83" t="s">
        <v>232</v>
      </c>
      <c r="D7284" s="84">
        <v>69.08</v>
      </c>
      <c r="E7284" s="522" t="s">
        <v>619</v>
      </c>
    </row>
    <row r="7285" spans="1:5" ht="13.5" x14ac:dyDescent="0.25">
      <c r="A7285" s="83">
        <v>95415</v>
      </c>
      <c r="B7285" s="83" t="s">
        <v>7896</v>
      </c>
      <c r="C7285" s="83" t="s">
        <v>232</v>
      </c>
      <c r="D7285" s="84">
        <v>190.47</v>
      </c>
      <c r="E7285" s="522" t="s">
        <v>619</v>
      </c>
    </row>
    <row r="7286" spans="1:5" ht="13.5" x14ac:dyDescent="0.25">
      <c r="A7286" s="83">
        <v>95416</v>
      </c>
      <c r="B7286" s="83" t="s">
        <v>7897</v>
      </c>
      <c r="C7286" s="83" t="s">
        <v>232</v>
      </c>
      <c r="D7286" s="84">
        <v>11.91</v>
      </c>
      <c r="E7286" s="522" t="s">
        <v>619</v>
      </c>
    </row>
    <row r="7287" spans="1:5" ht="13.5" x14ac:dyDescent="0.25">
      <c r="A7287" s="83">
        <v>95417</v>
      </c>
      <c r="B7287" s="83" t="s">
        <v>7898</v>
      </c>
      <c r="C7287" s="83" t="s">
        <v>232</v>
      </c>
      <c r="D7287" s="84">
        <v>216.79</v>
      </c>
      <c r="E7287" s="522" t="s">
        <v>619</v>
      </c>
    </row>
    <row r="7288" spans="1:5" ht="13.5" x14ac:dyDescent="0.25">
      <c r="A7288" s="83">
        <v>95418</v>
      </c>
      <c r="B7288" s="83" t="s">
        <v>7899</v>
      </c>
      <c r="C7288" s="83" t="s">
        <v>232</v>
      </c>
      <c r="D7288" s="84">
        <v>296.35000000000002</v>
      </c>
      <c r="E7288" s="522" t="s">
        <v>619</v>
      </c>
    </row>
    <row r="7289" spans="1:5" ht="13.5" x14ac:dyDescent="0.25">
      <c r="A7289" s="83">
        <v>95419</v>
      </c>
      <c r="B7289" s="83" t="s">
        <v>7900</v>
      </c>
      <c r="C7289" s="83" t="s">
        <v>232</v>
      </c>
      <c r="D7289" s="84">
        <v>79.099999999999994</v>
      </c>
      <c r="E7289" s="522" t="s">
        <v>619</v>
      </c>
    </row>
    <row r="7290" spans="1:5" ht="13.5" x14ac:dyDescent="0.25">
      <c r="A7290" s="83">
        <v>95420</v>
      </c>
      <c r="B7290" s="83" t="s">
        <v>7901</v>
      </c>
      <c r="C7290" s="83" t="s">
        <v>232</v>
      </c>
      <c r="D7290" s="84">
        <v>112.36</v>
      </c>
      <c r="E7290" s="522" t="s">
        <v>619</v>
      </c>
    </row>
    <row r="7291" spans="1:5" ht="13.5" x14ac:dyDescent="0.25">
      <c r="A7291" s="83">
        <v>95421</v>
      </c>
      <c r="B7291" s="83" t="s">
        <v>7902</v>
      </c>
      <c r="C7291" s="83" t="s">
        <v>232</v>
      </c>
      <c r="D7291" s="84">
        <v>148.55000000000001</v>
      </c>
      <c r="E7291" s="522" t="s">
        <v>619</v>
      </c>
    </row>
    <row r="7292" spans="1:5" ht="13.5" x14ac:dyDescent="0.25">
      <c r="A7292" s="83">
        <v>95422</v>
      </c>
      <c r="B7292" s="83" t="s">
        <v>7903</v>
      </c>
      <c r="C7292" s="83" t="s">
        <v>232</v>
      </c>
      <c r="D7292" s="84">
        <v>93.72</v>
      </c>
      <c r="E7292" s="522" t="s">
        <v>619</v>
      </c>
    </row>
    <row r="7293" spans="1:5" ht="13.5" x14ac:dyDescent="0.25">
      <c r="A7293" s="83">
        <v>95423</v>
      </c>
      <c r="B7293" s="83" t="s">
        <v>7904</v>
      </c>
      <c r="C7293" s="83" t="s">
        <v>232</v>
      </c>
      <c r="D7293" s="84">
        <v>152.88</v>
      </c>
      <c r="E7293" s="522" t="s">
        <v>619</v>
      </c>
    </row>
    <row r="7294" spans="1:5" ht="13.5" x14ac:dyDescent="0.25">
      <c r="A7294" s="83">
        <v>95424</v>
      </c>
      <c r="B7294" s="83" t="s">
        <v>7905</v>
      </c>
      <c r="C7294" s="83" t="s">
        <v>232</v>
      </c>
      <c r="D7294" s="84">
        <v>30.5</v>
      </c>
      <c r="E7294" s="522" t="s">
        <v>619</v>
      </c>
    </row>
    <row r="7295" spans="1:5" ht="13.5" x14ac:dyDescent="0.25">
      <c r="A7295" s="83">
        <v>100288</v>
      </c>
      <c r="B7295" s="83" t="s">
        <v>7906</v>
      </c>
      <c r="C7295" s="83" t="s">
        <v>547</v>
      </c>
      <c r="D7295" s="84">
        <v>0.06</v>
      </c>
      <c r="E7295" s="522" t="s">
        <v>619</v>
      </c>
    </row>
    <row r="7296" spans="1:5" ht="13.5" x14ac:dyDescent="0.25">
      <c r="A7296" s="83">
        <v>100289</v>
      </c>
      <c r="B7296" s="83" t="s">
        <v>7907</v>
      </c>
      <c r="C7296" s="83" t="s">
        <v>547</v>
      </c>
      <c r="D7296" s="84">
        <v>20.04</v>
      </c>
      <c r="E7296" s="522" t="s">
        <v>619</v>
      </c>
    </row>
    <row r="7297" spans="1:5" ht="13.5" x14ac:dyDescent="0.25">
      <c r="A7297" s="83">
        <v>100290</v>
      </c>
      <c r="B7297" s="83" t="s">
        <v>7908</v>
      </c>
      <c r="C7297" s="83" t="s">
        <v>547</v>
      </c>
      <c r="D7297" s="84">
        <v>0.1</v>
      </c>
      <c r="E7297" s="522" t="s">
        <v>619</v>
      </c>
    </row>
    <row r="7298" spans="1:5" ht="13.5" x14ac:dyDescent="0.25">
      <c r="A7298" s="83">
        <v>100291</v>
      </c>
      <c r="B7298" s="83" t="s">
        <v>7909</v>
      </c>
      <c r="C7298" s="83" t="s">
        <v>547</v>
      </c>
      <c r="D7298" s="84">
        <v>0.25</v>
      </c>
      <c r="E7298" s="522" t="s">
        <v>619</v>
      </c>
    </row>
    <row r="7299" spans="1:5" ht="13.5" x14ac:dyDescent="0.25">
      <c r="A7299" s="83">
        <v>100292</v>
      </c>
      <c r="B7299" s="83" t="s">
        <v>7910</v>
      </c>
      <c r="C7299" s="83" t="s">
        <v>547</v>
      </c>
      <c r="D7299" s="84">
        <v>0.72</v>
      </c>
      <c r="E7299" s="522" t="s">
        <v>619</v>
      </c>
    </row>
    <row r="7300" spans="1:5" ht="13.5" x14ac:dyDescent="0.25">
      <c r="A7300" s="83">
        <v>100293</v>
      </c>
      <c r="B7300" s="83" t="s">
        <v>7911</v>
      </c>
      <c r="C7300" s="83" t="s">
        <v>547</v>
      </c>
      <c r="D7300" s="84">
        <v>0.17</v>
      </c>
      <c r="E7300" s="522" t="s">
        <v>619</v>
      </c>
    </row>
    <row r="7301" spans="1:5" ht="13.5" x14ac:dyDescent="0.25">
      <c r="A7301" s="83">
        <v>100294</v>
      </c>
      <c r="B7301" s="83" t="s">
        <v>7912</v>
      </c>
      <c r="C7301" s="83" t="s">
        <v>547</v>
      </c>
      <c r="D7301" s="84">
        <v>0.38</v>
      </c>
      <c r="E7301" s="522" t="s">
        <v>619</v>
      </c>
    </row>
    <row r="7302" spans="1:5" ht="13.5" x14ac:dyDescent="0.25">
      <c r="A7302" s="83">
        <v>100295</v>
      </c>
      <c r="B7302" s="83" t="s">
        <v>7913</v>
      </c>
      <c r="C7302" s="83" t="s">
        <v>547</v>
      </c>
      <c r="D7302" s="84">
        <v>0.6</v>
      </c>
      <c r="E7302" s="522" t="s">
        <v>619</v>
      </c>
    </row>
    <row r="7303" spans="1:5" ht="13.5" x14ac:dyDescent="0.25">
      <c r="A7303" s="83">
        <v>100296</v>
      </c>
      <c r="B7303" s="83" t="s">
        <v>7914</v>
      </c>
      <c r="C7303" s="83" t="s">
        <v>547</v>
      </c>
      <c r="D7303" s="84">
        <v>1.1299999999999999</v>
      </c>
      <c r="E7303" s="522" t="s">
        <v>619</v>
      </c>
    </row>
    <row r="7304" spans="1:5" ht="13.5" x14ac:dyDescent="0.25">
      <c r="A7304" s="83">
        <v>100297</v>
      </c>
      <c r="B7304" s="83" t="s">
        <v>7915</v>
      </c>
      <c r="C7304" s="83" t="s">
        <v>547</v>
      </c>
      <c r="D7304" s="84">
        <v>1.28</v>
      </c>
      <c r="E7304" s="522" t="s">
        <v>619</v>
      </c>
    </row>
    <row r="7305" spans="1:5" ht="13.5" x14ac:dyDescent="0.25">
      <c r="A7305" s="83">
        <v>100298</v>
      </c>
      <c r="B7305" s="83" t="s">
        <v>7916</v>
      </c>
      <c r="C7305" s="83" t="s">
        <v>547</v>
      </c>
      <c r="D7305" s="84">
        <v>0.49</v>
      </c>
      <c r="E7305" s="522" t="s">
        <v>619</v>
      </c>
    </row>
    <row r="7306" spans="1:5" ht="13.5" x14ac:dyDescent="0.25">
      <c r="A7306" s="83">
        <v>100299</v>
      </c>
      <c r="B7306" s="83" t="s">
        <v>7917</v>
      </c>
      <c r="C7306" s="83" t="s">
        <v>547</v>
      </c>
      <c r="D7306" s="84">
        <v>0.63</v>
      </c>
      <c r="E7306" s="522" t="s">
        <v>619</v>
      </c>
    </row>
    <row r="7307" spans="1:5" ht="13.5" x14ac:dyDescent="0.25">
      <c r="A7307" s="83">
        <v>100300</v>
      </c>
      <c r="B7307" s="83" t="s">
        <v>7918</v>
      </c>
      <c r="C7307" s="83" t="s">
        <v>547</v>
      </c>
      <c r="D7307" s="84">
        <v>22.88</v>
      </c>
      <c r="E7307" s="522" t="s">
        <v>619</v>
      </c>
    </row>
    <row r="7308" spans="1:5" ht="13.5" x14ac:dyDescent="0.25">
      <c r="A7308" s="83">
        <v>100301</v>
      </c>
      <c r="B7308" s="83" t="s">
        <v>7919</v>
      </c>
      <c r="C7308" s="83" t="s">
        <v>547</v>
      </c>
      <c r="D7308" s="84">
        <v>26.18</v>
      </c>
      <c r="E7308" s="522" t="s">
        <v>619</v>
      </c>
    </row>
    <row r="7309" spans="1:5" ht="13.5" x14ac:dyDescent="0.25">
      <c r="A7309" s="83">
        <v>100302</v>
      </c>
      <c r="B7309" s="83" t="s">
        <v>7920</v>
      </c>
      <c r="C7309" s="83" t="s">
        <v>547</v>
      </c>
      <c r="D7309" s="84">
        <v>150.80000000000001</v>
      </c>
      <c r="E7309" s="522" t="s">
        <v>619</v>
      </c>
    </row>
    <row r="7310" spans="1:5" ht="13.5" x14ac:dyDescent="0.25">
      <c r="A7310" s="83">
        <v>100303</v>
      </c>
      <c r="B7310" s="83" t="s">
        <v>7921</v>
      </c>
      <c r="C7310" s="83" t="s">
        <v>547</v>
      </c>
      <c r="D7310" s="84">
        <v>19.11</v>
      </c>
      <c r="E7310" s="522" t="s">
        <v>619</v>
      </c>
    </row>
    <row r="7311" spans="1:5" ht="13.5" x14ac:dyDescent="0.25">
      <c r="A7311" s="83">
        <v>100304</v>
      </c>
      <c r="B7311" s="83" t="s">
        <v>7922</v>
      </c>
      <c r="C7311" s="83" t="s">
        <v>547</v>
      </c>
      <c r="D7311" s="84">
        <v>80</v>
      </c>
      <c r="E7311" s="522" t="s">
        <v>619</v>
      </c>
    </row>
    <row r="7312" spans="1:5" ht="13.5" x14ac:dyDescent="0.25">
      <c r="A7312" s="83">
        <v>100305</v>
      </c>
      <c r="B7312" s="83" t="s">
        <v>7923</v>
      </c>
      <c r="C7312" s="83" t="s">
        <v>547</v>
      </c>
      <c r="D7312" s="84">
        <v>105.57</v>
      </c>
      <c r="E7312" s="522" t="s">
        <v>619</v>
      </c>
    </row>
    <row r="7313" spans="1:5" ht="13.5" x14ac:dyDescent="0.25">
      <c r="A7313" s="83">
        <v>100306</v>
      </c>
      <c r="B7313" s="83" t="s">
        <v>7924</v>
      </c>
      <c r="C7313" s="83" t="s">
        <v>547</v>
      </c>
      <c r="D7313" s="84">
        <v>118.88</v>
      </c>
      <c r="E7313" s="522" t="s">
        <v>619</v>
      </c>
    </row>
    <row r="7314" spans="1:5" ht="13.5" x14ac:dyDescent="0.25">
      <c r="A7314" s="83">
        <v>100307</v>
      </c>
      <c r="B7314" s="83" t="s">
        <v>7925</v>
      </c>
      <c r="C7314" s="83" t="s">
        <v>547</v>
      </c>
      <c r="D7314" s="84">
        <v>27.91</v>
      </c>
      <c r="E7314" s="522" t="s">
        <v>619</v>
      </c>
    </row>
    <row r="7315" spans="1:5" ht="13.5" x14ac:dyDescent="0.25">
      <c r="A7315" s="83">
        <v>100308</v>
      </c>
      <c r="B7315" s="83" t="s">
        <v>7926</v>
      </c>
      <c r="C7315" s="83" t="s">
        <v>547</v>
      </c>
      <c r="D7315" s="84">
        <v>25.81</v>
      </c>
      <c r="E7315" s="522" t="s">
        <v>619</v>
      </c>
    </row>
    <row r="7316" spans="1:5" ht="13.5" x14ac:dyDescent="0.25">
      <c r="A7316" s="83">
        <v>100309</v>
      </c>
      <c r="B7316" s="83" t="s">
        <v>7927</v>
      </c>
      <c r="C7316" s="83" t="s">
        <v>547</v>
      </c>
      <c r="D7316" s="84">
        <v>39.03</v>
      </c>
      <c r="E7316" s="522" t="s">
        <v>619</v>
      </c>
    </row>
    <row r="7317" spans="1:5" ht="13.5" x14ac:dyDescent="0.25">
      <c r="A7317" s="83">
        <v>100310</v>
      </c>
      <c r="B7317" s="83" t="s">
        <v>7928</v>
      </c>
      <c r="C7317" s="83" t="s">
        <v>232</v>
      </c>
      <c r="D7317" s="84">
        <v>13.56</v>
      </c>
      <c r="E7317" s="522" t="s">
        <v>619</v>
      </c>
    </row>
    <row r="7318" spans="1:5" ht="13.5" x14ac:dyDescent="0.25">
      <c r="A7318" s="83">
        <v>100311</v>
      </c>
      <c r="B7318" s="83" t="s">
        <v>7929</v>
      </c>
      <c r="C7318" s="83" t="s">
        <v>232</v>
      </c>
      <c r="D7318" s="84">
        <v>96.37</v>
      </c>
      <c r="E7318" s="522" t="s">
        <v>619</v>
      </c>
    </row>
    <row r="7319" spans="1:5" ht="13.5" x14ac:dyDescent="0.25">
      <c r="A7319" s="83">
        <v>100312</v>
      </c>
      <c r="B7319" s="83" t="s">
        <v>7930</v>
      </c>
      <c r="C7319" s="83" t="s">
        <v>232</v>
      </c>
      <c r="D7319" s="84">
        <v>130.51</v>
      </c>
      <c r="E7319" s="522" t="s">
        <v>619</v>
      </c>
    </row>
    <row r="7320" spans="1:5" ht="13.5" x14ac:dyDescent="0.25">
      <c r="A7320" s="83">
        <v>100313</v>
      </c>
      <c r="B7320" s="83" t="s">
        <v>7931</v>
      </c>
      <c r="C7320" s="83" t="s">
        <v>232</v>
      </c>
      <c r="D7320" s="84">
        <v>151.06</v>
      </c>
      <c r="E7320" s="522" t="s">
        <v>619</v>
      </c>
    </row>
    <row r="7321" spans="1:5" ht="13.5" x14ac:dyDescent="0.25">
      <c r="A7321" s="83">
        <v>100314</v>
      </c>
      <c r="B7321" s="83" t="s">
        <v>7932</v>
      </c>
      <c r="C7321" s="83" t="s">
        <v>232</v>
      </c>
      <c r="D7321" s="84">
        <v>170.43</v>
      </c>
      <c r="E7321" s="522" t="s">
        <v>619</v>
      </c>
    </row>
    <row r="7322" spans="1:5" ht="13.5" x14ac:dyDescent="0.25">
      <c r="A7322" s="83">
        <v>100315</v>
      </c>
      <c r="B7322" s="83" t="s">
        <v>7933</v>
      </c>
      <c r="C7322" s="83" t="s">
        <v>232</v>
      </c>
      <c r="D7322" s="84">
        <v>83.71</v>
      </c>
      <c r="E7322" s="522" t="s">
        <v>619</v>
      </c>
    </row>
    <row r="7323" spans="1:5" ht="13.5" x14ac:dyDescent="0.25">
      <c r="A7323" s="83">
        <v>100316</v>
      </c>
      <c r="B7323" s="83" t="s">
        <v>7918</v>
      </c>
      <c r="C7323" s="83" t="s">
        <v>232</v>
      </c>
      <c r="D7323" s="361">
        <v>4042.01</v>
      </c>
      <c r="E7323" s="522" t="s">
        <v>619</v>
      </c>
    </row>
    <row r="7324" spans="1:5" ht="13.5" x14ac:dyDescent="0.25">
      <c r="A7324" s="83">
        <v>100317</v>
      </c>
      <c r="B7324" s="83" t="s">
        <v>7934</v>
      </c>
      <c r="C7324" s="83" t="s">
        <v>232</v>
      </c>
      <c r="D7324" s="361">
        <v>26488.52</v>
      </c>
      <c r="E7324" s="522" t="s">
        <v>619</v>
      </c>
    </row>
    <row r="7325" spans="1:5" ht="13.5" x14ac:dyDescent="0.25">
      <c r="A7325" s="83">
        <v>100318</v>
      </c>
      <c r="B7325" s="83" t="s">
        <v>7922</v>
      </c>
      <c r="C7325" s="83" t="s">
        <v>232</v>
      </c>
      <c r="D7325" s="361">
        <v>14143.57</v>
      </c>
      <c r="E7325" s="522" t="s">
        <v>619</v>
      </c>
    </row>
    <row r="7326" spans="1:5" ht="13.5" x14ac:dyDescent="0.25">
      <c r="A7326" s="83">
        <v>100319</v>
      </c>
      <c r="B7326" s="83" t="s">
        <v>7923</v>
      </c>
      <c r="C7326" s="83" t="s">
        <v>232</v>
      </c>
      <c r="D7326" s="361">
        <v>18524.2</v>
      </c>
      <c r="E7326" s="522" t="s">
        <v>619</v>
      </c>
    </row>
    <row r="7327" spans="1:5" ht="13.5" x14ac:dyDescent="0.25">
      <c r="A7327" s="83">
        <v>100320</v>
      </c>
      <c r="B7327" s="83" t="s">
        <v>7924</v>
      </c>
      <c r="C7327" s="83" t="s">
        <v>232</v>
      </c>
      <c r="D7327" s="361">
        <v>20854.599999999999</v>
      </c>
      <c r="E7327" s="522" t="s">
        <v>619</v>
      </c>
    </row>
    <row r="7328" spans="1:5" ht="13.5" x14ac:dyDescent="0.25">
      <c r="A7328" s="83">
        <v>100321</v>
      </c>
      <c r="B7328" s="83" t="s">
        <v>7927</v>
      </c>
      <c r="C7328" s="83" t="s">
        <v>232</v>
      </c>
      <c r="D7328" s="361">
        <v>6855.02</v>
      </c>
      <c r="E7328" s="522" t="s">
        <v>619</v>
      </c>
    </row>
    <row r="7329" spans="1:5" ht="13.5" x14ac:dyDescent="0.25">
      <c r="A7329" s="83">
        <v>100533</v>
      </c>
      <c r="B7329" s="83" t="s">
        <v>7935</v>
      </c>
      <c r="C7329" s="83" t="s">
        <v>547</v>
      </c>
      <c r="D7329" s="84">
        <v>24.95</v>
      </c>
      <c r="E7329" s="522" t="s">
        <v>619</v>
      </c>
    </row>
    <row r="7330" spans="1:5" ht="13.5" x14ac:dyDescent="0.25">
      <c r="A7330" s="83">
        <v>100534</v>
      </c>
      <c r="B7330" s="83" t="s">
        <v>7935</v>
      </c>
      <c r="C7330" s="83" t="s">
        <v>232</v>
      </c>
      <c r="D7330" s="361">
        <v>4403.62</v>
      </c>
      <c r="E7330" s="522" t="s">
        <v>619</v>
      </c>
    </row>
    <row r="7331" spans="1:5" ht="13.5" x14ac:dyDescent="0.25">
      <c r="A7331" s="83">
        <v>100535</v>
      </c>
      <c r="B7331" s="83" t="s">
        <v>7936</v>
      </c>
      <c r="C7331" s="83" t="s">
        <v>547</v>
      </c>
      <c r="D7331" s="84">
        <v>0.39</v>
      </c>
      <c r="E7331" s="522" t="s">
        <v>619</v>
      </c>
    </row>
    <row r="7332" spans="1:5" ht="13.5" x14ac:dyDescent="0.25">
      <c r="A7332" s="83">
        <v>100536</v>
      </c>
      <c r="B7332" s="83" t="s">
        <v>7937</v>
      </c>
      <c r="C7332" s="83" t="s">
        <v>232</v>
      </c>
      <c r="D7332" s="84">
        <v>52.11</v>
      </c>
      <c r="E7332" s="522" t="s">
        <v>619</v>
      </c>
    </row>
    <row r="7333" spans="1:5" ht="13.5" x14ac:dyDescent="0.25">
      <c r="A7333" s="83">
        <v>101284</v>
      </c>
      <c r="B7333" s="83" t="s">
        <v>7938</v>
      </c>
      <c r="C7333" s="83" t="s">
        <v>547</v>
      </c>
      <c r="D7333" s="84">
        <v>1.75</v>
      </c>
      <c r="E7333" s="522" t="s">
        <v>619</v>
      </c>
    </row>
    <row r="7334" spans="1:5" ht="13.5" x14ac:dyDescent="0.25">
      <c r="A7334" s="83">
        <v>101285</v>
      </c>
      <c r="B7334" s="83" t="s">
        <v>7939</v>
      </c>
      <c r="C7334" s="83" t="s">
        <v>547</v>
      </c>
      <c r="D7334" s="84">
        <v>0.5</v>
      </c>
      <c r="E7334" s="522" t="s">
        <v>619</v>
      </c>
    </row>
    <row r="7335" spans="1:5" ht="13.5" x14ac:dyDescent="0.25">
      <c r="A7335" s="83">
        <v>101286</v>
      </c>
      <c r="B7335" s="83" t="s">
        <v>7940</v>
      </c>
      <c r="C7335" s="83" t="s">
        <v>232</v>
      </c>
      <c r="D7335" s="84">
        <v>17.82</v>
      </c>
      <c r="E7335" s="522" t="s">
        <v>619</v>
      </c>
    </row>
    <row r="7336" spans="1:5" ht="13.5" x14ac:dyDescent="0.25">
      <c r="A7336" s="83">
        <v>101287</v>
      </c>
      <c r="B7336" s="83" t="s">
        <v>7941</v>
      </c>
      <c r="C7336" s="83" t="s">
        <v>232</v>
      </c>
      <c r="D7336" s="84">
        <v>87.32</v>
      </c>
      <c r="E7336" s="522" t="s">
        <v>619</v>
      </c>
    </row>
    <row r="7337" spans="1:5" ht="13.5" x14ac:dyDescent="0.25">
      <c r="A7337" s="83">
        <v>101288</v>
      </c>
      <c r="B7337" s="83" t="s">
        <v>7942</v>
      </c>
      <c r="C7337" s="83" t="s">
        <v>232</v>
      </c>
      <c r="D7337" s="84">
        <v>24.42</v>
      </c>
      <c r="E7337" s="522" t="s">
        <v>619</v>
      </c>
    </row>
    <row r="7338" spans="1:5" ht="13.5" x14ac:dyDescent="0.25">
      <c r="A7338" s="83">
        <v>101289</v>
      </c>
      <c r="B7338" s="83" t="s">
        <v>7943</v>
      </c>
      <c r="C7338" s="83" t="s">
        <v>232</v>
      </c>
      <c r="D7338" s="84">
        <v>20.57</v>
      </c>
      <c r="E7338" s="522" t="s">
        <v>619</v>
      </c>
    </row>
    <row r="7339" spans="1:5" ht="13.5" x14ac:dyDescent="0.25">
      <c r="A7339" s="83">
        <v>101290</v>
      </c>
      <c r="B7339" s="83" t="s">
        <v>7944</v>
      </c>
      <c r="C7339" s="83" t="s">
        <v>232</v>
      </c>
      <c r="D7339" s="84">
        <v>33.39</v>
      </c>
      <c r="E7339" s="522" t="s">
        <v>619</v>
      </c>
    </row>
    <row r="7340" spans="1:5" ht="13.5" x14ac:dyDescent="0.25">
      <c r="A7340" s="83">
        <v>101291</v>
      </c>
      <c r="B7340" s="83" t="s">
        <v>7945</v>
      </c>
      <c r="C7340" s="83" t="s">
        <v>232</v>
      </c>
      <c r="D7340" s="84">
        <v>24.12</v>
      </c>
      <c r="E7340" s="522" t="s">
        <v>619</v>
      </c>
    </row>
    <row r="7341" spans="1:5" ht="13.5" x14ac:dyDescent="0.25">
      <c r="A7341" s="83">
        <v>101292</v>
      </c>
      <c r="B7341" s="83" t="s">
        <v>7946</v>
      </c>
      <c r="C7341" s="83" t="s">
        <v>232</v>
      </c>
      <c r="D7341" s="84">
        <v>22.49</v>
      </c>
      <c r="E7341" s="522" t="s">
        <v>619</v>
      </c>
    </row>
    <row r="7342" spans="1:5" ht="13.5" x14ac:dyDescent="0.25">
      <c r="A7342" s="83">
        <v>101293</v>
      </c>
      <c r="B7342" s="83" t="s">
        <v>7947</v>
      </c>
      <c r="C7342" s="83" t="s">
        <v>232</v>
      </c>
      <c r="D7342" s="84">
        <v>28.58</v>
      </c>
      <c r="E7342" s="522" t="s">
        <v>619</v>
      </c>
    </row>
    <row r="7343" spans="1:5" ht="13.5" x14ac:dyDescent="0.25">
      <c r="A7343" s="83">
        <v>101294</v>
      </c>
      <c r="B7343" s="83" t="s">
        <v>7948</v>
      </c>
      <c r="C7343" s="83" t="s">
        <v>232</v>
      </c>
      <c r="D7343" s="84">
        <v>46.71</v>
      </c>
      <c r="E7343" s="522" t="s">
        <v>619</v>
      </c>
    </row>
    <row r="7344" spans="1:5" ht="13.5" x14ac:dyDescent="0.25">
      <c r="A7344" s="83">
        <v>101295</v>
      </c>
      <c r="B7344" s="83" t="s">
        <v>7949</v>
      </c>
      <c r="C7344" s="83" t="s">
        <v>232</v>
      </c>
      <c r="D7344" s="84">
        <v>22.8</v>
      </c>
      <c r="E7344" s="522" t="s">
        <v>619</v>
      </c>
    </row>
    <row r="7345" spans="1:5" ht="13.5" x14ac:dyDescent="0.25">
      <c r="A7345" s="83">
        <v>101296</v>
      </c>
      <c r="B7345" s="83" t="s">
        <v>7950</v>
      </c>
      <c r="C7345" s="83" t="s">
        <v>232</v>
      </c>
      <c r="D7345" s="84">
        <v>30.22</v>
      </c>
      <c r="E7345" s="522" t="s">
        <v>619</v>
      </c>
    </row>
    <row r="7346" spans="1:5" ht="13.5" x14ac:dyDescent="0.25">
      <c r="A7346" s="83">
        <v>101297</v>
      </c>
      <c r="B7346" s="83" t="s">
        <v>7951</v>
      </c>
      <c r="C7346" s="83" t="s">
        <v>232</v>
      </c>
      <c r="D7346" s="84">
        <v>32.44</v>
      </c>
      <c r="E7346" s="522" t="s">
        <v>619</v>
      </c>
    </row>
    <row r="7347" spans="1:5" ht="13.5" x14ac:dyDescent="0.25">
      <c r="A7347" s="83">
        <v>101298</v>
      </c>
      <c r="B7347" s="83" t="s">
        <v>7952</v>
      </c>
      <c r="C7347" s="83" t="s">
        <v>232</v>
      </c>
      <c r="D7347" s="84">
        <v>25.06</v>
      </c>
      <c r="E7347" s="522" t="s">
        <v>619</v>
      </c>
    </row>
    <row r="7348" spans="1:5" ht="13.5" x14ac:dyDescent="0.25">
      <c r="A7348" s="83">
        <v>101299</v>
      </c>
      <c r="B7348" s="83" t="s">
        <v>7953</v>
      </c>
      <c r="C7348" s="83" t="s">
        <v>232</v>
      </c>
      <c r="D7348" s="84">
        <v>22.8</v>
      </c>
      <c r="E7348" s="522" t="s">
        <v>619</v>
      </c>
    </row>
    <row r="7349" spans="1:5" ht="13.5" x14ac:dyDescent="0.25">
      <c r="A7349" s="83">
        <v>101300</v>
      </c>
      <c r="B7349" s="83" t="s">
        <v>7954</v>
      </c>
      <c r="C7349" s="83" t="s">
        <v>232</v>
      </c>
      <c r="D7349" s="84">
        <v>19.579999999999998</v>
      </c>
      <c r="E7349" s="522" t="s">
        <v>619</v>
      </c>
    </row>
    <row r="7350" spans="1:5" ht="13.5" x14ac:dyDescent="0.25">
      <c r="A7350" s="83">
        <v>101301</v>
      </c>
      <c r="B7350" s="83" t="s">
        <v>7955</v>
      </c>
      <c r="C7350" s="83" t="s">
        <v>232</v>
      </c>
      <c r="D7350" s="84">
        <v>13.72</v>
      </c>
      <c r="E7350" s="522" t="s">
        <v>619</v>
      </c>
    </row>
    <row r="7351" spans="1:5" ht="13.5" x14ac:dyDescent="0.25">
      <c r="A7351" s="83">
        <v>101302</v>
      </c>
      <c r="B7351" s="83" t="s">
        <v>7956</v>
      </c>
      <c r="C7351" s="83" t="s">
        <v>232</v>
      </c>
      <c r="D7351" s="84">
        <v>40.770000000000003</v>
      </c>
      <c r="E7351" s="522" t="s">
        <v>619</v>
      </c>
    </row>
    <row r="7352" spans="1:5" ht="13.5" x14ac:dyDescent="0.25">
      <c r="A7352" s="83">
        <v>101303</v>
      </c>
      <c r="B7352" s="83" t="s">
        <v>7957</v>
      </c>
      <c r="C7352" s="83" t="s">
        <v>232</v>
      </c>
      <c r="D7352" s="84">
        <v>80.75</v>
      </c>
      <c r="E7352" s="522" t="s">
        <v>619</v>
      </c>
    </row>
    <row r="7353" spans="1:5" ht="13.5" x14ac:dyDescent="0.25">
      <c r="A7353" s="83">
        <v>101304</v>
      </c>
      <c r="B7353" s="83" t="s">
        <v>7958</v>
      </c>
      <c r="C7353" s="83" t="s">
        <v>232</v>
      </c>
      <c r="D7353" s="84">
        <v>36.57</v>
      </c>
      <c r="E7353" s="522" t="s">
        <v>619</v>
      </c>
    </row>
    <row r="7354" spans="1:5" ht="13.5" x14ac:dyDescent="0.25">
      <c r="A7354" s="83">
        <v>101305</v>
      </c>
      <c r="B7354" s="83" t="s">
        <v>7959</v>
      </c>
      <c r="C7354" s="83" t="s">
        <v>232</v>
      </c>
      <c r="D7354" s="84">
        <v>51.79</v>
      </c>
      <c r="E7354" s="522" t="s">
        <v>619</v>
      </c>
    </row>
    <row r="7355" spans="1:5" ht="13.5" x14ac:dyDescent="0.25">
      <c r="A7355" s="83">
        <v>101307</v>
      </c>
      <c r="B7355" s="83" t="s">
        <v>7960</v>
      </c>
      <c r="C7355" s="83" t="s">
        <v>232</v>
      </c>
      <c r="D7355" s="84">
        <v>24.25</v>
      </c>
      <c r="E7355" s="522" t="s">
        <v>619</v>
      </c>
    </row>
    <row r="7356" spans="1:5" ht="13.5" x14ac:dyDescent="0.25">
      <c r="A7356" s="83">
        <v>101308</v>
      </c>
      <c r="B7356" s="83" t="s">
        <v>7961</v>
      </c>
      <c r="C7356" s="83" t="s">
        <v>232</v>
      </c>
      <c r="D7356" s="84">
        <v>33.29</v>
      </c>
      <c r="E7356" s="522" t="s">
        <v>619</v>
      </c>
    </row>
    <row r="7357" spans="1:5" ht="13.5" x14ac:dyDescent="0.25">
      <c r="A7357" s="83">
        <v>101309</v>
      </c>
      <c r="B7357" s="83" t="s">
        <v>7962</v>
      </c>
      <c r="C7357" s="83" t="s">
        <v>232</v>
      </c>
      <c r="D7357" s="84">
        <v>33.56</v>
      </c>
      <c r="E7357" s="522" t="s">
        <v>619</v>
      </c>
    </row>
    <row r="7358" spans="1:5" ht="13.5" x14ac:dyDescent="0.25">
      <c r="A7358" s="83">
        <v>101310</v>
      </c>
      <c r="B7358" s="83" t="s">
        <v>7963</v>
      </c>
      <c r="C7358" s="83" t="s">
        <v>232</v>
      </c>
      <c r="D7358" s="84">
        <v>39.770000000000003</v>
      </c>
      <c r="E7358" s="522" t="s">
        <v>619</v>
      </c>
    </row>
    <row r="7359" spans="1:5" ht="13.5" x14ac:dyDescent="0.25">
      <c r="A7359" s="83">
        <v>101311</v>
      </c>
      <c r="B7359" s="83" t="s">
        <v>7964</v>
      </c>
      <c r="C7359" s="83" t="s">
        <v>232</v>
      </c>
      <c r="D7359" s="84">
        <v>31.09</v>
      </c>
      <c r="E7359" s="522" t="s">
        <v>619</v>
      </c>
    </row>
    <row r="7360" spans="1:5" ht="13.5" x14ac:dyDescent="0.25">
      <c r="A7360" s="83">
        <v>101312</v>
      </c>
      <c r="B7360" s="83" t="s">
        <v>7965</v>
      </c>
      <c r="C7360" s="83" t="s">
        <v>232</v>
      </c>
      <c r="D7360" s="84">
        <v>23.55</v>
      </c>
      <c r="E7360" s="522" t="s">
        <v>619</v>
      </c>
    </row>
    <row r="7361" spans="1:5" ht="13.5" x14ac:dyDescent="0.25">
      <c r="A7361" s="83">
        <v>101313</v>
      </c>
      <c r="B7361" s="83" t="s">
        <v>7966</v>
      </c>
      <c r="C7361" s="83" t="s">
        <v>232</v>
      </c>
      <c r="D7361" s="84">
        <v>103.47</v>
      </c>
      <c r="E7361" s="522" t="s">
        <v>619</v>
      </c>
    </row>
    <row r="7362" spans="1:5" ht="13.5" x14ac:dyDescent="0.25">
      <c r="A7362" s="83">
        <v>101314</v>
      </c>
      <c r="B7362" s="83" t="s">
        <v>7967</v>
      </c>
      <c r="C7362" s="83" t="s">
        <v>232</v>
      </c>
      <c r="D7362" s="84">
        <v>100.49</v>
      </c>
      <c r="E7362" s="522" t="s">
        <v>619</v>
      </c>
    </row>
    <row r="7363" spans="1:5" ht="13.5" x14ac:dyDescent="0.25">
      <c r="A7363" s="83">
        <v>101315</v>
      </c>
      <c r="B7363" s="83" t="s">
        <v>7968</v>
      </c>
      <c r="C7363" s="83" t="s">
        <v>232</v>
      </c>
      <c r="D7363" s="84">
        <v>98.44</v>
      </c>
      <c r="E7363" s="522" t="s">
        <v>619</v>
      </c>
    </row>
    <row r="7364" spans="1:5" ht="13.5" x14ac:dyDescent="0.25">
      <c r="A7364" s="83">
        <v>101316</v>
      </c>
      <c r="B7364" s="83" t="s">
        <v>7969</v>
      </c>
      <c r="C7364" s="83" t="s">
        <v>232</v>
      </c>
      <c r="D7364" s="84">
        <v>41.12</v>
      </c>
      <c r="E7364" s="522" t="s">
        <v>619</v>
      </c>
    </row>
    <row r="7365" spans="1:5" ht="13.5" x14ac:dyDescent="0.25">
      <c r="A7365" s="83">
        <v>101317</v>
      </c>
      <c r="B7365" s="83" t="s">
        <v>7970</v>
      </c>
      <c r="C7365" s="83" t="s">
        <v>232</v>
      </c>
      <c r="D7365" s="84">
        <v>233.56</v>
      </c>
      <c r="E7365" s="522" t="s">
        <v>619</v>
      </c>
    </row>
    <row r="7366" spans="1:5" ht="13.5" x14ac:dyDescent="0.25">
      <c r="A7366" s="83">
        <v>101318</v>
      </c>
      <c r="B7366" s="83" t="s">
        <v>7971</v>
      </c>
      <c r="C7366" s="83" t="s">
        <v>232</v>
      </c>
      <c r="D7366" s="84">
        <v>467.72</v>
      </c>
      <c r="E7366" s="522" t="s">
        <v>619</v>
      </c>
    </row>
    <row r="7367" spans="1:5" ht="13.5" x14ac:dyDescent="0.25">
      <c r="A7367" s="83">
        <v>101319</v>
      </c>
      <c r="B7367" s="83" t="s">
        <v>7972</v>
      </c>
      <c r="C7367" s="83" t="s">
        <v>232</v>
      </c>
      <c r="D7367" s="84">
        <v>67.59</v>
      </c>
      <c r="E7367" s="522" t="s">
        <v>619</v>
      </c>
    </row>
    <row r="7368" spans="1:5" ht="13.5" x14ac:dyDescent="0.25">
      <c r="A7368" s="83">
        <v>101320</v>
      </c>
      <c r="B7368" s="83" t="s">
        <v>7973</v>
      </c>
      <c r="C7368" s="83" t="s">
        <v>232</v>
      </c>
      <c r="D7368" s="84">
        <v>24.7</v>
      </c>
      <c r="E7368" s="522" t="s">
        <v>619</v>
      </c>
    </row>
    <row r="7369" spans="1:5" ht="13.5" x14ac:dyDescent="0.25">
      <c r="A7369" s="83">
        <v>101322</v>
      </c>
      <c r="B7369" s="83" t="s">
        <v>7974</v>
      </c>
      <c r="C7369" s="83" t="s">
        <v>232</v>
      </c>
      <c r="D7369" s="84">
        <v>20.48</v>
      </c>
      <c r="E7369" s="522" t="s">
        <v>619</v>
      </c>
    </row>
    <row r="7370" spans="1:5" ht="13.5" x14ac:dyDescent="0.25">
      <c r="A7370" s="83">
        <v>101323</v>
      </c>
      <c r="B7370" s="83" t="s">
        <v>7975</v>
      </c>
      <c r="C7370" s="83" t="s">
        <v>232</v>
      </c>
      <c r="D7370" s="84">
        <v>48.19</v>
      </c>
      <c r="E7370" s="522" t="s">
        <v>619</v>
      </c>
    </row>
    <row r="7371" spans="1:5" ht="13.5" x14ac:dyDescent="0.25">
      <c r="A7371" s="83">
        <v>101324</v>
      </c>
      <c r="B7371" s="83" t="s">
        <v>7976</v>
      </c>
      <c r="C7371" s="83" t="s">
        <v>232</v>
      </c>
      <c r="D7371" s="84">
        <v>13.23</v>
      </c>
      <c r="E7371" s="522" t="s">
        <v>619</v>
      </c>
    </row>
    <row r="7372" spans="1:5" ht="13.5" x14ac:dyDescent="0.25">
      <c r="A7372" s="83">
        <v>101325</v>
      </c>
      <c r="B7372" s="83" t="s">
        <v>7977</v>
      </c>
      <c r="C7372" s="83" t="s">
        <v>232</v>
      </c>
      <c r="D7372" s="84">
        <v>41.22</v>
      </c>
      <c r="E7372" s="522" t="s">
        <v>619</v>
      </c>
    </row>
    <row r="7373" spans="1:5" ht="13.5" x14ac:dyDescent="0.25">
      <c r="A7373" s="83">
        <v>101326</v>
      </c>
      <c r="B7373" s="83" t="s">
        <v>7978</v>
      </c>
      <c r="C7373" s="83" t="s">
        <v>232</v>
      </c>
      <c r="D7373" s="84">
        <v>10.17</v>
      </c>
      <c r="E7373" s="522" t="s">
        <v>619</v>
      </c>
    </row>
    <row r="7374" spans="1:5" ht="13.5" x14ac:dyDescent="0.25">
      <c r="A7374" s="83">
        <v>101327</v>
      </c>
      <c r="B7374" s="83" t="s">
        <v>7979</v>
      </c>
      <c r="C7374" s="83" t="s">
        <v>232</v>
      </c>
      <c r="D7374" s="84">
        <v>12.6</v>
      </c>
      <c r="E7374" s="522" t="s">
        <v>619</v>
      </c>
    </row>
    <row r="7375" spans="1:5" ht="13.5" x14ac:dyDescent="0.25">
      <c r="A7375" s="83">
        <v>101328</v>
      </c>
      <c r="B7375" s="83" t="s">
        <v>7980</v>
      </c>
      <c r="C7375" s="83" t="s">
        <v>232</v>
      </c>
      <c r="D7375" s="84">
        <v>18.739999999999998</v>
      </c>
      <c r="E7375" s="522" t="s">
        <v>619</v>
      </c>
    </row>
    <row r="7376" spans="1:5" ht="13.5" x14ac:dyDescent="0.25">
      <c r="A7376" s="83">
        <v>101329</v>
      </c>
      <c r="B7376" s="83" t="s">
        <v>7981</v>
      </c>
      <c r="C7376" s="83" t="s">
        <v>232</v>
      </c>
      <c r="D7376" s="84">
        <v>47.2</v>
      </c>
      <c r="E7376" s="522" t="s">
        <v>619</v>
      </c>
    </row>
    <row r="7377" spans="1:5" ht="13.5" x14ac:dyDescent="0.25">
      <c r="A7377" s="83">
        <v>101330</v>
      </c>
      <c r="B7377" s="83" t="s">
        <v>7982</v>
      </c>
      <c r="C7377" s="83" t="s">
        <v>232</v>
      </c>
      <c r="D7377" s="84">
        <v>38.880000000000003</v>
      </c>
      <c r="E7377" s="522" t="s">
        <v>619</v>
      </c>
    </row>
    <row r="7378" spans="1:5" ht="13.5" x14ac:dyDescent="0.25">
      <c r="A7378" s="83">
        <v>101331</v>
      </c>
      <c r="B7378" s="83" t="s">
        <v>7983</v>
      </c>
      <c r="C7378" s="83" t="s">
        <v>232</v>
      </c>
      <c r="D7378" s="84">
        <v>36.840000000000003</v>
      </c>
      <c r="E7378" s="522" t="s">
        <v>619</v>
      </c>
    </row>
    <row r="7379" spans="1:5" ht="13.5" x14ac:dyDescent="0.25">
      <c r="A7379" s="83">
        <v>101332</v>
      </c>
      <c r="B7379" s="83" t="s">
        <v>7984</v>
      </c>
      <c r="C7379" s="83" t="s">
        <v>232</v>
      </c>
      <c r="D7379" s="84">
        <v>13.52</v>
      </c>
      <c r="E7379" s="522" t="s">
        <v>619</v>
      </c>
    </row>
    <row r="7380" spans="1:5" ht="13.5" x14ac:dyDescent="0.25">
      <c r="A7380" s="83">
        <v>101333</v>
      </c>
      <c r="B7380" s="83" t="s">
        <v>7985</v>
      </c>
      <c r="C7380" s="83" t="s">
        <v>232</v>
      </c>
      <c r="D7380" s="84">
        <v>31.57</v>
      </c>
      <c r="E7380" s="522" t="s">
        <v>619</v>
      </c>
    </row>
    <row r="7381" spans="1:5" ht="13.5" x14ac:dyDescent="0.25">
      <c r="A7381" s="83">
        <v>101334</v>
      </c>
      <c r="B7381" s="83" t="s">
        <v>7986</v>
      </c>
      <c r="C7381" s="83" t="s">
        <v>232</v>
      </c>
      <c r="D7381" s="84">
        <v>65.25</v>
      </c>
      <c r="E7381" s="522" t="s">
        <v>619</v>
      </c>
    </row>
    <row r="7382" spans="1:5" ht="13.5" x14ac:dyDescent="0.25">
      <c r="A7382" s="83">
        <v>101335</v>
      </c>
      <c r="B7382" s="83" t="s">
        <v>7987</v>
      </c>
      <c r="C7382" s="83" t="s">
        <v>232</v>
      </c>
      <c r="D7382" s="84">
        <v>16.12</v>
      </c>
      <c r="E7382" s="522" t="s">
        <v>619</v>
      </c>
    </row>
    <row r="7383" spans="1:5" ht="13.5" x14ac:dyDescent="0.25">
      <c r="A7383" s="83">
        <v>101336</v>
      </c>
      <c r="B7383" s="83" t="s">
        <v>7988</v>
      </c>
      <c r="C7383" s="83" t="s">
        <v>232</v>
      </c>
      <c r="D7383" s="84">
        <v>52.36</v>
      </c>
      <c r="E7383" s="522" t="s">
        <v>619</v>
      </c>
    </row>
    <row r="7384" spans="1:5" ht="13.5" x14ac:dyDescent="0.25">
      <c r="A7384" s="83">
        <v>101337</v>
      </c>
      <c r="B7384" s="83" t="s">
        <v>7989</v>
      </c>
      <c r="C7384" s="83" t="s">
        <v>232</v>
      </c>
      <c r="D7384" s="84">
        <v>17.510000000000002</v>
      </c>
      <c r="E7384" s="522" t="s">
        <v>619</v>
      </c>
    </row>
    <row r="7385" spans="1:5" ht="13.5" x14ac:dyDescent="0.25">
      <c r="A7385" s="83">
        <v>101338</v>
      </c>
      <c r="B7385" s="83" t="s">
        <v>7990</v>
      </c>
      <c r="C7385" s="83" t="s">
        <v>232</v>
      </c>
      <c r="D7385" s="84">
        <v>28.04</v>
      </c>
      <c r="E7385" s="522" t="s">
        <v>619</v>
      </c>
    </row>
    <row r="7386" spans="1:5" ht="13.5" x14ac:dyDescent="0.25">
      <c r="A7386" s="83">
        <v>101339</v>
      </c>
      <c r="B7386" s="83" t="s">
        <v>7991</v>
      </c>
      <c r="C7386" s="83" t="s">
        <v>232</v>
      </c>
      <c r="D7386" s="84">
        <v>20.66</v>
      </c>
      <c r="E7386" s="522" t="s">
        <v>619</v>
      </c>
    </row>
    <row r="7387" spans="1:5" ht="13.5" x14ac:dyDescent="0.25">
      <c r="A7387" s="83">
        <v>101340</v>
      </c>
      <c r="B7387" s="83" t="s">
        <v>7992</v>
      </c>
      <c r="C7387" s="83" t="s">
        <v>232</v>
      </c>
      <c r="D7387" s="84">
        <v>19.940000000000001</v>
      </c>
      <c r="E7387" s="522" t="s">
        <v>619</v>
      </c>
    </row>
    <row r="7388" spans="1:5" ht="13.5" x14ac:dyDescent="0.25">
      <c r="A7388" s="83">
        <v>101341</v>
      </c>
      <c r="B7388" s="83" t="s">
        <v>7993</v>
      </c>
      <c r="C7388" s="83" t="s">
        <v>232</v>
      </c>
      <c r="D7388" s="84">
        <v>24.13</v>
      </c>
      <c r="E7388" s="522" t="s">
        <v>619</v>
      </c>
    </row>
    <row r="7389" spans="1:5" ht="13.5" x14ac:dyDescent="0.25">
      <c r="A7389" s="83">
        <v>101342</v>
      </c>
      <c r="B7389" s="83" t="s">
        <v>7994</v>
      </c>
      <c r="C7389" s="83" t="s">
        <v>232</v>
      </c>
      <c r="D7389" s="84">
        <v>25.43</v>
      </c>
      <c r="E7389" s="522" t="s">
        <v>619</v>
      </c>
    </row>
    <row r="7390" spans="1:5" ht="13.5" x14ac:dyDescent="0.25">
      <c r="A7390" s="83">
        <v>101343</v>
      </c>
      <c r="B7390" s="83" t="s">
        <v>7995</v>
      </c>
      <c r="C7390" s="83" t="s">
        <v>232</v>
      </c>
      <c r="D7390" s="84">
        <v>38.659999999999997</v>
      </c>
      <c r="E7390" s="522" t="s">
        <v>619</v>
      </c>
    </row>
    <row r="7391" spans="1:5" ht="13.5" x14ac:dyDescent="0.25">
      <c r="A7391" s="83">
        <v>101344</v>
      </c>
      <c r="B7391" s="83" t="s">
        <v>7996</v>
      </c>
      <c r="C7391" s="83" t="s">
        <v>232</v>
      </c>
      <c r="D7391" s="84">
        <v>43.51</v>
      </c>
      <c r="E7391" s="522" t="s">
        <v>619</v>
      </c>
    </row>
    <row r="7392" spans="1:5" ht="13.5" x14ac:dyDescent="0.25">
      <c r="A7392" s="83">
        <v>101345</v>
      </c>
      <c r="B7392" s="83" t="s">
        <v>7997</v>
      </c>
      <c r="C7392" s="83" t="s">
        <v>232</v>
      </c>
      <c r="D7392" s="84">
        <v>81.180000000000007</v>
      </c>
      <c r="E7392" s="522" t="s">
        <v>619</v>
      </c>
    </row>
    <row r="7393" spans="1:5" ht="13.5" x14ac:dyDescent="0.25">
      <c r="A7393" s="83">
        <v>101346</v>
      </c>
      <c r="B7393" s="83" t="s">
        <v>7998</v>
      </c>
      <c r="C7393" s="83" t="s">
        <v>232</v>
      </c>
      <c r="D7393" s="84">
        <v>34.61</v>
      </c>
      <c r="E7393" s="522" t="s">
        <v>619</v>
      </c>
    </row>
    <row r="7394" spans="1:5" ht="13.5" x14ac:dyDescent="0.25">
      <c r="A7394" s="83">
        <v>101347</v>
      </c>
      <c r="B7394" s="83" t="s">
        <v>7999</v>
      </c>
      <c r="C7394" s="83" t="s">
        <v>232</v>
      </c>
      <c r="D7394" s="84">
        <v>36.58</v>
      </c>
      <c r="E7394" s="522" t="s">
        <v>619</v>
      </c>
    </row>
    <row r="7395" spans="1:5" ht="13.5" x14ac:dyDescent="0.25">
      <c r="A7395" s="83">
        <v>101348</v>
      </c>
      <c r="B7395" s="83" t="s">
        <v>8000</v>
      </c>
      <c r="C7395" s="83" t="s">
        <v>232</v>
      </c>
      <c r="D7395" s="84">
        <v>13</v>
      </c>
      <c r="E7395" s="522" t="s">
        <v>619</v>
      </c>
    </row>
    <row r="7396" spans="1:5" ht="13.5" x14ac:dyDescent="0.25">
      <c r="A7396" s="83">
        <v>101349</v>
      </c>
      <c r="B7396" s="83" t="s">
        <v>8001</v>
      </c>
      <c r="C7396" s="83" t="s">
        <v>232</v>
      </c>
      <c r="D7396" s="84">
        <v>25.86</v>
      </c>
      <c r="E7396" s="522" t="s">
        <v>619</v>
      </c>
    </row>
    <row r="7397" spans="1:5" ht="13.5" x14ac:dyDescent="0.25">
      <c r="A7397" s="83">
        <v>101350</v>
      </c>
      <c r="B7397" s="83" t="s">
        <v>8002</v>
      </c>
      <c r="C7397" s="83" t="s">
        <v>232</v>
      </c>
      <c r="D7397" s="84">
        <v>31.73</v>
      </c>
      <c r="E7397" s="522" t="s">
        <v>619</v>
      </c>
    </row>
    <row r="7398" spans="1:5" ht="13.5" x14ac:dyDescent="0.25">
      <c r="A7398" s="83">
        <v>101351</v>
      </c>
      <c r="B7398" s="83" t="s">
        <v>8003</v>
      </c>
      <c r="C7398" s="83" t="s">
        <v>232</v>
      </c>
      <c r="D7398" s="84">
        <v>24.95</v>
      </c>
      <c r="E7398" s="522" t="s">
        <v>619</v>
      </c>
    </row>
    <row r="7399" spans="1:5" ht="13.5" x14ac:dyDescent="0.25">
      <c r="A7399" s="83">
        <v>101352</v>
      </c>
      <c r="B7399" s="83" t="s">
        <v>8004</v>
      </c>
      <c r="C7399" s="83" t="s">
        <v>232</v>
      </c>
      <c r="D7399" s="84">
        <v>26.7</v>
      </c>
      <c r="E7399" s="522" t="s">
        <v>619</v>
      </c>
    </row>
    <row r="7400" spans="1:5" ht="13.5" x14ac:dyDescent="0.25">
      <c r="A7400" s="83">
        <v>101353</v>
      </c>
      <c r="B7400" s="83" t="s">
        <v>8005</v>
      </c>
      <c r="C7400" s="83" t="s">
        <v>232</v>
      </c>
      <c r="D7400" s="84">
        <v>20.11</v>
      </c>
      <c r="E7400" s="522" t="s">
        <v>619</v>
      </c>
    </row>
    <row r="7401" spans="1:5" ht="13.5" x14ac:dyDescent="0.25">
      <c r="A7401" s="83">
        <v>101354</v>
      </c>
      <c r="B7401" s="83" t="s">
        <v>8006</v>
      </c>
      <c r="C7401" s="83" t="s">
        <v>232</v>
      </c>
      <c r="D7401" s="84">
        <v>40.39</v>
      </c>
      <c r="E7401" s="522" t="s">
        <v>619</v>
      </c>
    </row>
    <row r="7402" spans="1:5" ht="13.5" x14ac:dyDescent="0.25">
      <c r="A7402" s="83">
        <v>101355</v>
      </c>
      <c r="B7402" s="83" t="s">
        <v>8007</v>
      </c>
      <c r="C7402" s="83" t="s">
        <v>232</v>
      </c>
      <c r="D7402" s="84">
        <v>22.93</v>
      </c>
      <c r="E7402" s="522" t="s">
        <v>619</v>
      </c>
    </row>
    <row r="7403" spans="1:5" ht="13.5" x14ac:dyDescent="0.25">
      <c r="A7403" s="83">
        <v>101356</v>
      </c>
      <c r="B7403" s="83" t="s">
        <v>8008</v>
      </c>
      <c r="C7403" s="83" t="s">
        <v>232</v>
      </c>
      <c r="D7403" s="84">
        <v>36.57</v>
      </c>
      <c r="E7403" s="522" t="s">
        <v>619</v>
      </c>
    </row>
    <row r="7404" spans="1:5" ht="13.5" x14ac:dyDescent="0.25">
      <c r="A7404" s="83">
        <v>101357</v>
      </c>
      <c r="B7404" s="83" t="s">
        <v>8009</v>
      </c>
      <c r="C7404" s="83" t="s">
        <v>232</v>
      </c>
      <c r="D7404" s="84">
        <v>52.54</v>
      </c>
      <c r="E7404" s="522" t="s">
        <v>619</v>
      </c>
    </row>
    <row r="7405" spans="1:5" ht="13.5" x14ac:dyDescent="0.25">
      <c r="A7405" s="83">
        <v>101358</v>
      </c>
      <c r="B7405" s="83" t="s">
        <v>8010</v>
      </c>
      <c r="C7405" s="83" t="s">
        <v>232</v>
      </c>
      <c r="D7405" s="84">
        <v>39.58</v>
      </c>
      <c r="E7405" s="522" t="s">
        <v>619</v>
      </c>
    </row>
    <row r="7406" spans="1:5" ht="13.5" x14ac:dyDescent="0.25">
      <c r="A7406" s="83">
        <v>101359</v>
      </c>
      <c r="B7406" s="83" t="s">
        <v>8011</v>
      </c>
      <c r="C7406" s="83" t="s">
        <v>232</v>
      </c>
      <c r="D7406" s="84">
        <v>36.5</v>
      </c>
      <c r="E7406" s="522" t="s">
        <v>619</v>
      </c>
    </row>
    <row r="7407" spans="1:5" ht="13.5" x14ac:dyDescent="0.25">
      <c r="A7407" s="83">
        <v>101360</v>
      </c>
      <c r="B7407" s="83" t="s">
        <v>8012</v>
      </c>
      <c r="C7407" s="83" t="s">
        <v>232</v>
      </c>
      <c r="D7407" s="84">
        <v>39.58</v>
      </c>
      <c r="E7407" s="522" t="s">
        <v>619</v>
      </c>
    </row>
    <row r="7408" spans="1:5" ht="13.5" x14ac:dyDescent="0.25">
      <c r="A7408" s="83">
        <v>101361</v>
      </c>
      <c r="B7408" s="83" t="s">
        <v>8013</v>
      </c>
      <c r="C7408" s="83" t="s">
        <v>232</v>
      </c>
      <c r="D7408" s="84">
        <v>52.82</v>
      </c>
      <c r="E7408" s="522" t="s">
        <v>619</v>
      </c>
    </row>
    <row r="7409" spans="1:5" ht="13.5" x14ac:dyDescent="0.25">
      <c r="A7409" s="83">
        <v>101362</v>
      </c>
      <c r="B7409" s="83" t="s">
        <v>8014</v>
      </c>
      <c r="C7409" s="83" t="s">
        <v>232</v>
      </c>
      <c r="D7409" s="84">
        <v>11.06</v>
      </c>
      <c r="E7409" s="522" t="s">
        <v>619</v>
      </c>
    </row>
    <row r="7410" spans="1:5" ht="13.5" x14ac:dyDescent="0.25">
      <c r="A7410" s="83">
        <v>101363</v>
      </c>
      <c r="B7410" s="83" t="s">
        <v>8015</v>
      </c>
      <c r="C7410" s="83" t="s">
        <v>232</v>
      </c>
      <c r="D7410" s="84">
        <v>33.659999999999997</v>
      </c>
      <c r="E7410" s="522" t="s">
        <v>619</v>
      </c>
    </row>
    <row r="7411" spans="1:5" ht="13.5" x14ac:dyDescent="0.25">
      <c r="A7411" s="83">
        <v>101364</v>
      </c>
      <c r="B7411" s="83" t="s">
        <v>8016</v>
      </c>
      <c r="C7411" s="83" t="s">
        <v>232</v>
      </c>
      <c r="D7411" s="84">
        <v>36</v>
      </c>
      <c r="E7411" s="522" t="s">
        <v>619</v>
      </c>
    </row>
    <row r="7412" spans="1:5" ht="13.5" x14ac:dyDescent="0.25">
      <c r="A7412" s="83">
        <v>101365</v>
      </c>
      <c r="B7412" s="83" t="s">
        <v>8017</v>
      </c>
      <c r="C7412" s="83" t="s">
        <v>232</v>
      </c>
      <c r="D7412" s="84">
        <v>31.06</v>
      </c>
      <c r="E7412" s="522" t="s">
        <v>619</v>
      </c>
    </row>
    <row r="7413" spans="1:5" ht="13.5" x14ac:dyDescent="0.25">
      <c r="A7413" s="83">
        <v>101366</v>
      </c>
      <c r="B7413" s="83" t="s">
        <v>8018</v>
      </c>
      <c r="C7413" s="83" t="s">
        <v>232</v>
      </c>
      <c r="D7413" s="84">
        <v>36.5</v>
      </c>
      <c r="E7413" s="522" t="s">
        <v>619</v>
      </c>
    </row>
    <row r="7414" spans="1:5" ht="13.5" x14ac:dyDescent="0.25">
      <c r="A7414" s="83">
        <v>101367</v>
      </c>
      <c r="B7414" s="83" t="s">
        <v>8019</v>
      </c>
      <c r="C7414" s="83" t="s">
        <v>232</v>
      </c>
      <c r="D7414" s="84">
        <v>31.09</v>
      </c>
      <c r="E7414" s="522" t="s">
        <v>619</v>
      </c>
    </row>
    <row r="7415" spans="1:5" ht="13.5" x14ac:dyDescent="0.25">
      <c r="A7415" s="83">
        <v>101368</v>
      </c>
      <c r="B7415" s="83" t="s">
        <v>8020</v>
      </c>
      <c r="C7415" s="83" t="s">
        <v>232</v>
      </c>
      <c r="D7415" s="84">
        <v>54.52</v>
      </c>
      <c r="E7415" s="522" t="s">
        <v>619</v>
      </c>
    </row>
    <row r="7416" spans="1:5" ht="13.5" x14ac:dyDescent="0.25">
      <c r="A7416" s="83">
        <v>101369</v>
      </c>
      <c r="B7416" s="83" t="s">
        <v>8021</v>
      </c>
      <c r="C7416" s="83" t="s">
        <v>232</v>
      </c>
      <c r="D7416" s="84">
        <v>42.08</v>
      </c>
      <c r="E7416" s="522" t="s">
        <v>619</v>
      </c>
    </row>
    <row r="7417" spans="1:5" ht="13.5" x14ac:dyDescent="0.25">
      <c r="A7417" s="83">
        <v>101370</v>
      </c>
      <c r="B7417" s="83" t="s">
        <v>8022</v>
      </c>
      <c r="C7417" s="83" t="s">
        <v>232</v>
      </c>
      <c r="D7417" s="84">
        <v>30.72</v>
      </c>
      <c r="E7417" s="522" t="s">
        <v>619</v>
      </c>
    </row>
    <row r="7418" spans="1:5" ht="13.5" x14ac:dyDescent="0.25">
      <c r="A7418" s="83">
        <v>101371</v>
      </c>
      <c r="B7418" s="83" t="s">
        <v>8023</v>
      </c>
      <c r="C7418" s="83" t="s">
        <v>232</v>
      </c>
      <c r="D7418" s="84">
        <v>30.38</v>
      </c>
      <c r="E7418" s="522" t="s">
        <v>619</v>
      </c>
    </row>
    <row r="7419" spans="1:5" ht="13.5" x14ac:dyDescent="0.25">
      <c r="A7419" s="83">
        <v>101372</v>
      </c>
      <c r="B7419" s="83" t="s">
        <v>8024</v>
      </c>
      <c r="C7419" s="83" t="s">
        <v>232</v>
      </c>
      <c r="D7419" s="84">
        <v>8.64</v>
      </c>
      <c r="E7419" s="522" t="s">
        <v>619</v>
      </c>
    </row>
    <row r="7420" spans="1:5" ht="13.5" x14ac:dyDescent="0.25">
      <c r="A7420" s="83">
        <v>101373</v>
      </c>
      <c r="B7420" s="83" t="s">
        <v>8025</v>
      </c>
      <c r="C7420" s="83" t="s">
        <v>547</v>
      </c>
      <c r="D7420" s="84">
        <v>162.22</v>
      </c>
      <c r="E7420" s="522" t="s">
        <v>619</v>
      </c>
    </row>
    <row r="7421" spans="1:5" ht="13.5" x14ac:dyDescent="0.25">
      <c r="A7421" s="83">
        <v>101374</v>
      </c>
      <c r="B7421" s="83" t="s">
        <v>7691</v>
      </c>
      <c r="C7421" s="83" t="s">
        <v>232</v>
      </c>
      <c r="D7421" s="361">
        <v>3438.46</v>
      </c>
      <c r="E7421" s="522" t="s">
        <v>619</v>
      </c>
    </row>
    <row r="7422" spans="1:5" ht="13.5" x14ac:dyDescent="0.25">
      <c r="A7422" s="83">
        <v>101375</v>
      </c>
      <c r="B7422" s="83" t="s">
        <v>8026</v>
      </c>
      <c r="C7422" s="83" t="s">
        <v>232</v>
      </c>
      <c r="D7422" s="361">
        <v>4597.9799999999996</v>
      </c>
      <c r="E7422" s="522" t="s">
        <v>619</v>
      </c>
    </row>
    <row r="7423" spans="1:5" ht="13.5" x14ac:dyDescent="0.25">
      <c r="A7423" s="83">
        <v>101376</v>
      </c>
      <c r="B7423" s="83" t="s">
        <v>8027</v>
      </c>
      <c r="C7423" s="83" t="s">
        <v>232</v>
      </c>
      <c r="D7423" s="361">
        <v>4006.63</v>
      </c>
      <c r="E7423" s="522" t="s">
        <v>619</v>
      </c>
    </row>
    <row r="7424" spans="1:5" ht="13.5" x14ac:dyDescent="0.25">
      <c r="A7424" s="83">
        <v>101377</v>
      </c>
      <c r="B7424" s="83" t="s">
        <v>7694</v>
      </c>
      <c r="C7424" s="83" t="s">
        <v>232</v>
      </c>
      <c r="D7424" s="361">
        <v>3769.04</v>
      </c>
      <c r="E7424" s="522" t="s">
        <v>619</v>
      </c>
    </row>
    <row r="7425" spans="1:5" ht="13.5" x14ac:dyDescent="0.25">
      <c r="A7425" s="83">
        <v>101378</v>
      </c>
      <c r="B7425" s="83" t="s">
        <v>7919</v>
      </c>
      <c r="C7425" s="83" t="s">
        <v>232</v>
      </c>
      <c r="D7425" s="361">
        <v>4694.34</v>
      </c>
      <c r="E7425" s="522" t="s">
        <v>619</v>
      </c>
    </row>
    <row r="7426" spans="1:5" ht="13.5" x14ac:dyDescent="0.25">
      <c r="A7426" s="83">
        <v>101379</v>
      </c>
      <c r="B7426" s="83" t="s">
        <v>8028</v>
      </c>
      <c r="C7426" s="83" t="s">
        <v>232</v>
      </c>
      <c r="D7426" s="361">
        <v>4195.63</v>
      </c>
      <c r="E7426" s="522" t="s">
        <v>619</v>
      </c>
    </row>
    <row r="7427" spans="1:5" ht="13.5" x14ac:dyDescent="0.25">
      <c r="A7427" s="83">
        <v>101380</v>
      </c>
      <c r="B7427" s="83" t="s">
        <v>7696</v>
      </c>
      <c r="C7427" s="83" t="s">
        <v>232</v>
      </c>
      <c r="D7427" s="361">
        <v>3966.03</v>
      </c>
      <c r="E7427" s="522" t="s">
        <v>619</v>
      </c>
    </row>
    <row r="7428" spans="1:5" ht="13.5" x14ac:dyDescent="0.25">
      <c r="A7428" s="83">
        <v>101381</v>
      </c>
      <c r="B7428" s="83" t="s">
        <v>7697</v>
      </c>
      <c r="C7428" s="83" t="s">
        <v>232</v>
      </c>
      <c r="D7428" s="361">
        <v>4732.63</v>
      </c>
      <c r="E7428" s="522" t="s">
        <v>619</v>
      </c>
    </row>
    <row r="7429" spans="1:5" ht="13.5" x14ac:dyDescent="0.25">
      <c r="A7429" s="83">
        <v>101382</v>
      </c>
      <c r="B7429" s="83" t="s">
        <v>8029</v>
      </c>
      <c r="C7429" s="83" t="s">
        <v>232</v>
      </c>
      <c r="D7429" s="361">
        <v>5472.35</v>
      </c>
      <c r="E7429" s="522" t="s">
        <v>619</v>
      </c>
    </row>
    <row r="7430" spans="1:5" ht="13.5" x14ac:dyDescent="0.25">
      <c r="A7430" s="83">
        <v>101383</v>
      </c>
      <c r="B7430" s="83" t="s">
        <v>7921</v>
      </c>
      <c r="C7430" s="83" t="s">
        <v>232</v>
      </c>
      <c r="D7430" s="361">
        <v>3443.44</v>
      </c>
      <c r="E7430" s="522" t="s">
        <v>619</v>
      </c>
    </row>
    <row r="7431" spans="1:5" ht="13.5" x14ac:dyDescent="0.25">
      <c r="A7431" s="83">
        <v>101384</v>
      </c>
      <c r="B7431" s="83" t="s">
        <v>7700</v>
      </c>
      <c r="C7431" s="83" t="s">
        <v>232</v>
      </c>
      <c r="D7431" s="361">
        <v>3508.16</v>
      </c>
      <c r="E7431" s="522" t="s">
        <v>619</v>
      </c>
    </row>
    <row r="7432" spans="1:5" ht="13.5" x14ac:dyDescent="0.25">
      <c r="A7432" s="83">
        <v>101385</v>
      </c>
      <c r="B7432" s="83" t="s">
        <v>8030</v>
      </c>
      <c r="C7432" s="83" t="s">
        <v>232</v>
      </c>
      <c r="D7432" s="361">
        <v>5764.73</v>
      </c>
      <c r="E7432" s="522" t="s">
        <v>619</v>
      </c>
    </row>
    <row r="7433" spans="1:5" ht="13.5" x14ac:dyDescent="0.25">
      <c r="A7433" s="83">
        <v>101386</v>
      </c>
      <c r="B7433" s="83" t="s">
        <v>7702</v>
      </c>
      <c r="C7433" s="83" t="s">
        <v>232</v>
      </c>
      <c r="D7433" s="361">
        <v>4084.3</v>
      </c>
      <c r="E7433" s="522" t="s">
        <v>619</v>
      </c>
    </row>
    <row r="7434" spans="1:5" ht="13.5" x14ac:dyDescent="0.25">
      <c r="A7434" s="83">
        <v>101387</v>
      </c>
      <c r="B7434" s="83" t="s">
        <v>8031</v>
      </c>
      <c r="C7434" s="83" t="s">
        <v>232</v>
      </c>
      <c r="D7434" s="361">
        <v>3443.44</v>
      </c>
      <c r="E7434" s="522" t="s">
        <v>619</v>
      </c>
    </row>
    <row r="7435" spans="1:5" ht="13.5" x14ac:dyDescent="0.25">
      <c r="A7435" s="83">
        <v>101388</v>
      </c>
      <c r="B7435" s="83" t="s">
        <v>7704</v>
      </c>
      <c r="C7435" s="83" t="s">
        <v>232</v>
      </c>
      <c r="D7435" s="361">
        <v>3616.4</v>
      </c>
      <c r="E7435" s="522" t="s">
        <v>619</v>
      </c>
    </row>
    <row r="7436" spans="1:5" ht="13.5" x14ac:dyDescent="0.25">
      <c r="A7436" s="83">
        <v>101389</v>
      </c>
      <c r="B7436" s="83" t="s">
        <v>7705</v>
      </c>
      <c r="C7436" s="83" t="s">
        <v>232</v>
      </c>
      <c r="D7436" s="361">
        <v>2638.32</v>
      </c>
      <c r="E7436" s="522" t="s">
        <v>619</v>
      </c>
    </row>
    <row r="7437" spans="1:5" ht="13.5" x14ac:dyDescent="0.25">
      <c r="A7437" s="83">
        <v>101390</v>
      </c>
      <c r="B7437" s="83" t="s">
        <v>8032</v>
      </c>
      <c r="C7437" s="83" t="s">
        <v>232</v>
      </c>
      <c r="D7437" s="361">
        <v>7138.44</v>
      </c>
      <c r="E7437" s="522" t="s">
        <v>619</v>
      </c>
    </row>
    <row r="7438" spans="1:5" ht="13.5" x14ac:dyDescent="0.25">
      <c r="A7438" s="83">
        <v>101391</v>
      </c>
      <c r="B7438" s="83" t="s">
        <v>8033</v>
      </c>
      <c r="C7438" s="83" t="s">
        <v>232</v>
      </c>
      <c r="D7438" s="361">
        <v>4741.12</v>
      </c>
      <c r="E7438" s="522" t="s">
        <v>619</v>
      </c>
    </row>
    <row r="7439" spans="1:5" ht="13.5" x14ac:dyDescent="0.25">
      <c r="A7439" s="83">
        <v>101392</v>
      </c>
      <c r="B7439" s="83" t="s">
        <v>8034</v>
      </c>
      <c r="C7439" s="83" t="s">
        <v>232</v>
      </c>
      <c r="D7439" s="361">
        <v>5085.93</v>
      </c>
      <c r="E7439" s="522" t="s">
        <v>619</v>
      </c>
    </row>
    <row r="7440" spans="1:5" ht="13.5" x14ac:dyDescent="0.25">
      <c r="A7440" s="83">
        <v>101394</v>
      </c>
      <c r="B7440" s="83" t="s">
        <v>7710</v>
      </c>
      <c r="C7440" s="83" t="s">
        <v>232</v>
      </c>
      <c r="D7440" s="361">
        <v>4211.49</v>
      </c>
      <c r="E7440" s="522" t="s">
        <v>619</v>
      </c>
    </row>
    <row r="7441" spans="1:5" ht="13.5" x14ac:dyDescent="0.25">
      <c r="A7441" s="83">
        <v>101395</v>
      </c>
      <c r="B7441" s="83" t="s">
        <v>8035</v>
      </c>
      <c r="C7441" s="83" t="s">
        <v>232</v>
      </c>
      <c r="D7441" s="361">
        <v>4424.75</v>
      </c>
      <c r="E7441" s="522" t="s">
        <v>619</v>
      </c>
    </row>
    <row r="7442" spans="1:5" ht="13.5" x14ac:dyDescent="0.25">
      <c r="A7442" s="83">
        <v>101396</v>
      </c>
      <c r="B7442" s="83" t="s">
        <v>8036</v>
      </c>
      <c r="C7442" s="83" t="s">
        <v>232</v>
      </c>
      <c r="D7442" s="361">
        <v>5010.28</v>
      </c>
      <c r="E7442" s="522" t="s">
        <v>619</v>
      </c>
    </row>
    <row r="7443" spans="1:5" ht="13.5" x14ac:dyDescent="0.25">
      <c r="A7443" s="83">
        <v>101397</v>
      </c>
      <c r="B7443" s="83" t="s">
        <v>7712</v>
      </c>
      <c r="C7443" s="83" t="s">
        <v>232</v>
      </c>
      <c r="D7443" s="361">
        <v>5001.6000000000004</v>
      </c>
      <c r="E7443" s="522" t="s">
        <v>619</v>
      </c>
    </row>
    <row r="7444" spans="1:5" ht="13.5" x14ac:dyDescent="0.25">
      <c r="A7444" s="83">
        <v>101398</v>
      </c>
      <c r="B7444" s="83" t="s">
        <v>8037</v>
      </c>
      <c r="C7444" s="83" t="s">
        <v>232</v>
      </c>
      <c r="D7444" s="361">
        <v>3902.66</v>
      </c>
      <c r="E7444" s="522" t="s">
        <v>619</v>
      </c>
    </row>
    <row r="7445" spans="1:5" ht="13.5" x14ac:dyDescent="0.25">
      <c r="A7445" s="83">
        <v>101399</v>
      </c>
      <c r="B7445" s="83" t="s">
        <v>7714</v>
      </c>
      <c r="C7445" s="83" t="s">
        <v>232</v>
      </c>
      <c r="D7445" s="361">
        <v>5210.05</v>
      </c>
      <c r="E7445" s="522" t="s">
        <v>619</v>
      </c>
    </row>
    <row r="7446" spans="1:5" ht="13.5" x14ac:dyDescent="0.25">
      <c r="A7446" s="83">
        <v>101400</v>
      </c>
      <c r="B7446" s="83" t="s">
        <v>8038</v>
      </c>
      <c r="C7446" s="83" t="s">
        <v>232</v>
      </c>
      <c r="D7446" s="361">
        <v>5097.07</v>
      </c>
      <c r="E7446" s="522" t="s">
        <v>619</v>
      </c>
    </row>
    <row r="7447" spans="1:5" ht="13.5" x14ac:dyDescent="0.25">
      <c r="A7447" s="83">
        <v>101401</v>
      </c>
      <c r="B7447" s="83" t="s">
        <v>7716</v>
      </c>
      <c r="C7447" s="83" t="s">
        <v>232</v>
      </c>
      <c r="D7447" s="361">
        <v>5777.09</v>
      </c>
      <c r="E7447" s="522" t="s">
        <v>619</v>
      </c>
    </row>
    <row r="7448" spans="1:5" ht="13.5" x14ac:dyDescent="0.25">
      <c r="A7448" s="83">
        <v>101402</v>
      </c>
      <c r="B7448" s="83" t="s">
        <v>7717</v>
      </c>
      <c r="C7448" s="83" t="s">
        <v>232</v>
      </c>
      <c r="D7448" s="361">
        <v>4354.0200000000004</v>
      </c>
      <c r="E7448" s="522" t="s">
        <v>619</v>
      </c>
    </row>
    <row r="7449" spans="1:5" ht="13.5" x14ac:dyDescent="0.25">
      <c r="A7449" s="83">
        <v>101403</v>
      </c>
      <c r="B7449" s="83" t="s">
        <v>8025</v>
      </c>
      <c r="C7449" s="83" t="s">
        <v>232</v>
      </c>
      <c r="D7449" s="361">
        <v>28451.06</v>
      </c>
      <c r="E7449" s="522" t="s">
        <v>619</v>
      </c>
    </row>
    <row r="7450" spans="1:5" ht="13.5" x14ac:dyDescent="0.25">
      <c r="A7450" s="83">
        <v>101404</v>
      </c>
      <c r="B7450" s="83" t="s">
        <v>7786</v>
      </c>
      <c r="C7450" s="83" t="s">
        <v>232</v>
      </c>
      <c r="D7450" s="361">
        <v>19696.54</v>
      </c>
      <c r="E7450" s="522" t="s">
        <v>619</v>
      </c>
    </row>
    <row r="7451" spans="1:5" ht="13.5" x14ac:dyDescent="0.25">
      <c r="A7451" s="83">
        <v>101405</v>
      </c>
      <c r="B7451" s="83" t="s">
        <v>7787</v>
      </c>
      <c r="C7451" s="83" t="s">
        <v>232</v>
      </c>
      <c r="D7451" s="361">
        <v>18683.07</v>
      </c>
      <c r="E7451" s="522" t="s">
        <v>619</v>
      </c>
    </row>
    <row r="7452" spans="1:5" ht="13.5" x14ac:dyDescent="0.25">
      <c r="A7452" s="83">
        <v>101407</v>
      </c>
      <c r="B7452" s="83" t="s">
        <v>7718</v>
      </c>
      <c r="C7452" s="83" t="s">
        <v>232</v>
      </c>
      <c r="D7452" s="361">
        <v>3758.37</v>
      </c>
      <c r="E7452" s="522" t="s">
        <v>619</v>
      </c>
    </row>
    <row r="7453" spans="1:5" ht="13.5" x14ac:dyDescent="0.25">
      <c r="A7453" s="83">
        <v>101408</v>
      </c>
      <c r="B7453" s="83" t="s">
        <v>7719</v>
      </c>
      <c r="C7453" s="83" t="s">
        <v>232</v>
      </c>
      <c r="D7453" s="361">
        <v>4468.75</v>
      </c>
      <c r="E7453" s="522" t="s">
        <v>619</v>
      </c>
    </row>
    <row r="7454" spans="1:5" ht="13.5" x14ac:dyDescent="0.25">
      <c r="A7454" s="83">
        <v>101409</v>
      </c>
      <c r="B7454" s="83" t="s">
        <v>8039</v>
      </c>
      <c r="C7454" s="83" t="s">
        <v>232</v>
      </c>
      <c r="D7454" s="361">
        <v>4954.6400000000003</v>
      </c>
      <c r="E7454" s="522" t="s">
        <v>619</v>
      </c>
    </row>
    <row r="7455" spans="1:5" ht="13.5" x14ac:dyDescent="0.25">
      <c r="A7455" s="83">
        <v>101410</v>
      </c>
      <c r="B7455" s="83" t="s">
        <v>7769</v>
      </c>
      <c r="C7455" s="83" t="s">
        <v>232</v>
      </c>
      <c r="D7455" s="361">
        <v>4052.51</v>
      </c>
      <c r="E7455" s="522" t="s">
        <v>619</v>
      </c>
    </row>
    <row r="7456" spans="1:5" ht="13.5" x14ac:dyDescent="0.25">
      <c r="A7456" s="83">
        <v>101411</v>
      </c>
      <c r="B7456" s="83" t="s">
        <v>8040</v>
      </c>
      <c r="C7456" s="83" t="s">
        <v>232</v>
      </c>
      <c r="D7456" s="361">
        <v>3781.95</v>
      </c>
      <c r="E7456" s="522" t="s">
        <v>619</v>
      </c>
    </row>
    <row r="7457" spans="1:5" ht="13.5" x14ac:dyDescent="0.25">
      <c r="A7457" s="83">
        <v>101412</v>
      </c>
      <c r="B7457" s="83" t="s">
        <v>8041</v>
      </c>
      <c r="C7457" s="83" t="s">
        <v>232</v>
      </c>
      <c r="D7457" s="361">
        <v>5112.71</v>
      </c>
      <c r="E7457" s="522" t="s">
        <v>619</v>
      </c>
    </row>
    <row r="7458" spans="1:5" ht="13.5" x14ac:dyDescent="0.25">
      <c r="A7458" s="83">
        <v>101413</v>
      </c>
      <c r="B7458" s="83" t="s">
        <v>7721</v>
      </c>
      <c r="C7458" s="83" t="s">
        <v>232</v>
      </c>
      <c r="D7458" s="361">
        <v>4925.42</v>
      </c>
      <c r="E7458" s="522" t="s">
        <v>619</v>
      </c>
    </row>
    <row r="7459" spans="1:5" ht="13.5" x14ac:dyDescent="0.25">
      <c r="A7459" s="83">
        <v>101414</v>
      </c>
      <c r="B7459" s="83" t="s">
        <v>8042</v>
      </c>
      <c r="C7459" s="83" t="s">
        <v>232</v>
      </c>
      <c r="D7459" s="361">
        <v>4766.71</v>
      </c>
      <c r="E7459" s="522" t="s">
        <v>619</v>
      </c>
    </row>
    <row r="7460" spans="1:5" ht="13.5" x14ac:dyDescent="0.25">
      <c r="A7460" s="83">
        <v>101415</v>
      </c>
      <c r="B7460" s="83" t="s">
        <v>8043</v>
      </c>
      <c r="C7460" s="83" t="s">
        <v>232</v>
      </c>
      <c r="D7460" s="361">
        <v>6328.26</v>
      </c>
      <c r="E7460" s="522" t="s">
        <v>619</v>
      </c>
    </row>
    <row r="7461" spans="1:5" ht="13.5" x14ac:dyDescent="0.25">
      <c r="A7461" s="83">
        <v>101416</v>
      </c>
      <c r="B7461" s="83" t="s">
        <v>7926</v>
      </c>
      <c r="C7461" s="83" t="s">
        <v>232</v>
      </c>
      <c r="D7461" s="361">
        <v>4603.5200000000004</v>
      </c>
      <c r="E7461" s="522" t="s">
        <v>619</v>
      </c>
    </row>
    <row r="7462" spans="1:5" ht="13.5" x14ac:dyDescent="0.25">
      <c r="A7462" s="83">
        <v>101417</v>
      </c>
      <c r="B7462" s="83" t="s">
        <v>8044</v>
      </c>
      <c r="C7462" s="83" t="s">
        <v>232</v>
      </c>
      <c r="D7462" s="361">
        <v>4970.5600000000004</v>
      </c>
      <c r="E7462" s="522" t="s">
        <v>619</v>
      </c>
    </row>
    <row r="7463" spans="1:5" ht="13.5" x14ac:dyDescent="0.25">
      <c r="A7463" s="83">
        <v>101418</v>
      </c>
      <c r="B7463" s="83" t="s">
        <v>8045</v>
      </c>
      <c r="C7463" s="83" t="s">
        <v>232</v>
      </c>
      <c r="D7463" s="361">
        <v>5074.1099999999997</v>
      </c>
      <c r="E7463" s="522" t="s">
        <v>619</v>
      </c>
    </row>
    <row r="7464" spans="1:5" ht="13.5" x14ac:dyDescent="0.25">
      <c r="A7464" s="83">
        <v>101419</v>
      </c>
      <c r="B7464" s="83" t="s">
        <v>8046</v>
      </c>
      <c r="C7464" s="83" t="s">
        <v>232</v>
      </c>
      <c r="D7464" s="361">
        <v>5404.61</v>
      </c>
      <c r="E7464" s="522" t="s">
        <v>619</v>
      </c>
    </row>
    <row r="7465" spans="1:5" ht="13.5" x14ac:dyDescent="0.25">
      <c r="A7465" s="83">
        <v>101420</v>
      </c>
      <c r="B7465" s="83" t="s">
        <v>8047</v>
      </c>
      <c r="C7465" s="83" t="s">
        <v>232</v>
      </c>
      <c r="D7465" s="361">
        <v>4661.1499999999996</v>
      </c>
      <c r="E7465" s="522" t="s">
        <v>619</v>
      </c>
    </row>
    <row r="7466" spans="1:5" ht="13.5" x14ac:dyDescent="0.25">
      <c r="A7466" s="83">
        <v>101421</v>
      </c>
      <c r="B7466" s="83" t="s">
        <v>8048</v>
      </c>
      <c r="C7466" s="83" t="s">
        <v>232</v>
      </c>
      <c r="D7466" s="361">
        <v>6155.09</v>
      </c>
      <c r="E7466" s="522" t="s">
        <v>619</v>
      </c>
    </row>
    <row r="7467" spans="1:5" ht="13.5" x14ac:dyDescent="0.25">
      <c r="A7467" s="83">
        <v>101422</v>
      </c>
      <c r="B7467" s="83" t="s">
        <v>8049</v>
      </c>
      <c r="C7467" s="83" t="s">
        <v>232</v>
      </c>
      <c r="D7467" s="361">
        <v>4740.1099999999997</v>
      </c>
      <c r="E7467" s="522" t="s">
        <v>619</v>
      </c>
    </row>
    <row r="7468" spans="1:5" ht="13.5" x14ac:dyDescent="0.25">
      <c r="A7468" s="83">
        <v>101423</v>
      </c>
      <c r="B7468" s="83" t="s">
        <v>8050</v>
      </c>
      <c r="C7468" s="83" t="s">
        <v>232</v>
      </c>
      <c r="D7468" s="361">
        <v>5445.11</v>
      </c>
      <c r="E7468" s="522" t="s">
        <v>619</v>
      </c>
    </row>
    <row r="7469" spans="1:5" ht="13.5" x14ac:dyDescent="0.25">
      <c r="A7469" s="83">
        <v>101424</v>
      </c>
      <c r="B7469" s="83" t="s">
        <v>8051</v>
      </c>
      <c r="C7469" s="83" t="s">
        <v>232</v>
      </c>
      <c r="D7469" s="361">
        <v>5523.71</v>
      </c>
      <c r="E7469" s="522" t="s">
        <v>619</v>
      </c>
    </row>
    <row r="7470" spans="1:5" ht="13.5" x14ac:dyDescent="0.25">
      <c r="A7470" s="83">
        <v>101425</v>
      </c>
      <c r="B7470" s="83" t="s">
        <v>7733</v>
      </c>
      <c r="C7470" s="83" t="s">
        <v>232</v>
      </c>
      <c r="D7470" s="361">
        <v>3269.16</v>
      </c>
      <c r="E7470" s="522" t="s">
        <v>619</v>
      </c>
    </row>
    <row r="7471" spans="1:5" ht="13.5" x14ac:dyDescent="0.25">
      <c r="A7471" s="83">
        <v>101426</v>
      </c>
      <c r="B7471" s="83" t="s">
        <v>8052</v>
      </c>
      <c r="C7471" s="83" t="s">
        <v>232</v>
      </c>
      <c r="D7471" s="361">
        <v>5739.43</v>
      </c>
      <c r="E7471" s="522" t="s">
        <v>619</v>
      </c>
    </row>
    <row r="7472" spans="1:5" ht="13.5" x14ac:dyDescent="0.25">
      <c r="A7472" s="83">
        <v>101427</v>
      </c>
      <c r="B7472" s="83" t="s">
        <v>7734</v>
      </c>
      <c r="C7472" s="83" t="s">
        <v>232</v>
      </c>
      <c r="D7472" s="361">
        <v>4510.6400000000003</v>
      </c>
      <c r="E7472" s="522" t="s">
        <v>619</v>
      </c>
    </row>
    <row r="7473" spans="1:5" ht="13.5" x14ac:dyDescent="0.25">
      <c r="A7473" s="83">
        <v>101428</v>
      </c>
      <c r="B7473" s="83" t="s">
        <v>8053</v>
      </c>
      <c r="C7473" s="83" t="s">
        <v>232</v>
      </c>
      <c r="D7473" s="361">
        <v>4390.28</v>
      </c>
      <c r="E7473" s="522" t="s">
        <v>619</v>
      </c>
    </row>
    <row r="7474" spans="1:5" ht="13.5" x14ac:dyDescent="0.25">
      <c r="A7474" s="83">
        <v>101429</v>
      </c>
      <c r="B7474" s="83" t="s">
        <v>8054</v>
      </c>
      <c r="C7474" s="83" t="s">
        <v>232</v>
      </c>
      <c r="D7474" s="361">
        <v>5088.12</v>
      </c>
      <c r="E7474" s="522" t="s">
        <v>619</v>
      </c>
    </row>
    <row r="7475" spans="1:5" ht="13.5" x14ac:dyDescent="0.25">
      <c r="A7475" s="83">
        <v>101430</v>
      </c>
      <c r="B7475" s="83" t="s">
        <v>8055</v>
      </c>
      <c r="C7475" s="83" t="s">
        <v>232</v>
      </c>
      <c r="D7475" s="361">
        <v>5305.1</v>
      </c>
      <c r="E7475" s="522" t="s">
        <v>619</v>
      </c>
    </row>
    <row r="7476" spans="1:5" ht="13.5" x14ac:dyDescent="0.25">
      <c r="A7476" s="83">
        <v>101431</v>
      </c>
      <c r="B7476" s="83" t="s">
        <v>7737</v>
      </c>
      <c r="C7476" s="83" t="s">
        <v>232</v>
      </c>
      <c r="D7476" s="361">
        <v>5720.35</v>
      </c>
      <c r="E7476" s="522" t="s">
        <v>619</v>
      </c>
    </row>
    <row r="7477" spans="1:5" ht="13.5" x14ac:dyDescent="0.25">
      <c r="A7477" s="83">
        <v>101432</v>
      </c>
      <c r="B7477" s="83" t="s">
        <v>8056</v>
      </c>
      <c r="C7477" s="83" t="s">
        <v>232</v>
      </c>
      <c r="D7477" s="361">
        <v>4770.1000000000004</v>
      </c>
      <c r="E7477" s="522" t="s">
        <v>619</v>
      </c>
    </row>
    <row r="7478" spans="1:5" ht="13.5" x14ac:dyDescent="0.25">
      <c r="A7478" s="83">
        <v>101433</v>
      </c>
      <c r="B7478" s="83" t="s">
        <v>7739</v>
      </c>
      <c r="C7478" s="83" t="s">
        <v>232</v>
      </c>
      <c r="D7478" s="361">
        <v>7975.81</v>
      </c>
      <c r="E7478" s="522" t="s">
        <v>619</v>
      </c>
    </row>
    <row r="7479" spans="1:5" ht="13.5" x14ac:dyDescent="0.25">
      <c r="A7479" s="83">
        <v>101434</v>
      </c>
      <c r="B7479" s="83" t="s">
        <v>8057</v>
      </c>
      <c r="C7479" s="83" t="s">
        <v>232</v>
      </c>
      <c r="D7479" s="361">
        <v>5232.92</v>
      </c>
      <c r="E7479" s="522" t="s">
        <v>619</v>
      </c>
    </row>
    <row r="7480" spans="1:5" ht="13.5" x14ac:dyDescent="0.25">
      <c r="A7480" s="83">
        <v>101435</v>
      </c>
      <c r="B7480" s="83" t="s">
        <v>8058</v>
      </c>
      <c r="C7480" s="83" t="s">
        <v>232</v>
      </c>
      <c r="D7480" s="361">
        <v>5469.71</v>
      </c>
      <c r="E7480" s="522" t="s">
        <v>619</v>
      </c>
    </row>
    <row r="7481" spans="1:5" ht="13.5" x14ac:dyDescent="0.25">
      <c r="A7481" s="83">
        <v>101436</v>
      </c>
      <c r="B7481" s="83" t="s">
        <v>7741</v>
      </c>
      <c r="C7481" s="83" t="s">
        <v>232</v>
      </c>
      <c r="D7481" s="361">
        <v>3234.66</v>
      </c>
      <c r="E7481" s="522" t="s">
        <v>619</v>
      </c>
    </row>
    <row r="7482" spans="1:5" ht="13.5" x14ac:dyDescent="0.25">
      <c r="A7482" s="83">
        <v>101437</v>
      </c>
      <c r="B7482" s="83" t="s">
        <v>8059</v>
      </c>
      <c r="C7482" s="83" t="s">
        <v>232</v>
      </c>
      <c r="D7482" s="361">
        <v>5377.31</v>
      </c>
      <c r="E7482" s="522" t="s">
        <v>619</v>
      </c>
    </row>
    <row r="7483" spans="1:5" ht="13.5" x14ac:dyDescent="0.25">
      <c r="A7483" s="83">
        <v>101438</v>
      </c>
      <c r="B7483" s="83" t="s">
        <v>7743</v>
      </c>
      <c r="C7483" s="83" t="s">
        <v>232</v>
      </c>
      <c r="D7483" s="361">
        <v>6354.73</v>
      </c>
      <c r="E7483" s="522" t="s">
        <v>619</v>
      </c>
    </row>
    <row r="7484" spans="1:5" ht="13.5" x14ac:dyDescent="0.25">
      <c r="A7484" s="83">
        <v>101439</v>
      </c>
      <c r="B7484" s="83" t="s">
        <v>7744</v>
      </c>
      <c r="C7484" s="83" t="s">
        <v>232</v>
      </c>
      <c r="D7484" s="361">
        <v>5224.5200000000004</v>
      </c>
      <c r="E7484" s="522" t="s">
        <v>619</v>
      </c>
    </row>
    <row r="7485" spans="1:5" ht="13.5" x14ac:dyDescent="0.25">
      <c r="A7485" s="83">
        <v>101440</v>
      </c>
      <c r="B7485" s="83" t="s">
        <v>8060</v>
      </c>
      <c r="C7485" s="83" t="s">
        <v>232</v>
      </c>
      <c r="D7485" s="361">
        <v>5516.95</v>
      </c>
      <c r="E7485" s="522" t="s">
        <v>619</v>
      </c>
    </row>
    <row r="7486" spans="1:5" ht="13.5" x14ac:dyDescent="0.25">
      <c r="A7486" s="83">
        <v>101441</v>
      </c>
      <c r="B7486" s="83" t="s">
        <v>7746</v>
      </c>
      <c r="C7486" s="83" t="s">
        <v>232</v>
      </c>
      <c r="D7486" s="361">
        <v>4418.29</v>
      </c>
      <c r="E7486" s="522" t="s">
        <v>619</v>
      </c>
    </row>
    <row r="7487" spans="1:5" ht="13.5" x14ac:dyDescent="0.25">
      <c r="A7487" s="83">
        <v>101442</v>
      </c>
      <c r="B7487" s="83" t="s">
        <v>8061</v>
      </c>
      <c r="C7487" s="83" t="s">
        <v>232</v>
      </c>
      <c r="D7487" s="361">
        <v>5928.02</v>
      </c>
      <c r="E7487" s="522" t="s">
        <v>619</v>
      </c>
    </row>
    <row r="7488" spans="1:5" ht="13.5" x14ac:dyDescent="0.25">
      <c r="A7488" s="83">
        <v>101443</v>
      </c>
      <c r="B7488" s="83" t="s">
        <v>7747</v>
      </c>
      <c r="C7488" s="83" t="s">
        <v>232</v>
      </c>
      <c r="D7488" s="361">
        <v>4888.6099999999997</v>
      </c>
      <c r="E7488" s="522" t="s">
        <v>619</v>
      </c>
    </row>
    <row r="7489" spans="1:5" ht="13.5" x14ac:dyDescent="0.25">
      <c r="A7489" s="83">
        <v>101444</v>
      </c>
      <c r="B7489" s="83" t="s">
        <v>7750</v>
      </c>
      <c r="C7489" s="83" t="s">
        <v>232</v>
      </c>
      <c r="D7489" s="361">
        <v>4741.12</v>
      </c>
      <c r="E7489" s="522" t="s">
        <v>619</v>
      </c>
    </row>
    <row r="7490" spans="1:5" ht="13.5" x14ac:dyDescent="0.25">
      <c r="A7490" s="83">
        <v>101445</v>
      </c>
      <c r="B7490" s="83" t="s">
        <v>7751</v>
      </c>
      <c r="C7490" s="83" t="s">
        <v>232</v>
      </c>
      <c r="D7490" s="361">
        <v>4756.59</v>
      </c>
      <c r="E7490" s="522" t="s">
        <v>619</v>
      </c>
    </row>
    <row r="7491" spans="1:5" ht="13.5" x14ac:dyDescent="0.25">
      <c r="A7491" s="83">
        <v>101446</v>
      </c>
      <c r="B7491" s="83" t="s">
        <v>7752</v>
      </c>
      <c r="C7491" s="83" t="s">
        <v>232</v>
      </c>
      <c r="D7491" s="361">
        <v>5276.89</v>
      </c>
      <c r="E7491" s="522" t="s">
        <v>619</v>
      </c>
    </row>
    <row r="7492" spans="1:5" ht="13.5" x14ac:dyDescent="0.25">
      <c r="A7492" s="83">
        <v>101447</v>
      </c>
      <c r="B7492" s="83" t="s">
        <v>7753</v>
      </c>
      <c r="C7492" s="83" t="s">
        <v>232</v>
      </c>
      <c r="D7492" s="361">
        <v>4986.62</v>
      </c>
      <c r="E7492" s="522" t="s">
        <v>619</v>
      </c>
    </row>
    <row r="7493" spans="1:5" ht="13.5" x14ac:dyDescent="0.25">
      <c r="A7493" s="83">
        <v>101448</v>
      </c>
      <c r="B7493" s="83" t="s">
        <v>7754</v>
      </c>
      <c r="C7493" s="83" t="s">
        <v>232</v>
      </c>
      <c r="D7493" s="361">
        <v>5276.89</v>
      </c>
      <c r="E7493" s="522" t="s">
        <v>619</v>
      </c>
    </row>
    <row r="7494" spans="1:5" ht="13.5" x14ac:dyDescent="0.25">
      <c r="A7494" s="83">
        <v>101449</v>
      </c>
      <c r="B7494" s="83" t="s">
        <v>8062</v>
      </c>
      <c r="C7494" s="83" t="s">
        <v>232</v>
      </c>
      <c r="D7494" s="361">
        <v>4549.8</v>
      </c>
      <c r="E7494" s="522" t="s">
        <v>619</v>
      </c>
    </row>
    <row r="7495" spans="1:5" ht="13.5" x14ac:dyDescent="0.25">
      <c r="A7495" s="83">
        <v>101450</v>
      </c>
      <c r="B7495" s="83" t="s">
        <v>7756</v>
      </c>
      <c r="C7495" s="83" t="s">
        <v>232</v>
      </c>
      <c r="D7495" s="361">
        <v>4070.3</v>
      </c>
      <c r="E7495" s="522" t="s">
        <v>619</v>
      </c>
    </row>
    <row r="7496" spans="1:5" ht="13.5" x14ac:dyDescent="0.25">
      <c r="A7496" s="83">
        <v>101451</v>
      </c>
      <c r="B7496" s="83" t="s">
        <v>7757</v>
      </c>
      <c r="C7496" s="83" t="s">
        <v>232</v>
      </c>
      <c r="D7496" s="361">
        <v>5343.68</v>
      </c>
      <c r="E7496" s="522" t="s">
        <v>619</v>
      </c>
    </row>
    <row r="7497" spans="1:5" ht="13.5" x14ac:dyDescent="0.25">
      <c r="A7497" s="83">
        <v>101452</v>
      </c>
      <c r="B7497" s="83" t="s">
        <v>8063</v>
      </c>
      <c r="C7497" s="83" t="s">
        <v>232</v>
      </c>
      <c r="D7497" s="361">
        <v>3632.82</v>
      </c>
      <c r="E7497" s="522" t="s">
        <v>619</v>
      </c>
    </row>
    <row r="7498" spans="1:5" ht="13.5" x14ac:dyDescent="0.25">
      <c r="A7498" s="83">
        <v>101453</v>
      </c>
      <c r="B7498" s="83" t="s">
        <v>7759</v>
      </c>
      <c r="C7498" s="83" t="s">
        <v>232</v>
      </c>
      <c r="D7498" s="361">
        <v>5189.84</v>
      </c>
      <c r="E7498" s="522" t="s">
        <v>619</v>
      </c>
    </row>
    <row r="7499" spans="1:5" ht="13.5" x14ac:dyDescent="0.25">
      <c r="A7499" s="83">
        <v>101454</v>
      </c>
      <c r="B7499" s="83" t="s">
        <v>8064</v>
      </c>
      <c r="C7499" s="83" t="s">
        <v>232</v>
      </c>
      <c r="D7499" s="361">
        <v>5844.45</v>
      </c>
      <c r="E7499" s="522" t="s">
        <v>619</v>
      </c>
    </row>
    <row r="7500" spans="1:5" ht="13.5" x14ac:dyDescent="0.25">
      <c r="A7500" s="83">
        <v>101455</v>
      </c>
      <c r="B7500" s="83" t="s">
        <v>7761</v>
      </c>
      <c r="C7500" s="83" t="s">
        <v>232</v>
      </c>
      <c r="D7500" s="361">
        <v>5001.6000000000004</v>
      </c>
      <c r="E7500" s="522" t="s">
        <v>619</v>
      </c>
    </row>
    <row r="7501" spans="1:5" ht="13.5" x14ac:dyDescent="0.25">
      <c r="A7501" s="83">
        <v>101456</v>
      </c>
      <c r="B7501" s="83" t="s">
        <v>8065</v>
      </c>
      <c r="C7501" s="83" t="s">
        <v>232</v>
      </c>
      <c r="D7501" s="361">
        <v>9444.7199999999993</v>
      </c>
      <c r="E7501" s="522" t="s">
        <v>619</v>
      </c>
    </row>
    <row r="7502" spans="1:5" ht="13.5" x14ac:dyDescent="0.25">
      <c r="A7502" s="83">
        <v>101457</v>
      </c>
      <c r="B7502" s="83" t="s">
        <v>8066</v>
      </c>
      <c r="C7502" s="83" t="s">
        <v>232</v>
      </c>
      <c r="D7502" s="361">
        <v>6131.16</v>
      </c>
      <c r="E7502" s="522" t="s">
        <v>619</v>
      </c>
    </row>
    <row r="7503" spans="1:5" ht="13.5" x14ac:dyDescent="0.25">
      <c r="A7503" s="83">
        <v>101458</v>
      </c>
      <c r="B7503" s="83" t="s">
        <v>8067</v>
      </c>
      <c r="C7503" s="83" t="s">
        <v>232</v>
      </c>
      <c r="D7503" s="361">
        <v>4957.12</v>
      </c>
      <c r="E7503" s="522" t="s">
        <v>619</v>
      </c>
    </row>
    <row r="7504" spans="1:5" ht="13.5" x14ac:dyDescent="0.25">
      <c r="A7504" s="83">
        <v>101459</v>
      </c>
      <c r="B7504" s="83" t="s">
        <v>7766</v>
      </c>
      <c r="C7504" s="83" t="s">
        <v>232</v>
      </c>
      <c r="D7504" s="361">
        <v>4157.6000000000004</v>
      </c>
      <c r="E7504" s="522" t="s">
        <v>619</v>
      </c>
    </row>
    <row r="7505" spans="1:5" ht="13.5" x14ac:dyDescent="0.25">
      <c r="A7505" s="83">
        <v>101460</v>
      </c>
      <c r="B7505" s="83" t="s">
        <v>7907</v>
      </c>
      <c r="C7505" s="83" t="s">
        <v>232</v>
      </c>
      <c r="D7505" s="361">
        <v>3605.46</v>
      </c>
      <c r="E7505" s="522" t="s">
        <v>619</v>
      </c>
    </row>
    <row r="7506" spans="1:5" ht="13.5" x14ac:dyDescent="0.25">
      <c r="A7506" s="83">
        <v>40935</v>
      </c>
      <c r="B7506" s="83" t="s">
        <v>8068</v>
      </c>
      <c r="C7506" s="83" t="s">
        <v>232</v>
      </c>
      <c r="D7506" s="359">
        <v>12396.09</v>
      </c>
      <c r="E7506" s="522" t="s">
        <v>619</v>
      </c>
    </row>
    <row r="7507" spans="1:5" ht="13.5" x14ac:dyDescent="0.25">
      <c r="A7507" s="83">
        <v>33952</v>
      </c>
      <c r="B7507" s="83" t="s">
        <v>8069</v>
      </c>
      <c r="C7507" s="83" t="s">
        <v>547</v>
      </c>
      <c r="D7507" s="359">
        <v>95.94</v>
      </c>
      <c r="E7507" s="522" t="s">
        <v>619</v>
      </c>
    </row>
    <row r="7508" spans="1:5" ht="13.5" x14ac:dyDescent="0.25">
      <c r="A7508" s="83">
        <v>40816</v>
      </c>
      <c r="B7508" s="83" t="s">
        <v>8070</v>
      </c>
      <c r="C7508" s="83" t="s">
        <v>232</v>
      </c>
      <c r="D7508" s="359">
        <v>16872.919999999998</v>
      </c>
      <c r="E7508" s="522" t="s">
        <v>619</v>
      </c>
    </row>
    <row r="7509" spans="1:5" ht="13.5" x14ac:dyDescent="0.25">
      <c r="A7509" s="83">
        <v>33953</v>
      </c>
      <c r="B7509" s="83" t="s">
        <v>8071</v>
      </c>
      <c r="C7509" s="83" t="s">
        <v>547</v>
      </c>
      <c r="D7509" s="359">
        <v>126.85</v>
      </c>
      <c r="E7509" s="522" t="s">
        <v>619</v>
      </c>
    </row>
    <row r="7510" spans="1:5" ht="13.5" x14ac:dyDescent="0.25">
      <c r="A7510" s="83">
        <v>40817</v>
      </c>
      <c r="B7510" s="83" t="s">
        <v>8072</v>
      </c>
      <c r="C7510" s="83" t="s">
        <v>232</v>
      </c>
      <c r="D7510" s="359">
        <v>22307.5</v>
      </c>
      <c r="E7510" s="522" t="s">
        <v>619</v>
      </c>
    </row>
    <row r="7511" spans="1:5" ht="13.5" x14ac:dyDescent="0.25">
      <c r="A7511" s="83">
        <v>13348</v>
      </c>
      <c r="B7511" s="83" t="s">
        <v>8073</v>
      </c>
      <c r="C7511" s="83" t="s">
        <v>225</v>
      </c>
      <c r="D7511" s="359">
        <v>1</v>
      </c>
      <c r="E7511" s="522" t="s">
        <v>619</v>
      </c>
    </row>
    <row r="7512" spans="1:5" ht="13.5" x14ac:dyDescent="0.25">
      <c r="A7512" s="83">
        <v>39211</v>
      </c>
      <c r="B7512" s="83" t="s">
        <v>8074</v>
      </c>
      <c r="C7512" s="83" t="s">
        <v>225</v>
      </c>
      <c r="D7512" s="359">
        <v>1.59</v>
      </c>
      <c r="E7512" s="522" t="s">
        <v>619</v>
      </c>
    </row>
    <row r="7513" spans="1:5" ht="13.5" x14ac:dyDescent="0.25">
      <c r="A7513" s="83">
        <v>39212</v>
      </c>
      <c r="B7513" s="83" t="s">
        <v>8075</v>
      </c>
      <c r="C7513" s="83" t="s">
        <v>225</v>
      </c>
      <c r="D7513" s="359">
        <v>1.78</v>
      </c>
      <c r="E7513" s="522" t="s">
        <v>619</v>
      </c>
    </row>
    <row r="7514" spans="1:5" ht="13.5" x14ac:dyDescent="0.25">
      <c r="A7514" s="83">
        <v>39208</v>
      </c>
      <c r="B7514" s="83" t="s">
        <v>8076</v>
      </c>
      <c r="C7514" s="83" t="s">
        <v>225</v>
      </c>
      <c r="D7514" s="359">
        <v>0.48</v>
      </c>
      <c r="E7514" s="522" t="s">
        <v>619</v>
      </c>
    </row>
    <row r="7515" spans="1:5" ht="13.5" x14ac:dyDescent="0.25">
      <c r="A7515" s="83">
        <v>39210</v>
      </c>
      <c r="B7515" s="83" t="s">
        <v>8077</v>
      </c>
      <c r="C7515" s="83" t="s">
        <v>225</v>
      </c>
      <c r="D7515" s="359">
        <v>0.89</v>
      </c>
      <c r="E7515" s="522" t="s">
        <v>619</v>
      </c>
    </row>
    <row r="7516" spans="1:5" ht="13.5" x14ac:dyDescent="0.25">
      <c r="A7516" s="83">
        <v>39214</v>
      </c>
      <c r="B7516" s="83" t="s">
        <v>8078</v>
      </c>
      <c r="C7516" s="83" t="s">
        <v>225</v>
      </c>
      <c r="D7516" s="359">
        <v>3.3</v>
      </c>
      <c r="E7516" s="522" t="s">
        <v>619</v>
      </c>
    </row>
    <row r="7517" spans="1:5" ht="13.5" x14ac:dyDescent="0.25">
      <c r="A7517" s="83">
        <v>39213</v>
      </c>
      <c r="B7517" s="83" t="s">
        <v>8079</v>
      </c>
      <c r="C7517" s="83" t="s">
        <v>225</v>
      </c>
      <c r="D7517" s="359">
        <v>2.33</v>
      </c>
      <c r="E7517" s="522" t="s">
        <v>619</v>
      </c>
    </row>
    <row r="7518" spans="1:5" ht="13.5" x14ac:dyDescent="0.25">
      <c r="A7518" s="83">
        <v>39209</v>
      </c>
      <c r="B7518" s="83" t="s">
        <v>8080</v>
      </c>
      <c r="C7518" s="83" t="s">
        <v>225</v>
      </c>
      <c r="D7518" s="359">
        <v>0.57999999999999996</v>
      </c>
      <c r="E7518" s="522" t="s">
        <v>619</v>
      </c>
    </row>
    <row r="7519" spans="1:5" ht="13.5" x14ac:dyDescent="0.25">
      <c r="A7519" s="83">
        <v>39207</v>
      </c>
      <c r="B7519" s="83" t="s">
        <v>8081</v>
      </c>
      <c r="C7519" s="83" t="s">
        <v>225</v>
      </c>
      <c r="D7519" s="359">
        <v>0.89</v>
      </c>
      <c r="E7519" s="522" t="s">
        <v>619</v>
      </c>
    </row>
    <row r="7520" spans="1:5" ht="13.5" x14ac:dyDescent="0.25">
      <c r="A7520" s="83">
        <v>39215</v>
      </c>
      <c r="B7520" s="83" t="s">
        <v>8082</v>
      </c>
      <c r="C7520" s="83" t="s">
        <v>225</v>
      </c>
      <c r="D7520" s="359">
        <v>6.01</v>
      </c>
      <c r="E7520" s="522" t="s">
        <v>619</v>
      </c>
    </row>
    <row r="7521" spans="1:5" ht="13.5" x14ac:dyDescent="0.25">
      <c r="A7521" s="83">
        <v>39216</v>
      </c>
      <c r="B7521" s="83" t="s">
        <v>8083</v>
      </c>
      <c r="C7521" s="83" t="s">
        <v>225</v>
      </c>
      <c r="D7521" s="359">
        <v>8.3800000000000008</v>
      </c>
      <c r="E7521" s="522" t="s">
        <v>619</v>
      </c>
    </row>
    <row r="7522" spans="1:5" ht="13.5" x14ac:dyDescent="0.25">
      <c r="A7522" s="83">
        <v>11267</v>
      </c>
      <c r="B7522" s="83" t="s">
        <v>8084</v>
      </c>
      <c r="C7522" s="83" t="s">
        <v>225</v>
      </c>
      <c r="D7522" s="359">
        <v>0.87</v>
      </c>
      <c r="E7522" s="522" t="s">
        <v>619</v>
      </c>
    </row>
    <row r="7523" spans="1:5" ht="13.5" x14ac:dyDescent="0.25">
      <c r="A7523" s="83">
        <v>379</v>
      </c>
      <c r="B7523" s="83" t="s">
        <v>8085</v>
      </c>
      <c r="C7523" s="83" t="s">
        <v>225</v>
      </c>
      <c r="D7523" s="359">
        <v>0.88</v>
      </c>
      <c r="E7523" s="522" t="s">
        <v>619</v>
      </c>
    </row>
    <row r="7524" spans="1:5" ht="13.5" x14ac:dyDescent="0.25">
      <c r="A7524" s="83">
        <v>510</v>
      </c>
      <c r="B7524" s="83" t="s">
        <v>8086</v>
      </c>
      <c r="C7524" s="83" t="s">
        <v>260</v>
      </c>
      <c r="D7524" s="359">
        <v>6.53</v>
      </c>
      <c r="E7524" s="522" t="s">
        <v>619</v>
      </c>
    </row>
    <row r="7525" spans="1:5" ht="13.5" x14ac:dyDescent="0.25">
      <c r="A7525" s="83">
        <v>516</v>
      </c>
      <c r="B7525" s="83" t="s">
        <v>8087</v>
      </c>
      <c r="C7525" s="83" t="s">
        <v>260</v>
      </c>
      <c r="D7525" s="359">
        <v>7.73</v>
      </c>
      <c r="E7525" s="522" t="s">
        <v>619</v>
      </c>
    </row>
    <row r="7526" spans="1:5" ht="13.5" x14ac:dyDescent="0.25">
      <c r="A7526" s="83">
        <v>509</v>
      </c>
      <c r="B7526" s="83" t="s">
        <v>8088</v>
      </c>
      <c r="C7526" s="83" t="s">
        <v>260</v>
      </c>
      <c r="D7526" s="359">
        <v>8.68</v>
      </c>
      <c r="E7526" s="522" t="s">
        <v>619</v>
      </c>
    </row>
    <row r="7527" spans="1:5" ht="13.5" x14ac:dyDescent="0.25">
      <c r="A7527" s="83">
        <v>40331</v>
      </c>
      <c r="B7527" s="83" t="s">
        <v>8089</v>
      </c>
      <c r="C7527" s="83" t="s">
        <v>547</v>
      </c>
      <c r="D7527" s="359">
        <v>22.7</v>
      </c>
      <c r="E7527" s="522" t="s">
        <v>619</v>
      </c>
    </row>
    <row r="7528" spans="1:5" ht="13.5" x14ac:dyDescent="0.25">
      <c r="A7528" s="83">
        <v>40930</v>
      </c>
      <c r="B7528" s="83" t="s">
        <v>8090</v>
      </c>
      <c r="C7528" s="83" t="s">
        <v>232</v>
      </c>
      <c r="D7528" s="359">
        <v>3993.35</v>
      </c>
      <c r="E7528" s="522" t="s">
        <v>619</v>
      </c>
    </row>
    <row r="7529" spans="1:5" ht="13.5" x14ac:dyDescent="0.25">
      <c r="A7529" s="83">
        <v>11761</v>
      </c>
      <c r="B7529" s="83" t="s">
        <v>8091</v>
      </c>
      <c r="C7529" s="83" t="s">
        <v>225</v>
      </c>
      <c r="D7529" s="359">
        <v>84.72</v>
      </c>
      <c r="E7529" s="522" t="s">
        <v>619</v>
      </c>
    </row>
    <row r="7530" spans="1:5" ht="13.5" x14ac:dyDescent="0.25">
      <c r="A7530" s="83">
        <v>377</v>
      </c>
      <c r="B7530" s="83" t="s">
        <v>8092</v>
      </c>
      <c r="C7530" s="83" t="s">
        <v>225</v>
      </c>
      <c r="D7530" s="359">
        <v>39.81</v>
      </c>
      <c r="E7530" s="522" t="s">
        <v>619</v>
      </c>
    </row>
    <row r="7531" spans="1:5" ht="13.5" x14ac:dyDescent="0.25">
      <c r="A7531" s="83">
        <v>7588</v>
      </c>
      <c r="B7531" s="83" t="s">
        <v>8093</v>
      </c>
      <c r="C7531" s="83" t="s">
        <v>225</v>
      </c>
      <c r="D7531" s="359">
        <v>42</v>
      </c>
      <c r="E7531" s="522" t="s">
        <v>619</v>
      </c>
    </row>
    <row r="7532" spans="1:5" ht="13.5" x14ac:dyDescent="0.25">
      <c r="A7532" s="83">
        <v>34392</v>
      </c>
      <c r="B7532" s="83" t="s">
        <v>8094</v>
      </c>
      <c r="C7532" s="83" t="s">
        <v>547</v>
      </c>
      <c r="D7532" s="359">
        <v>16.600000000000001</v>
      </c>
      <c r="E7532" s="522" t="s">
        <v>619</v>
      </c>
    </row>
    <row r="7533" spans="1:5" ht="13.5" x14ac:dyDescent="0.25">
      <c r="A7533" s="83">
        <v>40908</v>
      </c>
      <c r="B7533" s="83" t="s">
        <v>8095</v>
      </c>
      <c r="C7533" s="83" t="s">
        <v>232</v>
      </c>
      <c r="D7533" s="359">
        <v>2922.98</v>
      </c>
      <c r="E7533" s="522" t="s">
        <v>619</v>
      </c>
    </row>
    <row r="7534" spans="1:5" ht="13.5" x14ac:dyDescent="0.25">
      <c r="A7534" s="83">
        <v>34551</v>
      </c>
      <c r="B7534" s="83" t="s">
        <v>8096</v>
      </c>
      <c r="C7534" s="83" t="s">
        <v>547</v>
      </c>
      <c r="D7534" s="359">
        <v>13.6</v>
      </c>
      <c r="E7534" s="522" t="s">
        <v>619</v>
      </c>
    </row>
    <row r="7535" spans="1:5" ht="13.5" x14ac:dyDescent="0.25">
      <c r="A7535" s="83">
        <v>41078</v>
      </c>
      <c r="B7535" s="83" t="s">
        <v>8097</v>
      </c>
      <c r="C7535" s="83" t="s">
        <v>232</v>
      </c>
      <c r="D7535" s="359">
        <v>2393.75</v>
      </c>
      <c r="E7535" s="522" t="s">
        <v>619</v>
      </c>
    </row>
    <row r="7536" spans="1:5" ht="13.5" x14ac:dyDescent="0.25">
      <c r="A7536" s="83">
        <v>246</v>
      </c>
      <c r="B7536" s="83" t="s">
        <v>8098</v>
      </c>
      <c r="C7536" s="83" t="s">
        <v>547</v>
      </c>
      <c r="D7536" s="359">
        <v>11.34</v>
      </c>
      <c r="E7536" s="522" t="s">
        <v>619</v>
      </c>
    </row>
    <row r="7537" spans="1:5" ht="13.5" x14ac:dyDescent="0.25">
      <c r="A7537" s="83">
        <v>40927</v>
      </c>
      <c r="B7537" s="83" t="s">
        <v>8099</v>
      </c>
      <c r="C7537" s="83" t="s">
        <v>232</v>
      </c>
      <c r="D7537" s="359">
        <v>1997.49</v>
      </c>
      <c r="E7537" s="522" t="s">
        <v>619</v>
      </c>
    </row>
    <row r="7538" spans="1:5" ht="13.5" x14ac:dyDescent="0.25">
      <c r="A7538" s="83">
        <v>2350</v>
      </c>
      <c r="B7538" s="83" t="s">
        <v>8100</v>
      </c>
      <c r="C7538" s="83" t="s">
        <v>547</v>
      </c>
      <c r="D7538" s="359">
        <v>15.93</v>
      </c>
      <c r="E7538" s="522" t="s">
        <v>619</v>
      </c>
    </row>
    <row r="7539" spans="1:5" ht="13.5" x14ac:dyDescent="0.25">
      <c r="A7539" s="83">
        <v>40812</v>
      </c>
      <c r="B7539" s="83" t="s">
        <v>8101</v>
      </c>
      <c r="C7539" s="83" t="s">
        <v>232</v>
      </c>
      <c r="D7539" s="359">
        <v>2803.15</v>
      </c>
      <c r="E7539" s="522" t="s">
        <v>619</v>
      </c>
    </row>
    <row r="7540" spans="1:5" ht="13.5" x14ac:dyDescent="0.25">
      <c r="A7540" s="83">
        <v>245</v>
      </c>
      <c r="B7540" s="83" t="s">
        <v>8102</v>
      </c>
      <c r="C7540" s="83" t="s">
        <v>547</v>
      </c>
      <c r="D7540" s="359">
        <v>22.21</v>
      </c>
      <c r="E7540" s="522" t="s">
        <v>619</v>
      </c>
    </row>
    <row r="7541" spans="1:5" ht="13.5" x14ac:dyDescent="0.25">
      <c r="A7541" s="83">
        <v>41090</v>
      </c>
      <c r="B7541" s="83" t="s">
        <v>8103</v>
      </c>
      <c r="C7541" s="83" t="s">
        <v>232</v>
      </c>
      <c r="D7541" s="359">
        <v>3906.59</v>
      </c>
      <c r="E7541" s="522" t="s">
        <v>619</v>
      </c>
    </row>
    <row r="7542" spans="1:5" ht="13.5" x14ac:dyDescent="0.25">
      <c r="A7542" s="83">
        <v>251</v>
      </c>
      <c r="B7542" s="83" t="s">
        <v>8104</v>
      </c>
      <c r="C7542" s="83" t="s">
        <v>547</v>
      </c>
      <c r="D7542" s="359">
        <v>15.57</v>
      </c>
      <c r="E7542" s="522" t="s">
        <v>619</v>
      </c>
    </row>
    <row r="7543" spans="1:5" ht="13.5" x14ac:dyDescent="0.25">
      <c r="A7543" s="83">
        <v>40975</v>
      </c>
      <c r="B7543" s="83" t="s">
        <v>8105</v>
      </c>
      <c r="C7543" s="83" t="s">
        <v>232</v>
      </c>
      <c r="D7543" s="359">
        <v>2741.16</v>
      </c>
      <c r="E7543" s="522" t="s">
        <v>619</v>
      </c>
    </row>
    <row r="7544" spans="1:5" ht="13.5" x14ac:dyDescent="0.25">
      <c r="A7544" s="83">
        <v>6127</v>
      </c>
      <c r="B7544" s="83" t="s">
        <v>8106</v>
      </c>
      <c r="C7544" s="83" t="s">
        <v>547</v>
      </c>
      <c r="D7544" s="359">
        <v>11.62</v>
      </c>
      <c r="E7544" s="522" t="s">
        <v>619</v>
      </c>
    </row>
    <row r="7545" spans="1:5" ht="13.5" x14ac:dyDescent="0.25">
      <c r="A7545" s="83">
        <v>41072</v>
      </c>
      <c r="B7545" s="83" t="s">
        <v>8107</v>
      </c>
      <c r="C7545" s="83" t="s">
        <v>232</v>
      </c>
      <c r="D7545" s="359">
        <v>2047.22</v>
      </c>
      <c r="E7545" s="522" t="s">
        <v>619</v>
      </c>
    </row>
    <row r="7546" spans="1:5" ht="13.5" x14ac:dyDescent="0.25">
      <c r="A7546" s="83">
        <v>6121</v>
      </c>
      <c r="B7546" s="83" t="s">
        <v>8108</v>
      </c>
      <c r="C7546" s="83" t="s">
        <v>547</v>
      </c>
      <c r="D7546" s="359">
        <v>12.65</v>
      </c>
      <c r="E7546" s="522" t="s">
        <v>619</v>
      </c>
    </row>
    <row r="7547" spans="1:5" ht="13.5" x14ac:dyDescent="0.25">
      <c r="A7547" s="83">
        <v>41071</v>
      </c>
      <c r="B7547" s="83" t="s">
        <v>8109</v>
      </c>
      <c r="C7547" s="83" t="s">
        <v>232</v>
      </c>
      <c r="D7547" s="359">
        <v>2228.9499999999998</v>
      </c>
      <c r="E7547" s="522" t="s">
        <v>619</v>
      </c>
    </row>
    <row r="7548" spans="1:5" ht="13.5" x14ac:dyDescent="0.25">
      <c r="A7548" s="83">
        <v>244</v>
      </c>
      <c r="B7548" s="83" t="s">
        <v>8110</v>
      </c>
      <c r="C7548" s="83" t="s">
        <v>547</v>
      </c>
      <c r="D7548" s="359">
        <v>11.86</v>
      </c>
      <c r="E7548" s="522" t="s">
        <v>619</v>
      </c>
    </row>
    <row r="7549" spans="1:5" ht="13.5" x14ac:dyDescent="0.25">
      <c r="A7549" s="83">
        <v>41093</v>
      </c>
      <c r="B7549" s="83" t="s">
        <v>8111</v>
      </c>
      <c r="C7549" s="83" t="s">
        <v>232</v>
      </c>
      <c r="D7549" s="359">
        <v>2086.4299999999998</v>
      </c>
      <c r="E7549" s="522" t="s">
        <v>619</v>
      </c>
    </row>
    <row r="7550" spans="1:5" ht="13.5" x14ac:dyDescent="0.25">
      <c r="A7550" s="83">
        <v>532</v>
      </c>
      <c r="B7550" s="83" t="s">
        <v>8112</v>
      </c>
      <c r="C7550" s="83" t="s">
        <v>547</v>
      </c>
      <c r="D7550" s="359">
        <v>34.799999999999997</v>
      </c>
      <c r="E7550" s="522" t="s">
        <v>619</v>
      </c>
    </row>
    <row r="7551" spans="1:5" ht="13.5" x14ac:dyDescent="0.25">
      <c r="A7551" s="83">
        <v>40931</v>
      </c>
      <c r="B7551" s="83" t="s">
        <v>8113</v>
      </c>
      <c r="C7551" s="83" t="s">
        <v>232</v>
      </c>
      <c r="D7551" s="359">
        <v>6123.76</v>
      </c>
      <c r="E7551" s="522" t="s">
        <v>619</v>
      </c>
    </row>
    <row r="7552" spans="1:5" ht="13.5" x14ac:dyDescent="0.25">
      <c r="A7552" s="83">
        <v>36150</v>
      </c>
      <c r="B7552" s="83" t="s">
        <v>8114</v>
      </c>
      <c r="C7552" s="83" t="s">
        <v>225</v>
      </c>
      <c r="D7552" s="359">
        <v>43.21</v>
      </c>
      <c r="E7552" s="522" t="s">
        <v>619</v>
      </c>
    </row>
    <row r="7553" spans="1:5" ht="13.5" x14ac:dyDescent="0.25">
      <c r="A7553" s="83">
        <v>4760</v>
      </c>
      <c r="B7553" s="83" t="s">
        <v>8115</v>
      </c>
      <c r="C7553" s="83" t="s">
        <v>547</v>
      </c>
      <c r="D7553" s="359">
        <v>19.62</v>
      </c>
      <c r="E7553" s="522" t="s">
        <v>619</v>
      </c>
    </row>
    <row r="7554" spans="1:5" ht="13.5" x14ac:dyDescent="0.25">
      <c r="A7554" s="83">
        <v>41069</v>
      </c>
      <c r="B7554" s="83" t="s">
        <v>8116</v>
      </c>
      <c r="C7554" s="83" t="s">
        <v>232</v>
      </c>
      <c r="D7554" s="359">
        <v>3451.57</v>
      </c>
      <c r="E7554" s="522" t="s">
        <v>619</v>
      </c>
    </row>
    <row r="7555" spans="1:5" ht="13.5" x14ac:dyDescent="0.25">
      <c r="A7555" s="83">
        <v>10422</v>
      </c>
      <c r="B7555" s="83" t="s">
        <v>8117</v>
      </c>
      <c r="C7555" s="83" t="s">
        <v>225</v>
      </c>
      <c r="D7555" s="359">
        <v>273.18</v>
      </c>
      <c r="E7555" s="522" t="s">
        <v>619</v>
      </c>
    </row>
    <row r="7556" spans="1:5" ht="13.5" x14ac:dyDescent="0.25">
      <c r="A7556" s="83">
        <v>44019</v>
      </c>
      <c r="B7556" s="83" t="s">
        <v>8118</v>
      </c>
      <c r="C7556" s="83" t="s">
        <v>225</v>
      </c>
      <c r="D7556" s="359">
        <v>378.15</v>
      </c>
      <c r="E7556" s="522" t="s">
        <v>619</v>
      </c>
    </row>
    <row r="7557" spans="1:5" ht="13.5" x14ac:dyDescent="0.25">
      <c r="A7557" s="83">
        <v>36520</v>
      </c>
      <c r="B7557" s="83" t="s">
        <v>8119</v>
      </c>
      <c r="C7557" s="83" t="s">
        <v>225</v>
      </c>
      <c r="D7557" s="359">
        <v>459.79</v>
      </c>
      <c r="E7557" s="522" t="s">
        <v>619</v>
      </c>
    </row>
    <row r="7558" spans="1:5" ht="13.5" x14ac:dyDescent="0.25">
      <c r="A7558" s="83">
        <v>42319</v>
      </c>
      <c r="B7558" s="83" t="s">
        <v>8120</v>
      </c>
      <c r="C7558" s="83" t="s">
        <v>225</v>
      </c>
      <c r="D7558" s="359">
        <v>412</v>
      </c>
      <c r="E7558" s="522" t="s">
        <v>619</v>
      </c>
    </row>
    <row r="7559" spans="1:5" ht="13.5" x14ac:dyDescent="0.25">
      <c r="A7559" s="83">
        <v>10420</v>
      </c>
      <c r="B7559" s="83" t="s">
        <v>8121</v>
      </c>
      <c r="C7559" s="83" t="s">
        <v>225</v>
      </c>
      <c r="D7559" s="359">
        <v>146.15</v>
      </c>
      <c r="E7559" s="522" t="s">
        <v>619</v>
      </c>
    </row>
    <row r="7560" spans="1:5" ht="13.5" x14ac:dyDescent="0.25">
      <c r="A7560" s="83">
        <v>10421</v>
      </c>
      <c r="B7560" s="83" t="s">
        <v>8122</v>
      </c>
      <c r="C7560" s="83" t="s">
        <v>225</v>
      </c>
      <c r="D7560" s="359">
        <v>160.6</v>
      </c>
      <c r="E7560" s="522" t="s">
        <v>619</v>
      </c>
    </row>
    <row r="7561" spans="1:5" ht="13.5" x14ac:dyDescent="0.25">
      <c r="A7561" s="83">
        <v>11786</v>
      </c>
      <c r="B7561" s="83" t="s">
        <v>8123</v>
      </c>
      <c r="C7561" s="83" t="s">
        <v>225</v>
      </c>
      <c r="D7561" s="359">
        <v>323.83</v>
      </c>
      <c r="E7561" s="522" t="s">
        <v>619</v>
      </c>
    </row>
    <row r="7562" spans="1:5" ht="13.5" x14ac:dyDescent="0.25">
      <c r="A7562" s="83">
        <v>10</v>
      </c>
      <c r="B7562" s="83" t="s">
        <v>8124</v>
      </c>
      <c r="C7562" s="83" t="s">
        <v>225</v>
      </c>
      <c r="D7562" s="359">
        <v>8.2200000000000006</v>
      </c>
      <c r="E7562" s="522" t="s">
        <v>619</v>
      </c>
    </row>
    <row r="7563" spans="1:5" ht="13.5" x14ac:dyDescent="0.25">
      <c r="A7563" s="83">
        <v>4815</v>
      </c>
      <c r="B7563" s="83" t="s">
        <v>8125</v>
      </c>
      <c r="C7563" s="83" t="s">
        <v>225</v>
      </c>
      <c r="D7563" s="359">
        <v>6.11</v>
      </c>
      <c r="E7563" s="522" t="s">
        <v>619</v>
      </c>
    </row>
    <row r="7564" spans="1:5" ht="13.5" x14ac:dyDescent="0.25">
      <c r="A7564" s="83">
        <v>541</v>
      </c>
      <c r="B7564" s="83" t="s">
        <v>8126</v>
      </c>
      <c r="C7564" s="83" t="s">
        <v>225</v>
      </c>
      <c r="D7564" s="359">
        <v>135</v>
      </c>
      <c r="E7564" s="522" t="s">
        <v>619</v>
      </c>
    </row>
    <row r="7565" spans="1:5" ht="13.5" x14ac:dyDescent="0.25">
      <c r="A7565" s="83">
        <v>542</v>
      </c>
      <c r="B7565" s="83" t="s">
        <v>8127</v>
      </c>
      <c r="C7565" s="83" t="s">
        <v>225</v>
      </c>
      <c r="D7565" s="359">
        <v>169.22</v>
      </c>
      <c r="E7565" s="522" t="s">
        <v>619</v>
      </c>
    </row>
    <row r="7566" spans="1:5" ht="13.5" x14ac:dyDescent="0.25">
      <c r="A7566" s="83">
        <v>540</v>
      </c>
      <c r="B7566" s="83" t="s">
        <v>8128</v>
      </c>
      <c r="C7566" s="83" t="s">
        <v>225</v>
      </c>
      <c r="D7566" s="359">
        <v>381.34</v>
      </c>
      <c r="E7566" s="522" t="s">
        <v>619</v>
      </c>
    </row>
    <row r="7567" spans="1:5" ht="13.5" x14ac:dyDescent="0.25">
      <c r="A7567" s="83">
        <v>38364</v>
      </c>
      <c r="B7567" s="83" t="s">
        <v>8129</v>
      </c>
      <c r="C7567" s="83" t="s">
        <v>225</v>
      </c>
      <c r="D7567" s="359">
        <v>366.87</v>
      </c>
      <c r="E7567" s="522" t="s">
        <v>619</v>
      </c>
    </row>
    <row r="7568" spans="1:5" ht="13.5" x14ac:dyDescent="0.25">
      <c r="A7568" s="83">
        <v>11692</v>
      </c>
      <c r="B7568" s="83" t="s">
        <v>8130</v>
      </c>
      <c r="C7568" s="83" t="s">
        <v>184</v>
      </c>
      <c r="D7568" s="359">
        <v>360.85</v>
      </c>
      <c r="E7568" s="522" t="s">
        <v>619</v>
      </c>
    </row>
    <row r="7569" spans="1:5" ht="13.5" x14ac:dyDescent="0.25">
      <c r="A7569" s="83">
        <v>1746</v>
      </c>
      <c r="B7569" s="83" t="s">
        <v>8131</v>
      </c>
      <c r="C7569" s="83" t="s">
        <v>225</v>
      </c>
      <c r="D7569" s="359">
        <v>224</v>
      </c>
      <c r="E7569" s="522" t="s">
        <v>619</v>
      </c>
    </row>
    <row r="7570" spans="1:5" ht="13.5" x14ac:dyDescent="0.25">
      <c r="A7570" s="83">
        <v>1748</v>
      </c>
      <c r="B7570" s="83" t="s">
        <v>8132</v>
      </c>
      <c r="C7570" s="83" t="s">
        <v>225</v>
      </c>
      <c r="D7570" s="359">
        <v>297.86</v>
      </c>
      <c r="E7570" s="522" t="s">
        <v>619</v>
      </c>
    </row>
    <row r="7571" spans="1:5" ht="13.5" x14ac:dyDescent="0.25">
      <c r="A7571" s="83">
        <v>1749</v>
      </c>
      <c r="B7571" s="83" t="s">
        <v>8133</v>
      </c>
      <c r="C7571" s="83" t="s">
        <v>225</v>
      </c>
      <c r="D7571" s="359">
        <v>431.55</v>
      </c>
      <c r="E7571" s="522" t="s">
        <v>619</v>
      </c>
    </row>
    <row r="7572" spans="1:5" ht="13.5" x14ac:dyDescent="0.25">
      <c r="A7572" s="83">
        <v>37412</v>
      </c>
      <c r="B7572" s="83" t="s">
        <v>8134</v>
      </c>
      <c r="C7572" s="83" t="s">
        <v>225</v>
      </c>
      <c r="D7572" s="359">
        <v>218.96</v>
      </c>
      <c r="E7572" s="522" t="s">
        <v>619</v>
      </c>
    </row>
    <row r="7573" spans="1:5" ht="13.5" x14ac:dyDescent="0.25">
      <c r="A7573" s="83">
        <v>1745</v>
      </c>
      <c r="B7573" s="83" t="s">
        <v>8135</v>
      </c>
      <c r="C7573" s="83" t="s">
        <v>225</v>
      </c>
      <c r="D7573" s="359">
        <v>260.37</v>
      </c>
      <c r="E7573" s="522" t="s">
        <v>619</v>
      </c>
    </row>
    <row r="7574" spans="1:5" ht="13.5" x14ac:dyDescent="0.25">
      <c r="A7574" s="83">
        <v>1750</v>
      </c>
      <c r="B7574" s="83" t="s">
        <v>8136</v>
      </c>
      <c r="C7574" s="83" t="s">
        <v>225</v>
      </c>
      <c r="D7574" s="359">
        <v>608.45000000000005</v>
      </c>
      <c r="E7574" s="522" t="s">
        <v>619</v>
      </c>
    </row>
    <row r="7575" spans="1:5" ht="13.5" x14ac:dyDescent="0.25">
      <c r="A7575" s="83">
        <v>11687</v>
      </c>
      <c r="B7575" s="83" t="s">
        <v>8137</v>
      </c>
      <c r="C7575" s="83" t="s">
        <v>206</v>
      </c>
      <c r="D7575" s="359">
        <v>969.45</v>
      </c>
      <c r="E7575" s="522" t="s">
        <v>619</v>
      </c>
    </row>
    <row r="7576" spans="1:5" ht="13.5" x14ac:dyDescent="0.25">
      <c r="A7576" s="83">
        <v>11689</v>
      </c>
      <c r="B7576" s="83" t="s">
        <v>8138</v>
      </c>
      <c r="C7576" s="83" t="s">
        <v>206</v>
      </c>
      <c r="D7576" s="359">
        <v>1214.6600000000001</v>
      </c>
      <c r="E7576" s="522" t="s">
        <v>619</v>
      </c>
    </row>
    <row r="7577" spans="1:5" ht="13.5" x14ac:dyDescent="0.25">
      <c r="A7577" s="83">
        <v>11693</v>
      </c>
      <c r="B7577" s="83" t="s">
        <v>8139</v>
      </c>
      <c r="C7577" s="83" t="s">
        <v>184</v>
      </c>
      <c r="D7577" s="359">
        <v>149.68</v>
      </c>
      <c r="E7577" s="522" t="s">
        <v>619</v>
      </c>
    </row>
    <row r="7578" spans="1:5" ht="13.5" x14ac:dyDescent="0.25">
      <c r="A7578" s="83">
        <v>36215</v>
      </c>
      <c r="B7578" s="83" t="s">
        <v>8140</v>
      </c>
      <c r="C7578" s="83" t="s">
        <v>225</v>
      </c>
      <c r="D7578" s="359">
        <v>746.78</v>
      </c>
      <c r="E7578" s="522" t="s">
        <v>619</v>
      </c>
    </row>
    <row r="7579" spans="1:5" ht="13.5" x14ac:dyDescent="0.25">
      <c r="A7579" s="83">
        <v>42439</v>
      </c>
      <c r="B7579" s="83" t="s">
        <v>8141</v>
      </c>
      <c r="C7579" s="83" t="s">
        <v>225</v>
      </c>
      <c r="D7579" s="359">
        <v>1060.52</v>
      </c>
      <c r="E7579" s="522" t="s">
        <v>619</v>
      </c>
    </row>
    <row r="7580" spans="1:5" ht="13.5" x14ac:dyDescent="0.25">
      <c r="A7580" s="83">
        <v>38381</v>
      </c>
      <c r="B7580" s="83" t="s">
        <v>8142</v>
      </c>
      <c r="C7580" s="83" t="s">
        <v>225</v>
      </c>
      <c r="D7580" s="359">
        <v>8.7899999999999991</v>
      </c>
      <c r="E7580" s="522" t="s">
        <v>619</v>
      </c>
    </row>
    <row r="7581" spans="1:5" ht="13.5" x14ac:dyDescent="0.25">
      <c r="A7581" s="83">
        <v>39621</v>
      </c>
      <c r="B7581" s="83" t="s">
        <v>8143</v>
      </c>
      <c r="C7581" s="83" t="s">
        <v>8144</v>
      </c>
      <c r="D7581" s="359">
        <v>903.14</v>
      </c>
      <c r="E7581" s="522" t="s">
        <v>619</v>
      </c>
    </row>
    <row r="7582" spans="1:5" ht="13.5" x14ac:dyDescent="0.25">
      <c r="A7582" s="83">
        <v>39624</v>
      </c>
      <c r="B7582" s="83" t="s">
        <v>8145</v>
      </c>
      <c r="C7582" s="83" t="s">
        <v>8144</v>
      </c>
      <c r="D7582" s="359">
        <v>996.27</v>
      </c>
      <c r="E7582" s="522" t="s">
        <v>619</v>
      </c>
    </row>
    <row r="7583" spans="1:5" ht="13.5" x14ac:dyDescent="0.25">
      <c r="A7583" s="83">
        <v>39615</v>
      </c>
      <c r="B7583" s="83" t="s">
        <v>8146</v>
      </c>
      <c r="C7583" s="83" t="s">
        <v>225</v>
      </c>
      <c r="D7583" s="359">
        <v>402.58</v>
      </c>
      <c r="E7583" s="522" t="s">
        <v>619</v>
      </c>
    </row>
    <row r="7584" spans="1:5" ht="13.5" x14ac:dyDescent="0.25">
      <c r="A7584" s="83">
        <v>39620</v>
      </c>
      <c r="B7584" s="83" t="s">
        <v>8147</v>
      </c>
      <c r="C7584" s="83" t="s">
        <v>225</v>
      </c>
      <c r="D7584" s="359">
        <v>614.85</v>
      </c>
      <c r="E7584" s="522" t="s">
        <v>619</v>
      </c>
    </row>
    <row r="7585" spans="1:5" ht="13.5" x14ac:dyDescent="0.25">
      <c r="A7585" s="83">
        <v>39623</v>
      </c>
      <c r="B7585" s="83" t="s">
        <v>8148</v>
      </c>
      <c r="C7585" s="83" t="s">
        <v>225</v>
      </c>
      <c r="D7585" s="359">
        <v>658.56</v>
      </c>
      <c r="E7585" s="522" t="s">
        <v>619</v>
      </c>
    </row>
    <row r="7586" spans="1:5" ht="13.5" x14ac:dyDescent="0.25">
      <c r="A7586" s="83">
        <v>36207</v>
      </c>
      <c r="B7586" s="83" t="s">
        <v>8149</v>
      </c>
      <c r="C7586" s="83" t="s">
        <v>225</v>
      </c>
      <c r="D7586" s="359">
        <v>330.77</v>
      </c>
      <c r="E7586" s="522" t="s">
        <v>619</v>
      </c>
    </row>
    <row r="7587" spans="1:5" ht="13.5" x14ac:dyDescent="0.25">
      <c r="A7587" s="83">
        <v>36209</v>
      </c>
      <c r="B7587" s="83" t="s">
        <v>8150</v>
      </c>
      <c r="C7587" s="83" t="s">
        <v>225</v>
      </c>
      <c r="D7587" s="359">
        <v>379.61</v>
      </c>
      <c r="E7587" s="522" t="s">
        <v>619</v>
      </c>
    </row>
    <row r="7588" spans="1:5" ht="13.5" x14ac:dyDescent="0.25">
      <c r="A7588" s="83">
        <v>36210</v>
      </c>
      <c r="B7588" s="83" t="s">
        <v>8151</v>
      </c>
      <c r="C7588" s="83" t="s">
        <v>225</v>
      </c>
      <c r="D7588" s="359">
        <v>410.73</v>
      </c>
      <c r="E7588" s="522" t="s">
        <v>619</v>
      </c>
    </row>
    <row r="7589" spans="1:5" ht="13.5" x14ac:dyDescent="0.25">
      <c r="A7589" s="83">
        <v>36204</v>
      </c>
      <c r="B7589" s="83" t="s">
        <v>8152</v>
      </c>
      <c r="C7589" s="83" t="s">
        <v>225</v>
      </c>
      <c r="D7589" s="359">
        <v>145.63</v>
      </c>
      <c r="E7589" s="522" t="s">
        <v>619</v>
      </c>
    </row>
    <row r="7590" spans="1:5" ht="13.5" x14ac:dyDescent="0.25">
      <c r="A7590" s="83">
        <v>36205</v>
      </c>
      <c r="B7590" s="83" t="s">
        <v>8153</v>
      </c>
      <c r="C7590" s="83" t="s">
        <v>225</v>
      </c>
      <c r="D7590" s="359">
        <v>161.72999999999999</v>
      </c>
      <c r="E7590" s="522" t="s">
        <v>619</v>
      </c>
    </row>
    <row r="7591" spans="1:5" ht="13.5" x14ac:dyDescent="0.25">
      <c r="A7591" s="83">
        <v>36081</v>
      </c>
      <c r="B7591" s="83" t="s">
        <v>8154</v>
      </c>
      <c r="C7591" s="83" t="s">
        <v>225</v>
      </c>
      <c r="D7591" s="359">
        <v>172.45</v>
      </c>
      <c r="E7591" s="522" t="s">
        <v>619</v>
      </c>
    </row>
    <row r="7592" spans="1:5" ht="13.5" x14ac:dyDescent="0.25">
      <c r="A7592" s="83">
        <v>36206</v>
      </c>
      <c r="B7592" s="83" t="s">
        <v>8155</v>
      </c>
      <c r="C7592" s="83" t="s">
        <v>225</v>
      </c>
      <c r="D7592" s="359">
        <v>180.67</v>
      </c>
      <c r="E7592" s="522" t="s">
        <v>619</v>
      </c>
    </row>
    <row r="7593" spans="1:5" ht="13.5" x14ac:dyDescent="0.25">
      <c r="A7593" s="83">
        <v>36218</v>
      </c>
      <c r="B7593" s="83" t="s">
        <v>8156</v>
      </c>
      <c r="C7593" s="83" t="s">
        <v>225</v>
      </c>
      <c r="D7593" s="359">
        <v>110.41</v>
      </c>
      <c r="E7593" s="522" t="s">
        <v>619</v>
      </c>
    </row>
    <row r="7594" spans="1:5" ht="13.5" x14ac:dyDescent="0.25">
      <c r="A7594" s="83">
        <v>36220</v>
      </c>
      <c r="B7594" s="83" t="s">
        <v>8157</v>
      </c>
      <c r="C7594" s="83" t="s">
        <v>225</v>
      </c>
      <c r="D7594" s="359">
        <v>126.61</v>
      </c>
      <c r="E7594" s="522" t="s">
        <v>619</v>
      </c>
    </row>
    <row r="7595" spans="1:5" ht="13.5" x14ac:dyDescent="0.25">
      <c r="A7595" s="83">
        <v>36080</v>
      </c>
      <c r="B7595" s="83" t="s">
        <v>8158</v>
      </c>
      <c r="C7595" s="83" t="s">
        <v>225</v>
      </c>
      <c r="D7595" s="359">
        <v>136.94999999999999</v>
      </c>
      <c r="E7595" s="522" t="s">
        <v>619</v>
      </c>
    </row>
    <row r="7596" spans="1:5" ht="13.5" x14ac:dyDescent="0.25">
      <c r="A7596" s="83">
        <v>36223</v>
      </c>
      <c r="B7596" s="83" t="s">
        <v>8159</v>
      </c>
      <c r="C7596" s="83" t="s">
        <v>225</v>
      </c>
      <c r="D7596" s="359">
        <v>143.4</v>
      </c>
      <c r="E7596" s="522" t="s">
        <v>619</v>
      </c>
    </row>
    <row r="7597" spans="1:5" ht="13.5" x14ac:dyDescent="0.25">
      <c r="A7597" s="83">
        <v>546</v>
      </c>
      <c r="B7597" s="83" t="s">
        <v>8160</v>
      </c>
      <c r="C7597" s="83" t="s">
        <v>260</v>
      </c>
      <c r="D7597" s="359">
        <v>14.49</v>
      </c>
      <c r="E7597" s="522" t="s">
        <v>619</v>
      </c>
    </row>
    <row r="7598" spans="1:5" ht="13.5" x14ac:dyDescent="0.25">
      <c r="A7598" s="83">
        <v>566</v>
      </c>
      <c r="B7598" s="83" t="s">
        <v>8161</v>
      </c>
      <c r="C7598" s="83" t="s">
        <v>206</v>
      </c>
      <c r="D7598" s="359">
        <v>6.87</v>
      </c>
      <c r="E7598" s="522" t="s">
        <v>619</v>
      </c>
    </row>
    <row r="7599" spans="1:5" ht="13.5" x14ac:dyDescent="0.25">
      <c r="A7599" s="83">
        <v>565</v>
      </c>
      <c r="B7599" s="83" t="s">
        <v>8162</v>
      </c>
      <c r="C7599" s="83" t="s">
        <v>206</v>
      </c>
      <c r="D7599" s="359">
        <v>25.06</v>
      </c>
      <c r="E7599" s="522" t="s">
        <v>619</v>
      </c>
    </row>
    <row r="7600" spans="1:5" ht="13.5" x14ac:dyDescent="0.25">
      <c r="A7600" s="83">
        <v>555</v>
      </c>
      <c r="B7600" s="83" t="s">
        <v>8163</v>
      </c>
      <c r="C7600" s="83" t="s">
        <v>206</v>
      </c>
      <c r="D7600" s="359">
        <v>17.77</v>
      </c>
      <c r="E7600" s="522" t="s">
        <v>619</v>
      </c>
    </row>
    <row r="7601" spans="1:5" ht="13.5" x14ac:dyDescent="0.25">
      <c r="A7601" s="83">
        <v>557</v>
      </c>
      <c r="B7601" s="83" t="s">
        <v>8164</v>
      </c>
      <c r="C7601" s="83" t="s">
        <v>206</v>
      </c>
      <c r="D7601" s="359">
        <v>55.75</v>
      </c>
      <c r="E7601" s="522" t="s">
        <v>619</v>
      </c>
    </row>
    <row r="7602" spans="1:5" ht="13.5" x14ac:dyDescent="0.25">
      <c r="A7602" s="83">
        <v>552</v>
      </c>
      <c r="B7602" s="83" t="s">
        <v>8165</v>
      </c>
      <c r="C7602" s="83" t="s">
        <v>206</v>
      </c>
      <c r="D7602" s="359">
        <v>27.66</v>
      </c>
      <c r="E7602" s="522" t="s">
        <v>619</v>
      </c>
    </row>
    <row r="7603" spans="1:5" ht="13.5" x14ac:dyDescent="0.25">
      <c r="A7603" s="83">
        <v>563</v>
      </c>
      <c r="B7603" s="83" t="s">
        <v>8166</v>
      </c>
      <c r="C7603" s="83" t="s">
        <v>206</v>
      </c>
      <c r="D7603" s="359">
        <v>41.57</v>
      </c>
      <c r="E7603" s="522" t="s">
        <v>619</v>
      </c>
    </row>
    <row r="7604" spans="1:5" ht="13.5" x14ac:dyDescent="0.25">
      <c r="A7604" s="83">
        <v>549</v>
      </c>
      <c r="B7604" s="83" t="s">
        <v>8167</v>
      </c>
      <c r="C7604" s="83" t="s">
        <v>206</v>
      </c>
      <c r="D7604" s="359">
        <v>74.81</v>
      </c>
      <c r="E7604" s="522" t="s">
        <v>619</v>
      </c>
    </row>
    <row r="7605" spans="1:5" ht="13.5" x14ac:dyDescent="0.25">
      <c r="A7605" s="83">
        <v>551</v>
      </c>
      <c r="B7605" s="83" t="s">
        <v>8168</v>
      </c>
      <c r="C7605" s="83" t="s">
        <v>206</v>
      </c>
      <c r="D7605" s="359">
        <v>148.13</v>
      </c>
      <c r="E7605" s="522" t="s">
        <v>619</v>
      </c>
    </row>
    <row r="7606" spans="1:5" ht="13.5" x14ac:dyDescent="0.25">
      <c r="A7606" s="83">
        <v>559</v>
      </c>
      <c r="B7606" s="83" t="s">
        <v>8169</v>
      </c>
      <c r="C7606" s="83" t="s">
        <v>206</v>
      </c>
      <c r="D7606" s="359">
        <v>37.03</v>
      </c>
      <c r="E7606" s="522" t="s">
        <v>619</v>
      </c>
    </row>
    <row r="7607" spans="1:5" ht="13.5" x14ac:dyDescent="0.25">
      <c r="A7607" s="83">
        <v>560</v>
      </c>
      <c r="B7607" s="83" t="s">
        <v>8170</v>
      </c>
      <c r="C7607" s="83" t="s">
        <v>206</v>
      </c>
      <c r="D7607" s="359">
        <v>46.33</v>
      </c>
      <c r="E7607" s="522" t="s">
        <v>619</v>
      </c>
    </row>
    <row r="7608" spans="1:5" ht="13.5" x14ac:dyDescent="0.25">
      <c r="A7608" s="83">
        <v>547</v>
      </c>
      <c r="B7608" s="83" t="s">
        <v>8171</v>
      </c>
      <c r="C7608" s="83" t="s">
        <v>206</v>
      </c>
      <c r="D7608" s="359">
        <v>55.47</v>
      </c>
      <c r="E7608" s="522" t="s">
        <v>619</v>
      </c>
    </row>
    <row r="7609" spans="1:5" ht="13.5" x14ac:dyDescent="0.25">
      <c r="A7609" s="83">
        <v>38127</v>
      </c>
      <c r="B7609" s="83" t="s">
        <v>8172</v>
      </c>
      <c r="C7609" s="83" t="s">
        <v>225</v>
      </c>
      <c r="D7609" s="359">
        <v>309.12</v>
      </c>
      <c r="E7609" s="522" t="s">
        <v>619</v>
      </c>
    </row>
    <row r="7610" spans="1:5" ht="13.5" x14ac:dyDescent="0.25">
      <c r="A7610" s="83">
        <v>38060</v>
      </c>
      <c r="B7610" s="83" t="s">
        <v>8173</v>
      </c>
      <c r="C7610" s="83" t="s">
        <v>225</v>
      </c>
      <c r="D7610" s="359">
        <v>41.12</v>
      </c>
      <c r="E7610" s="522" t="s">
        <v>619</v>
      </c>
    </row>
    <row r="7611" spans="1:5" ht="13.5" x14ac:dyDescent="0.25">
      <c r="A7611" s="83">
        <v>10956</v>
      </c>
      <c r="B7611" s="83" t="s">
        <v>8174</v>
      </c>
      <c r="C7611" s="83" t="s">
        <v>225</v>
      </c>
      <c r="D7611" s="359">
        <v>45.1</v>
      </c>
      <c r="E7611" s="522" t="s">
        <v>619</v>
      </c>
    </row>
    <row r="7612" spans="1:5" ht="13.5" x14ac:dyDescent="0.25">
      <c r="A7612" s="83">
        <v>39380</v>
      </c>
      <c r="B7612" s="83" t="s">
        <v>8175</v>
      </c>
      <c r="C7612" s="83" t="s">
        <v>225</v>
      </c>
      <c r="D7612" s="359">
        <v>21.31</v>
      </c>
      <c r="E7612" s="522" t="s">
        <v>619</v>
      </c>
    </row>
    <row r="7613" spans="1:5" ht="13.5" x14ac:dyDescent="0.25">
      <c r="A7613" s="83">
        <v>13374</v>
      </c>
      <c r="B7613" s="83" t="s">
        <v>8176</v>
      </c>
      <c r="C7613" s="83" t="s">
        <v>225</v>
      </c>
      <c r="D7613" s="359">
        <v>60.66</v>
      </c>
      <c r="E7613" s="522" t="s">
        <v>619</v>
      </c>
    </row>
    <row r="7614" spans="1:5" ht="13.5" x14ac:dyDescent="0.25">
      <c r="A7614" s="83">
        <v>37597</v>
      </c>
      <c r="B7614" s="83" t="s">
        <v>8177</v>
      </c>
      <c r="C7614" s="83" t="s">
        <v>225</v>
      </c>
      <c r="D7614" s="359">
        <v>533781.25</v>
      </c>
      <c r="E7614" s="522" t="s">
        <v>619</v>
      </c>
    </row>
    <row r="7615" spans="1:5" ht="13.5" x14ac:dyDescent="0.25">
      <c r="A7615" s="83">
        <v>183</v>
      </c>
      <c r="B7615" s="83" t="s">
        <v>8178</v>
      </c>
      <c r="C7615" s="83" t="s">
        <v>8179</v>
      </c>
      <c r="D7615" s="359">
        <v>200.25</v>
      </c>
      <c r="E7615" s="522" t="s">
        <v>619</v>
      </c>
    </row>
    <row r="7616" spans="1:5" ht="13.5" x14ac:dyDescent="0.25">
      <c r="A7616" s="83">
        <v>184</v>
      </c>
      <c r="B7616" s="83" t="s">
        <v>8180</v>
      </c>
      <c r="C7616" s="83" t="s">
        <v>8179</v>
      </c>
      <c r="D7616" s="359">
        <v>124.02</v>
      </c>
      <c r="E7616" s="522" t="s">
        <v>619</v>
      </c>
    </row>
    <row r="7617" spans="1:5" ht="13.5" x14ac:dyDescent="0.25">
      <c r="A7617" s="83">
        <v>181</v>
      </c>
      <c r="B7617" s="83" t="s">
        <v>8181</v>
      </c>
      <c r="C7617" s="83" t="s">
        <v>8179</v>
      </c>
      <c r="D7617" s="359">
        <v>267.43</v>
      </c>
      <c r="E7617" s="522" t="s">
        <v>619</v>
      </c>
    </row>
    <row r="7618" spans="1:5" ht="13.5" x14ac:dyDescent="0.25">
      <c r="A7618" s="83">
        <v>20001</v>
      </c>
      <c r="B7618" s="83" t="s">
        <v>8182</v>
      </c>
      <c r="C7618" s="83" t="s">
        <v>8179</v>
      </c>
      <c r="D7618" s="359">
        <v>155.03</v>
      </c>
      <c r="E7618" s="522" t="s">
        <v>619</v>
      </c>
    </row>
    <row r="7619" spans="1:5" ht="13.5" x14ac:dyDescent="0.25">
      <c r="A7619" s="83">
        <v>39837</v>
      </c>
      <c r="B7619" s="83" t="s">
        <v>8183</v>
      </c>
      <c r="C7619" s="83" t="s">
        <v>8179</v>
      </c>
      <c r="D7619" s="359">
        <v>289.64999999999998</v>
      </c>
      <c r="E7619" s="522" t="s">
        <v>619</v>
      </c>
    </row>
    <row r="7620" spans="1:5" ht="13.5" x14ac:dyDescent="0.25">
      <c r="A7620" s="83">
        <v>10535</v>
      </c>
      <c r="B7620" s="83" t="s">
        <v>8184</v>
      </c>
      <c r="C7620" s="83" t="s">
        <v>225</v>
      </c>
      <c r="D7620" s="359">
        <v>5500</v>
      </c>
      <c r="E7620" s="522" t="s">
        <v>619</v>
      </c>
    </row>
    <row r="7621" spans="1:5" ht="13.5" x14ac:dyDescent="0.25">
      <c r="A7621" s="83">
        <v>10537</v>
      </c>
      <c r="B7621" s="83" t="s">
        <v>8185</v>
      </c>
      <c r="C7621" s="83" t="s">
        <v>225</v>
      </c>
      <c r="D7621" s="359">
        <v>7500.5</v>
      </c>
      <c r="E7621" s="522" t="s">
        <v>619</v>
      </c>
    </row>
    <row r="7622" spans="1:5" ht="13.5" x14ac:dyDescent="0.25">
      <c r="A7622" s="83">
        <v>13891</v>
      </c>
      <c r="B7622" s="83" t="s">
        <v>8186</v>
      </c>
      <c r="C7622" s="83" t="s">
        <v>225</v>
      </c>
      <c r="D7622" s="359">
        <v>6879.66</v>
      </c>
      <c r="E7622" s="522" t="s">
        <v>619</v>
      </c>
    </row>
    <row r="7623" spans="1:5" ht="13.5" x14ac:dyDescent="0.25">
      <c r="A7623" s="83">
        <v>25975</v>
      </c>
      <c r="B7623" s="83" t="s">
        <v>8187</v>
      </c>
      <c r="C7623" s="83" t="s">
        <v>225</v>
      </c>
      <c r="D7623" s="359">
        <v>29923.72</v>
      </c>
      <c r="E7623" s="522" t="s">
        <v>619</v>
      </c>
    </row>
    <row r="7624" spans="1:5" ht="13.5" x14ac:dyDescent="0.25">
      <c r="A7624" s="83">
        <v>36396</v>
      </c>
      <c r="B7624" s="83" t="s">
        <v>8188</v>
      </c>
      <c r="C7624" s="83" t="s">
        <v>225</v>
      </c>
      <c r="D7624" s="359">
        <v>6292.37</v>
      </c>
      <c r="E7624" s="522" t="s">
        <v>619</v>
      </c>
    </row>
    <row r="7625" spans="1:5" ht="13.5" x14ac:dyDescent="0.25">
      <c r="A7625" s="83">
        <v>36397</v>
      </c>
      <c r="B7625" s="83" t="s">
        <v>8189</v>
      </c>
      <c r="C7625" s="83" t="s">
        <v>225</v>
      </c>
      <c r="D7625" s="359">
        <v>22372.880000000001</v>
      </c>
      <c r="E7625" s="522" t="s">
        <v>619</v>
      </c>
    </row>
    <row r="7626" spans="1:5" ht="13.5" x14ac:dyDescent="0.25">
      <c r="A7626" s="83">
        <v>36398</v>
      </c>
      <c r="B7626" s="83" t="s">
        <v>8190</v>
      </c>
      <c r="C7626" s="83" t="s">
        <v>225</v>
      </c>
      <c r="D7626" s="359">
        <v>27192.37</v>
      </c>
      <c r="E7626" s="522" t="s">
        <v>619</v>
      </c>
    </row>
    <row r="7627" spans="1:5" ht="13.5" x14ac:dyDescent="0.25">
      <c r="A7627" s="83">
        <v>647</v>
      </c>
      <c r="B7627" s="83" t="s">
        <v>8191</v>
      </c>
      <c r="C7627" s="83" t="s">
        <v>547</v>
      </c>
      <c r="D7627" s="359">
        <v>20.66</v>
      </c>
      <c r="E7627" s="522" t="s">
        <v>619</v>
      </c>
    </row>
    <row r="7628" spans="1:5" ht="13.5" x14ac:dyDescent="0.25">
      <c r="A7628" s="83">
        <v>40920</v>
      </c>
      <c r="B7628" s="83" t="s">
        <v>8192</v>
      </c>
      <c r="C7628" s="83" t="s">
        <v>232</v>
      </c>
      <c r="D7628" s="359">
        <v>3634.57</v>
      </c>
      <c r="E7628" s="522" t="s">
        <v>619</v>
      </c>
    </row>
    <row r="7629" spans="1:5" ht="13.5" x14ac:dyDescent="0.25">
      <c r="A7629" s="83">
        <v>715</v>
      </c>
      <c r="B7629" s="83" t="s">
        <v>8193</v>
      </c>
      <c r="C7629" s="83" t="s">
        <v>225</v>
      </c>
      <c r="D7629" s="359">
        <v>17.899999999999999</v>
      </c>
      <c r="E7629" s="522" t="s">
        <v>619</v>
      </c>
    </row>
    <row r="7630" spans="1:5" ht="13.5" x14ac:dyDescent="0.25">
      <c r="A7630" s="83">
        <v>716</v>
      </c>
      <c r="B7630" s="83" t="s">
        <v>8194</v>
      </c>
      <c r="C7630" s="83" t="s">
        <v>225</v>
      </c>
      <c r="D7630" s="359">
        <v>20.239999999999998</v>
      </c>
      <c r="E7630" s="522" t="s">
        <v>619</v>
      </c>
    </row>
    <row r="7631" spans="1:5" ht="13.5" x14ac:dyDescent="0.25">
      <c r="A7631" s="83">
        <v>38783</v>
      </c>
      <c r="B7631" s="83" t="s">
        <v>8195</v>
      </c>
      <c r="C7631" s="83" t="s">
        <v>225</v>
      </c>
      <c r="D7631" s="359">
        <v>0.67</v>
      </c>
      <c r="E7631" s="522" t="s">
        <v>619</v>
      </c>
    </row>
    <row r="7632" spans="1:5" ht="13.5" x14ac:dyDescent="0.25">
      <c r="A7632" s="83">
        <v>37593</v>
      </c>
      <c r="B7632" s="83" t="s">
        <v>8196</v>
      </c>
      <c r="C7632" s="83" t="s">
        <v>225</v>
      </c>
      <c r="D7632" s="359">
        <v>1.64</v>
      </c>
      <c r="E7632" s="522" t="s">
        <v>619</v>
      </c>
    </row>
    <row r="7633" spans="1:5" ht="13.5" x14ac:dyDescent="0.25">
      <c r="A7633" s="83">
        <v>37594</v>
      </c>
      <c r="B7633" s="83" t="s">
        <v>8197</v>
      </c>
      <c r="C7633" s="83" t="s">
        <v>225</v>
      </c>
      <c r="D7633" s="359">
        <v>2.04</v>
      </c>
      <c r="E7633" s="522" t="s">
        <v>619</v>
      </c>
    </row>
    <row r="7634" spans="1:5" ht="13.5" x14ac:dyDescent="0.25">
      <c r="A7634" s="83">
        <v>37592</v>
      </c>
      <c r="B7634" s="83" t="s">
        <v>8198</v>
      </c>
      <c r="C7634" s="83" t="s">
        <v>225</v>
      </c>
      <c r="D7634" s="359">
        <v>1.29</v>
      </c>
      <c r="E7634" s="522" t="s">
        <v>619</v>
      </c>
    </row>
    <row r="7635" spans="1:5" ht="13.5" x14ac:dyDescent="0.25">
      <c r="A7635" s="83">
        <v>7270</v>
      </c>
      <c r="B7635" s="83" t="s">
        <v>8199</v>
      </c>
      <c r="C7635" s="83" t="s">
        <v>225</v>
      </c>
      <c r="D7635" s="359">
        <v>0.56999999999999995</v>
      </c>
      <c r="E7635" s="522" t="s">
        <v>619</v>
      </c>
    </row>
    <row r="7636" spans="1:5" ht="13.5" x14ac:dyDescent="0.25">
      <c r="A7636" s="83">
        <v>7267</v>
      </c>
      <c r="B7636" s="83" t="s">
        <v>8200</v>
      </c>
      <c r="C7636" s="83" t="s">
        <v>225</v>
      </c>
      <c r="D7636" s="359">
        <v>0.45</v>
      </c>
      <c r="E7636" s="522" t="s">
        <v>619</v>
      </c>
    </row>
    <row r="7637" spans="1:5" ht="13.5" x14ac:dyDescent="0.25">
      <c r="A7637" s="83">
        <v>7271</v>
      </c>
      <c r="B7637" s="83" t="s">
        <v>8201</v>
      </c>
      <c r="C7637" s="83" t="s">
        <v>225</v>
      </c>
      <c r="D7637" s="359">
        <v>0.5</v>
      </c>
      <c r="E7637" s="522" t="s">
        <v>619</v>
      </c>
    </row>
    <row r="7638" spans="1:5" ht="13.5" x14ac:dyDescent="0.25">
      <c r="A7638" s="83">
        <v>7266</v>
      </c>
      <c r="B7638" s="83" t="s">
        <v>8202</v>
      </c>
      <c r="C7638" s="83" t="s">
        <v>8203</v>
      </c>
      <c r="D7638" s="359">
        <v>500</v>
      </c>
      <c r="E7638" s="522" t="s">
        <v>619</v>
      </c>
    </row>
    <row r="7639" spans="1:5" ht="13.5" x14ac:dyDescent="0.25">
      <c r="A7639" s="83">
        <v>7268</v>
      </c>
      <c r="B7639" s="83" t="s">
        <v>8204</v>
      </c>
      <c r="C7639" s="83" t="s">
        <v>225</v>
      </c>
      <c r="D7639" s="359">
        <v>0.69</v>
      </c>
      <c r="E7639" s="522" t="s">
        <v>619</v>
      </c>
    </row>
    <row r="7640" spans="1:5" ht="13.5" x14ac:dyDescent="0.25">
      <c r="A7640" s="83">
        <v>34556</v>
      </c>
      <c r="B7640" s="83" t="s">
        <v>8205</v>
      </c>
      <c r="C7640" s="83" t="s">
        <v>225</v>
      </c>
      <c r="D7640" s="359">
        <v>3.33</v>
      </c>
      <c r="E7640" s="522" t="s">
        <v>619</v>
      </c>
    </row>
    <row r="7641" spans="1:5" ht="13.5" x14ac:dyDescent="0.25">
      <c r="A7641" s="83">
        <v>37873</v>
      </c>
      <c r="B7641" s="83" t="s">
        <v>8206</v>
      </c>
      <c r="C7641" s="83" t="s">
        <v>225</v>
      </c>
      <c r="D7641" s="359">
        <v>3.39</v>
      </c>
      <c r="E7641" s="522" t="s">
        <v>619</v>
      </c>
    </row>
    <row r="7642" spans="1:5" ht="13.5" x14ac:dyDescent="0.25">
      <c r="A7642" s="83">
        <v>34564</v>
      </c>
      <c r="B7642" s="83" t="s">
        <v>8207</v>
      </c>
      <c r="C7642" s="83" t="s">
        <v>225</v>
      </c>
      <c r="D7642" s="359">
        <v>3.55</v>
      </c>
      <c r="E7642" s="522" t="s">
        <v>619</v>
      </c>
    </row>
    <row r="7643" spans="1:5" ht="13.5" x14ac:dyDescent="0.25">
      <c r="A7643" s="83">
        <v>34565</v>
      </c>
      <c r="B7643" s="83" t="s">
        <v>8208</v>
      </c>
      <c r="C7643" s="83" t="s">
        <v>225</v>
      </c>
      <c r="D7643" s="359">
        <v>3.75</v>
      </c>
      <c r="E7643" s="522" t="s">
        <v>619</v>
      </c>
    </row>
    <row r="7644" spans="1:5" ht="13.5" x14ac:dyDescent="0.25">
      <c r="A7644" s="83">
        <v>38590</v>
      </c>
      <c r="B7644" s="83" t="s">
        <v>8209</v>
      </c>
      <c r="C7644" s="83" t="s">
        <v>225</v>
      </c>
      <c r="D7644" s="359">
        <v>2.77</v>
      </c>
      <c r="E7644" s="522" t="s">
        <v>619</v>
      </c>
    </row>
    <row r="7645" spans="1:5" ht="13.5" x14ac:dyDescent="0.25">
      <c r="A7645" s="83">
        <v>34566</v>
      </c>
      <c r="B7645" s="83" t="s">
        <v>8210</v>
      </c>
      <c r="C7645" s="83" t="s">
        <v>225</v>
      </c>
      <c r="D7645" s="359">
        <v>2.91</v>
      </c>
      <c r="E7645" s="522" t="s">
        <v>619</v>
      </c>
    </row>
    <row r="7646" spans="1:5" ht="13.5" x14ac:dyDescent="0.25">
      <c r="A7646" s="83">
        <v>34567</v>
      </c>
      <c r="B7646" s="83" t="s">
        <v>8211</v>
      </c>
      <c r="C7646" s="83" t="s">
        <v>225</v>
      </c>
      <c r="D7646" s="359">
        <v>3.09</v>
      </c>
      <c r="E7646" s="522" t="s">
        <v>619</v>
      </c>
    </row>
    <row r="7647" spans="1:5" ht="13.5" x14ac:dyDescent="0.25">
      <c r="A7647" s="83">
        <v>38591</v>
      </c>
      <c r="B7647" s="83" t="s">
        <v>8212</v>
      </c>
      <c r="C7647" s="83" t="s">
        <v>225</v>
      </c>
      <c r="D7647" s="359">
        <v>2.8</v>
      </c>
      <c r="E7647" s="522" t="s">
        <v>619</v>
      </c>
    </row>
    <row r="7648" spans="1:5" ht="13.5" x14ac:dyDescent="0.25">
      <c r="A7648" s="83">
        <v>34568</v>
      </c>
      <c r="B7648" s="83" t="s">
        <v>8213</v>
      </c>
      <c r="C7648" s="83" t="s">
        <v>225</v>
      </c>
      <c r="D7648" s="359">
        <v>3.65</v>
      </c>
      <c r="E7648" s="522" t="s">
        <v>619</v>
      </c>
    </row>
    <row r="7649" spans="1:5" ht="13.5" x14ac:dyDescent="0.25">
      <c r="A7649" s="83">
        <v>34569</v>
      </c>
      <c r="B7649" s="83" t="s">
        <v>8214</v>
      </c>
      <c r="C7649" s="83" t="s">
        <v>225</v>
      </c>
      <c r="D7649" s="359">
        <v>3.75</v>
      </c>
      <c r="E7649" s="522" t="s">
        <v>619</v>
      </c>
    </row>
    <row r="7650" spans="1:5" ht="13.5" x14ac:dyDescent="0.25">
      <c r="A7650" s="83">
        <v>34570</v>
      </c>
      <c r="B7650" s="83" t="s">
        <v>8215</v>
      </c>
      <c r="C7650" s="83" t="s">
        <v>225</v>
      </c>
      <c r="D7650" s="359">
        <v>4.08</v>
      </c>
      <c r="E7650" s="522" t="s">
        <v>619</v>
      </c>
    </row>
    <row r="7651" spans="1:5" ht="13.5" x14ac:dyDescent="0.25">
      <c r="A7651" s="83">
        <v>25070</v>
      </c>
      <c r="B7651" s="83" t="s">
        <v>8216</v>
      </c>
      <c r="C7651" s="83" t="s">
        <v>225</v>
      </c>
      <c r="D7651" s="359">
        <v>3.07</v>
      </c>
      <c r="E7651" s="522" t="s">
        <v>619</v>
      </c>
    </row>
    <row r="7652" spans="1:5" ht="13.5" x14ac:dyDescent="0.25">
      <c r="A7652" s="83">
        <v>34571</v>
      </c>
      <c r="B7652" s="83" t="s">
        <v>8217</v>
      </c>
      <c r="C7652" s="83" t="s">
        <v>225</v>
      </c>
      <c r="D7652" s="359">
        <v>3.1</v>
      </c>
      <c r="E7652" s="522" t="s">
        <v>619</v>
      </c>
    </row>
    <row r="7653" spans="1:5" ht="13.5" x14ac:dyDescent="0.25">
      <c r="A7653" s="83">
        <v>34573</v>
      </c>
      <c r="B7653" s="83" t="s">
        <v>8218</v>
      </c>
      <c r="C7653" s="83" t="s">
        <v>225</v>
      </c>
      <c r="D7653" s="359">
        <v>3.26</v>
      </c>
      <c r="E7653" s="522" t="s">
        <v>619</v>
      </c>
    </row>
    <row r="7654" spans="1:5" ht="13.5" x14ac:dyDescent="0.25">
      <c r="A7654" s="83">
        <v>37107</v>
      </c>
      <c r="B7654" s="83" t="s">
        <v>8219</v>
      </c>
      <c r="C7654" s="83" t="s">
        <v>225</v>
      </c>
      <c r="D7654" s="359">
        <v>4.3</v>
      </c>
      <c r="E7654" s="522" t="s">
        <v>619</v>
      </c>
    </row>
    <row r="7655" spans="1:5" ht="13.5" x14ac:dyDescent="0.25">
      <c r="A7655" s="83">
        <v>34576</v>
      </c>
      <c r="B7655" s="83" t="s">
        <v>8220</v>
      </c>
      <c r="C7655" s="83" t="s">
        <v>225</v>
      </c>
      <c r="D7655" s="359">
        <v>4.75</v>
      </c>
      <c r="E7655" s="522" t="s">
        <v>619</v>
      </c>
    </row>
    <row r="7656" spans="1:5" ht="13.5" x14ac:dyDescent="0.25">
      <c r="A7656" s="83">
        <v>34577</v>
      </c>
      <c r="B7656" s="83" t="s">
        <v>8221</v>
      </c>
      <c r="C7656" s="83" t="s">
        <v>225</v>
      </c>
      <c r="D7656" s="359">
        <v>4.95</v>
      </c>
      <c r="E7656" s="522" t="s">
        <v>619</v>
      </c>
    </row>
    <row r="7657" spans="1:5" ht="13.5" x14ac:dyDescent="0.25">
      <c r="A7657" s="83">
        <v>34578</v>
      </c>
      <c r="B7657" s="83" t="s">
        <v>8222</v>
      </c>
      <c r="C7657" s="83" t="s">
        <v>225</v>
      </c>
      <c r="D7657" s="359">
        <v>5.37</v>
      </c>
      <c r="E7657" s="522" t="s">
        <v>619</v>
      </c>
    </row>
    <row r="7658" spans="1:5" ht="13.5" x14ac:dyDescent="0.25">
      <c r="A7658" s="83">
        <v>34579</v>
      </c>
      <c r="B7658" s="83" t="s">
        <v>8223</v>
      </c>
      <c r="C7658" s="83" t="s">
        <v>225</v>
      </c>
      <c r="D7658" s="359">
        <v>5.73</v>
      </c>
      <c r="E7658" s="522" t="s">
        <v>619</v>
      </c>
    </row>
    <row r="7659" spans="1:5" ht="13.5" x14ac:dyDescent="0.25">
      <c r="A7659" s="83">
        <v>25067</v>
      </c>
      <c r="B7659" s="83" t="s">
        <v>8224</v>
      </c>
      <c r="C7659" s="83" t="s">
        <v>225</v>
      </c>
      <c r="D7659" s="359">
        <v>3.83</v>
      </c>
      <c r="E7659" s="522" t="s">
        <v>619</v>
      </c>
    </row>
    <row r="7660" spans="1:5" ht="13.5" x14ac:dyDescent="0.25">
      <c r="A7660" s="83">
        <v>34580</v>
      </c>
      <c r="B7660" s="83" t="s">
        <v>8225</v>
      </c>
      <c r="C7660" s="83" t="s">
        <v>225</v>
      </c>
      <c r="D7660" s="359">
        <v>4.28</v>
      </c>
      <c r="E7660" s="522" t="s">
        <v>619</v>
      </c>
    </row>
    <row r="7661" spans="1:5" ht="13.5" x14ac:dyDescent="0.25">
      <c r="A7661" s="83">
        <v>25071</v>
      </c>
      <c r="B7661" s="83" t="s">
        <v>8226</v>
      </c>
      <c r="C7661" s="83" t="s">
        <v>225</v>
      </c>
      <c r="D7661" s="359">
        <v>2.13</v>
      </c>
      <c r="E7661" s="522" t="s">
        <v>619</v>
      </c>
    </row>
    <row r="7662" spans="1:5" ht="13.5" x14ac:dyDescent="0.25">
      <c r="A7662" s="83">
        <v>38395</v>
      </c>
      <c r="B7662" s="83" t="s">
        <v>8227</v>
      </c>
      <c r="C7662" s="83" t="s">
        <v>225</v>
      </c>
      <c r="D7662" s="359">
        <v>7.34</v>
      </c>
      <c r="E7662" s="522" t="s">
        <v>619</v>
      </c>
    </row>
    <row r="7663" spans="1:5" ht="13.5" x14ac:dyDescent="0.25">
      <c r="A7663" s="83">
        <v>34583</v>
      </c>
      <c r="B7663" s="83" t="s">
        <v>8228</v>
      </c>
      <c r="C7663" s="83" t="s">
        <v>184</v>
      </c>
      <c r="D7663" s="359">
        <v>52.12</v>
      </c>
      <c r="E7663" s="522" t="s">
        <v>619</v>
      </c>
    </row>
    <row r="7664" spans="1:5" ht="13.5" x14ac:dyDescent="0.25">
      <c r="A7664" s="83">
        <v>34584</v>
      </c>
      <c r="B7664" s="83" t="s">
        <v>8229</v>
      </c>
      <c r="C7664" s="83" t="s">
        <v>184</v>
      </c>
      <c r="D7664" s="359">
        <v>38.22</v>
      </c>
      <c r="E7664" s="522" t="s">
        <v>619</v>
      </c>
    </row>
    <row r="7665" spans="1:5" ht="13.5" x14ac:dyDescent="0.25">
      <c r="A7665" s="83">
        <v>709</v>
      </c>
      <c r="B7665" s="83" t="s">
        <v>8230</v>
      </c>
      <c r="C7665" s="83" t="s">
        <v>184</v>
      </c>
      <c r="D7665" s="359">
        <v>783.47</v>
      </c>
      <c r="E7665" s="522" t="s">
        <v>619</v>
      </c>
    </row>
    <row r="7666" spans="1:5" ht="13.5" x14ac:dyDescent="0.25">
      <c r="A7666" s="83">
        <v>34599</v>
      </c>
      <c r="B7666" s="83" t="s">
        <v>8231</v>
      </c>
      <c r="C7666" s="83" t="s">
        <v>225</v>
      </c>
      <c r="D7666" s="359">
        <v>2.19</v>
      </c>
      <c r="E7666" s="522" t="s">
        <v>619</v>
      </c>
    </row>
    <row r="7667" spans="1:5" ht="13.5" x14ac:dyDescent="0.25">
      <c r="A7667" s="83">
        <v>34592</v>
      </c>
      <c r="B7667" s="83" t="s">
        <v>8232</v>
      </c>
      <c r="C7667" s="83" t="s">
        <v>225</v>
      </c>
      <c r="D7667" s="359">
        <v>2.44</v>
      </c>
      <c r="E7667" s="522" t="s">
        <v>619</v>
      </c>
    </row>
    <row r="7668" spans="1:5" ht="13.5" x14ac:dyDescent="0.25">
      <c r="A7668" s="83">
        <v>37103</v>
      </c>
      <c r="B7668" s="83" t="s">
        <v>8233</v>
      </c>
      <c r="C7668" s="83" t="s">
        <v>225</v>
      </c>
      <c r="D7668" s="359">
        <v>2.79</v>
      </c>
      <c r="E7668" s="522" t="s">
        <v>619</v>
      </c>
    </row>
    <row r="7669" spans="1:5" ht="13.5" x14ac:dyDescent="0.25">
      <c r="A7669" s="83">
        <v>34555</v>
      </c>
      <c r="B7669" s="83" t="s">
        <v>8234</v>
      </c>
      <c r="C7669" s="83" t="s">
        <v>225</v>
      </c>
      <c r="D7669" s="359">
        <v>3.54</v>
      </c>
      <c r="E7669" s="522" t="s">
        <v>619</v>
      </c>
    </row>
    <row r="7670" spans="1:5" ht="13.5" x14ac:dyDescent="0.25">
      <c r="A7670" s="83">
        <v>674</v>
      </c>
      <c r="B7670" s="83" t="s">
        <v>8235</v>
      </c>
      <c r="C7670" s="83" t="s">
        <v>184</v>
      </c>
      <c r="D7670" s="359">
        <v>67.400000000000006</v>
      </c>
      <c r="E7670" s="522" t="s">
        <v>619</v>
      </c>
    </row>
    <row r="7671" spans="1:5" ht="13.5" x14ac:dyDescent="0.25">
      <c r="A7671" s="83">
        <v>34600</v>
      </c>
      <c r="B7671" s="83" t="s">
        <v>8236</v>
      </c>
      <c r="C7671" s="83" t="s">
        <v>184</v>
      </c>
      <c r="D7671" s="359">
        <v>99</v>
      </c>
      <c r="E7671" s="522" t="s">
        <v>619</v>
      </c>
    </row>
    <row r="7672" spans="1:5" ht="13.5" x14ac:dyDescent="0.25">
      <c r="A7672" s="83">
        <v>652</v>
      </c>
      <c r="B7672" s="83" t="s">
        <v>8237</v>
      </c>
      <c r="C7672" s="83" t="s">
        <v>184</v>
      </c>
      <c r="D7672" s="359">
        <v>151.65</v>
      </c>
      <c r="E7672" s="522" t="s">
        <v>619</v>
      </c>
    </row>
    <row r="7673" spans="1:5" ht="13.5" x14ac:dyDescent="0.25">
      <c r="A7673" s="83">
        <v>651</v>
      </c>
      <c r="B7673" s="83" t="s">
        <v>8238</v>
      </c>
      <c r="C7673" s="83" t="s">
        <v>225</v>
      </c>
      <c r="D7673" s="359">
        <v>2.69</v>
      </c>
      <c r="E7673" s="522" t="s">
        <v>619</v>
      </c>
    </row>
    <row r="7674" spans="1:5" ht="13.5" x14ac:dyDescent="0.25">
      <c r="A7674" s="83">
        <v>654</v>
      </c>
      <c r="B7674" s="83" t="s">
        <v>8239</v>
      </c>
      <c r="C7674" s="83" t="s">
        <v>225</v>
      </c>
      <c r="D7674" s="359">
        <v>3.33</v>
      </c>
      <c r="E7674" s="522" t="s">
        <v>619</v>
      </c>
    </row>
    <row r="7675" spans="1:5" ht="13.5" x14ac:dyDescent="0.25">
      <c r="A7675" s="83">
        <v>650</v>
      </c>
      <c r="B7675" s="83" t="s">
        <v>8240</v>
      </c>
      <c r="C7675" s="83" t="s">
        <v>225</v>
      </c>
      <c r="D7675" s="359">
        <v>2.15</v>
      </c>
      <c r="E7675" s="522" t="s">
        <v>619</v>
      </c>
    </row>
    <row r="7676" spans="1:5" ht="13.5" x14ac:dyDescent="0.25">
      <c r="A7676" s="83">
        <v>718</v>
      </c>
      <c r="B7676" s="83" t="s">
        <v>8241</v>
      </c>
      <c r="C7676" s="83" t="s">
        <v>225</v>
      </c>
      <c r="D7676" s="359">
        <v>17.690000000000001</v>
      </c>
      <c r="E7676" s="522" t="s">
        <v>619</v>
      </c>
    </row>
    <row r="7677" spans="1:5" ht="13.5" x14ac:dyDescent="0.25">
      <c r="A7677" s="83">
        <v>11981</v>
      </c>
      <c r="B7677" s="83" t="s">
        <v>8242</v>
      </c>
      <c r="C7677" s="83" t="s">
        <v>225</v>
      </c>
      <c r="D7677" s="359">
        <v>17.18</v>
      </c>
      <c r="E7677" s="522" t="s">
        <v>619</v>
      </c>
    </row>
    <row r="7678" spans="1:5" ht="13.5" x14ac:dyDescent="0.25">
      <c r="A7678" s="83">
        <v>34586</v>
      </c>
      <c r="B7678" s="83" t="s">
        <v>8243</v>
      </c>
      <c r="C7678" s="83" t="s">
        <v>225</v>
      </c>
      <c r="D7678" s="359">
        <v>1.4</v>
      </c>
      <c r="E7678" s="522" t="s">
        <v>619</v>
      </c>
    </row>
    <row r="7679" spans="1:5" ht="13.5" x14ac:dyDescent="0.25">
      <c r="A7679" s="83">
        <v>38603</v>
      </c>
      <c r="B7679" s="83" t="s">
        <v>8244</v>
      </c>
      <c r="C7679" s="83" t="s">
        <v>225</v>
      </c>
      <c r="D7679" s="359">
        <v>1.7</v>
      </c>
      <c r="E7679" s="522" t="s">
        <v>619</v>
      </c>
    </row>
    <row r="7680" spans="1:5" ht="13.5" x14ac:dyDescent="0.25">
      <c r="A7680" s="83">
        <v>34588</v>
      </c>
      <c r="B7680" s="83" t="s">
        <v>8245</v>
      </c>
      <c r="C7680" s="83" t="s">
        <v>225</v>
      </c>
      <c r="D7680" s="359">
        <v>1.83</v>
      </c>
      <c r="E7680" s="522" t="s">
        <v>619</v>
      </c>
    </row>
    <row r="7681" spans="1:5" ht="13.5" x14ac:dyDescent="0.25">
      <c r="A7681" s="83">
        <v>34590</v>
      </c>
      <c r="B7681" s="83" t="s">
        <v>8246</v>
      </c>
      <c r="C7681" s="83" t="s">
        <v>225</v>
      </c>
      <c r="D7681" s="359">
        <v>1.67</v>
      </c>
      <c r="E7681" s="522" t="s">
        <v>619</v>
      </c>
    </row>
    <row r="7682" spans="1:5" ht="13.5" x14ac:dyDescent="0.25">
      <c r="A7682" s="83">
        <v>34591</v>
      </c>
      <c r="B7682" s="83" t="s">
        <v>8247</v>
      </c>
      <c r="C7682" s="83" t="s">
        <v>225</v>
      </c>
      <c r="D7682" s="359">
        <v>2.2599999999999998</v>
      </c>
      <c r="E7682" s="522" t="s">
        <v>619</v>
      </c>
    </row>
    <row r="7683" spans="1:5" ht="13.5" x14ac:dyDescent="0.25">
      <c r="A7683" s="83">
        <v>41372</v>
      </c>
      <c r="B7683" s="83" t="s">
        <v>8248</v>
      </c>
      <c r="C7683" s="83" t="s">
        <v>184</v>
      </c>
      <c r="D7683" s="359">
        <v>94.59</v>
      </c>
      <c r="E7683" s="522" t="s">
        <v>619</v>
      </c>
    </row>
    <row r="7684" spans="1:5" ht="13.5" x14ac:dyDescent="0.25">
      <c r="A7684" s="83">
        <v>41371</v>
      </c>
      <c r="B7684" s="83" t="s">
        <v>8249</v>
      </c>
      <c r="C7684" s="83" t="s">
        <v>184</v>
      </c>
      <c r="D7684" s="359">
        <v>55.91</v>
      </c>
      <c r="E7684" s="522" t="s">
        <v>619</v>
      </c>
    </row>
    <row r="7685" spans="1:5" ht="13.5" x14ac:dyDescent="0.25">
      <c r="A7685" s="83">
        <v>40517</v>
      </c>
      <c r="B7685" s="83" t="s">
        <v>8250</v>
      </c>
      <c r="C7685" s="83" t="s">
        <v>184</v>
      </c>
      <c r="D7685" s="359">
        <v>45.57</v>
      </c>
      <c r="E7685" s="522" t="s">
        <v>619</v>
      </c>
    </row>
    <row r="7686" spans="1:5" ht="13.5" x14ac:dyDescent="0.25">
      <c r="A7686" s="83">
        <v>40515</v>
      </c>
      <c r="B7686" s="83" t="s">
        <v>8251</v>
      </c>
      <c r="C7686" s="83" t="s">
        <v>184</v>
      </c>
      <c r="D7686" s="359">
        <v>102.53</v>
      </c>
      <c r="E7686" s="522" t="s">
        <v>619</v>
      </c>
    </row>
    <row r="7687" spans="1:5" ht="13.5" x14ac:dyDescent="0.25">
      <c r="A7687" s="83">
        <v>40529</v>
      </c>
      <c r="B7687" s="83" t="s">
        <v>8252</v>
      </c>
      <c r="C7687" s="83" t="s">
        <v>184</v>
      </c>
      <c r="D7687" s="359">
        <v>65.5</v>
      </c>
      <c r="E7687" s="522" t="s">
        <v>619</v>
      </c>
    </row>
    <row r="7688" spans="1:5" ht="13.5" x14ac:dyDescent="0.25">
      <c r="A7688" s="83">
        <v>36170</v>
      </c>
      <c r="B7688" s="83" t="s">
        <v>8253</v>
      </c>
      <c r="C7688" s="83" t="s">
        <v>184</v>
      </c>
      <c r="D7688" s="359">
        <v>54.35</v>
      </c>
      <c r="E7688" s="522" t="s">
        <v>619</v>
      </c>
    </row>
    <row r="7689" spans="1:5" ht="13.5" x14ac:dyDescent="0.25">
      <c r="A7689" s="83">
        <v>40524</v>
      </c>
      <c r="B7689" s="83" t="s">
        <v>8254</v>
      </c>
      <c r="C7689" s="83" t="s">
        <v>184</v>
      </c>
      <c r="D7689" s="359">
        <v>64.08</v>
      </c>
      <c r="E7689" s="522" t="s">
        <v>619</v>
      </c>
    </row>
    <row r="7690" spans="1:5" ht="13.5" x14ac:dyDescent="0.25">
      <c r="A7690" s="83">
        <v>36156</v>
      </c>
      <c r="B7690" s="83" t="s">
        <v>8255</v>
      </c>
      <c r="C7690" s="83" t="s">
        <v>184</v>
      </c>
      <c r="D7690" s="359">
        <v>49.84</v>
      </c>
      <c r="E7690" s="522" t="s">
        <v>619</v>
      </c>
    </row>
    <row r="7691" spans="1:5" ht="13.5" x14ac:dyDescent="0.25">
      <c r="A7691" s="83">
        <v>36155</v>
      </c>
      <c r="B7691" s="83" t="s">
        <v>8256</v>
      </c>
      <c r="C7691" s="83" t="s">
        <v>184</v>
      </c>
      <c r="D7691" s="359">
        <v>43.02</v>
      </c>
      <c r="E7691" s="522" t="s">
        <v>619</v>
      </c>
    </row>
    <row r="7692" spans="1:5" ht="13.5" x14ac:dyDescent="0.25">
      <c r="A7692" s="83">
        <v>36154</v>
      </c>
      <c r="B7692" s="83" t="s">
        <v>8257</v>
      </c>
      <c r="C7692" s="83" t="s">
        <v>184</v>
      </c>
      <c r="D7692" s="359">
        <v>59.81</v>
      </c>
      <c r="E7692" s="522" t="s">
        <v>619</v>
      </c>
    </row>
    <row r="7693" spans="1:5" ht="13.5" x14ac:dyDescent="0.25">
      <c r="A7693" s="83">
        <v>695</v>
      </c>
      <c r="B7693" s="83" t="s">
        <v>8258</v>
      </c>
      <c r="C7693" s="83" t="s">
        <v>184</v>
      </c>
      <c r="D7693" s="359">
        <v>43.93</v>
      </c>
      <c r="E7693" s="522" t="s">
        <v>619</v>
      </c>
    </row>
    <row r="7694" spans="1:5" ht="13.5" x14ac:dyDescent="0.25">
      <c r="A7694" s="83">
        <v>679</v>
      </c>
      <c r="B7694" s="83" t="s">
        <v>8259</v>
      </c>
      <c r="C7694" s="83" t="s">
        <v>184</v>
      </c>
      <c r="D7694" s="359">
        <v>65.5</v>
      </c>
      <c r="E7694" s="522" t="s">
        <v>619</v>
      </c>
    </row>
    <row r="7695" spans="1:5" ht="13.5" x14ac:dyDescent="0.25">
      <c r="A7695" s="83">
        <v>711</v>
      </c>
      <c r="B7695" s="83" t="s">
        <v>8260</v>
      </c>
      <c r="C7695" s="83" t="s">
        <v>184</v>
      </c>
      <c r="D7695" s="359">
        <v>43.33</v>
      </c>
      <c r="E7695" s="522" t="s">
        <v>619</v>
      </c>
    </row>
    <row r="7696" spans="1:5" ht="13.5" x14ac:dyDescent="0.25">
      <c r="A7696" s="83">
        <v>712</v>
      </c>
      <c r="B7696" s="83" t="s">
        <v>8261</v>
      </c>
      <c r="C7696" s="83" t="s">
        <v>184</v>
      </c>
      <c r="D7696" s="359">
        <v>54.58</v>
      </c>
      <c r="E7696" s="522" t="s">
        <v>619</v>
      </c>
    </row>
    <row r="7697" spans="1:5" ht="13.5" x14ac:dyDescent="0.25">
      <c r="A7697" s="83">
        <v>12614</v>
      </c>
      <c r="B7697" s="83" t="s">
        <v>8262</v>
      </c>
      <c r="C7697" s="83" t="s">
        <v>225</v>
      </c>
      <c r="D7697" s="359">
        <v>22.93</v>
      </c>
      <c r="E7697" s="522" t="s">
        <v>619</v>
      </c>
    </row>
    <row r="7698" spans="1:5" ht="13.5" x14ac:dyDescent="0.25">
      <c r="A7698" s="83">
        <v>6140</v>
      </c>
      <c r="B7698" s="83" t="s">
        <v>8263</v>
      </c>
      <c r="C7698" s="83" t="s">
        <v>225</v>
      </c>
      <c r="D7698" s="359">
        <v>4.51</v>
      </c>
      <c r="E7698" s="522" t="s">
        <v>619</v>
      </c>
    </row>
    <row r="7699" spans="1:5" ht="13.5" x14ac:dyDescent="0.25">
      <c r="A7699" s="83">
        <v>38399</v>
      </c>
      <c r="B7699" s="83" t="s">
        <v>8264</v>
      </c>
      <c r="C7699" s="83" t="s">
        <v>225</v>
      </c>
      <c r="D7699" s="359">
        <v>243.43</v>
      </c>
      <c r="E7699" s="522" t="s">
        <v>619</v>
      </c>
    </row>
    <row r="7700" spans="1:5" ht="13.5" x14ac:dyDescent="0.25">
      <c r="A7700" s="83">
        <v>735</v>
      </c>
      <c r="B7700" s="83" t="s">
        <v>8265</v>
      </c>
      <c r="C7700" s="83" t="s">
        <v>225</v>
      </c>
      <c r="D7700" s="359">
        <v>2363.2399999999998</v>
      </c>
      <c r="E7700" s="522" t="s">
        <v>619</v>
      </c>
    </row>
    <row r="7701" spans="1:5" ht="13.5" x14ac:dyDescent="0.25">
      <c r="A7701" s="83">
        <v>736</v>
      </c>
      <c r="B7701" s="83" t="s">
        <v>8266</v>
      </c>
      <c r="C7701" s="83" t="s">
        <v>225</v>
      </c>
      <c r="D7701" s="359">
        <v>1987.06</v>
      </c>
      <c r="E7701" s="522" t="s">
        <v>619</v>
      </c>
    </row>
    <row r="7702" spans="1:5" ht="13.5" x14ac:dyDescent="0.25">
      <c r="A7702" s="83">
        <v>729</v>
      </c>
      <c r="B7702" s="83" t="s">
        <v>8267</v>
      </c>
      <c r="C7702" s="83" t="s">
        <v>225</v>
      </c>
      <c r="D7702" s="359">
        <v>809.75</v>
      </c>
      <c r="E7702" s="522" t="s">
        <v>619</v>
      </c>
    </row>
    <row r="7703" spans="1:5" ht="13.5" x14ac:dyDescent="0.25">
      <c r="A7703" s="83">
        <v>39925</v>
      </c>
      <c r="B7703" s="83" t="s">
        <v>8268</v>
      </c>
      <c r="C7703" s="83" t="s">
        <v>225</v>
      </c>
      <c r="D7703" s="359">
        <v>11700.81</v>
      </c>
      <c r="E7703" s="522" t="s">
        <v>619</v>
      </c>
    </row>
    <row r="7704" spans="1:5" ht="13.5" x14ac:dyDescent="0.25">
      <c r="A7704" s="83">
        <v>731</v>
      </c>
      <c r="B7704" s="83" t="s">
        <v>8269</v>
      </c>
      <c r="C7704" s="83" t="s">
        <v>225</v>
      </c>
      <c r="D7704" s="359">
        <v>788.08</v>
      </c>
      <c r="E7704" s="522" t="s">
        <v>619</v>
      </c>
    </row>
    <row r="7705" spans="1:5" ht="13.5" x14ac:dyDescent="0.25">
      <c r="A7705" s="83">
        <v>10575</v>
      </c>
      <c r="B7705" s="83" t="s">
        <v>8270</v>
      </c>
      <c r="C7705" s="83" t="s">
        <v>225</v>
      </c>
      <c r="D7705" s="359">
        <v>1229.8699999999999</v>
      </c>
      <c r="E7705" s="522" t="s">
        <v>619</v>
      </c>
    </row>
    <row r="7706" spans="1:5" ht="13.5" x14ac:dyDescent="0.25">
      <c r="A7706" s="83">
        <v>733</v>
      </c>
      <c r="B7706" s="83" t="s">
        <v>8271</v>
      </c>
      <c r="C7706" s="83" t="s">
        <v>225</v>
      </c>
      <c r="D7706" s="359">
        <v>1346.55</v>
      </c>
      <c r="E7706" s="522" t="s">
        <v>619</v>
      </c>
    </row>
    <row r="7707" spans="1:5" ht="13.5" x14ac:dyDescent="0.25">
      <c r="A7707" s="83">
        <v>732</v>
      </c>
      <c r="B7707" s="83" t="s">
        <v>8272</v>
      </c>
      <c r="C7707" s="83" t="s">
        <v>225</v>
      </c>
      <c r="D7707" s="359">
        <v>1328.45</v>
      </c>
      <c r="E7707" s="522" t="s">
        <v>619</v>
      </c>
    </row>
    <row r="7708" spans="1:5" ht="13.5" x14ac:dyDescent="0.25">
      <c r="A7708" s="83">
        <v>737</v>
      </c>
      <c r="B7708" s="83" t="s">
        <v>8273</v>
      </c>
      <c r="C7708" s="83" t="s">
        <v>225</v>
      </c>
      <c r="D7708" s="359">
        <v>7449.57</v>
      </c>
      <c r="E7708" s="522" t="s">
        <v>619</v>
      </c>
    </row>
    <row r="7709" spans="1:5" ht="13.5" x14ac:dyDescent="0.25">
      <c r="A7709" s="83">
        <v>738</v>
      </c>
      <c r="B7709" s="83" t="s">
        <v>8274</v>
      </c>
      <c r="C7709" s="83" t="s">
        <v>225</v>
      </c>
      <c r="D7709" s="359">
        <v>3454.31</v>
      </c>
      <c r="E7709" s="522" t="s">
        <v>619</v>
      </c>
    </row>
    <row r="7710" spans="1:5" ht="13.5" x14ac:dyDescent="0.25">
      <c r="A7710" s="83">
        <v>740</v>
      </c>
      <c r="B7710" s="83" t="s">
        <v>8275</v>
      </c>
      <c r="C7710" s="83" t="s">
        <v>225</v>
      </c>
      <c r="D7710" s="359">
        <v>7008.08</v>
      </c>
      <c r="E7710" s="522" t="s">
        <v>619</v>
      </c>
    </row>
    <row r="7711" spans="1:5" ht="13.5" x14ac:dyDescent="0.25">
      <c r="A7711" s="83">
        <v>734</v>
      </c>
      <c r="B7711" s="83" t="s">
        <v>8276</v>
      </c>
      <c r="C7711" s="83" t="s">
        <v>225</v>
      </c>
      <c r="D7711" s="359">
        <v>1424.1</v>
      </c>
      <c r="E7711" s="522" t="s">
        <v>619</v>
      </c>
    </row>
    <row r="7712" spans="1:5" ht="13.5" x14ac:dyDescent="0.25">
      <c r="A7712" s="83">
        <v>39008</v>
      </c>
      <c r="B7712" s="83" t="s">
        <v>8277</v>
      </c>
      <c r="C7712" s="83" t="s">
        <v>225</v>
      </c>
      <c r="D7712" s="359">
        <v>67046.679999999993</v>
      </c>
      <c r="E7712" s="522" t="s">
        <v>619</v>
      </c>
    </row>
    <row r="7713" spans="1:5" ht="13.5" x14ac:dyDescent="0.25">
      <c r="A7713" s="83">
        <v>39009</v>
      </c>
      <c r="B7713" s="83" t="s">
        <v>8278</v>
      </c>
      <c r="C7713" s="83" t="s">
        <v>225</v>
      </c>
      <c r="D7713" s="359">
        <v>71832.210000000006</v>
      </c>
      <c r="E7713" s="522" t="s">
        <v>619</v>
      </c>
    </row>
    <row r="7714" spans="1:5" ht="13.5" x14ac:dyDescent="0.25">
      <c r="A7714" s="83">
        <v>10587</v>
      </c>
      <c r="B7714" s="83" t="s">
        <v>8279</v>
      </c>
      <c r="C7714" s="83" t="s">
        <v>225</v>
      </c>
      <c r="D7714" s="359">
        <v>3110.24</v>
      </c>
      <c r="E7714" s="522" t="s">
        <v>619</v>
      </c>
    </row>
    <row r="7715" spans="1:5" ht="13.5" x14ac:dyDescent="0.25">
      <c r="A7715" s="83">
        <v>759</v>
      </c>
      <c r="B7715" s="83" t="s">
        <v>8280</v>
      </c>
      <c r="C7715" s="83" t="s">
        <v>225</v>
      </c>
      <c r="D7715" s="359">
        <v>4471.91</v>
      </c>
      <c r="E7715" s="522" t="s">
        <v>619</v>
      </c>
    </row>
    <row r="7716" spans="1:5" ht="13.5" x14ac:dyDescent="0.25">
      <c r="A7716" s="83">
        <v>761</v>
      </c>
      <c r="B7716" s="83" t="s">
        <v>8281</v>
      </c>
      <c r="C7716" s="83" t="s">
        <v>225</v>
      </c>
      <c r="D7716" s="359">
        <v>7580.26</v>
      </c>
      <c r="E7716" s="522" t="s">
        <v>619</v>
      </c>
    </row>
    <row r="7717" spans="1:5" ht="13.5" x14ac:dyDescent="0.25">
      <c r="A7717" s="83">
        <v>750</v>
      </c>
      <c r="B7717" s="83" t="s">
        <v>8282</v>
      </c>
      <c r="C7717" s="83" t="s">
        <v>225</v>
      </c>
      <c r="D7717" s="359">
        <v>7196.85</v>
      </c>
      <c r="E7717" s="522" t="s">
        <v>619</v>
      </c>
    </row>
    <row r="7718" spans="1:5" ht="13.5" x14ac:dyDescent="0.25">
      <c r="A7718" s="83">
        <v>755</v>
      </c>
      <c r="B7718" s="83" t="s">
        <v>8283</v>
      </c>
      <c r="C7718" s="83" t="s">
        <v>225</v>
      </c>
      <c r="D7718" s="359">
        <v>29532.400000000001</v>
      </c>
      <c r="E7718" s="522" t="s">
        <v>619</v>
      </c>
    </row>
    <row r="7719" spans="1:5" ht="13.5" x14ac:dyDescent="0.25">
      <c r="A7719" s="83">
        <v>749</v>
      </c>
      <c r="B7719" s="83" t="s">
        <v>8284</v>
      </c>
      <c r="C7719" s="83" t="s">
        <v>225</v>
      </c>
      <c r="D7719" s="359">
        <v>10861.47</v>
      </c>
      <c r="E7719" s="522" t="s">
        <v>619</v>
      </c>
    </row>
    <row r="7720" spans="1:5" ht="13.5" x14ac:dyDescent="0.25">
      <c r="A7720" s="83">
        <v>756</v>
      </c>
      <c r="B7720" s="83" t="s">
        <v>8285</v>
      </c>
      <c r="C7720" s="83" t="s">
        <v>225</v>
      </c>
      <c r="D7720" s="359">
        <v>32209.040000000001</v>
      </c>
      <c r="E7720" s="522" t="s">
        <v>619</v>
      </c>
    </row>
    <row r="7721" spans="1:5" ht="13.5" x14ac:dyDescent="0.25">
      <c r="A7721" s="83">
        <v>757</v>
      </c>
      <c r="B7721" s="83" t="s">
        <v>8286</v>
      </c>
      <c r="C7721" s="83" t="s">
        <v>225</v>
      </c>
      <c r="D7721" s="359">
        <v>14624.96</v>
      </c>
      <c r="E7721" s="522" t="s">
        <v>619</v>
      </c>
    </row>
    <row r="7722" spans="1:5" ht="13.5" x14ac:dyDescent="0.25">
      <c r="A7722" s="83">
        <v>10588</v>
      </c>
      <c r="B7722" s="83" t="s">
        <v>8287</v>
      </c>
      <c r="C7722" s="83" t="s">
        <v>225</v>
      </c>
      <c r="D7722" s="359">
        <v>3228.82</v>
      </c>
      <c r="E7722" s="522" t="s">
        <v>619</v>
      </c>
    </row>
    <row r="7723" spans="1:5" ht="13.5" x14ac:dyDescent="0.25">
      <c r="A7723" s="83">
        <v>10592</v>
      </c>
      <c r="B7723" s="83" t="s">
        <v>8288</v>
      </c>
      <c r="C7723" s="83" t="s">
        <v>225</v>
      </c>
      <c r="D7723" s="359">
        <v>3899.99</v>
      </c>
      <c r="E7723" s="522" t="s">
        <v>619</v>
      </c>
    </row>
    <row r="7724" spans="1:5" ht="13.5" x14ac:dyDescent="0.25">
      <c r="A7724" s="83">
        <v>10589</v>
      </c>
      <c r="B7724" s="83" t="s">
        <v>8289</v>
      </c>
      <c r="C7724" s="83" t="s">
        <v>225</v>
      </c>
      <c r="D7724" s="359">
        <v>5239.3900000000003</v>
      </c>
      <c r="E7724" s="522" t="s">
        <v>619</v>
      </c>
    </row>
    <row r="7725" spans="1:5" ht="13.5" x14ac:dyDescent="0.25">
      <c r="A7725" s="83">
        <v>760</v>
      </c>
      <c r="B7725" s="83" t="s">
        <v>8290</v>
      </c>
      <c r="C7725" s="83" t="s">
        <v>225</v>
      </c>
      <c r="D7725" s="359">
        <v>29249.919999999998</v>
      </c>
      <c r="E7725" s="522" t="s">
        <v>619</v>
      </c>
    </row>
    <row r="7726" spans="1:5" ht="13.5" x14ac:dyDescent="0.25">
      <c r="A7726" s="83">
        <v>751</v>
      </c>
      <c r="B7726" s="83" t="s">
        <v>8291</v>
      </c>
      <c r="C7726" s="83" t="s">
        <v>225</v>
      </c>
      <c r="D7726" s="359">
        <v>4606.8599999999997</v>
      </c>
      <c r="E7726" s="522" t="s">
        <v>619</v>
      </c>
    </row>
    <row r="7727" spans="1:5" ht="13.5" x14ac:dyDescent="0.25">
      <c r="A7727" s="83">
        <v>754</v>
      </c>
      <c r="B7727" s="83" t="s">
        <v>8292</v>
      </c>
      <c r="C7727" s="83" t="s">
        <v>225</v>
      </c>
      <c r="D7727" s="359">
        <v>7312.48</v>
      </c>
      <c r="E7727" s="522" t="s">
        <v>619</v>
      </c>
    </row>
    <row r="7728" spans="1:5" ht="13.5" x14ac:dyDescent="0.25">
      <c r="A7728" s="83">
        <v>14013</v>
      </c>
      <c r="B7728" s="83" t="s">
        <v>8293</v>
      </c>
      <c r="C7728" s="83" t="s">
        <v>225</v>
      </c>
      <c r="D7728" s="359">
        <v>201303.49</v>
      </c>
      <c r="E7728" s="522" t="s">
        <v>619</v>
      </c>
    </row>
    <row r="7729" spans="1:5" ht="13.5" x14ac:dyDescent="0.25">
      <c r="A7729" s="83">
        <v>39917</v>
      </c>
      <c r="B7729" s="83" t="s">
        <v>8294</v>
      </c>
      <c r="C7729" s="83" t="s">
        <v>225</v>
      </c>
      <c r="D7729" s="359">
        <v>102988.53</v>
      </c>
      <c r="E7729" s="522" t="s">
        <v>619</v>
      </c>
    </row>
    <row r="7730" spans="1:5" ht="13.5" x14ac:dyDescent="0.25">
      <c r="A7730" s="83">
        <v>38167</v>
      </c>
      <c r="B7730" s="83" t="s">
        <v>8295</v>
      </c>
      <c r="C7730" s="83" t="s">
        <v>8144</v>
      </c>
      <c r="D7730" s="359">
        <v>23.68</v>
      </c>
      <c r="E7730" s="522" t="s">
        <v>619</v>
      </c>
    </row>
    <row r="7731" spans="1:5" ht="13.5" x14ac:dyDescent="0.25">
      <c r="A7731" s="83">
        <v>36145</v>
      </c>
      <c r="B7731" s="83" t="s">
        <v>8296</v>
      </c>
      <c r="C7731" s="83" t="s">
        <v>8144</v>
      </c>
      <c r="D7731" s="359">
        <v>41.9</v>
      </c>
      <c r="E7731" s="522" t="s">
        <v>619</v>
      </c>
    </row>
    <row r="7732" spans="1:5" ht="13.5" x14ac:dyDescent="0.25">
      <c r="A7732" s="83">
        <v>12893</v>
      </c>
      <c r="B7732" s="83" t="s">
        <v>8297</v>
      </c>
      <c r="C7732" s="83" t="s">
        <v>8144</v>
      </c>
      <c r="D7732" s="359">
        <v>69.84</v>
      </c>
      <c r="E7732" s="522" t="s">
        <v>619</v>
      </c>
    </row>
    <row r="7733" spans="1:5" ht="13.5" x14ac:dyDescent="0.25">
      <c r="A7733" s="83">
        <v>11685</v>
      </c>
      <c r="B7733" s="83" t="s">
        <v>8298</v>
      </c>
      <c r="C7733" s="83" t="s">
        <v>225</v>
      </c>
      <c r="D7733" s="359">
        <v>24.42</v>
      </c>
      <c r="E7733" s="522" t="s">
        <v>619</v>
      </c>
    </row>
    <row r="7734" spans="1:5" ht="13.5" x14ac:dyDescent="0.25">
      <c r="A7734" s="83">
        <v>11680</v>
      </c>
      <c r="B7734" s="83" t="s">
        <v>8299</v>
      </c>
      <c r="C7734" s="83" t="s">
        <v>225</v>
      </c>
      <c r="D7734" s="359">
        <v>17.91</v>
      </c>
      <c r="E7734" s="522" t="s">
        <v>619</v>
      </c>
    </row>
    <row r="7735" spans="1:5" ht="13.5" x14ac:dyDescent="0.25">
      <c r="A7735" s="83">
        <v>11679</v>
      </c>
      <c r="B7735" s="83" t="s">
        <v>8300</v>
      </c>
      <c r="C7735" s="83" t="s">
        <v>225</v>
      </c>
      <c r="D7735" s="359">
        <v>24.28</v>
      </c>
      <c r="E7735" s="522" t="s">
        <v>619</v>
      </c>
    </row>
    <row r="7736" spans="1:5" ht="13.5" x14ac:dyDescent="0.25">
      <c r="A7736" s="83">
        <v>2512</v>
      </c>
      <c r="B7736" s="83" t="s">
        <v>8301</v>
      </c>
      <c r="C7736" s="83" t="s">
        <v>225</v>
      </c>
      <c r="D7736" s="359">
        <v>40.96</v>
      </c>
      <c r="E7736" s="522" t="s">
        <v>619</v>
      </c>
    </row>
    <row r="7737" spans="1:5" ht="13.5" x14ac:dyDescent="0.25">
      <c r="A7737" s="83">
        <v>4374</v>
      </c>
      <c r="B7737" s="83" t="s">
        <v>8302</v>
      </c>
      <c r="C7737" s="83" t="s">
        <v>225</v>
      </c>
      <c r="D7737" s="359">
        <v>0.37</v>
      </c>
      <c r="E7737" s="522" t="s">
        <v>619</v>
      </c>
    </row>
    <row r="7738" spans="1:5" ht="13.5" x14ac:dyDescent="0.25">
      <c r="A7738" s="83">
        <v>7568</v>
      </c>
      <c r="B7738" s="83" t="s">
        <v>8303</v>
      </c>
      <c r="C7738" s="83" t="s">
        <v>225</v>
      </c>
      <c r="D7738" s="359">
        <v>0.61</v>
      </c>
      <c r="E7738" s="522" t="s">
        <v>619</v>
      </c>
    </row>
    <row r="7739" spans="1:5" ht="13.5" x14ac:dyDescent="0.25">
      <c r="A7739" s="83">
        <v>7584</v>
      </c>
      <c r="B7739" s="83" t="s">
        <v>8304</v>
      </c>
      <c r="C7739" s="83" t="s">
        <v>225</v>
      </c>
      <c r="D7739" s="359">
        <v>0.93</v>
      </c>
      <c r="E7739" s="522" t="s">
        <v>619</v>
      </c>
    </row>
    <row r="7740" spans="1:5" ht="13.5" x14ac:dyDescent="0.25">
      <c r="A7740" s="83">
        <v>11945</v>
      </c>
      <c r="B7740" s="83" t="s">
        <v>8305</v>
      </c>
      <c r="C7740" s="83" t="s">
        <v>225</v>
      </c>
      <c r="D7740" s="359">
        <v>0.06</v>
      </c>
      <c r="E7740" s="522" t="s">
        <v>619</v>
      </c>
    </row>
    <row r="7741" spans="1:5" ht="13.5" x14ac:dyDescent="0.25">
      <c r="A7741" s="83">
        <v>11946</v>
      </c>
      <c r="B7741" s="83" t="s">
        <v>8306</v>
      </c>
      <c r="C7741" s="83" t="s">
        <v>225</v>
      </c>
      <c r="D7741" s="359">
        <v>0.06</v>
      </c>
      <c r="E7741" s="522" t="s">
        <v>619</v>
      </c>
    </row>
    <row r="7742" spans="1:5" ht="13.5" x14ac:dyDescent="0.25">
      <c r="A7742" s="83">
        <v>4375</v>
      </c>
      <c r="B7742" s="83" t="s">
        <v>8307</v>
      </c>
      <c r="C7742" s="83" t="s">
        <v>225</v>
      </c>
      <c r="D7742" s="359">
        <v>0.1</v>
      </c>
      <c r="E7742" s="522" t="s">
        <v>619</v>
      </c>
    </row>
    <row r="7743" spans="1:5" ht="13.5" x14ac:dyDescent="0.25">
      <c r="A7743" s="83">
        <v>11950</v>
      </c>
      <c r="B7743" s="83" t="s">
        <v>8308</v>
      </c>
      <c r="C7743" s="83" t="s">
        <v>225</v>
      </c>
      <c r="D7743" s="359">
        <v>0.2</v>
      </c>
      <c r="E7743" s="522" t="s">
        <v>619</v>
      </c>
    </row>
    <row r="7744" spans="1:5" ht="13.5" x14ac:dyDescent="0.25">
      <c r="A7744" s="83">
        <v>4376</v>
      </c>
      <c r="B7744" s="83" t="s">
        <v>8309</v>
      </c>
      <c r="C7744" s="83" t="s">
        <v>225</v>
      </c>
      <c r="D7744" s="359">
        <v>0.19</v>
      </c>
      <c r="E7744" s="522" t="s">
        <v>619</v>
      </c>
    </row>
    <row r="7745" spans="1:5" ht="13.5" x14ac:dyDescent="0.25">
      <c r="A7745" s="83">
        <v>7583</v>
      </c>
      <c r="B7745" s="83" t="s">
        <v>8310</v>
      </c>
      <c r="C7745" s="83" t="s">
        <v>225</v>
      </c>
      <c r="D7745" s="359">
        <v>0.41</v>
      </c>
      <c r="E7745" s="522" t="s">
        <v>619</v>
      </c>
    </row>
    <row r="7746" spans="1:5" ht="13.5" x14ac:dyDescent="0.25">
      <c r="A7746" s="83">
        <v>4350</v>
      </c>
      <c r="B7746" s="83" t="s">
        <v>8311</v>
      </c>
      <c r="C7746" s="83" t="s">
        <v>225</v>
      </c>
      <c r="D7746" s="359">
        <v>0.5</v>
      </c>
      <c r="E7746" s="522" t="s">
        <v>619</v>
      </c>
    </row>
    <row r="7747" spans="1:5" ht="13.5" x14ac:dyDescent="0.25">
      <c r="A7747" s="83">
        <v>39886</v>
      </c>
      <c r="B7747" s="83" t="s">
        <v>8312</v>
      </c>
      <c r="C7747" s="83" t="s">
        <v>225</v>
      </c>
      <c r="D7747" s="359">
        <v>6.45</v>
      </c>
      <c r="E7747" s="522" t="s">
        <v>619</v>
      </c>
    </row>
    <row r="7748" spans="1:5" ht="13.5" x14ac:dyDescent="0.25">
      <c r="A7748" s="83">
        <v>39887</v>
      </c>
      <c r="B7748" s="83" t="s">
        <v>8313</v>
      </c>
      <c r="C7748" s="83" t="s">
        <v>225</v>
      </c>
      <c r="D7748" s="359">
        <v>9.68</v>
      </c>
      <c r="E7748" s="522" t="s">
        <v>619</v>
      </c>
    </row>
    <row r="7749" spans="1:5" ht="13.5" x14ac:dyDescent="0.25">
      <c r="A7749" s="83">
        <v>39888</v>
      </c>
      <c r="B7749" s="83" t="s">
        <v>8314</v>
      </c>
      <c r="C7749" s="83" t="s">
        <v>225</v>
      </c>
      <c r="D7749" s="359">
        <v>22.13</v>
      </c>
      <c r="E7749" s="522" t="s">
        <v>619</v>
      </c>
    </row>
    <row r="7750" spans="1:5" ht="13.5" x14ac:dyDescent="0.25">
      <c r="A7750" s="83">
        <v>39890</v>
      </c>
      <c r="B7750" s="83" t="s">
        <v>8315</v>
      </c>
      <c r="C7750" s="83" t="s">
        <v>225</v>
      </c>
      <c r="D7750" s="359">
        <v>37.770000000000003</v>
      </c>
      <c r="E7750" s="522" t="s">
        <v>619</v>
      </c>
    </row>
    <row r="7751" spans="1:5" ht="13.5" x14ac:dyDescent="0.25">
      <c r="A7751" s="83">
        <v>39891</v>
      </c>
      <c r="B7751" s="83" t="s">
        <v>8316</v>
      </c>
      <c r="C7751" s="83" t="s">
        <v>225</v>
      </c>
      <c r="D7751" s="359">
        <v>53.26</v>
      </c>
      <c r="E7751" s="522" t="s">
        <v>619</v>
      </c>
    </row>
    <row r="7752" spans="1:5" ht="13.5" x14ac:dyDescent="0.25">
      <c r="A7752" s="83">
        <v>39892</v>
      </c>
      <c r="B7752" s="83" t="s">
        <v>8317</v>
      </c>
      <c r="C7752" s="83" t="s">
        <v>225</v>
      </c>
      <c r="D7752" s="359">
        <v>166.02</v>
      </c>
      <c r="E7752" s="522" t="s">
        <v>619</v>
      </c>
    </row>
    <row r="7753" spans="1:5" ht="13.5" x14ac:dyDescent="0.25">
      <c r="A7753" s="83">
        <v>790</v>
      </c>
      <c r="B7753" s="83" t="s">
        <v>8318</v>
      </c>
      <c r="C7753" s="83" t="s">
        <v>225</v>
      </c>
      <c r="D7753" s="359">
        <v>16.34</v>
      </c>
      <c r="E7753" s="522" t="s">
        <v>619</v>
      </c>
    </row>
    <row r="7754" spans="1:5" ht="13.5" x14ac:dyDescent="0.25">
      <c r="A7754" s="83">
        <v>766</v>
      </c>
      <c r="B7754" s="83" t="s">
        <v>8319</v>
      </c>
      <c r="C7754" s="83" t="s">
        <v>225</v>
      </c>
      <c r="D7754" s="359">
        <v>16.34</v>
      </c>
      <c r="E7754" s="522" t="s">
        <v>619</v>
      </c>
    </row>
    <row r="7755" spans="1:5" ht="13.5" x14ac:dyDescent="0.25">
      <c r="A7755" s="83">
        <v>791</v>
      </c>
      <c r="B7755" s="83" t="s">
        <v>8320</v>
      </c>
      <c r="C7755" s="83" t="s">
        <v>225</v>
      </c>
      <c r="D7755" s="359">
        <v>16.34</v>
      </c>
      <c r="E7755" s="522" t="s">
        <v>619</v>
      </c>
    </row>
    <row r="7756" spans="1:5" ht="13.5" x14ac:dyDescent="0.25">
      <c r="A7756" s="83">
        <v>767</v>
      </c>
      <c r="B7756" s="83" t="s">
        <v>8321</v>
      </c>
      <c r="C7756" s="83" t="s">
        <v>225</v>
      </c>
      <c r="D7756" s="359">
        <v>16.34</v>
      </c>
      <c r="E7756" s="522" t="s">
        <v>619</v>
      </c>
    </row>
    <row r="7757" spans="1:5" ht="13.5" x14ac:dyDescent="0.25">
      <c r="A7757" s="83">
        <v>768</v>
      </c>
      <c r="B7757" s="83" t="s">
        <v>8322</v>
      </c>
      <c r="C7757" s="83" t="s">
        <v>225</v>
      </c>
      <c r="D7757" s="359">
        <v>12.83</v>
      </c>
      <c r="E7757" s="522" t="s">
        <v>619</v>
      </c>
    </row>
    <row r="7758" spans="1:5" ht="13.5" x14ac:dyDescent="0.25">
      <c r="A7758" s="83">
        <v>789</v>
      </c>
      <c r="B7758" s="83" t="s">
        <v>8323</v>
      </c>
      <c r="C7758" s="83" t="s">
        <v>225</v>
      </c>
      <c r="D7758" s="359">
        <v>12.56</v>
      </c>
      <c r="E7758" s="522" t="s">
        <v>619</v>
      </c>
    </row>
    <row r="7759" spans="1:5" ht="13.5" x14ac:dyDescent="0.25">
      <c r="A7759" s="83">
        <v>769</v>
      </c>
      <c r="B7759" s="83" t="s">
        <v>8324</v>
      </c>
      <c r="C7759" s="83" t="s">
        <v>225</v>
      </c>
      <c r="D7759" s="359">
        <v>12.83</v>
      </c>
      <c r="E7759" s="522" t="s">
        <v>619</v>
      </c>
    </row>
    <row r="7760" spans="1:5" ht="13.5" x14ac:dyDescent="0.25">
      <c r="A7760" s="83">
        <v>770</v>
      </c>
      <c r="B7760" s="83" t="s">
        <v>8325</v>
      </c>
      <c r="C7760" s="83" t="s">
        <v>225</v>
      </c>
      <c r="D7760" s="359">
        <v>4.53</v>
      </c>
      <c r="E7760" s="522" t="s">
        <v>619</v>
      </c>
    </row>
    <row r="7761" spans="1:5" ht="13.5" x14ac:dyDescent="0.25">
      <c r="A7761" s="83">
        <v>12394</v>
      </c>
      <c r="B7761" s="83" t="s">
        <v>8326</v>
      </c>
      <c r="C7761" s="83" t="s">
        <v>225</v>
      </c>
      <c r="D7761" s="359">
        <v>4.53</v>
      </c>
      <c r="E7761" s="522" t="s">
        <v>619</v>
      </c>
    </row>
    <row r="7762" spans="1:5" ht="13.5" x14ac:dyDescent="0.25">
      <c r="A7762" s="83">
        <v>764</v>
      </c>
      <c r="B7762" s="83" t="s">
        <v>8327</v>
      </c>
      <c r="C7762" s="83" t="s">
        <v>225</v>
      </c>
      <c r="D7762" s="359">
        <v>7.9</v>
      </c>
      <c r="E7762" s="522" t="s">
        <v>619</v>
      </c>
    </row>
    <row r="7763" spans="1:5" ht="13.5" x14ac:dyDescent="0.25">
      <c r="A7763" s="83">
        <v>765</v>
      </c>
      <c r="B7763" s="83" t="s">
        <v>8328</v>
      </c>
      <c r="C7763" s="83" t="s">
        <v>225</v>
      </c>
      <c r="D7763" s="359">
        <v>7.9</v>
      </c>
      <c r="E7763" s="522" t="s">
        <v>619</v>
      </c>
    </row>
    <row r="7764" spans="1:5" ht="13.5" x14ac:dyDescent="0.25">
      <c r="A7764" s="83">
        <v>787</v>
      </c>
      <c r="B7764" s="83" t="s">
        <v>8329</v>
      </c>
      <c r="C7764" s="83" t="s">
        <v>225</v>
      </c>
      <c r="D7764" s="359">
        <v>35.29</v>
      </c>
      <c r="E7764" s="522" t="s">
        <v>619</v>
      </c>
    </row>
    <row r="7765" spans="1:5" ht="13.5" x14ac:dyDescent="0.25">
      <c r="A7765" s="83">
        <v>774</v>
      </c>
      <c r="B7765" s="83" t="s">
        <v>8330</v>
      </c>
      <c r="C7765" s="83" t="s">
        <v>225</v>
      </c>
      <c r="D7765" s="359">
        <v>35.29</v>
      </c>
      <c r="E7765" s="522" t="s">
        <v>619</v>
      </c>
    </row>
    <row r="7766" spans="1:5" ht="13.5" x14ac:dyDescent="0.25">
      <c r="A7766" s="83">
        <v>773</v>
      </c>
      <c r="B7766" s="83" t="s">
        <v>8331</v>
      </c>
      <c r="C7766" s="83" t="s">
        <v>225</v>
      </c>
      <c r="D7766" s="359">
        <v>35.29</v>
      </c>
      <c r="E7766" s="522" t="s">
        <v>619</v>
      </c>
    </row>
    <row r="7767" spans="1:5" ht="13.5" x14ac:dyDescent="0.25">
      <c r="A7767" s="83">
        <v>775</v>
      </c>
      <c r="B7767" s="83" t="s">
        <v>8332</v>
      </c>
      <c r="C7767" s="83" t="s">
        <v>225</v>
      </c>
      <c r="D7767" s="359">
        <v>35.29</v>
      </c>
      <c r="E7767" s="522" t="s">
        <v>619</v>
      </c>
    </row>
    <row r="7768" spans="1:5" ht="13.5" x14ac:dyDescent="0.25">
      <c r="A7768" s="83">
        <v>788</v>
      </c>
      <c r="B7768" s="83" t="s">
        <v>8333</v>
      </c>
      <c r="C7768" s="83" t="s">
        <v>225</v>
      </c>
      <c r="D7768" s="359">
        <v>21.93</v>
      </c>
      <c r="E7768" s="522" t="s">
        <v>619</v>
      </c>
    </row>
    <row r="7769" spans="1:5" ht="13.5" x14ac:dyDescent="0.25">
      <c r="A7769" s="83">
        <v>772</v>
      </c>
      <c r="B7769" s="83" t="s">
        <v>8334</v>
      </c>
      <c r="C7769" s="83" t="s">
        <v>225</v>
      </c>
      <c r="D7769" s="359">
        <v>21.93</v>
      </c>
      <c r="E7769" s="522" t="s">
        <v>619</v>
      </c>
    </row>
    <row r="7770" spans="1:5" ht="13.5" x14ac:dyDescent="0.25">
      <c r="A7770" s="83">
        <v>771</v>
      </c>
      <c r="B7770" s="83" t="s">
        <v>8335</v>
      </c>
      <c r="C7770" s="83" t="s">
        <v>225</v>
      </c>
      <c r="D7770" s="359">
        <v>21.93</v>
      </c>
      <c r="E7770" s="522" t="s">
        <v>619</v>
      </c>
    </row>
    <row r="7771" spans="1:5" ht="13.5" x14ac:dyDescent="0.25">
      <c r="A7771" s="83">
        <v>779</v>
      </c>
      <c r="B7771" s="83" t="s">
        <v>8336</v>
      </c>
      <c r="C7771" s="83" t="s">
        <v>225</v>
      </c>
      <c r="D7771" s="359">
        <v>5.45</v>
      </c>
      <c r="E7771" s="522" t="s">
        <v>619</v>
      </c>
    </row>
    <row r="7772" spans="1:5" ht="13.5" x14ac:dyDescent="0.25">
      <c r="A7772" s="83">
        <v>776</v>
      </c>
      <c r="B7772" s="83" t="s">
        <v>8337</v>
      </c>
      <c r="C7772" s="83" t="s">
        <v>225</v>
      </c>
      <c r="D7772" s="359">
        <v>52.02</v>
      </c>
      <c r="E7772" s="522" t="s">
        <v>619</v>
      </c>
    </row>
    <row r="7773" spans="1:5" ht="13.5" x14ac:dyDescent="0.25">
      <c r="A7773" s="83">
        <v>777</v>
      </c>
      <c r="B7773" s="83" t="s">
        <v>8338</v>
      </c>
      <c r="C7773" s="83" t="s">
        <v>225</v>
      </c>
      <c r="D7773" s="359">
        <v>50.57</v>
      </c>
      <c r="E7773" s="522" t="s">
        <v>619</v>
      </c>
    </row>
    <row r="7774" spans="1:5" ht="13.5" x14ac:dyDescent="0.25">
      <c r="A7774" s="83">
        <v>780</v>
      </c>
      <c r="B7774" s="83" t="s">
        <v>8339</v>
      </c>
      <c r="C7774" s="83" t="s">
        <v>225</v>
      </c>
      <c r="D7774" s="359">
        <v>50.82</v>
      </c>
      <c r="E7774" s="522" t="s">
        <v>619</v>
      </c>
    </row>
    <row r="7775" spans="1:5" ht="13.5" x14ac:dyDescent="0.25">
      <c r="A7775" s="83">
        <v>778</v>
      </c>
      <c r="B7775" s="83" t="s">
        <v>8340</v>
      </c>
      <c r="C7775" s="83" t="s">
        <v>225</v>
      </c>
      <c r="D7775" s="359">
        <v>52.02</v>
      </c>
      <c r="E7775" s="522" t="s">
        <v>619</v>
      </c>
    </row>
    <row r="7776" spans="1:5" ht="13.5" x14ac:dyDescent="0.25">
      <c r="A7776" s="83">
        <v>781</v>
      </c>
      <c r="B7776" s="83" t="s">
        <v>8341</v>
      </c>
      <c r="C7776" s="83" t="s">
        <v>225</v>
      </c>
      <c r="D7776" s="359">
        <v>96.11</v>
      </c>
      <c r="E7776" s="522" t="s">
        <v>619</v>
      </c>
    </row>
    <row r="7777" spans="1:5" ht="13.5" x14ac:dyDescent="0.25">
      <c r="A7777" s="83">
        <v>786</v>
      </c>
      <c r="B7777" s="83" t="s">
        <v>8342</v>
      </c>
      <c r="C7777" s="83" t="s">
        <v>225</v>
      </c>
      <c r="D7777" s="359">
        <v>96.11</v>
      </c>
      <c r="E7777" s="522" t="s">
        <v>619</v>
      </c>
    </row>
    <row r="7778" spans="1:5" ht="13.5" x14ac:dyDescent="0.25">
      <c r="A7778" s="83">
        <v>782</v>
      </c>
      <c r="B7778" s="83" t="s">
        <v>8343</v>
      </c>
      <c r="C7778" s="83" t="s">
        <v>225</v>
      </c>
      <c r="D7778" s="359">
        <v>96.11</v>
      </c>
      <c r="E7778" s="522" t="s">
        <v>619</v>
      </c>
    </row>
    <row r="7779" spans="1:5" ht="13.5" x14ac:dyDescent="0.25">
      <c r="A7779" s="83">
        <v>783</v>
      </c>
      <c r="B7779" s="83" t="s">
        <v>8344</v>
      </c>
      <c r="C7779" s="83" t="s">
        <v>225</v>
      </c>
      <c r="D7779" s="359">
        <v>263.06</v>
      </c>
      <c r="E7779" s="522" t="s">
        <v>619</v>
      </c>
    </row>
    <row r="7780" spans="1:5" ht="13.5" x14ac:dyDescent="0.25">
      <c r="A7780" s="83">
        <v>785</v>
      </c>
      <c r="B7780" s="83" t="s">
        <v>8345</v>
      </c>
      <c r="C7780" s="83" t="s">
        <v>225</v>
      </c>
      <c r="D7780" s="359">
        <v>277.95</v>
      </c>
      <c r="E7780" s="522" t="s">
        <v>619</v>
      </c>
    </row>
    <row r="7781" spans="1:5" ht="13.5" x14ac:dyDescent="0.25">
      <c r="A7781" s="83">
        <v>784</v>
      </c>
      <c r="B7781" s="83" t="s">
        <v>8346</v>
      </c>
      <c r="C7781" s="83" t="s">
        <v>225</v>
      </c>
      <c r="D7781" s="359">
        <v>298.17</v>
      </c>
      <c r="E7781" s="522" t="s">
        <v>619</v>
      </c>
    </row>
    <row r="7782" spans="1:5" ht="13.5" x14ac:dyDescent="0.25">
      <c r="A7782" s="83">
        <v>831</v>
      </c>
      <c r="B7782" s="83" t="s">
        <v>8347</v>
      </c>
      <c r="C7782" s="83" t="s">
        <v>225</v>
      </c>
      <c r="D7782" s="359">
        <v>116.55</v>
      </c>
      <c r="E7782" s="522" t="s">
        <v>619</v>
      </c>
    </row>
    <row r="7783" spans="1:5" ht="13.5" x14ac:dyDescent="0.25">
      <c r="A7783" s="83">
        <v>828</v>
      </c>
      <c r="B7783" s="83" t="s">
        <v>8348</v>
      </c>
      <c r="C7783" s="83" t="s">
        <v>225</v>
      </c>
      <c r="D7783" s="359">
        <v>0.67</v>
      </c>
      <c r="E7783" s="522" t="s">
        <v>619</v>
      </c>
    </row>
    <row r="7784" spans="1:5" ht="13.5" x14ac:dyDescent="0.25">
      <c r="A7784" s="83">
        <v>829</v>
      </c>
      <c r="B7784" s="83" t="s">
        <v>8349</v>
      </c>
      <c r="C7784" s="83" t="s">
        <v>225</v>
      </c>
      <c r="D7784" s="359">
        <v>1.41</v>
      </c>
      <c r="E7784" s="522" t="s">
        <v>619</v>
      </c>
    </row>
    <row r="7785" spans="1:5" ht="13.5" x14ac:dyDescent="0.25">
      <c r="A7785" s="83">
        <v>812</v>
      </c>
      <c r="B7785" s="83" t="s">
        <v>8350</v>
      </c>
      <c r="C7785" s="83" t="s">
        <v>225</v>
      </c>
      <c r="D7785" s="359">
        <v>3.06</v>
      </c>
      <c r="E7785" s="522" t="s">
        <v>619</v>
      </c>
    </row>
    <row r="7786" spans="1:5" ht="13.5" x14ac:dyDescent="0.25">
      <c r="A7786" s="83">
        <v>819</v>
      </c>
      <c r="B7786" s="83" t="s">
        <v>8351</v>
      </c>
      <c r="C7786" s="83" t="s">
        <v>225</v>
      </c>
      <c r="D7786" s="359">
        <v>5.03</v>
      </c>
      <c r="E7786" s="522" t="s">
        <v>619</v>
      </c>
    </row>
    <row r="7787" spans="1:5" ht="13.5" x14ac:dyDescent="0.25">
      <c r="A7787" s="83">
        <v>818</v>
      </c>
      <c r="B7787" s="83" t="s">
        <v>8352</v>
      </c>
      <c r="C7787" s="83" t="s">
        <v>225</v>
      </c>
      <c r="D7787" s="359">
        <v>8.4600000000000009</v>
      </c>
      <c r="E7787" s="522" t="s">
        <v>619</v>
      </c>
    </row>
    <row r="7788" spans="1:5" ht="13.5" x14ac:dyDescent="0.25">
      <c r="A7788" s="83">
        <v>823</v>
      </c>
      <c r="B7788" s="83" t="s">
        <v>8353</v>
      </c>
      <c r="C7788" s="83" t="s">
        <v>225</v>
      </c>
      <c r="D7788" s="359">
        <v>25.5</v>
      </c>
      <c r="E7788" s="522" t="s">
        <v>619</v>
      </c>
    </row>
    <row r="7789" spans="1:5" ht="13.5" x14ac:dyDescent="0.25">
      <c r="A7789" s="83">
        <v>830</v>
      </c>
      <c r="B7789" s="83" t="s">
        <v>8354</v>
      </c>
      <c r="C7789" s="83" t="s">
        <v>225</v>
      </c>
      <c r="D7789" s="359">
        <v>21</v>
      </c>
      <c r="E7789" s="522" t="s">
        <v>619</v>
      </c>
    </row>
    <row r="7790" spans="1:5" ht="13.5" x14ac:dyDescent="0.25">
      <c r="A7790" s="83">
        <v>826</v>
      </c>
      <c r="B7790" s="83" t="s">
        <v>8355</v>
      </c>
      <c r="C7790" s="83" t="s">
        <v>225</v>
      </c>
      <c r="D7790" s="359">
        <v>65.36</v>
      </c>
      <c r="E7790" s="522" t="s">
        <v>619</v>
      </c>
    </row>
    <row r="7791" spans="1:5" ht="13.5" x14ac:dyDescent="0.25">
      <c r="A7791" s="83">
        <v>827</v>
      </c>
      <c r="B7791" s="83" t="s">
        <v>8356</v>
      </c>
      <c r="C7791" s="83" t="s">
        <v>225</v>
      </c>
      <c r="D7791" s="359">
        <v>55.22</v>
      </c>
      <c r="E7791" s="522" t="s">
        <v>619</v>
      </c>
    </row>
    <row r="7792" spans="1:5" ht="13.5" x14ac:dyDescent="0.25">
      <c r="A7792" s="83">
        <v>832</v>
      </c>
      <c r="B7792" s="83" t="s">
        <v>8357</v>
      </c>
      <c r="C7792" s="83" t="s">
        <v>225</v>
      </c>
      <c r="D7792" s="359">
        <v>3.82</v>
      </c>
      <c r="E7792" s="522" t="s">
        <v>619</v>
      </c>
    </row>
    <row r="7793" spans="1:5" ht="13.5" x14ac:dyDescent="0.25">
      <c r="A7793" s="83">
        <v>833</v>
      </c>
      <c r="B7793" s="83" t="s">
        <v>8358</v>
      </c>
      <c r="C7793" s="83" t="s">
        <v>225</v>
      </c>
      <c r="D7793" s="359">
        <v>5.41</v>
      </c>
      <c r="E7793" s="522" t="s">
        <v>619</v>
      </c>
    </row>
    <row r="7794" spans="1:5" ht="13.5" x14ac:dyDescent="0.25">
      <c r="A7794" s="83">
        <v>834</v>
      </c>
      <c r="B7794" s="83" t="s">
        <v>8359</v>
      </c>
      <c r="C7794" s="83" t="s">
        <v>225</v>
      </c>
      <c r="D7794" s="359">
        <v>5.94</v>
      </c>
      <c r="E7794" s="522" t="s">
        <v>619</v>
      </c>
    </row>
    <row r="7795" spans="1:5" ht="13.5" x14ac:dyDescent="0.25">
      <c r="A7795" s="83">
        <v>825</v>
      </c>
      <c r="B7795" s="83" t="s">
        <v>8360</v>
      </c>
      <c r="C7795" s="83" t="s">
        <v>225</v>
      </c>
      <c r="D7795" s="359">
        <v>6.63</v>
      </c>
      <c r="E7795" s="522" t="s">
        <v>619</v>
      </c>
    </row>
    <row r="7796" spans="1:5" ht="13.5" x14ac:dyDescent="0.25">
      <c r="A7796" s="83">
        <v>813</v>
      </c>
      <c r="B7796" s="83" t="s">
        <v>8361</v>
      </c>
      <c r="C7796" s="83" t="s">
        <v>225</v>
      </c>
      <c r="D7796" s="359">
        <v>6.51</v>
      </c>
      <c r="E7796" s="522" t="s">
        <v>619</v>
      </c>
    </row>
    <row r="7797" spans="1:5" ht="13.5" x14ac:dyDescent="0.25">
      <c r="A7797" s="83">
        <v>820</v>
      </c>
      <c r="B7797" s="83" t="s">
        <v>8362</v>
      </c>
      <c r="C7797" s="83" t="s">
        <v>225</v>
      </c>
      <c r="D7797" s="359">
        <v>8.27</v>
      </c>
      <c r="E7797" s="522" t="s">
        <v>619</v>
      </c>
    </row>
    <row r="7798" spans="1:5" ht="13.5" x14ac:dyDescent="0.25">
      <c r="A7798" s="83">
        <v>816</v>
      </c>
      <c r="B7798" s="83" t="s">
        <v>8363</v>
      </c>
      <c r="C7798" s="83" t="s">
        <v>225</v>
      </c>
      <c r="D7798" s="359">
        <v>14.07</v>
      </c>
      <c r="E7798" s="522" t="s">
        <v>619</v>
      </c>
    </row>
    <row r="7799" spans="1:5" ht="13.5" x14ac:dyDescent="0.25">
      <c r="A7799" s="83">
        <v>814</v>
      </c>
      <c r="B7799" s="83" t="s">
        <v>8364</v>
      </c>
      <c r="C7799" s="83" t="s">
        <v>225</v>
      </c>
      <c r="D7799" s="359">
        <v>17</v>
      </c>
      <c r="E7799" s="522" t="s">
        <v>619</v>
      </c>
    </row>
    <row r="7800" spans="1:5" ht="13.5" x14ac:dyDescent="0.25">
      <c r="A7800" s="83">
        <v>815</v>
      </c>
      <c r="B7800" s="83" t="s">
        <v>8365</v>
      </c>
      <c r="C7800" s="83" t="s">
        <v>225</v>
      </c>
      <c r="D7800" s="359">
        <v>18.37</v>
      </c>
      <c r="E7800" s="522" t="s">
        <v>619</v>
      </c>
    </row>
    <row r="7801" spans="1:5" ht="13.5" x14ac:dyDescent="0.25">
      <c r="A7801" s="83">
        <v>822</v>
      </c>
      <c r="B7801" s="83" t="s">
        <v>8366</v>
      </c>
      <c r="C7801" s="83" t="s">
        <v>225</v>
      </c>
      <c r="D7801" s="359">
        <v>22.38</v>
      </c>
      <c r="E7801" s="522" t="s">
        <v>619</v>
      </c>
    </row>
    <row r="7802" spans="1:5" ht="13.5" x14ac:dyDescent="0.25">
      <c r="A7802" s="83">
        <v>821</v>
      </c>
      <c r="B7802" s="83" t="s">
        <v>8367</v>
      </c>
      <c r="C7802" s="83" t="s">
        <v>225</v>
      </c>
      <c r="D7802" s="359">
        <v>26.16</v>
      </c>
      <c r="E7802" s="522" t="s">
        <v>619</v>
      </c>
    </row>
    <row r="7803" spans="1:5" ht="13.5" x14ac:dyDescent="0.25">
      <c r="A7803" s="83">
        <v>817</v>
      </c>
      <c r="B7803" s="83" t="s">
        <v>8368</v>
      </c>
      <c r="C7803" s="83" t="s">
        <v>225</v>
      </c>
      <c r="D7803" s="359">
        <v>31.1</v>
      </c>
      <c r="E7803" s="522" t="s">
        <v>619</v>
      </c>
    </row>
    <row r="7804" spans="1:5" ht="13.5" x14ac:dyDescent="0.25">
      <c r="A7804" s="83">
        <v>20086</v>
      </c>
      <c r="B7804" s="83" t="s">
        <v>8369</v>
      </c>
      <c r="C7804" s="83" t="s">
        <v>225</v>
      </c>
      <c r="D7804" s="359">
        <v>3.48</v>
      </c>
      <c r="E7804" s="522" t="s">
        <v>619</v>
      </c>
    </row>
    <row r="7805" spans="1:5" ht="13.5" x14ac:dyDescent="0.25">
      <c r="A7805" s="83">
        <v>39191</v>
      </c>
      <c r="B7805" s="83" t="s">
        <v>8370</v>
      </c>
      <c r="C7805" s="83" t="s">
        <v>225</v>
      </c>
      <c r="D7805" s="359">
        <v>18.72</v>
      </c>
      <c r="E7805" s="522" t="s">
        <v>619</v>
      </c>
    </row>
    <row r="7806" spans="1:5" ht="13.5" x14ac:dyDescent="0.25">
      <c r="A7806" s="83">
        <v>39190</v>
      </c>
      <c r="B7806" s="83" t="s">
        <v>8371</v>
      </c>
      <c r="C7806" s="83" t="s">
        <v>225</v>
      </c>
      <c r="D7806" s="359">
        <v>19.559999999999999</v>
      </c>
      <c r="E7806" s="522" t="s">
        <v>619</v>
      </c>
    </row>
    <row r="7807" spans="1:5" ht="13.5" x14ac:dyDescent="0.25">
      <c r="A7807" s="83">
        <v>39189</v>
      </c>
      <c r="B7807" s="83" t="s">
        <v>8372</v>
      </c>
      <c r="C7807" s="83" t="s">
        <v>225</v>
      </c>
      <c r="D7807" s="359">
        <v>20.7</v>
      </c>
      <c r="E7807" s="522" t="s">
        <v>619</v>
      </c>
    </row>
    <row r="7808" spans="1:5" ht="13.5" x14ac:dyDescent="0.25">
      <c r="A7808" s="83">
        <v>39186</v>
      </c>
      <c r="B7808" s="83" t="s">
        <v>8373</v>
      </c>
      <c r="C7808" s="83" t="s">
        <v>225</v>
      </c>
      <c r="D7808" s="359">
        <v>18.52</v>
      </c>
      <c r="E7808" s="522" t="s">
        <v>619</v>
      </c>
    </row>
    <row r="7809" spans="1:5" ht="13.5" x14ac:dyDescent="0.25">
      <c r="A7809" s="83">
        <v>39188</v>
      </c>
      <c r="B7809" s="83" t="s">
        <v>8374</v>
      </c>
      <c r="C7809" s="83" t="s">
        <v>225</v>
      </c>
      <c r="D7809" s="359">
        <v>15.24</v>
      </c>
      <c r="E7809" s="522" t="s">
        <v>619</v>
      </c>
    </row>
    <row r="7810" spans="1:5" ht="13.5" x14ac:dyDescent="0.25">
      <c r="A7810" s="83">
        <v>39187</v>
      </c>
      <c r="B7810" s="83" t="s">
        <v>8375</v>
      </c>
      <c r="C7810" s="83" t="s">
        <v>225</v>
      </c>
      <c r="D7810" s="359">
        <v>15.97</v>
      </c>
      <c r="E7810" s="522" t="s">
        <v>619</v>
      </c>
    </row>
    <row r="7811" spans="1:5" ht="13.5" x14ac:dyDescent="0.25">
      <c r="A7811" s="83">
        <v>39184</v>
      </c>
      <c r="B7811" s="83" t="s">
        <v>8376</v>
      </c>
      <c r="C7811" s="83" t="s">
        <v>225</v>
      </c>
      <c r="D7811" s="359">
        <v>6.01</v>
      </c>
      <c r="E7811" s="522" t="s">
        <v>619</v>
      </c>
    </row>
    <row r="7812" spans="1:5" ht="13.5" x14ac:dyDescent="0.25">
      <c r="A7812" s="83">
        <v>39185</v>
      </c>
      <c r="B7812" s="83" t="s">
        <v>8377</v>
      </c>
      <c r="C7812" s="83" t="s">
        <v>225</v>
      </c>
      <c r="D7812" s="359">
        <v>5.48</v>
      </c>
      <c r="E7812" s="522" t="s">
        <v>619</v>
      </c>
    </row>
    <row r="7813" spans="1:5" ht="13.5" x14ac:dyDescent="0.25">
      <c r="A7813" s="83">
        <v>39198</v>
      </c>
      <c r="B7813" s="83" t="s">
        <v>8378</v>
      </c>
      <c r="C7813" s="83" t="s">
        <v>225</v>
      </c>
      <c r="D7813" s="359">
        <v>61.43</v>
      </c>
      <c r="E7813" s="522" t="s">
        <v>619</v>
      </c>
    </row>
    <row r="7814" spans="1:5" ht="13.5" x14ac:dyDescent="0.25">
      <c r="A7814" s="83">
        <v>39197</v>
      </c>
      <c r="B7814" s="83" t="s">
        <v>8379</v>
      </c>
      <c r="C7814" s="83" t="s">
        <v>225</v>
      </c>
      <c r="D7814" s="359">
        <v>64.17</v>
      </c>
      <c r="E7814" s="522" t="s">
        <v>619</v>
      </c>
    </row>
    <row r="7815" spans="1:5" ht="13.5" x14ac:dyDescent="0.25">
      <c r="A7815" s="83">
        <v>39196</v>
      </c>
      <c r="B7815" s="83" t="s">
        <v>8380</v>
      </c>
      <c r="C7815" s="83" t="s">
        <v>225</v>
      </c>
      <c r="D7815" s="359">
        <v>66.180000000000007</v>
      </c>
      <c r="E7815" s="522" t="s">
        <v>619</v>
      </c>
    </row>
    <row r="7816" spans="1:5" ht="13.5" x14ac:dyDescent="0.25">
      <c r="A7816" s="83">
        <v>39199</v>
      </c>
      <c r="B7816" s="83" t="s">
        <v>8381</v>
      </c>
      <c r="C7816" s="83" t="s">
        <v>225</v>
      </c>
      <c r="D7816" s="359">
        <v>59.11</v>
      </c>
      <c r="E7816" s="522" t="s">
        <v>619</v>
      </c>
    </row>
    <row r="7817" spans="1:5" ht="13.5" x14ac:dyDescent="0.25">
      <c r="A7817" s="83">
        <v>39195</v>
      </c>
      <c r="B7817" s="83" t="s">
        <v>8382</v>
      </c>
      <c r="C7817" s="83" t="s">
        <v>225</v>
      </c>
      <c r="D7817" s="359">
        <v>34.119999999999997</v>
      </c>
      <c r="E7817" s="522" t="s">
        <v>619</v>
      </c>
    </row>
    <row r="7818" spans="1:5" ht="13.5" x14ac:dyDescent="0.25">
      <c r="A7818" s="83">
        <v>39194</v>
      </c>
      <c r="B7818" s="83" t="s">
        <v>8383</v>
      </c>
      <c r="C7818" s="83" t="s">
        <v>225</v>
      </c>
      <c r="D7818" s="359">
        <v>36.51</v>
      </c>
      <c r="E7818" s="522" t="s">
        <v>619</v>
      </c>
    </row>
    <row r="7819" spans="1:5" ht="13.5" x14ac:dyDescent="0.25">
      <c r="A7819" s="83">
        <v>39193</v>
      </c>
      <c r="B7819" s="83" t="s">
        <v>8384</v>
      </c>
      <c r="C7819" s="83" t="s">
        <v>225</v>
      </c>
      <c r="D7819" s="359">
        <v>40.020000000000003</v>
      </c>
      <c r="E7819" s="522" t="s">
        <v>619</v>
      </c>
    </row>
    <row r="7820" spans="1:5" ht="13.5" x14ac:dyDescent="0.25">
      <c r="A7820" s="83">
        <v>39192</v>
      </c>
      <c r="B7820" s="83" t="s">
        <v>8385</v>
      </c>
      <c r="C7820" s="83" t="s">
        <v>225</v>
      </c>
      <c r="D7820" s="359">
        <v>41.63</v>
      </c>
      <c r="E7820" s="522" t="s">
        <v>619</v>
      </c>
    </row>
    <row r="7821" spans="1:5" ht="13.5" x14ac:dyDescent="0.25">
      <c r="A7821" s="83">
        <v>39920</v>
      </c>
      <c r="B7821" s="83" t="s">
        <v>8386</v>
      </c>
      <c r="C7821" s="83" t="s">
        <v>225</v>
      </c>
      <c r="D7821" s="359">
        <v>5.04</v>
      </c>
      <c r="E7821" s="522" t="s">
        <v>619</v>
      </c>
    </row>
    <row r="7822" spans="1:5" ht="13.5" x14ac:dyDescent="0.25">
      <c r="A7822" s="83">
        <v>39201</v>
      </c>
      <c r="B7822" s="83" t="s">
        <v>8387</v>
      </c>
      <c r="C7822" s="83" t="s">
        <v>225</v>
      </c>
      <c r="D7822" s="359">
        <v>73.44</v>
      </c>
      <c r="E7822" s="522" t="s">
        <v>619</v>
      </c>
    </row>
    <row r="7823" spans="1:5" ht="13.5" x14ac:dyDescent="0.25">
      <c r="A7823" s="83">
        <v>39200</v>
      </c>
      <c r="B7823" s="83" t="s">
        <v>8388</v>
      </c>
      <c r="C7823" s="83" t="s">
        <v>225</v>
      </c>
      <c r="D7823" s="359">
        <v>74.03</v>
      </c>
      <c r="E7823" s="522" t="s">
        <v>619</v>
      </c>
    </row>
    <row r="7824" spans="1:5" ht="13.5" x14ac:dyDescent="0.25">
      <c r="A7824" s="83">
        <v>39203</v>
      </c>
      <c r="B7824" s="83" t="s">
        <v>8389</v>
      </c>
      <c r="C7824" s="83" t="s">
        <v>225</v>
      </c>
      <c r="D7824" s="359">
        <v>59.78</v>
      </c>
      <c r="E7824" s="522" t="s">
        <v>619</v>
      </c>
    </row>
    <row r="7825" spans="1:5" ht="13.5" x14ac:dyDescent="0.25">
      <c r="A7825" s="83">
        <v>39202</v>
      </c>
      <c r="B7825" s="83" t="s">
        <v>8390</v>
      </c>
      <c r="C7825" s="83" t="s">
        <v>225</v>
      </c>
      <c r="D7825" s="359">
        <v>70.22</v>
      </c>
      <c r="E7825" s="522" t="s">
        <v>619</v>
      </c>
    </row>
    <row r="7826" spans="1:5" ht="13.5" x14ac:dyDescent="0.25">
      <c r="A7826" s="83">
        <v>39205</v>
      </c>
      <c r="B7826" s="83" t="s">
        <v>8391</v>
      </c>
      <c r="C7826" s="83" t="s">
        <v>225</v>
      </c>
      <c r="D7826" s="359">
        <v>117.15</v>
      </c>
      <c r="E7826" s="522" t="s">
        <v>619</v>
      </c>
    </row>
    <row r="7827" spans="1:5" ht="13.5" x14ac:dyDescent="0.25">
      <c r="A7827" s="83">
        <v>39204</v>
      </c>
      <c r="B7827" s="83" t="s">
        <v>8392</v>
      </c>
      <c r="C7827" s="83" t="s">
        <v>225</v>
      </c>
      <c r="D7827" s="359">
        <v>119.99</v>
      </c>
      <c r="E7827" s="522" t="s">
        <v>619</v>
      </c>
    </row>
    <row r="7828" spans="1:5" ht="13.5" x14ac:dyDescent="0.25">
      <c r="A7828" s="83">
        <v>39206</v>
      </c>
      <c r="B7828" s="83" t="s">
        <v>8393</v>
      </c>
      <c r="C7828" s="83" t="s">
        <v>225</v>
      </c>
      <c r="D7828" s="359">
        <v>113.83</v>
      </c>
      <c r="E7828" s="522" t="s">
        <v>619</v>
      </c>
    </row>
    <row r="7829" spans="1:5" ht="13.5" x14ac:dyDescent="0.25">
      <c r="A7829" s="83">
        <v>797</v>
      </c>
      <c r="B7829" s="83" t="s">
        <v>8394</v>
      </c>
      <c r="C7829" s="83" t="s">
        <v>225</v>
      </c>
      <c r="D7829" s="359">
        <v>12.16</v>
      </c>
      <c r="E7829" s="522" t="s">
        <v>619</v>
      </c>
    </row>
    <row r="7830" spans="1:5" ht="13.5" x14ac:dyDescent="0.25">
      <c r="A7830" s="83">
        <v>798</v>
      </c>
      <c r="B7830" s="83" t="s">
        <v>8395</v>
      </c>
      <c r="C7830" s="83" t="s">
        <v>225</v>
      </c>
      <c r="D7830" s="359">
        <v>1.67</v>
      </c>
      <c r="E7830" s="522" t="s">
        <v>619</v>
      </c>
    </row>
    <row r="7831" spans="1:5" ht="13.5" x14ac:dyDescent="0.25">
      <c r="A7831" s="83">
        <v>796</v>
      </c>
      <c r="B7831" s="83" t="s">
        <v>8396</v>
      </c>
      <c r="C7831" s="83" t="s">
        <v>225</v>
      </c>
      <c r="D7831" s="359">
        <v>11.65</v>
      </c>
      <c r="E7831" s="522" t="s">
        <v>619</v>
      </c>
    </row>
    <row r="7832" spans="1:5" ht="13.5" x14ac:dyDescent="0.25">
      <c r="A7832" s="83">
        <v>799</v>
      </c>
      <c r="B7832" s="83" t="s">
        <v>8397</v>
      </c>
      <c r="C7832" s="83" t="s">
        <v>225</v>
      </c>
      <c r="D7832" s="359">
        <v>5.48</v>
      </c>
      <c r="E7832" s="522" t="s">
        <v>619</v>
      </c>
    </row>
    <row r="7833" spans="1:5" ht="13.5" x14ac:dyDescent="0.25">
      <c r="A7833" s="83">
        <v>792</v>
      </c>
      <c r="B7833" s="83" t="s">
        <v>8398</v>
      </c>
      <c r="C7833" s="83" t="s">
        <v>225</v>
      </c>
      <c r="D7833" s="359">
        <v>5.57</v>
      </c>
      <c r="E7833" s="522" t="s">
        <v>619</v>
      </c>
    </row>
    <row r="7834" spans="1:5" ht="13.5" x14ac:dyDescent="0.25">
      <c r="A7834" s="83">
        <v>804</v>
      </c>
      <c r="B7834" s="83" t="s">
        <v>8399</v>
      </c>
      <c r="C7834" s="83" t="s">
        <v>225</v>
      </c>
      <c r="D7834" s="359">
        <v>27.62</v>
      </c>
      <c r="E7834" s="522" t="s">
        <v>619</v>
      </c>
    </row>
    <row r="7835" spans="1:5" ht="13.5" x14ac:dyDescent="0.25">
      <c r="A7835" s="83">
        <v>793</v>
      </c>
      <c r="B7835" s="83" t="s">
        <v>8400</v>
      </c>
      <c r="C7835" s="83" t="s">
        <v>225</v>
      </c>
      <c r="D7835" s="359">
        <v>11.86</v>
      </c>
      <c r="E7835" s="522" t="s">
        <v>619</v>
      </c>
    </row>
    <row r="7836" spans="1:5" ht="13.5" x14ac:dyDescent="0.25">
      <c r="A7836" s="83">
        <v>801</v>
      </c>
      <c r="B7836" s="83" t="s">
        <v>8401</v>
      </c>
      <c r="C7836" s="83" t="s">
        <v>225</v>
      </c>
      <c r="D7836" s="359">
        <v>8.4600000000000009</v>
      </c>
      <c r="E7836" s="522" t="s">
        <v>619</v>
      </c>
    </row>
    <row r="7837" spans="1:5" ht="13.5" x14ac:dyDescent="0.25">
      <c r="A7837" s="83">
        <v>794</v>
      </c>
      <c r="B7837" s="83" t="s">
        <v>8402</v>
      </c>
      <c r="C7837" s="83" t="s">
        <v>225</v>
      </c>
      <c r="D7837" s="359">
        <v>8.73</v>
      </c>
      <c r="E7837" s="522" t="s">
        <v>619</v>
      </c>
    </row>
    <row r="7838" spans="1:5" ht="13.5" x14ac:dyDescent="0.25">
      <c r="A7838" s="83">
        <v>802</v>
      </c>
      <c r="B7838" s="83" t="s">
        <v>8403</v>
      </c>
      <c r="C7838" s="83" t="s">
        <v>225</v>
      </c>
      <c r="D7838" s="359">
        <v>24.36</v>
      </c>
      <c r="E7838" s="522" t="s">
        <v>619</v>
      </c>
    </row>
    <row r="7839" spans="1:5" ht="13.5" x14ac:dyDescent="0.25">
      <c r="A7839" s="83">
        <v>803</v>
      </c>
      <c r="B7839" s="83" t="s">
        <v>8404</v>
      </c>
      <c r="C7839" s="83" t="s">
        <v>225</v>
      </c>
      <c r="D7839" s="359">
        <v>21.25</v>
      </c>
      <c r="E7839" s="522" t="s">
        <v>619</v>
      </c>
    </row>
    <row r="7840" spans="1:5" ht="13.5" x14ac:dyDescent="0.25">
      <c r="A7840" s="83">
        <v>38001</v>
      </c>
      <c r="B7840" s="83" t="s">
        <v>8405</v>
      </c>
      <c r="C7840" s="83" t="s">
        <v>225</v>
      </c>
      <c r="D7840" s="359">
        <v>1.28</v>
      </c>
      <c r="E7840" s="522" t="s">
        <v>619</v>
      </c>
    </row>
    <row r="7841" spans="1:5" ht="13.5" x14ac:dyDescent="0.25">
      <c r="A7841" s="83">
        <v>38002</v>
      </c>
      <c r="B7841" s="83" t="s">
        <v>8406</v>
      </c>
      <c r="C7841" s="83" t="s">
        <v>225</v>
      </c>
      <c r="D7841" s="359">
        <v>2.38</v>
      </c>
      <c r="E7841" s="522" t="s">
        <v>619</v>
      </c>
    </row>
    <row r="7842" spans="1:5" ht="13.5" x14ac:dyDescent="0.25">
      <c r="A7842" s="83">
        <v>38003</v>
      </c>
      <c r="B7842" s="83" t="s">
        <v>8407</v>
      </c>
      <c r="C7842" s="83" t="s">
        <v>225</v>
      </c>
      <c r="D7842" s="359">
        <v>28.64</v>
      </c>
      <c r="E7842" s="522" t="s">
        <v>619</v>
      </c>
    </row>
    <row r="7843" spans="1:5" ht="13.5" x14ac:dyDescent="0.25">
      <c r="A7843" s="83">
        <v>38004</v>
      </c>
      <c r="B7843" s="83" t="s">
        <v>8408</v>
      </c>
      <c r="C7843" s="83" t="s">
        <v>225</v>
      </c>
      <c r="D7843" s="359">
        <v>38.29</v>
      </c>
      <c r="E7843" s="522" t="s">
        <v>619</v>
      </c>
    </row>
    <row r="7844" spans="1:5" ht="13.5" x14ac:dyDescent="0.25">
      <c r="A7844" s="83">
        <v>36327</v>
      </c>
      <c r="B7844" s="83" t="s">
        <v>8409</v>
      </c>
      <c r="C7844" s="83" t="s">
        <v>225</v>
      </c>
      <c r="D7844" s="359">
        <v>2.5099999999999998</v>
      </c>
      <c r="E7844" s="522" t="s">
        <v>619</v>
      </c>
    </row>
    <row r="7845" spans="1:5" ht="13.5" x14ac:dyDescent="0.25">
      <c r="A7845" s="83">
        <v>38992</v>
      </c>
      <c r="B7845" s="83" t="s">
        <v>8410</v>
      </c>
      <c r="C7845" s="83" t="s">
        <v>225</v>
      </c>
      <c r="D7845" s="359">
        <v>4.0199999999999996</v>
      </c>
      <c r="E7845" s="522" t="s">
        <v>619</v>
      </c>
    </row>
    <row r="7846" spans="1:5" ht="13.5" x14ac:dyDescent="0.25">
      <c r="A7846" s="83">
        <v>38993</v>
      </c>
      <c r="B7846" s="83" t="s">
        <v>8411</v>
      </c>
      <c r="C7846" s="83" t="s">
        <v>225</v>
      </c>
      <c r="D7846" s="359">
        <v>11.46</v>
      </c>
      <c r="E7846" s="522" t="s">
        <v>619</v>
      </c>
    </row>
    <row r="7847" spans="1:5" ht="13.5" x14ac:dyDescent="0.25">
      <c r="A7847" s="83">
        <v>38418</v>
      </c>
      <c r="B7847" s="83" t="s">
        <v>8412</v>
      </c>
      <c r="C7847" s="83" t="s">
        <v>225</v>
      </c>
      <c r="D7847" s="359">
        <v>10.1</v>
      </c>
      <c r="E7847" s="522" t="s">
        <v>619</v>
      </c>
    </row>
    <row r="7848" spans="1:5" ht="13.5" x14ac:dyDescent="0.25">
      <c r="A7848" s="83">
        <v>39178</v>
      </c>
      <c r="B7848" s="83" t="s">
        <v>8413</v>
      </c>
      <c r="C7848" s="83" t="s">
        <v>225</v>
      </c>
      <c r="D7848" s="359">
        <v>2.02</v>
      </c>
      <c r="E7848" s="522" t="s">
        <v>619</v>
      </c>
    </row>
    <row r="7849" spans="1:5" ht="13.5" x14ac:dyDescent="0.25">
      <c r="A7849" s="83">
        <v>39177</v>
      </c>
      <c r="B7849" s="83" t="s">
        <v>8414</v>
      </c>
      <c r="C7849" s="83" t="s">
        <v>225</v>
      </c>
      <c r="D7849" s="359">
        <v>1.83</v>
      </c>
      <c r="E7849" s="522" t="s">
        <v>619</v>
      </c>
    </row>
    <row r="7850" spans="1:5" ht="13.5" x14ac:dyDescent="0.25">
      <c r="A7850" s="83">
        <v>39174</v>
      </c>
      <c r="B7850" s="83" t="s">
        <v>8415</v>
      </c>
      <c r="C7850" s="83" t="s">
        <v>225</v>
      </c>
      <c r="D7850" s="359">
        <v>0.91</v>
      </c>
      <c r="E7850" s="522" t="s">
        <v>619</v>
      </c>
    </row>
    <row r="7851" spans="1:5" ht="13.5" x14ac:dyDescent="0.25">
      <c r="A7851" s="83">
        <v>39176</v>
      </c>
      <c r="B7851" s="83" t="s">
        <v>8416</v>
      </c>
      <c r="C7851" s="83" t="s">
        <v>225</v>
      </c>
      <c r="D7851" s="359">
        <v>1.2</v>
      </c>
      <c r="E7851" s="522" t="s">
        <v>619</v>
      </c>
    </row>
    <row r="7852" spans="1:5" ht="13.5" x14ac:dyDescent="0.25">
      <c r="A7852" s="83">
        <v>39180</v>
      </c>
      <c r="B7852" s="83" t="s">
        <v>8417</v>
      </c>
      <c r="C7852" s="83" t="s">
        <v>225</v>
      </c>
      <c r="D7852" s="359">
        <v>5.5</v>
      </c>
      <c r="E7852" s="522" t="s">
        <v>619</v>
      </c>
    </row>
    <row r="7853" spans="1:5" ht="13.5" x14ac:dyDescent="0.25">
      <c r="A7853" s="83">
        <v>39179</v>
      </c>
      <c r="B7853" s="83" t="s">
        <v>8418</v>
      </c>
      <c r="C7853" s="83" t="s">
        <v>225</v>
      </c>
      <c r="D7853" s="359">
        <v>4.87</v>
      </c>
      <c r="E7853" s="522" t="s">
        <v>619</v>
      </c>
    </row>
    <row r="7854" spans="1:5" ht="13.5" x14ac:dyDescent="0.25">
      <c r="A7854" s="83">
        <v>39175</v>
      </c>
      <c r="B7854" s="83" t="s">
        <v>8419</v>
      </c>
      <c r="C7854" s="83" t="s">
        <v>225</v>
      </c>
      <c r="D7854" s="359">
        <v>1.1200000000000001</v>
      </c>
      <c r="E7854" s="522" t="s">
        <v>619</v>
      </c>
    </row>
    <row r="7855" spans="1:5" ht="13.5" x14ac:dyDescent="0.25">
      <c r="A7855" s="83">
        <v>39217</v>
      </c>
      <c r="B7855" s="83" t="s">
        <v>8420</v>
      </c>
      <c r="C7855" s="83" t="s">
        <v>225</v>
      </c>
      <c r="D7855" s="359">
        <v>0.86</v>
      </c>
      <c r="E7855" s="522" t="s">
        <v>619</v>
      </c>
    </row>
    <row r="7856" spans="1:5" ht="13.5" x14ac:dyDescent="0.25">
      <c r="A7856" s="83">
        <v>39181</v>
      </c>
      <c r="B7856" s="83" t="s">
        <v>8421</v>
      </c>
      <c r="C7856" s="83" t="s">
        <v>225</v>
      </c>
      <c r="D7856" s="359">
        <v>7.37</v>
      </c>
      <c r="E7856" s="522" t="s">
        <v>619</v>
      </c>
    </row>
    <row r="7857" spans="1:5" ht="13.5" x14ac:dyDescent="0.25">
      <c r="A7857" s="83">
        <v>39182</v>
      </c>
      <c r="B7857" s="83" t="s">
        <v>8422</v>
      </c>
      <c r="C7857" s="83" t="s">
        <v>225</v>
      </c>
      <c r="D7857" s="359">
        <v>10.37</v>
      </c>
      <c r="E7857" s="522" t="s">
        <v>619</v>
      </c>
    </row>
    <row r="7858" spans="1:5" ht="13.5" x14ac:dyDescent="0.25">
      <c r="A7858" s="83">
        <v>12616</v>
      </c>
      <c r="B7858" s="83" t="s">
        <v>8423</v>
      </c>
      <c r="C7858" s="83" t="s">
        <v>225</v>
      </c>
      <c r="D7858" s="359">
        <v>6.8</v>
      </c>
      <c r="E7858" s="522" t="s">
        <v>619</v>
      </c>
    </row>
    <row r="7859" spans="1:5" ht="13.5" x14ac:dyDescent="0.25">
      <c r="A7859" s="83">
        <v>1049</v>
      </c>
      <c r="B7859" s="83" t="s">
        <v>8424</v>
      </c>
      <c r="C7859" s="83" t="s">
        <v>225</v>
      </c>
      <c r="D7859" s="359">
        <v>8.68</v>
      </c>
      <c r="E7859" s="522" t="s">
        <v>619</v>
      </c>
    </row>
    <row r="7860" spans="1:5" ht="13.5" x14ac:dyDescent="0.25">
      <c r="A7860" s="83">
        <v>1099</v>
      </c>
      <c r="B7860" s="83" t="s">
        <v>8425</v>
      </c>
      <c r="C7860" s="83" t="s">
        <v>225</v>
      </c>
      <c r="D7860" s="359">
        <v>6.64</v>
      </c>
      <c r="E7860" s="522" t="s">
        <v>619</v>
      </c>
    </row>
    <row r="7861" spans="1:5" ht="13.5" x14ac:dyDescent="0.25">
      <c r="A7861" s="83">
        <v>39678</v>
      </c>
      <c r="B7861" s="83" t="s">
        <v>8426</v>
      </c>
      <c r="C7861" s="83" t="s">
        <v>225</v>
      </c>
      <c r="D7861" s="359">
        <v>2.67</v>
      </c>
      <c r="E7861" s="522" t="s">
        <v>619</v>
      </c>
    </row>
    <row r="7862" spans="1:5" ht="13.5" x14ac:dyDescent="0.25">
      <c r="A7862" s="83">
        <v>1050</v>
      </c>
      <c r="B7862" s="83" t="s">
        <v>8427</v>
      </c>
      <c r="C7862" s="83" t="s">
        <v>225</v>
      </c>
      <c r="D7862" s="359">
        <v>4.54</v>
      </c>
      <c r="E7862" s="522" t="s">
        <v>619</v>
      </c>
    </row>
    <row r="7863" spans="1:5" ht="13.5" x14ac:dyDescent="0.25">
      <c r="A7863" s="83">
        <v>1101</v>
      </c>
      <c r="B7863" s="83" t="s">
        <v>8428</v>
      </c>
      <c r="C7863" s="83" t="s">
        <v>225</v>
      </c>
      <c r="D7863" s="359">
        <v>28.63</v>
      </c>
      <c r="E7863" s="522" t="s">
        <v>619</v>
      </c>
    </row>
    <row r="7864" spans="1:5" ht="13.5" x14ac:dyDescent="0.25">
      <c r="A7864" s="83">
        <v>1100</v>
      </c>
      <c r="B7864" s="83" t="s">
        <v>8429</v>
      </c>
      <c r="C7864" s="83" t="s">
        <v>225</v>
      </c>
      <c r="D7864" s="359">
        <v>14.77</v>
      </c>
      <c r="E7864" s="522" t="s">
        <v>619</v>
      </c>
    </row>
    <row r="7865" spans="1:5" ht="13.5" x14ac:dyDescent="0.25">
      <c r="A7865" s="83">
        <v>39679</v>
      </c>
      <c r="B7865" s="83" t="s">
        <v>8430</v>
      </c>
      <c r="C7865" s="83" t="s">
        <v>225</v>
      </c>
      <c r="D7865" s="359">
        <v>57.06</v>
      </c>
      <c r="E7865" s="522" t="s">
        <v>619</v>
      </c>
    </row>
    <row r="7866" spans="1:5" ht="13.5" x14ac:dyDescent="0.25">
      <c r="A7866" s="83">
        <v>1098</v>
      </c>
      <c r="B7866" s="83" t="s">
        <v>8431</v>
      </c>
      <c r="C7866" s="83" t="s">
        <v>225</v>
      </c>
      <c r="D7866" s="359">
        <v>3.54</v>
      </c>
      <c r="E7866" s="522" t="s">
        <v>619</v>
      </c>
    </row>
    <row r="7867" spans="1:5" ht="13.5" x14ac:dyDescent="0.25">
      <c r="A7867" s="83">
        <v>1102</v>
      </c>
      <c r="B7867" s="83" t="s">
        <v>8432</v>
      </c>
      <c r="C7867" s="83" t="s">
        <v>225</v>
      </c>
      <c r="D7867" s="359">
        <v>42.69</v>
      </c>
      <c r="E7867" s="522" t="s">
        <v>619</v>
      </c>
    </row>
    <row r="7868" spans="1:5" ht="13.5" x14ac:dyDescent="0.25">
      <c r="A7868" s="83">
        <v>1051</v>
      </c>
      <c r="B7868" s="83" t="s">
        <v>8433</v>
      </c>
      <c r="C7868" s="83" t="s">
        <v>225</v>
      </c>
      <c r="D7868" s="359">
        <v>62.05</v>
      </c>
      <c r="E7868" s="522" t="s">
        <v>619</v>
      </c>
    </row>
    <row r="7869" spans="1:5" ht="13.5" x14ac:dyDescent="0.25">
      <c r="A7869" s="83">
        <v>37399</v>
      </c>
      <c r="B7869" s="83" t="s">
        <v>8434</v>
      </c>
      <c r="C7869" s="83" t="s">
        <v>225</v>
      </c>
      <c r="D7869" s="359">
        <v>16.57</v>
      </c>
      <c r="E7869" s="522" t="s">
        <v>619</v>
      </c>
    </row>
    <row r="7870" spans="1:5" ht="13.5" x14ac:dyDescent="0.25">
      <c r="A7870" s="83">
        <v>41955</v>
      </c>
      <c r="B7870" s="83" t="s">
        <v>8435</v>
      </c>
      <c r="C7870" s="83" t="s">
        <v>260</v>
      </c>
      <c r="D7870" s="359">
        <v>101.85</v>
      </c>
      <c r="E7870" s="522" t="s">
        <v>619</v>
      </c>
    </row>
    <row r="7871" spans="1:5" ht="13.5" x14ac:dyDescent="0.25">
      <c r="A7871" s="83">
        <v>41953</v>
      </c>
      <c r="B7871" s="83" t="s">
        <v>8436</v>
      </c>
      <c r="C7871" s="83" t="s">
        <v>260</v>
      </c>
      <c r="D7871" s="359">
        <v>97.19</v>
      </c>
      <c r="E7871" s="522" t="s">
        <v>619</v>
      </c>
    </row>
    <row r="7872" spans="1:5" ht="13.5" x14ac:dyDescent="0.25">
      <c r="A7872" s="83">
        <v>41954</v>
      </c>
      <c r="B7872" s="83" t="s">
        <v>8437</v>
      </c>
      <c r="C7872" s="83" t="s">
        <v>260</v>
      </c>
      <c r="D7872" s="359">
        <v>96.27</v>
      </c>
      <c r="E7872" s="522" t="s">
        <v>619</v>
      </c>
    </row>
    <row r="7873" spans="1:5" ht="13.5" x14ac:dyDescent="0.25">
      <c r="A7873" s="83">
        <v>25004</v>
      </c>
      <c r="B7873" s="83" t="s">
        <v>8438</v>
      </c>
      <c r="C7873" s="83" t="s">
        <v>260</v>
      </c>
      <c r="D7873" s="359">
        <v>41.75</v>
      </c>
      <c r="E7873" s="522" t="s">
        <v>619</v>
      </c>
    </row>
    <row r="7874" spans="1:5" ht="13.5" x14ac:dyDescent="0.25">
      <c r="A7874" s="83">
        <v>25002</v>
      </c>
      <c r="B7874" s="83" t="s">
        <v>8439</v>
      </c>
      <c r="C7874" s="83" t="s">
        <v>260</v>
      </c>
      <c r="D7874" s="359">
        <v>42.1</v>
      </c>
      <c r="E7874" s="522" t="s">
        <v>619</v>
      </c>
    </row>
    <row r="7875" spans="1:5" ht="13.5" x14ac:dyDescent="0.25">
      <c r="A7875" s="83">
        <v>37409</v>
      </c>
      <c r="B7875" s="83" t="s">
        <v>8440</v>
      </c>
      <c r="C7875" s="83" t="s">
        <v>260</v>
      </c>
      <c r="D7875" s="359">
        <v>41.41</v>
      </c>
      <c r="E7875" s="522" t="s">
        <v>619</v>
      </c>
    </row>
    <row r="7876" spans="1:5" ht="13.5" x14ac:dyDescent="0.25">
      <c r="A7876" s="83">
        <v>841</v>
      </c>
      <c r="B7876" s="83" t="s">
        <v>8441</v>
      </c>
      <c r="C7876" s="83" t="s">
        <v>260</v>
      </c>
      <c r="D7876" s="359">
        <v>42.77</v>
      </c>
      <c r="E7876" s="522" t="s">
        <v>619</v>
      </c>
    </row>
    <row r="7877" spans="1:5" ht="13.5" x14ac:dyDescent="0.25">
      <c r="A7877" s="83">
        <v>25005</v>
      </c>
      <c r="B7877" s="83" t="s">
        <v>8442</v>
      </c>
      <c r="C7877" s="83" t="s">
        <v>260</v>
      </c>
      <c r="D7877" s="359">
        <v>46.9</v>
      </c>
      <c r="E7877" s="522" t="s">
        <v>619</v>
      </c>
    </row>
    <row r="7878" spans="1:5" ht="13.5" x14ac:dyDescent="0.25">
      <c r="A7878" s="83">
        <v>25003</v>
      </c>
      <c r="B7878" s="83" t="s">
        <v>8443</v>
      </c>
      <c r="C7878" s="83" t="s">
        <v>260</v>
      </c>
      <c r="D7878" s="359">
        <v>50.09</v>
      </c>
      <c r="E7878" s="522" t="s">
        <v>619</v>
      </c>
    </row>
    <row r="7879" spans="1:5" ht="13.5" x14ac:dyDescent="0.25">
      <c r="A7879" s="83">
        <v>37410</v>
      </c>
      <c r="B7879" s="83" t="s">
        <v>8444</v>
      </c>
      <c r="C7879" s="83" t="s">
        <v>260</v>
      </c>
      <c r="D7879" s="359">
        <v>46.9</v>
      </c>
      <c r="E7879" s="522" t="s">
        <v>619</v>
      </c>
    </row>
    <row r="7880" spans="1:5" ht="13.5" x14ac:dyDescent="0.25">
      <c r="A7880" s="83">
        <v>842</v>
      </c>
      <c r="B7880" s="83" t="s">
        <v>8445</v>
      </c>
      <c r="C7880" s="83" t="s">
        <v>260</v>
      </c>
      <c r="D7880" s="359">
        <v>52.76</v>
      </c>
      <c r="E7880" s="522" t="s">
        <v>619</v>
      </c>
    </row>
    <row r="7881" spans="1:5" ht="13.5" x14ac:dyDescent="0.25">
      <c r="A7881" s="83">
        <v>862</v>
      </c>
      <c r="B7881" s="83" t="s">
        <v>8446</v>
      </c>
      <c r="C7881" s="83" t="s">
        <v>206</v>
      </c>
      <c r="D7881" s="359">
        <v>9.86</v>
      </c>
      <c r="E7881" s="522" t="s">
        <v>619</v>
      </c>
    </row>
    <row r="7882" spans="1:5" ht="13.5" x14ac:dyDescent="0.25">
      <c r="A7882" s="83">
        <v>866</v>
      </c>
      <c r="B7882" s="83" t="s">
        <v>8447</v>
      </c>
      <c r="C7882" s="83" t="s">
        <v>206</v>
      </c>
      <c r="D7882" s="359">
        <v>121.27</v>
      </c>
      <c r="E7882" s="522" t="s">
        <v>619</v>
      </c>
    </row>
    <row r="7883" spans="1:5" ht="13.5" x14ac:dyDescent="0.25">
      <c r="A7883" s="83">
        <v>892</v>
      </c>
      <c r="B7883" s="83" t="s">
        <v>8448</v>
      </c>
      <c r="C7883" s="83" t="s">
        <v>206</v>
      </c>
      <c r="D7883" s="359">
        <v>154.22</v>
      </c>
      <c r="E7883" s="522" t="s">
        <v>619</v>
      </c>
    </row>
    <row r="7884" spans="1:5" ht="13.5" x14ac:dyDescent="0.25">
      <c r="A7884" s="83">
        <v>857</v>
      </c>
      <c r="B7884" s="83" t="s">
        <v>8449</v>
      </c>
      <c r="C7884" s="83" t="s">
        <v>206</v>
      </c>
      <c r="D7884" s="359">
        <v>15.7</v>
      </c>
      <c r="E7884" s="522" t="s">
        <v>619</v>
      </c>
    </row>
    <row r="7885" spans="1:5" ht="13.5" x14ac:dyDescent="0.25">
      <c r="A7885" s="83">
        <v>37404</v>
      </c>
      <c r="B7885" s="83" t="s">
        <v>8450</v>
      </c>
      <c r="C7885" s="83" t="s">
        <v>206</v>
      </c>
      <c r="D7885" s="359">
        <v>185.45</v>
      </c>
      <c r="E7885" s="522" t="s">
        <v>619</v>
      </c>
    </row>
    <row r="7886" spans="1:5" ht="13.5" x14ac:dyDescent="0.25">
      <c r="A7886" s="83">
        <v>868</v>
      </c>
      <c r="B7886" s="83" t="s">
        <v>8451</v>
      </c>
      <c r="C7886" s="83" t="s">
        <v>206</v>
      </c>
      <c r="D7886" s="359">
        <v>24.24</v>
      </c>
      <c r="E7886" s="522" t="s">
        <v>619</v>
      </c>
    </row>
    <row r="7887" spans="1:5" ht="13.5" x14ac:dyDescent="0.25">
      <c r="A7887" s="83">
        <v>870</v>
      </c>
      <c r="B7887" s="83" t="s">
        <v>8452</v>
      </c>
      <c r="C7887" s="83" t="s">
        <v>206</v>
      </c>
      <c r="D7887" s="359">
        <v>319.56</v>
      </c>
      <c r="E7887" s="522" t="s">
        <v>619</v>
      </c>
    </row>
    <row r="7888" spans="1:5" ht="13.5" x14ac:dyDescent="0.25">
      <c r="A7888" s="83">
        <v>863</v>
      </c>
      <c r="B7888" s="83" t="s">
        <v>8453</v>
      </c>
      <c r="C7888" s="83" t="s">
        <v>206</v>
      </c>
      <c r="D7888" s="359">
        <v>33.5</v>
      </c>
      <c r="E7888" s="522" t="s">
        <v>619</v>
      </c>
    </row>
    <row r="7889" spans="1:5" ht="13.5" x14ac:dyDescent="0.25">
      <c r="A7889" s="83">
        <v>867</v>
      </c>
      <c r="B7889" s="83" t="s">
        <v>8454</v>
      </c>
      <c r="C7889" s="83" t="s">
        <v>206</v>
      </c>
      <c r="D7889" s="359">
        <v>46.65</v>
      </c>
      <c r="E7889" s="522" t="s">
        <v>619</v>
      </c>
    </row>
    <row r="7890" spans="1:5" ht="13.5" x14ac:dyDescent="0.25">
      <c r="A7890" s="83">
        <v>891</v>
      </c>
      <c r="B7890" s="83" t="s">
        <v>8455</v>
      </c>
      <c r="C7890" s="83" t="s">
        <v>206</v>
      </c>
      <c r="D7890" s="359">
        <v>536.67999999999995</v>
      </c>
      <c r="E7890" s="522" t="s">
        <v>619</v>
      </c>
    </row>
    <row r="7891" spans="1:5" ht="13.5" x14ac:dyDescent="0.25">
      <c r="A7891" s="83">
        <v>864</v>
      </c>
      <c r="B7891" s="83" t="s">
        <v>8456</v>
      </c>
      <c r="C7891" s="83" t="s">
        <v>206</v>
      </c>
      <c r="D7891" s="359">
        <v>65.73</v>
      </c>
      <c r="E7891" s="522" t="s">
        <v>619</v>
      </c>
    </row>
    <row r="7892" spans="1:5" ht="13.5" x14ac:dyDescent="0.25">
      <c r="A7892" s="83">
        <v>865</v>
      </c>
      <c r="B7892" s="83" t="s">
        <v>8457</v>
      </c>
      <c r="C7892" s="83" t="s">
        <v>206</v>
      </c>
      <c r="D7892" s="359">
        <v>92.58</v>
      </c>
      <c r="E7892" s="522" t="s">
        <v>619</v>
      </c>
    </row>
    <row r="7893" spans="1:5" ht="13.5" x14ac:dyDescent="0.25">
      <c r="A7893" s="83">
        <v>1006</v>
      </c>
      <c r="B7893" s="83" t="s">
        <v>8458</v>
      </c>
      <c r="C7893" s="83" t="s">
        <v>206</v>
      </c>
      <c r="D7893" s="359">
        <v>105.39</v>
      </c>
      <c r="E7893" s="522" t="s">
        <v>619</v>
      </c>
    </row>
    <row r="7894" spans="1:5" ht="13.5" x14ac:dyDescent="0.25">
      <c r="A7894" s="83">
        <v>948</v>
      </c>
      <c r="B7894" s="83" t="s">
        <v>8459</v>
      </c>
      <c r="C7894" s="83" t="s">
        <v>206</v>
      </c>
      <c r="D7894" s="359">
        <v>54.88</v>
      </c>
      <c r="E7894" s="522" t="s">
        <v>619</v>
      </c>
    </row>
    <row r="7895" spans="1:5" ht="13.5" x14ac:dyDescent="0.25">
      <c r="A7895" s="83">
        <v>947</v>
      </c>
      <c r="B7895" s="83" t="s">
        <v>8460</v>
      </c>
      <c r="C7895" s="83" t="s">
        <v>206</v>
      </c>
      <c r="D7895" s="359">
        <v>55.82</v>
      </c>
      <c r="E7895" s="522" t="s">
        <v>619</v>
      </c>
    </row>
    <row r="7896" spans="1:5" ht="13.5" x14ac:dyDescent="0.25">
      <c r="A7896" s="83">
        <v>911</v>
      </c>
      <c r="B7896" s="83" t="s">
        <v>8461</v>
      </c>
      <c r="C7896" s="83" t="s">
        <v>206</v>
      </c>
      <c r="D7896" s="359">
        <v>81.180000000000007</v>
      </c>
      <c r="E7896" s="522" t="s">
        <v>619</v>
      </c>
    </row>
    <row r="7897" spans="1:5" ht="13.5" x14ac:dyDescent="0.25">
      <c r="A7897" s="83">
        <v>925</v>
      </c>
      <c r="B7897" s="83" t="s">
        <v>8462</v>
      </c>
      <c r="C7897" s="83" t="s">
        <v>206</v>
      </c>
      <c r="D7897" s="359">
        <v>75.03</v>
      </c>
      <c r="E7897" s="522" t="s">
        <v>619</v>
      </c>
    </row>
    <row r="7898" spans="1:5" ht="13.5" x14ac:dyDescent="0.25">
      <c r="A7898" s="83">
        <v>954</v>
      </c>
      <c r="B7898" s="83" t="s">
        <v>8463</v>
      </c>
      <c r="C7898" s="83" t="s">
        <v>206</v>
      </c>
      <c r="D7898" s="359">
        <v>82.89</v>
      </c>
      <c r="E7898" s="522" t="s">
        <v>619</v>
      </c>
    </row>
    <row r="7899" spans="1:5" ht="13.5" x14ac:dyDescent="0.25">
      <c r="A7899" s="83">
        <v>901</v>
      </c>
      <c r="B7899" s="83" t="s">
        <v>8464</v>
      </c>
      <c r="C7899" s="83" t="s">
        <v>206</v>
      </c>
      <c r="D7899" s="359">
        <v>88.71</v>
      </c>
      <c r="E7899" s="522" t="s">
        <v>619</v>
      </c>
    </row>
    <row r="7900" spans="1:5" ht="13.5" x14ac:dyDescent="0.25">
      <c r="A7900" s="83">
        <v>926</v>
      </c>
      <c r="B7900" s="83" t="s">
        <v>8465</v>
      </c>
      <c r="C7900" s="83" t="s">
        <v>206</v>
      </c>
      <c r="D7900" s="359">
        <v>93.76</v>
      </c>
      <c r="E7900" s="522" t="s">
        <v>619</v>
      </c>
    </row>
    <row r="7901" spans="1:5" ht="13.5" x14ac:dyDescent="0.25">
      <c r="A7901" s="83">
        <v>912</v>
      </c>
      <c r="B7901" s="83" t="s">
        <v>8466</v>
      </c>
      <c r="C7901" s="83" t="s">
        <v>206</v>
      </c>
      <c r="D7901" s="359">
        <v>94.33</v>
      </c>
      <c r="E7901" s="522" t="s">
        <v>619</v>
      </c>
    </row>
    <row r="7902" spans="1:5" ht="13.5" x14ac:dyDescent="0.25">
      <c r="A7902" s="83">
        <v>955</v>
      </c>
      <c r="B7902" s="83" t="s">
        <v>8467</v>
      </c>
      <c r="C7902" s="83" t="s">
        <v>206</v>
      </c>
      <c r="D7902" s="359">
        <v>112.59</v>
      </c>
      <c r="E7902" s="522" t="s">
        <v>619</v>
      </c>
    </row>
    <row r="7903" spans="1:5" ht="13.5" x14ac:dyDescent="0.25">
      <c r="A7903" s="83">
        <v>946</v>
      </c>
      <c r="B7903" s="83" t="s">
        <v>8468</v>
      </c>
      <c r="C7903" s="83" t="s">
        <v>206</v>
      </c>
      <c r="D7903" s="359">
        <v>126.59</v>
      </c>
      <c r="E7903" s="522" t="s">
        <v>619</v>
      </c>
    </row>
    <row r="7904" spans="1:5" ht="13.5" x14ac:dyDescent="0.25">
      <c r="A7904" s="83">
        <v>953</v>
      </c>
      <c r="B7904" s="83" t="s">
        <v>8469</v>
      </c>
      <c r="C7904" s="83" t="s">
        <v>206</v>
      </c>
      <c r="D7904" s="359">
        <v>115.19</v>
      </c>
      <c r="E7904" s="522" t="s">
        <v>619</v>
      </c>
    </row>
    <row r="7905" spans="1:5" ht="13.5" x14ac:dyDescent="0.25">
      <c r="A7905" s="83">
        <v>902</v>
      </c>
      <c r="B7905" s="83" t="s">
        <v>8470</v>
      </c>
      <c r="C7905" s="83" t="s">
        <v>206</v>
      </c>
      <c r="D7905" s="359">
        <v>140.04</v>
      </c>
      <c r="E7905" s="522" t="s">
        <v>619</v>
      </c>
    </row>
    <row r="7906" spans="1:5" ht="13.5" x14ac:dyDescent="0.25">
      <c r="A7906" s="83">
        <v>927</v>
      </c>
      <c r="B7906" s="83" t="s">
        <v>8471</v>
      </c>
      <c r="C7906" s="83" t="s">
        <v>206</v>
      </c>
      <c r="D7906" s="359">
        <v>135.72999999999999</v>
      </c>
      <c r="E7906" s="522" t="s">
        <v>619</v>
      </c>
    </row>
    <row r="7907" spans="1:5" ht="13.5" x14ac:dyDescent="0.25">
      <c r="A7907" s="83">
        <v>913</v>
      </c>
      <c r="B7907" s="83" t="s">
        <v>8472</v>
      </c>
      <c r="C7907" s="83" t="s">
        <v>206</v>
      </c>
      <c r="D7907" s="359">
        <v>151.5</v>
      </c>
      <c r="E7907" s="522" t="s">
        <v>619</v>
      </c>
    </row>
    <row r="7908" spans="1:5" ht="13.5" x14ac:dyDescent="0.25">
      <c r="A7908" s="83">
        <v>903</v>
      </c>
      <c r="B7908" s="83" t="s">
        <v>8473</v>
      </c>
      <c r="C7908" s="83" t="s">
        <v>206</v>
      </c>
      <c r="D7908" s="359">
        <v>171.45</v>
      </c>
      <c r="E7908" s="522" t="s">
        <v>619</v>
      </c>
    </row>
    <row r="7909" spans="1:5" ht="13.5" x14ac:dyDescent="0.25">
      <c r="A7909" s="83">
        <v>945</v>
      </c>
      <c r="B7909" s="83" t="s">
        <v>8474</v>
      </c>
      <c r="C7909" s="83" t="s">
        <v>206</v>
      </c>
      <c r="D7909" s="359">
        <v>181.37</v>
      </c>
      <c r="E7909" s="522" t="s">
        <v>619</v>
      </c>
    </row>
    <row r="7910" spans="1:5" ht="13.5" x14ac:dyDescent="0.25">
      <c r="A7910" s="83">
        <v>914</v>
      </c>
      <c r="B7910" s="83" t="s">
        <v>8475</v>
      </c>
      <c r="C7910" s="83" t="s">
        <v>206</v>
      </c>
      <c r="D7910" s="359">
        <v>185.8</v>
      </c>
      <c r="E7910" s="522" t="s">
        <v>619</v>
      </c>
    </row>
    <row r="7911" spans="1:5" ht="13.5" x14ac:dyDescent="0.25">
      <c r="A7911" s="83">
        <v>993</v>
      </c>
      <c r="B7911" s="83" t="s">
        <v>8476</v>
      </c>
      <c r="C7911" s="83" t="s">
        <v>206</v>
      </c>
      <c r="D7911" s="359">
        <v>2.27</v>
      </c>
      <c r="E7911" s="522" t="s">
        <v>619</v>
      </c>
    </row>
    <row r="7912" spans="1:5" ht="13.5" x14ac:dyDescent="0.25">
      <c r="A7912" s="83">
        <v>1020</v>
      </c>
      <c r="B7912" s="83" t="s">
        <v>8477</v>
      </c>
      <c r="C7912" s="83" t="s">
        <v>206</v>
      </c>
      <c r="D7912" s="359">
        <v>9.8800000000000008</v>
      </c>
      <c r="E7912" s="522" t="s">
        <v>619</v>
      </c>
    </row>
    <row r="7913" spans="1:5" ht="13.5" x14ac:dyDescent="0.25">
      <c r="A7913" s="83">
        <v>1017</v>
      </c>
      <c r="B7913" s="83" t="s">
        <v>8478</v>
      </c>
      <c r="C7913" s="83" t="s">
        <v>206</v>
      </c>
      <c r="D7913" s="359">
        <v>108.57</v>
      </c>
      <c r="E7913" s="522" t="s">
        <v>619</v>
      </c>
    </row>
    <row r="7914" spans="1:5" ht="13.5" x14ac:dyDescent="0.25">
      <c r="A7914" s="83">
        <v>999</v>
      </c>
      <c r="B7914" s="83" t="s">
        <v>8479</v>
      </c>
      <c r="C7914" s="83" t="s">
        <v>206</v>
      </c>
      <c r="D7914" s="359">
        <v>134.52000000000001</v>
      </c>
      <c r="E7914" s="522" t="s">
        <v>619</v>
      </c>
    </row>
    <row r="7915" spans="1:5" ht="13.5" x14ac:dyDescent="0.25">
      <c r="A7915" s="83">
        <v>995</v>
      </c>
      <c r="B7915" s="83" t="s">
        <v>8480</v>
      </c>
      <c r="C7915" s="83" t="s">
        <v>206</v>
      </c>
      <c r="D7915" s="359">
        <v>15.15</v>
      </c>
      <c r="E7915" s="522" t="s">
        <v>619</v>
      </c>
    </row>
    <row r="7916" spans="1:5" ht="13.5" x14ac:dyDescent="0.25">
      <c r="A7916" s="83">
        <v>1000</v>
      </c>
      <c r="B7916" s="83" t="s">
        <v>8481</v>
      </c>
      <c r="C7916" s="83" t="s">
        <v>206</v>
      </c>
      <c r="D7916" s="359">
        <v>164.9</v>
      </c>
      <c r="E7916" s="522" t="s">
        <v>619</v>
      </c>
    </row>
    <row r="7917" spans="1:5" ht="13.5" x14ac:dyDescent="0.25">
      <c r="A7917" s="83">
        <v>1022</v>
      </c>
      <c r="B7917" s="83" t="s">
        <v>8482</v>
      </c>
      <c r="C7917" s="83" t="s">
        <v>206</v>
      </c>
      <c r="D7917" s="359">
        <v>3.15</v>
      </c>
      <c r="E7917" s="522" t="s">
        <v>619</v>
      </c>
    </row>
    <row r="7918" spans="1:5" ht="13.5" x14ac:dyDescent="0.25">
      <c r="A7918" s="83">
        <v>1015</v>
      </c>
      <c r="B7918" s="83" t="s">
        <v>8483</v>
      </c>
      <c r="C7918" s="83" t="s">
        <v>206</v>
      </c>
      <c r="D7918" s="359">
        <v>217.14</v>
      </c>
      <c r="E7918" s="522" t="s">
        <v>619</v>
      </c>
    </row>
    <row r="7919" spans="1:5" ht="13.5" x14ac:dyDescent="0.25">
      <c r="A7919" s="83">
        <v>996</v>
      </c>
      <c r="B7919" s="83" t="s">
        <v>8484</v>
      </c>
      <c r="C7919" s="83" t="s">
        <v>206</v>
      </c>
      <c r="D7919" s="359">
        <v>23.07</v>
      </c>
      <c r="E7919" s="522" t="s">
        <v>619</v>
      </c>
    </row>
    <row r="7920" spans="1:5" ht="13.5" x14ac:dyDescent="0.25">
      <c r="A7920" s="83">
        <v>1001</v>
      </c>
      <c r="B7920" s="83" t="s">
        <v>8485</v>
      </c>
      <c r="C7920" s="83" t="s">
        <v>206</v>
      </c>
      <c r="D7920" s="359">
        <v>271.74</v>
      </c>
      <c r="E7920" s="522" t="s">
        <v>619</v>
      </c>
    </row>
    <row r="7921" spans="1:5" ht="13.5" x14ac:dyDescent="0.25">
      <c r="A7921" s="83">
        <v>1019</v>
      </c>
      <c r="B7921" s="83" t="s">
        <v>8486</v>
      </c>
      <c r="C7921" s="83" t="s">
        <v>206</v>
      </c>
      <c r="D7921" s="359">
        <v>31.8</v>
      </c>
      <c r="E7921" s="522" t="s">
        <v>619</v>
      </c>
    </row>
    <row r="7922" spans="1:5" ht="13.5" x14ac:dyDescent="0.25">
      <c r="A7922" s="83">
        <v>1021</v>
      </c>
      <c r="B7922" s="83" t="s">
        <v>8487</v>
      </c>
      <c r="C7922" s="83" t="s">
        <v>206</v>
      </c>
      <c r="D7922" s="359">
        <v>4.51</v>
      </c>
      <c r="E7922" s="522" t="s">
        <v>619</v>
      </c>
    </row>
    <row r="7923" spans="1:5" ht="13.5" x14ac:dyDescent="0.25">
      <c r="A7923" s="83">
        <v>39249</v>
      </c>
      <c r="B7923" s="83" t="s">
        <v>8488</v>
      </c>
      <c r="C7923" s="83" t="s">
        <v>206</v>
      </c>
      <c r="D7923" s="359">
        <v>354.49</v>
      </c>
      <c r="E7923" s="522" t="s">
        <v>619</v>
      </c>
    </row>
    <row r="7924" spans="1:5" ht="13.5" x14ac:dyDescent="0.25">
      <c r="A7924" s="83">
        <v>1018</v>
      </c>
      <c r="B7924" s="83" t="s">
        <v>8489</v>
      </c>
      <c r="C7924" s="83" t="s">
        <v>206</v>
      </c>
      <c r="D7924" s="359">
        <v>45.32</v>
      </c>
      <c r="E7924" s="522" t="s">
        <v>619</v>
      </c>
    </row>
    <row r="7925" spans="1:5" ht="13.5" x14ac:dyDescent="0.25">
      <c r="A7925" s="83">
        <v>39250</v>
      </c>
      <c r="B7925" s="83" t="s">
        <v>8490</v>
      </c>
      <c r="C7925" s="83" t="s">
        <v>206</v>
      </c>
      <c r="D7925" s="359">
        <v>455.37</v>
      </c>
      <c r="E7925" s="522" t="s">
        <v>619</v>
      </c>
    </row>
    <row r="7926" spans="1:5" ht="13.5" x14ac:dyDescent="0.25">
      <c r="A7926" s="83">
        <v>994</v>
      </c>
      <c r="B7926" s="83" t="s">
        <v>8491</v>
      </c>
      <c r="C7926" s="83" t="s">
        <v>206</v>
      </c>
      <c r="D7926" s="359">
        <v>6.17</v>
      </c>
      <c r="E7926" s="522" t="s">
        <v>619</v>
      </c>
    </row>
    <row r="7927" spans="1:5" ht="13.5" x14ac:dyDescent="0.25">
      <c r="A7927" s="83">
        <v>977</v>
      </c>
      <c r="B7927" s="83" t="s">
        <v>8492</v>
      </c>
      <c r="C7927" s="83" t="s">
        <v>206</v>
      </c>
      <c r="D7927" s="359">
        <v>62.79</v>
      </c>
      <c r="E7927" s="522" t="s">
        <v>619</v>
      </c>
    </row>
    <row r="7928" spans="1:5" ht="13.5" x14ac:dyDescent="0.25">
      <c r="A7928" s="83">
        <v>998</v>
      </c>
      <c r="B7928" s="83" t="s">
        <v>8493</v>
      </c>
      <c r="C7928" s="83" t="s">
        <v>206</v>
      </c>
      <c r="D7928" s="359">
        <v>83.4</v>
      </c>
      <c r="E7928" s="522" t="s">
        <v>619</v>
      </c>
    </row>
    <row r="7929" spans="1:5" ht="13.5" x14ac:dyDescent="0.25">
      <c r="A7929" s="83">
        <v>39251</v>
      </c>
      <c r="B7929" s="83" t="s">
        <v>8494</v>
      </c>
      <c r="C7929" s="83" t="s">
        <v>206</v>
      </c>
      <c r="D7929" s="359">
        <v>0.6</v>
      </c>
      <c r="E7929" s="522" t="s">
        <v>619</v>
      </c>
    </row>
    <row r="7930" spans="1:5" ht="13.5" x14ac:dyDescent="0.25">
      <c r="A7930" s="83">
        <v>1011</v>
      </c>
      <c r="B7930" s="83" t="s">
        <v>8495</v>
      </c>
      <c r="C7930" s="83" t="s">
        <v>206</v>
      </c>
      <c r="D7930" s="359">
        <v>0.84</v>
      </c>
      <c r="E7930" s="522" t="s">
        <v>619</v>
      </c>
    </row>
    <row r="7931" spans="1:5" ht="13.5" x14ac:dyDescent="0.25">
      <c r="A7931" s="83">
        <v>39252</v>
      </c>
      <c r="B7931" s="83" t="s">
        <v>8496</v>
      </c>
      <c r="C7931" s="83" t="s">
        <v>206</v>
      </c>
      <c r="D7931" s="359">
        <v>1</v>
      </c>
      <c r="E7931" s="522" t="s">
        <v>619</v>
      </c>
    </row>
    <row r="7932" spans="1:5" ht="13.5" x14ac:dyDescent="0.25">
      <c r="A7932" s="83">
        <v>1013</v>
      </c>
      <c r="B7932" s="83" t="s">
        <v>8497</v>
      </c>
      <c r="C7932" s="83" t="s">
        <v>206</v>
      </c>
      <c r="D7932" s="359">
        <v>1.33</v>
      </c>
      <c r="E7932" s="522" t="s">
        <v>619</v>
      </c>
    </row>
    <row r="7933" spans="1:5" ht="13.5" x14ac:dyDescent="0.25">
      <c r="A7933" s="83">
        <v>980</v>
      </c>
      <c r="B7933" s="83" t="s">
        <v>8498</v>
      </c>
      <c r="C7933" s="83" t="s">
        <v>206</v>
      </c>
      <c r="D7933" s="359">
        <v>9.06</v>
      </c>
      <c r="E7933" s="522" t="s">
        <v>619</v>
      </c>
    </row>
    <row r="7934" spans="1:5" ht="13.5" x14ac:dyDescent="0.25">
      <c r="A7934" s="83">
        <v>39237</v>
      </c>
      <c r="B7934" s="83" t="s">
        <v>8499</v>
      </c>
      <c r="C7934" s="83" t="s">
        <v>206</v>
      </c>
      <c r="D7934" s="359">
        <v>107.43</v>
      </c>
      <c r="E7934" s="522" t="s">
        <v>619</v>
      </c>
    </row>
    <row r="7935" spans="1:5" ht="13.5" x14ac:dyDescent="0.25">
      <c r="A7935" s="83">
        <v>39238</v>
      </c>
      <c r="B7935" s="83" t="s">
        <v>8500</v>
      </c>
      <c r="C7935" s="83" t="s">
        <v>206</v>
      </c>
      <c r="D7935" s="359">
        <v>134.13</v>
      </c>
      <c r="E7935" s="522" t="s">
        <v>619</v>
      </c>
    </row>
    <row r="7936" spans="1:5" ht="13.5" x14ac:dyDescent="0.25">
      <c r="A7936" s="83">
        <v>979</v>
      </c>
      <c r="B7936" s="83" t="s">
        <v>8501</v>
      </c>
      <c r="C7936" s="83" t="s">
        <v>206</v>
      </c>
      <c r="D7936" s="359">
        <v>13.96</v>
      </c>
      <c r="E7936" s="522" t="s">
        <v>619</v>
      </c>
    </row>
    <row r="7937" spans="1:5" ht="13.5" x14ac:dyDescent="0.25">
      <c r="A7937" s="83">
        <v>39239</v>
      </c>
      <c r="B7937" s="83" t="s">
        <v>8502</v>
      </c>
      <c r="C7937" s="83" t="s">
        <v>206</v>
      </c>
      <c r="D7937" s="359">
        <v>163.24</v>
      </c>
      <c r="E7937" s="522" t="s">
        <v>619</v>
      </c>
    </row>
    <row r="7938" spans="1:5" ht="13.5" x14ac:dyDescent="0.25">
      <c r="A7938" s="83">
        <v>1014</v>
      </c>
      <c r="B7938" s="83" t="s">
        <v>8503</v>
      </c>
      <c r="C7938" s="83" t="s">
        <v>206</v>
      </c>
      <c r="D7938" s="359">
        <v>2.12</v>
      </c>
      <c r="E7938" s="522" t="s">
        <v>619</v>
      </c>
    </row>
    <row r="7939" spans="1:5" ht="13.5" x14ac:dyDescent="0.25">
      <c r="A7939" s="83">
        <v>39240</v>
      </c>
      <c r="B7939" s="83" t="s">
        <v>8504</v>
      </c>
      <c r="C7939" s="83" t="s">
        <v>206</v>
      </c>
      <c r="D7939" s="359">
        <v>215.75</v>
      </c>
      <c r="E7939" s="522" t="s">
        <v>619</v>
      </c>
    </row>
    <row r="7940" spans="1:5" ht="13.5" x14ac:dyDescent="0.25">
      <c r="A7940" s="83">
        <v>39232</v>
      </c>
      <c r="B7940" s="83" t="s">
        <v>8505</v>
      </c>
      <c r="C7940" s="83" t="s">
        <v>206</v>
      </c>
      <c r="D7940" s="359">
        <v>22.4</v>
      </c>
      <c r="E7940" s="522" t="s">
        <v>619</v>
      </c>
    </row>
    <row r="7941" spans="1:5" ht="13.5" x14ac:dyDescent="0.25">
      <c r="A7941" s="83">
        <v>39233</v>
      </c>
      <c r="B7941" s="83" t="s">
        <v>8506</v>
      </c>
      <c r="C7941" s="83" t="s">
        <v>206</v>
      </c>
      <c r="D7941" s="359">
        <v>30.8</v>
      </c>
      <c r="E7941" s="522" t="s">
        <v>619</v>
      </c>
    </row>
    <row r="7942" spans="1:5" ht="13.5" x14ac:dyDescent="0.25">
      <c r="A7942" s="83">
        <v>981</v>
      </c>
      <c r="B7942" s="83" t="s">
        <v>8507</v>
      </c>
      <c r="C7942" s="83" t="s">
        <v>206</v>
      </c>
      <c r="D7942" s="359">
        <v>3.79</v>
      </c>
      <c r="E7942" s="522" t="s">
        <v>619</v>
      </c>
    </row>
    <row r="7943" spans="1:5" ht="13.5" x14ac:dyDescent="0.25">
      <c r="A7943" s="83">
        <v>39234</v>
      </c>
      <c r="B7943" s="83" t="s">
        <v>8508</v>
      </c>
      <c r="C7943" s="83" t="s">
        <v>206</v>
      </c>
      <c r="D7943" s="359">
        <v>45.2</v>
      </c>
      <c r="E7943" s="522" t="s">
        <v>619</v>
      </c>
    </row>
    <row r="7944" spans="1:5" ht="13.5" x14ac:dyDescent="0.25">
      <c r="A7944" s="83">
        <v>982</v>
      </c>
      <c r="B7944" s="83" t="s">
        <v>8509</v>
      </c>
      <c r="C7944" s="83" t="s">
        <v>206</v>
      </c>
      <c r="D7944" s="359">
        <v>5.3</v>
      </c>
      <c r="E7944" s="522" t="s">
        <v>619</v>
      </c>
    </row>
    <row r="7945" spans="1:5" ht="13.5" x14ac:dyDescent="0.25">
      <c r="A7945" s="83">
        <v>39235</v>
      </c>
      <c r="B7945" s="83" t="s">
        <v>8510</v>
      </c>
      <c r="C7945" s="83" t="s">
        <v>206</v>
      </c>
      <c r="D7945" s="359">
        <v>63.58</v>
      </c>
      <c r="E7945" s="522" t="s">
        <v>619</v>
      </c>
    </row>
    <row r="7946" spans="1:5" ht="13.5" x14ac:dyDescent="0.25">
      <c r="A7946" s="83">
        <v>39236</v>
      </c>
      <c r="B7946" s="83" t="s">
        <v>8511</v>
      </c>
      <c r="C7946" s="83" t="s">
        <v>206</v>
      </c>
      <c r="D7946" s="359">
        <v>83.34</v>
      </c>
      <c r="E7946" s="522" t="s">
        <v>619</v>
      </c>
    </row>
    <row r="7947" spans="1:5" ht="13.5" x14ac:dyDescent="0.25">
      <c r="A7947" s="83">
        <v>876</v>
      </c>
      <c r="B7947" s="83" t="s">
        <v>8512</v>
      </c>
      <c r="C7947" s="83" t="s">
        <v>206</v>
      </c>
      <c r="D7947" s="359">
        <v>215.14</v>
      </c>
      <c r="E7947" s="522" t="s">
        <v>619</v>
      </c>
    </row>
    <row r="7948" spans="1:5" ht="13.5" x14ac:dyDescent="0.25">
      <c r="A7948" s="83">
        <v>877</v>
      </c>
      <c r="B7948" s="83" t="s">
        <v>8513</v>
      </c>
      <c r="C7948" s="83" t="s">
        <v>206</v>
      </c>
      <c r="D7948" s="359">
        <v>252.92</v>
      </c>
      <c r="E7948" s="522" t="s">
        <v>619</v>
      </c>
    </row>
    <row r="7949" spans="1:5" ht="13.5" x14ac:dyDescent="0.25">
      <c r="A7949" s="83">
        <v>882</v>
      </c>
      <c r="B7949" s="83" t="s">
        <v>8514</v>
      </c>
      <c r="C7949" s="83" t="s">
        <v>206</v>
      </c>
      <c r="D7949" s="359">
        <v>275.60000000000002</v>
      </c>
      <c r="E7949" s="522" t="s">
        <v>619</v>
      </c>
    </row>
    <row r="7950" spans="1:5" ht="13.5" x14ac:dyDescent="0.25">
      <c r="A7950" s="83">
        <v>878</v>
      </c>
      <c r="B7950" s="83" t="s">
        <v>8515</v>
      </c>
      <c r="C7950" s="83" t="s">
        <v>206</v>
      </c>
      <c r="D7950" s="359">
        <v>342.64</v>
      </c>
      <c r="E7950" s="522" t="s">
        <v>619</v>
      </c>
    </row>
    <row r="7951" spans="1:5" ht="13.5" x14ac:dyDescent="0.25">
      <c r="A7951" s="83">
        <v>879</v>
      </c>
      <c r="B7951" s="83" t="s">
        <v>8516</v>
      </c>
      <c r="C7951" s="83" t="s">
        <v>206</v>
      </c>
      <c r="D7951" s="359">
        <v>403.85</v>
      </c>
      <c r="E7951" s="522" t="s">
        <v>619</v>
      </c>
    </row>
    <row r="7952" spans="1:5" ht="13.5" x14ac:dyDescent="0.25">
      <c r="A7952" s="83">
        <v>880</v>
      </c>
      <c r="B7952" s="83" t="s">
        <v>8517</v>
      </c>
      <c r="C7952" s="83" t="s">
        <v>206</v>
      </c>
      <c r="D7952" s="359">
        <v>475.18</v>
      </c>
      <c r="E7952" s="522" t="s">
        <v>619</v>
      </c>
    </row>
    <row r="7953" spans="1:5" ht="13.5" x14ac:dyDescent="0.25">
      <c r="A7953" s="83">
        <v>873</v>
      </c>
      <c r="B7953" s="83" t="s">
        <v>8518</v>
      </c>
      <c r="C7953" s="83" t="s">
        <v>206</v>
      </c>
      <c r="D7953" s="359">
        <v>144.47999999999999</v>
      </c>
      <c r="E7953" s="522" t="s">
        <v>619</v>
      </c>
    </row>
    <row r="7954" spans="1:5" ht="13.5" x14ac:dyDescent="0.25">
      <c r="A7954" s="83">
        <v>881</v>
      </c>
      <c r="B7954" s="83" t="s">
        <v>8519</v>
      </c>
      <c r="C7954" s="83" t="s">
        <v>206</v>
      </c>
      <c r="D7954" s="359">
        <v>649.48</v>
      </c>
      <c r="E7954" s="522" t="s">
        <v>619</v>
      </c>
    </row>
    <row r="7955" spans="1:5" ht="13.5" x14ac:dyDescent="0.25">
      <c r="A7955" s="83">
        <v>874</v>
      </c>
      <c r="B7955" s="83" t="s">
        <v>8520</v>
      </c>
      <c r="C7955" s="83" t="s">
        <v>206</v>
      </c>
      <c r="D7955" s="359">
        <v>171.47</v>
      </c>
      <c r="E7955" s="522" t="s">
        <v>619</v>
      </c>
    </row>
    <row r="7956" spans="1:5" ht="13.5" x14ac:dyDescent="0.25">
      <c r="A7956" s="83">
        <v>875</v>
      </c>
      <c r="B7956" s="83" t="s">
        <v>8521</v>
      </c>
      <c r="C7956" s="83" t="s">
        <v>206</v>
      </c>
      <c r="D7956" s="359">
        <v>204.58</v>
      </c>
      <c r="E7956" s="522" t="s">
        <v>619</v>
      </c>
    </row>
    <row r="7957" spans="1:5" ht="13.5" x14ac:dyDescent="0.25">
      <c r="A7957" s="83">
        <v>983</v>
      </c>
      <c r="B7957" s="83" t="s">
        <v>8522</v>
      </c>
      <c r="C7957" s="83" t="s">
        <v>206</v>
      </c>
      <c r="D7957" s="359">
        <v>1.28</v>
      </c>
      <c r="E7957" s="522" t="s">
        <v>619</v>
      </c>
    </row>
    <row r="7958" spans="1:5" ht="13.5" x14ac:dyDescent="0.25">
      <c r="A7958" s="83">
        <v>985</v>
      </c>
      <c r="B7958" s="83" t="s">
        <v>8523</v>
      </c>
      <c r="C7958" s="83" t="s">
        <v>206</v>
      </c>
      <c r="D7958" s="359">
        <v>9.61</v>
      </c>
      <c r="E7958" s="522" t="s">
        <v>619</v>
      </c>
    </row>
    <row r="7959" spans="1:5" ht="13.5" x14ac:dyDescent="0.25">
      <c r="A7959" s="83">
        <v>990</v>
      </c>
      <c r="B7959" s="83" t="s">
        <v>8524</v>
      </c>
      <c r="C7959" s="83" t="s">
        <v>206</v>
      </c>
      <c r="D7959" s="359">
        <v>131.51</v>
      </c>
      <c r="E7959" s="522" t="s">
        <v>619</v>
      </c>
    </row>
    <row r="7960" spans="1:5" ht="13.5" x14ac:dyDescent="0.25">
      <c r="A7960" s="83">
        <v>39241</v>
      </c>
      <c r="B7960" s="83" t="s">
        <v>8525</v>
      </c>
      <c r="C7960" s="83" t="s">
        <v>206</v>
      </c>
      <c r="D7960" s="359">
        <v>15.03</v>
      </c>
      <c r="E7960" s="522" t="s">
        <v>619</v>
      </c>
    </row>
    <row r="7961" spans="1:5" ht="13.5" x14ac:dyDescent="0.25">
      <c r="A7961" s="83">
        <v>1005</v>
      </c>
      <c r="B7961" s="83" t="s">
        <v>8526</v>
      </c>
      <c r="C7961" s="83" t="s">
        <v>206</v>
      </c>
      <c r="D7961" s="359">
        <v>161.41999999999999</v>
      </c>
      <c r="E7961" s="522" t="s">
        <v>619</v>
      </c>
    </row>
    <row r="7962" spans="1:5" ht="13.5" x14ac:dyDescent="0.25">
      <c r="A7962" s="83">
        <v>984</v>
      </c>
      <c r="B7962" s="83" t="s">
        <v>8527</v>
      </c>
      <c r="C7962" s="83" t="s">
        <v>206</v>
      </c>
      <c r="D7962" s="359">
        <v>3.32</v>
      </c>
      <c r="E7962" s="522" t="s">
        <v>619</v>
      </c>
    </row>
    <row r="7963" spans="1:5" ht="13.5" x14ac:dyDescent="0.25">
      <c r="A7963" s="83">
        <v>991</v>
      </c>
      <c r="B7963" s="83" t="s">
        <v>8528</v>
      </c>
      <c r="C7963" s="83" t="s">
        <v>206</v>
      </c>
      <c r="D7963" s="359">
        <v>213.29</v>
      </c>
      <c r="E7963" s="522" t="s">
        <v>619</v>
      </c>
    </row>
    <row r="7964" spans="1:5" ht="13.5" x14ac:dyDescent="0.25">
      <c r="A7964" s="83">
        <v>986</v>
      </c>
      <c r="B7964" s="83" t="s">
        <v>8529</v>
      </c>
      <c r="C7964" s="83" t="s">
        <v>206</v>
      </c>
      <c r="D7964" s="359">
        <v>22.98</v>
      </c>
      <c r="E7964" s="522" t="s">
        <v>619</v>
      </c>
    </row>
    <row r="7965" spans="1:5" ht="13.5" x14ac:dyDescent="0.25">
      <c r="A7965" s="83">
        <v>1024</v>
      </c>
      <c r="B7965" s="83" t="s">
        <v>8530</v>
      </c>
      <c r="C7965" s="83" t="s">
        <v>206</v>
      </c>
      <c r="D7965" s="359">
        <v>263.99</v>
      </c>
      <c r="E7965" s="522" t="s">
        <v>619</v>
      </c>
    </row>
    <row r="7966" spans="1:5" ht="13.5" x14ac:dyDescent="0.25">
      <c r="A7966" s="83">
        <v>987</v>
      </c>
      <c r="B7966" s="83" t="s">
        <v>8531</v>
      </c>
      <c r="C7966" s="83" t="s">
        <v>206</v>
      </c>
      <c r="D7966" s="359">
        <v>31.22</v>
      </c>
      <c r="E7966" s="522" t="s">
        <v>619</v>
      </c>
    </row>
    <row r="7967" spans="1:5" ht="13.5" x14ac:dyDescent="0.25">
      <c r="A7967" s="83">
        <v>1003</v>
      </c>
      <c r="B7967" s="83" t="s">
        <v>8532</v>
      </c>
      <c r="C7967" s="83" t="s">
        <v>206</v>
      </c>
      <c r="D7967" s="359">
        <v>4.8600000000000003</v>
      </c>
      <c r="E7967" s="522" t="s">
        <v>619</v>
      </c>
    </row>
    <row r="7968" spans="1:5" ht="13.5" x14ac:dyDescent="0.25">
      <c r="A7968" s="83">
        <v>992</v>
      </c>
      <c r="B7968" s="83" t="s">
        <v>8533</v>
      </c>
      <c r="C7968" s="83" t="s">
        <v>206</v>
      </c>
      <c r="D7968" s="359">
        <v>341.54</v>
      </c>
      <c r="E7968" s="522" t="s">
        <v>619</v>
      </c>
    </row>
    <row r="7969" spans="1:5" ht="13.5" x14ac:dyDescent="0.25">
      <c r="A7969" s="83">
        <v>1007</v>
      </c>
      <c r="B7969" s="83" t="s">
        <v>8534</v>
      </c>
      <c r="C7969" s="83" t="s">
        <v>206</v>
      </c>
      <c r="D7969" s="359">
        <v>44.29</v>
      </c>
      <c r="E7969" s="522" t="s">
        <v>619</v>
      </c>
    </row>
    <row r="7970" spans="1:5" ht="13.5" x14ac:dyDescent="0.25">
      <c r="A7970" s="83">
        <v>39242</v>
      </c>
      <c r="B7970" s="83" t="s">
        <v>8535</v>
      </c>
      <c r="C7970" s="83" t="s">
        <v>206</v>
      </c>
      <c r="D7970" s="359">
        <v>423.18</v>
      </c>
      <c r="E7970" s="522" t="s">
        <v>619</v>
      </c>
    </row>
    <row r="7971" spans="1:5" ht="13.5" x14ac:dyDescent="0.25">
      <c r="A7971" s="83">
        <v>1008</v>
      </c>
      <c r="B7971" s="83" t="s">
        <v>8536</v>
      </c>
      <c r="C7971" s="83" t="s">
        <v>206</v>
      </c>
      <c r="D7971" s="359">
        <v>5.51</v>
      </c>
      <c r="E7971" s="522" t="s">
        <v>619</v>
      </c>
    </row>
    <row r="7972" spans="1:5" ht="13.5" x14ac:dyDescent="0.25">
      <c r="A7972" s="83">
        <v>988</v>
      </c>
      <c r="B7972" s="83" t="s">
        <v>8537</v>
      </c>
      <c r="C7972" s="83" t="s">
        <v>206</v>
      </c>
      <c r="D7972" s="359">
        <v>61.18</v>
      </c>
      <c r="E7972" s="522" t="s">
        <v>619</v>
      </c>
    </row>
    <row r="7973" spans="1:5" ht="13.5" x14ac:dyDescent="0.25">
      <c r="A7973" s="83">
        <v>989</v>
      </c>
      <c r="B7973" s="83" t="s">
        <v>8538</v>
      </c>
      <c r="C7973" s="83" t="s">
        <v>206</v>
      </c>
      <c r="D7973" s="359">
        <v>82.87</v>
      </c>
      <c r="E7973" s="522" t="s">
        <v>619</v>
      </c>
    </row>
    <row r="7974" spans="1:5" ht="13.5" x14ac:dyDescent="0.25">
      <c r="A7974" s="83">
        <v>39598</v>
      </c>
      <c r="B7974" s="83" t="s">
        <v>8539</v>
      </c>
      <c r="C7974" s="83" t="s">
        <v>206</v>
      </c>
      <c r="D7974" s="359">
        <v>3.29</v>
      </c>
      <c r="E7974" s="522" t="s">
        <v>619</v>
      </c>
    </row>
    <row r="7975" spans="1:5" ht="13.5" x14ac:dyDescent="0.25">
      <c r="A7975" s="83">
        <v>39599</v>
      </c>
      <c r="B7975" s="83" t="s">
        <v>8540</v>
      </c>
      <c r="C7975" s="83" t="s">
        <v>206</v>
      </c>
      <c r="D7975" s="359">
        <v>4.96</v>
      </c>
      <c r="E7975" s="522" t="s">
        <v>619</v>
      </c>
    </row>
    <row r="7976" spans="1:5" ht="13.5" x14ac:dyDescent="0.25">
      <c r="A7976" s="83">
        <v>34602</v>
      </c>
      <c r="B7976" s="83" t="s">
        <v>8541</v>
      </c>
      <c r="C7976" s="83" t="s">
        <v>206</v>
      </c>
      <c r="D7976" s="359">
        <v>5.17</v>
      </c>
      <c r="E7976" s="522" t="s">
        <v>619</v>
      </c>
    </row>
    <row r="7977" spans="1:5" ht="13.5" x14ac:dyDescent="0.25">
      <c r="A7977" s="83">
        <v>34603</v>
      </c>
      <c r="B7977" s="83" t="s">
        <v>8542</v>
      </c>
      <c r="C7977" s="83" t="s">
        <v>206</v>
      </c>
      <c r="D7977" s="359">
        <v>24.86</v>
      </c>
      <c r="E7977" s="522" t="s">
        <v>619</v>
      </c>
    </row>
    <row r="7978" spans="1:5" ht="13.5" x14ac:dyDescent="0.25">
      <c r="A7978" s="83">
        <v>34607</v>
      </c>
      <c r="B7978" s="83" t="s">
        <v>8543</v>
      </c>
      <c r="C7978" s="83" t="s">
        <v>206</v>
      </c>
      <c r="D7978" s="359">
        <v>11.09</v>
      </c>
      <c r="E7978" s="522" t="s">
        <v>619</v>
      </c>
    </row>
    <row r="7979" spans="1:5" ht="13.5" x14ac:dyDescent="0.25">
      <c r="A7979" s="83">
        <v>34609</v>
      </c>
      <c r="B7979" s="83" t="s">
        <v>8544</v>
      </c>
      <c r="C7979" s="83" t="s">
        <v>206</v>
      </c>
      <c r="D7979" s="359">
        <v>16.63</v>
      </c>
      <c r="E7979" s="522" t="s">
        <v>619</v>
      </c>
    </row>
    <row r="7980" spans="1:5" ht="13.5" x14ac:dyDescent="0.25">
      <c r="A7980" s="83">
        <v>34618</v>
      </c>
      <c r="B7980" s="83" t="s">
        <v>8545</v>
      </c>
      <c r="C7980" s="83" t="s">
        <v>206</v>
      </c>
      <c r="D7980" s="359">
        <v>6.86</v>
      </c>
      <c r="E7980" s="522" t="s">
        <v>619</v>
      </c>
    </row>
    <row r="7981" spans="1:5" ht="13.5" x14ac:dyDescent="0.25">
      <c r="A7981" s="83">
        <v>34620</v>
      </c>
      <c r="B7981" s="83" t="s">
        <v>8546</v>
      </c>
      <c r="C7981" s="83" t="s">
        <v>206</v>
      </c>
      <c r="D7981" s="359">
        <v>34.31</v>
      </c>
      <c r="E7981" s="522" t="s">
        <v>619</v>
      </c>
    </row>
    <row r="7982" spans="1:5" ht="13.5" x14ac:dyDescent="0.25">
      <c r="A7982" s="83">
        <v>34621</v>
      </c>
      <c r="B7982" s="83" t="s">
        <v>8547</v>
      </c>
      <c r="C7982" s="83" t="s">
        <v>206</v>
      </c>
      <c r="D7982" s="359">
        <v>15.92</v>
      </c>
      <c r="E7982" s="522" t="s">
        <v>619</v>
      </c>
    </row>
    <row r="7983" spans="1:5" ht="13.5" x14ac:dyDescent="0.25">
      <c r="A7983" s="83">
        <v>34622</v>
      </c>
      <c r="B7983" s="83" t="s">
        <v>8548</v>
      </c>
      <c r="C7983" s="83" t="s">
        <v>206</v>
      </c>
      <c r="D7983" s="359">
        <v>22.55</v>
      </c>
      <c r="E7983" s="522" t="s">
        <v>619</v>
      </c>
    </row>
    <row r="7984" spans="1:5" ht="13.5" x14ac:dyDescent="0.25">
      <c r="A7984" s="83">
        <v>34624</v>
      </c>
      <c r="B7984" s="83" t="s">
        <v>8549</v>
      </c>
      <c r="C7984" s="83" t="s">
        <v>206</v>
      </c>
      <c r="D7984" s="359">
        <v>8.76</v>
      </c>
      <c r="E7984" s="522" t="s">
        <v>619</v>
      </c>
    </row>
    <row r="7985" spans="1:5" ht="13.5" x14ac:dyDescent="0.25">
      <c r="A7985" s="83">
        <v>34626</v>
      </c>
      <c r="B7985" s="83" t="s">
        <v>8550</v>
      </c>
      <c r="C7985" s="83" t="s">
        <v>206</v>
      </c>
      <c r="D7985" s="359">
        <v>47.16</v>
      </c>
      <c r="E7985" s="522" t="s">
        <v>619</v>
      </c>
    </row>
    <row r="7986" spans="1:5" ht="13.5" x14ac:dyDescent="0.25">
      <c r="A7986" s="83">
        <v>34627</v>
      </c>
      <c r="B7986" s="83" t="s">
        <v>8551</v>
      </c>
      <c r="C7986" s="83" t="s">
        <v>206</v>
      </c>
      <c r="D7986" s="359">
        <v>20.32</v>
      </c>
      <c r="E7986" s="522" t="s">
        <v>619</v>
      </c>
    </row>
    <row r="7987" spans="1:5" ht="13.5" x14ac:dyDescent="0.25">
      <c r="A7987" s="83">
        <v>34629</v>
      </c>
      <c r="B7987" s="83" t="s">
        <v>8552</v>
      </c>
      <c r="C7987" s="83" t="s">
        <v>206</v>
      </c>
      <c r="D7987" s="359">
        <v>29.75</v>
      </c>
      <c r="E7987" s="522" t="s">
        <v>619</v>
      </c>
    </row>
    <row r="7988" spans="1:5" ht="13.5" x14ac:dyDescent="0.25">
      <c r="A7988" s="83">
        <v>39257</v>
      </c>
      <c r="B7988" s="83" t="s">
        <v>8553</v>
      </c>
      <c r="C7988" s="83" t="s">
        <v>206</v>
      </c>
      <c r="D7988" s="359">
        <v>5.79</v>
      </c>
      <c r="E7988" s="522" t="s">
        <v>619</v>
      </c>
    </row>
    <row r="7989" spans="1:5" ht="13.5" x14ac:dyDescent="0.25">
      <c r="A7989" s="83">
        <v>39261</v>
      </c>
      <c r="B7989" s="83" t="s">
        <v>8554</v>
      </c>
      <c r="C7989" s="83" t="s">
        <v>206</v>
      </c>
      <c r="D7989" s="359">
        <v>30.83</v>
      </c>
      <c r="E7989" s="522" t="s">
        <v>619</v>
      </c>
    </row>
    <row r="7990" spans="1:5" ht="13.5" x14ac:dyDescent="0.25">
      <c r="A7990" s="83">
        <v>39268</v>
      </c>
      <c r="B7990" s="83" t="s">
        <v>8555</v>
      </c>
      <c r="C7990" s="83" t="s">
        <v>206</v>
      </c>
      <c r="D7990" s="359">
        <v>355.7</v>
      </c>
      <c r="E7990" s="522" t="s">
        <v>619</v>
      </c>
    </row>
    <row r="7991" spans="1:5" ht="13.5" x14ac:dyDescent="0.25">
      <c r="A7991" s="83">
        <v>39262</v>
      </c>
      <c r="B7991" s="83" t="s">
        <v>8556</v>
      </c>
      <c r="C7991" s="83" t="s">
        <v>206</v>
      </c>
      <c r="D7991" s="359">
        <v>48.2</v>
      </c>
      <c r="E7991" s="522" t="s">
        <v>619</v>
      </c>
    </row>
    <row r="7992" spans="1:5" ht="13.5" x14ac:dyDescent="0.25">
      <c r="A7992" s="83">
        <v>39258</v>
      </c>
      <c r="B7992" s="83" t="s">
        <v>8557</v>
      </c>
      <c r="C7992" s="83" t="s">
        <v>206</v>
      </c>
      <c r="D7992" s="359">
        <v>8.58</v>
      </c>
      <c r="E7992" s="522" t="s">
        <v>619</v>
      </c>
    </row>
    <row r="7993" spans="1:5" ht="13.5" x14ac:dyDescent="0.25">
      <c r="A7993" s="83">
        <v>39263</v>
      </c>
      <c r="B7993" s="83" t="s">
        <v>8558</v>
      </c>
      <c r="C7993" s="83" t="s">
        <v>206</v>
      </c>
      <c r="D7993" s="359">
        <v>74.58</v>
      </c>
      <c r="E7993" s="522" t="s">
        <v>619</v>
      </c>
    </row>
    <row r="7994" spans="1:5" ht="13.5" x14ac:dyDescent="0.25">
      <c r="A7994" s="83">
        <v>39264</v>
      </c>
      <c r="B7994" s="83" t="s">
        <v>8559</v>
      </c>
      <c r="C7994" s="83" t="s">
        <v>206</v>
      </c>
      <c r="D7994" s="359">
        <v>100.99</v>
      </c>
      <c r="E7994" s="522" t="s">
        <v>619</v>
      </c>
    </row>
    <row r="7995" spans="1:5" ht="13.5" x14ac:dyDescent="0.25">
      <c r="A7995" s="83">
        <v>39259</v>
      </c>
      <c r="B7995" s="83" t="s">
        <v>8560</v>
      </c>
      <c r="C7995" s="83" t="s">
        <v>206</v>
      </c>
      <c r="D7995" s="359">
        <v>13.06</v>
      </c>
      <c r="E7995" s="522" t="s">
        <v>619</v>
      </c>
    </row>
    <row r="7996" spans="1:5" ht="13.5" x14ac:dyDescent="0.25">
      <c r="A7996" s="83">
        <v>39265</v>
      </c>
      <c r="B7996" s="83" t="s">
        <v>8561</v>
      </c>
      <c r="C7996" s="83" t="s">
        <v>206</v>
      </c>
      <c r="D7996" s="359">
        <v>148.77000000000001</v>
      </c>
      <c r="E7996" s="522" t="s">
        <v>619</v>
      </c>
    </row>
    <row r="7997" spans="1:5" ht="13.5" x14ac:dyDescent="0.25">
      <c r="A7997" s="83">
        <v>39260</v>
      </c>
      <c r="B7997" s="83" t="s">
        <v>8562</v>
      </c>
      <c r="C7997" s="83" t="s">
        <v>206</v>
      </c>
      <c r="D7997" s="359">
        <v>18.600000000000001</v>
      </c>
      <c r="E7997" s="522" t="s">
        <v>619</v>
      </c>
    </row>
    <row r="7998" spans="1:5" ht="13.5" x14ac:dyDescent="0.25">
      <c r="A7998" s="83">
        <v>39266</v>
      </c>
      <c r="B7998" s="83" t="s">
        <v>8563</v>
      </c>
      <c r="C7998" s="83" t="s">
        <v>206</v>
      </c>
      <c r="D7998" s="359">
        <v>208.74</v>
      </c>
      <c r="E7998" s="522" t="s">
        <v>619</v>
      </c>
    </row>
    <row r="7999" spans="1:5" ht="13.5" x14ac:dyDescent="0.25">
      <c r="A7999" s="83">
        <v>39267</v>
      </c>
      <c r="B7999" s="83" t="s">
        <v>8564</v>
      </c>
      <c r="C7999" s="83" t="s">
        <v>206</v>
      </c>
      <c r="D7999" s="359">
        <v>273.63</v>
      </c>
      <c r="E7999" s="522" t="s">
        <v>619</v>
      </c>
    </row>
    <row r="8000" spans="1:5" ht="13.5" x14ac:dyDescent="0.25">
      <c r="A8000" s="83">
        <v>11901</v>
      </c>
      <c r="B8000" s="83" t="s">
        <v>8565</v>
      </c>
      <c r="C8000" s="83" t="s">
        <v>206</v>
      </c>
      <c r="D8000" s="359">
        <v>0.6</v>
      </c>
      <c r="E8000" s="522" t="s">
        <v>619</v>
      </c>
    </row>
    <row r="8001" spans="1:5" ht="13.5" x14ac:dyDescent="0.25">
      <c r="A8001" s="83">
        <v>11902</v>
      </c>
      <c r="B8001" s="83" t="s">
        <v>8566</v>
      </c>
      <c r="C8001" s="83" t="s">
        <v>206</v>
      </c>
      <c r="D8001" s="359">
        <v>1.04</v>
      </c>
      <c r="E8001" s="522" t="s">
        <v>619</v>
      </c>
    </row>
    <row r="8002" spans="1:5" ht="13.5" x14ac:dyDescent="0.25">
      <c r="A8002" s="83">
        <v>11903</v>
      </c>
      <c r="B8002" s="83" t="s">
        <v>8567</v>
      </c>
      <c r="C8002" s="83" t="s">
        <v>206</v>
      </c>
      <c r="D8002" s="359">
        <v>1.61</v>
      </c>
      <c r="E8002" s="522" t="s">
        <v>619</v>
      </c>
    </row>
    <row r="8003" spans="1:5" ht="13.5" x14ac:dyDescent="0.25">
      <c r="A8003" s="83">
        <v>11904</v>
      </c>
      <c r="B8003" s="83" t="s">
        <v>8568</v>
      </c>
      <c r="C8003" s="83" t="s">
        <v>206</v>
      </c>
      <c r="D8003" s="359">
        <v>2.0499999999999998</v>
      </c>
      <c r="E8003" s="522" t="s">
        <v>619</v>
      </c>
    </row>
    <row r="8004" spans="1:5" ht="13.5" x14ac:dyDescent="0.25">
      <c r="A8004" s="83">
        <v>11905</v>
      </c>
      <c r="B8004" s="83" t="s">
        <v>8569</v>
      </c>
      <c r="C8004" s="83" t="s">
        <v>206</v>
      </c>
      <c r="D8004" s="359">
        <v>2.77</v>
      </c>
      <c r="E8004" s="522" t="s">
        <v>619</v>
      </c>
    </row>
    <row r="8005" spans="1:5" ht="13.5" x14ac:dyDescent="0.25">
      <c r="A8005" s="83">
        <v>11906</v>
      </c>
      <c r="B8005" s="83" t="s">
        <v>8570</v>
      </c>
      <c r="C8005" s="83" t="s">
        <v>206</v>
      </c>
      <c r="D8005" s="359">
        <v>3.18</v>
      </c>
      <c r="E8005" s="522" t="s">
        <v>619</v>
      </c>
    </row>
    <row r="8006" spans="1:5" ht="13.5" x14ac:dyDescent="0.25">
      <c r="A8006" s="83">
        <v>11919</v>
      </c>
      <c r="B8006" s="83" t="s">
        <v>8571</v>
      </c>
      <c r="C8006" s="83" t="s">
        <v>206</v>
      </c>
      <c r="D8006" s="359">
        <v>6.25</v>
      </c>
      <c r="E8006" s="522" t="s">
        <v>619</v>
      </c>
    </row>
    <row r="8007" spans="1:5" ht="13.5" x14ac:dyDescent="0.25">
      <c r="A8007" s="83">
        <v>11920</v>
      </c>
      <c r="B8007" s="83" t="s">
        <v>8572</v>
      </c>
      <c r="C8007" s="83" t="s">
        <v>206</v>
      </c>
      <c r="D8007" s="359">
        <v>12.11</v>
      </c>
      <c r="E8007" s="522" t="s">
        <v>619</v>
      </c>
    </row>
    <row r="8008" spans="1:5" ht="13.5" x14ac:dyDescent="0.25">
      <c r="A8008" s="83">
        <v>11924</v>
      </c>
      <c r="B8008" s="83" t="s">
        <v>8573</v>
      </c>
      <c r="C8008" s="83" t="s">
        <v>206</v>
      </c>
      <c r="D8008" s="359">
        <v>117.74</v>
      </c>
      <c r="E8008" s="522" t="s">
        <v>619</v>
      </c>
    </row>
    <row r="8009" spans="1:5" ht="13.5" x14ac:dyDescent="0.25">
      <c r="A8009" s="83">
        <v>11921</v>
      </c>
      <c r="B8009" s="83" t="s">
        <v>8574</v>
      </c>
      <c r="C8009" s="83" t="s">
        <v>206</v>
      </c>
      <c r="D8009" s="359">
        <v>16.48</v>
      </c>
      <c r="E8009" s="522" t="s">
        <v>619</v>
      </c>
    </row>
    <row r="8010" spans="1:5" ht="13.5" x14ac:dyDescent="0.25">
      <c r="A8010" s="83">
        <v>11922</v>
      </c>
      <c r="B8010" s="83" t="s">
        <v>8575</v>
      </c>
      <c r="C8010" s="83" t="s">
        <v>206</v>
      </c>
      <c r="D8010" s="359">
        <v>29.26</v>
      </c>
      <c r="E8010" s="522" t="s">
        <v>619</v>
      </c>
    </row>
    <row r="8011" spans="1:5" ht="13.5" x14ac:dyDescent="0.25">
      <c r="A8011" s="83">
        <v>11923</v>
      </c>
      <c r="B8011" s="83" t="s">
        <v>8576</v>
      </c>
      <c r="C8011" s="83" t="s">
        <v>206</v>
      </c>
      <c r="D8011" s="359">
        <v>47.8</v>
      </c>
      <c r="E8011" s="522" t="s">
        <v>619</v>
      </c>
    </row>
    <row r="8012" spans="1:5" ht="13.5" x14ac:dyDescent="0.25">
      <c r="A8012" s="83">
        <v>11916</v>
      </c>
      <c r="B8012" s="83" t="s">
        <v>8577</v>
      </c>
      <c r="C8012" s="83" t="s">
        <v>206</v>
      </c>
      <c r="D8012" s="359">
        <v>8.11</v>
      </c>
      <c r="E8012" s="522" t="s">
        <v>619</v>
      </c>
    </row>
    <row r="8013" spans="1:5" ht="13.5" x14ac:dyDescent="0.25">
      <c r="A8013" s="83">
        <v>11914</v>
      </c>
      <c r="B8013" s="83" t="s">
        <v>8578</v>
      </c>
      <c r="C8013" s="83" t="s">
        <v>206</v>
      </c>
      <c r="D8013" s="359">
        <v>58.89</v>
      </c>
      <c r="E8013" s="522" t="s">
        <v>619</v>
      </c>
    </row>
    <row r="8014" spans="1:5" ht="13.5" x14ac:dyDescent="0.25">
      <c r="A8014" s="83">
        <v>11917</v>
      </c>
      <c r="B8014" s="83" t="s">
        <v>8579</v>
      </c>
      <c r="C8014" s="83" t="s">
        <v>206</v>
      </c>
      <c r="D8014" s="359">
        <v>14.11</v>
      </c>
      <c r="E8014" s="522" t="s">
        <v>619</v>
      </c>
    </row>
    <row r="8015" spans="1:5" ht="13.5" x14ac:dyDescent="0.25">
      <c r="A8015" s="83">
        <v>11918</v>
      </c>
      <c r="B8015" s="83" t="s">
        <v>8580</v>
      </c>
      <c r="C8015" s="83" t="s">
        <v>206</v>
      </c>
      <c r="D8015" s="359">
        <v>19.149999999999999</v>
      </c>
      <c r="E8015" s="522" t="s">
        <v>619</v>
      </c>
    </row>
    <row r="8016" spans="1:5" ht="13.5" x14ac:dyDescent="0.25">
      <c r="A8016" s="83">
        <v>37734</v>
      </c>
      <c r="B8016" s="83" t="s">
        <v>8581</v>
      </c>
      <c r="C8016" s="83" t="s">
        <v>225</v>
      </c>
      <c r="D8016" s="359">
        <v>69308.33</v>
      </c>
      <c r="E8016" s="522" t="s">
        <v>619</v>
      </c>
    </row>
    <row r="8017" spans="1:5" ht="13.5" x14ac:dyDescent="0.25">
      <c r="A8017" s="83">
        <v>42251</v>
      </c>
      <c r="B8017" s="83" t="s">
        <v>8582</v>
      </c>
      <c r="C8017" s="83" t="s">
        <v>225</v>
      </c>
      <c r="D8017" s="359">
        <v>78703.839999999997</v>
      </c>
      <c r="E8017" s="522" t="s">
        <v>619</v>
      </c>
    </row>
    <row r="8018" spans="1:5" ht="13.5" x14ac:dyDescent="0.25">
      <c r="A8018" s="83">
        <v>37733</v>
      </c>
      <c r="B8018" s="83" t="s">
        <v>8583</v>
      </c>
      <c r="C8018" s="83" t="s">
        <v>225</v>
      </c>
      <c r="D8018" s="359">
        <v>51967.13</v>
      </c>
      <c r="E8018" s="522" t="s">
        <v>619</v>
      </c>
    </row>
    <row r="8019" spans="1:5" ht="13.5" x14ac:dyDescent="0.25">
      <c r="A8019" s="83">
        <v>37735</v>
      </c>
      <c r="B8019" s="83" t="s">
        <v>8584</v>
      </c>
      <c r="C8019" s="83" t="s">
        <v>225</v>
      </c>
      <c r="D8019" s="359">
        <v>62620.39</v>
      </c>
      <c r="E8019" s="522" t="s">
        <v>619</v>
      </c>
    </row>
    <row r="8020" spans="1:5" ht="13.5" x14ac:dyDescent="0.25">
      <c r="A8020" s="83">
        <v>5090</v>
      </c>
      <c r="B8020" s="83" t="s">
        <v>8585</v>
      </c>
      <c r="C8020" s="83" t="s">
        <v>225</v>
      </c>
      <c r="D8020" s="359">
        <v>17.38</v>
      </c>
      <c r="E8020" s="522" t="s">
        <v>619</v>
      </c>
    </row>
    <row r="8021" spans="1:5" ht="13.5" x14ac:dyDescent="0.25">
      <c r="A8021" s="83">
        <v>5085</v>
      </c>
      <c r="B8021" s="83" t="s">
        <v>8586</v>
      </c>
      <c r="C8021" s="83" t="s">
        <v>225</v>
      </c>
      <c r="D8021" s="359">
        <v>25.87</v>
      </c>
      <c r="E8021" s="522" t="s">
        <v>619</v>
      </c>
    </row>
    <row r="8022" spans="1:5" ht="13.5" x14ac:dyDescent="0.25">
      <c r="A8022" s="83">
        <v>43603</v>
      </c>
      <c r="B8022" s="83" t="s">
        <v>8587</v>
      </c>
      <c r="C8022" s="83" t="s">
        <v>225</v>
      </c>
      <c r="D8022" s="359">
        <v>36.96</v>
      </c>
      <c r="E8022" s="522" t="s">
        <v>619</v>
      </c>
    </row>
    <row r="8023" spans="1:5" ht="13.5" x14ac:dyDescent="0.25">
      <c r="A8023" s="83">
        <v>38374</v>
      </c>
      <c r="B8023" s="83" t="s">
        <v>8588</v>
      </c>
      <c r="C8023" s="83" t="s">
        <v>225</v>
      </c>
      <c r="D8023" s="359">
        <v>1050.43</v>
      </c>
      <c r="E8023" s="522" t="s">
        <v>619</v>
      </c>
    </row>
    <row r="8024" spans="1:5" ht="13.5" x14ac:dyDescent="0.25">
      <c r="A8024" s="83">
        <v>20209</v>
      </c>
      <c r="B8024" s="83" t="s">
        <v>8589</v>
      </c>
      <c r="C8024" s="83" t="s">
        <v>206</v>
      </c>
      <c r="D8024" s="359">
        <v>27.76</v>
      </c>
      <c r="E8024" s="522" t="s">
        <v>619</v>
      </c>
    </row>
    <row r="8025" spans="1:5" ht="13.5" x14ac:dyDescent="0.25">
      <c r="A8025" s="83">
        <v>20212</v>
      </c>
      <c r="B8025" s="83" t="s">
        <v>8590</v>
      </c>
      <c r="C8025" s="83" t="s">
        <v>206</v>
      </c>
      <c r="D8025" s="359">
        <v>23.24</v>
      </c>
      <c r="E8025" s="522" t="s">
        <v>619</v>
      </c>
    </row>
    <row r="8026" spans="1:5" ht="13.5" x14ac:dyDescent="0.25">
      <c r="A8026" s="83">
        <v>4433</v>
      </c>
      <c r="B8026" s="83" t="s">
        <v>8591</v>
      </c>
      <c r="C8026" s="83" t="s">
        <v>206</v>
      </c>
      <c r="D8026" s="359">
        <v>26.59</v>
      </c>
      <c r="E8026" s="522" t="s">
        <v>619</v>
      </c>
    </row>
    <row r="8027" spans="1:5" ht="13.5" x14ac:dyDescent="0.25">
      <c r="A8027" s="83">
        <v>4430</v>
      </c>
      <c r="B8027" s="83" t="s">
        <v>8592</v>
      </c>
      <c r="C8027" s="83" t="s">
        <v>206</v>
      </c>
      <c r="D8027" s="359">
        <v>13.6</v>
      </c>
      <c r="E8027" s="522" t="s">
        <v>619</v>
      </c>
    </row>
    <row r="8028" spans="1:5" ht="13.5" x14ac:dyDescent="0.25">
      <c r="A8028" s="83">
        <v>4400</v>
      </c>
      <c r="B8028" s="83" t="s">
        <v>8593</v>
      </c>
      <c r="C8028" s="83" t="s">
        <v>206</v>
      </c>
      <c r="D8028" s="359">
        <v>21.64</v>
      </c>
      <c r="E8028" s="522" t="s">
        <v>619</v>
      </c>
    </row>
    <row r="8029" spans="1:5" ht="13.5" x14ac:dyDescent="0.25">
      <c r="A8029" s="83">
        <v>2729</v>
      </c>
      <c r="B8029" s="83" t="s">
        <v>8594</v>
      </c>
      <c r="C8029" s="83" t="s">
        <v>225</v>
      </c>
      <c r="D8029" s="359">
        <v>21.9</v>
      </c>
      <c r="E8029" s="522" t="s">
        <v>619</v>
      </c>
    </row>
    <row r="8030" spans="1:5" ht="13.5" x14ac:dyDescent="0.25">
      <c r="A8030" s="83">
        <v>4513</v>
      </c>
      <c r="B8030" s="83" t="s">
        <v>8595</v>
      </c>
      <c r="C8030" s="83" t="s">
        <v>206</v>
      </c>
      <c r="D8030" s="359">
        <v>5.09</v>
      </c>
      <c r="E8030" s="522" t="s">
        <v>619</v>
      </c>
    </row>
    <row r="8031" spans="1:5" ht="13.5" x14ac:dyDescent="0.25">
      <c r="A8031" s="83">
        <v>11871</v>
      </c>
      <c r="B8031" s="83" t="s">
        <v>8596</v>
      </c>
      <c r="C8031" s="83" t="s">
        <v>225</v>
      </c>
      <c r="D8031" s="359">
        <v>384</v>
      </c>
      <c r="E8031" s="522" t="s">
        <v>619</v>
      </c>
    </row>
    <row r="8032" spans="1:5" ht="13.5" x14ac:dyDescent="0.25">
      <c r="A8032" s="83">
        <v>34636</v>
      </c>
      <c r="B8032" s="83" t="s">
        <v>8597</v>
      </c>
      <c r="C8032" s="83" t="s">
        <v>225</v>
      </c>
      <c r="D8032" s="359">
        <v>474.53</v>
      </c>
      <c r="E8032" s="522" t="s">
        <v>619</v>
      </c>
    </row>
    <row r="8033" spans="1:5" ht="13.5" x14ac:dyDescent="0.25">
      <c r="A8033" s="83">
        <v>34639</v>
      </c>
      <c r="B8033" s="83" t="s">
        <v>8598</v>
      </c>
      <c r="C8033" s="83" t="s">
        <v>225</v>
      </c>
      <c r="D8033" s="359">
        <v>963.76</v>
      </c>
      <c r="E8033" s="522" t="s">
        <v>619</v>
      </c>
    </row>
    <row r="8034" spans="1:5" ht="13.5" x14ac:dyDescent="0.25">
      <c r="A8034" s="83">
        <v>34640</v>
      </c>
      <c r="B8034" s="83" t="s">
        <v>8599</v>
      </c>
      <c r="C8034" s="83" t="s">
        <v>225</v>
      </c>
      <c r="D8034" s="359">
        <v>1082.56</v>
      </c>
      <c r="E8034" s="522" t="s">
        <v>619</v>
      </c>
    </row>
    <row r="8035" spans="1:5" ht="13.5" x14ac:dyDescent="0.25">
      <c r="A8035" s="83">
        <v>34637</v>
      </c>
      <c r="B8035" s="83" t="s">
        <v>8600</v>
      </c>
      <c r="C8035" s="83" t="s">
        <v>225</v>
      </c>
      <c r="D8035" s="359">
        <v>272.45</v>
      </c>
      <c r="E8035" s="522" t="s">
        <v>619</v>
      </c>
    </row>
    <row r="8036" spans="1:5" ht="13.5" x14ac:dyDescent="0.25">
      <c r="A8036" s="83">
        <v>34638</v>
      </c>
      <c r="B8036" s="83" t="s">
        <v>8601</v>
      </c>
      <c r="C8036" s="83" t="s">
        <v>225</v>
      </c>
      <c r="D8036" s="359">
        <v>467.21</v>
      </c>
      <c r="E8036" s="522" t="s">
        <v>619</v>
      </c>
    </row>
    <row r="8037" spans="1:5" ht="13.5" x14ac:dyDescent="0.25">
      <c r="A8037" s="83">
        <v>11868</v>
      </c>
      <c r="B8037" s="83" t="s">
        <v>8602</v>
      </c>
      <c r="C8037" s="83" t="s">
        <v>225</v>
      </c>
      <c r="D8037" s="359">
        <v>527.76</v>
      </c>
      <c r="E8037" s="522" t="s">
        <v>619</v>
      </c>
    </row>
    <row r="8038" spans="1:5" ht="13.5" x14ac:dyDescent="0.25">
      <c r="A8038" s="83">
        <v>37106</v>
      </c>
      <c r="B8038" s="83" t="s">
        <v>8603</v>
      </c>
      <c r="C8038" s="83" t="s">
        <v>225</v>
      </c>
      <c r="D8038" s="359">
        <v>5097.5200000000004</v>
      </c>
      <c r="E8038" s="522" t="s">
        <v>619</v>
      </c>
    </row>
    <row r="8039" spans="1:5" ht="13.5" x14ac:dyDescent="0.25">
      <c r="A8039" s="83">
        <v>11869</v>
      </c>
      <c r="B8039" s="83" t="s">
        <v>8604</v>
      </c>
      <c r="C8039" s="83" t="s">
        <v>225</v>
      </c>
      <c r="D8039" s="359">
        <v>856.27</v>
      </c>
      <c r="E8039" s="522" t="s">
        <v>619</v>
      </c>
    </row>
    <row r="8040" spans="1:5" ht="13.5" x14ac:dyDescent="0.25">
      <c r="A8040" s="83">
        <v>37104</v>
      </c>
      <c r="B8040" s="83" t="s">
        <v>8605</v>
      </c>
      <c r="C8040" s="83" t="s">
        <v>225</v>
      </c>
      <c r="D8040" s="359">
        <v>1103.79</v>
      </c>
      <c r="E8040" s="522" t="s">
        <v>619</v>
      </c>
    </row>
    <row r="8041" spans="1:5" ht="13.5" x14ac:dyDescent="0.25">
      <c r="A8041" s="83">
        <v>37105</v>
      </c>
      <c r="B8041" s="83" t="s">
        <v>8606</v>
      </c>
      <c r="C8041" s="83" t="s">
        <v>225</v>
      </c>
      <c r="D8041" s="359">
        <v>2458.31</v>
      </c>
      <c r="E8041" s="522" t="s">
        <v>619</v>
      </c>
    </row>
    <row r="8042" spans="1:5" ht="13.5" x14ac:dyDescent="0.25">
      <c r="A8042" s="83">
        <v>34641</v>
      </c>
      <c r="B8042" s="83" t="s">
        <v>8607</v>
      </c>
      <c r="C8042" s="83" t="s">
        <v>225</v>
      </c>
      <c r="D8042" s="359">
        <v>62.95</v>
      </c>
      <c r="E8042" s="522" t="s">
        <v>619</v>
      </c>
    </row>
    <row r="8043" spans="1:5" ht="13.5" x14ac:dyDescent="0.25">
      <c r="A8043" s="83">
        <v>43434</v>
      </c>
      <c r="B8043" s="83" t="s">
        <v>8608</v>
      </c>
      <c r="C8043" s="83" t="s">
        <v>225</v>
      </c>
      <c r="D8043" s="359">
        <v>68.06</v>
      </c>
      <c r="E8043" s="522" t="s">
        <v>619</v>
      </c>
    </row>
    <row r="8044" spans="1:5" ht="13.5" x14ac:dyDescent="0.25">
      <c r="A8044" s="83">
        <v>43435</v>
      </c>
      <c r="B8044" s="83" t="s">
        <v>8609</v>
      </c>
      <c r="C8044" s="83" t="s">
        <v>225</v>
      </c>
      <c r="D8044" s="359">
        <v>124.78</v>
      </c>
      <c r="E8044" s="522" t="s">
        <v>619</v>
      </c>
    </row>
    <row r="8045" spans="1:5" ht="13.5" x14ac:dyDescent="0.25">
      <c r="A8045" s="83">
        <v>43436</v>
      </c>
      <c r="B8045" s="83" t="s">
        <v>8610</v>
      </c>
      <c r="C8045" s="83" t="s">
        <v>225</v>
      </c>
      <c r="D8045" s="359">
        <v>218.38</v>
      </c>
      <c r="E8045" s="522" t="s">
        <v>619</v>
      </c>
    </row>
    <row r="8046" spans="1:5" ht="13.5" x14ac:dyDescent="0.25">
      <c r="A8046" s="83">
        <v>43437</v>
      </c>
      <c r="B8046" s="83" t="s">
        <v>8611</v>
      </c>
      <c r="C8046" s="83" t="s">
        <v>225</v>
      </c>
      <c r="D8046" s="359">
        <v>395.92</v>
      </c>
      <c r="E8046" s="522" t="s">
        <v>619</v>
      </c>
    </row>
    <row r="8047" spans="1:5" ht="13.5" x14ac:dyDescent="0.25">
      <c r="A8047" s="83">
        <v>43438</v>
      </c>
      <c r="B8047" s="83" t="s">
        <v>8612</v>
      </c>
      <c r="C8047" s="83" t="s">
        <v>225</v>
      </c>
      <c r="D8047" s="359">
        <v>709.03</v>
      </c>
      <c r="E8047" s="522" t="s">
        <v>619</v>
      </c>
    </row>
    <row r="8048" spans="1:5" ht="13.5" x14ac:dyDescent="0.25">
      <c r="A8048" s="83">
        <v>41627</v>
      </c>
      <c r="B8048" s="83" t="s">
        <v>8613</v>
      </c>
      <c r="C8048" s="83" t="s">
        <v>225</v>
      </c>
      <c r="D8048" s="359">
        <v>104.93</v>
      </c>
      <c r="E8048" s="522" t="s">
        <v>619</v>
      </c>
    </row>
    <row r="8049" spans="1:5" ht="13.5" x14ac:dyDescent="0.25">
      <c r="A8049" s="83">
        <v>41628</v>
      </c>
      <c r="B8049" s="83" t="s">
        <v>8614</v>
      </c>
      <c r="C8049" s="83" t="s">
        <v>225</v>
      </c>
      <c r="D8049" s="359">
        <v>192.85</v>
      </c>
      <c r="E8049" s="522" t="s">
        <v>619</v>
      </c>
    </row>
    <row r="8050" spans="1:5" ht="13.5" x14ac:dyDescent="0.25">
      <c r="A8050" s="83">
        <v>41629</v>
      </c>
      <c r="B8050" s="83" t="s">
        <v>8615</v>
      </c>
      <c r="C8050" s="83" t="s">
        <v>225</v>
      </c>
      <c r="D8050" s="359">
        <v>245.04</v>
      </c>
      <c r="E8050" s="522" t="s">
        <v>619</v>
      </c>
    </row>
    <row r="8051" spans="1:5" ht="13.5" x14ac:dyDescent="0.25">
      <c r="A8051" s="83">
        <v>43429</v>
      </c>
      <c r="B8051" s="83" t="s">
        <v>8616</v>
      </c>
      <c r="C8051" s="83" t="s">
        <v>225</v>
      </c>
      <c r="D8051" s="359">
        <v>54.29</v>
      </c>
      <c r="E8051" s="522" t="s">
        <v>619</v>
      </c>
    </row>
    <row r="8052" spans="1:5" ht="13.5" x14ac:dyDescent="0.25">
      <c r="A8052" s="83">
        <v>43430</v>
      </c>
      <c r="B8052" s="83" t="s">
        <v>8617</v>
      </c>
      <c r="C8052" s="83" t="s">
        <v>225</v>
      </c>
      <c r="D8052" s="359">
        <v>90.18</v>
      </c>
      <c r="E8052" s="522" t="s">
        <v>619</v>
      </c>
    </row>
    <row r="8053" spans="1:5" ht="13.5" x14ac:dyDescent="0.25">
      <c r="A8053" s="83">
        <v>43431</v>
      </c>
      <c r="B8053" s="83" t="s">
        <v>8618</v>
      </c>
      <c r="C8053" s="83" t="s">
        <v>225</v>
      </c>
      <c r="D8053" s="359">
        <v>174.7</v>
      </c>
      <c r="E8053" s="522" t="s">
        <v>619</v>
      </c>
    </row>
    <row r="8054" spans="1:5" ht="13.5" x14ac:dyDescent="0.25">
      <c r="A8054" s="83">
        <v>43432</v>
      </c>
      <c r="B8054" s="83" t="s">
        <v>8619</v>
      </c>
      <c r="C8054" s="83" t="s">
        <v>225</v>
      </c>
      <c r="D8054" s="359">
        <v>363.02</v>
      </c>
      <c r="E8054" s="522" t="s">
        <v>619</v>
      </c>
    </row>
    <row r="8055" spans="1:5" ht="13.5" x14ac:dyDescent="0.25">
      <c r="A8055" s="83">
        <v>43433</v>
      </c>
      <c r="B8055" s="83" t="s">
        <v>8620</v>
      </c>
      <c r="C8055" s="83" t="s">
        <v>225</v>
      </c>
      <c r="D8055" s="359">
        <v>572.33000000000004</v>
      </c>
      <c r="E8055" s="522" t="s">
        <v>619</v>
      </c>
    </row>
    <row r="8056" spans="1:5" ht="13.5" x14ac:dyDescent="0.25">
      <c r="A8056" s="83">
        <v>43094</v>
      </c>
      <c r="B8056" s="83" t="s">
        <v>8621</v>
      </c>
      <c r="C8056" s="83" t="s">
        <v>225</v>
      </c>
      <c r="D8056" s="359">
        <v>233.07</v>
      </c>
      <c r="E8056" s="522" t="s">
        <v>619</v>
      </c>
    </row>
    <row r="8057" spans="1:5" ht="13.5" x14ac:dyDescent="0.25">
      <c r="A8057" s="83">
        <v>43093</v>
      </c>
      <c r="B8057" s="83" t="s">
        <v>8622</v>
      </c>
      <c r="C8057" s="83" t="s">
        <v>225</v>
      </c>
      <c r="D8057" s="359">
        <v>247.68</v>
      </c>
      <c r="E8057" s="522" t="s">
        <v>619</v>
      </c>
    </row>
    <row r="8058" spans="1:5" ht="13.5" x14ac:dyDescent="0.25">
      <c r="A8058" s="83">
        <v>1030</v>
      </c>
      <c r="B8058" s="83" t="s">
        <v>8623</v>
      </c>
      <c r="C8058" s="83" t="s">
        <v>225</v>
      </c>
      <c r="D8058" s="359">
        <v>51.84</v>
      </c>
      <c r="E8058" s="522" t="s">
        <v>619</v>
      </c>
    </row>
    <row r="8059" spans="1:5" ht="13.5" x14ac:dyDescent="0.25">
      <c r="A8059" s="83">
        <v>11694</v>
      </c>
      <c r="B8059" s="83" t="s">
        <v>8624</v>
      </c>
      <c r="C8059" s="83" t="s">
        <v>225</v>
      </c>
      <c r="D8059" s="359">
        <v>1145.93</v>
      </c>
      <c r="E8059" s="522" t="s">
        <v>619</v>
      </c>
    </row>
    <row r="8060" spans="1:5" ht="13.5" x14ac:dyDescent="0.25">
      <c r="A8060" s="83">
        <v>11881</v>
      </c>
      <c r="B8060" s="83" t="s">
        <v>8625</v>
      </c>
      <c r="C8060" s="83" t="s">
        <v>225</v>
      </c>
      <c r="D8060" s="359">
        <v>96.42</v>
      </c>
      <c r="E8060" s="522" t="s">
        <v>619</v>
      </c>
    </row>
    <row r="8061" spans="1:5" ht="13.5" x14ac:dyDescent="0.25">
      <c r="A8061" s="83">
        <v>35277</v>
      </c>
      <c r="B8061" s="83" t="s">
        <v>8626</v>
      </c>
      <c r="C8061" s="83" t="s">
        <v>225</v>
      </c>
      <c r="D8061" s="359">
        <v>384.12</v>
      </c>
      <c r="E8061" s="522" t="s">
        <v>619</v>
      </c>
    </row>
    <row r="8062" spans="1:5" ht="13.5" x14ac:dyDescent="0.25">
      <c r="A8062" s="83">
        <v>10521</v>
      </c>
      <c r="B8062" s="83" t="s">
        <v>8627</v>
      </c>
      <c r="C8062" s="83" t="s">
        <v>225</v>
      </c>
      <c r="D8062" s="359">
        <v>334.09</v>
      </c>
      <c r="E8062" s="522" t="s">
        <v>619</v>
      </c>
    </row>
    <row r="8063" spans="1:5" ht="13.5" x14ac:dyDescent="0.25">
      <c r="A8063" s="83">
        <v>10885</v>
      </c>
      <c r="B8063" s="83" t="s">
        <v>8628</v>
      </c>
      <c r="C8063" s="83" t="s">
        <v>225</v>
      </c>
      <c r="D8063" s="359">
        <v>422.58</v>
      </c>
      <c r="E8063" s="522" t="s">
        <v>619</v>
      </c>
    </row>
    <row r="8064" spans="1:5" ht="13.5" x14ac:dyDescent="0.25">
      <c r="A8064" s="83">
        <v>20962</v>
      </c>
      <c r="B8064" s="83" t="s">
        <v>8629</v>
      </c>
      <c r="C8064" s="83" t="s">
        <v>225</v>
      </c>
      <c r="D8064" s="359">
        <v>350</v>
      </c>
      <c r="E8064" s="522" t="s">
        <v>619</v>
      </c>
    </row>
    <row r="8065" spans="1:5" ht="13.5" x14ac:dyDescent="0.25">
      <c r="A8065" s="83">
        <v>20963</v>
      </c>
      <c r="B8065" s="83" t="s">
        <v>8630</v>
      </c>
      <c r="C8065" s="83" t="s">
        <v>225</v>
      </c>
      <c r="D8065" s="359">
        <v>427.55</v>
      </c>
      <c r="E8065" s="522" t="s">
        <v>619</v>
      </c>
    </row>
    <row r="8066" spans="1:5" ht="13.5" x14ac:dyDescent="0.25">
      <c r="A8066" s="83">
        <v>34643</v>
      </c>
      <c r="B8066" s="83" t="s">
        <v>8631</v>
      </c>
      <c r="C8066" s="83" t="s">
        <v>225</v>
      </c>
      <c r="D8066" s="359">
        <v>44.24</v>
      </c>
      <c r="E8066" s="522" t="s">
        <v>619</v>
      </c>
    </row>
    <row r="8067" spans="1:5" ht="13.5" x14ac:dyDescent="0.25">
      <c r="A8067" s="83">
        <v>41480</v>
      </c>
      <c r="B8067" s="83" t="s">
        <v>8632</v>
      </c>
      <c r="C8067" s="83" t="s">
        <v>225</v>
      </c>
      <c r="D8067" s="359">
        <v>51.29</v>
      </c>
      <c r="E8067" s="522" t="s">
        <v>619</v>
      </c>
    </row>
    <row r="8068" spans="1:5" ht="13.5" x14ac:dyDescent="0.25">
      <c r="A8068" s="83">
        <v>41474</v>
      </c>
      <c r="B8068" s="83" t="s">
        <v>8633</v>
      </c>
      <c r="C8068" s="83" t="s">
        <v>225</v>
      </c>
      <c r="D8068" s="359">
        <v>81.93</v>
      </c>
      <c r="E8068" s="522" t="s">
        <v>619</v>
      </c>
    </row>
    <row r="8069" spans="1:5" ht="13.5" x14ac:dyDescent="0.25">
      <c r="A8069" s="83">
        <v>41475</v>
      </c>
      <c r="B8069" s="83" t="s">
        <v>8634</v>
      </c>
      <c r="C8069" s="83" t="s">
        <v>225</v>
      </c>
      <c r="D8069" s="359">
        <v>69.91</v>
      </c>
      <c r="E8069" s="522" t="s">
        <v>619</v>
      </c>
    </row>
    <row r="8070" spans="1:5" ht="13.5" x14ac:dyDescent="0.25">
      <c r="A8070" s="83">
        <v>41476</v>
      </c>
      <c r="B8070" s="83" t="s">
        <v>8635</v>
      </c>
      <c r="C8070" s="83" t="s">
        <v>225</v>
      </c>
      <c r="D8070" s="359">
        <v>153.08000000000001</v>
      </c>
      <c r="E8070" s="522" t="s">
        <v>619</v>
      </c>
    </row>
    <row r="8071" spans="1:5" ht="13.5" x14ac:dyDescent="0.25">
      <c r="A8071" s="83">
        <v>2555</v>
      </c>
      <c r="B8071" s="83" t="s">
        <v>8636</v>
      </c>
      <c r="C8071" s="83" t="s">
        <v>225</v>
      </c>
      <c r="D8071" s="359">
        <v>2.31</v>
      </c>
      <c r="E8071" s="522" t="s">
        <v>619</v>
      </c>
    </row>
    <row r="8072" spans="1:5" ht="13.5" x14ac:dyDescent="0.25">
      <c r="A8072" s="83">
        <v>2556</v>
      </c>
      <c r="B8072" s="83" t="s">
        <v>8637</v>
      </c>
      <c r="C8072" s="83" t="s">
        <v>225</v>
      </c>
      <c r="D8072" s="359">
        <v>2.39</v>
      </c>
      <c r="E8072" s="522" t="s">
        <v>619</v>
      </c>
    </row>
    <row r="8073" spans="1:5" ht="13.5" x14ac:dyDescent="0.25">
      <c r="A8073" s="83">
        <v>2557</v>
      </c>
      <c r="B8073" s="83" t="s">
        <v>8638</v>
      </c>
      <c r="C8073" s="83" t="s">
        <v>225</v>
      </c>
      <c r="D8073" s="359">
        <v>5.0599999999999996</v>
      </c>
      <c r="E8073" s="522" t="s">
        <v>619</v>
      </c>
    </row>
    <row r="8074" spans="1:5" ht="13.5" x14ac:dyDescent="0.25">
      <c r="A8074" s="83">
        <v>10569</v>
      </c>
      <c r="B8074" s="83" t="s">
        <v>8639</v>
      </c>
      <c r="C8074" s="83" t="s">
        <v>225</v>
      </c>
      <c r="D8074" s="359">
        <v>5.0599999999999996</v>
      </c>
      <c r="E8074" s="522" t="s">
        <v>619</v>
      </c>
    </row>
    <row r="8075" spans="1:5" ht="13.5" x14ac:dyDescent="0.25">
      <c r="A8075" s="83">
        <v>39810</v>
      </c>
      <c r="B8075" s="83" t="s">
        <v>8640</v>
      </c>
      <c r="C8075" s="83" t="s">
        <v>225</v>
      </c>
      <c r="D8075" s="359">
        <v>31.45</v>
      </c>
      <c r="E8075" s="522" t="s">
        <v>619</v>
      </c>
    </row>
    <row r="8076" spans="1:5" ht="13.5" x14ac:dyDescent="0.25">
      <c r="A8076" s="83">
        <v>39811</v>
      </c>
      <c r="B8076" s="83" t="s">
        <v>8641</v>
      </c>
      <c r="C8076" s="83" t="s">
        <v>225</v>
      </c>
      <c r="D8076" s="359">
        <v>38.47</v>
      </c>
      <c r="E8076" s="522" t="s">
        <v>619</v>
      </c>
    </row>
    <row r="8077" spans="1:5" ht="13.5" x14ac:dyDescent="0.25">
      <c r="A8077" s="83">
        <v>39812</v>
      </c>
      <c r="B8077" s="83" t="s">
        <v>8642</v>
      </c>
      <c r="C8077" s="83" t="s">
        <v>225</v>
      </c>
      <c r="D8077" s="359">
        <v>63.26</v>
      </c>
      <c r="E8077" s="522" t="s">
        <v>619</v>
      </c>
    </row>
    <row r="8078" spans="1:5" ht="13.5" x14ac:dyDescent="0.25">
      <c r="A8078" s="83">
        <v>43096</v>
      </c>
      <c r="B8078" s="83" t="s">
        <v>8643</v>
      </c>
      <c r="C8078" s="83" t="s">
        <v>225</v>
      </c>
      <c r="D8078" s="359">
        <v>209.69</v>
      </c>
      <c r="E8078" s="522" t="s">
        <v>619</v>
      </c>
    </row>
    <row r="8079" spans="1:5" ht="13.5" x14ac:dyDescent="0.25">
      <c r="A8079" s="83">
        <v>43102</v>
      </c>
      <c r="B8079" s="83" t="s">
        <v>8644</v>
      </c>
      <c r="C8079" s="83" t="s">
        <v>225</v>
      </c>
      <c r="D8079" s="359">
        <v>127.5</v>
      </c>
      <c r="E8079" s="522" t="s">
        <v>619</v>
      </c>
    </row>
    <row r="8080" spans="1:5" ht="13.5" x14ac:dyDescent="0.25">
      <c r="A8080" s="83">
        <v>43103</v>
      </c>
      <c r="B8080" s="83" t="s">
        <v>8645</v>
      </c>
      <c r="C8080" s="83" t="s">
        <v>225</v>
      </c>
      <c r="D8080" s="359">
        <v>187.75</v>
      </c>
      <c r="E8080" s="522" t="s">
        <v>619</v>
      </c>
    </row>
    <row r="8081" spans="1:5" ht="13.5" x14ac:dyDescent="0.25">
      <c r="A8081" s="83">
        <v>43098</v>
      </c>
      <c r="B8081" s="83" t="s">
        <v>8646</v>
      </c>
      <c r="C8081" s="83" t="s">
        <v>225</v>
      </c>
      <c r="D8081" s="359">
        <v>71.03</v>
      </c>
      <c r="E8081" s="522" t="s">
        <v>619</v>
      </c>
    </row>
    <row r="8082" spans="1:5" ht="13.5" x14ac:dyDescent="0.25">
      <c r="A8082" s="83">
        <v>43097</v>
      </c>
      <c r="B8082" s="83" t="s">
        <v>8647</v>
      </c>
      <c r="C8082" s="83" t="s">
        <v>225</v>
      </c>
      <c r="D8082" s="359">
        <v>42.08</v>
      </c>
      <c r="E8082" s="522" t="s">
        <v>619</v>
      </c>
    </row>
    <row r="8083" spans="1:5" ht="13.5" x14ac:dyDescent="0.25">
      <c r="A8083" s="83">
        <v>43104</v>
      </c>
      <c r="B8083" s="83" t="s">
        <v>8648</v>
      </c>
      <c r="C8083" s="83" t="s">
        <v>225</v>
      </c>
      <c r="D8083" s="359">
        <v>497.77</v>
      </c>
      <c r="E8083" s="522" t="s">
        <v>619</v>
      </c>
    </row>
    <row r="8084" spans="1:5" ht="13.5" x14ac:dyDescent="0.25">
      <c r="A8084" s="83">
        <v>39771</v>
      </c>
      <c r="B8084" s="83" t="s">
        <v>8649</v>
      </c>
      <c r="C8084" s="83" t="s">
        <v>225</v>
      </c>
      <c r="D8084" s="359">
        <v>48.59</v>
      </c>
      <c r="E8084" s="522" t="s">
        <v>619</v>
      </c>
    </row>
    <row r="8085" spans="1:5" ht="13.5" x14ac:dyDescent="0.25">
      <c r="A8085" s="83">
        <v>39772</v>
      </c>
      <c r="B8085" s="83" t="s">
        <v>8650</v>
      </c>
      <c r="C8085" s="83" t="s">
        <v>225</v>
      </c>
      <c r="D8085" s="359">
        <v>95.51</v>
      </c>
      <c r="E8085" s="522" t="s">
        <v>619</v>
      </c>
    </row>
    <row r="8086" spans="1:5" ht="13.5" x14ac:dyDescent="0.25">
      <c r="A8086" s="83">
        <v>39773</v>
      </c>
      <c r="B8086" s="83" t="s">
        <v>8651</v>
      </c>
      <c r="C8086" s="83" t="s">
        <v>225</v>
      </c>
      <c r="D8086" s="359">
        <v>153.51</v>
      </c>
      <c r="E8086" s="522" t="s">
        <v>619</v>
      </c>
    </row>
    <row r="8087" spans="1:5" ht="13.5" x14ac:dyDescent="0.25">
      <c r="A8087" s="83">
        <v>39774</v>
      </c>
      <c r="B8087" s="83" t="s">
        <v>8652</v>
      </c>
      <c r="C8087" s="83" t="s">
        <v>225</v>
      </c>
      <c r="D8087" s="359">
        <v>229.62</v>
      </c>
      <c r="E8087" s="522" t="s">
        <v>619</v>
      </c>
    </row>
    <row r="8088" spans="1:5" ht="13.5" x14ac:dyDescent="0.25">
      <c r="A8088" s="83">
        <v>39775</v>
      </c>
      <c r="B8088" s="83" t="s">
        <v>8653</v>
      </c>
      <c r="C8088" s="83" t="s">
        <v>225</v>
      </c>
      <c r="D8088" s="359">
        <v>306.45</v>
      </c>
      <c r="E8088" s="522" t="s">
        <v>619</v>
      </c>
    </row>
    <row r="8089" spans="1:5" ht="13.5" x14ac:dyDescent="0.25">
      <c r="A8089" s="83">
        <v>39776</v>
      </c>
      <c r="B8089" s="83" t="s">
        <v>8654</v>
      </c>
      <c r="C8089" s="83" t="s">
        <v>225</v>
      </c>
      <c r="D8089" s="359">
        <v>370.36</v>
      </c>
      <c r="E8089" s="522" t="s">
        <v>619</v>
      </c>
    </row>
    <row r="8090" spans="1:5" ht="13.5" x14ac:dyDescent="0.25">
      <c r="A8090" s="83">
        <v>39777</v>
      </c>
      <c r="B8090" s="83" t="s">
        <v>8655</v>
      </c>
      <c r="C8090" s="83" t="s">
        <v>225</v>
      </c>
      <c r="D8090" s="359">
        <v>469.42</v>
      </c>
      <c r="E8090" s="522" t="s">
        <v>619</v>
      </c>
    </row>
    <row r="8091" spans="1:5" ht="13.5" x14ac:dyDescent="0.25">
      <c r="A8091" s="83">
        <v>20254</v>
      </c>
      <c r="B8091" s="83" t="s">
        <v>8656</v>
      </c>
      <c r="C8091" s="83" t="s">
        <v>225</v>
      </c>
      <c r="D8091" s="359">
        <v>34.07</v>
      </c>
      <c r="E8091" s="522" t="s">
        <v>619</v>
      </c>
    </row>
    <row r="8092" spans="1:5" ht="13.5" x14ac:dyDescent="0.25">
      <c r="A8092" s="83">
        <v>20253</v>
      </c>
      <c r="B8092" s="83" t="s">
        <v>8657</v>
      </c>
      <c r="C8092" s="83" t="s">
        <v>225</v>
      </c>
      <c r="D8092" s="359">
        <v>111.88</v>
      </c>
      <c r="E8092" s="522" t="s">
        <v>619</v>
      </c>
    </row>
    <row r="8093" spans="1:5" ht="13.5" x14ac:dyDescent="0.25">
      <c r="A8093" s="83">
        <v>11247</v>
      </c>
      <c r="B8093" s="83" t="s">
        <v>8658</v>
      </c>
      <c r="C8093" s="83" t="s">
        <v>225</v>
      </c>
      <c r="D8093" s="359">
        <v>2151.33</v>
      </c>
      <c r="E8093" s="522" t="s">
        <v>619</v>
      </c>
    </row>
    <row r="8094" spans="1:5" ht="13.5" x14ac:dyDescent="0.25">
      <c r="A8094" s="83">
        <v>11250</v>
      </c>
      <c r="B8094" s="83" t="s">
        <v>8659</v>
      </c>
      <c r="C8094" s="83" t="s">
        <v>225</v>
      </c>
      <c r="D8094" s="359">
        <v>92.62</v>
      </c>
      <c r="E8094" s="522" t="s">
        <v>619</v>
      </c>
    </row>
    <row r="8095" spans="1:5" ht="13.5" x14ac:dyDescent="0.25">
      <c r="A8095" s="83">
        <v>11249</v>
      </c>
      <c r="B8095" s="83" t="s">
        <v>8660</v>
      </c>
      <c r="C8095" s="83" t="s">
        <v>225</v>
      </c>
      <c r="D8095" s="359">
        <v>4202.29</v>
      </c>
      <c r="E8095" s="522" t="s">
        <v>619</v>
      </c>
    </row>
    <row r="8096" spans="1:5" ht="13.5" x14ac:dyDescent="0.25">
      <c r="A8096" s="83">
        <v>11251</v>
      </c>
      <c r="B8096" s="83" t="s">
        <v>8661</v>
      </c>
      <c r="C8096" s="83" t="s">
        <v>225</v>
      </c>
      <c r="D8096" s="359">
        <v>205.15</v>
      </c>
      <c r="E8096" s="522" t="s">
        <v>619</v>
      </c>
    </row>
    <row r="8097" spans="1:5" ht="13.5" x14ac:dyDescent="0.25">
      <c r="A8097" s="83">
        <v>11253</v>
      </c>
      <c r="B8097" s="83" t="s">
        <v>8662</v>
      </c>
      <c r="C8097" s="83" t="s">
        <v>225</v>
      </c>
      <c r="D8097" s="359">
        <v>339.96</v>
      </c>
      <c r="E8097" s="522" t="s">
        <v>619</v>
      </c>
    </row>
    <row r="8098" spans="1:5" ht="13.5" x14ac:dyDescent="0.25">
      <c r="A8098" s="83">
        <v>11255</v>
      </c>
      <c r="B8098" s="83" t="s">
        <v>8663</v>
      </c>
      <c r="C8098" s="83" t="s">
        <v>225</v>
      </c>
      <c r="D8098" s="359">
        <v>508.23</v>
      </c>
      <c r="E8098" s="522" t="s">
        <v>619</v>
      </c>
    </row>
    <row r="8099" spans="1:5" ht="13.5" x14ac:dyDescent="0.25">
      <c r="A8099" s="83">
        <v>14055</v>
      </c>
      <c r="B8099" s="83" t="s">
        <v>8664</v>
      </c>
      <c r="C8099" s="83" t="s">
        <v>225</v>
      </c>
      <c r="D8099" s="359">
        <v>1022.39</v>
      </c>
      <c r="E8099" s="522" t="s">
        <v>619</v>
      </c>
    </row>
    <row r="8100" spans="1:5" ht="13.5" x14ac:dyDescent="0.25">
      <c r="A8100" s="83">
        <v>11256</v>
      </c>
      <c r="B8100" s="83" t="s">
        <v>8665</v>
      </c>
      <c r="C8100" s="83" t="s">
        <v>225</v>
      </c>
      <c r="D8100" s="359">
        <v>636.61</v>
      </c>
      <c r="E8100" s="522" t="s">
        <v>619</v>
      </c>
    </row>
    <row r="8101" spans="1:5" ht="13.5" x14ac:dyDescent="0.25">
      <c r="A8101" s="83">
        <v>1872</v>
      </c>
      <c r="B8101" s="83" t="s">
        <v>8666</v>
      </c>
      <c r="C8101" s="83" t="s">
        <v>225</v>
      </c>
      <c r="D8101" s="359">
        <v>2.71</v>
      </c>
      <c r="E8101" s="522" t="s">
        <v>619</v>
      </c>
    </row>
    <row r="8102" spans="1:5" ht="13.5" x14ac:dyDescent="0.25">
      <c r="A8102" s="83">
        <v>1873</v>
      </c>
      <c r="B8102" s="83" t="s">
        <v>8667</v>
      </c>
      <c r="C8102" s="83" t="s">
        <v>225</v>
      </c>
      <c r="D8102" s="359">
        <v>5.39</v>
      </c>
      <c r="E8102" s="522" t="s">
        <v>619</v>
      </c>
    </row>
    <row r="8103" spans="1:5" ht="13.5" x14ac:dyDescent="0.25">
      <c r="A8103" s="83">
        <v>39693</v>
      </c>
      <c r="B8103" s="83" t="s">
        <v>8668</v>
      </c>
      <c r="C8103" s="83" t="s">
        <v>225</v>
      </c>
      <c r="D8103" s="359">
        <v>3998.24</v>
      </c>
      <c r="E8103" s="522" t="s">
        <v>619</v>
      </c>
    </row>
    <row r="8104" spans="1:5" ht="13.5" x14ac:dyDescent="0.25">
      <c r="A8104" s="83">
        <v>39692</v>
      </c>
      <c r="B8104" s="83" t="s">
        <v>8669</v>
      </c>
      <c r="C8104" s="83" t="s">
        <v>225</v>
      </c>
      <c r="D8104" s="359">
        <v>1279.3499999999999</v>
      </c>
      <c r="E8104" s="522" t="s">
        <v>619</v>
      </c>
    </row>
    <row r="8105" spans="1:5" ht="13.5" x14ac:dyDescent="0.25">
      <c r="A8105" s="83">
        <v>1062</v>
      </c>
      <c r="B8105" s="83" t="s">
        <v>8670</v>
      </c>
      <c r="C8105" s="83" t="s">
        <v>225</v>
      </c>
      <c r="D8105" s="359">
        <v>405.45</v>
      </c>
      <c r="E8105" s="522" t="s">
        <v>619</v>
      </c>
    </row>
    <row r="8106" spans="1:5" ht="13.5" x14ac:dyDescent="0.25">
      <c r="A8106" s="83">
        <v>39686</v>
      </c>
      <c r="B8106" s="83" t="s">
        <v>8671</v>
      </c>
      <c r="C8106" s="83" t="s">
        <v>225</v>
      </c>
      <c r="D8106" s="359">
        <v>656.5</v>
      </c>
      <c r="E8106" s="522" t="s">
        <v>619</v>
      </c>
    </row>
    <row r="8107" spans="1:5" ht="13.5" x14ac:dyDescent="0.25">
      <c r="A8107" s="83">
        <v>43095</v>
      </c>
      <c r="B8107" s="83" t="s">
        <v>8672</v>
      </c>
      <c r="C8107" s="83" t="s">
        <v>225</v>
      </c>
      <c r="D8107" s="359">
        <v>138.16999999999999</v>
      </c>
      <c r="E8107" s="522" t="s">
        <v>619</v>
      </c>
    </row>
    <row r="8108" spans="1:5" ht="13.5" x14ac:dyDescent="0.25">
      <c r="A8108" s="83">
        <v>1871</v>
      </c>
      <c r="B8108" s="83" t="s">
        <v>8673</v>
      </c>
      <c r="C8108" s="83" t="s">
        <v>225</v>
      </c>
      <c r="D8108" s="359">
        <v>4.8499999999999996</v>
      </c>
      <c r="E8108" s="522" t="s">
        <v>619</v>
      </c>
    </row>
    <row r="8109" spans="1:5" ht="13.5" x14ac:dyDescent="0.25">
      <c r="A8109" s="83">
        <v>12001</v>
      </c>
      <c r="B8109" s="83" t="s">
        <v>8674</v>
      </c>
      <c r="C8109" s="83" t="s">
        <v>225</v>
      </c>
      <c r="D8109" s="359">
        <v>7</v>
      </c>
      <c r="E8109" s="522" t="s">
        <v>619</v>
      </c>
    </row>
    <row r="8110" spans="1:5" ht="13.5" x14ac:dyDescent="0.25">
      <c r="A8110" s="83">
        <v>11882</v>
      </c>
      <c r="B8110" s="83" t="s">
        <v>8675</v>
      </c>
      <c r="C8110" s="83" t="s">
        <v>225</v>
      </c>
      <c r="D8110" s="359">
        <v>69.2</v>
      </c>
      <c r="E8110" s="522" t="s">
        <v>619</v>
      </c>
    </row>
    <row r="8111" spans="1:5" ht="13.5" x14ac:dyDescent="0.25">
      <c r="A8111" s="83">
        <v>1068</v>
      </c>
      <c r="B8111" s="83" t="s">
        <v>8676</v>
      </c>
      <c r="C8111" s="83" t="s">
        <v>225</v>
      </c>
      <c r="D8111" s="359">
        <v>2674.34</v>
      </c>
      <c r="E8111" s="522" t="s">
        <v>619</v>
      </c>
    </row>
    <row r="8112" spans="1:5" ht="13.5" x14ac:dyDescent="0.25">
      <c r="A8112" s="83">
        <v>39690</v>
      </c>
      <c r="B8112" s="83" t="s">
        <v>8677</v>
      </c>
      <c r="C8112" s="83" t="s">
        <v>225</v>
      </c>
      <c r="D8112" s="359">
        <v>4486.6499999999996</v>
      </c>
      <c r="E8112" s="522" t="s">
        <v>619</v>
      </c>
    </row>
    <row r="8113" spans="1:5" ht="13.5" x14ac:dyDescent="0.25">
      <c r="A8113" s="83">
        <v>39691</v>
      </c>
      <c r="B8113" s="83" t="s">
        <v>8678</v>
      </c>
      <c r="C8113" s="83" t="s">
        <v>225</v>
      </c>
      <c r="D8113" s="359">
        <v>5642.95</v>
      </c>
      <c r="E8113" s="522" t="s">
        <v>619</v>
      </c>
    </row>
    <row r="8114" spans="1:5" ht="13.5" x14ac:dyDescent="0.25">
      <c r="A8114" s="83">
        <v>39808</v>
      </c>
      <c r="B8114" s="83" t="s">
        <v>8679</v>
      </c>
      <c r="C8114" s="83" t="s">
        <v>225</v>
      </c>
      <c r="D8114" s="359">
        <v>72.14</v>
      </c>
      <c r="E8114" s="522" t="s">
        <v>619</v>
      </c>
    </row>
    <row r="8115" spans="1:5" ht="13.5" x14ac:dyDescent="0.25">
      <c r="A8115" s="83">
        <v>39809</v>
      </c>
      <c r="B8115" s="83" t="s">
        <v>8680</v>
      </c>
      <c r="C8115" s="83" t="s">
        <v>225</v>
      </c>
      <c r="D8115" s="359">
        <v>171.1</v>
      </c>
      <c r="E8115" s="522" t="s">
        <v>619</v>
      </c>
    </row>
    <row r="8116" spans="1:5" ht="13.5" x14ac:dyDescent="0.25">
      <c r="A8116" s="83">
        <v>43439</v>
      </c>
      <c r="B8116" s="83" t="s">
        <v>8681</v>
      </c>
      <c r="C8116" s="83" t="s">
        <v>225</v>
      </c>
      <c r="D8116" s="359">
        <v>317.64</v>
      </c>
      <c r="E8116" s="522" t="s">
        <v>619</v>
      </c>
    </row>
    <row r="8117" spans="1:5" ht="13.5" x14ac:dyDescent="0.25">
      <c r="A8117" s="83">
        <v>5103</v>
      </c>
      <c r="B8117" s="83" t="s">
        <v>8682</v>
      </c>
      <c r="C8117" s="83" t="s">
        <v>225</v>
      </c>
      <c r="D8117" s="359">
        <v>24.32</v>
      </c>
      <c r="E8117" s="522" t="s">
        <v>619</v>
      </c>
    </row>
    <row r="8118" spans="1:5" ht="13.5" x14ac:dyDescent="0.25">
      <c r="A8118" s="83">
        <v>11880</v>
      </c>
      <c r="B8118" s="83" t="s">
        <v>8683</v>
      </c>
      <c r="C8118" s="83" t="s">
        <v>225</v>
      </c>
      <c r="D8118" s="359">
        <v>102.28</v>
      </c>
      <c r="E8118" s="522" t="s">
        <v>619</v>
      </c>
    </row>
    <row r="8119" spans="1:5" ht="13.5" x14ac:dyDescent="0.25">
      <c r="A8119" s="83">
        <v>11714</v>
      </c>
      <c r="B8119" s="83" t="s">
        <v>8684</v>
      </c>
      <c r="C8119" s="83" t="s">
        <v>225</v>
      </c>
      <c r="D8119" s="359">
        <v>69.680000000000007</v>
      </c>
      <c r="E8119" s="522" t="s">
        <v>619</v>
      </c>
    </row>
    <row r="8120" spans="1:5" ht="13.5" x14ac:dyDescent="0.25">
      <c r="A8120" s="83">
        <v>11712</v>
      </c>
      <c r="B8120" s="83" t="s">
        <v>8685</v>
      </c>
      <c r="C8120" s="83" t="s">
        <v>225</v>
      </c>
      <c r="D8120" s="359">
        <v>45.5</v>
      </c>
      <c r="E8120" s="522" t="s">
        <v>619</v>
      </c>
    </row>
    <row r="8121" spans="1:5" ht="13.5" x14ac:dyDescent="0.25">
      <c r="A8121" s="83">
        <v>11717</v>
      </c>
      <c r="B8121" s="83" t="s">
        <v>8686</v>
      </c>
      <c r="C8121" s="83" t="s">
        <v>225</v>
      </c>
      <c r="D8121" s="359">
        <v>54.85</v>
      </c>
      <c r="E8121" s="522" t="s">
        <v>619</v>
      </c>
    </row>
    <row r="8122" spans="1:5" ht="13.5" x14ac:dyDescent="0.25">
      <c r="A8122" s="83">
        <v>1106</v>
      </c>
      <c r="B8122" s="83" t="s">
        <v>8687</v>
      </c>
      <c r="C8122" s="83" t="s">
        <v>260</v>
      </c>
      <c r="D8122" s="359">
        <v>0.95</v>
      </c>
      <c r="E8122" s="522" t="s">
        <v>619</v>
      </c>
    </row>
    <row r="8123" spans="1:5" ht="13.5" x14ac:dyDescent="0.25">
      <c r="A8123" s="83">
        <v>11161</v>
      </c>
      <c r="B8123" s="83" t="s">
        <v>8688</v>
      </c>
      <c r="C8123" s="83" t="s">
        <v>260</v>
      </c>
      <c r="D8123" s="359">
        <v>1.58</v>
      </c>
      <c r="E8123" s="522" t="s">
        <v>619</v>
      </c>
    </row>
    <row r="8124" spans="1:5" ht="13.5" x14ac:dyDescent="0.25">
      <c r="A8124" s="83">
        <v>1107</v>
      </c>
      <c r="B8124" s="83" t="s">
        <v>8689</v>
      </c>
      <c r="C8124" s="83" t="s">
        <v>260</v>
      </c>
      <c r="D8124" s="359">
        <v>0.81</v>
      </c>
      <c r="E8124" s="522" t="s">
        <v>619</v>
      </c>
    </row>
    <row r="8125" spans="1:5" ht="13.5" x14ac:dyDescent="0.25">
      <c r="A8125" s="83">
        <v>44479</v>
      </c>
      <c r="B8125" s="83" t="s">
        <v>8690</v>
      </c>
      <c r="C8125" s="83" t="s">
        <v>260</v>
      </c>
      <c r="D8125" s="359">
        <v>0.12</v>
      </c>
      <c r="E8125" s="522" t="s">
        <v>619</v>
      </c>
    </row>
    <row r="8126" spans="1:5" ht="13.5" x14ac:dyDescent="0.25">
      <c r="A8126" s="83">
        <v>4759</v>
      </c>
      <c r="B8126" s="83" t="s">
        <v>8691</v>
      </c>
      <c r="C8126" s="83" t="s">
        <v>547</v>
      </c>
      <c r="D8126" s="359">
        <v>16.28</v>
      </c>
      <c r="E8126" s="522" t="s">
        <v>619</v>
      </c>
    </row>
    <row r="8127" spans="1:5" ht="13.5" x14ac:dyDescent="0.25">
      <c r="A8127" s="83">
        <v>41068</v>
      </c>
      <c r="B8127" s="83" t="s">
        <v>8692</v>
      </c>
      <c r="C8127" s="83" t="s">
        <v>232</v>
      </c>
      <c r="D8127" s="359">
        <v>2864.5</v>
      </c>
      <c r="E8127" s="522" t="s">
        <v>619</v>
      </c>
    </row>
    <row r="8128" spans="1:5" ht="13.5" x14ac:dyDescent="0.25">
      <c r="A8128" s="83">
        <v>1108</v>
      </c>
      <c r="B8128" s="83" t="s">
        <v>8693</v>
      </c>
      <c r="C8128" s="83" t="s">
        <v>206</v>
      </c>
      <c r="D8128" s="359">
        <v>43.61</v>
      </c>
      <c r="E8128" s="522" t="s">
        <v>619</v>
      </c>
    </row>
    <row r="8129" spans="1:5" ht="13.5" x14ac:dyDescent="0.25">
      <c r="A8129" s="83">
        <v>1117</v>
      </c>
      <c r="B8129" s="83" t="s">
        <v>8694</v>
      </c>
      <c r="C8129" s="83" t="s">
        <v>206</v>
      </c>
      <c r="D8129" s="359">
        <v>43.96</v>
      </c>
      <c r="E8129" s="522" t="s">
        <v>619</v>
      </c>
    </row>
    <row r="8130" spans="1:5" ht="13.5" x14ac:dyDescent="0.25">
      <c r="A8130" s="83">
        <v>1118</v>
      </c>
      <c r="B8130" s="83" t="s">
        <v>8695</v>
      </c>
      <c r="C8130" s="83" t="s">
        <v>206</v>
      </c>
      <c r="D8130" s="359">
        <v>51.95</v>
      </c>
      <c r="E8130" s="522" t="s">
        <v>619</v>
      </c>
    </row>
    <row r="8131" spans="1:5" ht="13.5" x14ac:dyDescent="0.25">
      <c r="A8131" s="83">
        <v>1110</v>
      </c>
      <c r="B8131" s="83" t="s">
        <v>8696</v>
      </c>
      <c r="C8131" s="83" t="s">
        <v>206</v>
      </c>
      <c r="D8131" s="359">
        <v>51.95</v>
      </c>
      <c r="E8131" s="522" t="s">
        <v>619</v>
      </c>
    </row>
    <row r="8132" spans="1:5" ht="13.5" x14ac:dyDescent="0.25">
      <c r="A8132" s="83">
        <v>12618</v>
      </c>
      <c r="B8132" s="83" t="s">
        <v>8697</v>
      </c>
      <c r="C8132" s="83" t="s">
        <v>225</v>
      </c>
      <c r="D8132" s="359">
        <v>54.68</v>
      </c>
      <c r="E8132" s="522" t="s">
        <v>619</v>
      </c>
    </row>
    <row r="8133" spans="1:5" ht="13.5" x14ac:dyDescent="0.25">
      <c r="A8133" s="83">
        <v>40784</v>
      </c>
      <c r="B8133" s="83" t="s">
        <v>8698</v>
      </c>
      <c r="C8133" s="83" t="s">
        <v>206</v>
      </c>
      <c r="D8133" s="359">
        <v>143.29</v>
      </c>
      <c r="E8133" s="522" t="s">
        <v>619</v>
      </c>
    </row>
    <row r="8134" spans="1:5" ht="13.5" x14ac:dyDescent="0.25">
      <c r="A8134" s="83">
        <v>40782</v>
      </c>
      <c r="B8134" s="83" t="s">
        <v>8699</v>
      </c>
      <c r="C8134" s="83" t="s">
        <v>206</v>
      </c>
      <c r="D8134" s="359">
        <v>56.23</v>
      </c>
      <c r="E8134" s="522" t="s">
        <v>619</v>
      </c>
    </row>
    <row r="8135" spans="1:5" ht="13.5" x14ac:dyDescent="0.25">
      <c r="A8135" s="83">
        <v>40783</v>
      </c>
      <c r="B8135" s="83" t="s">
        <v>8700</v>
      </c>
      <c r="C8135" s="83" t="s">
        <v>206</v>
      </c>
      <c r="D8135" s="359">
        <v>73.25</v>
      </c>
      <c r="E8135" s="522" t="s">
        <v>619</v>
      </c>
    </row>
    <row r="8136" spans="1:5" ht="13.5" x14ac:dyDescent="0.25">
      <c r="A8136" s="83">
        <v>1109</v>
      </c>
      <c r="B8136" s="83" t="s">
        <v>8701</v>
      </c>
      <c r="C8136" s="83" t="s">
        <v>206</v>
      </c>
      <c r="D8136" s="359">
        <v>43.61</v>
      </c>
      <c r="E8136" s="522" t="s">
        <v>619</v>
      </c>
    </row>
    <row r="8137" spans="1:5" ht="13.5" x14ac:dyDescent="0.25">
      <c r="A8137" s="83">
        <v>1119</v>
      </c>
      <c r="B8137" s="83" t="s">
        <v>8702</v>
      </c>
      <c r="C8137" s="83" t="s">
        <v>206</v>
      </c>
      <c r="D8137" s="359">
        <v>28.11</v>
      </c>
      <c r="E8137" s="522" t="s">
        <v>619</v>
      </c>
    </row>
    <row r="8138" spans="1:5" ht="13.5" x14ac:dyDescent="0.25">
      <c r="A8138" s="83">
        <v>13115</v>
      </c>
      <c r="B8138" s="83" t="s">
        <v>8703</v>
      </c>
      <c r="C8138" s="83" t="s">
        <v>206</v>
      </c>
      <c r="D8138" s="359">
        <v>17.02</v>
      </c>
      <c r="E8138" s="522" t="s">
        <v>619</v>
      </c>
    </row>
    <row r="8139" spans="1:5" ht="13.5" x14ac:dyDescent="0.25">
      <c r="A8139" s="83">
        <v>10541</v>
      </c>
      <c r="B8139" s="83" t="s">
        <v>8704</v>
      </c>
      <c r="C8139" s="83" t="s">
        <v>206</v>
      </c>
      <c r="D8139" s="359">
        <v>20.8</v>
      </c>
      <c r="E8139" s="522" t="s">
        <v>619</v>
      </c>
    </row>
    <row r="8140" spans="1:5" ht="13.5" x14ac:dyDescent="0.25">
      <c r="A8140" s="83">
        <v>10542</v>
      </c>
      <c r="B8140" s="83" t="s">
        <v>8705</v>
      </c>
      <c r="C8140" s="83" t="s">
        <v>206</v>
      </c>
      <c r="D8140" s="359">
        <v>27.2</v>
      </c>
      <c r="E8140" s="522" t="s">
        <v>619</v>
      </c>
    </row>
    <row r="8141" spans="1:5" ht="13.5" x14ac:dyDescent="0.25">
      <c r="A8141" s="83">
        <v>10543</v>
      </c>
      <c r="B8141" s="83" t="s">
        <v>8706</v>
      </c>
      <c r="C8141" s="83" t="s">
        <v>206</v>
      </c>
      <c r="D8141" s="359">
        <v>44.13</v>
      </c>
      <c r="E8141" s="522" t="s">
        <v>619</v>
      </c>
    </row>
    <row r="8142" spans="1:5" ht="13.5" x14ac:dyDescent="0.25">
      <c r="A8142" s="83">
        <v>10544</v>
      </c>
      <c r="B8142" s="83" t="s">
        <v>8707</v>
      </c>
      <c r="C8142" s="83" t="s">
        <v>206</v>
      </c>
      <c r="D8142" s="359">
        <v>57.08</v>
      </c>
      <c r="E8142" s="522" t="s">
        <v>619</v>
      </c>
    </row>
    <row r="8143" spans="1:5" ht="13.5" x14ac:dyDescent="0.25">
      <c r="A8143" s="83">
        <v>10545</v>
      </c>
      <c r="B8143" s="83" t="s">
        <v>8708</v>
      </c>
      <c r="C8143" s="83" t="s">
        <v>206</v>
      </c>
      <c r="D8143" s="359">
        <v>106.67</v>
      </c>
      <c r="E8143" s="522" t="s">
        <v>619</v>
      </c>
    </row>
    <row r="8144" spans="1:5" ht="13.5" x14ac:dyDescent="0.25">
      <c r="A8144" s="83">
        <v>38365</v>
      </c>
      <c r="B8144" s="83" t="s">
        <v>8709</v>
      </c>
      <c r="C8144" s="83" t="s">
        <v>184</v>
      </c>
      <c r="D8144" s="359">
        <v>2.4</v>
      </c>
      <c r="E8144" s="522" t="s">
        <v>619</v>
      </c>
    </row>
    <row r="8145" spans="1:5" ht="13.5" x14ac:dyDescent="0.25">
      <c r="A8145" s="83">
        <v>37745</v>
      </c>
      <c r="B8145" s="83" t="s">
        <v>8710</v>
      </c>
      <c r="C8145" s="83" t="s">
        <v>225</v>
      </c>
      <c r="D8145" s="359">
        <v>367696</v>
      </c>
      <c r="E8145" s="522" t="s">
        <v>619</v>
      </c>
    </row>
    <row r="8146" spans="1:5" ht="13.5" x14ac:dyDescent="0.25">
      <c r="A8146" s="83">
        <v>37754</v>
      </c>
      <c r="B8146" s="83" t="s">
        <v>8711</v>
      </c>
      <c r="C8146" s="83" t="s">
        <v>225</v>
      </c>
      <c r="D8146" s="359">
        <v>383986.33</v>
      </c>
      <c r="E8146" s="522" t="s">
        <v>619</v>
      </c>
    </row>
    <row r="8147" spans="1:5" ht="13.5" x14ac:dyDescent="0.25">
      <c r="A8147" s="83">
        <v>37748</v>
      </c>
      <c r="B8147" s="83" t="s">
        <v>8712</v>
      </c>
      <c r="C8147" s="83" t="s">
        <v>225</v>
      </c>
      <c r="D8147" s="359">
        <v>390909.71</v>
      </c>
      <c r="E8147" s="522" t="s">
        <v>619</v>
      </c>
    </row>
    <row r="8148" spans="1:5" ht="13.5" x14ac:dyDescent="0.25">
      <c r="A8148" s="83">
        <v>37761</v>
      </c>
      <c r="B8148" s="83" t="s">
        <v>8713</v>
      </c>
      <c r="C8148" s="83" t="s">
        <v>225</v>
      </c>
      <c r="D8148" s="359">
        <v>323479.37</v>
      </c>
      <c r="E8148" s="522" t="s">
        <v>619</v>
      </c>
    </row>
    <row r="8149" spans="1:5" ht="13.5" x14ac:dyDescent="0.25">
      <c r="A8149" s="83">
        <v>37757</v>
      </c>
      <c r="B8149" s="83" t="s">
        <v>8714</v>
      </c>
      <c r="C8149" s="83" t="s">
        <v>225</v>
      </c>
      <c r="D8149" s="359">
        <v>450311.22</v>
      </c>
      <c r="E8149" s="522" t="s">
        <v>619</v>
      </c>
    </row>
    <row r="8150" spans="1:5" ht="13.5" x14ac:dyDescent="0.25">
      <c r="A8150" s="83">
        <v>37759</v>
      </c>
      <c r="B8150" s="83" t="s">
        <v>8715</v>
      </c>
      <c r="C8150" s="83" t="s">
        <v>225</v>
      </c>
      <c r="D8150" s="359">
        <v>452056.64</v>
      </c>
      <c r="E8150" s="522" t="s">
        <v>619</v>
      </c>
    </row>
    <row r="8151" spans="1:5" ht="13.5" x14ac:dyDescent="0.25">
      <c r="A8151" s="83">
        <v>37766</v>
      </c>
      <c r="B8151" s="83" t="s">
        <v>8716</v>
      </c>
      <c r="C8151" s="83" t="s">
        <v>225</v>
      </c>
      <c r="D8151" s="359">
        <v>452056.6</v>
      </c>
      <c r="E8151" s="522" t="s">
        <v>619</v>
      </c>
    </row>
    <row r="8152" spans="1:5" ht="13.5" x14ac:dyDescent="0.25">
      <c r="A8152" s="83">
        <v>37752</v>
      </c>
      <c r="B8152" s="83" t="s">
        <v>8717</v>
      </c>
      <c r="C8152" s="83" t="s">
        <v>225</v>
      </c>
      <c r="D8152" s="359">
        <v>409934.48</v>
      </c>
      <c r="E8152" s="522" t="s">
        <v>619</v>
      </c>
    </row>
    <row r="8153" spans="1:5" ht="13.5" x14ac:dyDescent="0.25">
      <c r="A8153" s="83">
        <v>37760</v>
      </c>
      <c r="B8153" s="83" t="s">
        <v>8718</v>
      </c>
      <c r="C8153" s="83" t="s">
        <v>225</v>
      </c>
      <c r="D8153" s="359">
        <v>431693.7</v>
      </c>
      <c r="E8153" s="522" t="s">
        <v>619</v>
      </c>
    </row>
    <row r="8154" spans="1:5" ht="13.5" x14ac:dyDescent="0.25">
      <c r="A8154" s="83">
        <v>37765</v>
      </c>
      <c r="B8154" s="83" t="s">
        <v>8719</v>
      </c>
      <c r="C8154" s="83" t="s">
        <v>225</v>
      </c>
      <c r="D8154" s="359">
        <v>301371.09999999998</v>
      </c>
      <c r="E8154" s="522" t="s">
        <v>619</v>
      </c>
    </row>
    <row r="8155" spans="1:5" ht="13.5" x14ac:dyDescent="0.25">
      <c r="A8155" s="83">
        <v>37746</v>
      </c>
      <c r="B8155" s="83" t="s">
        <v>8720</v>
      </c>
      <c r="C8155" s="83" t="s">
        <v>225</v>
      </c>
      <c r="D8155" s="359">
        <v>330402.76</v>
      </c>
      <c r="E8155" s="522" t="s">
        <v>619</v>
      </c>
    </row>
    <row r="8156" spans="1:5" ht="13.5" x14ac:dyDescent="0.25">
      <c r="A8156" s="83">
        <v>37750</v>
      </c>
      <c r="B8156" s="83" t="s">
        <v>8721</v>
      </c>
      <c r="C8156" s="83" t="s">
        <v>225</v>
      </c>
      <c r="D8156" s="359">
        <v>329239.19</v>
      </c>
      <c r="E8156" s="522" t="s">
        <v>619</v>
      </c>
    </row>
    <row r="8157" spans="1:5" ht="13.5" x14ac:dyDescent="0.25">
      <c r="A8157" s="83">
        <v>37753</v>
      </c>
      <c r="B8157" s="83" t="s">
        <v>8722</v>
      </c>
      <c r="C8157" s="83" t="s">
        <v>225</v>
      </c>
      <c r="D8157" s="359">
        <v>328075.57</v>
      </c>
      <c r="E8157" s="522" t="s">
        <v>619</v>
      </c>
    </row>
    <row r="8158" spans="1:5" ht="13.5" x14ac:dyDescent="0.25">
      <c r="A8158" s="83">
        <v>37756</v>
      </c>
      <c r="B8158" s="83" t="s">
        <v>8723</v>
      </c>
      <c r="C8158" s="83" t="s">
        <v>225</v>
      </c>
      <c r="D8158" s="359">
        <v>323479.37</v>
      </c>
      <c r="E8158" s="522" t="s">
        <v>619</v>
      </c>
    </row>
    <row r="8159" spans="1:5" ht="13.5" x14ac:dyDescent="0.25">
      <c r="A8159" s="83">
        <v>37755</v>
      </c>
      <c r="B8159" s="83" t="s">
        <v>8724</v>
      </c>
      <c r="C8159" s="83" t="s">
        <v>225</v>
      </c>
      <c r="D8159" s="359">
        <v>470092.34</v>
      </c>
      <c r="E8159" s="522" t="s">
        <v>619</v>
      </c>
    </row>
    <row r="8160" spans="1:5" ht="13.5" x14ac:dyDescent="0.25">
      <c r="A8160" s="83">
        <v>37758</v>
      </c>
      <c r="B8160" s="83" t="s">
        <v>8725</v>
      </c>
      <c r="C8160" s="83" t="s">
        <v>225</v>
      </c>
      <c r="D8160" s="359">
        <v>530599.30000000005</v>
      </c>
      <c r="E8160" s="522" t="s">
        <v>619</v>
      </c>
    </row>
    <row r="8161" spans="1:5" ht="13.5" x14ac:dyDescent="0.25">
      <c r="A8161" s="83">
        <v>37747</v>
      </c>
      <c r="B8161" s="83" t="s">
        <v>8726</v>
      </c>
      <c r="C8161" s="83" t="s">
        <v>225</v>
      </c>
      <c r="D8161" s="359">
        <v>477422.99</v>
      </c>
      <c r="E8161" s="522" t="s">
        <v>619</v>
      </c>
    </row>
    <row r="8162" spans="1:5" ht="13.5" x14ac:dyDescent="0.25">
      <c r="A8162" s="83">
        <v>37767</v>
      </c>
      <c r="B8162" s="83" t="s">
        <v>8727</v>
      </c>
      <c r="C8162" s="83" t="s">
        <v>225</v>
      </c>
      <c r="D8162" s="359">
        <v>503836.62</v>
      </c>
      <c r="E8162" s="522" t="s">
        <v>619</v>
      </c>
    </row>
    <row r="8163" spans="1:5" ht="13.5" x14ac:dyDescent="0.25">
      <c r="A8163" s="83">
        <v>37751</v>
      </c>
      <c r="B8163" s="83" t="s">
        <v>8728</v>
      </c>
      <c r="C8163" s="83" t="s">
        <v>225</v>
      </c>
      <c r="D8163" s="359">
        <v>503836.62</v>
      </c>
      <c r="E8163" s="522" t="s">
        <v>619</v>
      </c>
    </row>
    <row r="8164" spans="1:5" ht="13.5" x14ac:dyDescent="0.25">
      <c r="A8164" s="83">
        <v>37749</v>
      </c>
      <c r="B8164" s="83" t="s">
        <v>8729</v>
      </c>
      <c r="C8164" s="83" t="s">
        <v>225</v>
      </c>
      <c r="D8164" s="359">
        <v>498018.64</v>
      </c>
      <c r="E8164" s="522" t="s">
        <v>619</v>
      </c>
    </row>
    <row r="8165" spans="1:5" ht="13.5" x14ac:dyDescent="0.25">
      <c r="A8165" s="83">
        <v>1159</v>
      </c>
      <c r="B8165" s="83" t="s">
        <v>8730</v>
      </c>
      <c r="C8165" s="83" t="s">
        <v>225</v>
      </c>
      <c r="D8165" s="359">
        <v>219084.17</v>
      </c>
      <c r="E8165" s="522" t="s">
        <v>619</v>
      </c>
    </row>
    <row r="8166" spans="1:5" ht="13.5" x14ac:dyDescent="0.25">
      <c r="A8166" s="83">
        <v>12114</v>
      </c>
      <c r="B8166" s="83" t="s">
        <v>8731</v>
      </c>
      <c r="C8166" s="83" t="s">
        <v>225</v>
      </c>
      <c r="D8166" s="359">
        <v>125.34</v>
      </c>
      <c r="E8166" s="522" t="s">
        <v>619</v>
      </c>
    </row>
    <row r="8167" spans="1:5" ht="13.5" x14ac:dyDescent="0.25">
      <c r="A8167" s="83">
        <v>38106</v>
      </c>
      <c r="B8167" s="83" t="s">
        <v>8732</v>
      </c>
      <c r="C8167" s="83" t="s">
        <v>225</v>
      </c>
      <c r="D8167" s="359">
        <v>17.03</v>
      </c>
      <c r="E8167" s="522" t="s">
        <v>619</v>
      </c>
    </row>
    <row r="8168" spans="1:5" ht="13.5" x14ac:dyDescent="0.25">
      <c r="A8168" s="83">
        <v>38085</v>
      </c>
      <c r="B8168" s="83" t="s">
        <v>8733</v>
      </c>
      <c r="C8168" s="83" t="s">
        <v>225</v>
      </c>
      <c r="D8168" s="359">
        <v>20.12</v>
      </c>
      <c r="E8168" s="522" t="s">
        <v>619</v>
      </c>
    </row>
    <row r="8169" spans="1:5" ht="13.5" x14ac:dyDescent="0.25">
      <c r="A8169" s="83">
        <v>38599</v>
      </c>
      <c r="B8169" s="83" t="s">
        <v>8734</v>
      </c>
      <c r="C8169" s="83" t="s">
        <v>225</v>
      </c>
      <c r="D8169" s="359">
        <v>4.13</v>
      </c>
      <c r="E8169" s="522" t="s">
        <v>619</v>
      </c>
    </row>
    <row r="8170" spans="1:5" ht="13.5" x14ac:dyDescent="0.25">
      <c r="A8170" s="83">
        <v>38596</v>
      </c>
      <c r="B8170" s="83" t="s">
        <v>8735</v>
      </c>
      <c r="C8170" s="83" t="s">
        <v>225</v>
      </c>
      <c r="D8170" s="359">
        <v>3.43</v>
      </c>
      <c r="E8170" s="522" t="s">
        <v>619</v>
      </c>
    </row>
    <row r="8171" spans="1:5" ht="13.5" x14ac:dyDescent="0.25">
      <c r="A8171" s="83">
        <v>38600</v>
      </c>
      <c r="B8171" s="83" t="s">
        <v>8736</v>
      </c>
      <c r="C8171" s="83" t="s">
        <v>225</v>
      </c>
      <c r="D8171" s="359">
        <v>4.38</v>
      </c>
      <c r="E8171" s="522" t="s">
        <v>619</v>
      </c>
    </row>
    <row r="8172" spans="1:5" ht="13.5" x14ac:dyDescent="0.25">
      <c r="A8172" s="83">
        <v>38597</v>
      </c>
      <c r="B8172" s="83" t="s">
        <v>8737</v>
      </c>
      <c r="C8172" s="83" t="s">
        <v>225</v>
      </c>
      <c r="D8172" s="359">
        <v>3.45</v>
      </c>
      <c r="E8172" s="522" t="s">
        <v>619</v>
      </c>
    </row>
    <row r="8173" spans="1:5" ht="13.5" x14ac:dyDescent="0.25">
      <c r="A8173" s="83">
        <v>659</v>
      </c>
      <c r="B8173" s="83" t="s">
        <v>8738</v>
      </c>
      <c r="C8173" s="83" t="s">
        <v>225</v>
      </c>
      <c r="D8173" s="359">
        <v>1.98</v>
      </c>
      <c r="E8173" s="522" t="s">
        <v>619</v>
      </c>
    </row>
    <row r="8174" spans="1:5" ht="13.5" x14ac:dyDescent="0.25">
      <c r="A8174" s="83">
        <v>660</v>
      </c>
      <c r="B8174" s="83" t="s">
        <v>8739</v>
      </c>
      <c r="C8174" s="83" t="s">
        <v>225</v>
      </c>
      <c r="D8174" s="359">
        <v>2.38</v>
      </c>
      <c r="E8174" s="522" t="s">
        <v>619</v>
      </c>
    </row>
    <row r="8175" spans="1:5" ht="13.5" x14ac:dyDescent="0.25">
      <c r="A8175" s="83">
        <v>658</v>
      </c>
      <c r="B8175" s="83" t="s">
        <v>8740</v>
      </c>
      <c r="C8175" s="83" t="s">
        <v>225</v>
      </c>
      <c r="D8175" s="359">
        <v>1.34</v>
      </c>
      <c r="E8175" s="522" t="s">
        <v>619</v>
      </c>
    </row>
    <row r="8176" spans="1:5" ht="13.5" x14ac:dyDescent="0.25">
      <c r="A8176" s="83">
        <v>38548</v>
      </c>
      <c r="B8176" s="83" t="s">
        <v>8741</v>
      </c>
      <c r="C8176" s="83" t="s">
        <v>225</v>
      </c>
      <c r="D8176" s="359">
        <v>1.22</v>
      </c>
      <c r="E8176" s="522" t="s">
        <v>619</v>
      </c>
    </row>
    <row r="8177" spans="1:5" ht="13.5" x14ac:dyDescent="0.25">
      <c r="A8177" s="83">
        <v>34649</v>
      </c>
      <c r="B8177" s="83" t="s">
        <v>8742</v>
      </c>
      <c r="C8177" s="83" t="s">
        <v>225</v>
      </c>
      <c r="D8177" s="359">
        <v>1.64</v>
      </c>
      <c r="E8177" s="522" t="s">
        <v>619</v>
      </c>
    </row>
    <row r="8178" spans="1:5" ht="13.5" x14ac:dyDescent="0.25">
      <c r="A8178" s="83">
        <v>34655</v>
      </c>
      <c r="B8178" s="83" t="s">
        <v>8743</v>
      </c>
      <c r="C8178" s="83" t="s">
        <v>225</v>
      </c>
      <c r="D8178" s="359">
        <v>2.1800000000000002</v>
      </c>
      <c r="E8178" s="522" t="s">
        <v>619</v>
      </c>
    </row>
    <row r="8179" spans="1:5" ht="13.5" x14ac:dyDescent="0.25">
      <c r="A8179" s="83">
        <v>40607</v>
      </c>
      <c r="B8179" s="83" t="s">
        <v>8744</v>
      </c>
      <c r="C8179" s="83" t="s">
        <v>225</v>
      </c>
      <c r="D8179" s="359">
        <v>6.53</v>
      </c>
      <c r="E8179" s="522" t="s">
        <v>619</v>
      </c>
    </row>
    <row r="8180" spans="1:5" ht="13.5" x14ac:dyDescent="0.25">
      <c r="A8180" s="83">
        <v>567</v>
      </c>
      <c r="B8180" s="83" t="s">
        <v>8745</v>
      </c>
      <c r="C8180" s="83" t="s">
        <v>206</v>
      </c>
      <c r="D8180" s="359">
        <v>18.38</v>
      </c>
      <c r="E8180" s="522" t="s">
        <v>619</v>
      </c>
    </row>
    <row r="8181" spans="1:5" ht="13.5" x14ac:dyDescent="0.25">
      <c r="A8181" s="83">
        <v>574</v>
      </c>
      <c r="B8181" s="83" t="s">
        <v>8746</v>
      </c>
      <c r="C8181" s="83" t="s">
        <v>206</v>
      </c>
      <c r="D8181" s="359">
        <v>48.31</v>
      </c>
      <c r="E8181" s="522" t="s">
        <v>619</v>
      </c>
    </row>
    <row r="8182" spans="1:5" ht="13.5" x14ac:dyDescent="0.25">
      <c r="A8182" s="83">
        <v>568</v>
      </c>
      <c r="B8182" s="83" t="s">
        <v>8747</v>
      </c>
      <c r="C8182" s="83" t="s">
        <v>206</v>
      </c>
      <c r="D8182" s="359">
        <v>101.8</v>
      </c>
      <c r="E8182" s="522" t="s">
        <v>619</v>
      </c>
    </row>
    <row r="8183" spans="1:5" ht="13.5" x14ac:dyDescent="0.25">
      <c r="A8183" s="83">
        <v>585</v>
      </c>
      <c r="B8183" s="83" t="s">
        <v>8748</v>
      </c>
      <c r="C8183" s="83" t="s">
        <v>260</v>
      </c>
      <c r="D8183" s="359">
        <v>34.07</v>
      </c>
      <c r="E8183" s="522" t="s">
        <v>619</v>
      </c>
    </row>
    <row r="8184" spans="1:5" ht="13.5" x14ac:dyDescent="0.25">
      <c r="A8184" s="83">
        <v>4777</v>
      </c>
      <c r="B8184" s="83" t="s">
        <v>8749</v>
      </c>
      <c r="C8184" s="83" t="s">
        <v>260</v>
      </c>
      <c r="D8184" s="359">
        <v>14.44</v>
      </c>
      <c r="E8184" s="522" t="s">
        <v>619</v>
      </c>
    </row>
    <row r="8185" spans="1:5" ht="13.5" x14ac:dyDescent="0.25">
      <c r="A8185" s="83">
        <v>587</v>
      </c>
      <c r="B8185" s="83" t="s">
        <v>8750</v>
      </c>
      <c r="C8185" s="83" t="s">
        <v>260</v>
      </c>
      <c r="D8185" s="359">
        <v>36.51</v>
      </c>
      <c r="E8185" s="522" t="s">
        <v>619</v>
      </c>
    </row>
    <row r="8186" spans="1:5" ht="13.5" x14ac:dyDescent="0.25">
      <c r="A8186" s="83">
        <v>590</v>
      </c>
      <c r="B8186" s="83" t="s">
        <v>8751</v>
      </c>
      <c r="C8186" s="83" t="s">
        <v>260</v>
      </c>
      <c r="D8186" s="359">
        <v>35.29</v>
      </c>
      <c r="E8186" s="522" t="s">
        <v>619</v>
      </c>
    </row>
    <row r="8187" spans="1:5" ht="13.5" x14ac:dyDescent="0.25">
      <c r="A8187" s="83">
        <v>592</v>
      </c>
      <c r="B8187" s="83" t="s">
        <v>8752</v>
      </c>
      <c r="C8187" s="83" t="s">
        <v>260</v>
      </c>
      <c r="D8187" s="359">
        <v>36.51</v>
      </c>
      <c r="E8187" s="522" t="s">
        <v>619</v>
      </c>
    </row>
    <row r="8188" spans="1:5" ht="13.5" x14ac:dyDescent="0.25">
      <c r="A8188" s="83">
        <v>586</v>
      </c>
      <c r="B8188" s="83" t="s">
        <v>8753</v>
      </c>
      <c r="C8188" s="83" t="s">
        <v>206</v>
      </c>
      <c r="D8188" s="359">
        <v>21.46</v>
      </c>
      <c r="E8188" s="522" t="s">
        <v>619</v>
      </c>
    </row>
    <row r="8189" spans="1:5" ht="13.5" x14ac:dyDescent="0.25">
      <c r="A8189" s="83">
        <v>591</v>
      </c>
      <c r="B8189" s="83" t="s">
        <v>8754</v>
      </c>
      <c r="C8189" s="83" t="s">
        <v>260</v>
      </c>
      <c r="D8189" s="359">
        <v>34.07</v>
      </c>
      <c r="E8189" s="522" t="s">
        <v>619</v>
      </c>
    </row>
    <row r="8190" spans="1:5" ht="13.5" x14ac:dyDescent="0.25">
      <c r="A8190" s="83">
        <v>588</v>
      </c>
      <c r="B8190" s="83" t="s">
        <v>8755</v>
      </c>
      <c r="C8190" s="83" t="s">
        <v>206</v>
      </c>
      <c r="D8190" s="359">
        <v>33.950000000000003</v>
      </c>
      <c r="E8190" s="522" t="s">
        <v>619</v>
      </c>
    </row>
    <row r="8191" spans="1:5" ht="13.5" x14ac:dyDescent="0.25">
      <c r="A8191" s="83">
        <v>589</v>
      </c>
      <c r="B8191" s="83" t="s">
        <v>8756</v>
      </c>
      <c r="C8191" s="83" t="s">
        <v>206</v>
      </c>
      <c r="D8191" s="359">
        <v>57.39</v>
      </c>
      <c r="E8191" s="522" t="s">
        <v>619</v>
      </c>
    </row>
    <row r="8192" spans="1:5" ht="13.5" x14ac:dyDescent="0.25">
      <c r="A8192" s="83">
        <v>584</v>
      </c>
      <c r="B8192" s="83" t="s">
        <v>8757</v>
      </c>
      <c r="C8192" s="83" t="s">
        <v>206</v>
      </c>
      <c r="D8192" s="359">
        <v>36.26</v>
      </c>
      <c r="E8192" s="522" t="s">
        <v>619</v>
      </c>
    </row>
    <row r="8193" spans="1:5" ht="13.5" x14ac:dyDescent="0.25">
      <c r="A8193" s="83">
        <v>1165</v>
      </c>
      <c r="B8193" s="83" t="s">
        <v>8758</v>
      </c>
      <c r="C8193" s="83" t="s">
        <v>225</v>
      </c>
      <c r="D8193" s="359">
        <v>15.15</v>
      </c>
      <c r="E8193" s="522" t="s">
        <v>619</v>
      </c>
    </row>
    <row r="8194" spans="1:5" ht="13.5" x14ac:dyDescent="0.25">
      <c r="A8194" s="83">
        <v>1164</v>
      </c>
      <c r="B8194" s="83" t="s">
        <v>8759</v>
      </c>
      <c r="C8194" s="83" t="s">
        <v>225</v>
      </c>
      <c r="D8194" s="359">
        <v>12.27</v>
      </c>
      <c r="E8194" s="522" t="s">
        <v>619</v>
      </c>
    </row>
    <row r="8195" spans="1:5" ht="13.5" x14ac:dyDescent="0.25">
      <c r="A8195" s="83">
        <v>1162</v>
      </c>
      <c r="B8195" s="83" t="s">
        <v>8760</v>
      </c>
      <c r="C8195" s="83" t="s">
        <v>225</v>
      </c>
      <c r="D8195" s="359">
        <v>4.26</v>
      </c>
      <c r="E8195" s="522" t="s">
        <v>619</v>
      </c>
    </row>
    <row r="8196" spans="1:5" ht="13.5" x14ac:dyDescent="0.25">
      <c r="A8196" s="83">
        <v>12395</v>
      </c>
      <c r="B8196" s="83" t="s">
        <v>8761</v>
      </c>
      <c r="C8196" s="83" t="s">
        <v>225</v>
      </c>
      <c r="D8196" s="359">
        <v>4.1399999999999997</v>
      </c>
      <c r="E8196" s="522" t="s">
        <v>619</v>
      </c>
    </row>
    <row r="8197" spans="1:5" ht="13.5" x14ac:dyDescent="0.25">
      <c r="A8197" s="83">
        <v>1170</v>
      </c>
      <c r="B8197" s="83" t="s">
        <v>8762</v>
      </c>
      <c r="C8197" s="83" t="s">
        <v>225</v>
      </c>
      <c r="D8197" s="359">
        <v>8.0399999999999991</v>
      </c>
      <c r="E8197" s="522" t="s">
        <v>619</v>
      </c>
    </row>
    <row r="8198" spans="1:5" ht="13.5" x14ac:dyDescent="0.25">
      <c r="A8198" s="83">
        <v>1169</v>
      </c>
      <c r="B8198" s="83" t="s">
        <v>8763</v>
      </c>
      <c r="C8198" s="83" t="s">
        <v>225</v>
      </c>
      <c r="D8198" s="359">
        <v>39.46</v>
      </c>
      <c r="E8198" s="522" t="s">
        <v>619</v>
      </c>
    </row>
    <row r="8199" spans="1:5" ht="13.5" x14ac:dyDescent="0.25">
      <c r="A8199" s="83">
        <v>1166</v>
      </c>
      <c r="B8199" s="83" t="s">
        <v>8764</v>
      </c>
      <c r="C8199" s="83" t="s">
        <v>225</v>
      </c>
      <c r="D8199" s="359">
        <v>21.88</v>
      </c>
      <c r="E8199" s="522" t="s">
        <v>619</v>
      </c>
    </row>
    <row r="8200" spans="1:5" ht="13.5" x14ac:dyDescent="0.25">
      <c r="A8200" s="83">
        <v>1163</v>
      </c>
      <c r="B8200" s="83" t="s">
        <v>8765</v>
      </c>
      <c r="C8200" s="83" t="s">
        <v>225</v>
      </c>
      <c r="D8200" s="359">
        <v>5.51</v>
      </c>
      <c r="E8200" s="522" t="s">
        <v>619</v>
      </c>
    </row>
    <row r="8201" spans="1:5" ht="13.5" x14ac:dyDescent="0.25">
      <c r="A8201" s="83">
        <v>12396</v>
      </c>
      <c r="B8201" s="83" t="s">
        <v>8766</v>
      </c>
      <c r="C8201" s="83" t="s">
        <v>225</v>
      </c>
      <c r="D8201" s="359">
        <v>4.1399999999999997</v>
      </c>
      <c r="E8201" s="522" t="s">
        <v>619</v>
      </c>
    </row>
    <row r="8202" spans="1:5" ht="13.5" x14ac:dyDescent="0.25">
      <c r="A8202" s="83">
        <v>1168</v>
      </c>
      <c r="B8202" s="83" t="s">
        <v>8767</v>
      </c>
      <c r="C8202" s="83" t="s">
        <v>225</v>
      </c>
      <c r="D8202" s="359">
        <v>56.26</v>
      </c>
      <c r="E8202" s="522" t="s">
        <v>619</v>
      </c>
    </row>
    <row r="8203" spans="1:5" ht="13.5" x14ac:dyDescent="0.25">
      <c r="A8203" s="83">
        <v>1167</v>
      </c>
      <c r="B8203" s="83" t="s">
        <v>8768</v>
      </c>
      <c r="C8203" s="83" t="s">
        <v>225</v>
      </c>
      <c r="D8203" s="359">
        <v>94.11</v>
      </c>
      <c r="E8203" s="522" t="s">
        <v>619</v>
      </c>
    </row>
    <row r="8204" spans="1:5" ht="13.5" x14ac:dyDescent="0.25">
      <c r="A8204" s="83">
        <v>36331</v>
      </c>
      <c r="B8204" s="83" t="s">
        <v>8769</v>
      </c>
      <c r="C8204" s="83" t="s">
        <v>225</v>
      </c>
      <c r="D8204" s="359">
        <v>1.94</v>
      </c>
      <c r="E8204" s="522" t="s">
        <v>619</v>
      </c>
    </row>
    <row r="8205" spans="1:5" ht="13.5" x14ac:dyDescent="0.25">
      <c r="A8205" s="83">
        <v>36346</v>
      </c>
      <c r="B8205" s="83" t="s">
        <v>8770</v>
      </c>
      <c r="C8205" s="83" t="s">
        <v>225</v>
      </c>
      <c r="D8205" s="359">
        <v>3.33</v>
      </c>
      <c r="E8205" s="522" t="s">
        <v>619</v>
      </c>
    </row>
    <row r="8206" spans="1:5" ht="13.5" x14ac:dyDescent="0.25">
      <c r="A8206" s="83">
        <v>1210</v>
      </c>
      <c r="B8206" s="83" t="s">
        <v>8771</v>
      </c>
      <c r="C8206" s="83" t="s">
        <v>225</v>
      </c>
      <c r="D8206" s="359">
        <v>18.829999999999998</v>
      </c>
      <c r="E8206" s="522" t="s">
        <v>619</v>
      </c>
    </row>
    <row r="8207" spans="1:5" ht="13.5" x14ac:dyDescent="0.25">
      <c r="A8207" s="83">
        <v>1203</v>
      </c>
      <c r="B8207" s="83" t="s">
        <v>8772</v>
      </c>
      <c r="C8207" s="83" t="s">
        <v>225</v>
      </c>
      <c r="D8207" s="359">
        <v>18.25</v>
      </c>
      <c r="E8207" s="522" t="s">
        <v>619</v>
      </c>
    </row>
    <row r="8208" spans="1:5" ht="13.5" x14ac:dyDescent="0.25">
      <c r="A8208" s="83">
        <v>1197</v>
      </c>
      <c r="B8208" s="83" t="s">
        <v>8773</v>
      </c>
      <c r="C8208" s="83" t="s">
        <v>225</v>
      </c>
      <c r="D8208" s="359">
        <v>2.33</v>
      </c>
      <c r="E8208" s="522" t="s">
        <v>619</v>
      </c>
    </row>
    <row r="8209" spans="1:5" ht="13.5" x14ac:dyDescent="0.25">
      <c r="A8209" s="83">
        <v>1202</v>
      </c>
      <c r="B8209" s="83" t="s">
        <v>8774</v>
      </c>
      <c r="C8209" s="83" t="s">
        <v>225</v>
      </c>
      <c r="D8209" s="359">
        <v>6.28</v>
      </c>
      <c r="E8209" s="522" t="s">
        <v>619</v>
      </c>
    </row>
    <row r="8210" spans="1:5" ht="13.5" x14ac:dyDescent="0.25">
      <c r="A8210" s="83">
        <v>1188</v>
      </c>
      <c r="B8210" s="83" t="s">
        <v>8775</v>
      </c>
      <c r="C8210" s="83" t="s">
        <v>225</v>
      </c>
      <c r="D8210" s="359">
        <v>37.090000000000003</v>
      </c>
      <c r="E8210" s="522" t="s">
        <v>619</v>
      </c>
    </row>
    <row r="8211" spans="1:5" ht="13.5" x14ac:dyDescent="0.25">
      <c r="A8211" s="83">
        <v>1211</v>
      </c>
      <c r="B8211" s="83" t="s">
        <v>8776</v>
      </c>
      <c r="C8211" s="83" t="s">
        <v>225</v>
      </c>
      <c r="D8211" s="359">
        <v>19.149999999999999</v>
      </c>
      <c r="E8211" s="522" t="s">
        <v>619</v>
      </c>
    </row>
    <row r="8212" spans="1:5" ht="13.5" x14ac:dyDescent="0.25">
      <c r="A8212" s="83">
        <v>1198</v>
      </c>
      <c r="B8212" s="83" t="s">
        <v>8777</v>
      </c>
      <c r="C8212" s="83" t="s">
        <v>225</v>
      </c>
      <c r="D8212" s="359">
        <v>3.45</v>
      </c>
      <c r="E8212" s="522" t="s">
        <v>619</v>
      </c>
    </row>
    <row r="8213" spans="1:5" ht="13.5" x14ac:dyDescent="0.25">
      <c r="A8213" s="83">
        <v>1199</v>
      </c>
      <c r="B8213" s="83" t="s">
        <v>8778</v>
      </c>
      <c r="C8213" s="83" t="s">
        <v>225</v>
      </c>
      <c r="D8213" s="359">
        <v>48.45</v>
      </c>
      <c r="E8213" s="522" t="s">
        <v>619</v>
      </c>
    </row>
    <row r="8214" spans="1:5" ht="13.5" x14ac:dyDescent="0.25">
      <c r="A8214" s="83">
        <v>20088</v>
      </c>
      <c r="B8214" s="83" t="s">
        <v>8779</v>
      </c>
      <c r="C8214" s="83" t="s">
        <v>225</v>
      </c>
      <c r="D8214" s="359">
        <v>23.25</v>
      </c>
      <c r="E8214" s="522" t="s">
        <v>619</v>
      </c>
    </row>
    <row r="8215" spans="1:5" ht="13.5" x14ac:dyDescent="0.25">
      <c r="A8215" s="83">
        <v>20089</v>
      </c>
      <c r="B8215" s="83" t="s">
        <v>8780</v>
      </c>
      <c r="C8215" s="83" t="s">
        <v>225</v>
      </c>
      <c r="D8215" s="359">
        <v>110.83</v>
      </c>
      <c r="E8215" s="522" t="s">
        <v>619</v>
      </c>
    </row>
    <row r="8216" spans="1:5" ht="13.5" x14ac:dyDescent="0.25">
      <c r="A8216" s="83">
        <v>20087</v>
      </c>
      <c r="B8216" s="83" t="s">
        <v>8781</v>
      </c>
      <c r="C8216" s="83" t="s">
        <v>225</v>
      </c>
      <c r="D8216" s="359">
        <v>16.739999999999998</v>
      </c>
      <c r="E8216" s="522" t="s">
        <v>619</v>
      </c>
    </row>
    <row r="8217" spans="1:5" ht="13.5" x14ac:dyDescent="0.25">
      <c r="A8217" s="83">
        <v>1200</v>
      </c>
      <c r="B8217" s="83" t="s">
        <v>8782</v>
      </c>
      <c r="C8217" s="83" t="s">
        <v>225</v>
      </c>
      <c r="D8217" s="359">
        <v>13.6</v>
      </c>
      <c r="E8217" s="522" t="s">
        <v>619</v>
      </c>
    </row>
    <row r="8218" spans="1:5" ht="13.5" x14ac:dyDescent="0.25">
      <c r="A8218" s="83">
        <v>12909</v>
      </c>
      <c r="B8218" s="83" t="s">
        <v>8783</v>
      </c>
      <c r="C8218" s="83" t="s">
        <v>225</v>
      </c>
      <c r="D8218" s="359">
        <v>6.17</v>
      </c>
      <c r="E8218" s="522" t="s">
        <v>619</v>
      </c>
    </row>
    <row r="8219" spans="1:5" ht="13.5" x14ac:dyDescent="0.25">
      <c r="A8219" s="83">
        <v>12910</v>
      </c>
      <c r="B8219" s="83" t="s">
        <v>8784</v>
      </c>
      <c r="C8219" s="83" t="s">
        <v>225</v>
      </c>
      <c r="D8219" s="359">
        <v>10.29</v>
      </c>
      <c r="E8219" s="522" t="s">
        <v>619</v>
      </c>
    </row>
    <row r="8220" spans="1:5" ht="13.5" x14ac:dyDescent="0.25">
      <c r="A8220" s="83">
        <v>1184</v>
      </c>
      <c r="B8220" s="83" t="s">
        <v>8785</v>
      </c>
      <c r="C8220" s="83" t="s">
        <v>225</v>
      </c>
      <c r="D8220" s="359">
        <v>119.12</v>
      </c>
      <c r="E8220" s="522" t="s">
        <v>619</v>
      </c>
    </row>
    <row r="8221" spans="1:5" ht="13.5" x14ac:dyDescent="0.25">
      <c r="A8221" s="83">
        <v>1191</v>
      </c>
      <c r="B8221" s="83" t="s">
        <v>8786</v>
      </c>
      <c r="C8221" s="83" t="s">
        <v>225</v>
      </c>
      <c r="D8221" s="359">
        <v>1.69</v>
      </c>
      <c r="E8221" s="522" t="s">
        <v>619</v>
      </c>
    </row>
    <row r="8222" spans="1:5" ht="13.5" x14ac:dyDescent="0.25">
      <c r="A8222" s="83">
        <v>1185</v>
      </c>
      <c r="B8222" s="83" t="s">
        <v>8787</v>
      </c>
      <c r="C8222" s="83" t="s">
        <v>225</v>
      </c>
      <c r="D8222" s="359">
        <v>1.93</v>
      </c>
      <c r="E8222" s="522" t="s">
        <v>619</v>
      </c>
    </row>
    <row r="8223" spans="1:5" ht="13.5" x14ac:dyDescent="0.25">
      <c r="A8223" s="83">
        <v>1189</v>
      </c>
      <c r="B8223" s="83" t="s">
        <v>8788</v>
      </c>
      <c r="C8223" s="83" t="s">
        <v>225</v>
      </c>
      <c r="D8223" s="359">
        <v>3.35</v>
      </c>
      <c r="E8223" s="522" t="s">
        <v>619</v>
      </c>
    </row>
    <row r="8224" spans="1:5" ht="13.5" x14ac:dyDescent="0.25">
      <c r="A8224" s="83">
        <v>1193</v>
      </c>
      <c r="B8224" s="83" t="s">
        <v>8789</v>
      </c>
      <c r="C8224" s="83" t="s">
        <v>225</v>
      </c>
      <c r="D8224" s="359">
        <v>6.45</v>
      </c>
      <c r="E8224" s="522" t="s">
        <v>619</v>
      </c>
    </row>
    <row r="8225" spans="1:5" ht="13.5" x14ac:dyDescent="0.25">
      <c r="A8225" s="83">
        <v>1194</v>
      </c>
      <c r="B8225" s="83" t="s">
        <v>8790</v>
      </c>
      <c r="C8225" s="83" t="s">
        <v>225</v>
      </c>
      <c r="D8225" s="359">
        <v>12.22</v>
      </c>
      <c r="E8225" s="522" t="s">
        <v>619</v>
      </c>
    </row>
    <row r="8226" spans="1:5" ht="13.5" x14ac:dyDescent="0.25">
      <c r="A8226" s="83">
        <v>1195</v>
      </c>
      <c r="B8226" s="83" t="s">
        <v>8791</v>
      </c>
      <c r="C8226" s="83" t="s">
        <v>225</v>
      </c>
      <c r="D8226" s="359">
        <v>18.37</v>
      </c>
      <c r="E8226" s="522" t="s">
        <v>619</v>
      </c>
    </row>
    <row r="8227" spans="1:5" ht="13.5" x14ac:dyDescent="0.25">
      <c r="A8227" s="83">
        <v>1204</v>
      </c>
      <c r="B8227" s="83" t="s">
        <v>8792</v>
      </c>
      <c r="C8227" s="83" t="s">
        <v>225</v>
      </c>
      <c r="D8227" s="359">
        <v>33.409999999999997</v>
      </c>
      <c r="E8227" s="522" t="s">
        <v>619</v>
      </c>
    </row>
    <row r="8228" spans="1:5" ht="13.5" x14ac:dyDescent="0.25">
      <c r="A8228" s="83">
        <v>1205</v>
      </c>
      <c r="B8228" s="83" t="s">
        <v>8793</v>
      </c>
      <c r="C8228" s="83" t="s">
        <v>225</v>
      </c>
      <c r="D8228" s="359">
        <v>79.260000000000005</v>
      </c>
      <c r="E8228" s="522" t="s">
        <v>619</v>
      </c>
    </row>
    <row r="8229" spans="1:5" ht="13.5" x14ac:dyDescent="0.25">
      <c r="A8229" s="83">
        <v>1207</v>
      </c>
      <c r="B8229" s="83" t="s">
        <v>8794</v>
      </c>
      <c r="C8229" s="83" t="s">
        <v>225</v>
      </c>
      <c r="D8229" s="359">
        <v>38.25</v>
      </c>
      <c r="E8229" s="522" t="s">
        <v>619</v>
      </c>
    </row>
    <row r="8230" spans="1:5" ht="13.5" x14ac:dyDescent="0.25">
      <c r="A8230" s="83">
        <v>1206</v>
      </c>
      <c r="B8230" s="83" t="s">
        <v>8795</v>
      </c>
      <c r="C8230" s="83" t="s">
        <v>225</v>
      </c>
      <c r="D8230" s="359">
        <v>9.59</v>
      </c>
      <c r="E8230" s="522" t="s">
        <v>619</v>
      </c>
    </row>
    <row r="8231" spans="1:5" ht="13.5" x14ac:dyDescent="0.25">
      <c r="A8231" s="83">
        <v>1183</v>
      </c>
      <c r="B8231" s="83" t="s">
        <v>8796</v>
      </c>
      <c r="C8231" s="83" t="s">
        <v>225</v>
      </c>
      <c r="D8231" s="359">
        <v>24.98</v>
      </c>
      <c r="E8231" s="522" t="s">
        <v>619</v>
      </c>
    </row>
    <row r="8232" spans="1:5" ht="13.5" x14ac:dyDescent="0.25">
      <c r="A8232" s="83">
        <v>42685</v>
      </c>
      <c r="B8232" s="83" t="s">
        <v>8797</v>
      </c>
      <c r="C8232" s="83" t="s">
        <v>225</v>
      </c>
      <c r="D8232" s="359">
        <v>99.52</v>
      </c>
      <c r="E8232" s="522" t="s">
        <v>619</v>
      </c>
    </row>
    <row r="8233" spans="1:5" ht="13.5" x14ac:dyDescent="0.25">
      <c r="A8233" s="83">
        <v>42686</v>
      </c>
      <c r="B8233" s="83" t="s">
        <v>8798</v>
      </c>
      <c r="C8233" s="83" t="s">
        <v>225</v>
      </c>
      <c r="D8233" s="359">
        <v>154.93</v>
      </c>
      <c r="E8233" s="522" t="s">
        <v>619</v>
      </c>
    </row>
    <row r="8234" spans="1:5" ht="13.5" x14ac:dyDescent="0.25">
      <c r="A8234" s="83">
        <v>12894</v>
      </c>
      <c r="B8234" s="83" t="s">
        <v>8799</v>
      </c>
      <c r="C8234" s="83" t="s">
        <v>225</v>
      </c>
      <c r="D8234" s="359">
        <v>18.91</v>
      </c>
      <c r="E8234" s="522" t="s">
        <v>619</v>
      </c>
    </row>
    <row r="8235" spans="1:5" ht="13.5" x14ac:dyDescent="0.25">
      <c r="A8235" s="83">
        <v>12895</v>
      </c>
      <c r="B8235" s="83" t="s">
        <v>8800</v>
      </c>
      <c r="C8235" s="83" t="s">
        <v>225</v>
      </c>
      <c r="D8235" s="359">
        <v>14.55</v>
      </c>
      <c r="E8235" s="522" t="s">
        <v>619</v>
      </c>
    </row>
    <row r="8236" spans="1:5" ht="13.5" x14ac:dyDescent="0.25">
      <c r="A8236" s="83">
        <v>1631</v>
      </c>
      <c r="B8236" s="83" t="s">
        <v>8801</v>
      </c>
      <c r="C8236" s="83" t="s">
        <v>225</v>
      </c>
      <c r="D8236" s="359">
        <v>261.88</v>
      </c>
      <c r="E8236" s="522" t="s">
        <v>619</v>
      </c>
    </row>
    <row r="8237" spans="1:5" ht="13.5" x14ac:dyDescent="0.25">
      <c r="A8237" s="83">
        <v>1633</v>
      </c>
      <c r="B8237" s="83" t="s">
        <v>8802</v>
      </c>
      <c r="C8237" s="83" t="s">
        <v>225</v>
      </c>
      <c r="D8237" s="359">
        <v>444.94</v>
      </c>
      <c r="E8237" s="522" t="s">
        <v>619</v>
      </c>
    </row>
    <row r="8238" spans="1:5" ht="13.5" x14ac:dyDescent="0.25">
      <c r="A8238" s="83">
        <v>10818</v>
      </c>
      <c r="B8238" s="83" t="s">
        <v>8803</v>
      </c>
      <c r="C8238" s="83" t="s">
        <v>260</v>
      </c>
      <c r="D8238" s="359">
        <v>38.770000000000003</v>
      </c>
      <c r="E8238" s="522" t="s">
        <v>619</v>
      </c>
    </row>
    <row r="8239" spans="1:5" ht="13.5" x14ac:dyDescent="0.25">
      <c r="A8239" s="83">
        <v>41410</v>
      </c>
      <c r="B8239" s="83" t="s">
        <v>8804</v>
      </c>
      <c r="C8239" s="83" t="s">
        <v>225</v>
      </c>
      <c r="D8239" s="359">
        <v>58.12</v>
      </c>
      <c r="E8239" s="522" t="s">
        <v>619</v>
      </c>
    </row>
    <row r="8240" spans="1:5" ht="13.5" x14ac:dyDescent="0.25">
      <c r="A8240" s="83">
        <v>41411</v>
      </c>
      <c r="B8240" s="83" t="s">
        <v>8805</v>
      </c>
      <c r="C8240" s="83" t="s">
        <v>225</v>
      </c>
      <c r="D8240" s="359">
        <v>52.69</v>
      </c>
      <c r="E8240" s="522" t="s">
        <v>619</v>
      </c>
    </row>
    <row r="8241" spans="1:5" ht="13.5" x14ac:dyDescent="0.25">
      <c r="A8241" s="83">
        <v>41412</v>
      </c>
      <c r="B8241" s="83" t="s">
        <v>8806</v>
      </c>
      <c r="C8241" s="83" t="s">
        <v>225</v>
      </c>
      <c r="D8241" s="359">
        <v>101.91</v>
      </c>
      <c r="E8241" s="522" t="s">
        <v>619</v>
      </c>
    </row>
    <row r="8242" spans="1:5" ht="13.5" x14ac:dyDescent="0.25">
      <c r="A8242" s="83">
        <v>41413</v>
      </c>
      <c r="B8242" s="83" t="s">
        <v>8807</v>
      </c>
      <c r="C8242" s="83" t="s">
        <v>225</v>
      </c>
      <c r="D8242" s="359">
        <v>91.7</v>
      </c>
      <c r="E8242" s="522" t="s">
        <v>619</v>
      </c>
    </row>
    <row r="8243" spans="1:5" ht="13.5" x14ac:dyDescent="0.25">
      <c r="A8243" s="83">
        <v>39359</v>
      </c>
      <c r="B8243" s="83" t="s">
        <v>8808</v>
      </c>
      <c r="C8243" s="83" t="s">
        <v>225</v>
      </c>
      <c r="D8243" s="359">
        <v>34.18</v>
      </c>
      <c r="E8243" s="522" t="s">
        <v>619</v>
      </c>
    </row>
    <row r="8244" spans="1:5" ht="13.5" x14ac:dyDescent="0.25">
      <c r="A8244" s="83">
        <v>39360</v>
      </c>
      <c r="B8244" s="83" t="s">
        <v>8809</v>
      </c>
      <c r="C8244" s="83" t="s">
        <v>225</v>
      </c>
      <c r="D8244" s="359">
        <v>31.06</v>
      </c>
      <c r="E8244" s="522" t="s">
        <v>619</v>
      </c>
    </row>
    <row r="8245" spans="1:5" ht="13.5" x14ac:dyDescent="0.25">
      <c r="A8245" s="83">
        <v>10710</v>
      </c>
      <c r="B8245" s="83" t="s">
        <v>8810</v>
      </c>
      <c r="C8245" s="83" t="s">
        <v>184</v>
      </c>
      <c r="D8245" s="359">
        <v>124</v>
      </c>
      <c r="E8245" s="522" t="s">
        <v>619</v>
      </c>
    </row>
    <row r="8246" spans="1:5" ht="13.5" x14ac:dyDescent="0.25">
      <c r="A8246" s="83">
        <v>10709</v>
      </c>
      <c r="B8246" s="83" t="s">
        <v>8811</v>
      </c>
      <c r="C8246" s="83" t="s">
        <v>184</v>
      </c>
      <c r="D8246" s="359">
        <v>152.34</v>
      </c>
      <c r="E8246" s="522" t="s">
        <v>619</v>
      </c>
    </row>
    <row r="8247" spans="1:5" ht="13.5" x14ac:dyDescent="0.25">
      <c r="A8247" s="83">
        <v>39636</v>
      </c>
      <c r="B8247" s="83" t="s">
        <v>8812</v>
      </c>
      <c r="C8247" s="83" t="s">
        <v>184</v>
      </c>
      <c r="D8247" s="359">
        <v>155.56</v>
      </c>
      <c r="E8247" s="522" t="s">
        <v>619</v>
      </c>
    </row>
    <row r="8248" spans="1:5" ht="13.5" x14ac:dyDescent="0.25">
      <c r="A8248" s="83">
        <v>10708</v>
      </c>
      <c r="B8248" s="83" t="s">
        <v>8813</v>
      </c>
      <c r="C8248" s="83" t="s">
        <v>184</v>
      </c>
      <c r="D8248" s="359">
        <v>48</v>
      </c>
      <c r="E8248" s="522" t="s">
        <v>619</v>
      </c>
    </row>
    <row r="8249" spans="1:5" ht="13.5" x14ac:dyDescent="0.25">
      <c r="A8249" s="83">
        <v>39635</v>
      </c>
      <c r="B8249" s="83" t="s">
        <v>8814</v>
      </c>
      <c r="C8249" s="83" t="s">
        <v>184</v>
      </c>
      <c r="D8249" s="359">
        <v>81.72</v>
      </c>
      <c r="E8249" s="522" t="s">
        <v>619</v>
      </c>
    </row>
    <row r="8250" spans="1:5" ht="13.5" x14ac:dyDescent="0.25">
      <c r="A8250" s="83">
        <v>6117</v>
      </c>
      <c r="B8250" s="83" t="s">
        <v>8815</v>
      </c>
      <c r="C8250" s="83" t="s">
        <v>547</v>
      </c>
      <c r="D8250" s="359">
        <v>14.85</v>
      </c>
      <c r="E8250" s="522" t="s">
        <v>619</v>
      </c>
    </row>
    <row r="8251" spans="1:5" ht="13.5" x14ac:dyDescent="0.25">
      <c r="A8251" s="83">
        <v>40913</v>
      </c>
      <c r="B8251" s="83" t="s">
        <v>8816</v>
      </c>
      <c r="C8251" s="83" t="s">
        <v>232</v>
      </c>
      <c r="D8251" s="359">
        <v>2614.04</v>
      </c>
      <c r="E8251" s="522" t="s">
        <v>619</v>
      </c>
    </row>
    <row r="8252" spans="1:5" ht="13.5" x14ac:dyDescent="0.25">
      <c r="A8252" s="83">
        <v>1214</v>
      </c>
      <c r="B8252" s="83" t="s">
        <v>8817</v>
      </c>
      <c r="C8252" s="83" t="s">
        <v>547</v>
      </c>
      <c r="D8252" s="359">
        <v>15.82</v>
      </c>
      <c r="E8252" s="522" t="s">
        <v>619</v>
      </c>
    </row>
    <row r="8253" spans="1:5" ht="13.5" x14ac:dyDescent="0.25">
      <c r="A8253" s="83">
        <v>40915</v>
      </c>
      <c r="B8253" s="83" t="s">
        <v>8818</v>
      </c>
      <c r="C8253" s="83" t="s">
        <v>232</v>
      </c>
      <c r="D8253" s="359">
        <v>2785.64</v>
      </c>
      <c r="E8253" s="522" t="s">
        <v>619</v>
      </c>
    </row>
    <row r="8254" spans="1:5" ht="13.5" x14ac:dyDescent="0.25">
      <c r="A8254" s="83">
        <v>1213</v>
      </c>
      <c r="B8254" s="83" t="s">
        <v>8819</v>
      </c>
      <c r="C8254" s="83" t="s">
        <v>547</v>
      </c>
      <c r="D8254" s="359">
        <v>18.87</v>
      </c>
      <c r="E8254" s="522" t="s">
        <v>619</v>
      </c>
    </row>
    <row r="8255" spans="1:5" ht="13.5" x14ac:dyDescent="0.25">
      <c r="A8255" s="83">
        <v>40914</v>
      </c>
      <c r="B8255" s="83" t="s">
        <v>8820</v>
      </c>
      <c r="C8255" s="83" t="s">
        <v>232</v>
      </c>
      <c r="D8255" s="359">
        <v>3317.93</v>
      </c>
      <c r="E8255" s="522" t="s">
        <v>619</v>
      </c>
    </row>
    <row r="8256" spans="1:5" ht="13.5" x14ac:dyDescent="0.25">
      <c r="A8256" s="83">
        <v>5091</v>
      </c>
      <c r="B8256" s="83" t="s">
        <v>8821</v>
      </c>
      <c r="C8256" s="83" t="s">
        <v>225</v>
      </c>
      <c r="D8256" s="359">
        <v>16.97</v>
      </c>
      <c r="E8256" s="522" t="s">
        <v>619</v>
      </c>
    </row>
    <row r="8257" spans="1:5" ht="13.5" x14ac:dyDescent="0.25">
      <c r="A8257" s="83">
        <v>14615</v>
      </c>
      <c r="B8257" s="83" t="s">
        <v>8822</v>
      </c>
      <c r="C8257" s="83" t="s">
        <v>225</v>
      </c>
      <c r="D8257" s="359">
        <v>3640.87</v>
      </c>
      <c r="E8257" s="522" t="s">
        <v>619</v>
      </c>
    </row>
    <row r="8258" spans="1:5" ht="13.5" x14ac:dyDescent="0.25">
      <c r="A8258" s="83">
        <v>2711</v>
      </c>
      <c r="B8258" s="83" t="s">
        <v>8823</v>
      </c>
      <c r="C8258" s="83" t="s">
        <v>225</v>
      </c>
      <c r="D8258" s="359">
        <v>197</v>
      </c>
      <c r="E8258" s="522" t="s">
        <v>619</v>
      </c>
    </row>
    <row r="8259" spans="1:5" ht="13.5" x14ac:dyDescent="0.25">
      <c r="A8259" s="83">
        <v>37727</v>
      </c>
      <c r="B8259" s="83" t="s">
        <v>8824</v>
      </c>
      <c r="C8259" s="83" t="s">
        <v>225</v>
      </c>
      <c r="D8259" s="359">
        <v>16155</v>
      </c>
      <c r="E8259" s="522" t="s">
        <v>619</v>
      </c>
    </row>
    <row r="8260" spans="1:5" ht="13.5" x14ac:dyDescent="0.25">
      <c r="A8260" s="83">
        <v>37728</v>
      </c>
      <c r="B8260" s="83" t="s">
        <v>8825</v>
      </c>
      <c r="C8260" s="83" t="s">
        <v>225</v>
      </c>
      <c r="D8260" s="359">
        <v>21916.57</v>
      </c>
      <c r="E8260" s="522" t="s">
        <v>619</v>
      </c>
    </row>
    <row r="8261" spans="1:5" ht="13.5" x14ac:dyDescent="0.25">
      <c r="A8261" s="83">
        <v>37729</v>
      </c>
      <c r="B8261" s="83" t="s">
        <v>8826</v>
      </c>
      <c r="C8261" s="83" t="s">
        <v>225</v>
      </c>
      <c r="D8261" s="359">
        <v>23724.12</v>
      </c>
      <c r="E8261" s="522" t="s">
        <v>619</v>
      </c>
    </row>
    <row r="8262" spans="1:5" ht="13.5" x14ac:dyDescent="0.25">
      <c r="A8262" s="83">
        <v>37730</v>
      </c>
      <c r="B8262" s="83" t="s">
        <v>8827</v>
      </c>
      <c r="C8262" s="83" t="s">
        <v>225</v>
      </c>
      <c r="D8262" s="359">
        <v>25531.67</v>
      </c>
      <c r="E8262" s="522" t="s">
        <v>619</v>
      </c>
    </row>
    <row r="8263" spans="1:5" ht="13.5" x14ac:dyDescent="0.25">
      <c r="A8263" s="83">
        <v>37731</v>
      </c>
      <c r="B8263" s="83" t="s">
        <v>8828</v>
      </c>
      <c r="C8263" s="83" t="s">
        <v>225</v>
      </c>
      <c r="D8263" s="359">
        <v>27339.23</v>
      </c>
      <c r="E8263" s="522" t="s">
        <v>619</v>
      </c>
    </row>
    <row r="8264" spans="1:5" ht="13.5" x14ac:dyDescent="0.25">
      <c r="A8264" s="83">
        <v>37732</v>
      </c>
      <c r="B8264" s="83" t="s">
        <v>8829</v>
      </c>
      <c r="C8264" s="83" t="s">
        <v>225</v>
      </c>
      <c r="D8264" s="359">
        <v>31180.27</v>
      </c>
      <c r="E8264" s="522" t="s">
        <v>619</v>
      </c>
    </row>
    <row r="8265" spans="1:5" ht="13.5" x14ac:dyDescent="0.25">
      <c r="A8265" s="83">
        <v>42250</v>
      </c>
      <c r="B8265" s="83" t="s">
        <v>8830</v>
      </c>
      <c r="C8265" s="83" t="s">
        <v>7556</v>
      </c>
      <c r="D8265" s="359">
        <v>2136.1</v>
      </c>
      <c r="E8265" s="522" t="s">
        <v>619</v>
      </c>
    </row>
    <row r="8266" spans="1:5" ht="13.5" x14ac:dyDescent="0.25">
      <c r="A8266" s="83">
        <v>42256</v>
      </c>
      <c r="B8266" s="83" t="s">
        <v>8831</v>
      </c>
      <c r="C8266" s="83" t="s">
        <v>260</v>
      </c>
      <c r="D8266" s="359">
        <v>6.01</v>
      </c>
      <c r="E8266" s="522" t="s">
        <v>619</v>
      </c>
    </row>
    <row r="8267" spans="1:5" ht="13.5" x14ac:dyDescent="0.25">
      <c r="A8267" s="83">
        <v>4743</v>
      </c>
      <c r="B8267" s="83" t="s">
        <v>8832</v>
      </c>
      <c r="C8267" s="83" t="s">
        <v>229</v>
      </c>
      <c r="D8267" s="359">
        <v>46.34</v>
      </c>
      <c r="E8267" s="522" t="s">
        <v>619</v>
      </c>
    </row>
    <row r="8268" spans="1:5" ht="13.5" x14ac:dyDescent="0.25">
      <c r="A8268" s="83">
        <v>4744</v>
      </c>
      <c r="B8268" s="83" t="s">
        <v>8833</v>
      </c>
      <c r="C8268" s="83" t="s">
        <v>229</v>
      </c>
      <c r="D8268" s="359">
        <v>74.150000000000006</v>
      </c>
      <c r="E8268" s="522" t="s">
        <v>619</v>
      </c>
    </row>
    <row r="8269" spans="1:5" ht="13.5" x14ac:dyDescent="0.25">
      <c r="A8269" s="83">
        <v>4745</v>
      </c>
      <c r="B8269" s="83" t="s">
        <v>8834</v>
      </c>
      <c r="C8269" s="83" t="s">
        <v>229</v>
      </c>
      <c r="D8269" s="359">
        <v>88.93</v>
      </c>
      <c r="E8269" s="522" t="s">
        <v>619</v>
      </c>
    </row>
    <row r="8270" spans="1:5" ht="13.5" x14ac:dyDescent="0.25">
      <c r="A8270" s="83">
        <v>36496</v>
      </c>
      <c r="B8270" s="83" t="s">
        <v>8835</v>
      </c>
      <c r="C8270" s="83" t="s">
        <v>225</v>
      </c>
      <c r="D8270" s="359">
        <v>9244.1</v>
      </c>
      <c r="E8270" s="522" t="s">
        <v>619</v>
      </c>
    </row>
    <row r="8271" spans="1:5" ht="13.5" x14ac:dyDescent="0.25">
      <c r="A8271" s="83">
        <v>10630</v>
      </c>
      <c r="B8271" s="83" t="s">
        <v>8836</v>
      </c>
      <c r="C8271" s="83" t="s">
        <v>225</v>
      </c>
      <c r="D8271" s="359">
        <v>619287.30000000005</v>
      </c>
      <c r="E8271" s="522" t="s">
        <v>619</v>
      </c>
    </row>
    <row r="8272" spans="1:5" ht="13.5" x14ac:dyDescent="0.25">
      <c r="A8272" s="83">
        <v>37762</v>
      </c>
      <c r="B8272" s="83" t="s">
        <v>8837</v>
      </c>
      <c r="C8272" s="83" t="s">
        <v>225</v>
      </c>
      <c r="D8272" s="359">
        <v>531124.98</v>
      </c>
      <c r="E8272" s="522" t="s">
        <v>619</v>
      </c>
    </row>
    <row r="8273" spans="1:5" ht="13.5" x14ac:dyDescent="0.25">
      <c r="A8273" s="83">
        <v>37763</v>
      </c>
      <c r="B8273" s="83" t="s">
        <v>8838</v>
      </c>
      <c r="C8273" s="83" t="s">
        <v>225</v>
      </c>
      <c r="D8273" s="359">
        <v>537575.80000000005</v>
      </c>
      <c r="E8273" s="522" t="s">
        <v>619</v>
      </c>
    </row>
    <row r="8274" spans="1:5" ht="13.5" x14ac:dyDescent="0.25">
      <c r="A8274" s="83">
        <v>41992</v>
      </c>
      <c r="B8274" s="83" t="s">
        <v>8839</v>
      </c>
      <c r="C8274" s="83" t="s">
        <v>225</v>
      </c>
      <c r="D8274" s="359">
        <v>611116.25</v>
      </c>
      <c r="E8274" s="522" t="s">
        <v>619</v>
      </c>
    </row>
    <row r="8275" spans="1:5" ht="13.5" x14ac:dyDescent="0.25">
      <c r="A8275" s="83">
        <v>13215</v>
      </c>
      <c r="B8275" s="83" t="s">
        <v>8840</v>
      </c>
      <c r="C8275" s="83" t="s">
        <v>225</v>
      </c>
      <c r="D8275" s="359">
        <v>749380.69</v>
      </c>
      <c r="E8275" s="522" t="s">
        <v>619</v>
      </c>
    </row>
    <row r="8276" spans="1:5" ht="13.5" x14ac:dyDescent="0.25">
      <c r="A8276" s="83">
        <v>4235</v>
      </c>
      <c r="B8276" s="83" t="s">
        <v>8841</v>
      </c>
      <c r="C8276" s="83" t="s">
        <v>547</v>
      </c>
      <c r="D8276" s="359">
        <v>14.64</v>
      </c>
      <c r="E8276" s="522" t="s">
        <v>619</v>
      </c>
    </row>
    <row r="8277" spans="1:5" ht="13.5" x14ac:dyDescent="0.25">
      <c r="A8277" s="83">
        <v>40976</v>
      </c>
      <c r="B8277" s="83" t="s">
        <v>8842</v>
      </c>
      <c r="C8277" s="83" t="s">
        <v>232</v>
      </c>
      <c r="D8277" s="359">
        <v>2576.0700000000002</v>
      </c>
      <c r="E8277" s="522" t="s">
        <v>619</v>
      </c>
    </row>
    <row r="8278" spans="1:5" ht="13.5" x14ac:dyDescent="0.25">
      <c r="A8278" s="83">
        <v>39013</v>
      </c>
      <c r="B8278" s="83" t="s">
        <v>8843</v>
      </c>
      <c r="C8278" s="83" t="s">
        <v>225</v>
      </c>
      <c r="D8278" s="359">
        <v>1.34</v>
      </c>
      <c r="E8278" s="522" t="s">
        <v>619</v>
      </c>
    </row>
    <row r="8279" spans="1:5" ht="13.5" x14ac:dyDescent="0.25">
      <c r="A8279" s="83">
        <v>43091</v>
      </c>
      <c r="B8279" s="83" t="s">
        <v>8844</v>
      </c>
      <c r="C8279" s="83" t="s">
        <v>225</v>
      </c>
      <c r="D8279" s="359">
        <v>5771.29</v>
      </c>
      <c r="E8279" s="522" t="s">
        <v>619</v>
      </c>
    </row>
    <row r="8280" spans="1:5" ht="13.5" x14ac:dyDescent="0.25">
      <c r="A8280" s="83">
        <v>43092</v>
      </c>
      <c r="B8280" s="83" t="s">
        <v>8845</v>
      </c>
      <c r="C8280" s="83" t="s">
        <v>225</v>
      </c>
      <c r="D8280" s="359">
        <v>7695.06</v>
      </c>
      <c r="E8280" s="522" t="s">
        <v>619</v>
      </c>
    </row>
    <row r="8281" spans="1:5" ht="13.5" x14ac:dyDescent="0.25">
      <c r="A8281" s="83">
        <v>43089</v>
      </c>
      <c r="B8281" s="83" t="s">
        <v>8846</v>
      </c>
      <c r="C8281" s="83" t="s">
        <v>225</v>
      </c>
      <c r="D8281" s="359">
        <v>1341.08</v>
      </c>
      <c r="E8281" s="522" t="s">
        <v>619</v>
      </c>
    </row>
    <row r="8282" spans="1:5" ht="13.5" x14ac:dyDescent="0.25">
      <c r="A8282" s="83">
        <v>43090</v>
      </c>
      <c r="B8282" s="83" t="s">
        <v>8847</v>
      </c>
      <c r="C8282" s="83" t="s">
        <v>225</v>
      </c>
      <c r="D8282" s="359">
        <v>2959.63</v>
      </c>
      <c r="E8282" s="522" t="s">
        <v>619</v>
      </c>
    </row>
    <row r="8283" spans="1:5" ht="13.5" x14ac:dyDescent="0.25">
      <c r="A8283" s="83">
        <v>41967</v>
      </c>
      <c r="B8283" s="83" t="s">
        <v>8848</v>
      </c>
      <c r="C8283" s="83" t="s">
        <v>7331</v>
      </c>
      <c r="D8283" s="359">
        <v>16.18</v>
      </c>
      <c r="E8283" s="522" t="s">
        <v>619</v>
      </c>
    </row>
    <row r="8284" spans="1:5" ht="13.5" x14ac:dyDescent="0.25">
      <c r="A8284" s="83">
        <v>12760</v>
      </c>
      <c r="B8284" s="83" t="s">
        <v>8849</v>
      </c>
      <c r="C8284" s="83" t="s">
        <v>184</v>
      </c>
      <c r="D8284" s="359">
        <v>1302.56</v>
      </c>
      <c r="E8284" s="522" t="s">
        <v>619</v>
      </c>
    </row>
    <row r="8285" spans="1:5" ht="13.5" x14ac:dyDescent="0.25">
      <c r="A8285" s="83">
        <v>12759</v>
      </c>
      <c r="B8285" s="83" t="s">
        <v>8850</v>
      </c>
      <c r="C8285" s="83" t="s">
        <v>184</v>
      </c>
      <c r="D8285" s="359">
        <v>868.36</v>
      </c>
      <c r="E8285" s="522" t="s">
        <v>619</v>
      </c>
    </row>
    <row r="8286" spans="1:5" ht="13.5" x14ac:dyDescent="0.25">
      <c r="A8286" s="83">
        <v>43105</v>
      </c>
      <c r="B8286" s="83" t="s">
        <v>8851</v>
      </c>
      <c r="C8286" s="83" t="s">
        <v>260</v>
      </c>
      <c r="D8286" s="359">
        <v>56.72</v>
      </c>
      <c r="E8286" s="522" t="s">
        <v>619</v>
      </c>
    </row>
    <row r="8287" spans="1:5" ht="13.5" x14ac:dyDescent="0.25">
      <c r="A8287" s="83">
        <v>40424</v>
      </c>
      <c r="B8287" s="83" t="s">
        <v>8852</v>
      </c>
      <c r="C8287" s="83" t="s">
        <v>260</v>
      </c>
      <c r="D8287" s="359">
        <v>14.41</v>
      </c>
      <c r="E8287" s="522" t="s">
        <v>619</v>
      </c>
    </row>
    <row r="8288" spans="1:5" ht="13.5" x14ac:dyDescent="0.25">
      <c r="A8288" s="83">
        <v>1325</v>
      </c>
      <c r="B8288" s="83" t="s">
        <v>8853</v>
      </c>
      <c r="C8288" s="83" t="s">
        <v>260</v>
      </c>
      <c r="D8288" s="359">
        <v>15.78</v>
      </c>
      <c r="E8288" s="522" t="s">
        <v>619</v>
      </c>
    </row>
    <row r="8289" spans="1:5" ht="13.5" x14ac:dyDescent="0.25">
      <c r="A8289" s="83">
        <v>1327</v>
      </c>
      <c r="B8289" s="83" t="s">
        <v>8854</v>
      </c>
      <c r="C8289" s="83" t="s">
        <v>260</v>
      </c>
      <c r="D8289" s="359">
        <v>16.809999999999999</v>
      </c>
      <c r="E8289" s="522" t="s">
        <v>619</v>
      </c>
    </row>
    <row r="8290" spans="1:5" ht="13.5" x14ac:dyDescent="0.25">
      <c r="A8290" s="83">
        <v>1328</v>
      </c>
      <c r="B8290" s="83" t="s">
        <v>8855</v>
      </c>
      <c r="C8290" s="83" t="s">
        <v>260</v>
      </c>
      <c r="D8290" s="359">
        <v>15.82</v>
      </c>
      <c r="E8290" s="522" t="s">
        <v>619</v>
      </c>
    </row>
    <row r="8291" spans="1:5" ht="13.5" x14ac:dyDescent="0.25">
      <c r="A8291" s="83">
        <v>1321</v>
      </c>
      <c r="B8291" s="83" t="s">
        <v>8856</v>
      </c>
      <c r="C8291" s="83" t="s">
        <v>260</v>
      </c>
      <c r="D8291" s="359">
        <v>14.65</v>
      </c>
      <c r="E8291" s="522" t="s">
        <v>619</v>
      </c>
    </row>
    <row r="8292" spans="1:5" ht="13.5" x14ac:dyDescent="0.25">
      <c r="A8292" s="83">
        <v>1318</v>
      </c>
      <c r="B8292" s="83" t="s">
        <v>8857</v>
      </c>
      <c r="C8292" s="83" t="s">
        <v>260</v>
      </c>
      <c r="D8292" s="359">
        <v>14.66</v>
      </c>
      <c r="E8292" s="522" t="s">
        <v>619</v>
      </c>
    </row>
    <row r="8293" spans="1:5" ht="13.5" x14ac:dyDescent="0.25">
      <c r="A8293" s="83">
        <v>1322</v>
      </c>
      <c r="B8293" s="83" t="s">
        <v>8858</v>
      </c>
      <c r="C8293" s="83" t="s">
        <v>260</v>
      </c>
      <c r="D8293" s="359">
        <v>15.49</v>
      </c>
      <c r="E8293" s="522" t="s">
        <v>619</v>
      </c>
    </row>
    <row r="8294" spans="1:5" ht="13.5" x14ac:dyDescent="0.25">
      <c r="A8294" s="83">
        <v>1323</v>
      </c>
      <c r="B8294" s="83" t="s">
        <v>8859</v>
      </c>
      <c r="C8294" s="83" t="s">
        <v>260</v>
      </c>
      <c r="D8294" s="359">
        <v>15.49</v>
      </c>
      <c r="E8294" s="522" t="s">
        <v>619</v>
      </c>
    </row>
    <row r="8295" spans="1:5" ht="13.5" x14ac:dyDescent="0.25">
      <c r="A8295" s="83">
        <v>1319</v>
      </c>
      <c r="B8295" s="83" t="s">
        <v>8860</v>
      </c>
      <c r="C8295" s="83" t="s">
        <v>260</v>
      </c>
      <c r="D8295" s="359">
        <v>13.05</v>
      </c>
      <c r="E8295" s="522" t="s">
        <v>619</v>
      </c>
    </row>
    <row r="8296" spans="1:5" ht="13.5" x14ac:dyDescent="0.25">
      <c r="A8296" s="83">
        <v>11026</v>
      </c>
      <c r="B8296" s="83" t="s">
        <v>8861</v>
      </c>
      <c r="C8296" s="83" t="s">
        <v>260</v>
      </c>
      <c r="D8296" s="359">
        <v>17.95</v>
      </c>
      <c r="E8296" s="522" t="s">
        <v>619</v>
      </c>
    </row>
    <row r="8297" spans="1:5" ht="13.5" x14ac:dyDescent="0.25">
      <c r="A8297" s="83">
        <v>11027</v>
      </c>
      <c r="B8297" s="83" t="s">
        <v>8862</v>
      </c>
      <c r="C8297" s="83" t="s">
        <v>260</v>
      </c>
      <c r="D8297" s="359">
        <v>18.68</v>
      </c>
      <c r="E8297" s="522" t="s">
        <v>619</v>
      </c>
    </row>
    <row r="8298" spans="1:5" ht="13.5" x14ac:dyDescent="0.25">
      <c r="A8298" s="83">
        <v>11046</v>
      </c>
      <c r="B8298" s="83" t="s">
        <v>8863</v>
      </c>
      <c r="C8298" s="83" t="s">
        <v>260</v>
      </c>
      <c r="D8298" s="359">
        <v>17.899999999999999</v>
      </c>
      <c r="E8298" s="522" t="s">
        <v>619</v>
      </c>
    </row>
    <row r="8299" spans="1:5" ht="13.5" x14ac:dyDescent="0.25">
      <c r="A8299" s="83">
        <v>11047</v>
      </c>
      <c r="B8299" s="83" t="s">
        <v>8864</v>
      </c>
      <c r="C8299" s="83" t="s">
        <v>260</v>
      </c>
      <c r="D8299" s="359">
        <v>19.510000000000002</v>
      </c>
      <c r="E8299" s="522" t="s">
        <v>619</v>
      </c>
    </row>
    <row r="8300" spans="1:5" ht="13.5" x14ac:dyDescent="0.25">
      <c r="A8300" s="83">
        <v>43668</v>
      </c>
      <c r="B8300" s="83" t="s">
        <v>8865</v>
      </c>
      <c r="C8300" s="83" t="s">
        <v>260</v>
      </c>
      <c r="D8300" s="359">
        <v>17.22</v>
      </c>
      <c r="E8300" s="522" t="s">
        <v>619</v>
      </c>
    </row>
    <row r="8301" spans="1:5" ht="13.5" x14ac:dyDescent="0.25">
      <c r="A8301" s="83">
        <v>11049</v>
      </c>
      <c r="B8301" s="83" t="s">
        <v>8866</v>
      </c>
      <c r="C8301" s="83" t="s">
        <v>260</v>
      </c>
      <c r="D8301" s="359">
        <v>18.649999999999999</v>
      </c>
      <c r="E8301" s="522" t="s">
        <v>619</v>
      </c>
    </row>
    <row r="8302" spans="1:5" ht="13.5" x14ac:dyDescent="0.25">
      <c r="A8302" s="83">
        <v>43106</v>
      </c>
      <c r="B8302" s="83" t="s">
        <v>8867</v>
      </c>
      <c r="C8302" s="83" t="s">
        <v>260</v>
      </c>
      <c r="D8302" s="359">
        <v>18.760000000000002</v>
      </c>
      <c r="E8302" s="522" t="s">
        <v>619</v>
      </c>
    </row>
    <row r="8303" spans="1:5" ht="13.5" x14ac:dyDescent="0.25">
      <c r="A8303" s="83">
        <v>11051</v>
      </c>
      <c r="B8303" s="83" t="s">
        <v>8868</v>
      </c>
      <c r="C8303" s="83" t="s">
        <v>260</v>
      </c>
      <c r="D8303" s="359">
        <v>19.579999999999998</v>
      </c>
      <c r="E8303" s="522" t="s">
        <v>619</v>
      </c>
    </row>
    <row r="8304" spans="1:5" ht="13.5" x14ac:dyDescent="0.25">
      <c r="A8304" s="83">
        <v>11061</v>
      </c>
      <c r="B8304" s="83" t="s">
        <v>8869</v>
      </c>
      <c r="C8304" s="83" t="s">
        <v>260</v>
      </c>
      <c r="D8304" s="359">
        <v>23.49</v>
      </c>
      <c r="E8304" s="522" t="s">
        <v>619</v>
      </c>
    </row>
    <row r="8305" spans="1:5" ht="13.5" x14ac:dyDescent="0.25">
      <c r="A8305" s="83">
        <v>43667</v>
      </c>
      <c r="B8305" s="83" t="s">
        <v>8870</v>
      </c>
      <c r="C8305" s="83" t="s">
        <v>260</v>
      </c>
      <c r="D8305" s="359">
        <v>17.07</v>
      </c>
      <c r="E8305" s="522" t="s">
        <v>619</v>
      </c>
    </row>
    <row r="8306" spans="1:5" ht="13.5" x14ac:dyDescent="0.25">
      <c r="A8306" s="83">
        <v>1333</v>
      </c>
      <c r="B8306" s="83" t="s">
        <v>8871</v>
      </c>
      <c r="C8306" s="83" t="s">
        <v>260</v>
      </c>
      <c r="D8306" s="359">
        <v>14.22</v>
      </c>
      <c r="E8306" s="522" t="s">
        <v>619</v>
      </c>
    </row>
    <row r="8307" spans="1:5" ht="13.5" x14ac:dyDescent="0.25">
      <c r="A8307" s="83">
        <v>1330</v>
      </c>
      <c r="B8307" s="83" t="s">
        <v>8872</v>
      </c>
      <c r="C8307" s="83" t="s">
        <v>260</v>
      </c>
      <c r="D8307" s="359">
        <v>14.09</v>
      </c>
      <c r="E8307" s="522" t="s">
        <v>619</v>
      </c>
    </row>
    <row r="8308" spans="1:5" ht="13.5" x14ac:dyDescent="0.25">
      <c r="A8308" s="83">
        <v>10957</v>
      </c>
      <c r="B8308" s="83" t="s">
        <v>8873</v>
      </c>
      <c r="C8308" s="83" t="s">
        <v>260</v>
      </c>
      <c r="D8308" s="359">
        <v>16.25</v>
      </c>
      <c r="E8308" s="522" t="s">
        <v>619</v>
      </c>
    </row>
    <row r="8309" spans="1:5" ht="13.5" x14ac:dyDescent="0.25">
      <c r="A8309" s="83">
        <v>1332</v>
      </c>
      <c r="B8309" s="83" t="s">
        <v>8874</v>
      </c>
      <c r="C8309" s="83" t="s">
        <v>260</v>
      </c>
      <c r="D8309" s="359">
        <v>14.45</v>
      </c>
      <c r="E8309" s="522" t="s">
        <v>619</v>
      </c>
    </row>
    <row r="8310" spans="1:5" ht="13.5" x14ac:dyDescent="0.25">
      <c r="A8310" s="83">
        <v>1334</v>
      </c>
      <c r="B8310" s="83" t="s">
        <v>8875</v>
      </c>
      <c r="C8310" s="83" t="s">
        <v>260</v>
      </c>
      <c r="D8310" s="359">
        <v>16.02</v>
      </c>
      <c r="E8310" s="522" t="s">
        <v>619</v>
      </c>
    </row>
    <row r="8311" spans="1:5" ht="13.5" x14ac:dyDescent="0.25">
      <c r="A8311" s="83">
        <v>1335</v>
      </c>
      <c r="B8311" s="83" t="s">
        <v>8876</v>
      </c>
      <c r="C8311" s="83" t="s">
        <v>260</v>
      </c>
      <c r="D8311" s="359">
        <v>16.55</v>
      </c>
      <c r="E8311" s="522" t="s">
        <v>619</v>
      </c>
    </row>
    <row r="8312" spans="1:5" ht="13.5" x14ac:dyDescent="0.25">
      <c r="A8312" s="83">
        <v>40425</v>
      </c>
      <c r="B8312" s="83" t="s">
        <v>8877</v>
      </c>
      <c r="C8312" s="83" t="s">
        <v>260</v>
      </c>
      <c r="D8312" s="359">
        <v>14.17</v>
      </c>
      <c r="E8312" s="522" t="s">
        <v>619</v>
      </c>
    </row>
    <row r="8313" spans="1:5" ht="13.5" x14ac:dyDescent="0.25">
      <c r="A8313" s="83">
        <v>1337</v>
      </c>
      <c r="B8313" s="83" t="s">
        <v>8878</v>
      </c>
      <c r="C8313" s="83" t="s">
        <v>260</v>
      </c>
      <c r="D8313" s="359">
        <v>16.25</v>
      </c>
      <c r="E8313" s="522" t="s">
        <v>619</v>
      </c>
    </row>
    <row r="8314" spans="1:5" ht="13.5" x14ac:dyDescent="0.25">
      <c r="A8314" s="83">
        <v>1338</v>
      </c>
      <c r="B8314" s="83" t="s">
        <v>8879</v>
      </c>
      <c r="C8314" s="83" t="s">
        <v>184</v>
      </c>
      <c r="D8314" s="359">
        <v>31.81</v>
      </c>
      <c r="E8314" s="522" t="s">
        <v>619</v>
      </c>
    </row>
    <row r="8315" spans="1:5" ht="13.5" x14ac:dyDescent="0.25">
      <c r="A8315" s="83">
        <v>1340</v>
      </c>
      <c r="B8315" s="83" t="s">
        <v>8880</v>
      </c>
      <c r="C8315" s="83" t="s">
        <v>184</v>
      </c>
      <c r="D8315" s="359">
        <v>36.770000000000003</v>
      </c>
      <c r="E8315" s="522" t="s">
        <v>619</v>
      </c>
    </row>
    <row r="8316" spans="1:5" ht="13.5" x14ac:dyDescent="0.25">
      <c r="A8316" s="83">
        <v>1341</v>
      </c>
      <c r="B8316" s="83" t="s">
        <v>8881</v>
      </c>
      <c r="C8316" s="83" t="s">
        <v>184</v>
      </c>
      <c r="D8316" s="359">
        <v>35.42</v>
      </c>
      <c r="E8316" s="522" t="s">
        <v>619</v>
      </c>
    </row>
    <row r="8317" spans="1:5" ht="13.5" x14ac:dyDescent="0.25">
      <c r="A8317" s="83">
        <v>34659</v>
      </c>
      <c r="B8317" s="83" t="s">
        <v>8882</v>
      </c>
      <c r="C8317" s="83" t="s">
        <v>184</v>
      </c>
      <c r="D8317" s="359">
        <v>50.21</v>
      </c>
      <c r="E8317" s="522" t="s">
        <v>619</v>
      </c>
    </row>
    <row r="8318" spans="1:5" ht="13.5" x14ac:dyDescent="0.25">
      <c r="A8318" s="83">
        <v>34514</v>
      </c>
      <c r="B8318" s="83" t="s">
        <v>8883</v>
      </c>
      <c r="C8318" s="83" t="s">
        <v>184</v>
      </c>
      <c r="D8318" s="359">
        <v>55.61</v>
      </c>
      <c r="E8318" s="522" t="s">
        <v>619</v>
      </c>
    </row>
    <row r="8319" spans="1:5" ht="13.5" x14ac:dyDescent="0.25">
      <c r="A8319" s="83">
        <v>34660</v>
      </c>
      <c r="B8319" s="83" t="s">
        <v>8884</v>
      </c>
      <c r="C8319" s="83" t="s">
        <v>184</v>
      </c>
      <c r="D8319" s="359">
        <v>70.569999999999993</v>
      </c>
      <c r="E8319" s="522" t="s">
        <v>619</v>
      </c>
    </row>
    <row r="8320" spans="1:5" ht="13.5" x14ac:dyDescent="0.25">
      <c r="A8320" s="83">
        <v>34661</v>
      </c>
      <c r="B8320" s="83" t="s">
        <v>8885</v>
      </c>
      <c r="C8320" s="83" t="s">
        <v>184</v>
      </c>
      <c r="D8320" s="359">
        <v>101.36</v>
      </c>
      <c r="E8320" s="522" t="s">
        <v>619</v>
      </c>
    </row>
    <row r="8321" spans="1:5" ht="13.5" x14ac:dyDescent="0.25">
      <c r="A8321" s="83">
        <v>34667</v>
      </c>
      <c r="B8321" s="83" t="s">
        <v>8886</v>
      </c>
      <c r="C8321" s="83" t="s">
        <v>184</v>
      </c>
      <c r="D8321" s="359">
        <v>36.71</v>
      </c>
      <c r="E8321" s="522" t="s">
        <v>619</v>
      </c>
    </row>
    <row r="8322" spans="1:5" ht="13.5" x14ac:dyDescent="0.25">
      <c r="A8322" s="83">
        <v>34668</v>
      </c>
      <c r="B8322" s="83" t="s">
        <v>8887</v>
      </c>
      <c r="C8322" s="83" t="s">
        <v>184</v>
      </c>
      <c r="D8322" s="359">
        <v>47.97</v>
      </c>
      <c r="E8322" s="522" t="s">
        <v>619</v>
      </c>
    </row>
    <row r="8323" spans="1:5" ht="13.5" x14ac:dyDescent="0.25">
      <c r="A8323" s="83">
        <v>34741</v>
      </c>
      <c r="B8323" s="83" t="s">
        <v>8888</v>
      </c>
      <c r="C8323" s="83" t="s">
        <v>184</v>
      </c>
      <c r="D8323" s="359">
        <v>52.78</v>
      </c>
      <c r="E8323" s="522" t="s">
        <v>619</v>
      </c>
    </row>
    <row r="8324" spans="1:5" ht="13.5" x14ac:dyDescent="0.25">
      <c r="A8324" s="83">
        <v>34664</v>
      </c>
      <c r="B8324" s="83" t="s">
        <v>8889</v>
      </c>
      <c r="C8324" s="83" t="s">
        <v>184</v>
      </c>
      <c r="D8324" s="359">
        <v>57.59</v>
      </c>
      <c r="E8324" s="522" t="s">
        <v>619</v>
      </c>
    </row>
    <row r="8325" spans="1:5" ht="13.5" x14ac:dyDescent="0.25">
      <c r="A8325" s="83">
        <v>34665</v>
      </c>
      <c r="B8325" s="83" t="s">
        <v>8890</v>
      </c>
      <c r="C8325" s="83" t="s">
        <v>184</v>
      </c>
      <c r="D8325" s="359">
        <v>71.5</v>
      </c>
      <c r="E8325" s="522" t="s">
        <v>619</v>
      </c>
    </row>
    <row r="8326" spans="1:5" ht="13.5" x14ac:dyDescent="0.25">
      <c r="A8326" s="83">
        <v>34666</v>
      </c>
      <c r="B8326" s="83" t="s">
        <v>8891</v>
      </c>
      <c r="C8326" s="83" t="s">
        <v>184</v>
      </c>
      <c r="D8326" s="359">
        <v>107.99</v>
      </c>
      <c r="E8326" s="522" t="s">
        <v>619</v>
      </c>
    </row>
    <row r="8327" spans="1:5" ht="13.5" x14ac:dyDescent="0.25">
      <c r="A8327" s="83">
        <v>34669</v>
      </c>
      <c r="B8327" s="83" t="s">
        <v>8892</v>
      </c>
      <c r="C8327" s="83" t="s">
        <v>184</v>
      </c>
      <c r="D8327" s="359">
        <v>39.590000000000003</v>
      </c>
      <c r="E8327" s="522" t="s">
        <v>619</v>
      </c>
    </row>
    <row r="8328" spans="1:5" ht="13.5" x14ac:dyDescent="0.25">
      <c r="A8328" s="83">
        <v>34670</v>
      </c>
      <c r="B8328" s="83" t="s">
        <v>8893</v>
      </c>
      <c r="C8328" s="83" t="s">
        <v>184</v>
      </c>
      <c r="D8328" s="359">
        <v>48.43</v>
      </c>
      <c r="E8328" s="522" t="s">
        <v>619</v>
      </c>
    </row>
    <row r="8329" spans="1:5" ht="13.5" x14ac:dyDescent="0.25">
      <c r="A8329" s="83">
        <v>34671</v>
      </c>
      <c r="B8329" s="83" t="s">
        <v>8894</v>
      </c>
      <c r="C8329" s="83" t="s">
        <v>184</v>
      </c>
      <c r="D8329" s="359">
        <v>40.42</v>
      </c>
      <c r="E8329" s="522" t="s">
        <v>619</v>
      </c>
    </row>
    <row r="8330" spans="1:5" ht="13.5" x14ac:dyDescent="0.25">
      <c r="A8330" s="83">
        <v>34672</v>
      </c>
      <c r="B8330" s="83" t="s">
        <v>8895</v>
      </c>
      <c r="C8330" s="83" t="s">
        <v>184</v>
      </c>
      <c r="D8330" s="359">
        <v>42.63</v>
      </c>
      <c r="E8330" s="522" t="s">
        <v>619</v>
      </c>
    </row>
    <row r="8331" spans="1:5" ht="13.5" x14ac:dyDescent="0.25">
      <c r="A8331" s="83">
        <v>34673</v>
      </c>
      <c r="B8331" s="83" t="s">
        <v>8896</v>
      </c>
      <c r="C8331" s="83" t="s">
        <v>184</v>
      </c>
      <c r="D8331" s="359">
        <v>52.01</v>
      </c>
      <c r="E8331" s="522" t="s">
        <v>619</v>
      </c>
    </row>
    <row r="8332" spans="1:5" ht="13.5" x14ac:dyDescent="0.25">
      <c r="A8332" s="83">
        <v>34674</v>
      </c>
      <c r="B8332" s="83" t="s">
        <v>8897</v>
      </c>
      <c r="C8332" s="83" t="s">
        <v>184</v>
      </c>
      <c r="D8332" s="359">
        <v>69.150000000000006</v>
      </c>
      <c r="E8332" s="522" t="s">
        <v>619</v>
      </c>
    </row>
    <row r="8333" spans="1:5" ht="13.5" x14ac:dyDescent="0.25">
      <c r="A8333" s="83">
        <v>34675</v>
      </c>
      <c r="B8333" s="83" t="s">
        <v>8898</v>
      </c>
      <c r="C8333" s="83" t="s">
        <v>184</v>
      </c>
      <c r="D8333" s="359">
        <v>84.31</v>
      </c>
      <c r="E8333" s="522" t="s">
        <v>619</v>
      </c>
    </row>
    <row r="8334" spans="1:5" ht="13.5" x14ac:dyDescent="0.25">
      <c r="A8334" s="83">
        <v>34676</v>
      </c>
      <c r="B8334" s="83" t="s">
        <v>8899</v>
      </c>
      <c r="C8334" s="83" t="s">
        <v>184</v>
      </c>
      <c r="D8334" s="359">
        <v>24.27</v>
      </c>
      <c r="E8334" s="522" t="s">
        <v>619</v>
      </c>
    </row>
    <row r="8335" spans="1:5" ht="13.5" x14ac:dyDescent="0.25">
      <c r="A8335" s="83">
        <v>34677</v>
      </c>
      <c r="B8335" s="83" t="s">
        <v>8900</v>
      </c>
      <c r="C8335" s="83" t="s">
        <v>184</v>
      </c>
      <c r="D8335" s="359">
        <v>32.630000000000003</v>
      </c>
      <c r="E8335" s="522" t="s">
        <v>619</v>
      </c>
    </row>
    <row r="8336" spans="1:5" ht="13.5" x14ac:dyDescent="0.25">
      <c r="A8336" s="83">
        <v>43126</v>
      </c>
      <c r="B8336" s="83" t="s">
        <v>8901</v>
      </c>
      <c r="C8336" s="83" t="s">
        <v>184</v>
      </c>
      <c r="D8336" s="359">
        <v>150.25</v>
      </c>
      <c r="E8336" s="522" t="s">
        <v>619</v>
      </c>
    </row>
    <row r="8337" spans="1:5" ht="13.5" x14ac:dyDescent="0.25">
      <c r="A8337" s="83">
        <v>43124</v>
      </c>
      <c r="B8337" s="83" t="s">
        <v>8902</v>
      </c>
      <c r="C8337" s="83" t="s">
        <v>184</v>
      </c>
      <c r="D8337" s="359">
        <v>175.44</v>
      </c>
      <c r="E8337" s="522" t="s">
        <v>619</v>
      </c>
    </row>
    <row r="8338" spans="1:5" ht="13.5" x14ac:dyDescent="0.25">
      <c r="A8338" s="83">
        <v>43125</v>
      </c>
      <c r="B8338" s="83" t="s">
        <v>8903</v>
      </c>
      <c r="C8338" s="83" t="s">
        <v>184</v>
      </c>
      <c r="D8338" s="359">
        <v>227.52</v>
      </c>
      <c r="E8338" s="522" t="s">
        <v>619</v>
      </c>
    </row>
    <row r="8339" spans="1:5" ht="13.5" x14ac:dyDescent="0.25">
      <c r="A8339" s="83">
        <v>40623</v>
      </c>
      <c r="B8339" s="83" t="s">
        <v>8904</v>
      </c>
      <c r="C8339" s="83" t="s">
        <v>8144</v>
      </c>
      <c r="D8339" s="359">
        <v>158.19</v>
      </c>
      <c r="E8339" s="522" t="s">
        <v>619</v>
      </c>
    </row>
    <row r="8340" spans="1:5" ht="13.5" x14ac:dyDescent="0.25">
      <c r="A8340" s="83">
        <v>43701</v>
      </c>
      <c r="B8340" s="83" t="s">
        <v>8905</v>
      </c>
      <c r="C8340" s="83" t="s">
        <v>260</v>
      </c>
      <c r="D8340" s="359">
        <v>42.54</v>
      </c>
      <c r="E8340" s="522" t="s">
        <v>619</v>
      </c>
    </row>
    <row r="8341" spans="1:5" ht="13.5" x14ac:dyDescent="0.25">
      <c r="A8341" s="83">
        <v>1345</v>
      </c>
      <c r="B8341" s="83" t="s">
        <v>8906</v>
      </c>
      <c r="C8341" s="83" t="s">
        <v>184</v>
      </c>
      <c r="D8341" s="359">
        <v>46.09</v>
      </c>
      <c r="E8341" s="522" t="s">
        <v>619</v>
      </c>
    </row>
    <row r="8342" spans="1:5" ht="13.5" x14ac:dyDescent="0.25">
      <c r="A8342" s="83">
        <v>1346</v>
      </c>
      <c r="B8342" s="83" t="s">
        <v>8907</v>
      </c>
      <c r="C8342" s="83" t="s">
        <v>184</v>
      </c>
      <c r="D8342" s="359">
        <v>26.81</v>
      </c>
      <c r="E8342" s="522" t="s">
        <v>619</v>
      </c>
    </row>
    <row r="8343" spans="1:5" ht="13.5" x14ac:dyDescent="0.25">
      <c r="A8343" s="83">
        <v>1347</v>
      </c>
      <c r="B8343" s="83" t="s">
        <v>8908</v>
      </c>
      <c r="C8343" s="83" t="s">
        <v>184</v>
      </c>
      <c r="D8343" s="359">
        <v>33.22</v>
      </c>
      <c r="E8343" s="522" t="s">
        <v>619</v>
      </c>
    </row>
    <row r="8344" spans="1:5" ht="13.5" x14ac:dyDescent="0.25">
      <c r="A8344" s="83">
        <v>43678</v>
      </c>
      <c r="B8344" s="83" t="s">
        <v>8909</v>
      </c>
      <c r="C8344" s="83" t="s">
        <v>184</v>
      </c>
      <c r="D8344" s="359">
        <v>38.54</v>
      </c>
      <c r="E8344" s="522" t="s">
        <v>619</v>
      </c>
    </row>
    <row r="8345" spans="1:5" ht="13.5" x14ac:dyDescent="0.25">
      <c r="A8345" s="83">
        <v>43680</v>
      </c>
      <c r="B8345" s="83" t="s">
        <v>8910</v>
      </c>
      <c r="C8345" s="83" t="s">
        <v>184</v>
      </c>
      <c r="D8345" s="359">
        <v>55.52</v>
      </c>
      <c r="E8345" s="522" t="s">
        <v>619</v>
      </c>
    </row>
    <row r="8346" spans="1:5" ht="13.5" x14ac:dyDescent="0.25">
      <c r="A8346" s="83">
        <v>43679</v>
      </c>
      <c r="B8346" s="83" t="s">
        <v>8911</v>
      </c>
      <c r="C8346" s="83" t="s">
        <v>184</v>
      </c>
      <c r="D8346" s="359">
        <v>19.48</v>
      </c>
      <c r="E8346" s="522" t="s">
        <v>619</v>
      </c>
    </row>
    <row r="8347" spans="1:5" ht="13.5" x14ac:dyDescent="0.25">
      <c r="A8347" s="83">
        <v>1355</v>
      </c>
      <c r="B8347" s="83" t="s">
        <v>8912</v>
      </c>
      <c r="C8347" s="83" t="s">
        <v>184</v>
      </c>
      <c r="D8347" s="359">
        <v>22.17</v>
      </c>
      <c r="E8347" s="522" t="s">
        <v>619</v>
      </c>
    </row>
    <row r="8348" spans="1:5" ht="13.5" x14ac:dyDescent="0.25">
      <c r="A8348" s="83">
        <v>1358</v>
      </c>
      <c r="B8348" s="83" t="s">
        <v>8913</v>
      </c>
      <c r="C8348" s="83" t="s">
        <v>184</v>
      </c>
      <c r="D8348" s="359">
        <v>27.22</v>
      </c>
      <c r="E8348" s="522" t="s">
        <v>619</v>
      </c>
    </row>
    <row r="8349" spans="1:5" ht="13.5" x14ac:dyDescent="0.25">
      <c r="A8349" s="83">
        <v>43681</v>
      </c>
      <c r="B8349" s="83" t="s">
        <v>8914</v>
      </c>
      <c r="C8349" s="83" t="s">
        <v>184</v>
      </c>
      <c r="D8349" s="359">
        <v>17.149999999999999</v>
      </c>
      <c r="E8349" s="522" t="s">
        <v>619</v>
      </c>
    </row>
    <row r="8350" spans="1:5" ht="13.5" x14ac:dyDescent="0.25">
      <c r="A8350" s="83">
        <v>43677</v>
      </c>
      <c r="B8350" s="83" t="s">
        <v>8915</v>
      </c>
      <c r="C8350" s="83" t="s">
        <v>184</v>
      </c>
      <c r="D8350" s="359">
        <v>33.770000000000003</v>
      </c>
      <c r="E8350" s="522" t="s">
        <v>619</v>
      </c>
    </row>
    <row r="8351" spans="1:5" ht="13.5" x14ac:dyDescent="0.25">
      <c r="A8351" s="83">
        <v>43682</v>
      </c>
      <c r="B8351" s="83" t="s">
        <v>8916</v>
      </c>
      <c r="C8351" s="83" t="s">
        <v>184</v>
      </c>
      <c r="D8351" s="359">
        <v>10.35</v>
      </c>
      <c r="E8351" s="522" t="s">
        <v>619</v>
      </c>
    </row>
    <row r="8352" spans="1:5" ht="13.5" x14ac:dyDescent="0.25">
      <c r="A8352" s="83">
        <v>12083</v>
      </c>
      <c r="B8352" s="83" t="s">
        <v>8917</v>
      </c>
      <c r="C8352" s="83" t="s">
        <v>225</v>
      </c>
      <c r="D8352" s="359">
        <v>428.78</v>
      </c>
      <c r="E8352" s="522" t="s">
        <v>619</v>
      </c>
    </row>
    <row r="8353" spans="1:5" ht="13.5" x14ac:dyDescent="0.25">
      <c r="A8353" s="83">
        <v>12081</v>
      </c>
      <c r="B8353" s="83" t="s">
        <v>8918</v>
      </c>
      <c r="C8353" s="83" t="s">
        <v>225</v>
      </c>
      <c r="D8353" s="359">
        <v>145</v>
      </c>
      <c r="E8353" s="522" t="s">
        <v>619</v>
      </c>
    </row>
    <row r="8354" spans="1:5" ht="13.5" x14ac:dyDescent="0.25">
      <c r="A8354" s="83">
        <v>12082</v>
      </c>
      <c r="B8354" s="83" t="s">
        <v>8919</v>
      </c>
      <c r="C8354" s="83" t="s">
        <v>225</v>
      </c>
      <c r="D8354" s="359">
        <v>227.88</v>
      </c>
      <c r="E8354" s="522" t="s">
        <v>619</v>
      </c>
    </row>
    <row r="8355" spans="1:5" ht="13.5" x14ac:dyDescent="0.25">
      <c r="A8355" s="83">
        <v>13354</v>
      </c>
      <c r="B8355" s="83" t="s">
        <v>8920</v>
      </c>
      <c r="C8355" s="83" t="s">
        <v>225</v>
      </c>
      <c r="D8355" s="359">
        <v>340.35</v>
      </c>
      <c r="E8355" s="522" t="s">
        <v>619</v>
      </c>
    </row>
    <row r="8356" spans="1:5" ht="13.5" x14ac:dyDescent="0.25">
      <c r="A8356" s="83">
        <v>14057</v>
      </c>
      <c r="B8356" s="83" t="s">
        <v>8921</v>
      </c>
      <c r="C8356" s="83" t="s">
        <v>225</v>
      </c>
      <c r="D8356" s="359">
        <v>190.02</v>
      </c>
      <c r="E8356" s="522" t="s">
        <v>619</v>
      </c>
    </row>
    <row r="8357" spans="1:5" ht="13.5" x14ac:dyDescent="0.25">
      <c r="A8357" s="83">
        <v>14058</v>
      </c>
      <c r="B8357" s="83" t="s">
        <v>8922</v>
      </c>
      <c r="C8357" s="83" t="s">
        <v>225</v>
      </c>
      <c r="D8357" s="359">
        <v>299.76</v>
      </c>
      <c r="E8357" s="522" t="s">
        <v>619</v>
      </c>
    </row>
    <row r="8358" spans="1:5" ht="13.5" x14ac:dyDescent="0.25">
      <c r="A8358" s="83">
        <v>20971</v>
      </c>
      <c r="B8358" s="83" t="s">
        <v>8923</v>
      </c>
      <c r="C8358" s="83" t="s">
        <v>225</v>
      </c>
      <c r="D8358" s="359">
        <v>17.47</v>
      </c>
      <c r="E8358" s="522" t="s">
        <v>619</v>
      </c>
    </row>
    <row r="8359" spans="1:5" ht="13.5" x14ac:dyDescent="0.25">
      <c r="A8359" s="83">
        <v>5047</v>
      </c>
      <c r="B8359" s="83" t="s">
        <v>8924</v>
      </c>
      <c r="C8359" s="83" t="s">
        <v>225</v>
      </c>
      <c r="D8359" s="359">
        <v>204.22</v>
      </c>
      <c r="E8359" s="522" t="s">
        <v>619</v>
      </c>
    </row>
    <row r="8360" spans="1:5" ht="13.5" x14ac:dyDescent="0.25">
      <c r="A8360" s="83">
        <v>13369</v>
      </c>
      <c r="B8360" s="83" t="s">
        <v>8925</v>
      </c>
      <c r="C8360" s="83" t="s">
        <v>225</v>
      </c>
      <c r="D8360" s="359">
        <v>221.53</v>
      </c>
      <c r="E8360" s="522" t="s">
        <v>619</v>
      </c>
    </row>
    <row r="8361" spans="1:5" ht="13.5" x14ac:dyDescent="0.25">
      <c r="A8361" s="83">
        <v>13370</v>
      </c>
      <c r="B8361" s="83" t="s">
        <v>8926</v>
      </c>
      <c r="C8361" s="83" t="s">
        <v>225</v>
      </c>
      <c r="D8361" s="359">
        <v>307.08999999999997</v>
      </c>
      <c r="E8361" s="522" t="s">
        <v>619</v>
      </c>
    </row>
    <row r="8362" spans="1:5" ht="13.5" x14ac:dyDescent="0.25">
      <c r="A8362" s="83">
        <v>13279</v>
      </c>
      <c r="B8362" s="83" t="s">
        <v>8927</v>
      </c>
      <c r="C8362" s="83" t="s">
        <v>260</v>
      </c>
      <c r="D8362" s="359">
        <v>16.260000000000002</v>
      </c>
      <c r="E8362" s="522" t="s">
        <v>619</v>
      </c>
    </row>
    <row r="8363" spans="1:5" ht="13.5" x14ac:dyDescent="0.25">
      <c r="A8363" s="83">
        <v>11977</v>
      </c>
      <c r="B8363" s="83" t="s">
        <v>8928</v>
      </c>
      <c r="C8363" s="83" t="s">
        <v>225</v>
      </c>
      <c r="D8363" s="359">
        <v>8.42</v>
      </c>
      <c r="E8363" s="522" t="s">
        <v>619</v>
      </c>
    </row>
    <row r="8364" spans="1:5" ht="13.5" x14ac:dyDescent="0.25">
      <c r="A8364" s="83">
        <v>11975</v>
      </c>
      <c r="B8364" s="83" t="s">
        <v>8929</v>
      </c>
      <c r="C8364" s="83" t="s">
        <v>225</v>
      </c>
      <c r="D8364" s="359">
        <v>18.46</v>
      </c>
      <c r="E8364" s="522" t="s">
        <v>619</v>
      </c>
    </row>
    <row r="8365" spans="1:5" ht="13.5" x14ac:dyDescent="0.25">
      <c r="A8365" s="83">
        <v>39746</v>
      </c>
      <c r="B8365" s="83" t="s">
        <v>8930</v>
      </c>
      <c r="C8365" s="83" t="s">
        <v>225</v>
      </c>
      <c r="D8365" s="359">
        <v>205.44</v>
      </c>
      <c r="E8365" s="522" t="s">
        <v>619</v>
      </c>
    </row>
    <row r="8366" spans="1:5" ht="13.5" x14ac:dyDescent="0.25">
      <c r="A8366" s="83">
        <v>11976</v>
      </c>
      <c r="B8366" s="83" t="s">
        <v>8931</v>
      </c>
      <c r="C8366" s="83" t="s">
        <v>225</v>
      </c>
      <c r="D8366" s="359">
        <v>0.94</v>
      </c>
      <c r="E8366" s="522" t="s">
        <v>619</v>
      </c>
    </row>
    <row r="8367" spans="1:5" ht="13.5" x14ac:dyDescent="0.25">
      <c r="A8367" s="83">
        <v>1368</v>
      </c>
      <c r="B8367" s="83" t="s">
        <v>8932</v>
      </c>
      <c r="C8367" s="83" t="s">
        <v>225</v>
      </c>
      <c r="D8367" s="359">
        <v>66.989999999999995</v>
      </c>
      <c r="E8367" s="522" t="s">
        <v>619</v>
      </c>
    </row>
    <row r="8368" spans="1:5" ht="13.5" x14ac:dyDescent="0.25">
      <c r="A8368" s="83">
        <v>1367</v>
      </c>
      <c r="B8368" s="83" t="s">
        <v>8933</v>
      </c>
      <c r="C8368" s="83" t="s">
        <v>225</v>
      </c>
      <c r="D8368" s="359">
        <v>216.69</v>
      </c>
      <c r="E8368" s="522" t="s">
        <v>619</v>
      </c>
    </row>
    <row r="8369" spans="1:5" ht="13.5" x14ac:dyDescent="0.25">
      <c r="A8369" s="83">
        <v>41899</v>
      </c>
      <c r="B8369" s="83" t="s">
        <v>8934</v>
      </c>
      <c r="C8369" s="83" t="s">
        <v>7556</v>
      </c>
      <c r="D8369" s="359">
        <v>4237.41</v>
      </c>
      <c r="E8369" s="522" t="s">
        <v>619</v>
      </c>
    </row>
    <row r="8370" spans="1:5" ht="13.5" x14ac:dyDescent="0.25">
      <c r="A8370" s="83">
        <v>1380</v>
      </c>
      <c r="B8370" s="83" t="s">
        <v>8935</v>
      </c>
      <c r="C8370" s="83" t="s">
        <v>260</v>
      </c>
      <c r="D8370" s="359">
        <v>1.76</v>
      </c>
      <c r="E8370" s="522" t="s">
        <v>619</v>
      </c>
    </row>
    <row r="8371" spans="1:5" ht="13.5" x14ac:dyDescent="0.25">
      <c r="A8371" s="83">
        <v>1375</v>
      </c>
      <c r="B8371" s="83" t="s">
        <v>8936</v>
      </c>
      <c r="C8371" s="83" t="s">
        <v>260</v>
      </c>
      <c r="D8371" s="359">
        <v>14.51</v>
      </c>
      <c r="E8371" s="522" t="s">
        <v>619</v>
      </c>
    </row>
    <row r="8372" spans="1:5" ht="13.5" x14ac:dyDescent="0.25">
      <c r="A8372" s="83">
        <v>1379</v>
      </c>
      <c r="B8372" s="83" t="s">
        <v>8937</v>
      </c>
      <c r="C8372" s="83" t="s">
        <v>260</v>
      </c>
      <c r="D8372" s="359">
        <v>0.56000000000000005</v>
      </c>
      <c r="E8372" s="522" t="s">
        <v>619</v>
      </c>
    </row>
    <row r="8373" spans="1:5" ht="13.5" x14ac:dyDescent="0.25">
      <c r="A8373" s="83">
        <v>13284</v>
      </c>
      <c r="B8373" s="83" t="s">
        <v>8938</v>
      </c>
      <c r="C8373" s="83" t="s">
        <v>260</v>
      </c>
      <c r="D8373" s="359">
        <v>0.56000000000000005</v>
      </c>
      <c r="E8373" s="522" t="s">
        <v>619</v>
      </c>
    </row>
    <row r="8374" spans="1:5" ht="13.5" x14ac:dyDescent="0.25">
      <c r="A8374" s="83">
        <v>25974</v>
      </c>
      <c r="B8374" s="83" t="s">
        <v>8939</v>
      </c>
      <c r="C8374" s="83" t="s">
        <v>260</v>
      </c>
      <c r="D8374" s="359">
        <v>2.11</v>
      </c>
      <c r="E8374" s="522" t="s">
        <v>619</v>
      </c>
    </row>
    <row r="8375" spans="1:5" ht="13.5" x14ac:dyDescent="0.25">
      <c r="A8375" s="83">
        <v>34753</v>
      </c>
      <c r="B8375" s="83" t="s">
        <v>8940</v>
      </c>
      <c r="C8375" s="83" t="s">
        <v>260</v>
      </c>
      <c r="D8375" s="359">
        <v>0.61</v>
      </c>
      <c r="E8375" s="522" t="s">
        <v>619</v>
      </c>
    </row>
    <row r="8376" spans="1:5" ht="13.5" x14ac:dyDescent="0.25">
      <c r="A8376" s="83">
        <v>420</v>
      </c>
      <c r="B8376" s="83" t="s">
        <v>8941</v>
      </c>
      <c r="C8376" s="83" t="s">
        <v>225</v>
      </c>
      <c r="D8376" s="359">
        <v>29.75</v>
      </c>
      <c r="E8376" s="522" t="s">
        <v>619</v>
      </c>
    </row>
    <row r="8377" spans="1:5" ht="13.5" x14ac:dyDescent="0.25">
      <c r="A8377" s="83">
        <v>12327</v>
      </c>
      <c r="B8377" s="83" t="s">
        <v>8942</v>
      </c>
      <c r="C8377" s="83" t="s">
        <v>225</v>
      </c>
      <c r="D8377" s="359">
        <v>35.44</v>
      </c>
      <c r="E8377" s="522" t="s">
        <v>619</v>
      </c>
    </row>
    <row r="8378" spans="1:5" ht="13.5" x14ac:dyDescent="0.25">
      <c r="A8378" s="83">
        <v>36148</v>
      </c>
      <c r="B8378" s="83" t="s">
        <v>8943</v>
      </c>
      <c r="C8378" s="83" t="s">
        <v>225</v>
      </c>
      <c r="D8378" s="359">
        <v>69.84</v>
      </c>
      <c r="E8378" s="522" t="s">
        <v>619</v>
      </c>
    </row>
    <row r="8379" spans="1:5" ht="13.5" x14ac:dyDescent="0.25">
      <c r="A8379" s="83">
        <v>12329</v>
      </c>
      <c r="B8379" s="83" t="s">
        <v>8944</v>
      </c>
      <c r="C8379" s="83" t="s">
        <v>260</v>
      </c>
      <c r="D8379" s="359">
        <v>144</v>
      </c>
      <c r="E8379" s="522" t="s">
        <v>619</v>
      </c>
    </row>
    <row r="8380" spans="1:5" ht="13.5" x14ac:dyDescent="0.25">
      <c r="A8380" s="83">
        <v>1339</v>
      </c>
      <c r="B8380" s="83" t="s">
        <v>8945</v>
      </c>
      <c r="C8380" s="83" t="s">
        <v>260</v>
      </c>
      <c r="D8380" s="359">
        <v>31.89</v>
      </c>
      <c r="E8380" s="522" t="s">
        <v>619</v>
      </c>
    </row>
    <row r="8381" spans="1:5" ht="13.5" x14ac:dyDescent="0.25">
      <c r="A8381" s="83">
        <v>44396</v>
      </c>
      <c r="B8381" s="83" t="s">
        <v>8946</v>
      </c>
      <c r="C8381" s="83" t="s">
        <v>260</v>
      </c>
      <c r="D8381" s="359">
        <v>38.979999999999997</v>
      </c>
      <c r="E8381" s="522" t="s">
        <v>619</v>
      </c>
    </row>
    <row r="8382" spans="1:5" ht="13.5" x14ac:dyDescent="0.25">
      <c r="A8382" s="83">
        <v>44327</v>
      </c>
      <c r="B8382" s="83" t="s">
        <v>8947</v>
      </c>
      <c r="C8382" s="83" t="s">
        <v>7331</v>
      </c>
      <c r="D8382" s="359">
        <v>132.56</v>
      </c>
      <c r="E8382" s="522" t="s">
        <v>619</v>
      </c>
    </row>
    <row r="8383" spans="1:5" ht="13.5" x14ac:dyDescent="0.25">
      <c r="A8383" s="83">
        <v>37418</v>
      </c>
      <c r="B8383" s="83" t="s">
        <v>8948</v>
      </c>
      <c r="C8383" s="83" t="s">
        <v>225</v>
      </c>
      <c r="D8383" s="359">
        <v>19.420000000000002</v>
      </c>
      <c r="E8383" s="522" t="s">
        <v>619</v>
      </c>
    </row>
    <row r="8384" spans="1:5" ht="13.5" x14ac:dyDescent="0.25">
      <c r="A8384" s="83">
        <v>37419</v>
      </c>
      <c r="B8384" s="83" t="s">
        <v>8949</v>
      </c>
      <c r="C8384" s="83" t="s">
        <v>225</v>
      </c>
      <c r="D8384" s="359">
        <v>19.940000000000001</v>
      </c>
      <c r="E8384" s="522" t="s">
        <v>619</v>
      </c>
    </row>
    <row r="8385" spans="1:5" ht="13.5" x14ac:dyDescent="0.25">
      <c r="A8385" s="83">
        <v>1427</v>
      </c>
      <c r="B8385" s="83" t="s">
        <v>8950</v>
      </c>
      <c r="C8385" s="83" t="s">
        <v>225</v>
      </c>
      <c r="D8385" s="359">
        <v>22.49</v>
      </c>
      <c r="E8385" s="522" t="s">
        <v>619</v>
      </c>
    </row>
    <row r="8386" spans="1:5" ht="13.5" x14ac:dyDescent="0.25">
      <c r="A8386" s="83">
        <v>1402</v>
      </c>
      <c r="B8386" s="83" t="s">
        <v>8951</v>
      </c>
      <c r="C8386" s="83" t="s">
        <v>225</v>
      </c>
      <c r="D8386" s="359">
        <v>7.78</v>
      </c>
      <c r="E8386" s="522" t="s">
        <v>619</v>
      </c>
    </row>
    <row r="8387" spans="1:5" ht="13.5" x14ac:dyDescent="0.25">
      <c r="A8387" s="83">
        <v>1420</v>
      </c>
      <c r="B8387" s="83" t="s">
        <v>8952</v>
      </c>
      <c r="C8387" s="83" t="s">
        <v>225</v>
      </c>
      <c r="D8387" s="359">
        <v>10.01</v>
      </c>
      <c r="E8387" s="522" t="s">
        <v>619</v>
      </c>
    </row>
    <row r="8388" spans="1:5" ht="13.5" x14ac:dyDescent="0.25">
      <c r="A8388" s="83">
        <v>1419</v>
      </c>
      <c r="B8388" s="83" t="s">
        <v>8953</v>
      </c>
      <c r="C8388" s="83" t="s">
        <v>225</v>
      </c>
      <c r="D8388" s="359">
        <v>12.09</v>
      </c>
      <c r="E8388" s="522" t="s">
        <v>619</v>
      </c>
    </row>
    <row r="8389" spans="1:5" ht="13.5" x14ac:dyDescent="0.25">
      <c r="A8389" s="83">
        <v>1414</v>
      </c>
      <c r="B8389" s="83" t="s">
        <v>8954</v>
      </c>
      <c r="C8389" s="83" t="s">
        <v>225</v>
      </c>
      <c r="D8389" s="359">
        <v>11.83</v>
      </c>
      <c r="E8389" s="522" t="s">
        <v>619</v>
      </c>
    </row>
    <row r="8390" spans="1:5" ht="13.5" x14ac:dyDescent="0.25">
      <c r="A8390" s="83">
        <v>1413</v>
      </c>
      <c r="B8390" s="83" t="s">
        <v>8955</v>
      </c>
      <c r="C8390" s="83" t="s">
        <v>225</v>
      </c>
      <c r="D8390" s="359">
        <v>17.47</v>
      </c>
      <c r="E8390" s="522" t="s">
        <v>619</v>
      </c>
    </row>
    <row r="8391" spans="1:5" ht="13.5" x14ac:dyDescent="0.25">
      <c r="A8391" s="83">
        <v>1412</v>
      </c>
      <c r="B8391" s="83" t="s">
        <v>8956</v>
      </c>
      <c r="C8391" s="83" t="s">
        <v>225</v>
      </c>
      <c r="D8391" s="359">
        <v>14.8</v>
      </c>
      <c r="E8391" s="522" t="s">
        <v>619</v>
      </c>
    </row>
    <row r="8392" spans="1:5" ht="13.5" x14ac:dyDescent="0.25">
      <c r="A8392" s="83">
        <v>1411</v>
      </c>
      <c r="B8392" s="83" t="s">
        <v>8957</v>
      </c>
      <c r="C8392" s="83" t="s">
        <v>225</v>
      </c>
      <c r="D8392" s="359">
        <v>26.93</v>
      </c>
      <c r="E8392" s="522" t="s">
        <v>619</v>
      </c>
    </row>
    <row r="8393" spans="1:5" ht="13.5" x14ac:dyDescent="0.25">
      <c r="A8393" s="83">
        <v>1406</v>
      </c>
      <c r="B8393" s="83" t="s">
        <v>8958</v>
      </c>
      <c r="C8393" s="83" t="s">
        <v>225</v>
      </c>
      <c r="D8393" s="359">
        <v>17.86</v>
      </c>
      <c r="E8393" s="522" t="s">
        <v>619</v>
      </c>
    </row>
    <row r="8394" spans="1:5" ht="13.5" x14ac:dyDescent="0.25">
      <c r="A8394" s="83">
        <v>1407</v>
      </c>
      <c r="B8394" s="83" t="s">
        <v>8959</v>
      </c>
      <c r="C8394" s="83" t="s">
        <v>225</v>
      </c>
      <c r="D8394" s="359">
        <v>22.27</v>
      </c>
      <c r="E8394" s="522" t="s">
        <v>619</v>
      </c>
    </row>
    <row r="8395" spans="1:5" ht="13.5" x14ac:dyDescent="0.25">
      <c r="A8395" s="83">
        <v>1404</v>
      </c>
      <c r="B8395" s="83" t="s">
        <v>8960</v>
      </c>
      <c r="C8395" s="83" t="s">
        <v>225</v>
      </c>
      <c r="D8395" s="359">
        <v>23.68</v>
      </c>
      <c r="E8395" s="522" t="s">
        <v>619</v>
      </c>
    </row>
    <row r="8396" spans="1:5" ht="13.5" x14ac:dyDescent="0.25">
      <c r="A8396" s="83">
        <v>11281</v>
      </c>
      <c r="B8396" s="83" t="s">
        <v>8961</v>
      </c>
      <c r="C8396" s="83" t="s">
        <v>225</v>
      </c>
      <c r="D8396" s="359">
        <v>10890</v>
      </c>
      <c r="E8396" s="522" t="s">
        <v>619</v>
      </c>
    </row>
    <row r="8397" spans="1:5" ht="13.5" x14ac:dyDescent="0.25">
      <c r="A8397" s="83">
        <v>1442</v>
      </c>
      <c r="B8397" s="83" t="s">
        <v>8962</v>
      </c>
      <c r="C8397" s="83" t="s">
        <v>225</v>
      </c>
      <c r="D8397" s="359">
        <v>9142.07</v>
      </c>
      <c r="E8397" s="522" t="s">
        <v>619</v>
      </c>
    </row>
    <row r="8398" spans="1:5" ht="13.5" x14ac:dyDescent="0.25">
      <c r="A8398" s="83">
        <v>13457</v>
      </c>
      <c r="B8398" s="83" t="s">
        <v>8963</v>
      </c>
      <c r="C8398" s="83" t="s">
        <v>225</v>
      </c>
      <c r="D8398" s="359">
        <v>7891.3</v>
      </c>
      <c r="E8398" s="522" t="s">
        <v>619</v>
      </c>
    </row>
    <row r="8399" spans="1:5" ht="13.5" x14ac:dyDescent="0.25">
      <c r="A8399" s="83">
        <v>40699</v>
      </c>
      <c r="B8399" s="83" t="s">
        <v>8964</v>
      </c>
      <c r="C8399" s="83" t="s">
        <v>225</v>
      </c>
      <c r="D8399" s="359">
        <v>6100.27</v>
      </c>
      <c r="E8399" s="522" t="s">
        <v>619</v>
      </c>
    </row>
    <row r="8400" spans="1:5" ht="13.5" x14ac:dyDescent="0.25">
      <c r="A8400" s="83">
        <v>40701</v>
      </c>
      <c r="B8400" s="83" t="s">
        <v>8965</v>
      </c>
      <c r="C8400" s="83" t="s">
        <v>225</v>
      </c>
      <c r="D8400" s="359">
        <v>107861.26</v>
      </c>
      <c r="E8400" s="522" t="s">
        <v>619</v>
      </c>
    </row>
    <row r="8401" spans="1:5" ht="13.5" x14ac:dyDescent="0.25">
      <c r="A8401" s="83">
        <v>40700</v>
      </c>
      <c r="B8401" s="83" t="s">
        <v>8966</v>
      </c>
      <c r="C8401" s="83" t="s">
        <v>225</v>
      </c>
      <c r="D8401" s="359">
        <v>14200.65</v>
      </c>
      <c r="E8401" s="522" t="s">
        <v>619</v>
      </c>
    </row>
    <row r="8402" spans="1:5" ht="13.5" x14ac:dyDescent="0.25">
      <c r="A8402" s="83">
        <v>13458</v>
      </c>
      <c r="B8402" s="83" t="s">
        <v>8967</v>
      </c>
      <c r="C8402" s="83" t="s">
        <v>225</v>
      </c>
      <c r="D8402" s="359">
        <v>13494.13</v>
      </c>
      <c r="E8402" s="522" t="s">
        <v>619</v>
      </c>
    </row>
    <row r="8403" spans="1:5" ht="13.5" x14ac:dyDescent="0.25">
      <c r="A8403" s="83">
        <v>11134</v>
      </c>
      <c r="B8403" s="83" t="s">
        <v>8968</v>
      </c>
      <c r="C8403" s="83" t="s">
        <v>184</v>
      </c>
      <c r="D8403" s="359">
        <v>38.200000000000003</v>
      </c>
      <c r="E8403" s="522" t="s">
        <v>619</v>
      </c>
    </row>
    <row r="8404" spans="1:5" ht="13.5" x14ac:dyDescent="0.25">
      <c r="A8404" s="83">
        <v>11135</v>
      </c>
      <c r="B8404" s="83" t="s">
        <v>8969</v>
      </c>
      <c r="C8404" s="83" t="s">
        <v>184</v>
      </c>
      <c r="D8404" s="359">
        <v>41.24</v>
      </c>
      <c r="E8404" s="522" t="s">
        <v>619</v>
      </c>
    </row>
    <row r="8405" spans="1:5" ht="13.5" x14ac:dyDescent="0.25">
      <c r="A8405" s="83">
        <v>11136</v>
      </c>
      <c r="B8405" s="83" t="s">
        <v>8970</v>
      </c>
      <c r="C8405" s="83" t="s">
        <v>184</v>
      </c>
      <c r="D8405" s="359">
        <v>47.22</v>
      </c>
      <c r="E8405" s="522" t="s">
        <v>619</v>
      </c>
    </row>
    <row r="8406" spans="1:5" ht="13.5" x14ac:dyDescent="0.25">
      <c r="A8406" s="83">
        <v>34743</v>
      </c>
      <c r="B8406" s="83" t="s">
        <v>8971</v>
      </c>
      <c r="C8406" s="83" t="s">
        <v>184</v>
      </c>
      <c r="D8406" s="359">
        <v>56.98</v>
      </c>
      <c r="E8406" s="522" t="s">
        <v>619</v>
      </c>
    </row>
    <row r="8407" spans="1:5" ht="13.5" x14ac:dyDescent="0.25">
      <c r="A8407" s="83">
        <v>11137</v>
      </c>
      <c r="B8407" s="83" t="s">
        <v>8972</v>
      </c>
      <c r="C8407" s="83" t="s">
        <v>184</v>
      </c>
      <c r="D8407" s="359">
        <v>64.709999999999994</v>
      </c>
      <c r="E8407" s="522" t="s">
        <v>619</v>
      </c>
    </row>
    <row r="8408" spans="1:5" ht="13.5" x14ac:dyDescent="0.25">
      <c r="A8408" s="83">
        <v>34745</v>
      </c>
      <c r="B8408" s="83" t="s">
        <v>8973</v>
      </c>
      <c r="C8408" s="83" t="s">
        <v>184</v>
      </c>
      <c r="D8408" s="359">
        <v>76.959999999999994</v>
      </c>
      <c r="E8408" s="522" t="s">
        <v>619</v>
      </c>
    </row>
    <row r="8409" spans="1:5" ht="13.5" x14ac:dyDescent="0.25">
      <c r="A8409" s="83">
        <v>34746</v>
      </c>
      <c r="B8409" s="83" t="s">
        <v>8974</v>
      </c>
      <c r="C8409" s="83" t="s">
        <v>184</v>
      </c>
      <c r="D8409" s="359">
        <v>20.98</v>
      </c>
      <c r="E8409" s="522" t="s">
        <v>619</v>
      </c>
    </row>
    <row r="8410" spans="1:5" ht="13.5" x14ac:dyDescent="0.25">
      <c r="A8410" s="83">
        <v>1360</v>
      </c>
      <c r="B8410" s="83" t="s">
        <v>8975</v>
      </c>
      <c r="C8410" s="83" t="s">
        <v>184</v>
      </c>
      <c r="D8410" s="359">
        <v>24.48</v>
      </c>
      <c r="E8410" s="522" t="s">
        <v>619</v>
      </c>
    </row>
    <row r="8411" spans="1:5" ht="13.5" x14ac:dyDescent="0.25">
      <c r="A8411" s="83">
        <v>36524</v>
      </c>
      <c r="B8411" s="83" t="s">
        <v>8976</v>
      </c>
      <c r="C8411" s="83" t="s">
        <v>225</v>
      </c>
      <c r="D8411" s="359">
        <v>127761.14</v>
      </c>
      <c r="E8411" s="522" t="s">
        <v>619</v>
      </c>
    </row>
    <row r="8412" spans="1:5" ht="13.5" x14ac:dyDescent="0.25">
      <c r="A8412" s="83">
        <v>36526</v>
      </c>
      <c r="B8412" s="83" t="s">
        <v>8977</v>
      </c>
      <c r="C8412" s="83" t="s">
        <v>225</v>
      </c>
      <c r="D8412" s="359">
        <v>102955.12</v>
      </c>
      <c r="E8412" s="522" t="s">
        <v>619</v>
      </c>
    </row>
    <row r="8413" spans="1:5" ht="13.5" x14ac:dyDescent="0.25">
      <c r="A8413" s="83">
        <v>36523</v>
      </c>
      <c r="B8413" s="83" t="s">
        <v>8978</v>
      </c>
      <c r="C8413" s="83" t="s">
        <v>225</v>
      </c>
      <c r="D8413" s="359">
        <v>220413.03</v>
      </c>
      <c r="E8413" s="522" t="s">
        <v>619</v>
      </c>
    </row>
    <row r="8414" spans="1:5" ht="13.5" x14ac:dyDescent="0.25">
      <c r="A8414" s="83">
        <v>36527</v>
      </c>
      <c r="B8414" s="83" t="s">
        <v>8979</v>
      </c>
      <c r="C8414" s="83" t="s">
        <v>225</v>
      </c>
      <c r="D8414" s="359">
        <v>239413.95</v>
      </c>
      <c r="E8414" s="522" t="s">
        <v>619</v>
      </c>
    </row>
    <row r="8415" spans="1:5" ht="13.5" x14ac:dyDescent="0.25">
      <c r="A8415" s="83">
        <v>13803</v>
      </c>
      <c r="B8415" s="83" t="s">
        <v>8980</v>
      </c>
      <c r="C8415" s="83" t="s">
        <v>225</v>
      </c>
      <c r="D8415" s="359">
        <v>86570</v>
      </c>
      <c r="E8415" s="522" t="s">
        <v>619</v>
      </c>
    </row>
    <row r="8416" spans="1:5" ht="13.5" x14ac:dyDescent="0.25">
      <c r="A8416" s="83">
        <v>38642</v>
      </c>
      <c r="B8416" s="83" t="s">
        <v>8981</v>
      </c>
      <c r="C8416" s="83" t="s">
        <v>225</v>
      </c>
      <c r="D8416" s="359">
        <v>55741.71</v>
      </c>
      <c r="E8416" s="522" t="s">
        <v>619</v>
      </c>
    </row>
    <row r="8417" spans="1:5" ht="13.5" x14ac:dyDescent="0.25">
      <c r="A8417" s="83">
        <v>36522</v>
      </c>
      <c r="B8417" s="83" t="s">
        <v>8982</v>
      </c>
      <c r="C8417" s="83" t="s">
        <v>225</v>
      </c>
      <c r="D8417" s="359">
        <v>64826.94</v>
      </c>
      <c r="E8417" s="522" t="s">
        <v>619</v>
      </c>
    </row>
    <row r="8418" spans="1:5" ht="13.5" x14ac:dyDescent="0.25">
      <c r="A8418" s="83">
        <v>36525</v>
      </c>
      <c r="B8418" s="83" t="s">
        <v>8983</v>
      </c>
      <c r="C8418" s="83" t="s">
        <v>225</v>
      </c>
      <c r="D8418" s="359">
        <v>86818.42</v>
      </c>
      <c r="E8418" s="522" t="s">
        <v>619</v>
      </c>
    </row>
    <row r="8419" spans="1:5" ht="13.5" x14ac:dyDescent="0.25">
      <c r="A8419" s="83">
        <v>34348</v>
      </c>
      <c r="B8419" s="83" t="s">
        <v>8984</v>
      </c>
      <c r="C8419" s="83" t="s">
        <v>206</v>
      </c>
      <c r="D8419" s="359">
        <v>31.87</v>
      </c>
      <c r="E8419" s="522" t="s">
        <v>619</v>
      </c>
    </row>
    <row r="8420" spans="1:5" ht="13.5" x14ac:dyDescent="0.25">
      <c r="A8420" s="83">
        <v>34347</v>
      </c>
      <c r="B8420" s="83" t="s">
        <v>8985</v>
      </c>
      <c r="C8420" s="83" t="s">
        <v>206</v>
      </c>
      <c r="D8420" s="359">
        <v>22.79</v>
      </c>
      <c r="E8420" s="522" t="s">
        <v>619</v>
      </c>
    </row>
    <row r="8421" spans="1:5" ht="13.5" x14ac:dyDescent="0.25">
      <c r="A8421" s="83">
        <v>11146</v>
      </c>
      <c r="B8421" s="83" t="s">
        <v>8986</v>
      </c>
      <c r="C8421" s="83" t="s">
        <v>229</v>
      </c>
      <c r="D8421" s="359">
        <v>338.7</v>
      </c>
      <c r="E8421" s="522" t="s">
        <v>619</v>
      </c>
    </row>
    <row r="8422" spans="1:5" ht="13.5" x14ac:dyDescent="0.25">
      <c r="A8422" s="83">
        <v>11147</v>
      </c>
      <c r="B8422" s="83" t="s">
        <v>8987</v>
      </c>
      <c r="C8422" s="83" t="s">
        <v>229</v>
      </c>
      <c r="D8422" s="359">
        <v>351.95</v>
      </c>
      <c r="E8422" s="522" t="s">
        <v>619</v>
      </c>
    </row>
    <row r="8423" spans="1:5" ht="13.5" x14ac:dyDescent="0.25">
      <c r="A8423" s="83">
        <v>34872</v>
      </c>
      <c r="B8423" s="83" t="s">
        <v>8988</v>
      </c>
      <c r="C8423" s="83" t="s">
        <v>229</v>
      </c>
      <c r="D8423" s="359">
        <v>355.9</v>
      </c>
      <c r="E8423" s="522" t="s">
        <v>619</v>
      </c>
    </row>
    <row r="8424" spans="1:5" ht="13.5" x14ac:dyDescent="0.25">
      <c r="A8424" s="83">
        <v>34491</v>
      </c>
      <c r="B8424" s="83" t="s">
        <v>8989</v>
      </c>
      <c r="C8424" s="83" t="s">
        <v>229</v>
      </c>
      <c r="D8424" s="359">
        <v>366.22</v>
      </c>
      <c r="E8424" s="522" t="s">
        <v>619</v>
      </c>
    </row>
    <row r="8425" spans="1:5" ht="13.5" x14ac:dyDescent="0.25">
      <c r="A8425" s="83">
        <v>34770</v>
      </c>
      <c r="B8425" s="83" t="s">
        <v>8990</v>
      </c>
      <c r="C8425" s="83" t="s">
        <v>7556</v>
      </c>
      <c r="D8425" s="359">
        <v>530.16999999999996</v>
      </c>
      <c r="E8425" s="522" t="s">
        <v>619</v>
      </c>
    </row>
    <row r="8426" spans="1:5" ht="13.5" x14ac:dyDescent="0.25">
      <c r="A8426" s="83">
        <v>1518</v>
      </c>
      <c r="B8426" s="83" t="s">
        <v>8991</v>
      </c>
      <c r="C8426" s="83" t="s">
        <v>7556</v>
      </c>
      <c r="D8426" s="359">
        <v>540.5</v>
      </c>
      <c r="E8426" s="522" t="s">
        <v>619</v>
      </c>
    </row>
    <row r="8427" spans="1:5" ht="13.5" x14ac:dyDescent="0.25">
      <c r="A8427" s="83">
        <v>41965</v>
      </c>
      <c r="B8427" s="83" t="s">
        <v>8992</v>
      </c>
      <c r="C8427" s="83" t="s">
        <v>7556</v>
      </c>
      <c r="D8427" s="359">
        <v>523.64</v>
      </c>
      <c r="E8427" s="522" t="s">
        <v>619</v>
      </c>
    </row>
    <row r="8428" spans="1:5" ht="13.5" x14ac:dyDescent="0.25">
      <c r="A8428" s="83">
        <v>34492</v>
      </c>
      <c r="B8428" s="83" t="s">
        <v>8993</v>
      </c>
      <c r="C8428" s="83" t="s">
        <v>229</v>
      </c>
      <c r="D8428" s="359">
        <v>301</v>
      </c>
      <c r="E8428" s="522" t="s">
        <v>619</v>
      </c>
    </row>
    <row r="8429" spans="1:5" ht="13.5" x14ac:dyDescent="0.25">
      <c r="A8429" s="83">
        <v>1524</v>
      </c>
      <c r="B8429" s="83" t="s">
        <v>8994</v>
      </c>
      <c r="C8429" s="83" t="s">
        <v>229</v>
      </c>
      <c r="D8429" s="359">
        <v>324.95</v>
      </c>
      <c r="E8429" s="522" t="s">
        <v>619</v>
      </c>
    </row>
    <row r="8430" spans="1:5" ht="13.5" x14ac:dyDescent="0.25">
      <c r="A8430" s="83">
        <v>38404</v>
      </c>
      <c r="B8430" s="83" t="s">
        <v>8995</v>
      </c>
      <c r="C8430" s="83" t="s">
        <v>229</v>
      </c>
      <c r="D8430" s="359">
        <v>311.77</v>
      </c>
      <c r="E8430" s="522" t="s">
        <v>619</v>
      </c>
    </row>
    <row r="8431" spans="1:5" ht="13.5" x14ac:dyDescent="0.25">
      <c r="A8431" s="83">
        <v>39849</v>
      </c>
      <c r="B8431" s="83" t="s">
        <v>8996</v>
      </c>
      <c r="C8431" s="83" t="s">
        <v>229</v>
      </c>
      <c r="D8431" s="359">
        <v>357.29</v>
      </c>
      <c r="E8431" s="522" t="s">
        <v>619</v>
      </c>
    </row>
    <row r="8432" spans="1:5" ht="13.5" x14ac:dyDescent="0.25">
      <c r="A8432" s="83">
        <v>38464</v>
      </c>
      <c r="B8432" s="83" t="s">
        <v>8997</v>
      </c>
      <c r="C8432" s="83" t="s">
        <v>229</v>
      </c>
      <c r="D8432" s="359">
        <v>362.48</v>
      </c>
      <c r="E8432" s="522" t="s">
        <v>619</v>
      </c>
    </row>
    <row r="8433" spans="1:5" ht="13.5" x14ac:dyDescent="0.25">
      <c r="A8433" s="83">
        <v>34493</v>
      </c>
      <c r="B8433" s="83" t="s">
        <v>8998</v>
      </c>
      <c r="C8433" s="83" t="s">
        <v>229</v>
      </c>
      <c r="D8433" s="359">
        <v>309.48</v>
      </c>
      <c r="E8433" s="522" t="s">
        <v>619</v>
      </c>
    </row>
    <row r="8434" spans="1:5" ht="13.5" x14ac:dyDescent="0.25">
      <c r="A8434" s="83">
        <v>1527</v>
      </c>
      <c r="B8434" s="83" t="s">
        <v>8999</v>
      </c>
      <c r="C8434" s="83" t="s">
        <v>229</v>
      </c>
      <c r="D8434" s="359">
        <v>335.27</v>
      </c>
      <c r="E8434" s="522" t="s">
        <v>619</v>
      </c>
    </row>
    <row r="8435" spans="1:5" ht="13.5" x14ac:dyDescent="0.25">
      <c r="A8435" s="83">
        <v>38405</v>
      </c>
      <c r="B8435" s="83" t="s">
        <v>9000</v>
      </c>
      <c r="C8435" s="83" t="s">
        <v>229</v>
      </c>
      <c r="D8435" s="359">
        <v>321.39</v>
      </c>
      <c r="E8435" s="522" t="s">
        <v>619</v>
      </c>
    </row>
    <row r="8436" spans="1:5" ht="13.5" x14ac:dyDescent="0.25">
      <c r="A8436" s="83">
        <v>38408</v>
      </c>
      <c r="B8436" s="83" t="s">
        <v>9001</v>
      </c>
      <c r="C8436" s="83" t="s">
        <v>229</v>
      </c>
      <c r="D8436" s="359">
        <v>355.75</v>
      </c>
      <c r="E8436" s="522" t="s">
        <v>619</v>
      </c>
    </row>
    <row r="8437" spans="1:5" ht="13.5" x14ac:dyDescent="0.25">
      <c r="A8437" s="83">
        <v>34494</v>
      </c>
      <c r="B8437" s="83" t="s">
        <v>9002</v>
      </c>
      <c r="C8437" s="83" t="s">
        <v>229</v>
      </c>
      <c r="D8437" s="359">
        <v>319.8</v>
      </c>
      <c r="E8437" s="522" t="s">
        <v>619</v>
      </c>
    </row>
    <row r="8438" spans="1:5" ht="13.5" x14ac:dyDescent="0.25">
      <c r="A8438" s="83">
        <v>1525</v>
      </c>
      <c r="B8438" s="83" t="s">
        <v>9003</v>
      </c>
      <c r="C8438" s="83" t="s">
        <v>229</v>
      </c>
      <c r="D8438" s="359">
        <v>345.59</v>
      </c>
      <c r="E8438" s="522" t="s">
        <v>619</v>
      </c>
    </row>
    <row r="8439" spans="1:5" ht="13.5" x14ac:dyDescent="0.25">
      <c r="A8439" s="83">
        <v>38406</v>
      </c>
      <c r="B8439" s="83" t="s">
        <v>9004</v>
      </c>
      <c r="C8439" s="83" t="s">
        <v>229</v>
      </c>
      <c r="D8439" s="359">
        <v>339.37</v>
      </c>
      <c r="E8439" s="522" t="s">
        <v>619</v>
      </c>
    </row>
    <row r="8440" spans="1:5" ht="13.5" x14ac:dyDescent="0.25">
      <c r="A8440" s="83">
        <v>38409</v>
      </c>
      <c r="B8440" s="83" t="s">
        <v>9005</v>
      </c>
      <c r="C8440" s="83" t="s">
        <v>229</v>
      </c>
      <c r="D8440" s="359">
        <v>358.17</v>
      </c>
      <c r="E8440" s="522" t="s">
        <v>619</v>
      </c>
    </row>
    <row r="8441" spans="1:5" ht="13.5" x14ac:dyDescent="0.25">
      <c r="A8441" s="83">
        <v>43360</v>
      </c>
      <c r="B8441" s="83" t="s">
        <v>9006</v>
      </c>
      <c r="C8441" s="83" t="s">
        <v>229</v>
      </c>
      <c r="D8441" s="359">
        <v>373.47</v>
      </c>
      <c r="E8441" s="522" t="s">
        <v>619</v>
      </c>
    </row>
    <row r="8442" spans="1:5" ht="13.5" x14ac:dyDescent="0.25">
      <c r="A8442" s="83">
        <v>34495</v>
      </c>
      <c r="B8442" s="83" t="s">
        <v>9007</v>
      </c>
      <c r="C8442" s="83" t="s">
        <v>229</v>
      </c>
      <c r="D8442" s="359">
        <v>330.11</v>
      </c>
      <c r="E8442" s="522" t="s">
        <v>619</v>
      </c>
    </row>
    <row r="8443" spans="1:5" ht="13.5" x14ac:dyDescent="0.25">
      <c r="A8443" s="83">
        <v>11145</v>
      </c>
      <c r="B8443" s="83" t="s">
        <v>9008</v>
      </c>
      <c r="C8443" s="83" t="s">
        <v>229</v>
      </c>
      <c r="D8443" s="359">
        <v>355.9</v>
      </c>
      <c r="E8443" s="522" t="s">
        <v>619</v>
      </c>
    </row>
    <row r="8444" spans="1:5" ht="13.5" x14ac:dyDescent="0.25">
      <c r="A8444" s="83">
        <v>34496</v>
      </c>
      <c r="B8444" s="83" t="s">
        <v>9009</v>
      </c>
      <c r="C8444" s="83" t="s">
        <v>229</v>
      </c>
      <c r="D8444" s="359">
        <v>344.36</v>
      </c>
      <c r="E8444" s="522" t="s">
        <v>619</v>
      </c>
    </row>
    <row r="8445" spans="1:5" ht="13.5" x14ac:dyDescent="0.25">
      <c r="A8445" s="83">
        <v>34479</v>
      </c>
      <c r="B8445" s="83" t="s">
        <v>9010</v>
      </c>
      <c r="C8445" s="83" t="s">
        <v>229</v>
      </c>
      <c r="D8445" s="359">
        <v>366.22</v>
      </c>
      <c r="E8445" s="522" t="s">
        <v>619</v>
      </c>
    </row>
    <row r="8446" spans="1:5" ht="13.5" x14ac:dyDescent="0.25">
      <c r="A8446" s="83">
        <v>34481</v>
      </c>
      <c r="B8446" s="83" t="s">
        <v>9011</v>
      </c>
      <c r="C8446" s="83" t="s">
        <v>229</v>
      </c>
      <c r="D8446" s="359">
        <v>382.65</v>
      </c>
      <c r="E8446" s="522" t="s">
        <v>619</v>
      </c>
    </row>
    <row r="8447" spans="1:5" ht="13.5" x14ac:dyDescent="0.25">
      <c r="A8447" s="83">
        <v>34483</v>
      </c>
      <c r="B8447" s="83" t="s">
        <v>9012</v>
      </c>
      <c r="C8447" s="83" t="s">
        <v>229</v>
      </c>
      <c r="D8447" s="359">
        <v>408.84</v>
      </c>
      <c r="E8447" s="522" t="s">
        <v>619</v>
      </c>
    </row>
    <row r="8448" spans="1:5" ht="13.5" x14ac:dyDescent="0.25">
      <c r="A8448" s="83">
        <v>34485</v>
      </c>
      <c r="B8448" s="83" t="s">
        <v>9013</v>
      </c>
      <c r="C8448" s="83" t="s">
        <v>229</v>
      </c>
      <c r="D8448" s="359">
        <v>437.21</v>
      </c>
      <c r="E8448" s="522" t="s">
        <v>619</v>
      </c>
    </row>
    <row r="8449" spans="1:5" ht="13.5" x14ac:dyDescent="0.25">
      <c r="A8449" s="83">
        <v>14041</v>
      </c>
      <c r="B8449" s="83" t="s">
        <v>9014</v>
      </c>
      <c r="C8449" s="83" t="s">
        <v>229</v>
      </c>
      <c r="D8449" s="359">
        <v>284.2</v>
      </c>
      <c r="E8449" s="522" t="s">
        <v>619</v>
      </c>
    </row>
    <row r="8450" spans="1:5" ht="13.5" x14ac:dyDescent="0.25">
      <c r="A8450" s="83">
        <v>1523</v>
      </c>
      <c r="B8450" s="83" t="s">
        <v>9015</v>
      </c>
      <c r="C8450" s="83" t="s">
        <v>229</v>
      </c>
      <c r="D8450" s="359">
        <v>288.85000000000002</v>
      </c>
      <c r="E8450" s="522" t="s">
        <v>619</v>
      </c>
    </row>
    <row r="8451" spans="1:5" ht="13.5" x14ac:dyDescent="0.25">
      <c r="A8451" s="83">
        <v>14052</v>
      </c>
      <c r="B8451" s="83" t="s">
        <v>9016</v>
      </c>
      <c r="C8451" s="83" t="s">
        <v>225</v>
      </c>
      <c r="D8451" s="359">
        <v>11.99</v>
      </c>
      <c r="E8451" s="522" t="s">
        <v>619</v>
      </c>
    </row>
    <row r="8452" spans="1:5" ht="13.5" x14ac:dyDescent="0.25">
      <c r="A8452" s="83">
        <v>14054</v>
      </c>
      <c r="B8452" s="83" t="s">
        <v>9017</v>
      </c>
      <c r="C8452" s="83" t="s">
        <v>225</v>
      </c>
      <c r="D8452" s="359">
        <v>15.59</v>
      </c>
      <c r="E8452" s="522" t="s">
        <v>619</v>
      </c>
    </row>
    <row r="8453" spans="1:5" ht="13.5" x14ac:dyDescent="0.25">
      <c r="A8453" s="83">
        <v>14053</v>
      </c>
      <c r="B8453" s="83" t="s">
        <v>9018</v>
      </c>
      <c r="C8453" s="83" t="s">
        <v>225</v>
      </c>
      <c r="D8453" s="359">
        <v>12.17</v>
      </c>
      <c r="E8453" s="522" t="s">
        <v>619</v>
      </c>
    </row>
    <row r="8454" spans="1:5" ht="13.5" x14ac:dyDescent="0.25">
      <c r="A8454" s="83">
        <v>2558</v>
      </c>
      <c r="B8454" s="83" t="s">
        <v>9019</v>
      </c>
      <c r="C8454" s="83" t="s">
        <v>225</v>
      </c>
      <c r="D8454" s="359">
        <v>9.16</v>
      </c>
      <c r="E8454" s="522" t="s">
        <v>619</v>
      </c>
    </row>
    <row r="8455" spans="1:5" ht="13.5" x14ac:dyDescent="0.25">
      <c r="A8455" s="83">
        <v>2560</v>
      </c>
      <c r="B8455" s="83" t="s">
        <v>9020</v>
      </c>
      <c r="C8455" s="83" t="s">
        <v>225</v>
      </c>
      <c r="D8455" s="359">
        <v>16.13</v>
      </c>
      <c r="E8455" s="522" t="s">
        <v>619</v>
      </c>
    </row>
    <row r="8456" spans="1:5" ht="13.5" x14ac:dyDescent="0.25">
      <c r="A8456" s="83">
        <v>2559</v>
      </c>
      <c r="B8456" s="83" t="s">
        <v>9021</v>
      </c>
      <c r="C8456" s="83" t="s">
        <v>225</v>
      </c>
      <c r="D8456" s="359">
        <v>12.9</v>
      </c>
      <c r="E8456" s="522" t="s">
        <v>619</v>
      </c>
    </row>
    <row r="8457" spans="1:5" ht="13.5" x14ac:dyDescent="0.25">
      <c r="A8457" s="83">
        <v>2592</v>
      </c>
      <c r="B8457" s="83" t="s">
        <v>9022</v>
      </c>
      <c r="C8457" s="83" t="s">
        <v>225</v>
      </c>
      <c r="D8457" s="359">
        <v>213.85</v>
      </c>
      <c r="E8457" s="522" t="s">
        <v>619</v>
      </c>
    </row>
    <row r="8458" spans="1:5" ht="13.5" x14ac:dyDescent="0.25">
      <c r="A8458" s="83">
        <v>2566</v>
      </c>
      <c r="B8458" s="83" t="s">
        <v>9023</v>
      </c>
      <c r="C8458" s="83" t="s">
        <v>225</v>
      </c>
      <c r="D8458" s="359">
        <v>21.52</v>
      </c>
      <c r="E8458" s="522" t="s">
        <v>619</v>
      </c>
    </row>
    <row r="8459" spans="1:5" ht="13.5" x14ac:dyDescent="0.25">
      <c r="A8459" s="83">
        <v>2589</v>
      </c>
      <c r="B8459" s="83" t="s">
        <v>9024</v>
      </c>
      <c r="C8459" s="83" t="s">
        <v>225</v>
      </c>
      <c r="D8459" s="359">
        <v>28.6</v>
      </c>
      <c r="E8459" s="522" t="s">
        <v>619</v>
      </c>
    </row>
    <row r="8460" spans="1:5" ht="13.5" x14ac:dyDescent="0.25">
      <c r="A8460" s="83">
        <v>2591</v>
      </c>
      <c r="B8460" s="83" t="s">
        <v>9025</v>
      </c>
      <c r="C8460" s="83" t="s">
        <v>225</v>
      </c>
      <c r="D8460" s="359">
        <v>10.43</v>
      </c>
      <c r="E8460" s="522" t="s">
        <v>619</v>
      </c>
    </row>
    <row r="8461" spans="1:5" ht="13.5" x14ac:dyDescent="0.25">
      <c r="A8461" s="83">
        <v>2590</v>
      </c>
      <c r="B8461" s="83" t="s">
        <v>9026</v>
      </c>
      <c r="C8461" s="83" t="s">
        <v>225</v>
      </c>
      <c r="D8461" s="359">
        <v>17.55</v>
      </c>
      <c r="E8461" s="522" t="s">
        <v>619</v>
      </c>
    </row>
    <row r="8462" spans="1:5" ht="13.5" x14ac:dyDescent="0.25">
      <c r="A8462" s="83">
        <v>2567</v>
      </c>
      <c r="B8462" s="83" t="s">
        <v>9027</v>
      </c>
      <c r="C8462" s="83" t="s">
        <v>225</v>
      </c>
      <c r="D8462" s="359">
        <v>41.96</v>
      </c>
      <c r="E8462" s="522" t="s">
        <v>619</v>
      </c>
    </row>
    <row r="8463" spans="1:5" ht="13.5" x14ac:dyDescent="0.25">
      <c r="A8463" s="83">
        <v>2565</v>
      </c>
      <c r="B8463" s="83" t="s">
        <v>9028</v>
      </c>
      <c r="C8463" s="83" t="s">
        <v>225</v>
      </c>
      <c r="D8463" s="359">
        <v>10.45</v>
      </c>
      <c r="E8463" s="522" t="s">
        <v>619</v>
      </c>
    </row>
    <row r="8464" spans="1:5" ht="13.5" x14ac:dyDescent="0.25">
      <c r="A8464" s="83">
        <v>2568</v>
      </c>
      <c r="B8464" s="83" t="s">
        <v>9029</v>
      </c>
      <c r="C8464" s="83" t="s">
        <v>225</v>
      </c>
      <c r="D8464" s="359">
        <v>116.51</v>
      </c>
      <c r="E8464" s="522" t="s">
        <v>619</v>
      </c>
    </row>
    <row r="8465" spans="1:5" ht="13.5" x14ac:dyDescent="0.25">
      <c r="A8465" s="83">
        <v>2594</v>
      </c>
      <c r="B8465" s="83" t="s">
        <v>9030</v>
      </c>
      <c r="C8465" s="83" t="s">
        <v>225</v>
      </c>
      <c r="D8465" s="359">
        <v>194.1</v>
      </c>
      <c r="E8465" s="522" t="s">
        <v>619</v>
      </c>
    </row>
    <row r="8466" spans="1:5" ht="13.5" x14ac:dyDescent="0.25">
      <c r="A8466" s="83">
        <v>2587</v>
      </c>
      <c r="B8466" s="83" t="s">
        <v>9031</v>
      </c>
      <c r="C8466" s="83" t="s">
        <v>225</v>
      </c>
      <c r="D8466" s="359">
        <v>33.08</v>
      </c>
      <c r="E8466" s="522" t="s">
        <v>619</v>
      </c>
    </row>
    <row r="8467" spans="1:5" ht="13.5" x14ac:dyDescent="0.25">
      <c r="A8467" s="83">
        <v>2588</v>
      </c>
      <c r="B8467" s="83" t="s">
        <v>9032</v>
      </c>
      <c r="C8467" s="83" t="s">
        <v>225</v>
      </c>
      <c r="D8467" s="359">
        <v>26.28</v>
      </c>
      <c r="E8467" s="522" t="s">
        <v>619</v>
      </c>
    </row>
    <row r="8468" spans="1:5" ht="13.5" x14ac:dyDescent="0.25">
      <c r="A8468" s="83">
        <v>2569</v>
      </c>
      <c r="B8468" s="83" t="s">
        <v>9033</v>
      </c>
      <c r="C8468" s="83" t="s">
        <v>225</v>
      </c>
      <c r="D8468" s="359">
        <v>10.119999999999999</v>
      </c>
      <c r="E8468" s="522" t="s">
        <v>619</v>
      </c>
    </row>
    <row r="8469" spans="1:5" ht="13.5" x14ac:dyDescent="0.25">
      <c r="A8469" s="83">
        <v>2570</v>
      </c>
      <c r="B8469" s="83" t="s">
        <v>9034</v>
      </c>
      <c r="C8469" s="83" t="s">
        <v>225</v>
      </c>
      <c r="D8469" s="359">
        <v>16.97</v>
      </c>
      <c r="E8469" s="522" t="s">
        <v>619</v>
      </c>
    </row>
    <row r="8470" spans="1:5" ht="13.5" x14ac:dyDescent="0.25">
      <c r="A8470" s="83">
        <v>2571</v>
      </c>
      <c r="B8470" s="83" t="s">
        <v>9035</v>
      </c>
      <c r="C8470" s="83" t="s">
        <v>225</v>
      </c>
      <c r="D8470" s="359">
        <v>50.38</v>
      </c>
      <c r="E8470" s="522" t="s">
        <v>619</v>
      </c>
    </row>
    <row r="8471" spans="1:5" ht="13.5" x14ac:dyDescent="0.25">
      <c r="A8471" s="83">
        <v>2593</v>
      </c>
      <c r="B8471" s="83" t="s">
        <v>9036</v>
      </c>
      <c r="C8471" s="83" t="s">
        <v>225</v>
      </c>
      <c r="D8471" s="359">
        <v>10.79</v>
      </c>
      <c r="E8471" s="522" t="s">
        <v>619</v>
      </c>
    </row>
    <row r="8472" spans="1:5" ht="13.5" x14ac:dyDescent="0.25">
      <c r="A8472" s="83">
        <v>2572</v>
      </c>
      <c r="B8472" s="83" t="s">
        <v>9037</v>
      </c>
      <c r="C8472" s="83" t="s">
        <v>225</v>
      </c>
      <c r="D8472" s="359">
        <v>149</v>
      </c>
      <c r="E8472" s="522" t="s">
        <v>619</v>
      </c>
    </row>
    <row r="8473" spans="1:5" ht="13.5" x14ac:dyDescent="0.25">
      <c r="A8473" s="83">
        <v>2595</v>
      </c>
      <c r="B8473" s="83" t="s">
        <v>9038</v>
      </c>
      <c r="C8473" s="83" t="s">
        <v>225</v>
      </c>
      <c r="D8473" s="359">
        <v>232.47</v>
      </c>
      <c r="E8473" s="522" t="s">
        <v>619</v>
      </c>
    </row>
    <row r="8474" spans="1:5" ht="13.5" x14ac:dyDescent="0.25">
      <c r="A8474" s="83">
        <v>2576</v>
      </c>
      <c r="B8474" s="83" t="s">
        <v>9039</v>
      </c>
      <c r="C8474" s="83" t="s">
        <v>225</v>
      </c>
      <c r="D8474" s="359">
        <v>39.630000000000003</v>
      </c>
      <c r="E8474" s="522" t="s">
        <v>619</v>
      </c>
    </row>
    <row r="8475" spans="1:5" ht="13.5" x14ac:dyDescent="0.25">
      <c r="A8475" s="83">
        <v>2575</v>
      </c>
      <c r="B8475" s="83" t="s">
        <v>9040</v>
      </c>
      <c r="C8475" s="83" t="s">
        <v>225</v>
      </c>
      <c r="D8475" s="359">
        <v>29.79</v>
      </c>
      <c r="E8475" s="522" t="s">
        <v>619</v>
      </c>
    </row>
    <row r="8476" spans="1:5" ht="13.5" x14ac:dyDescent="0.25">
      <c r="A8476" s="83">
        <v>2573</v>
      </c>
      <c r="B8476" s="83" t="s">
        <v>9041</v>
      </c>
      <c r="C8476" s="83" t="s">
        <v>225</v>
      </c>
      <c r="D8476" s="359">
        <v>12.37</v>
      </c>
      <c r="E8476" s="522" t="s">
        <v>619</v>
      </c>
    </row>
    <row r="8477" spans="1:5" ht="13.5" x14ac:dyDescent="0.25">
      <c r="A8477" s="83">
        <v>2586</v>
      </c>
      <c r="B8477" s="83" t="s">
        <v>9042</v>
      </c>
      <c r="C8477" s="83" t="s">
        <v>225</v>
      </c>
      <c r="D8477" s="359">
        <v>20.05</v>
      </c>
      <c r="E8477" s="522" t="s">
        <v>619</v>
      </c>
    </row>
    <row r="8478" spans="1:5" ht="13.5" x14ac:dyDescent="0.25">
      <c r="A8478" s="83">
        <v>2577</v>
      </c>
      <c r="B8478" s="83" t="s">
        <v>9043</v>
      </c>
      <c r="C8478" s="83" t="s">
        <v>225</v>
      </c>
      <c r="D8478" s="359">
        <v>53.7</v>
      </c>
      <c r="E8478" s="522" t="s">
        <v>619</v>
      </c>
    </row>
    <row r="8479" spans="1:5" ht="13.5" x14ac:dyDescent="0.25">
      <c r="A8479" s="83">
        <v>2574</v>
      </c>
      <c r="B8479" s="83" t="s">
        <v>9044</v>
      </c>
      <c r="C8479" s="83" t="s">
        <v>225</v>
      </c>
      <c r="D8479" s="359">
        <v>12.45</v>
      </c>
      <c r="E8479" s="522" t="s">
        <v>619</v>
      </c>
    </row>
    <row r="8480" spans="1:5" ht="13.5" x14ac:dyDescent="0.25">
      <c r="A8480" s="83">
        <v>2578</v>
      </c>
      <c r="B8480" s="83" t="s">
        <v>9045</v>
      </c>
      <c r="C8480" s="83" t="s">
        <v>225</v>
      </c>
      <c r="D8480" s="359">
        <v>167.65</v>
      </c>
      <c r="E8480" s="522" t="s">
        <v>619</v>
      </c>
    </row>
    <row r="8481" spans="1:5" ht="13.5" x14ac:dyDescent="0.25">
      <c r="A8481" s="83">
        <v>2585</v>
      </c>
      <c r="B8481" s="83" t="s">
        <v>9046</v>
      </c>
      <c r="C8481" s="83" t="s">
        <v>225</v>
      </c>
      <c r="D8481" s="359">
        <v>230.06</v>
      </c>
      <c r="E8481" s="522" t="s">
        <v>619</v>
      </c>
    </row>
    <row r="8482" spans="1:5" ht="13.5" x14ac:dyDescent="0.25">
      <c r="A8482" s="83">
        <v>12008</v>
      </c>
      <c r="B8482" s="83" t="s">
        <v>9047</v>
      </c>
      <c r="C8482" s="83" t="s">
        <v>225</v>
      </c>
      <c r="D8482" s="359">
        <v>123.43</v>
      </c>
      <c r="E8482" s="522" t="s">
        <v>619</v>
      </c>
    </row>
    <row r="8483" spans="1:5" ht="13.5" x14ac:dyDescent="0.25">
      <c r="A8483" s="83">
        <v>2582</v>
      </c>
      <c r="B8483" s="83" t="s">
        <v>9048</v>
      </c>
      <c r="C8483" s="83" t="s">
        <v>225</v>
      </c>
      <c r="D8483" s="359">
        <v>36.76</v>
      </c>
      <c r="E8483" s="522" t="s">
        <v>619</v>
      </c>
    </row>
    <row r="8484" spans="1:5" ht="13.5" x14ac:dyDescent="0.25">
      <c r="A8484" s="83">
        <v>2597</v>
      </c>
      <c r="B8484" s="83" t="s">
        <v>9049</v>
      </c>
      <c r="C8484" s="83" t="s">
        <v>225</v>
      </c>
      <c r="D8484" s="359">
        <v>31.5</v>
      </c>
      <c r="E8484" s="522" t="s">
        <v>619</v>
      </c>
    </row>
    <row r="8485" spans="1:5" ht="13.5" x14ac:dyDescent="0.25">
      <c r="A8485" s="83">
        <v>2579</v>
      </c>
      <c r="B8485" s="83" t="s">
        <v>9050</v>
      </c>
      <c r="C8485" s="83" t="s">
        <v>225</v>
      </c>
      <c r="D8485" s="359">
        <v>15</v>
      </c>
      <c r="E8485" s="522" t="s">
        <v>619</v>
      </c>
    </row>
    <row r="8486" spans="1:5" ht="13.5" x14ac:dyDescent="0.25">
      <c r="A8486" s="83">
        <v>2581</v>
      </c>
      <c r="B8486" s="83" t="s">
        <v>9051</v>
      </c>
      <c r="C8486" s="83" t="s">
        <v>225</v>
      </c>
      <c r="D8486" s="359">
        <v>19.190000000000001</v>
      </c>
      <c r="E8486" s="522" t="s">
        <v>619</v>
      </c>
    </row>
    <row r="8487" spans="1:5" ht="13.5" x14ac:dyDescent="0.25">
      <c r="A8487" s="83">
        <v>2596</v>
      </c>
      <c r="B8487" s="83" t="s">
        <v>9052</v>
      </c>
      <c r="C8487" s="83" t="s">
        <v>225</v>
      </c>
      <c r="D8487" s="359">
        <v>56.76</v>
      </c>
      <c r="E8487" s="522" t="s">
        <v>619</v>
      </c>
    </row>
    <row r="8488" spans="1:5" ht="13.5" x14ac:dyDescent="0.25">
      <c r="A8488" s="83">
        <v>2580</v>
      </c>
      <c r="B8488" s="83" t="s">
        <v>9053</v>
      </c>
      <c r="C8488" s="83" t="s">
        <v>225</v>
      </c>
      <c r="D8488" s="359">
        <v>16.440000000000001</v>
      </c>
      <c r="E8488" s="522" t="s">
        <v>619</v>
      </c>
    </row>
    <row r="8489" spans="1:5" ht="13.5" x14ac:dyDescent="0.25">
      <c r="A8489" s="83">
        <v>2583</v>
      </c>
      <c r="B8489" s="83" t="s">
        <v>9054</v>
      </c>
      <c r="C8489" s="83" t="s">
        <v>225</v>
      </c>
      <c r="D8489" s="359">
        <v>138.05000000000001</v>
      </c>
      <c r="E8489" s="522" t="s">
        <v>619</v>
      </c>
    </row>
    <row r="8490" spans="1:5" ht="13.5" x14ac:dyDescent="0.25">
      <c r="A8490" s="83">
        <v>2584</v>
      </c>
      <c r="B8490" s="83" t="s">
        <v>9055</v>
      </c>
      <c r="C8490" s="83" t="s">
        <v>225</v>
      </c>
      <c r="D8490" s="359">
        <v>229.82</v>
      </c>
      <c r="E8490" s="522" t="s">
        <v>619</v>
      </c>
    </row>
    <row r="8491" spans="1:5" ht="13.5" x14ac:dyDescent="0.25">
      <c r="A8491" s="83">
        <v>12010</v>
      </c>
      <c r="B8491" s="83" t="s">
        <v>9056</v>
      </c>
      <c r="C8491" s="83" t="s">
        <v>225</v>
      </c>
      <c r="D8491" s="359">
        <v>11.39</v>
      </c>
      <c r="E8491" s="522" t="s">
        <v>619</v>
      </c>
    </row>
    <row r="8492" spans="1:5" ht="13.5" x14ac:dyDescent="0.25">
      <c r="A8492" s="83">
        <v>39329</v>
      </c>
      <c r="B8492" s="83" t="s">
        <v>9057</v>
      </c>
      <c r="C8492" s="83" t="s">
        <v>225</v>
      </c>
      <c r="D8492" s="359">
        <v>11.91</v>
      </c>
      <c r="E8492" s="522" t="s">
        <v>619</v>
      </c>
    </row>
    <row r="8493" spans="1:5" ht="13.5" x14ac:dyDescent="0.25">
      <c r="A8493" s="83">
        <v>39330</v>
      </c>
      <c r="B8493" s="83" t="s">
        <v>9058</v>
      </c>
      <c r="C8493" s="83" t="s">
        <v>225</v>
      </c>
      <c r="D8493" s="359">
        <v>12.53</v>
      </c>
      <c r="E8493" s="522" t="s">
        <v>619</v>
      </c>
    </row>
    <row r="8494" spans="1:5" ht="13.5" x14ac:dyDescent="0.25">
      <c r="A8494" s="83">
        <v>39332</v>
      </c>
      <c r="B8494" s="83" t="s">
        <v>9059</v>
      </c>
      <c r="C8494" s="83" t="s">
        <v>225</v>
      </c>
      <c r="D8494" s="359">
        <v>14</v>
      </c>
      <c r="E8494" s="522" t="s">
        <v>619</v>
      </c>
    </row>
    <row r="8495" spans="1:5" ht="13.5" x14ac:dyDescent="0.25">
      <c r="A8495" s="83">
        <v>39331</v>
      </c>
      <c r="B8495" s="83" t="s">
        <v>9060</v>
      </c>
      <c r="C8495" s="83" t="s">
        <v>225</v>
      </c>
      <c r="D8495" s="359">
        <v>11.15</v>
      </c>
      <c r="E8495" s="522" t="s">
        <v>619</v>
      </c>
    </row>
    <row r="8496" spans="1:5" ht="13.5" x14ac:dyDescent="0.25">
      <c r="A8496" s="83">
        <v>39333</v>
      </c>
      <c r="B8496" s="83" t="s">
        <v>9061</v>
      </c>
      <c r="C8496" s="83" t="s">
        <v>225</v>
      </c>
      <c r="D8496" s="359">
        <v>10.87</v>
      </c>
      <c r="E8496" s="522" t="s">
        <v>619</v>
      </c>
    </row>
    <row r="8497" spans="1:5" ht="13.5" x14ac:dyDescent="0.25">
      <c r="A8497" s="83">
        <v>39335</v>
      </c>
      <c r="B8497" s="83" t="s">
        <v>9062</v>
      </c>
      <c r="C8497" s="83" t="s">
        <v>225</v>
      </c>
      <c r="D8497" s="359">
        <v>12.57</v>
      </c>
      <c r="E8497" s="522" t="s">
        <v>619</v>
      </c>
    </row>
    <row r="8498" spans="1:5" ht="13.5" x14ac:dyDescent="0.25">
      <c r="A8498" s="83">
        <v>39334</v>
      </c>
      <c r="B8498" s="83" t="s">
        <v>9063</v>
      </c>
      <c r="C8498" s="83" t="s">
        <v>225</v>
      </c>
      <c r="D8498" s="359">
        <v>10</v>
      </c>
      <c r="E8498" s="522" t="s">
        <v>619</v>
      </c>
    </row>
    <row r="8499" spans="1:5" ht="13.5" x14ac:dyDescent="0.25">
      <c r="A8499" s="83">
        <v>12016</v>
      </c>
      <c r="B8499" s="83" t="s">
        <v>9064</v>
      </c>
      <c r="C8499" s="83" t="s">
        <v>225</v>
      </c>
      <c r="D8499" s="359">
        <v>12.55</v>
      </c>
      <c r="E8499" s="522" t="s">
        <v>619</v>
      </c>
    </row>
    <row r="8500" spans="1:5" ht="13.5" x14ac:dyDescent="0.25">
      <c r="A8500" s="83">
        <v>12015</v>
      </c>
      <c r="B8500" s="83" t="s">
        <v>9065</v>
      </c>
      <c r="C8500" s="83" t="s">
        <v>225</v>
      </c>
      <c r="D8500" s="359">
        <v>14.61</v>
      </c>
      <c r="E8500" s="522" t="s">
        <v>619</v>
      </c>
    </row>
    <row r="8501" spans="1:5" ht="13.5" x14ac:dyDescent="0.25">
      <c r="A8501" s="83">
        <v>12020</v>
      </c>
      <c r="B8501" s="83" t="s">
        <v>9066</v>
      </c>
      <c r="C8501" s="83" t="s">
        <v>225</v>
      </c>
      <c r="D8501" s="359">
        <v>12.55</v>
      </c>
      <c r="E8501" s="522" t="s">
        <v>619</v>
      </c>
    </row>
    <row r="8502" spans="1:5" ht="13.5" x14ac:dyDescent="0.25">
      <c r="A8502" s="83">
        <v>12019</v>
      </c>
      <c r="B8502" s="83" t="s">
        <v>9067</v>
      </c>
      <c r="C8502" s="83" t="s">
        <v>225</v>
      </c>
      <c r="D8502" s="359">
        <v>14.61</v>
      </c>
      <c r="E8502" s="522" t="s">
        <v>619</v>
      </c>
    </row>
    <row r="8503" spans="1:5" ht="13.5" x14ac:dyDescent="0.25">
      <c r="A8503" s="83">
        <v>39336</v>
      </c>
      <c r="B8503" s="83" t="s">
        <v>9068</v>
      </c>
      <c r="C8503" s="83" t="s">
        <v>225</v>
      </c>
      <c r="D8503" s="359">
        <v>12.53</v>
      </c>
      <c r="E8503" s="522" t="s">
        <v>619</v>
      </c>
    </row>
    <row r="8504" spans="1:5" ht="13.5" x14ac:dyDescent="0.25">
      <c r="A8504" s="83">
        <v>39338</v>
      </c>
      <c r="B8504" s="83" t="s">
        <v>9069</v>
      </c>
      <c r="C8504" s="83" t="s">
        <v>225</v>
      </c>
      <c r="D8504" s="359">
        <v>14</v>
      </c>
      <c r="E8504" s="522" t="s">
        <v>619</v>
      </c>
    </row>
    <row r="8505" spans="1:5" ht="13.5" x14ac:dyDescent="0.25">
      <c r="A8505" s="83">
        <v>39337</v>
      </c>
      <c r="B8505" s="83" t="s">
        <v>9070</v>
      </c>
      <c r="C8505" s="83" t="s">
        <v>225</v>
      </c>
      <c r="D8505" s="359">
        <v>11.15</v>
      </c>
      <c r="E8505" s="522" t="s">
        <v>619</v>
      </c>
    </row>
    <row r="8506" spans="1:5" ht="13.5" x14ac:dyDescent="0.25">
      <c r="A8506" s="83">
        <v>39341</v>
      </c>
      <c r="B8506" s="83" t="s">
        <v>9071</v>
      </c>
      <c r="C8506" s="83" t="s">
        <v>225</v>
      </c>
      <c r="D8506" s="359">
        <v>18.25</v>
      </c>
      <c r="E8506" s="522" t="s">
        <v>619</v>
      </c>
    </row>
    <row r="8507" spans="1:5" ht="13.5" x14ac:dyDescent="0.25">
      <c r="A8507" s="83">
        <v>39340</v>
      </c>
      <c r="B8507" s="83" t="s">
        <v>9072</v>
      </c>
      <c r="C8507" s="83" t="s">
        <v>225</v>
      </c>
      <c r="D8507" s="359">
        <v>13.4</v>
      </c>
      <c r="E8507" s="522" t="s">
        <v>619</v>
      </c>
    </row>
    <row r="8508" spans="1:5" ht="13.5" x14ac:dyDescent="0.25">
      <c r="A8508" s="83">
        <v>12025</v>
      </c>
      <c r="B8508" s="83" t="s">
        <v>9073</v>
      </c>
      <c r="C8508" s="83" t="s">
        <v>225</v>
      </c>
      <c r="D8508" s="359">
        <v>13.84</v>
      </c>
      <c r="E8508" s="522" t="s">
        <v>619</v>
      </c>
    </row>
    <row r="8509" spans="1:5" ht="13.5" x14ac:dyDescent="0.25">
      <c r="A8509" s="83">
        <v>39342</v>
      </c>
      <c r="B8509" s="83" t="s">
        <v>9074</v>
      </c>
      <c r="C8509" s="83" t="s">
        <v>225</v>
      </c>
      <c r="D8509" s="359">
        <v>18.25</v>
      </c>
      <c r="E8509" s="522" t="s">
        <v>619</v>
      </c>
    </row>
    <row r="8510" spans="1:5" ht="13.5" x14ac:dyDescent="0.25">
      <c r="A8510" s="83">
        <v>39343</v>
      </c>
      <c r="B8510" s="83" t="s">
        <v>9075</v>
      </c>
      <c r="C8510" s="83" t="s">
        <v>225</v>
      </c>
      <c r="D8510" s="359">
        <v>15.41</v>
      </c>
      <c r="E8510" s="522" t="s">
        <v>619</v>
      </c>
    </row>
    <row r="8511" spans="1:5" ht="13.5" x14ac:dyDescent="0.25">
      <c r="A8511" s="83">
        <v>39345</v>
      </c>
      <c r="B8511" s="83" t="s">
        <v>9076</v>
      </c>
      <c r="C8511" s="83" t="s">
        <v>225</v>
      </c>
      <c r="D8511" s="359">
        <v>20.86</v>
      </c>
      <c r="E8511" s="522" t="s">
        <v>619</v>
      </c>
    </row>
    <row r="8512" spans="1:5" ht="13.5" x14ac:dyDescent="0.25">
      <c r="A8512" s="83">
        <v>39344</v>
      </c>
      <c r="B8512" s="83" t="s">
        <v>9077</v>
      </c>
      <c r="C8512" s="83" t="s">
        <v>225</v>
      </c>
      <c r="D8512" s="359">
        <v>14.9</v>
      </c>
      <c r="E8512" s="522" t="s">
        <v>619</v>
      </c>
    </row>
    <row r="8513" spans="1:5" ht="13.5" x14ac:dyDescent="0.25">
      <c r="A8513" s="83">
        <v>12623</v>
      </c>
      <c r="B8513" s="83" t="s">
        <v>9078</v>
      </c>
      <c r="C8513" s="83" t="s">
        <v>206</v>
      </c>
      <c r="D8513" s="359">
        <v>14.24</v>
      </c>
      <c r="E8513" s="522" t="s">
        <v>619</v>
      </c>
    </row>
    <row r="8514" spans="1:5" ht="13.5" x14ac:dyDescent="0.25">
      <c r="A8514" s="83">
        <v>34498</v>
      </c>
      <c r="B8514" s="83" t="s">
        <v>9079</v>
      </c>
      <c r="C8514" s="83" t="s">
        <v>225</v>
      </c>
      <c r="D8514" s="359">
        <v>99.66</v>
      </c>
      <c r="E8514" s="522" t="s">
        <v>619</v>
      </c>
    </row>
    <row r="8515" spans="1:5" ht="13.5" x14ac:dyDescent="0.25">
      <c r="A8515" s="83">
        <v>13244</v>
      </c>
      <c r="B8515" s="83" t="s">
        <v>9080</v>
      </c>
      <c r="C8515" s="83" t="s">
        <v>225</v>
      </c>
      <c r="D8515" s="359">
        <v>41.95</v>
      </c>
      <c r="E8515" s="522" t="s">
        <v>619</v>
      </c>
    </row>
    <row r="8516" spans="1:5" ht="13.5" x14ac:dyDescent="0.25">
      <c r="A8516" s="83">
        <v>38998</v>
      </c>
      <c r="B8516" s="83" t="s">
        <v>9081</v>
      </c>
      <c r="C8516" s="83" t="s">
        <v>225</v>
      </c>
      <c r="D8516" s="359">
        <v>14.08</v>
      </c>
      <c r="E8516" s="522" t="s">
        <v>619</v>
      </c>
    </row>
    <row r="8517" spans="1:5" ht="13.5" x14ac:dyDescent="0.25">
      <c r="A8517" s="83">
        <v>38999</v>
      </c>
      <c r="B8517" s="83" t="s">
        <v>9082</v>
      </c>
      <c r="C8517" s="83" t="s">
        <v>225</v>
      </c>
      <c r="D8517" s="359">
        <v>23.3</v>
      </c>
      <c r="E8517" s="522" t="s">
        <v>619</v>
      </c>
    </row>
    <row r="8518" spans="1:5" ht="13.5" x14ac:dyDescent="0.25">
      <c r="A8518" s="83">
        <v>38996</v>
      </c>
      <c r="B8518" s="83" t="s">
        <v>9083</v>
      </c>
      <c r="C8518" s="83" t="s">
        <v>225</v>
      </c>
      <c r="D8518" s="359">
        <v>20.350000000000001</v>
      </c>
      <c r="E8518" s="522" t="s">
        <v>619</v>
      </c>
    </row>
    <row r="8519" spans="1:5" ht="13.5" x14ac:dyDescent="0.25">
      <c r="A8519" s="83">
        <v>38997</v>
      </c>
      <c r="B8519" s="83" t="s">
        <v>9084</v>
      </c>
      <c r="C8519" s="83" t="s">
        <v>225</v>
      </c>
      <c r="D8519" s="359">
        <v>32.93</v>
      </c>
      <c r="E8519" s="522" t="s">
        <v>619</v>
      </c>
    </row>
    <row r="8520" spans="1:5" ht="13.5" x14ac:dyDescent="0.25">
      <c r="A8520" s="83">
        <v>39862</v>
      </c>
      <c r="B8520" s="83" t="s">
        <v>9085</v>
      </c>
      <c r="C8520" s="83" t="s">
        <v>225</v>
      </c>
      <c r="D8520" s="359">
        <v>15.08</v>
      </c>
      <c r="E8520" s="522" t="s">
        <v>619</v>
      </c>
    </row>
    <row r="8521" spans="1:5" ht="13.5" x14ac:dyDescent="0.25">
      <c r="A8521" s="83">
        <v>39863</v>
      </c>
      <c r="B8521" s="83" t="s">
        <v>9086</v>
      </c>
      <c r="C8521" s="83" t="s">
        <v>225</v>
      </c>
      <c r="D8521" s="359">
        <v>15.29</v>
      </c>
      <c r="E8521" s="522" t="s">
        <v>619</v>
      </c>
    </row>
    <row r="8522" spans="1:5" ht="13.5" x14ac:dyDescent="0.25">
      <c r="A8522" s="83">
        <v>39864</v>
      </c>
      <c r="B8522" s="83" t="s">
        <v>9087</v>
      </c>
      <c r="C8522" s="83" t="s">
        <v>225</v>
      </c>
      <c r="D8522" s="359">
        <v>18.97</v>
      </c>
      <c r="E8522" s="522" t="s">
        <v>619</v>
      </c>
    </row>
    <row r="8523" spans="1:5" ht="13.5" x14ac:dyDescent="0.25">
      <c r="A8523" s="83">
        <v>39865</v>
      </c>
      <c r="B8523" s="83" t="s">
        <v>9088</v>
      </c>
      <c r="C8523" s="83" t="s">
        <v>225</v>
      </c>
      <c r="D8523" s="359">
        <v>26.74</v>
      </c>
      <c r="E8523" s="522" t="s">
        <v>619</v>
      </c>
    </row>
    <row r="8524" spans="1:5" ht="13.5" x14ac:dyDescent="0.25">
      <c r="A8524" s="83">
        <v>2517</v>
      </c>
      <c r="B8524" s="83" t="s">
        <v>9089</v>
      </c>
      <c r="C8524" s="83" t="s">
        <v>225</v>
      </c>
      <c r="D8524" s="359">
        <v>22.9</v>
      </c>
      <c r="E8524" s="522" t="s">
        <v>619</v>
      </c>
    </row>
    <row r="8525" spans="1:5" ht="13.5" x14ac:dyDescent="0.25">
      <c r="A8525" s="83">
        <v>2522</v>
      </c>
      <c r="B8525" s="83" t="s">
        <v>9090</v>
      </c>
      <c r="C8525" s="83" t="s">
        <v>225</v>
      </c>
      <c r="D8525" s="359">
        <v>14.8</v>
      </c>
      <c r="E8525" s="522" t="s">
        <v>619</v>
      </c>
    </row>
    <row r="8526" spans="1:5" ht="13.5" x14ac:dyDescent="0.25">
      <c r="A8526" s="83">
        <v>2548</v>
      </c>
      <c r="B8526" s="83" t="s">
        <v>9091</v>
      </c>
      <c r="C8526" s="83" t="s">
        <v>225</v>
      </c>
      <c r="D8526" s="359">
        <v>9.1</v>
      </c>
      <c r="E8526" s="522" t="s">
        <v>619</v>
      </c>
    </row>
    <row r="8527" spans="1:5" ht="13.5" x14ac:dyDescent="0.25">
      <c r="A8527" s="83">
        <v>2516</v>
      </c>
      <c r="B8527" s="83" t="s">
        <v>9092</v>
      </c>
      <c r="C8527" s="83" t="s">
        <v>225</v>
      </c>
      <c r="D8527" s="359">
        <v>11.88</v>
      </c>
      <c r="E8527" s="522" t="s">
        <v>619</v>
      </c>
    </row>
    <row r="8528" spans="1:5" ht="13.5" x14ac:dyDescent="0.25">
      <c r="A8528" s="83">
        <v>2518</v>
      </c>
      <c r="B8528" s="83" t="s">
        <v>9093</v>
      </c>
      <c r="C8528" s="83" t="s">
        <v>225</v>
      </c>
      <c r="D8528" s="359">
        <v>108.99</v>
      </c>
      <c r="E8528" s="522" t="s">
        <v>619</v>
      </c>
    </row>
    <row r="8529" spans="1:5" ht="13.5" x14ac:dyDescent="0.25">
      <c r="A8529" s="83">
        <v>2521</v>
      </c>
      <c r="B8529" s="83" t="s">
        <v>9094</v>
      </c>
      <c r="C8529" s="83" t="s">
        <v>225</v>
      </c>
      <c r="D8529" s="359">
        <v>46.4</v>
      </c>
      <c r="E8529" s="522" t="s">
        <v>619</v>
      </c>
    </row>
    <row r="8530" spans="1:5" ht="13.5" x14ac:dyDescent="0.25">
      <c r="A8530" s="83">
        <v>2515</v>
      </c>
      <c r="B8530" s="83" t="s">
        <v>9095</v>
      </c>
      <c r="C8530" s="83" t="s">
        <v>225</v>
      </c>
      <c r="D8530" s="359">
        <v>9.89</v>
      </c>
      <c r="E8530" s="522" t="s">
        <v>619</v>
      </c>
    </row>
    <row r="8531" spans="1:5" ht="13.5" x14ac:dyDescent="0.25">
      <c r="A8531" s="83">
        <v>2519</v>
      </c>
      <c r="B8531" s="83" t="s">
        <v>9096</v>
      </c>
      <c r="C8531" s="83" t="s">
        <v>225</v>
      </c>
      <c r="D8531" s="359">
        <v>131.41999999999999</v>
      </c>
      <c r="E8531" s="522" t="s">
        <v>619</v>
      </c>
    </row>
    <row r="8532" spans="1:5" ht="13.5" x14ac:dyDescent="0.25">
      <c r="A8532" s="83">
        <v>2520</v>
      </c>
      <c r="B8532" s="83" t="s">
        <v>9097</v>
      </c>
      <c r="C8532" s="83" t="s">
        <v>225</v>
      </c>
      <c r="D8532" s="359">
        <v>241.89</v>
      </c>
      <c r="E8532" s="522" t="s">
        <v>619</v>
      </c>
    </row>
    <row r="8533" spans="1:5" ht="13.5" x14ac:dyDescent="0.25">
      <c r="A8533" s="83">
        <v>1602</v>
      </c>
      <c r="B8533" s="83" t="s">
        <v>9098</v>
      </c>
      <c r="C8533" s="83" t="s">
        <v>225</v>
      </c>
      <c r="D8533" s="359">
        <v>42.71</v>
      </c>
      <c r="E8533" s="522" t="s">
        <v>619</v>
      </c>
    </row>
    <row r="8534" spans="1:5" ht="13.5" x14ac:dyDescent="0.25">
      <c r="A8534" s="83">
        <v>1601</v>
      </c>
      <c r="B8534" s="83" t="s">
        <v>9099</v>
      </c>
      <c r="C8534" s="83" t="s">
        <v>225</v>
      </c>
      <c r="D8534" s="359">
        <v>38.07</v>
      </c>
      <c r="E8534" s="522" t="s">
        <v>619</v>
      </c>
    </row>
    <row r="8535" spans="1:5" ht="13.5" x14ac:dyDescent="0.25">
      <c r="A8535" s="83">
        <v>1598</v>
      </c>
      <c r="B8535" s="83" t="s">
        <v>9100</v>
      </c>
      <c r="C8535" s="83" t="s">
        <v>225</v>
      </c>
      <c r="D8535" s="359">
        <v>11.26</v>
      </c>
      <c r="E8535" s="522" t="s">
        <v>619</v>
      </c>
    </row>
    <row r="8536" spans="1:5" ht="13.5" x14ac:dyDescent="0.25">
      <c r="A8536" s="83">
        <v>1600</v>
      </c>
      <c r="B8536" s="83" t="s">
        <v>9101</v>
      </c>
      <c r="C8536" s="83" t="s">
        <v>225</v>
      </c>
      <c r="D8536" s="359">
        <v>16.63</v>
      </c>
      <c r="E8536" s="522" t="s">
        <v>619</v>
      </c>
    </row>
    <row r="8537" spans="1:5" ht="13.5" x14ac:dyDescent="0.25">
      <c r="A8537" s="83">
        <v>1603</v>
      </c>
      <c r="B8537" s="83" t="s">
        <v>9102</v>
      </c>
      <c r="C8537" s="83" t="s">
        <v>225</v>
      </c>
      <c r="D8537" s="359">
        <v>64.489999999999995</v>
      </c>
      <c r="E8537" s="522" t="s">
        <v>619</v>
      </c>
    </row>
    <row r="8538" spans="1:5" ht="13.5" x14ac:dyDescent="0.25">
      <c r="A8538" s="83">
        <v>1599</v>
      </c>
      <c r="B8538" s="83" t="s">
        <v>9103</v>
      </c>
      <c r="C8538" s="83" t="s">
        <v>225</v>
      </c>
      <c r="D8538" s="359">
        <v>13.07</v>
      </c>
      <c r="E8538" s="522" t="s">
        <v>619</v>
      </c>
    </row>
    <row r="8539" spans="1:5" ht="13.5" x14ac:dyDescent="0.25">
      <c r="A8539" s="83">
        <v>1597</v>
      </c>
      <c r="B8539" s="83" t="s">
        <v>9104</v>
      </c>
      <c r="C8539" s="83" t="s">
        <v>225</v>
      </c>
      <c r="D8539" s="359">
        <v>10.59</v>
      </c>
      <c r="E8539" s="522" t="s">
        <v>619</v>
      </c>
    </row>
    <row r="8540" spans="1:5" ht="13.5" x14ac:dyDescent="0.25">
      <c r="A8540" s="83">
        <v>39600</v>
      </c>
      <c r="B8540" s="83" t="s">
        <v>9105</v>
      </c>
      <c r="C8540" s="83" t="s">
        <v>225</v>
      </c>
      <c r="D8540" s="359">
        <v>28.03</v>
      </c>
      <c r="E8540" s="522" t="s">
        <v>619</v>
      </c>
    </row>
    <row r="8541" spans="1:5" ht="13.5" x14ac:dyDescent="0.25">
      <c r="A8541" s="83">
        <v>39601</v>
      </c>
      <c r="B8541" s="83" t="s">
        <v>9106</v>
      </c>
      <c r="C8541" s="83" t="s">
        <v>225</v>
      </c>
      <c r="D8541" s="359">
        <v>48.74</v>
      </c>
      <c r="E8541" s="522" t="s">
        <v>619</v>
      </c>
    </row>
    <row r="8542" spans="1:5" ht="13.5" x14ac:dyDescent="0.25">
      <c r="A8542" s="83">
        <v>39602</v>
      </c>
      <c r="B8542" s="83" t="s">
        <v>9107</v>
      </c>
      <c r="C8542" s="83" t="s">
        <v>225</v>
      </c>
      <c r="D8542" s="359">
        <v>3.21</v>
      </c>
      <c r="E8542" s="522" t="s">
        <v>619</v>
      </c>
    </row>
    <row r="8543" spans="1:5" ht="13.5" x14ac:dyDescent="0.25">
      <c r="A8543" s="83">
        <v>39603</v>
      </c>
      <c r="B8543" s="83" t="s">
        <v>9108</v>
      </c>
      <c r="C8543" s="83" t="s">
        <v>225</v>
      </c>
      <c r="D8543" s="359">
        <v>5.49</v>
      </c>
      <c r="E8543" s="522" t="s">
        <v>619</v>
      </c>
    </row>
    <row r="8544" spans="1:5" ht="13.5" x14ac:dyDescent="0.25">
      <c r="A8544" s="83">
        <v>11821</v>
      </c>
      <c r="B8544" s="83" t="s">
        <v>9109</v>
      </c>
      <c r="C8544" s="83" t="s">
        <v>225</v>
      </c>
      <c r="D8544" s="359">
        <v>8.6999999999999993</v>
      </c>
      <c r="E8544" s="522" t="s">
        <v>619</v>
      </c>
    </row>
    <row r="8545" spans="1:5" ht="13.5" x14ac:dyDescent="0.25">
      <c r="A8545" s="83">
        <v>1562</v>
      </c>
      <c r="B8545" s="83" t="s">
        <v>9110</v>
      </c>
      <c r="C8545" s="83" t="s">
        <v>225</v>
      </c>
      <c r="D8545" s="359">
        <v>14.25</v>
      </c>
      <c r="E8545" s="522" t="s">
        <v>619</v>
      </c>
    </row>
    <row r="8546" spans="1:5" ht="13.5" x14ac:dyDescent="0.25">
      <c r="A8546" s="83">
        <v>1563</v>
      </c>
      <c r="B8546" s="83" t="s">
        <v>9111</v>
      </c>
      <c r="C8546" s="83" t="s">
        <v>225</v>
      </c>
      <c r="D8546" s="359">
        <v>19.12</v>
      </c>
      <c r="E8546" s="522" t="s">
        <v>619</v>
      </c>
    </row>
    <row r="8547" spans="1:5" ht="13.5" x14ac:dyDescent="0.25">
      <c r="A8547" s="83">
        <v>11856</v>
      </c>
      <c r="B8547" s="83" t="s">
        <v>9112</v>
      </c>
      <c r="C8547" s="83" t="s">
        <v>225</v>
      </c>
      <c r="D8547" s="359">
        <v>5.7</v>
      </c>
      <c r="E8547" s="522" t="s">
        <v>619</v>
      </c>
    </row>
    <row r="8548" spans="1:5" ht="13.5" x14ac:dyDescent="0.25">
      <c r="A8548" s="83">
        <v>11857</v>
      </c>
      <c r="B8548" s="83" t="s">
        <v>9113</v>
      </c>
      <c r="C8548" s="83" t="s">
        <v>225</v>
      </c>
      <c r="D8548" s="359">
        <v>30</v>
      </c>
      <c r="E8548" s="522" t="s">
        <v>619</v>
      </c>
    </row>
    <row r="8549" spans="1:5" ht="13.5" x14ac:dyDescent="0.25">
      <c r="A8549" s="83">
        <v>11858</v>
      </c>
      <c r="B8549" s="83" t="s">
        <v>9114</v>
      </c>
      <c r="C8549" s="83" t="s">
        <v>225</v>
      </c>
      <c r="D8549" s="359">
        <v>37.229999999999997</v>
      </c>
      <c r="E8549" s="522" t="s">
        <v>619</v>
      </c>
    </row>
    <row r="8550" spans="1:5" ht="13.5" x14ac:dyDescent="0.25">
      <c r="A8550" s="83">
        <v>1539</v>
      </c>
      <c r="B8550" s="83" t="s">
        <v>9115</v>
      </c>
      <c r="C8550" s="83" t="s">
        <v>225</v>
      </c>
      <c r="D8550" s="359">
        <v>6.7</v>
      </c>
      <c r="E8550" s="522" t="s">
        <v>619</v>
      </c>
    </row>
    <row r="8551" spans="1:5" ht="13.5" x14ac:dyDescent="0.25">
      <c r="A8551" s="83">
        <v>11859</v>
      </c>
      <c r="B8551" s="83" t="s">
        <v>9116</v>
      </c>
      <c r="C8551" s="83" t="s">
        <v>225</v>
      </c>
      <c r="D8551" s="359">
        <v>50.65</v>
      </c>
      <c r="E8551" s="522" t="s">
        <v>619</v>
      </c>
    </row>
    <row r="8552" spans="1:5" ht="13.5" x14ac:dyDescent="0.25">
      <c r="A8552" s="83">
        <v>1550</v>
      </c>
      <c r="B8552" s="83" t="s">
        <v>9117</v>
      </c>
      <c r="C8552" s="83" t="s">
        <v>225</v>
      </c>
      <c r="D8552" s="359">
        <v>7.07</v>
      </c>
      <c r="E8552" s="522" t="s">
        <v>619</v>
      </c>
    </row>
    <row r="8553" spans="1:5" ht="13.5" x14ac:dyDescent="0.25">
      <c r="A8553" s="83">
        <v>11854</v>
      </c>
      <c r="B8553" s="83" t="s">
        <v>9118</v>
      </c>
      <c r="C8553" s="83" t="s">
        <v>225</v>
      </c>
      <c r="D8553" s="359">
        <v>8.83</v>
      </c>
      <c r="E8553" s="522" t="s">
        <v>619</v>
      </c>
    </row>
    <row r="8554" spans="1:5" ht="13.5" x14ac:dyDescent="0.25">
      <c r="A8554" s="83">
        <v>11862</v>
      </c>
      <c r="B8554" s="83" t="s">
        <v>9119</v>
      </c>
      <c r="C8554" s="83" t="s">
        <v>225</v>
      </c>
      <c r="D8554" s="359">
        <v>12.38</v>
      </c>
      <c r="E8554" s="522" t="s">
        <v>619</v>
      </c>
    </row>
    <row r="8555" spans="1:5" ht="13.5" x14ac:dyDescent="0.25">
      <c r="A8555" s="83">
        <v>11863</v>
      </c>
      <c r="B8555" s="83" t="s">
        <v>9120</v>
      </c>
      <c r="C8555" s="83" t="s">
        <v>225</v>
      </c>
      <c r="D8555" s="359">
        <v>5</v>
      </c>
      <c r="E8555" s="522" t="s">
        <v>619</v>
      </c>
    </row>
    <row r="8556" spans="1:5" ht="13.5" x14ac:dyDescent="0.25">
      <c r="A8556" s="83">
        <v>11855</v>
      </c>
      <c r="B8556" s="83" t="s">
        <v>9121</v>
      </c>
      <c r="C8556" s="83" t="s">
        <v>225</v>
      </c>
      <c r="D8556" s="359">
        <v>18.489999999999998</v>
      </c>
      <c r="E8556" s="522" t="s">
        <v>619</v>
      </c>
    </row>
    <row r="8557" spans="1:5" ht="13.5" x14ac:dyDescent="0.25">
      <c r="A8557" s="83">
        <v>11864</v>
      </c>
      <c r="B8557" s="83" t="s">
        <v>9122</v>
      </c>
      <c r="C8557" s="83" t="s">
        <v>225</v>
      </c>
      <c r="D8557" s="359">
        <v>27.95</v>
      </c>
      <c r="E8557" s="522" t="s">
        <v>619</v>
      </c>
    </row>
    <row r="8558" spans="1:5" ht="13.5" x14ac:dyDescent="0.25">
      <c r="A8558" s="83">
        <v>2527</v>
      </c>
      <c r="B8558" s="83" t="s">
        <v>9123</v>
      </c>
      <c r="C8558" s="83" t="s">
        <v>225</v>
      </c>
      <c r="D8558" s="359">
        <v>8.19</v>
      </c>
      <c r="E8558" s="522" t="s">
        <v>619</v>
      </c>
    </row>
    <row r="8559" spans="1:5" ht="13.5" x14ac:dyDescent="0.25">
      <c r="A8559" s="83">
        <v>2526</v>
      </c>
      <c r="B8559" s="83" t="s">
        <v>9124</v>
      </c>
      <c r="C8559" s="83" t="s">
        <v>225</v>
      </c>
      <c r="D8559" s="359">
        <v>5.25</v>
      </c>
      <c r="E8559" s="522" t="s">
        <v>619</v>
      </c>
    </row>
    <row r="8560" spans="1:5" ht="13.5" x14ac:dyDescent="0.25">
      <c r="A8560" s="83">
        <v>2487</v>
      </c>
      <c r="B8560" s="83" t="s">
        <v>9125</v>
      </c>
      <c r="C8560" s="83" t="s">
        <v>225</v>
      </c>
      <c r="D8560" s="359">
        <v>1.79</v>
      </c>
      <c r="E8560" s="522" t="s">
        <v>619</v>
      </c>
    </row>
    <row r="8561" spans="1:5" ht="13.5" x14ac:dyDescent="0.25">
      <c r="A8561" s="83">
        <v>2483</v>
      </c>
      <c r="B8561" s="83" t="s">
        <v>9126</v>
      </c>
      <c r="C8561" s="83" t="s">
        <v>225</v>
      </c>
      <c r="D8561" s="359">
        <v>3.74</v>
      </c>
      <c r="E8561" s="522" t="s">
        <v>619</v>
      </c>
    </row>
    <row r="8562" spans="1:5" ht="13.5" x14ac:dyDescent="0.25">
      <c r="A8562" s="83">
        <v>2528</v>
      </c>
      <c r="B8562" s="83" t="s">
        <v>9127</v>
      </c>
      <c r="C8562" s="83" t="s">
        <v>225</v>
      </c>
      <c r="D8562" s="359">
        <v>20.62</v>
      </c>
      <c r="E8562" s="522" t="s">
        <v>619</v>
      </c>
    </row>
    <row r="8563" spans="1:5" ht="13.5" x14ac:dyDescent="0.25">
      <c r="A8563" s="83">
        <v>2489</v>
      </c>
      <c r="B8563" s="83" t="s">
        <v>9128</v>
      </c>
      <c r="C8563" s="83" t="s">
        <v>225</v>
      </c>
      <c r="D8563" s="359">
        <v>9.08</v>
      </c>
      <c r="E8563" s="522" t="s">
        <v>619</v>
      </c>
    </row>
    <row r="8564" spans="1:5" ht="13.5" x14ac:dyDescent="0.25">
      <c r="A8564" s="83">
        <v>2488</v>
      </c>
      <c r="B8564" s="83" t="s">
        <v>9129</v>
      </c>
      <c r="C8564" s="83" t="s">
        <v>225</v>
      </c>
      <c r="D8564" s="359">
        <v>2.1</v>
      </c>
      <c r="E8564" s="522" t="s">
        <v>619</v>
      </c>
    </row>
    <row r="8565" spans="1:5" ht="13.5" x14ac:dyDescent="0.25">
      <c r="A8565" s="83">
        <v>2484</v>
      </c>
      <c r="B8565" s="83" t="s">
        <v>9130</v>
      </c>
      <c r="C8565" s="83" t="s">
        <v>225</v>
      </c>
      <c r="D8565" s="359">
        <v>29.95</v>
      </c>
      <c r="E8565" s="522" t="s">
        <v>619</v>
      </c>
    </row>
    <row r="8566" spans="1:5" ht="13.5" x14ac:dyDescent="0.25">
      <c r="A8566" s="83">
        <v>2485</v>
      </c>
      <c r="B8566" s="83" t="s">
        <v>9131</v>
      </c>
      <c r="C8566" s="83" t="s">
        <v>225</v>
      </c>
      <c r="D8566" s="359">
        <v>46.95</v>
      </c>
      <c r="E8566" s="522" t="s">
        <v>619</v>
      </c>
    </row>
    <row r="8567" spans="1:5" ht="13.5" x14ac:dyDescent="0.25">
      <c r="A8567" s="83">
        <v>38005</v>
      </c>
      <c r="B8567" s="83" t="s">
        <v>9132</v>
      </c>
      <c r="C8567" s="83" t="s">
        <v>225</v>
      </c>
      <c r="D8567" s="359">
        <v>23.51</v>
      </c>
      <c r="E8567" s="522" t="s">
        <v>619</v>
      </c>
    </row>
    <row r="8568" spans="1:5" ht="13.5" x14ac:dyDescent="0.25">
      <c r="A8568" s="83">
        <v>38006</v>
      </c>
      <c r="B8568" s="83" t="s">
        <v>9133</v>
      </c>
      <c r="C8568" s="83" t="s">
        <v>225</v>
      </c>
      <c r="D8568" s="359">
        <v>28.86</v>
      </c>
      <c r="E8568" s="522" t="s">
        <v>619</v>
      </c>
    </row>
    <row r="8569" spans="1:5" ht="13.5" x14ac:dyDescent="0.25">
      <c r="A8569" s="83">
        <v>38428</v>
      </c>
      <c r="B8569" s="83" t="s">
        <v>9134</v>
      </c>
      <c r="C8569" s="83" t="s">
        <v>225</v>
      </c>
      <c r="D8569" s="359">
        <v>27.03</v>
      </c>
      <c r="E8569" s="522" t="s">
        <v>619</v>
      </c>
    </row>
    <row r="8570" spans="1:5" ht="13.5" x14ac:dyDescent="0.25">
      <c r="A8570" s="83">
        <v>38007</v>
      </c>
      <c r="B8570" s="83" t="s">
        <v>9135</v>
      </c>
      <c r="C8570" s="83" t="s">
        <v>225</v>
      </c>
      <c r="D8570" s="359">
        <v>44.17</v>
      </c>
      <c r="E8570" s="522" t="s">
        <v>619</v>
      </c>
    </row>
    <row r="8571" spans="1:5" ht="13.5" x14ac:dyDescent="0.25">
      <c r="A8571" s="83">
        <v>38008</v>
      </c>
      <c r="B8571" s="83" t="s">
        <v>9136</v>
      </c>
      <c r="C8571" s="83" t="s">
        <v>225</v>
      </c>
      <c r="D8571" s="359">
        <v>177.89</v>
      </c>
      <c r="E8571" s="522" t="s">
        <v>619</v>
      </c>
    </row>
    <row r="8572" spans="1:5" ht="13.5" x14ac:dyDescent="0.25">
      <c r="A8572" s="83">
        <v>38009</v>
      </c>
      <c r="B8572" s="83" t="s">
        <v>9137</v>
      </c>
      <c r="C8572" s="83" t="s">
        <v>225</v>
      </c>
      <c r="D8572" s="359">
        <v>217.41</v>
      </c>
      <c r="E8572" s="522" t="s">
        <v>619</v>
      </c>
    </row>
    <row r="8573" spans="1:5" ht="13.5" x14ac:dyDescent="0.25">
      <c r="A8573" s="83">
        <v>39279</v>
      </c>
      <c r="B8573" s="83" t="s">
        <v>9138</v>
      </c>
      <c r="C8573" s="83" t="s">
        <v>225</v>
      </c>
      <c r="D8573" s="359">
        <v>15.19</v>
      </c>
      <c r="E8573" s="522" t="s">
        <v>619</v>
      </c>
    </row>
    <row r="8574" spans="1:5" ht="13.5" x14ac:dyDescent="0.25">
      <c r="A8574" s="83">
        <v>38845</v>
      </c>
      <c r="B8574" s="83" t="s">
        <v>9139</v>
      </c>
      <c r="C8574" s="83" t="s">
        <v>225</v>
      </c>
      <c r="D8574" s="359">
        <v>21.98</v>
      </c>
      <c r="E8574" s="522" t="s">
        <v>619</v>
      </c>
    </row>
    <row r="8575" spans="1:5" ht="13.5" x14ac:dyDescent="0.25">
      <c r="A8575" s="83">
        <v>39280</v>
      </c>
      <c r="B8575" s="83" t="s">
        <v>9140</v>
      </c>
      <c r="C8575" s="83" t="s">
        <v>225</v>
      </c>
      <c r="D8575" s="359">
        <v>19.7</v>
      </c>
      <c r="E8575" s="522" t="s">
        <v>619</v>
      </c>
    </row>
    <row r="8576" spans="1:5" ht="13.5" x14ac:dyDescent="0.25">
      <c r="A8576" s="83">
        <v>39281</v>
      </c>
      <c r="B8576" s="83" t="s">
        <v>9141</v>
      </c>
      <c r="C8576" s="83" t="s">
        <v>225</v>
      </c>
      <c r="D8576" s="359">
        <v>25.93</v>
      </c>
      <c r="E8576" s="522" t="s">
        <v>619</v>
      </c>
    </row>
    <row r="8577" spans="1:5" ht="13.5" x14ac:dyDescent="0.25">
      <c r="A8577" s="83">
        <v>38849</v>
      </c>
      <c r="B8577" s="83" t="s">
        <v>9142</v>
      </c>
      <c r="C8577" s="83" t="s">
        <v>225</v>
      </c>
      <c r="D8577" s="359">
        <v>22.21</v>
      </c>
      <c r="E8577" s="522" t="s">
        <v>619</v>
      </c>
    </row>
    <row r="8578" spans="1:5" ht="13.5" x14ac:dyDescent="0.25">
      <c r="A8578" s="83">
        <v>39282</v>
      </c>
      <c r="B8578" s="83" t="s">
        <v>9143</v>
      </c>
      <c r="C8578" s="83" t="s">
        <v>225</v>
      </c>
      <c r="D8578" s="359">
        <v>26.55</v>
      </c>
      <c r="E8578" s="522" t="s">
        <v>619</v>
      </c>
    </row>
    <row r="8579" spans="1:5" ht="13.5" x14ac:dyDescent="0.25">
      <c r="A8579" s="83">
        <v>38852</v>
      </c>
      <c r="B8579" s="83" t="s">
        <v>9144</v>
      </c>
      <c r="C8579" s="83" t="s">
        <v>225</v>
      </c>
      <c r="D8579" s="359">
        <v>36.119999999999997</v>
      </c>
      <c r="E8579" s="522" t="s">
        <v>619</v>
      </c>
    </row>
    <row r="8580" spans="1:5" ht="13.5" x14ac:dyDescent="0.25">
      <c r="A8580" s="83">
        <v>38844</v>
      </c>
      <c r="B8580" s="83" t="s">
        <v>9145</v>
      </c>
      <c r="C8580" s="83" t="s">
        <v>225</v>
      </c>
      <c r="D8580" s="359">
        <v>11.1</v>
      </c>
      <c r="E8580" s="522" t="s">
        <v>619</v>
      </c>
    </row>
    <row r="8581" spans="1:5" ht="13.5" x14ac:dyDescent="0.25">
      <c r="A8581" s="83">
        <v>38846</v>
      </c>
      <c r="B8581" s="83" t="s">
        <v>9146</v>
      </c>
      <c r="C8581" s="83" t="s">
        <v>225</v>
      </c>
      <c r="D8581" s="359">
        <v>12.14</v>
      </c>
      <c r="E8581" s="522" t="s">
        <v>619</v>
      </c>
    </row>
    <row r="8582" spans="1:5" ht="13.5" x14ac:dyDescent="0.25">
      <c r="A8582" s="83">
        <v>38847</v>
      </c>
      <c r="B8582" s="83" t="s">
        <v>9147</v>
      </c>
      <c r="C8582" s="83" t="s">
        <v>225</v>
      </c>
      <c r="D8582" s="359">
        <v>14.94</v>
      </c>
      <c r="E8582" s="522" t="s">
        <v>619</v>
      </c>
    </row>
    <row r="8583" spans="1:5" ht="13.5" x14ac:dyDescent="0.25">
      <c r="A8583" s="83">
        <v>38850</v>
      </c>
      <c r="B8583" s="83" t="s">
        <v>9148</v>
      </c>
      <c r="C8583" s="83" t="s">
        <v>225</v>
      </c>
      <c r="D8583" s="359">
        <v>20.76</v>
      </c>
      <c r="E8583" s="522" t="s">
        <v>619</v>
      </c>
    </row>
    <row r="8584" spans="1:5" ht="13.5" x14ac:dyDescent="0.25">
      <c r="A8584" s="83">
        <v>38848</v>
      </c>
      <c r="B8584" s="83" t="s">
        <v>9149</v>
      </c>
      <c r="C8584" s="83" t="s">
        <v>225</v>
      </c>
      <c r="D8584" s="359">
        <v>17.37</v>
      </c>
      <c r="E8584" s="522" t="s">
        <v>619</v>
      </c>
    </row>
    <row r="8585" spans="1:5" ht="13.5" x14ac:dyDescent="0.25">
      <c r="A8585" s="83">
        <v>38851</v>
      </c>
      <c r="B8585" s="83" t="s">
        <v>9150</v>
      </c>
      <c r="C8585" s="83" t="s">
        <v>225</v>
      </c>
      <c r="D8585" s="359">
        <v>31.56</v>
      </c>
      <c r="E8585" s="522" t="s">
        <v>619</v>
      </c>
    </row>
    <row r="8586" spans="1:5" ht="13.5" x14ac:dyDescent="0.25">
      <c r="A8586" s="83">
        <v>38860</v>
      </c>
      <c r="B8586" s="83" t="s">
        <v>9151</v>
      </c>
      <c r="C8586" s="83" t="s">
        <v>225</v>
      </c>
      <c r="D8586" s="359">
        <v>8.92</v>
      </c>
      <c r="E8586" s="522" t="s">
        <v>619</v>
      </c>
    </row>
    <row r="8587" spans="1:5" ht="13.5" x14ac:dyDescent="0.25">
      <c r="A8587" s="83">
        <v>38861</v>
      </c>
      <c r="B8587" s="83" t="s">
        <v>9152</v>
      </c>
      <c r="C8587" s="83" t="s">
        <v>225</v>
      </c>
      <c r="D8587" s="359">
        <v>12</v>
      </c>
      <c r="E8587" s="522" t="s">
        <v>619</v>
      </c>
    </row>
    <row r="8588" spans="1:5" ht="13.5" x14ac:dyDescent="0.25">
      <c r="A8588" s="83">
        <v>38862</v>
      </c>
      <c r="B8588" s="83" t="s">
        <v>9153</v>
      </c>
      <c r="C8588" s="83" t="s">
        <v>225</v>
      </c>
      <c r="D8588" s="359">
        <v>10.119999999999999</v>
      </c>
      <c r="E8588" s="522" t="s">
        <v>619</v>
      </c>
    </row>
    <row r="8589" spans="1:5" ht="13.5" x14ac:dyDescent="0.25">
      <c r="A8589" s="83">
        <v>38863</v>
      </c>
      <c r="B8589" s="83" t="s">
        <v>9154</v>
      </c>
      <c r="C8589" s="83" t="s">
        <v>225</v>
      </c>
      <c r="D8589" s="359">
        <v>11.63</v>
      </c>
      <c r="E8589" s="522" t="s">
        <v>619</v>
      </c>
    </row>
    <row r="8590" spans="1:5" ht="13.5" x14ac:dyDescent="0.25">
      <c r="A8590" s="83">
        <v>38865</v>
      </c>
      <c r="B8590" s="83" t="s">
        <v>9155</v>
      </c>
      <c r="C8590" s="83" t="s">
        <v>225</v>
      </c>
      <c r="D8590" s="359">
        <v>15.79</v>
      </c>
      <c r="E8590" s="522" t="s">
        <v>619</v>
      </c>
    </row>
    <row r="8591" spans="1:5" ht="13.5" x14ac:dyDescent="0.25">
      <c r="A8591" s="83">
        <v>38864</v>
      </c>
      <c r="B8591" s="83" t="s">
        <v>9156</v>
      </c>
      <c r="C8591" s="83" t="s">
        <v>225</v>
      </c>
      <c r="D8591" s="359">
        <v>24.13</v>
      </c>
      <c r="E8591" s="522" t="s">
        <v>619</v>
      </c>
    </row>
    <row r="8592" spans="1:5" ht="13.5" x14ac:dyDescent="0.25">
      <c r="A8592" s="83">
        <v>38866</v>
      </c>
      <c r="B8592" s="83" t="s">
        <v>9157</v>
      </c>
      <c r="C8592" s="83" t="s">
        <v>225</v>
      </c>
      <c r="D8592" s="359">
        <v>16.989999999999998</v>
      </c>
      <c r="E8592" s="522" t="s">
        <v>619</v>
      </c>
    </row>
    <row r="8593" spans="1:5" ht="13.5" x14ac:dyDescent="0.25">
      <c r="A8593" s="83">
        <v>38868</v>
      </c>
      <c r="B8593" s="83" t="s">
        <v>9158</v>
      </c>
      <c r="C8593" s="83" t="s">
        <v>225</v>
      </c>
      <c r="D8593" s="359">
        <v>28.32</v>
      </c>
      <c r="E8593" s="522" t="s">
        <v>619</v>
      </c>
    </row>
    <row r="8594" spans="1:5" ht="13.5" x14ac:dyDescent="0.25">
      <c r="A8594" s="83">
        <v>38853</v>
      </c>
      <c r="B8594" s="83" t="s">
        <v>9159</v>
      </c>
      <c r="C8594" s="83" t="s">
        <v>225</v>
      </c>
      <c r="D8594" s="359">
        <v>9.15</v>
      </c>
      <c r="E8594" s="522" t="s">
        <v>619</v>
      </c>
    </row>
    <row r="8595" spans="1:5" ht="13.5" x14ac:dyDescent="0.25">
      <c r="A8595" s="83">
        <v>38854</v>
      </c>
      <c r="B8595" s="83" t="s">
        <v>9160</v>
      </c>
      <c r="C8595" s="83" t="s">
        <v>225</v>
      </c>
      <c r="D8595" s="359">
        <v>12.51</v>
      </c>
      <c r="E8595" s="522" t="s">
        <v>619</v>
      </c>
    </row>
    <row r="8596" spans="1:5" ht="13.5" x14ac:dyDescent="0.25">
      <c r="A8596" s="83">
        <v>38855</v>
      </c>
      <c r="B8596" s="83" t="s">
        <v>9161</v>
      </c>
      <c r="C8596" s="83" t="s">
        <v>225</v>
      </c>
      <c r="D8596" s="359">
        <v>9.2799999999999994</v>
      </c>
      <c r="E8596" s="522" t="s">
        <v>619</v>
      </c>
    </row>
    <row r="8597" spans="1:5" ht="13.5" x14ac:dyDescent="0.25">
      <c r="A8597" s="83">
        <v>38856</v>
      </c>
      <c r="B8597" s="83" t="s">
        <v>9162</v>
      </c>
      <c r="C8597" s="83" t="s">
        <v>225</v>
      </c>
      <c r="D8597" s="359">
        <v>14.9</v>
      </c>
      <c r="E8597" s="522" t="s">
        <v>619</v>
      </c>
    </row>
    <row r="8598" spans="1:5" ht="13.5" x14ac:dyDescent="0.25">
      <c r="A8598" s="83">
        <v>38857</v>
      </c>
      <c r="B8598" s="83" t="s">
        <v>9163</v>
      </c>
      <c r="C8598" s="83" t="s">
        <v>225</v>
      </c>
      <c r="D8598" s="359">
        <v>19.71</v>
      </c>
      <c r="E8598" s="522" t="s">
        <v>619</v>
      </c>
    </row>
    <row r="8599" spans="1:5" ht="13.5" x14ac:dyDescent="0.25">
      <c r="A8599" s="83">
        <v>38858</v>
      </c>
      <c r="B8599" s="83" t="s">
        <v>9164</v>
      </c>
      <c r="C8599" s="83" t="s">
        <v>225</v>
      </c>
      <c r="D8599" s="359">
        <v>17.920000000000002</v>
      </c>
      <c r="E8599" s="522" t="s">
        <v>619</v>
      </c>
    </row>
    <row r="8600" spans="1:5" ht="13.5" x14ac:dyDescent="0.25">
      <c r="A8600" s="83">
        <v>38859</v>
      </c>
      <c r="B8600" s="83" t="s">
        <v>9165</v>
      </c>
      <c r="C8600" s="83" t="s">
        <v>225</v>
      </c>
      <c r="D8600" s="359">
        <v>29.02</v>
      </c>
      <c r="E8600" s="522" t="s">
        <v>619</v>
      </c>
    </row>
    <row r="8601" spans="1:5" ht="13.5" x14ac:dyDescent="0.25">
      <c r="A8601" s="83">
        <v>3104</v>
      </c>
      <c r="B8601" s="83" t="s">
        <v>9166</v>
      </c>
      <c r="C8601" s="83" t="s">
        <v>9167</v>
      </c>
      <c r="D8601" s="359">
        <v>119.83</v>
      </c>
      <c r="E8601" s="522" t="s">
        <v>619</v>
      </c>
    </row>
    <row r="8602" spans="1:5" ht="13.5" x14ac:dyDescent="0.25">
      <c r="A8602" s="83">
        <v>1607</v>
      </c>
      <c r="B8602" s="83" t="s">
        <v>9168</v>
      </c>
      <c r="C8602" s="83" t="s">
        <v>9167</v>
      </c>
      <c r="D8602" s="359">
        <v>0.33</v>
      </c>
      <c r="E8602" s="522" t="s">
        <v>619</v>
      </c>
    </row>
    <row r="8603" spans="1:5" ht="13.5" x14ac:dyDescent="0.25">
      <c r="A8603" s="83">
        <v>38169</v>
      </c>
      <c r="B8603" s="83" t="s">
        <v>9169</v>
      </c>
      <c r="C8603" s="83" t="s">
        <v>9167</v>
      </c>
      <c r="D8603" s="359">
        <v>68.69</v>
      </c>
      <c r="E8603" s="522" t="s">
        <v>619</v>
      </c>
    </row>
    <row r="8604" spans="1:5" ht="13.5" x14ac:dyDescent="0.25">
      <c r="A8604" s="83">
        <v>6142</v>
      </c>
      <c r="B8604" s="83" t="s">
        <v>9170</v>
      </c>
      <c r="C8604" s="83" t="s">
        <v>225</v>
      </c>
      <c r="D8604" s="359">
        <v>9.8000000000000007</v>
      </c>
      <c r="E8604" s="522" t="s">
        <v>619</v>
      </c>
    </row>
    <row r="8605" spans="1:5" ht="13.5" x14ac:dyDescent="0.25">
      <c r="A8605" s="83">
        <v>11686</v>
      </c>
      <c r="B8605" s="83" t="s">
        <v>9171</v>
      </c>
      <c r="C8605" s="83" t="s">
        <v>225</v>
      </c>
      <c r="D8605" s="359">
        <v>13.61</v>
      </c>
      <c r="E8605" s="522" t="s">
        <v>619</v>
      </c>
    </row>
    <row r="8606" spans="1:5" ht="13.5" x14ac:dyDescent="0.25">
      <c r="A8606" s="83">
        <v>37598</v>
      </c>
      <c r="B8606" s="83" t="s">
        <v>9172</v>
      </c>
      <c r="C8606" s="83" t="s">
        <v>225</v>
      </c>
      <c r="D8606" s="359">
        <v>41.65</v>
      </c>
      <c r="E8606" s="522" t="s">
        <v>619</v>
      </c>
    </row>
    <row r="8607" spans="1:5" ht="13.5" x14ac:dyDescent="0.25">
      <c r="A8607" s="83">
        <v>25398</v>
      </c>
      <c r="B8607" s="83" t="s">
        <v>9173</v>
      </c>
      <c r="C8607" s="83" t="s">
        <v>225</v>
      </c>
      <c r="D8607" s="359">
        <v>5066.97</v>
      </c>
      <c r="E8607" s="522" t="s">
        <v>619</v>
      </c>
    </row>
    <row r="8608" spans="1:5" ht="13.5" x14ac:dyDescent="0.25">
      <c r="A8608" s="83">
        <v>25399</v>
      </c>
      <c r="B8608" s="83" t="s">
        <v>9174</v>
      </c>
      <c r="C8608" s="83" t="s">
        <v>225</v>
      </c>
      <c r="D8608" s="359">
        <v>3076.09</v>
      </c>
      <c r="E8608" s="522" t="s">
        <v>619</v>
      </c>
    </row>
    <row r="8609" spans="1:5" ht="13.5" x14ac:dyDescent="0.25">
      <c r="A8609" s="83">
        <v>43440</v>
      </c>
      <c r="B8609" s="83" t="s">
        <v>9175</v>
      </c>
      <c r="C8609" s="83" t="s">
        <v>225</v>
      </c>
      <c r="D8609" s="359">
        <v>273.97000000000003</v>
      </c>
      <c r="E8609" s="522" t="s">
        <v>619</v>
      </c>
    </row>
    <row r="8610" spans="1:5" ht="13.5" x14ac:dyDescent="0.25">
      <c r="A8610" s="83">
        <v>10667</v>
      </c>
      <c r="B8610" s="83" t="s">
        <v>9176</v>
      </c>
      <c r="C8610" s="83" t="s">
        <v>225</v>
      </c>
      <c r="D8610" s="359">
        <v>16320</v>
      </c>
      <c r="E8610" s="522" t="s">
        <v>619</v>
      </c>
    </row>
    <row r="8611" spans="1:5" ht="13.5" x14ac:dyDescent="0.25">
      <c r="A8611" s="83">
        <v>1613</v>
      </c>
      <c r="B8611" s="83" t="s">
        <v>9177</v>
      </c>
      <c r="C8611" s="83" t="s">
        <v>225</v>
      </c>
      <c r="D8611" s="359">
        <v>2628.34</v>
      </c>
      <c r="E8611" s="522" t="s">
        <v>619</v>
      </c>
    </row>
    <row r="8612" spans="1:5" ht="13.5" x14ac:dyDescent="0.25">
      <c r="A8612" s="83">
        <v>1626</v>
      </c>
      <c r="B8612" s="83" t="s">
        <v>9178</v>
      </c>
      <c r="C8612" s="83" t="s">
        <v>225</v>
      </c>
      <c r="D8612" s="359">
        <v>3931</v>
      </c>
      <c r="E8612" s="522" t="s">
        <v>619</v>
      </c>
    </row>
    <row r="8613" spans="1:5" ht="13.5" x14ac:dyDescent="0.25">
      <c r="A8613" s="83">
        <v>1625</v>
      </c>
      <c r="B8613" s="83" t="s">
        <v>9179</v>
      </c>
      <c r="C8613" s="83" t="s">
        <v>225</v>
      </c>
      <c r="D8613" s="359">
        <v>274.57</v>
      </c>
      <c r="E8613" s="522" t="s">
        <v>619</v>
      </c>
    </row>
    <row r="8614" spans="1:5" ht="13.5" x14ac:dyDescent="0.25">
      <c r="A8614" s="83">
        <v>1622</v>
      </c>
      <c r="B8614" s="83" t="s">
        <v>9180</v>
      </c>
      <c r="C8614" s="83" t="s">
        <v>225</v>
      </c>
      <c r="D8614" s="359">
        <v>8870.66</v>
      </c>
      <c r="E8614" s="522" t="s">
        <v>619</v>
      </c>
    </row>
    <row r="8615" spans="1:5" ht="13.5" x14ac:dyDescent="0.25">
      <c r="A8615" s="83">
        <v>1620</v>
      </c>
      <c r="B8615" s="83" t="s">
        <v>9181</v>
      </c>
      <c r="C8615" s="83" t="s">
        <v>225</v>
      </c>
      <c r="D8615" s="359">
        <v>578.38</v>
      </c>
      <c r="E8615" s="522" t="s">
        <v>619</v>
      </c>
    </row>
    <row r="8616" spans="1:5" ht="13.5" x14ac:dyDescent="0.25">
      <c r="A8616" s="83">
        <v>1629</v>
      </c>
      <c r="B8616" s="83" t="s">
        <v>9182</v>
      </c>
      <c r="C8616" s="83" t="s">
        <v>225</v>
      </c>
      <c r="D8616" s="359">
        <v>21589.07</v>
      </c>
      <c r="E8616" s="522" t="s">
        <v>619</v>
      </c>
    </row>
    <row r="8617" spans="1:5" ht="13.5" x14ac:dyDescent="0.25">
      <c r="A8617" s="83">
        <v>1627</v>
      </c>
      <c r="B8617" s="83" t="s">
        <v>9183</v>
      </c>
      <c r="C8617" s="83" t="s">
        <v>225</v>
      </c>
      <c r="D8617" s="359">
        <v>1105.56</v>
      </c>
      <c r="E8617" s="522" t="s">
        <v>619</v>
      </c>
    </row>
    <row r="8618" spans="1:5" ht="13.5" x14ac:dyDescent="0.25">
      <c r="A8618" s="83">
        <v>1623</v>
      </c>
      <c r="B8618" s="83" t="s">
        <v>9184</v>
      </c>
      <c r="C8618" s="83" t="s">
        <v>225</v>
      </c>
      <c r="D8618" s="359">
        <v>223.92</v>
      </c>
      <c r="E8618" s="522" t="s">
        <v>619</v>
      </c>
    </row>
    <row r="8619" spans="1:5" ht="13.5" x14ac:dyDescent="0.25">
      <c r="A8619" s="83">
        <v>1619</v>
      </c>
      <c r="B8619" s="83" t="s">
        <v>9185</v>
      </c>
      <c r="C8619" s="83" t="s">
        <v>225</v>
      </c>
      <c r="D8619" s="359">
        <v>308.02</v>
      </c>
      <c r="E8619" s="522" t="s">
        <v>619</v>
      </c>
    </row>
    <row r="8620" spans="1:5" ht="13.5" x14ac:dyDescent="0.25">
      <c r="A8620" s="83">
        <v>1630</v>
      </c>
      <c r="B8620" s="83" t="s">
        <v>9186</v>
      </c>
      <c r="C8620" s="83" t="s">
        <v>225</v>
      </c>
      <c r="D8620" s="359">
        <v>6781.8</v>
      </c>
      <c r="E8620" s="522" t="s">
        <v>619</v>
      </c>
    </row>
    <row r="8621" spans="1:5" ht="13.5" x14ac:dyDescent="0.25">
      <c r="A8621" s="83">
        <v>1616</v>
      </c>
      <c r="B8621" s="83" t="s">
        <v>9187</v>
      </c>
      <c r="C8621" s="83" t="s">
        <v>225</v>
      </c>
      <c r="D8621" s="359">
        <v>10430.530000000001</v>
      </c>
      <c r="E8621" s="522" t="s">
        <v>619</v>
      </c>
    </row>
    <row r="8622" spans="1:5" ht="13.5" x14ac:dyDescent="0.25">
      <c r="A8622" s="83">
        <v>1614</v>
      </c>
      <c r="B8622" s="83" t="s">
        <v>9188</v>
      </c>
      <c r="C8622" s="83" t="s">
        <v>225</v>
      </c>
      <c r="D8622" s="359">
        <v>476.71</v>
      </c>
      <c r="E8622" s="522" t="s">
        <v>619</v>
      </c>
    </row>
    <row r="8623" spans="1:5" ht="13.5" x14ac:dyDescent="0.25">
      <c r="A8623" s="83">
        <v>1617</v>
      </c>
      <c r="B8623" s="83" t="s">
        <v>9189</v>
      </c>
      <c r="C8623" s="83" t="s">
        <v>225</v>
      </c>
      <c r="D8623" s="359">
        <v>12451.79</v>
      </c>
      <c r="E8623" s="522" t="s">
        <v>619</v>
      </c>
    </row>
    <row r="8624" spans="1:5" ht="13.5" x14ac:dyDescent="0.25">
      <c r="A8624" s="83">
        <v>1621</v>
      </c>
      <c r="B8624" s="83" t="s">
        <v>9190</v>
      </c>
      <c r="C8624" s="83" t="s">
        <v>225</v>
      </c>
      <c r="D8624" s="359">
        <v>852.59</v>
      </c>
      <c r="E8624" s="522" t="s">
        <v>619</v>
      </c>
    </row>
    <row r="8625" spans="1:5" ht="13.5" x14ac:dyDescent="0.25">
      <c r="A8625" s="83">
        <v>1624</v>
      </c>
      <c r="B8625" s="83" t="s">
        <v>9191</v>
      </c>
      <c r="C8625" s="83" t="s">
        <v>225</v>
      </c>
      <c r="D8625" s="359">
        <v>30607.11</v>
      </c>
      <c r="E8625" s="522" t="s">
        <v>619</v>
      </c>
    </row>
    <row r="8626" spans="1:5" ht="13.5" x14ac:dyDescent="0.25">
      <c r="A8626" s="83">
        <v>1615</v>
      </c>
      <c r="B8626" s="83" t="s">
        <v>9192</v>
      </c>
      <c r="C8626" s="83" t="s">
        <v>225</v>
      </c>
      <c r="D8626" s="359">
        <v>1601.03</v>
      </c>
      <c r="E8626" s="522" t="s">
        <v>619</v>
      </c>
    </row>
    <row r="8627" spans="1:5" ht="13.5" x14ac:dyDescent="0.25">
      <c r="A8627" s="83">
        <v>1612</v>
      </c>
      <c r="B8627" s="83" t="s">
        <v>9193</v>
      </c>
      <c r="C8627" s="83" t="s">
        <v>225</v>
      </c>
      <c r="D8627" s="359">
        <v>210.87</v>
      </c>
      <c r="E8627" s="522" t="s">
        <v>619</v>
      </c>
    </row>
    <row r="8628" spans="1:5" ht="13.5" x14ac:dyDescent="0.25">
      <c r="A8628" s="83">
        <v>1618</v>
      </c>
      <c r="B8628" s="83" t="s">
        <v>9194</v>
      </c>
      <c r="C8628" s="83" t="s">
        <v>225</v>
      </c>
      <c r="D8628" s="359">
        <v>2200.0500000000002</v>
      </c>
      <c r="E8628" s="522" t="s">
        <v>619</v>
      </c>
    </row>
    <row r="8629" spans="1:5" ht="13.5" x14ac:dyDescent="0.25">
      <c r="A8629" s="83">
        <v>14211</v>
      </c>
      <c r="B8629" s="83" t="s">
        <v>9195</v>
      </c>
      <c r="C8629" s="83" t="s">
        <v>225</v>
      </c>
      <c r="D8629" s="359">
        <v>35.18</v>
      </c>
      <c r="E8629" s="522" t="s">
        <v>619</v>
      </c>
    </row>
    <row r="8630" spans="1:5" ht="13.5" x14ac:dyDescent="0.25">
      <c r="A8630" s="83">
        <v>43657</v>
      </c>
      <c r="B8630" s="83" t="s">
        <v>9196</v>
      </c>
      <c r="C8630" s="83" t="s">
        <v>206</v>
      </c>
      <c r="D8630" s="359">
        <v>12.81</v>
      </c>
      <c r="E8630" s="522" t="s">
        <v>619</v>
      </c>
    </row>
    <row r="8631" spans="1:5" ht="13.5" x14ac:dyDescent="0.25">
      <c r="A8631" s="83">
        <v>34500</v>
      </c>
      <c r="B8631" s="83" t="s">
        <v>9197</v>
      </c>
      <c r="C8631" s="83" t="s">
        <v>547</v>
      </c>
      <c r="D8631" s="359">
        <v>134.35</v>
      </c>
      <c r="E8631" s="522" t="s">
        <v>619</v>
      </c>
    </row>
    <row r="8632" spans="1:5" ht="13.5" x14ac:dyDescent="0.25">
      <c r="A8632" s="83">
        <v>40934</v>
      </c>
      <c r="B8632" s="83" t="s">
        <v>9198</v>
      </c>
      <c r="C8632" s="83" t="s">
        <v>232</v>
      </c>
      <c r="D8632" s="359">
        <v>23624.09</v>
      </c>
      <c r="E8632" s="522" t="s">
        <v>619</v>
      </c>
    </row>
    <row r="8633" spans="1:5" ht="13.5" x14ac:dyDescent="0.25">
      <c r="A8633" s="83">
        <v>38200</v>
      </c>
      <c r="B8633" s="83" t="s">
        <v>9199</v>
      </c>
      <c r="C8633" s="83" t="s">
        <v>9200</v>
      </c>
      <c r="D8633" s="359">
        <v>621.03</v>
      </c>
      <c r="E8633" s="522" t="s">
        <v>619</v>
      </c>
    </row>
    <row r="8634" spans="1:5" ht="13.5" x14ac:dyDescent="0.25">
      <c r="A8634" s="83">
        <v>39269</v>
      </c>
      <c r="B8634" s="83" t="s">
        <v>9201</v>
      </c>
      <c r="C8634" s="83" t="s">
        <v>206</v>
      </c>
      <c r="D8634" s="359">
        <v>1.28</v>
      </c>
      <c r="E8634" s="522" t="s">
        <v>619</v>
      </c>
    </row>
    <row r="8635" spans="1:5" ht="13.5" x14ac:dyDescent="0.25">
      <c r="A8635" s="83">
        <v>11889</v>
      </c>
      <c r="B8635" s="83" t="s">
        <v>9202</v>
      </c>
      <c r="C8635" s="83" t="s">
        <v>206</v>
      </c>
      <c r="D8635" s="359">
        <v>1.78</v>
      </c>
      <c r="E8635" s="522" t="s">
        <v>619</v>
      </c>
    </row>
    <row r="8636" spans="1:5" ht="13.5" x14ac:dyDescent="0.25">
      <c r="A8636" s="83">
        <v>39270</v>
      </c>
      <c r="B8636" s="83" t="s">
        <v>9203</v>
      </c>
      <c r="C8636" s="83" t="s">
        <v>206</v>
      </c>
      <c r="D8636" s="359">
        <v>2.12</v>
      </c>
      <c r="E8636" s="522" t="s">
        <v>619</v>
      </c>
    </row>
    <row r="8637" spans="1:5" ht="13.5" x14ac:dyDescent="0.25">
      <c r="A8637" s="83">
        <v>11890</v>
      </c>
      <c r="B8637" s="83" t="s">
        <v>9204</v>
      </c>
      <c r="C8637" s="83" t="s">
        <v>206</v>
      </c>
      <c r="D8637" s="359">
        <v>2.75</v>
      </c>
      <c r="E8637" s="522" t="s">
        <v>619</v>
      </c>
    </row>
    <row r="8638" spans="1:5" ht="13.5" x14ac:dyDescent="0.25">
      <c r="A8638" s="83">
        <v>11891</v>
      </c>
      <c r="B8638" s="83" t="s">
        <v>9205</v>
      </c>
      <c r="C8638" s="83" t="s">
        <v>206</v>
      </c>
      <c r="D8638" s="359">
        <v>4.54</v>
      </c>
      <c r="E8638" s="522" t="s">
        <v>619</v>
      </c>
    </row>
    <row r="8639" spans="1:5" ht="13.5" x14ac:dyDescent="0.25">
      <c r="A8639" s="83">
        <v>11892</v>
      </c>
      <c r="B8639" s="83" t="s">
        <v>9206</v>
      </c>
      <c r="C8639" s="83" t="s">
        <v>206</v>
      </c>
      <c r="D8639" s="359">
        <v>7</v>
      </c>
      <c r="E8639" s="522" t="s">
        <v>619</v>
      </c>
    </row>
    <row r="8640" spans="1:5" ht="13.5" x14ac:dyDescent="0.25">
      <c r="A8640" s="83">
        <v>37601</v>
      </c>
      <c r="B8640" s="83" t="s">
        <v>9207</v>
      </c>
      <c r="C8640" s="83" t="s">
        <v>206</v>
      </c>
      <c r="D8640" s="359">
        <v>9.25</v>
      </c>
      <c r="E8640" s="522" t="s">
        <v>619</v>
      </c>
    </row>
    <row r="8641" spans="1:5" ht="13.5" x14ac:dyDescent="0.25">
      <c r="A8641" s="83">
        <v>1634</v>
      </c>
      <c r="B8641" s="83" t="s">
        <v>9208</v>
      </c>
      <c r="C8641" s="83" t="s">
        <v>206</v>
      </c>
      <c r="D8641" s="359">
        <v>9.56</v>
      </c>
      <c r="E8641" s="522" t="s">
        <v>619</v>
      </c>
    </row>
    <row r="8642" spans="1:5" ht="13.5" x14ac:dyDescent="0.25">
      <c r="A8642" s="83">
        <v>5086</v>
      </c>
      <c r="B8642" s="83" t="s">
        <v>9209</v>
      </c>
      <c r="C8642" s="83" t="s">
        <v>260</v>
      </c>
      <c r="D8642" s="359">
        <v>28.43</v>
      </c>
      <c r="E8642" s="522" t="s">
        <v>619</v>
      </c>
    </row>
    <row r="8643" spans="1:5" ht="13.5" x14ac:dyDescent="0.25">
      <c r="A8643" s="83">
        <v>11280</v>
      </c>
      <c r="B8643" s="83" t="s">
        <v>9210</v>
      </c>
      <c r="C8643" s="83" t="s">
        <v>225</v>
      </c>
      <c r="D8643" s="359">
        <v>15197.11</v>
      </c>
      <c r="E8643" s="522" t="s">
        <v>619</v>
      </c>
    </row>
    <row r="8644" spans="1:5" ht="13.5" x14ac:dyDescent="0.25">
      <c r="A8644" s="83">
        <v>40519</v>
      </c>
      <c r="B8644" s="83" t="s">
        <v>9211</v>
      </c>
      <c r="C8644" s="83" t="s">
        <v>225</v>
      </c>
      <c r="D8644" s="359">
        <v>125279.83</v>
      </c>
      <c r="E8644" s="522" t="s">
        <v>619</v>
      </c>
    </row>
    <row r="8645" spans="1:5" ht="13.5" x14ac:dyDescent="0.25">
      <c r="A8645" s="83">
        <v>39869</v>
      </c>
      <c r="B8645" s="83" t="s">
        <v>9212</v>
      </c>
      <c r="C8645" s="83" t="s">
        <v>225</v>
      </c>
      <c r="D8645" s="359">
        <v>14.97</v>
      </c>
      <c r="E8645" s="522" t="s">
        <v>619</v>
      </c>
    </row>
    <row r="8646" spans="1:5" ht="13.5" x14ac:dyDescent="0.25">
      <c r="A8646" s="83">
        <v>39870</v>
      </c>
      <c r="B8646" s="83" t="s">
        <v>9213</v>
      </c>
      <c r="C8646" s="83" t="s">
        <v>225</v>
      </c>
      <c r="D8646" s="359">
        <v>22.9</v>
      </c>
      <c r="E8646" s="522" t="s">
        <v>619</v>
      </c>
    </row>
    <row r="8647" spans="1:5" ht="13.5" x14ac:dyDescent="0.25">
      <c r="A8647" s="83">
        <v>39871</v>
      </c>
      <c r="B8647" s="83" t="s">
        <v>9214</v>
      </c>
      <c r="C8647" s="83" t="s">
        <v>225</v>
      </c>
      <c r="D8647" s="359">
        <v>25.67</v>
      </c>
      <c r="E8647" s="522" t="s">
        <v>619</v>
      </c>
    </row>
    <row r="8648" spans="1:5" ht="13.5" x14ac:dyDescent="0.25">
      <c r="A8648" s="83">
        <v>12722</v>
      </c>
      <c r="B8648" s="83" t="s">
        <v>9215</v>
      </c>
      <c r="C8648" s="83" t="s">
        <v>225</v>
      </c>
      <c r="D8648" s="359">
        <v>859.07</v>
      </c>
      <c r="E8648" s="522" t="s">
        <v>619</v>
      </c>
    </row>
    <row r="8649" spans="1:5" ht="13.5" x14ac:dyDescent="0.25">
      <c r="A8649" s="83">
        <v>12714</v>
      </c>
      <c r="B8649" s="83" t="s">
        <v>9216</v>
      </c>
      <c r="C8649" s="83" t="s">
        <v>225</v>
      </c>
      <c r="D8649" s="359">
        <v>5.61</v>
      </c>
      <c r="E8649" s="522" t="s">
        <v>619</v>
      </c>
    </row>
    <row r="8650" spans="1:5" ht="13.5" x14ac:dyDescent="0.25">
      <c r="A8650" s="83">
        <v>12715</v>
      </c>
      <c r="B8650" s="83" t="s">
        <v>9217</v>
      </c>
      <c r="C8650" s="83" t="s">
        <v>225</v>
      </c>
      <c r="D8650" s="359">
        <v>12.66</v>
      </c>
      <c r="E8650" s="522" t="s">
        <v>619</v>
      </c>
    </row>
    <row r="8651" spans="1:5" ht="13.5" x14ac:dyDescent="0.25">
      <c r="A8651" s="83">
        <v>12716</v>
      </c>
      <c r="B8651" s="83" t="s">
        <v>9218</v>
      </c>
      <c r="C8651" s="83" t="s">
        <v>225</v>
      </c>
      <c r="D8651" s="359">
        <v>21.74</v>
      </c>
      <c r="E8651" s="522" t="s">
        <v>619</v>
      </c>
    </row>
    <row r="8652" spans="1:5" ht="13.5" x14ac:dyDescent="0.25">
      <c r="A8652" s="83">
        <v>12717</v>
      </c>
      <c r="B8652" s="83" t="s">
        <v>9219</v>
      </c>
      <c r="C8652" s="83" t="s">
        <v>225</v>
      </c>
      <c r="D8652" s="359">
        <v>42.74</v>
      </c>
      <c r="E8652" s="522" t="s">
        <v>619</v>
      </c>
    </row>
    <row r="8653" spans="1:5" ht="13.5" x14ac:dyDescent="0.25">
      <c r="A8653" s="83">
        <v>12718</v>
      </c>
      <c r="B8653" s="83" t="s">
        <v>9220</v>
      </c>
      <c r="C8653" s="83" t="s">
        <v>225</v>
      </c>
      <c r="D8653" s="359">
        <v>65.59</v>
      </c>
      <c r="E8653" s="522" t="s">
        <v>619</v>
      </c>
    </row>
    <row r="8654" spans="1:5" ht="13.5" x14ac:dyDescent="0.25">
      <c r="A8654" s="83">
        <v>12719</v>
      </c>
      <c r="B8654" s="83" t="s">
        <v>9221</v>
      </c>
      <c r="C8654" s="83" t="s">
        <v>225</v>
      </c>
      <c r="D8654" s="359">
        <v>104.12</v>
      </c>
      <c r="E8654" s="522" t="s">
        <v>619</v>
      </c>
    </row>
    <row r="8655" spans="1:5" ht="13.5" x14ac:dyDescent="0.25">
      <c r="A8655" s="83">
        <v>12720</v>
      </c>
      <c r="B8655" s="83" t="s">
        <v>9222</v>
      </c>
      <c r="C8655" s="83" t="s">
        <v>225</v>
      </c>
      <c r="D8655" s="359">
        <v>362.55</v>
      </c>
      <c r="E8655" s="522" t="s">
        <v>619</v>
      </c>
    </row>
    <row r="8656" spans="1:5" ht="13.5" x14ac:dyDescent="0.25">
      <c r="A8656" s="83">
        <v>12721</v>
      </c>
      <c r="B8656" s="83" t="s">
        <v>9223</v>
      </c>
      <c r="C8656" s="83" t="s">
        <v>225</v>
      </c>
      <c r="D8656" s="359">
        <v>347.66</v>
      </c>
      <c r="E8656" s="522" t="s">
        <v>619</v>
      </c>
    </row>
    <row r="8657" spans="1:5" ht="13.5" x14ac:dyDescent="0.25">
      <c r="A8657" s="83">
        <v>3468</v>
      </c>
      <c r="B8657" s="83" t="s">
        <v>9224</v>
      </c>
      <c r="C8657" s="83" t="s">
        <v>225</v>
      </c>
      <c r="D8657" s="359">
        <v>33.51</v>
      </c>
      <c r="E8657" s="522" t="s">
        <v>619</v>
      </c>
    </row>
    <row r="8658" spans="1:5" ht="13.5" x14ac:dyDescent="0.25">
      <c r="A8658" s="83">
        <v>3465</v>
      </c>
      <c r="B8658" s="83" t="s">
        <v>9225</v>
      </c>
      <c r="C8658" s="83" t="s">
        <v>225</v>
      </c>
      <c r="D8658" s="359">
        <v>33.5</v>
      </c>
      <c r="E8658" s="522" t="s">
        <v>619</v>
      </c>
    </row>
    <row r="8659" spans="1:5" ht="13.5" x14ac:dyDescent="0.25">
      <c r="A8659" s="83">
        <v>12403</v>
      </c>
      <c r="B8659" s="83" t="s">
        <v>9226</v>
      </c>
      <c r="C8659" s="83" t="s">
        <v>225</v>
      </c>
      <c r="D8659" s="359">
        <v>23.88</v>
      </c>
      <c r="E8659" s="522" t="s">
        <v>619</v>
      </c>
    </row>
    <row r="8660" spans="1:5" ht="13.5" x14ac:dyDescent="0.25">
      <c r="A8660" s="83">
        <v>3463</v>
      </c>
      <c r="B8660" s="83" t="s">
        <v>9227</v>
      </c>
      <c r="C8660" s="83" t="s">
        <v>225</v>
      </c>
      <c r="D8660" s="359">
        <v>13.95</v>
      </c>
      <c r="E8660" s="522" t="s">
        <v>619</v>
      </c>
    </row>
    <row r="8661" spans="1:5" ht="13.5" x14ac:dyDescent="0.25">
      <c r="A8661" s="83">
        <v>3464</v>
      </c>
      <c r="B8661" s="83" t="s">
        <v>9228</v>
      </c>
      <c r="C8661" s="83" t="s">
        <v>225</v>
      </c>
      <c r="D8661" s="359">
        <v>13.95</v>
      </c>
      <c r="E8661" s="522" t="s">
        <v>619</v>
      </c>
    </row>
    <row r="8662" spans="1:5" ht="13.5" x14ac:dyDescent="0.25">
      <c r="A8662" s="83">
        <v>3466</v>
      </c>
      <c r="B8662" s="83" t="s">
        <v>9229</v>
      </c>
      <c r="C8662" s="83" t="s">
        <v>225</v>
      </c>
      <c r="D8662" s="359">
        <v>85.09</v>
      </c>
      <c r="E8662" s="522" t="s">
        <v>619</v>
      </c>
    </row>
    <row r="8663" spans="1:5" ht="13.5" x14ac:dyDescent="0.25">
      <c r="A8663" s="83">
        <v>3467</v>
      </c>
      <c r="B8663" s="83" t="s">
        <v>9230</v>
      </c>
      <c r="C8663" s="83" t="s">
        <v>225</v>
      </c>
      <c r="D8663" s="359">
        <v>48.05</v>
      </c>
      <c r="E8663" s="522" t="s">
        <v>619</v>
      </c>
    </row>
    <row r="8664" spans="1:5" ht="13.5" x14ac:dyDescent="0.25">
      <c r="A8664" s="83">
        <v>3462</v>
      </c>
      <c r="B8664" s="83" t="s">
        <v>9231</v>
      </c>
      <c r="C8664" s="83" t="s">
        <v>225</v>
      </c>
      <c r="D8664" s="359">
        <v>9.1999999999999993</v>
      </c>
      <c r="E8664" s="522" t="s">
        <v>619</v>
      </c>
    </row>
    <row r="8665" spans="1:5" ht="13.5" x14ac:dyDescent="0.25">
      <c r="A8665" s="83">
        <v>3446</v>
      </c>
      <c r="B8665" s="83" t="s">
        <v>9232</v>
      </c>
      <c r="C8665" s="83" t="s">
        <v>225</v>
      </c>
      <c r="D8665" s="359">
        <v>28.33</v>
      </c>
      <c r="E8665" s="522" t="s">
        <v>619</v>
      </c>
    </row>
    <row r="8666" spans="1:5" ht="13.5" x14ac:dyDescent="0.25">
      <c r="A8666" s="83">
        <v>3445</v>
      </c>
      <c r="B8666" s="83" t="s">
        <v>9233</v>
      </c>
      <c r="C8666" s="83" t="s">
        <v>225</v>
      </c>
      <c r="D8666" s="359">
        <v>23.13</v>
      </c>
      <c r="E8666" s="522" t="s">
        <v>619</v>
      </c>
    </row>
    <row r="8667" spans="1:5" ht="13.5" x14ac:dyDescent="0.25">
      <c r="A8667" s="83">
        <v>3441</v>
      </c>
      <c r="B8667" s="83" t="s">
        <v>9234</v>
      </c>
      <c r="C8667" s="83" t="s">
        <v>225</v>
      </c>
      <c r="D8667" s="359">
        <v>6.53</v>
      </c>
      <c r="E8667" s="522" t="s">
        <v>619</v>
      </c>
    </row>
    <row r="8668" spans="1:5" ht="13.5" x14ac:dyDescent="0.25">
      <c r="A8668" s="83">
        <v>3444</v>
      </c>
      <c r="B8668" s="83" t="s">
        <v>9235</v>
      </c>
      <c r="C8668" s="83" t="s">
        <v>225</v>
      </c>
      <c r="D8668" s="359">
        <v>14.23</v>
      </c>
      <c r="E8668" s="522" t="s">
        <v>619</v>
      </c>
    </row>
    <row r="8669" spans="1:5" ht="13.5" x14ac:dyDescent="0.25">
      <c r="A8669" s="83">
        <v>12402</v>
      </c>
      <c r="B8669" s="83" t="s">
        <v>9236</v>
      </c>
      <c r="C8669" s="83" t="s">
        <v>225</v>
      </c>
      <c r="D8669" s="359">
        <v>79.63</v>
      </c>
      <c r="E8669" s="522" t="s">
        <v>619</v>
      </c>
    </row>
    <row r="8670" spans="1:5" ht="13.5" x14ac:dyDescent="0.25">
      <c r="A8670" s="83">
        <v>3447</v>
      </c>
      <c r="B8670" s="83" t="s">
        <v>9237</v>
      </c>
      <c r="C8670" s="83" t="s">
        <v>225</v>
      </c>
      <c r="D8670" s="359">
        <v>41.2</v>
      </c>
      <c r="E8670" s="522" t="s">
        <v>619</v>
      </c>
    </row>
    <row r="8671" spans="1:5" ht="13.5" x14ac:dyDescent="0.25">
      <c r="A8671" s="83">
        <v>3442</v>
      </c>
      <c r="B8671" s="83" t="s">
        <v>9238</v>
      </c>
      <c r="C8671" s="83" t="s">
        <v>225</v>
      </c>
      <c r="D8671" s="359">
        <v>9.76</v>
      </c>
      <c r="E8671" s="522" t="s">
        <v>619</v>
      </c>
    </row>
    <row r="8672" spans="1:5" ht="13.5" x14ac:dyDescent="0.25">
      <c r="A8672" s="83">
        <v>3448</v>
      </c>
      <c r="B8672" s="83" t="s">
        <v>9239</v>
      </c>
      <c r="C8672" s="83" t="s">
        <v>225</v>
      </c>
      <c r="D8672" s="359">
        <v>116.43</v>
      </c>
      <c r="E8672" s="522" t="s">
        <v>619</v>
      </c>
    </row>
    <row r="8673" spans="1:5" ht="13.5" x14ac:dyDescent="0.25">
      <c r="A8673" s="83">
        <v>3449</v>
      </c>
      <c r="B8673" s="83" t="s">
        <v>9240</v>
      </c>
      <c r="C8673" s="83" t="s">
        <v>225</v>
      </c>
      <c r="D8673" s="359">
        <v>204.01</v>
      </c>
      <c r="E8673" s="522" t="s">
        <v>619</v>
      </c>
    </row>
    <row r="8674" spans="1:5" ht="13.5" x14ac:dyDescent="0.25">
      <c r="A8674" s="83">
        <v>37438</v>
      </c>
      <c r="B8674" s="83" t="s">
        <v>9241</v>
      </c>
      <c r="C8674" s="83" t="s">
        <v>225</v>
      </c>
      <c r="D8674" s="359">
        <v>245.63</v>
      </c>
      <c r="E8674" s="522" t="s">
        <v>619</v>
      </c>
    </row>
    <row r="8675" spans="1:5" ht="13.5" x14ac:dyDescent="0.25">
      <c r="A8675" s="83">
        <v>37439</v>
      </c>
      <c r="B8675" s="83" t="s">
        <v>9242</v>
      </c>
      <c r="C8675" s="83" t="s">
        <v>225</v>
      </c>
      <c r="D8675" s="359">
        <v>1605.92</v>
      </c>
      <c r="E8675" s="522" t="s">
        <v>619</v>
      </c>
    </row>
    <row r="8676" spans="1:5" ht="13.5" x14ac:dyDescent="0.25">
      <c r="A8676" s="83">
        <v>37435</v>
      </c>
      <c r="B8676" s="83" t="s">
        <v>9243</v>
      </c>
      <c r="C8676" s="83" t="s">
        <v>225</v>
      </c>
      <c r="D8676" s="359">
        <v>28.86</v>
      </c>
      <c r="E8676" s="522" t="s">
        <v>619</v>
      </c>
    </row>
    <row r="8677" spans="1:5" ht="13.5" x14ac:dyDescent="0.25">
      <c r="A8677" s="83">
        <v>37436</v>
      </c>
      <c r="B8677" s="83" t="s">
        <v>9244</v>
      </c>
      <c r="C8677" s="83" t="s">
        <v>225</v>
      </c>
      <c r="D8677" s="359">
        <v>34.07</v>
      </c>
      <c r="E8677" s="522" t="s">
        <v>619</v>
      </c>
    </row>
    <row r="8678" spans="1:5" ht="13.5" x14ac:dyDescent="0.25">
      <c r="A8678" s="83">
        <v>37437</v>
      </c>
      <c r="B8678" s="83" t="s">
        <v>9245</v>
      </c>
      <c r="C8678" s="83" t="s">
        <v>225</v>
      </c>
      <c r="D8678" s="359">
        <v>49.27</v>
      </c>
      <c r="E8678" s="522" t="s">
        <v>619</v>
      </c>
    </row>
    <row r="8679" spans="1:5" ht="13.5" x14ac:dyDescent="0.25">
      <c r="A8679" s="83">
        <v>3473</v>
      </c>
      <c r="B8679" s="83" t="s">
        <v>9246</v>
      </c>
      <c r="C8679" s="83" t="s">
        <v>225</v>
      </c>
      <c r="D8679" s="359">
        <v>32.03</v>
      </c>
      <c r="E8679" s="522" t="s">
        <v>619</v>
      </c>
    </row>
    <row r="8680" spans="1:5" ht="13.5" x14ac:dyDescent="0.25">
      <c r="A8680" s="83">
        <v>3474</v>
      </c>
      <c r="B8680" s="83" t="s">
        <v>9247</v>
      </c>
      <c r="C8680" s="83" t="s">
        <v>225</v>
      </c>
      <c r="D8680" s="359">
        <v>26.4</v>
      </c>
      <c r="E8680" s="522" t="s">
        <v>619</v>
      </c>
    </row>
    <row r="8681" spans="1:5" ht="13.5" x14ac:dyDescent="0.25">
      <c r="A8681" s="83">
        <v>3450</v>
      </c>
      <c r="B8681" s="83" t="s">
        <v>9248</v>
      </c>
      <c r="C8681" s="83" t="s">
        <v>225</v>
      </c>
      <c r="D8681" s="359">
        <v>7.65</v>
      </c>
      <c r="E8681" s="522" t="s">
        <v>619</v>
      </c>
    </row>
    <row r="8682" spans="1:5" ht="13.5" x14ac:dyDescent="0.25">
      <c r="A8682" s="83">
        <v>3443</v>
      </c>
      <c r="B8682" s="83" t="s">
        <v>9249</v>
      </c>
      <c r="C8682" s="83" t="s">
        <v>225</v>
      </c>
      <c r="D8682" s="359">
        <v>16.420000000000002</v>
      </c>
      <c r="E8682" s="522" t="s">
        <v>619</v>
      </c>
    </row>
    <row r="8683" spans="1:5" ht="13.5" x14ac:dyDescent="0.25">
      <c r="A8683" s="83">
        <v>3453</v>
      </c>
      <c r="B8683" s="83" t="s">
        <v>9250</v>
      </c>
      <c r="C8683" s="83" t="s">
        <v>225</v>
      </c>
      <c r="D8683" s="359">
        <v>93.5</v>
      </c>
      <c r="E8683" s="522" t="s">
        <v>619</v>
      </c>
    </row>
    <row r="8684" spans="1:5" ht="13.5" x14ac:dyDescent="0.25">
      <c r="A8684" s="83">
        <v>3452</v>
      </c>
      <c r="B8684" s="83" t="s">
        <v>9251</v>
      </c>
      <c r="C8684" s="83" t="s">
        <v>225</v>
      </c>
      <c r="D8684" s="359">
        <v>46.15</v>
      </c>
      <c r="E8684" s="522" t="s">
        <v>619</v>
      </c>
    </row>
    <row r="8685" spans="1:5" ht="13.5" x14ac:dyDescent="0.25">
      <c r="A8685" s="83">
        <v>3451</v>
      </c>
      <c r="B8685" s="83" t="s">
        <v>9252</v>
      </c>
      <c r="C8685" s="83" t="s">
        <v>225</v>
      </c>
      <c r="D8685" s="359">
        <v>9.15</v>
      </c>
      <c r="E8685" s="522" t="s">
        <v>619</v>
      </c>
    </row>
    <row r="8686" spans="1:5" ht="13.5" x14ac:dyDescent="0.25">
      <c r="A8686" s="83">
        <v>3454</v>
      </c>
      <c r="B8686" s="83" t="s">
        <v>9253</v>
      </c>
      <c r="C8686" s="83" t="s">
        <v>225</v>
      </c>
      <c r="D8686" s="359">
        <v>142.21</v>
      </c>
      <c r="E8686" s="522" t="s">
        <v>619</v>
      </c>
    </row>
    <row r="8687" spans="1:5" ht="13.5" x14ac:dyDescent="0.25">
      <c r="A8687" s="83">
        <v>3458</v>
      </c>
      <c r="B8687" s="83" t="s">
        <v>9254</v>
      </c>
      <c r="C8687" s="83" t="s">
        <v>225</v>
      </c>
      <c r="D8687" s="359">
        <v>25.67</v>
      </c>
      <c r="E8687" s="522" t="s">
        <v>619</v>
      </c>
    </row>
    <row r="8688" spans="1:5" ht="13.5" x14ac:dyDescent="0.25">
      <c r="A8688" s="83">
        <v>3457</v>
      </c>
      <c r="B8688" s="83" t="s">
        <v>9255</v>
      </c>
      <c r="C8688" s="83" t="s">
        <v>225</v>
      </c>
      <c r="D8688" s="359">
        <v>19.27</v>
      </c>
      <c r="E8688" s="522" t="s">
        <v>619</v>
      </c>
    </row>
    <row r="8689" spans="1:5" ht="13.5" x14ac:dyDescent="0.25">
      <c r="A8689" s="83">
        <v>3455</v>
      </c>
      <c r="B8689" s="83" t="s">
        <v>9256</v>
      </c>
      <c r="C8689" s="83" t="s">
        <v>225</v>
      </c>
      <c r="D8689" s="359">
        <v>5.47</v>
      </c>
      <c r="E8689" s="522" t="s">
        <v>619</v>
      </c>
    </row>
    <row r="8690" spans="1:5" ht="13.5" x14ac:dyDescent="0.25">
      <c r="A8690" s="83">
        <v>3472</v>
      </c>
      <c r="B8690" s="83" t="s">
        <v>9257</v>
      </c>
      <c r="C8690" s="83" t="s">
        <v>225</v>
      </c>
      <c r="D8690" s="359">
        <v>12.3</v>
      </c>
      <c r="E8690" s="522" t="s">
        <v>619</v>
      </c>
    </row>
    <row r="8691" spans="1:5" ht="13.5" x14ac:dyDescent="0.25">
      <c r="A8691" s="83">
        <v>3470</v>
      </c>
      <c r="B8691" s="83" t="s">
        <v>9258</v>
      </c>
      <c r="C8691" s="83" t="s">
        <v>225</v>
      </c>
      <c r="D8691" s="359">
        <v>71.69</v>
      </c>
      <c r="E8691" s="522" t="s">
        <v>619</v>
      </c>
    </row>
    <row r="8692" spans="1:5" ht="13.5" x14ac:dyDescent="0.25">
      <c r="A8692" s="83">
        <v>3471</v>
      </c>
      <c r="B8692" s="83" t="s">
        <v>9259</v>
      </c>
      <c r="C8692" s="83" t="s">
        <v>225</v>
      </c>
      <c r="D8692" s="359">
        <v>39.39</v>
      </c>
      <c r="E8692" s="522" t="s">
        <v>619</v>
      </c>
    </row>
    <row r="8693" spans="1:5" ht="13.5" x14ac:dyDescent="0.25">
      <c r="A8693" s="83">
        <v>3456</v>
      </c>
      <c r="B8693" s="83" t="s">
        <v>9260</v>
      </c>
      <c r="C8693" s="83" t="s">
        <v>225</v>
      </c>
      <c r="D8693" s="359">
        <v>8.19</v>
      </c>
      <c r="E8693" s="522" t="s">
        <v>619</v>
      </c>
    </row>
    <row r="8694" spans="1:5" ht="13.5" x14ac:dyDescent="0.25">
      <c r="A8694" s="83">
        <v>3459</v>
      </c>
      <c r="B8694" s="83" t="s">
        <v>9261</v>
      </c>
      <c r="C8694" s="83" t="s">
        <v>225</v>
      </c>
      <c r="D8694" s="359">
        <v>101.12</v>
      </c>
      <c r="E8694" s="522" t="s">
        <v>619</v>
      </c>
    </row>
    <row r="8695" spans="1:5" ht="13.5" x14ac:dyDescent="0.25">
      <c r="A8695" s="83">
        <v>3469</v>
      </c>
      <c r="B8695" s="83" t="s">
        <v>9262</v>
      </c>
      <c r="C8695" s="83" t="s">
        <v>225</v>
      </c>
      <c r="D8695" s="359">
        <v>192.31</v>
      </c>
      <c r="E8695" s="522" t="s">
        <v>619</v>
      </c>
    </row>
    <row r="8696" spans="1:5" ht="13.5" x14ac:dyDescent="0.25">
      <c r="A8696" s="83">
        <v>3460</v>
      </c>
      <c r="B8696" s="83" t="s">
        <v>9263</v>
      </c>
      <c r="C8696" s="83" t="s">
        <v>225</v>
      </c>
      <c r="D8696" s="359">
        <v>280.61</v>
      </c>
      <c r="E8696" s="522" t="s">
        <v>619</v>
      </c>
    </row>
    <row r="8697" spans="1:5" ht="13.5" x14ac:dyDescent="0.25">
      <c r="A8697" s="83">
        <v>3461</v>
      </c>
      <c r="B8697" s="83" t="s">
        <v>9264</v>
      </c>
      <c r="C8697" s="83" t="s">
        <v>225</v>
      </c>
      <c r="D8697" s="359">
        <v>717.23</v>
      </c>
      <c r="E8697" s="522" t="s">
        <v>619</v>
      </c>
    </row>
    <row r="8698" spans="1:5" ht="13.5" x14ac:dyDescent="0.25">
      <c r="A8698" s="83">
        <v>37433</v>
      </c>
      <c r="B8698" s="83" t="s">
        <v>9265</v>
      </c>
      <c r="C8698" s="83" t="s">
        <v>225</v>
      </c>
      <c r="D8698" s="359">
        <v>245.63</v>
      </c>
      <c r="E8698" s="522" t="s">
        <v>619</v>
      </c>
    </row>
    <row r="8699" spans="1:5" ht="13.5" x14ac:dyDescent="0.25">
      <c r="A8699" s="83">
        <v>37430</v>
      </c>
      <c r="B8699" s="83" t="s">
        <v>9266</v>
      </c>
      <c r="C8699" s="83" t="s">
        <v>225</v>
      </c>
      <c r="D8699" s="359">
        <v>30.78</v>
      </c>
      <c r="E8699" s="522" t="s">
        <v>619</v>
      </c>
    </row>
    <row r="8700" spans="1:5" ht="13.5" x14ac:dyDescent="0.25">
      <c r="A8700" s="83">
        <v>37434</v>
      </c>
      <c r="B8700" s="83" t="s">
        <v>9267</v>
      </c>
      <c r="C8700" s="83" t="s">
        <v>225</v>
      </c>
      <c r="D8700" s="359">
        <v>2290.2600000000002</v>
      </c>
      <c r="E8700" s="522" t="s">
        <v>619</v>
      </c>
    </row>
    <row r="8701" spans="1:5" ht="13.5" x14ac:dyDescent="0.25">
      <c r="A8701" s="83">
        <v>37431</v>
      </c>
      <c r="B8701" s="83" t="s">
        <v>9268</v>
      </c>
      <c r="C8701" s="83" t="s">
        <v>225</v>
      </c>
      <c r="D8701" s="359">
        <v>41.76</v>
      </c>
      <c r="E8701" s="522" t="s">
        <v>619</v>
      </c>
    </row>
    <row r="8702" spans="1:5" ht="13.5" x14ac:dyDescent="0.25">
      <c r="A8702" s="83">
        <v>37432</v>
      </c>
      <c r="B8702" s="83" t="s">
        <v>9269</v>
      </c>
      <c r="C8702" s="83" t="s">
        <v>225</v>
      </c>
      <c r="D8702" s="359">
        <v>77.02</v>
      </c>
      <c r="E8702" s="522" t="s">
        <v>619</v>
      </c>
    </row>
    <row r="8703" spans="1:5" ht="13.5" x14ac:dyDescent="0.25">
      <c r="A8703" s="83">
        <v>37413</v>
      </c>
      <c r="B8703" s="83" t="s">
        <v>9270</v>
      </c>
      <c r="C8703" s="83" t="s">
        <v>225</v>
      </c>
      <c r="D8703" s="359">
        <v>4.45</v>
      </c>
      <c r="E8703" s="522" t="s">
        <v>619</v>
      </c>
    </row>
    <row r="8704" spans="1:5" ht="13.5" x14ac:dyDescent="0.25">
      <c r="A8704" s="83">
        <v>37414</v>
      </c>
      <c r="B8704" s="83" t="s">
        <v>9271</v>
      </c>
      <c r="C8704" s="83" t="s">
        <v>225</v>
      </c>
      <c r="D8704" s="359">
        <v>5.05</v>
      </c>
      <c r="E8704" s="522" t="s">
        <v>619</v>
      </c>
    </row>
    <row r="8705" spans="1:5" ht="13.5" x14ac:dyDescent="0.25">
      <c r="A8705" s="83">
        <v>37415</v>
      </c>
      <c r="B8705" s="83" t="s">
        <v>9272</v>
      </c>
      <c r="C8705" s="83" t="s">
        <v>225</v>
      </c>
      <c r="D8705" s="359">
        <v>9.18</v>
      </c>
      <c r="E8705" s="522" t="s">
        <v>619</v>
      </c>
    </row>
    <row r="8706" spans="1:5" ht="13.5" x14ac:dyDescent="0.25">
      <c r="A8706" s="83">
        <v>37416</v>
      </c>
      <c r="B8706" s="83" t="s">
        <v>9273</v>
      </c>
      <c r="C8706" s="83" t="s">
        <v>225</v>
      </c>
      <c r="D8706" s="359">
        <v>4.16</v>
      </c>
      <c r="E8706" s="522" t="s">
        <v>619</v>
      </c>
    </row>
    <row r="8707" spans="1:5" ht="13.5" x14ac:dyDescent="0.25">
      <c r="A8707" s="83">
        <v>37417</v>
      </c>
      <c r="B8707" s="83" t="s">
        <v>9274</v>
      </c>
      <c r="C8707" s="83" t="s">
        <v>225</v>
      </c>
      <c r="D8707" s="359">
        <v>5.98</v>
      </c>
      <c r="E8707" s="522" t="s">
        <v>619</v>
      </c>
    </row>
    <row r="8708" spans="1:5" ht="13.5" x14ac:dyDescent="0.25">
      <c r="A8708" s="83">
        <v>43590</v>
      </c>
      <c r="B8708" s="83" t="s">
        <v>9275</v>
      </c>
      <c r="C8708" s="83" t="s">
        <v>225</v>
      </c>
      <c r="D8708" s="359">
        <v>132.19999999999999</v>
      </c>
      <c r="E8708" s="522" t="s">
        <v>619</v>
      </c>
    </row>
    <row r="8709" spans="1:5" ht="13.5" x14ac:dyDescent="0.25">
      <c r="A8709" s="83">
        <v>43589</v>
      </c>
      <c r="B8709" s="83" t="s">
        <v>9276</v>
      </c>
      <c r="C8709" s="83" t="s">
        <v>225</v>
      </c>
      <c r="D8709" s="359">
        <v>23.92</v>
      </c>
      <c r="E8709" s="522" t="s">
        <v>619</v>
      </c>
    </row>
    <row r="8710" spans="1:5" ht="13.5" x14ac:dyDescent="0.25">
      <c r="A8710" s="83">
        <v>34519</v>
      </c>
      <c r="B8710" s="83" t="s">
        <v>9277</v>
      </c>
      <c r="C8710" s="83" t="s">
        <v>225</v>
      </c>
      <c r="D8710" s="359">
        <v>95.75</v>
      </c>
      <c r="E8710" s="522" t="s">
        <v>619</v>
      </c>
    </row>
    <row r="8711" spans="1:5" ht="13.5" x14ac:dyDescent="0.25">
      <c r="A8711" s="83">
        <v>1649</v>
      </c>
      <c r="B8711" s="83" t="s">
        <v>9278</v>
      </c>
      <c r="C8711" s="83" t="s">
        <v>225</v>
      </c>
      <c r="D8711" s="359">
        <v>60.55</v>
      </c>
      <c r="E8711" s="522" t="s">
        <v>619</v>
      </c>
    </row>
    <row r="8712" spans="1:5" ht="13.5" x14ac:dyDescent="0.25">
      <c r="A8712" s="83">
        <v>1653</v>
      </c>
      <c r="B8712" s="83" t="s">
        <v>9279</v>
      </c>
      <c r="C8712" s="83" t="s">
        <v>225</v>
      </c>
      <c r="D8712" s="359">
        <v>47.43</v>
      </c>
      <c r="E8712" s="522" t="s">
        <v>619</v>
      </c>
    </row>
    <row r="8713" spans="1:5" ht="13.5" x14ac:dyDescent="0.25">
      <c r="A8713" s="83">
        <v>1647</v>
      </c>
      <c r="B8713" s="83" t="s">
        <v>9280</v>
      </c>
      <c r="C8713" s="83" t="s">
        <v>225</v>
      </c>
      <c r="D8713" s="359">
        <v>16.98</v>
      </c>
      <c r="E8713" s="522" t="s">
        <v>619</v>
      </c>
    </row>
    <row r="8714" spans="1:5" ht="13.5" x14ac:dyDescent="0.25">
      <c r="A8714" s="83">
        <v>1648</v>
      </c>
      <c r="B8714" s="83" t="s">
        <v>9281</v>
      </c>
      <c r="C8714" s="83" t="s">
        <v>225</v>
      </c>
      <c r="D8714" s="359">
        <v>32.61</v>
      </c>
      <c r="E8714" s="522" t="s">
        <v>619</v>
      </c>
    </row>
    <row r="8715" spans="1:5" ht="13.5" x14ac:dyDescent="0.25">
      <c r="A8715" s="83">
        <v>1651</v>
      </c>
      <c r="B8715" s="83" t="s">
        <v>9282</v>
      </c>
      <c r="C8715" s="83" t="s">
        <v>225</v>
      </c>
      <c r="D8715" s="359">
        <v>151.28</v>
      </c>
      <c r="E8715" s="522" t="s">
        <v>619</v>
      </c>
    </row>
    <row r="8716" spans="1:5" ht="13.5" x14ac:dyDescent="0.25">
      <c r="A8716" s="83">
        <v>1650</v>
      </c>
      <c r="B8716" s="83" t="s">
        <v>9283</v>
      </c>
      <c r="C8716" s="83" t="s">
        <v>225</v>
      </c>
      <c r="D8716" s="359">
        <v>83.62</v>
      </c>
      <c r="E8716" s="522" t="s">
        <v>619</v>
      </c>
    </row>
    <row r="8717" spans="1:5" ht="13.5" x14ac:dyDescent="0.25">
      <c r="A8717" s="83">
        <v>1654</v>
      </c>
      <c r="B8717" s="83" t="s">
        <v>9284</v>
      </c>
      <c r="C8717" s="83" t="s">
        <v>225</v>
      </c>
      <c r="D8717" s="359">
        <v>23.31</v>
      </c>
      <c r="E8717" s="522" t="s">
        <v>619</v>
      </c>
    </row>
    <row r="8718" spans="1:5" ht="13.5" x14ac:dyDescent="0.25">
      <c r="A8718" s="83">
        <v>1652</v>
      </c>
      <c r="B8718" s="83" t="s">
        <v>9285</v>
      </c>
      <c r="C8718" s="83" t="s">
        <v>225</v>
      </c>
      <c r="D8718" s="359">
        <v>217.13</v>
      </c>
      <c r="E8718" s="522" t="s">
        <v>619</v>
      </c>
    </row>
    <row r="8719" spans="1:5" ht="13.5" x14ac:dyDescent="0.25">
      <c r="A8719" s="83">
        <v>10510</v>
      </c>
      <c r="B8719" s="83" t="s">
        <v>9286</v>
      </c>
      <c r="C8719" s="83" t="s">
        <v>225</v>
      </c>
      <c r="D8719" s="359">
        <v>113.4</v>
      </c>
      <c r="E8719" s="522" t="s">
        <v>619</v>
      </c>
    </row>
    <row r="8720" spans="1:5" ht="13.5" x14ac:dyDescent="0.25">
      <c r="A8720" s="83">
        <v>1747</v>
      </c>
      <c r="B8720" s="83" t="s">
        <v>9287</v>
      </c>
      <c r="C8720" s="83" t="s">
        <v>225</v>
      </c>
      <c r="D8720" s="359">
        <v>178.68</v>
      </c>
      <c r="E8720" s="522" t="s">
        <v>619</v>
      </c>
    </row>
    <row r="8721" spans="1:5" ht="13.5" x14ac:dyDescent="0.25">
      <c r="A8721" s="83">
        <v>1744</v>
      </c>
      <c r="B8721" s="83" t="s">
        <v>9288</v>
      </c>
      <c r="C8721" s="83" t="s">
        <v>225</v>
      </c>
      <c r="D8721" s="359">
        <v>123.76</v>
      </c>
      <c r="E8721" s="522" t="s">
        <v>619</v>
      </c>
    </row>
    <row r="8722" spans="1:5" ht="13.5" x14ac:dyDescent="0.25">
      <c r="A8722" s="83">
        <v>1743</v>
      </c>
      <c r="B8722" s="83" t="s">
        <v>9289</v>
      </c>
      <c r="C8722" s="83" t="s">
        <v>225</v>
      </c>
      <c r="D8722" s="359">
        <v>162.52000000000001</v>
      </c>
      <c r="E8722" s="522" t="s">
        <v>619</v>
      </c>
    </row>
    <row r="8723" spans="1:5" ht="13.5" x14ac:dyDescent="0.25">
      <c r="A8723" s="83">
        <v>39640</v>
      </c>
      <c r="B8723" s="83" t="s">
        <v>9290</v>
      </c>
      <c r="C8723" s="83" t="s">
        <v>225</v>
      </c>
      <c r="D8723" s="359">
        <v>13.61</v>
      </c>
      <c r="E8723" s="522" t="s">
        <v>619</v>
      </c>
    </row>
    <row r="8724" spans="1:5" ht="13.5" x14ac:dyDescent="0.25">
      <c r="A8724" s="83">
        <v>7216</v>
      </c>
      <c r="B8724" s="83" t="s">
        <v>9291</v>
      </c>
      <c r="C8724" s="83" t="s">
        <v>225</v>
      </c>
      <c r="D8724" s="359">
        <v>73.11</v>
      </c>
      <c r="E8724" s="522" t="s">
        <v>619</v>
      </c>
    </row>
    <row r="8725" spans="1:5" ht="13.5" x14ac:dyDescent="0.25">
      <c r="A8725" s="83">
        <v>20235</v>
      </c>
      <c r="B8725" s="83" t="s">
        <v>9292</v>
      </c>
      <c r="C8725" s="83" t="s">
        <v>225</v>
      </c>
      <c r="D8725" s="359">
        <v>58.78</v>
      </c>
      <c r="E8725" s="522" t="s">
        <v>619</v>
      </c>
    </row>
    <row r="8726" spans="1:5" ht="13.5" x14ac:dyDescent="0.25">
      <c r="A8726" s="83">
        <v>7181</v>
      </c>
      <c r="B8726" s="83" t="s">
        <v>9293</v>
      </c>
      <c r="C8726" s="83" t="s">
        <v>225</v>
      </c>
      <c r="D8726" s="359">
        <v>1.98</v>
      </c>
      <c r="E8726" s="522" t="s">
        <v>619</v>
      </c>
    </row>
    <row r="8727" spans="1:5" ht="13.5" x14ac:dyDescent="0.25">
      <c r="A8727" s="83">
        <v>40742</v>
      </c>
      <c r="B8727" s="83" t="s">
        <v>9294</v>
      </c>
      <c r="C8727" s="83" t="s">
        <v>225</v>
      </c>
      <c r="D8727" s="359">
        <v>8.0399999999999991</v>
      </c>
      <c r="E8727" s="522" t="s">
        <v>619</v>
      </c>
    </row>
    <row r="8728" spans="1:5" ht="13.5" x14ac:dyDescent="0.25">
      <c r="A8728" s="83">
        <v>7214</v>
      </c>
      <c r="B8728" s="83" t="s">
        <v>9295</v>
      </c>
      <c r="C8728" s="83" t="s">
        <v>225</v>
      </c>
      <c r="D8728" s="359">
        <v>71.400000000000006</v>
      </c>
      <c r="E8728" s="522" t="s">
        <v>619</v>
      </c>
    </row>
    <row r="8729" spans="1:5" ht="13.5" x14ac:dyDescent="0.25">
      <c r="A8729" s="83">
        <v>7219</v>
      </c>
      <c r="B8729" s="83" t="s">
        <v>9296</v>
      </c>
      <c r="C8729" s="83" t="s">
        <v>225</v>
      </c>
      <c r="D8729" s="359">
        <v>63.33</v>
      </c>
      <c r="E8729" s="522" t="s">
        <v>619</v>
      </c>
    </row>
    <row r="8730" spans="1:5" ht="13.5" x14ac:dyDescent="0.25">
      <c r="A8730" s="83">
        <v>37972</v>
      </c>
      <c r="B8730" s="83" t="s">
        <v>9297</v>
      </c>
      <c r="C8730" s="83" t="s">
        <v>225</v>
      </c>
      <c r="D8730" s="359">
        <v>8.42</v>
      </c>
      <c r="E8730" s="522" t="s">
        <v>619</v>
      </c>
    </row>
    <row r="8731" spans="1:5" ht="13.5" x14ac:dyDescent="0.25">
      <c r="A8731" s="83">
        <v>37973</v>
      </c>
      <c r="B8731" s="83" t="s">
        <v>9298</v>
      </c>
      <c r="C8731" s="83" t="s">
        <v>225</v>
      </c>
      <c r="D8731" s="359">
        <v>13.48</v>
      </c>
      <c r="E8731" s="522" t="s">
        <v>619</v>
      </c>
    </row>
    <row r="8732" spans="1:5" ht="13.5" x14ac:dyDescent="0.25">
      <c r="A8732" s="83">
        <v>37971</v>
      </c>
      <c r="B8732" s="83" t="s">
        <v>9299</v>
      </c>
      <c r="C8732" s="83" t="s">
        <v>225</v>
      </c>
      <c r="D8732" s="359">
        <v>5.0599999999999996</v>
      </c>
      <c r="E8732" s="522" t="s">
        <v>619</v>
      </c>
    </row>
    <row r="8733" spans="1:5" ht="13.5" x14ac:dyDescent="0.25">
      <c r="A8733" s="83">
        <v>20094</v>
      </c>
      <c r="B8733" s="83" t="s">
        <v>9300</v>
      </c>
      <c r="C8733" s="83" t="s">
        <v>225</v>
      </c>
      <c r="D8733" s="359">
        <v>32.159999999999997</v>
      </c>
      <c r="E8733" s="522" t="s">
        <v>619</v>
      </c>
    </row>
    <row r="8734" spans="1:5" ht="13.5" x14ac:dyDescent="0.25">
      <c r="A8734" s="83">
        <v>20095</v>
      </c>
      <c r="B8734" s="83" t="s">
        <v>9301</v>
      </c>
      <c r="C8734" s="83" t="s">
        <v>225</v>
      </c>
      <c r="D8734" s="359">
        <v>40.96</v>
      </c>
      <c r="E8734" s="522" t="s">
        <v>619</v>
      </c>
    </row>
    <row r="8735" spans="1:5" ht="13.5" x14ac:dyDescent="0.25">
      <c r="A8735" s="83">
        <v>1954</v>
      </c>
      <c r="B8735" s="83" t="s">
        <v>9302</v>
      </c>
      <c r="C8735" s="83" t="s">
        <v>225</v>
      </c>
      <c r="D8735" s="359">
        <v>212.46</v>
      </c>
      <c r="E8735" s="522" t="s">
        <v>619</v>
      </c>
    </row>
    <row r="8736" spans="1:5" ht="13.5" x14ac:dyDescent="0.25">
      <c r="A8736" s="83">
        <v>1926</v>
      </c>
      <c r="B8736" s="83" t="s">
        <v>9303</v>
      </c>
      <c r="C8736" s="83" t="s">
        <v>225</v>
      </c>
      <c r="D8736" s="359">
        <v>2.81</v>
      </c>
      <c r="E8736" s="522" t="s">
        <v>619</v>
      </c>
    </row>
    <row r="8737" spans="1:5" ht="13.5" x14ac:dyDescent="0.25">
      <c r="A8737" s="83">
        <v>1927</v>
      </c>
      <c r="B8737" s="83" t="s">
        <v>9304</v>
      </c>
      <c r="C8737" s="83" t="s">
        <v>225</v>
      </c>
      <c r="D8737" s="359">
        <v>3.7</v>
      </c>
      <c r="E8737" s="522" t="s">
        <v>619</v>
      </c>
    </row>
    <row r="8738" spans="1:5" ht="13.5" x14ac:dyDescent="0.25">
      <c r="A8738" s="83">
        <v>1923</v>
      </c>
      <c r="B8738" s="83" t="s">
        <v>9305</v>
      </c>
      <c r="C8738" s="83" t="s">
        <v>225</v>
      </c>
      <c r="D8738" s="359">
        <v>6.06</v>
      </c>
      <c r="E8738" s="522" t="s">
        <v>619</v>
      </c>
    </row>
    <row r="8739" spans="1:5" ht="13.5" x14ac:dyDescent="0.25">
      <c r="A8739" s="83">
        <v>1929</v>
      </c>
      <c r="B8739" s="83" t="s">
        <v>9306</v>
      </c>
      <c r="C8739" s="83" t="s">
        <v>225</v>
      </c>
      <c r="D8739" s="359">
        <v>9.93</v>
      </c>
      <c r="E8739" s="522" t="s">
        <v>619</v>
      </c>
    </row>
    <row r="8740" spans="1:5" ht="13.5" x14ac:dyDescent="0.25">
      <c r="A8740" s="83">
        <v>1930</v>
      </c>
      <c r="B8740" s="83" t="s">
        <v>9307</v>
      </c>
      <c r="C8740" s="83" t="s">
        <v>225</v>
      </c>
      <c r="D8740" s="359">
        <v>19.239999999999998</v>
      </c>
      <c r="E8740" s="522" t="s">
        <v>619</v>
      </c>
    </row>
    <row r="8741" spans="1:5" ht="13.5" x14ac:dyDescent="0.25">
      <c r="A8741" s="83">
        <v>1924</v>
      </c>
      <c r="B8741" s="83" t="s">
        <v>9308</v>
      </c>
      <c r="C8741" s="83" t="s">
        <v>225</v>
      </c>
      <c r="D8741" s="359">
        <v>33.159999999999997</v>
      </c>
      <c r="E8741" s="522" t="s">
        <v>619</v>
      </c>
    </row>
    <row r="8742" spans="1:5" ht="13.5" x14ac:dyDescent="0.25">
      <c r="A8742" s="83">
        <v>1922</v>
      </c>
      <c r="B8742" s="83" t="s">
        <v>9309</v>
      </c>
      <c r="C8742" s="83" t="s">
        <v>225</v>
      </c>
      <c r="D8742" s="359">
        <v>49.26</v>
      </c>
      <c r="E8742" s="522" t="s">
        <v>619</v>
      </c>
    </row>
    <row r="8743" spans="1:5" ht="13.5" x14ac:dyDescent="0.25">
      <c r="A8743" s="83">
        <v>1953</v>
      </c>
      <c r="B8743" s="83" t="s">
        <v>9310</v>
      </c>
      <c r="C8743" s="83" t="s">
        <v>225</v>
      </c>
      <c r="D8743" s="359">
        <v>86.08</v>
      </c>
      <c r="E8743" s="522" t="s">
        <v>619</v>
      </c>
    </row>
    <row r="8744" spans="1:5" ht="13.5" x14ac:dyDescent="0.25">
      <c r="A8744" s="83">
        <v>1962</v>
      </c>
      <c r="B8744" s="83" t="s">
        <v>9311</v>
      </c>
      <c r="C8744" s="83" t="s">
        <v>225</v>
      </c>
      <c r="D8744" s="359">
        <v>281.63</v>
      </c>
      <c r="E8744" s="522" t="s">
        <v>619</v>
      </c>
    </row>
    <row r="8745" spans="1:5" ht="13.5" x14ac:dyDescent="0.25">
      <c r="A8745" s="83">
        <v>1955</v>
      </c>
      <c r="B8745" s="83" t="s">
        <v>9312</v>
      </c>
      <c r="C8745" s="83" t="s">
        <v>225</v>
      </c>
      <c r="D8745" s="359">
        <v>3.72</v>
      </c>
      <c r="E8745" s="522" t="s">
        <v>619</v>
      </c>
    </row>
    <row r="8746" spans="1:5" ht="13.5" x14ac:dyDescent="0.25">
      <c r="A8746" s="83">
        <v>1956</v>
      </c>
      <c r="B8746" s="83" t="s">
        <v>9313</v>
      </c>
      <c r="C8746" s="83" t="s">
        <v>225</v>
      </c>
      <c r="D8746" s="359">
        <v>4.8</v>
      </c>
      <c r="E8746" s="522" t="s">
        <v>619</v>
      </c>
    </row>
    <row r="8747" spans="1:5" ht="13.5" x14ac:dyDescent="0.25">
      <c r="A8747" s="83">
        <v>1957</v>
      </c>
      <c r="B8747" s="83" t="s">
        <v>9314</v>
      </c>
      <c r="C8747" s="83" t="s">
        <v>225</v>
      </c>
      <c r="D8747" s="359">
        <v>10.91</v>
      </c>
      <c r="E8747" s="522" t="s">
        <v>619</v>
      </c>
    </row>
    <row r="8748" spans="1:5" ht="13.5" x14ac:dyDescent="0.25">
      <c r="A8748" s="83">
        <v>1958</v>
      </c>
      <c r="B8748" s="83" t="s">
        <v>9315</v>
      </c>
      <c r="C8748" s="83" t="s">
        <v>225</v>
      </c>
      <c r="D8748" s="359">
        <v>19.38</v>
      </c>
      <c r="E8748" s="522" t="s">
        <v>619</v>
      </c>
    </row>
    <row r="8749" spans="1:5" ht="13.5" x14ac:dyDescent="0.25">
      <c r="A8749" s="83">
        <v>1959</v>
      </c>
      <c r="B8749" s="83" t="s">
        <v>9316</v>
      </c>
      <c r="C8749" s="83" t="s">
        <v>225</v>
      </c>
      <c r="D8749" s="359">
        <v>23.62</v>
      </c>
      <c r="E8749" s="522" t="s">
        <v>619</v>
      </c>
    </row>
    <row r="8750" spans="1:5" ht="13.5" x14ac:dyDescent="0.25">
      <c r="A8750" s="83">
        <v>1925</v>
      </c>
      <c r="B8750" s="83" t="s">
        <v>9317</v>
      </c>
      <c r="C8750" s="83" t="s">
        <v>225</v>
      </c>
      <c r="D8750" s="359">
        <v>58.4</v>
      </c>
      <c r="E8750" s="522" t="s">
        <v>619</v>
      </c>
    </row>
    <row r="8751" spans="1:5" ht="13.5" x14ac:dyDescent="0.25">
      <c r="A8751" s="83">
        <v>1960</v>
      </c>
      <c r="B8751" s="83" t="s">
        <v>9318</v>
      </c>
      <c r="C8751" s="83" t="s">
        <v>225</v>
      </c>
      <c r="D8751" s="359">
        <v>83.02</v>
      </c>
      <c r="E8751" s="522" t="s">
        <v>619</v>
      </c>
    </row>
    <row r="8752" spans="1:5" ht="13.5" x14ac:dyDescent="0.25">
      <c r="A8752" s="83">
        <v>1961</v>
      </c>
      <c r="B8752" s="83" t="s">
        <v>9319</v>
      </c>
      <c r="C8752" s="83" t="s">
        <v>225</v>
      </c>
      <c r="D8752" s="359">
        <v>119.3</v>
      </c>
      <c r="E8752" s="522" t="s">
        <v>619</v>
      </c>
    </row>
    <row r="8753" spans="1:5" ht="13.5" x14ac:dyDescent="0.25">
      <c r="A8753" s="83">
        <v>38426</v>
      </c>
      <c r="B8753" s="83" t="s">
        <v>9320</v>
      </c>
      <c r="C8753" s="83" t="s">
        <v>225</v>
      </c>
      <c r="D8753" s="359">
        <v>38.08</v>
      </c>
      <c r="E8753" s="522" t="s">
        <v>619</v>
      </c>
    </row>
    <row r="8754" spans="1:5" ht="13.5" x14ac:dyDescent="0.25">
      <c r="A8754" s="83">
        <v>38423</v>
      </c>
      <c r="B8754" s="83" t="s">
        <v>9321</v>
      </c>
      <c r="C8754" s="83" t="s">
        <v>225</v>
      </c>
      <c r="D8754" s="359">
        <v>86.37</v>
      </c>
      <c r="E8754" s="522" t="s">
        <v>619</v>
      </c>
    </row>
    <row r="8755" spans="1:5" ht="13.5" x14ac:dyDescent="0.25">
      <c r="A8755" s="83">
        <v>38421</v>
      </c>
      <c r="B8755" s="83" t="s">
        <v>9322</v>
      </c>
      <c r="C8755" s="83" t="s">
        <v>225</v>
      </c>
      <c r="D8755" s="359">
        <v>40.770000000000003</v>
      </c>
      <c r="E8755" s="522" t="s">
        <v>619</v>
      </c>
    </row>
    <row r="8756" spans="1:5" ht="13.5" x14ac:dyDescent="0.25">
      <c r="A8756" s="83">
        <v>38422</v>
      </c>
      <c r="B8756" s="83" t="s">
        <v>9323</v>
      </c>
      <c r="C8756" s="83" t="s">
        <v>225</v>
      </c>
      <c r="D8756" s="359">
        <v>59.6</v>
      </c>
      <c r="E8756" s="522" t="s">
        <v>619</v>
      </c>
    </row>
    <row r="8757" spans="1:5" ht="13.5" x14ac:dyDescent="0.25">
      <c r="A8757" s="83">
        <v>39866</v>
      </c>
      <c r="B8757" s="83" t="s">
        <v>9324</v>
      </c>
      <c r="C8757" s="83" t="s">
        <v>225</v>
      </c>
      <c r="D8757" s="359">
        <v>19.829999999999998</v>
      </c>
      <c r="E8757" s="522" t="s">
        <v>619</v>
      </c>
    </row>
    <row r="8758" spans="1:5" ht="13.5" x14ac:dyDescent="0.25">
      <c r="A8758" s="83">
        <v>39867</v>
      </c>
      <c r="B8758" s="83" t="s">
        <v>9325</v>
      </c>
      <c r="C8758" s="83" t="s">
        <v>225</v>
      </c>
      <c r="D8758" s="359">
        <v>44.09</v>
      </c>
      <c r="E8758" s="522" t="s">
        <v>619</v>
      </c>
    </row>
    <row r="8759" spans="1:5" ht="13.5" x14ac:dyDescent="0.25">
      <c r="A8759" s="83">
        <v>39868</v>
      </c>
      <c r="B8759" s="83" t="s">
        <v>9326</v>
      </c>
      <c r="C8759" s="83" t="s">
        <v>225</v>
      </c>
      <c r="D8759" s="359">
        <v>79.430000000000007</v>
      </c>
      <c r="E8759" s="522" t="s">
        <v>619</v>
      </c>
    </row>
    <row r="8760" spans="1:5" ht="13.5" x14ac:dyDescent="0.25">
      <c r="A8760" s="83">
        <v>37999</v>
      </c>
      <c r="B8760" s="83" t="s">
        <v>9327</v>
      </c>
      <c r="C8760" s="83" t="s">
        <v>225</v>
      </c>
      <c r="D8760" s="359">
        <v>8.08</v>
      </c>
      <c r="E8760" s="522" t="s">
        <v>619</v>
      </c>
    </row>
    <row r="8761" spans="1:5" ht="13.5" x14ac:dyDescent="0.25">
      <c r="A8761" s="83">
        <v>38000</v>
      </c>
      <c r="B8761" s="83" t="s">
        <v>9328</v>
      </c>
      <c r="C8761" s="83" t="s">
        <v>225</v>
      </c>
      <c r="D8761" s="359">
        <v>10.69</v>
      </c>
      <c r="E8761" s="522" t="s">
        <v>619</v>
      </c>
    </row>
    <row r="8762" spans="1:5" ht="13.5" x14ac:dyDescent="0.25">
      <c r="A8762" s="83">
        <v>38129</v>
      </c>
      <c r="B8762" s="83" t="s">
        <v>9329</v>
      </c>
      <c r="C8762" s="83" t="s">
        <v>225</v>
      </c>
      <c r="D8762" s="359">
        <v>6.45</v>
      </c>
      <c r="E8762" s="522" t="s">
        <v>619</v>
      </c>
    </row>
    <row r="8763" spans="1:5" ht="13.5" x14ac:dyDescent="0.25">
      <c r="A8763" s="83">
        <v>38025</v>
      </c>
      <c r="B8763" s="83" t="s">
        <v>9330</v>
      </c>
      <c r="C8763" s="83" t="s">
        <v>225</v>
      </c>
      <c r="D8763" s="359">
        <v>10.78</v>
      </c>
      <c r="E8763" s="522" t="s">
        <v>619</v>
      </c>
    </row>
    <row r="8764" spans="1:5" ht="13.5" x14ac:dyDescent="0.25">
      <c r="A8764" s="83">
        <v>38026</v>
      </c>
      <c r="B8764" s="83" t="s">
        <v>9331</v>
      </c>
      <c r="C8764" s="83" t="s">
        <v>225</v>
      </c>
      <c r="D8764" s="359">
        <v>28.87</v>
      </c>
      <c r="E8764" s="522" t="s">
        <v>619</v>
      </c>
    </row>
    <row r="8765" spans="1:5" ht="13.5" x14ac:dyDescent="0.25">
      <c r="A8765" s="83">
        <v>1858</v>
      </c>
      <c r="B8765" s="83" t="s">
        <v>9332</v>
      </c>
      <c r="C8765" s="83" t="s">
        <v>225</v>
      </c>
      <c r="D8765" s="359">
        <v>45.04</v>
      </c>
      <c r="E8765" s="522" t="s">
        <v>619</v>
      </c>
    </row>
    <row r="8766" spans="1:5" ht="13.5" x14ac:dyDescent="0.25">
      <c r="A8766" s="83">
        <v>1844</v>
      </c>
      <c r="B8766" s="83" t="s">
        <v>9333</v>
      </c>
      <c r="C8766" s="83" t="s">
        <v>225</v>
      </c>
      <c r="D8766" s="359">
        <v>166.04</v>
      </c>
      <c r="E8766" s="522" t="s">
        <v>619</v>
      </c>
    </row>
    <row r="8767" spans="1:5" ht="13.5" x14ac:dyDescent="0.25">
      <c r="A8767" s="83">
        <v>1863</v>
      </c>
      <c r="B8767" s="83" t="s">
        <v>9334</v>
      </c>
      <c r="C8767" s="83" t="s">
        <v>225</v>
      </c>
      <c r="D8767" s="359">
        <v>65.349999999999994</v>
      </c>
      <c r="E8767" s="522" t="s">
        <v>619</v>
      </c>
    </row>
    <row r="8768" spans="1:5" ht="13.5" x14ac:dyDescent="0.25">
      <c r="A8768" s="83">
        <v>1865</v>
      </c>
      <c r="B8768" s="83" t="s">
        <v>9335</v>
      </c>
      <c r="C8768" s="83" t="s">
        <v>225</v>
      </c>
      <c r="D8768" s="359">
        <v>238.42</v>
      </c>
      <c r="E8768" s="522" t="s">
        <v>619</v>
      </c>
    </row>
    <row r="8769" spans="1:5" ht="13.5" x14ac:dyDescent="0.25">
      <c r="A8769" s="83">
        <v>36355</v>
      </c>
      <c r="B8769" s="83" t="s">
        <v>9336</v>
      </c>
      <c r="C8769" s="83" t="s">
        <v>225</v>
      </c>
      <c r="D8769" s="359">
        <v>7.79</v>
      </c>
      <c r="E8769" s="522" t="s">
        <v>619</v>
      </c>
    </row>
    <row r="8770" spans="1:5" ht="13.5" x14ac:dyDescent="0.25">
      <c r="A8770" s="83">
        <v>36356</v>
      </c>
      <c r="B8770" s="83" t="s">
        <v>9337</v>
      </c>
      <c r="C8770" s="83" t="s">
        <v>225</v>
      </c>
      <c r="D8770" s="359">
        <v>13.1</v>
      </c>
      <c r="E8770" s="522" t="s">
        <v>619</v>
      </c>
    </row>
    <row r="8771" spans="1:5" ht="13.5" x14ac:dyDescent="0.25">
      <c r="A8771" s="83">
        <v>1932</v>
      </c>
      <c r="B8771" s="83" t="s">
        <v>9338</v>
      </c>
      <c r="C8771" s="83" t="s">
        <v>225</v>
      </c>
      <c r="D8771" s="359">
        <v>14.71</v>
      </c>
      <c r="E8771" s="522" t="s">
        <v>619</v>
      </c>
    </row>
    <row r="8772" spans="1:5" ht="13.5" x14ac:dyDescent="0.25">
      <c r="A8772" s="83">
        <v>1933</v>
      </c>
      <c r="B8772" s="83" t="s">
        <v>9339</v>
      </c>
      <c r="C8772" s="83" t="s">
        <v>225</v>
      </c>
      <c r="D8772" s="359">
        <v>6.47</v>
      </c>
      <c r="E8772" s="522" t="s">
        <v>619</v>
      </c>
    </row>
    <row r="8773" spans="1:5" ht="13.5" x14ac:dyDescent="0.25">
      <c r="A8773" s="83">
        <v>1951</v>
      </c>
      <c r="B8773" s="83" t="s">
        <v>9340</v>
      </c>
      <c r="C8773" s="83" t="s">
        <v>225</v>
      </c>
      <c r="D8773" s="359">
        <v>28.78</v>
      </c>
      <c r="E8773" s="522" t="s">
        <v>619</v>
      </c>
    </row>
    <row r="8774" spans="1:5" ht="13.5" x14ac:dyDescent="0.25">
      <c r="A8774" s="83">
        <v>1966</v>
      </c>
      <c r="B8774" s="83" t="s">
        <v>9341</v>
      </c>
      <c r="C8774" s="83" t="s">
        <v>225</v>
      </c>
      <c r="D8774" s="359">
        <v>33.11</v>
      </c>
      <c r="E8774" s="522" t="s">
        <v>619</v>
      </c>
    </row>
    <row r="8775" spans="1:5" ht="13.5" x14ac:dyDescent="0.25">
      <c r="A8775" s="83">
        <v>1952</v>
      </c>
      <c r="B8775" s="83" t="s">
        <v>9342</v>
      </c>
      <c r="C8775" s="83" t="s">
        <v>225</v>
      </c>
      <c r="D8775" s="359">
        <v>124.35</v>
      </c>
      <c r="E8775" s="522" t="s">
        <v>619</v>
      </c>
    </row>
    <row r="8776" spans="1:5" ht="13.5" x14ac:dyDescent="0.25">
      <c r="A8776" s="83">
        <v>20104</v>
      </c>
      <c r="B8776" s="83" t="s">
        <v>9343</v>
      </c>
      <c r="C8776" s="83" t="s">
        <v>225</v>
      </c>
      <c r="D8776" s="359">
        <v>918.82</v>
      </c>
      <c r="E8776" s="522" t="s">
        <v>619</v>
      </c>
    </row>
    <row r="8777" spans="1:5" ht="13.5" x14ac:dyDescent="0.25">
      <c r="A8777" s="83">
        <v>20105</v>
      </c>
      <c r="B8777" s="83" t="s">
        <v>9344</v>
      </c>
      <c r="C8777" s="83" t="s">
        <v>225</v>
      </c>
      <c r="D8777" s="359">
        <v>1431.14</v>
      </c>
      <c r="E8777" s="522" t="s">
        <v>619</v>
      </c>
    </row>
    <row r="8778" spans="1:5" ht="13.5" x14ac:dyDescent="0.25">
      <c r="A8778" s="83">
        <v>1965</v>
      </c>
      <c r="B8778" s="83" t="s">
        <v>9345</v>
      </c>
      <c r="C8778" s="83" t="s">
        <v>225</v>
      </c>
      <c r="D8778" s="359">
        <v>67.13</v>
      </c>
      <c r="E8778" s="522" t="s">
        <v>619</v>
      </c>
    </row>
    <row r="8779" spans="1:5" ht="13.5" x14ac:dyDescent="0.25">
      <c r="A8779" s="83">
        <v>10765</v>
      </c>
      <c r="B8779" s="83" t="s">
        <v>9346</v>
      </c>
      <c r="C8779" s="83" t="s">
        <v>225</v>
      </c>
      <c r="D8779" s="359">
        <v>16.97</v>
      </c>
      <c r="E8779" s="522" t="s">
        <v>619</v>
      </c>
    </row>
    <row r="8780" spans="1:5" ht="13.5" x14ac:dyDescent="0.25">
      <c r="A8780" s="83">
        <v>10767</v>
      </c>
      <c r="B8780" s="83" t="s">
        <v>9347</v>
      </c>
      <c r="C8780" s="83" t="s">
        <v>225</v>
      </c>
      <c r="D8780" s="359">
        <v>55.59</v>
      </c>
      <c r="E8780" s="522" t="s">
        <v>619</v>
      </c>
    </row>
    <row r="8781" spans="1:5" ht="13.5" x14ac:dyDescent="0.25">
      <c r="A8781" s="83">
        <v>1970</v>
      </c>
      <c r="B8781" s="83" t="s">
        <v>9348</v>
      </c>
      <c r="C8781" s="83" t="s">
        <v>225</v>
      </c>
      <c r="D8781" s="359">
        <v>69.680000000000007</v>
      </c>
      <c r="E8781" s="522" t="s">
        <v>619</v>
      </c>
    </row>
    <row r="8782" spans="1:5" ht="13.5" x14ac:dyDescent="0.25">
      <c r="A8782" s="83">
        <v>1967</v>
      </c>
      <c r="B8782" s="83" t="s">
        <v>9349</v>
      </c>
      <c r="C8782" s="83" t="s">
        <v>225</v>
      </c>
      <c r="D8782" s="359">
        <v>7.75</v>
      </c>
      <c r="E8782" s="522" t="s">
        <v>619</v>
      </c>
    </row>
    <row r="8783" spans="1:5" ht="13.5" x14ac:dyDescent="0.25">
      <c r="A8783" s="83">
        <v>1968</v>
      </c>
      <c r="B8783" s="83" t="s">
        <v>9350</v>
      </c>
      <c r="C8783" s="83" t="s">
        <v>225</v>
      </c>
      <c r="D8783" s="359">
        <v>16.239999999999998</v>
      </c>
      <c r="E8783" s="522" t="s">
        <v>619</v>
      </c>
    </row>
    <row r="8784" spans="1:5" ht="13.5" x14ac:dyDescent="0.25">
      <c r="A8784" s="83">
        <v>1969</v>
      </c>
      <c r="B8784" s="83" t="s">
        <v>9351</v>
      </c>
      <c r="C8784" s="83" t="s">
        <v>225</v>
      </c>
      <c r="D8784" s="359">
        <v>47.79</v>
      </c>
      <c r="E8784" s="522" t="s">
        <v>619</v>
      </c>
    </row>
    <row r="8785" spans="1:5" ht="13.5" x14ac:dyDescent="0.25">
      <c r="A8785" s="83">
        <v>1839</v>
      </c>
      <c r="B8785" s="83" t="s">
        <v>9352</v>
      </c>
      <c r="C8785" s="83" t="s">
        <v>225</v>
      </c>
      <c r="D8785" s="359">
        <v>161.19</v>
      </c>
      <c r="E8785" s="522" t="s">
        <v>619</v>
      </c>
    </row>
    <row r="8786" spans="1:5" ht="13.5" x14ac:dyDescent="0.25">
      <c r="A8786" s="83">
        <v>1835</v>
      </c>
      <c r="B8786" s="83" t="s">
        <v>9353</v>
      </c>
      <c r="C8786" s="83" t="s">
        <v>225</v>
      </c>
      <c r="D8786" s="359">
        <v>34.270000000000003</v>
      </c>
      <c r="E8786" s="522" t="s">
        <v>619</v>
      </c>
    </row>
    <row r="8787" spans="1:5" ht="13.5" x14ac:dyDescent="0.25">
      <c r="A8787" s="83">
        <v>1823</v>
      </c>
      <c r="B8787" s="83" t="s">
        <v>9354</v>
      </c>
      <c r="C8787" s="83" t="s">
        <v>225</v>
      </c>
      <c r="D8787" s="359">
        <v>66.260000000000005</v>
      </c>
      <c r="E8787" s="522" t="s">
        <v>619</v>
      </c>
    </row>
    <row r="8788" spans="1:5" ht="13.5" x14ac:dyDescent="0.25">
      <c r="A8788" s="83">
        <v>1827</v>
      </c>
      <c r="B8788" s="83" t="s">
        <v>9355</v>
      </c>
      <c r="C8788" s="83" t="s">
        <v>225</v>
      </c>
      <c r="D8788" s="359">
        <v>159.62</v>
      </c>
      <c r="E8788" s="522" t="s">
        <v>619</v>
      </c>
    </row>
    <row r="8789" spans="1:5" ht="13.5" x14ac:dyDescent="0.25">
      <c r="A8789" s="83">
        <v>1831</v>
      </c>
      <c r="B8789" s="83" t="s">
        <v>9356</v>
      </c>
      <c r="C8789" s="83" t="s">
        <v>225</v>
      </c>
      <c r="D8789" s="359">
        <v>34.85</v>
      </c>
      <c r="E8789" s="522" t="s">
        <v>619</v>
      </c>
    </row>
    <row r="8790" spans="1:5" ht="13.5" x14ac:dyDescent="0.25">
      <c r="A8790" s="83">
        <v>1825</v>
      </c>
      <c r="B8790" s="83" t="s">
        <v>9357</v>
      </c>
      <c r="C8790" s="83" t="s">
        <v>225</v>
      </c>
      <c r="D8790" s="359">
        <v>86</v>
      </c>
      <c r="E8790" s="522" t="s">
        <v>619</v>
      </c>
    </row>
    <row r="8791" spans="1:5" ht="13.5" x14ac:dyDescent="0.25">
      <c r="A8791" s="83">
        <v>1828</v>
      </c>
      <c r="B8791" s="83" t="s">
        <v>9358</v>
      </c>
      <c r="C8791" s="83" t="s">
        <v>225</v>
      </c>
      <c r="D8791" s="359">
        <v>194.79</v>
      </c>
      <c r="E8791" s="522" t="s">
        <v>619</v>
      </c>
    </row>
    <row r="8792" spans="1:5" ht="13.5" x14ac:dyDescent="0.25">
      <c r="A8792" s="83">
        <v>1845</v>
      </c>
      <c r="B8792" s="83" t="s">
        <v>9359</v>
      </c>
      <c r="C8792" s="83" t="s">
        <v>225</v>
      </c>
      <c r="D8792" s="359">
        <v>43.67</v>
      </c>
      <c r="E8792" s="522" t="s">
        <v>619</v>
      </c>
    </row>
    <row r="8793" spans="1:5" ht="13.5" x14ac:dyDescent="0.25">
      <c r="A8793" s="83">
        <v>1824</v>
      </c>
      <c r="B8793" s="83" t="s">
        <v>9360</v>
      </c>
      <c r="C8793" s="83" t="s">
        <v>225</v>
      </c>
      <c r="D8793" s="359">
        <v>103.09</v>
      </c>
      <c r="E8793" s="522" t="s">
        <v>619</v>
      </c>
    </row>
    <row r="8794" spans="1:5" ht="13.5" x14ac:dyDescent="0.25">
      <c r="A8794" s="83">
        <v>1941</v>
      </c>
      <c r="B8794" s="83" t="s">
        <v>9361</v>
      </c>
      <c r="C8794" s="83" t="s">
        <v>225</v>
      </c>
      <c r="D8794" s="359">
        <v>41.62</v>
      </c>
      <c r="E8794" s="522" t="s">
        <v>619</v>
      </c>
    </row>
    <row r="8795" spans="1:5" ht="13.5" x14ac:dyDescent="0.25">
      <c r="A8795" s="83">
        <v>1940</v>
      </c>
      <c r="B8795" s="83" t="s">
        <v>9362</v>
      </c>
      <c r="C8795" s="83" t="s">
        <v>225</v>
      </c>
      <c r="D8795" s="359">
        <v>31.46</v>
      </c>
      <c r="E8795" s="522" t="s">
        <v>619</v>
      </c>
    </row>
    <row r="8796" spans="1:5" ht="13.5" x14ac:dyDescent="0.25">
      <c r="A8796" s="83">
        <v>1937</v>
      </c>
      <c r="B8796" s="83" t="s">
        <v>9363</v>
      </c>
      <c r="C8796" s="83" t="s">
        <v>225</v>
      </c>
      <c r="D8796" s="359">
        <v>6.53</v>
      </c>
      <c r="E8796" s="522" t="s">
        <v>619</v>
      </c>
    </row>
    <row r="8797" spans="1:5" ht="13.5" x14ac:dyDescent="0.25">
      <c r="A8797" s="83">
        <v>1939</v>
      </c>
      <c r="B8797" s="83" t="s">
        <v>9364</v>
      </c>
      <c r="C8797" s="83" t="s">
        <v>225</v>
      </c>
      <c r="D8797" s="359">
        <v>12.93</v>
      </c>
      <c r="E8797" s="522" t="s">
        <v>619</v>
      </c>
    </row>
    <row r="8798" spans="1:5" ht="13.5" x14ac:dyDescent="0.25">
      <c r="A8798" s="83">
        <v>1942</v>
      </c>
      <c r="B8798" s="83" t="s">
        <v>9365</v>
      </c>
      <c r="C8798" s="83" t="s">
        <v>225</v>
      </c>
      <c r="D8798" s="359">
        <v>59.4</v>
      </c>
      <c r="E8798" s="522" t="s">
        <v>619</v>
      </c>
    </row>
    <row r="8799" spans="1:5" ht="13.5" x14ac:dyDescent="0.25">
      <c r="A8799" s="83">
        <v>1938</v>
      </c>
      <c r="B8799" s="83" t="s">
        <v>9366</v>
      </c>
      <c r="C8799" s="83" t="s">
        <v>225</v>
      </c>
      <c r="D8799" s="359">
        <v>8.27</v>
      </c>
      <c r="E8799" s="522" t="s">
        <v>619</v>
      </c>
    </row>
    <row r="8800" spans="1:5" ht="13.5" x14ac:dyDescent="0.25">
      <c r="A8800" s="83">
        <v>42692</v>
      </c>
      <c r="B8800" s="83" t="s">
        <v>9367</v>
      </c>
      <c r="C8800" s="83" t="s">
        <v>225</v>
      </c>
      <c r="D8800" s="359">
        <v>528.98</v>
      </c>
      <c r="E8800" s="522" t="s">
        <v>619</v>
      </c>
    </row>
    <row r="8801" spans="1:5" ht="13.5" x14ac:dyDescent="0.25">
      <c r="A8801" s="83">
        <v>42693</v>
      </c>
      <c r="B8801" s="83" t="s">
        <v>9368</v>
      </c>
      <c r="C8801" s="83" t="s">
        <v>225</v>
      </c>
      <c r="D8801" s="359">
        <v>870.13</v>
      </c>
      <c r="E8801" s="522" t="s">
        <v>619</v>
      </c>
    </row>
    <row r="8802" spans="1:5" ht="13.5" x14ac:dyDescent="0.25">
      <c r="A8802" s="83">
        <v>42695</v>
      </c>
      <c r="B8802" s="83" t="s">
        <v>9369</v>
      </c>
      <c r="C8802" s="83" t="s">
        <v>225</v>
      </c>
      <c r="D8802" s="359">
        <v>661.61</v>
      </c>
      <c r="E8802" s="522" t="s">
        <v>619</v>
      </c>
    </row>
    <row r="8803" spans="1:5" ht="13.5" x14ac:dyDescent="0.25">
      <c r="A8803" s="83">
        <v>42694</v>
      </c>
      <c r="B8803" s="83" t="s">
        <v>9370</v>
      </c>
      <c r="C8803" s="83" t="s">
        <v>225</v>
      </c>
      <c r="D8803" s="359">
        <v>978.1</v>
      </c>
      <c r="E8803" s="522" t="s">
        <v>619</v>
      </c>
    </row>
    <row r="8804" spans="1:5" ht="13.5" x14ac:dyDescent="0.25">
      <c r="A8804" s="83">
        <v>20097</v>
      </c>
      <c r="B8804" s="83" t="s">
        <v>9371</v>
      </c>
      <c r="C8804" s="83" t="s">
        <v>225</v>
      </c>
      <c r="D8804" s="359">
        <v>65.819999999999993</v>
      </c>
      <c r="E8804" s="522" t="s">
        <v>619</v>
      </c>
    </row>
    <row r="8805" spans="1:5" ht="13.5" x14ac:dyDescent="0.25">
      <c r="A8805" s="83">
        <v>20098</v>
      </c>
      <c r="B8805" s="83" t="s">
        <v>9372</v>
      </c>
      <c r="C8805" s="83" t="s">
        <v>225</v>
      </c>
      <c r="D8805" s="359">
        <v>221.94</v>
      </c>
      <c r="E8805" s="522" t="s">
        <v>619</v>
      </c>
    </row>
    <row r="8806" spans="1:5" ht="13.5" x14ac:dyDescent="0.25">
      <c r="A8806" s="83">
        <v>20096</v>
      </c>
      <c r="B8806" s="83" t="s">
        <v>9373</v>
      </c>
      <c r="C8806" s="83" t="s">
        <v>225</v>
      </c>
      <c r="D8806" s="359">
        <v>43.07</v>
      </c>
      <c r="E8806" s="522" t="s">
        <v>619</v>
      </c>
    </row>
    <row r="8807" spans="1:5" ht="13.5" x14ac:dyDescent="0.25">
      <c r="A8807" s="83">
        <v>1964</v>
      </c>
      <c r="B8807" s="83" t="s">
        <v>9374</v>
      </c>
      <c r="C8807" s="83" t="s">
        <v>225</v>
      </c>
      <c r="D8807" s="359">
        <v>39.81</v>
      </c>
      <c r="E8807" s="522" t="s">
        <v>619</v>
      </c>
    </row>
    <row r="8808" spans="1:5" ht="13.5" x14ac:dyDescent="0.25">
      <c r="A8808" s="83">
        <v>1880</v>
      </c>
      <c r="B8808" s="83" t="s">
        <v>9375</v>
      </c>
      <c r="C8808" s="83" t="s">
        <v>225</v>
      </c>
      <c r="D8808" s="359">
        <v>3.72</v>
      </c>
      <c r="E8808" s="522" t="s">
        <v>619</v>
      </c>
    </row>
    <row r="8809" spans="1:5" ht="13.5" x14ac:dyDescent="0.25">
      <c r="A8809" s="83">
        <v>39274</v>
      </c>
      <c r="B8809" s="83" t="s">
        <v>9376</v>
      </c>
      <c r="C8809" s="83" t="s">
        <v>225</v>
      </c>
      <c r="D8809" s="359">
        <v>2.89</v>
      </c>
      <c r="E8809" s="522" t="s">
        <v>619</v>
      </c>
    </row>
    <row r="8810" spans="1:5" ht="13.5" x14ac:dyDescent="0.25">
      <c r="A8810" s="83">
        <v>2628</v>
      </c>
      <c r="B8810" s="83" t="s">
        <v>9377</v>
      </c>
      <c r="C8810" s="83" t="s">
        <v>225</v>
      </c>
      <c r="D8810" s="359">
        <v>246.72</v>
      </c>
      <c r="E8810" s="522" t="s">
        <v>619</v>
      </c>
    </row>
    <row r="8811" spans="1:5" ht="13.5" x14ac:dyDescent="0.25">
      <c r="A8811" s="83">
        <v>2622</v>
      </c>
      <c r="B8811" s="83" t="s">
        <v>9378</v>
      </c>
      <c r="C8811" s="83" t="s">
        <v>225</v>
      </c>
      <c r="D8811" s="359">
        <v>5.86</v>
      </c>
      <c r="E8811" s="522" t="s">
        <v>619</v>
      </c>
    </row>
    <row r="8812" spans="1:5" ht="13.5" x14ac:dyDescent="0.25">
      <c r="A8812" s="83">
        <v>2623</v>
      </c>
      <c r="B8812" s="83" t="s">
        <v>9379</v>
      </c>
      <c r="C8812" s="83" t="s">
        <v>225</v>
      </c>
      <c r="D8812" s="359">
        <v>7.05</v>
      </c>
      <c r="E8812" s="522" t="s">
        <v>619</v>
      </c>
    </row>
    <row r="8813" spans="1:5" ht="13.5" x14ac:dyDescent="0.25">
      <c r="A8813" s="83">
        <v>2624</v>
      </c>
      <c r="B8813" s="83" t="s">
        <v>9380</v>
      </c>
      <c r="C8813" s="83" t="s">
        <v>225</v>
      </c>
      <c r="D8813" s="359">
        <v>11.21</v>
      </c>
      <c r="E8813" s="522" t="s">
        <v>619</v>
      </c>
    </row>
    <row r="8814" spans="1:5" ht="13.5" x14ac:dyDescent="0.25">
      <c r="A8814" s="83">
        <v>2625</v>
      </c>
      <c r="B8814" s="83" t="s">
        <v>9381</v>
      </c>
      <c r="C8814" s="83" t="s">
        <v>225</v>
      </c>
      <c r="D8814" s="359">
        <v>23.67</v>
      </c>
      <c r="E8814" s="522" t="s">
        <v>619</v>
      </c>
    </row>
    <row r="8815" spans="1:5" ht="13.5" x14ac:dyDescent="0.25">
      <c r="A8815" s="83">
        <v>2626</v>
      </c>
      <c r="B8815" s="83" t="s">
        <v>9382</v>
      </c>
      <c r="C8815" s="83" t="s">
        <v>225</v>
      </c>
      <c r="D8815" s="359">
        <v>34.69</v>
      </c>
      <c r="E8815" s="522" t="s">
        <v>619</v>
      </c>
    </row>
    <row r="8816" spans="1:5" ht="13.5" x14ac:dyDescent="0.25">
      <c r="A8816" s="83">
        <v>2630</v>
      </c>
      <c r="B8816" s="83" t="s">
        <v>9383</v>
      </c>
      <c r="C8816" s="83" t="s">
        <v>225</v>
      </c>
      <c r="D8816" s="359">
        <v>52.76</v>
      </c>
      <c r="E8816" s="522" t="s">
        <v>619</v>
      </c>
    </row>
    <row r="8817" spans="1:5" ht="13.5" x14ac:dyDescent="0.25">
      <c r="A8817" s="83">
        <v>2627</v>
      </c>
      <c r="B8817" s="83" t="s">
        <v>9384</v>
      </c>
      <c r="C8817" s="83" t="s">
        <v>225</v>
      </c>
      <c r="D8817" s="359">
        <v>92.93</v>
      </c>
      <c r="E8817" s="522" t="s">
        <v>619</v>
      </c>
    </row>
    <row r="8818" spans="1:5" ht="13.5" x14ac:dyDescent="0.25">
      <c r="A8818" s="83">
        <v>2629</v>
      </c>
      <c r="B8818" s="83" t="s">
        <v>9385</v>
      </c>
      <c r="C8818" s="83" t="s">
        <v>225</v>
      </c>
      <c r="D8818" s="359">
        <v>125.69</v>
      </c>
      <c r="E8818" s="522" t="s">
        <v>619</v>
      </c>
    </row>
    <row r="8819" spans="1:5" ht="13.5" x14ac:dyDescent="0.25">
      <c r="A8819" s="83">
        <v>12033</v>
      </c>
      <c r="B8819" s="83" t="s">
        <v>9386</v>
      </c>
      <c r="C8819" s="83" t="s">
        <v>225</v>
      </c>
      <c r="D8819" s="359">
        <v>11.89</v>
      </c>
      <c r="E8819" s="522" t="s">
        <v>619</v>
      </c>
    </row>
    <row r="8820" spans="1:5" ht="13.5" x14ac:dyDescent="0.25">
      <c r="A8820" s="83">
        <v>40408</v>
      </c>
      <c r="B8820" s="83" t="s">
        <v>9387</v>
      </c>
      <c r="C8820" s="83" t="s">
        <v>225</v>
      </c>
      <c r="D8820" s="359">
        <v>7.81</v>
      </c>
      <c r="E8820" s="522" t="s">
        <v>619</v>
      </c>
    </row>
    <row r="8821" spans="1:5" ht="13.5" x14ac:dyDescent="0.25">
      <c r="A8821" s="83">
        <v>40409</v>
      </c>
      <c r="B8821" s="83" t="s">
        <v>9388</v>
      </c>
      <c r="C8821" s="83" t="s">
        <v>225</v>
      </c>
      <c r="D8821" s="359">
        <v>2.76</v>
      </c>
      <c r="E8821" s="522" t="s">
        <v>619</v>
      </c>
    </row>
    <row r="8822" spans="1:5" ht="13.5" x14ac:dyDescent="0.25">
      <c r="A8822" s="83">
        <v>39276</v>
      </c>
      <c r="B8822" s="83" t="s">
        <v>9389</v>
      </c>
      <c r="C8822" s="83" t="s">
        <v>225</v>
      </c>
      <c r="D8822" s="359">
        <v>7.04</v>
      </c>
      <c r="E8822" s="522" t="s">
        <v>619</v>
      </c>
    </row>
    <row r="8823" spans="1:5" ht="13.5" x14ac:dyDescent="0.25">
      <c r="A8823" s="83">
        <v>39277</v>
      </c>
      <c r="B8823" s="83" t="s">
        <v>9390</v>
      </c>
      <c r="C8823" s="83" t="s">
        <v>225</v>
      </c>
      <c r="D8823" s="359">
        <v>19.010000000000002</v>
      </c>
      <c r="E8823" s="522" t="s">
        <v>619</v>
      </c>
    </row>
    <row r="8824" spans="1:5" ht="13.5" x14ac:dyDescent="0.25">
      <c r="A8824" s="83">
        <v>12034</v>
      </c>
      <c r="B8824" s="83" t="s">
        <v>9391</v>
      </c>
      <c r="C8824" s="83" t="s">
        <v>225</v>
      </c>
      <c r="D8824" s="359">
        <v>5.39</v>
      </c>
      <c r="E8824" s="522" t="s">
        <v>619</v>
      </c>
    </row>
    <row r="8825" spans="1:5" ht="13.5" x14ac:dyDescent="0.25">
      <c r="A8825" s="83">
        <v>39879</v>
      </c>
      <c r="B8825" s="83" t="s">
        <v>9392</v>
      </c>
      <c r="C8825" s="83" t="s">
        <v>225</v>
      </c>
      <c r="D8825" s="359">
        <v>5.57</v>
      </c>
      <c r="E8825" s="522" t="s">
        <v>619</v>
      </c>
    </row>
    <row r="8826" spans="1:5" ht="13.5" x14ac:dyDescent="0.25">
      <c r="A8826" s="83">
        <v>39880</v>
      </c>
      <c r="B8826" s="83" t="s">
        <v>9393</v>
      </c>
      <c r="C8826" s="83" t="s">
        <v>225</v>
      </c>
      <c r="D8826" s="359">
        <v>12.34</v>
      </c>
      <c r="E8826" s="522" t="s">
        <v>619</v>
      </c>
    </row>
    <row r="8827" spans="1:5" ht="13.5" x14ac:dyDescent="0.25">
      <c r="A8827" s="83">
        <v>39881</v>
      </c>
      <c r="B8827" s="83" t="s">
        <v>9394</v>
      </c>
      <c r="C8827" s="83" t="s">
        <v>225</v>
      </c>
      <c r="D8827" s="359">
        <v>19.809999999999999</v>
      </c>
      <c r="E8827" s="522" t="s">
        <v>619</v>
      </c>
    </row>
    <row r="8828" spans="1:5" ht="13.5" x14ac:dyDescent="0.25">
      <c r="A8828" s="83">
        <v>39882</v>
      </c>
      <c r="B8828" s="83" t="s">
        <v>9395</v>
      </c>
      <c r="C8828" s="83" t="s">
        <v>225</v>
      </c>
      <c r="D8828" s="359">
        <v>52.19</v>
      </c>
      <c r="E8828" s="522" t="s">
        <v>619</v>
      </c>
    </row>
    <row r="8829" spans="1:5" ht="13.5" x14ac:dyDescent="0.25">
      <c r="A8829" s="83">
        <v>39883</v>
      </c>
      <c r="B8829" s="83" t="s">
        <v>9396</v>
      </c>
      <c r="C8829" s="83" t="s">
        <v>225</v>
      </c>
      <c r="D8829" s="359">
        <v>83.34</v>
      </c>
      <c r="E8829" s="522" t="s">
        <v>619</v>
      </c>
    </row>
    <row r="8830" spans="1:5" ht="13.5" x14ac:dyDescent="0.25">
      <c r="A8830" s="83">
        <v>39884</v>
      </c>
      <c r="B8830" s="83" t="s">
        <v>9397</v>
      </c>
      <c r="C8830" s="83" t="s">
        <v>225</v>
      </c>
      <c r="D8830" s="359">
        <v>123.78</v>
      </c>
      <c r="E8830" s="522" t="s">
        <v>619</v>
      </c>
    </row>
    <row r="8831" spans="1:5" ht="13.5" x14ac:dyDescent="0.25">
      <c r="A8831" s="83">
        <v>39885</v>
      </c>
      <c r="B8831" s="83" t="s">
        <v>9398</v>
      </c>
      <c r="C8831" s="83" t="s">
        <v>225</v>
      </c>
      <c r="D8831" s="359">
        <v>294.19</v>
      </c>
      <c r="E8831" s="522" t="s">
        <v>619</v>
      </c>
    </row>
    <row r="8832" spans="1:5" ht="13.5" x14ac:dyDescent="0.25">
      <c r="A8832" s="83">
        <v>1777</v>
      </c>
      <c r="B8832" s="83" t="s">
        <v>9399</v>
      </c>
      <c r="C8832" s="83" t="s">
        <v>225</v>
      </c>
      <c r="D8832" s="359">
        <v>65.28</v>
      </c>
      <c r="E8832" s="522" t="s">
        <v>619</v>
      </c>
    </row>
    <row r="8833" spans="1:5" ht="13.5" x14ac:dyDescent="0.25">
      <c r="A8833" s="83">
        <v>1819</v>
      </c>
      <c r="B8833" s="83" t="s">
        <v>9400</v>
      </c>
      <c r="C8833" s="83" t="s">
        <v>225</v>
      </c>
      <c r="D8833" s="359">
        <v>47.5</v>
      </c>
      <c r="E8833" s="522" t="s">
        <v>619</v>
      </c>
    </row>
    <row r="8834" spans="1:5" ht="13.5" x14ac:dyDescent="0.25">
      <c r="A8834" s="83">
        <v>1775</v>
      </c>
      <c r="B8834" s="83" t="s">
        <v>9401</v>
      </c>
      <c r="C8834" s="83" t="s">
        <v>225</v>
      </c>
      <c r="D8834" s="359">
        <v>14.2</v>
      </c>
      <c r="E8834" s="522" t="s">
        <v>619</v>
      </c>
    </row>
    <row r="8835" spans="1:5" ht="13.5" x14ac:dyDescent="0.25">
      <c r="A8835" s="83">
        <v>1776</v>
      </c>
      <c r="B8835" s="83" t="s">
        <v>9402</v>
      </c>
      <c r="C8835" s="83" t="s">
        <v>225</v>
      </c>
      <c r="D8835" s="359">
        <v>38.64</v>
      </c>
      <c r="E8835" s="522" t="s">
        <v>619</v>
      </c>
    </row>
    <row r="8836" spans="1:5" ht="13.5" x14ac:dyDescent="0.25">
      <c r="A8836" s="83">
        <v>1778</v>
      </c>
      <c r="B8836" s="83" t="s">
        <v>9403</v>
      </c>
      <c r="C8836" s="83" t="s">
        <v>225</v>
      </c>
      <c r="D8836" s="359">
        <v>158.03</v>
      </c>
      <c r="E8836" s="522" t="s">
        <v>619</v>
      </c>
    </row>
    <row r="8837" spans="1:5" ht="13.5" x14ac:dyDescent="0.25">
      <c r="A8837" s="83">
        <v>1818</v>
      </c>
      <c r="B8837" s="83" t="s">
        <v>9404</v>
      </c>
      <c r="C8837" s="83" t="s">
        <v>225</v>
      </c>
      <c r="D8837" s="359">
        <v>104.9</v>
      </c>
      <c r="E8837" s="522" t="s">
        <v>619</v>
      </c>
    </row>
    <row r="8838" spans="1:5" ht="13.5" x14ac:dyDescent="0.25">
      <c r="A8838" s="83">
        <v>1820</v>
      </c>
      <c r="B8838" s="83" t="s">
        <v>9405</v>
      </c>
      <c r="C8838" s="83" t="s">
        <v>225</v>
      </c>
      <c r="D8838" s="359">
        <v>20.51</v>
      </c>
      <c r="E8838" s="522" t="s">
        <v>619</v>
      </c>
    </row>
    <row r="8839" spans="1:5" ht="13.5" x14ac:dyDescent="0.25">
      <c r="A8839" s="83">
        <v>1779</v>
      </c>
      <c r="B8839" s="83" t="s">
        <v>9406</v>
      </c>
      <c r="C8839" s="83" t="s">
        <v>225</v>
      </c>
      <c r="D8839" s="359">
        <v>229.83</v>
      </c>
      <c r="E8839" s="522" t="s">
        <v>619</v>
      </c>
    </row>
    <row r="8840" spans="1:5" ht="13.5" x14ac:dyDescent="0.25">
      <c r="A8840" s="83">
        <v>1780</v>
      </c>
      <c r="B8840" s="83" t="s">
        <v>9407</v>
      </c>
      <c r="C8840" s="83" t="s">
        <v>225</v>
      </c>
      <c r="D8840" s="359">
        <v>473.79</v>
      </c>
      <c r="E8840" s="522" t="s">
        <v>619</v>
      </c>
    </row>
    <row r="8841" spans="1:5" ht="13.5" x14ac:dyDescent="0.25">
      <c r="A8841" s="83">
        <v>1783</v>
      </c>
      <c r="B8841" s="83" t="s">
        <v>9408</v>
      </c>
      <c r="C8841" s="83" t="s">
        <v>225</v>
      </c>
      <c r="D8841" s="359">
        <v>50.09</v>
      </c>
      <c r="E8841" s="522" t="s">
        <v>619</v>
      </c>
    </row>
    <row r="8842" spans="1:5" ht="13.5" x14ac:dyDescent="0.25">
      <c r="A8842" s="83">
        <v>1782</v>
      </c>
      <c r="B8842" s="83" t="s">
        <v>9409</v>
      </c>
      <c r="C8842" s="83" t="s">
        <v>225</v>
      </c>
      <c r="D8842" s="359">
        <v>39.61</v>
      </c>
      <c r="E8842" s="522" t="s">
        <v>619</v>
      </c>
    </row>
    <row r="8843" spans="1:5" ht="13.5" x14ac:dyDescent="0.25">
      <c r="A8843" s="83">
        <v>1817</v>
      </c>
      <c r="B8843" s="83" t="s">
        <v>9410</v>
      </c>
      <c r="C8843" s="83" t="s">
        <v>225</v>
      </c>
      <c r="D8843" s="359">
        <v>11.8</v>
      </c>
      <c r="E8843" s="522" t="s">
        <v>619</v>
      </c>
    </row>
    <row r="8844" spans="1:5" ht="13.5" x14ac:dyDescent="0.25">
      <c r="A8844" s="83">
        <v>1781</v>
      </c>
      <c r="B8844" s="83" t="s">
        <v>9411</v>
      </c>
      <c r="C8844" s="83" t="s">
        <v>225</v>
      </c>
      <c r="D8844" s="359">
        <v>25.8</v>
      </c>
      <c r="E8844" s="522" t="s">
        <v>619</v>
      </c>
    </row>
    <row r="8845" spans="1:5" ht="13.5" x14ac:dyDescent="0.25">
      <c r="A8845" s="83">
        <v>1784</v>
      </c>
      <c r="B8845" s="83" t="s">
        <v>9412</v>
      </c>
      <c r="C8845" s="83" t="s">
        <v>225</v>
      </c>
      <c r="D8845" s="359">
        <v>141.44999999999999</v>
      </c>
      <c r="E8845" s="522" t="s">
        <v>619</v>
      </c>
    </row>
    <row r="8846" spans="1:5" ht="13.5" x14ac:dyDescent="0.25">
      <c r="A8846" s="83">
        <v>1810</v>
      </c>
      <c r="B8846" s="83" t="s">
        <v>9413</v>
      </c>
      <c r="C8846" s="83" t="s">
        <v>225</v>
      </c>
      <c r="D8846" s="359">
        <v>78.459999999999994</v>
      </c>
      <c r="E8846" s="522" t="s">
        <v>619</v>
      </c>
    </row>
    <row r="8847" spans="1:5" ht="13.5" x14ac:dyDescent="0.25">
      <c r="A8847" s="83">
        <v>1811</v>
      </c>
      <c r="B8847" s="83" t="s">
        <v>9414</v>
      </c>
      <c r="C8847" s="83" t="s">
        <v>225</v>
      </c>
      <c r="D8847" s="359">
        <v>16.97</v>
      </c>
      <c r="E8847" s="522" t="s">
        <v>619</v>
      </c>
    </row>
    <row r="8848" spans="1:5" ht="13.5" x14ac:dyDescent="0.25">
      <c r="A8848" s="83">
        <v>1812</v>
      </c>
      <c r="B8848" s="83" t="s">
        <v>9415</v>
      </c>
      <c r="C8848" s="83" t="s">
        <v>225</v>
      </c>
      <c r="D8848" s="359">
        <v>198.06</v>
      </c>
      <c r="E8848" s="522" t="s">
        <v>619</v>
      </c>
    </row>
    <row r="8849" spans="1:5" ht="13.5" x14ac:dyDescent="0.25">
      <c r="A8849" s="83">
        <v>40386</v>
      </c>
      <c r="B8849" s="83" t="s">
        <v>9416</v>
      </c>
      <c r="C8849" s="83" t="s">
        <v>225</v>
      </c>
      <c r="D8849" s="359">
        <v>90.41</v>
      </c>
      <c r="E8849" s="522" t="s">
        <v>619</v>
      </c>
    </row>
    <row r="8850" spans="1:5" ht="13.5" x14ac:dyDescent="0.25">
      <c r="A8850" s="83">
        <v>40384</v>
      </c>
      <c r="B8850" s="83" t="s">
        <v>9417</v>
      </c>
      <c r="C8850" s="83" t="s">
        <v>225</v>
      </c>
      <c r="D8850" s="359">
        <v>61.9</v>
      </c>
      <c r="E8850" s="522" t="s">
        <v>619</v>
      </c>
    </row>
    <row r="8851" spans="1:5" ht="13.5" x14ac:dyDescent="0.25">
      <c r="A8851" s="83">
        <v>40379</v>
      </c>
      <c r="B8851" s="83" t="s">
        <v>9418</v>
      </c>
      <c r="C8851" s="83" t="s">
        <v>225</v>
      </c>
      <c r="D8851" s="359">
        <v>21.4</v>
      </c>
      <c r="E8851" s="522" t="s">
        <v>619</v>
      </c>
    </row>
    <row r="8852" spans="1:5" ht="13.5" x14ac:dyDescent="0.25">
      <c r="A8852" s="83">
        <v>40423</v>
      </c>
      <c r="B8852" s="83" t="s">
        <v>9419</v>
      </c>
      <c r="C8852" s="83" t="s">
        <v>225</v>
      </c>
      <c r="D8852" s="359">
        <v>40.5</v>
      </c>
      <c r="E8852" s="522" t="s">
        <v>619</v>
      </c>
    </row>
    <row r="8853" spans="1:5" ht="13.5" x14ac:dyDescent="0.25">
      <c r="A8853" s="83">
        <v>40389</v>
      </c>
      <c r="B8853" s="83" t="s">
        <v>9420</v>
      </c>
      <c r="C8853" s="83" t="s">
        <v>225</v>
      </c>
      <c r="D8853" s="359">
        <v>256.81</v>
      </c>
      <c r="E8853" s="522" t="s">
        <v>619</v>
      </c>
    </row>
    <row r="8854" spans="1:5" ht="13.5" x14ac:dyDescent="0.25">
      <c r="A8854" s="83">
        <v>40388</v>
      </c>
      <c r="B8854" s="83" t="s">
        <v>9421</v>
      </c>
      <c r="C8854" s="83" t="s">
        <v>225</v>
      </c>
      <c r="D8854" s="359">
        <v>128.54</v>
      </c>
      <c r="E8854" s="522" t="s">
        <v>619</v>
      </c>
    </row>
    <row r="8855" spans="1:5" ht="13.5" x14ac:dyDescent="0.25">
      <c r="A8855" s="83">
        <v>40381</v>
      </c>
      <c r="B8855" s="83" t="s">
        <v>9422</v>
      </c>
      <c r="C8855" s="83" t="s">
        <v>225</v>
      </c>
      <c r="D8855" s="359">
        <v>28.53</v>
      </c>
      <c r="E8855" s="522" t="s">
        <v>619</v>
      </c>
    </row>
    <row r="8856" spans="1:5" ht="13.5" x14ac:dyDescent="0.25">
      <c r="A8856" s="83">
        <v>40391</v>
      </c>
      <c r="B8856" s="83" t="s">
        <v>9423</v>
      </c>
      <c r="C8856" s="83" t="s">
        <v>225</v>
      </c>
      <c r="D8856" s="359">
        <v>666.55</v>
      </c>
      <c r="E8856" s="522" t="s">
        <v>619</v>
      </c>
    </row>
    <row r="8857" spans="1:5" ht="13.5" x14ac:dyDescent="0.25">
      <c r="A8857" s="83">
        <v>40414</v>
      </c>
      <c r="B8857" s="83" t="s">
        <v>9424</v>
      </c>
      <c r="C8857" s="83" t="s">
        <v>225</v>
      </c>
      <c r="D8857" s="359">
        <v>21.67</v>
      </c>
      <c r="E8857" s="522" t="s">
        <v>619</v>
      </c>
    </row>
    <row r="8858" spans="1:5" ht="13.5" x14ac:dyDescent="0.25">
      <c r="A8858" s="83">
        <v>40416</v>
      </c>
      <c r="B8858" s="83" t="s">
        <v>9425</v>
      </c>
      <c r="C8858" s="83" t="s">
        <v>225</v>
      </c>
      <c r="D8858" s="359">
        <v>29.96</v>
      </c>
      <c r="E8858" s="522" t="s">
        <v>619</v>
      </c>
    </row>
    <row r="8859" spans="1:5" ht="13.5" x14ac:dyDescent="0.25">
      <c r="A8859" s="83">
        <v>40418</v>
      </c>
      <c r="B8859" s="83" t="s">
        <v>9426</v>
      </c>
      <c r="C8859" s="83" t="s">
        <v>225</v>
      </c>
      <c r="D8859" s="359">
        <v>35.74</v>
      </c>
      <c r="E8859" s="522" t="s">
        <v>619</v>
      </c>
    </row>
    <row r="8860" spans="1:5" ht="13.5" x14ac:dyDescent="0.25">
      <c r="A8860" s="83">
        <v>2609</v>
      </c>
      <c r="B8860" s="83" t="s">
        <v>9427</v>
      </c>
      <c r="C8860" s="83" t="s">
        <v>225</v>
      </c>
      <c r="D8860" s="359">
        <v>5.5</v>
      </c>
      <c r="E8860" s="522" t="s">
        <v>619</v>
      </c>
    </row>
    <row r="8861" spans="1:5" ht="13.5" x14ac:dyDescent="0.25">
      <c r="A8861" s="83">
        <v>2634</v>
      </c>
      <c r="B8861" s="83" t="s">
        <v>9428</v>
      </c>
      <c r="C8861" s="83" t="s">
        <v>225</v>
      </c>
      <c r="D8861" s="359">
        <v>7.23</v>
      </c>
      <c r="E8861" s="522" t="s">
        <v>619</v>
      </c>
    </row>
    <row r="8862" spans="1:5" ht="13.5" x14ac:dyDescent="0.25">
      <c r="A8862" s="83">
        <v>2611</v>
      </c>
      <c r="B8862" s="83" t="s">
        <v>9429</v>
      </c>
      <c r="C8862" s="83" t="s">
        <v>225</v>
      </c>
      <c r="D8862" s="359">
        <v>20.37</v>
      </c>
      <c r="E8862" s="522" t="s">
        <v>619</v>
      </c>
    </row>
    <row r="8863" spans="1:5" ht="13.5" x14ac:dyDescent="0.25">
      <c r="A8863" s="83">
        <v>34359</v>
      </c>
      <c r="B8863" s="83" t="s">
        <v>9430</v>
      </c>
      <c r="C8863" s="83" t="s">
        <v>225</v>
      </c>
      <c r="D8863" s="359">
        <v>10.83</v>
      </c>
      <c r="E8863" s="522" t="s">
        <v>619</v>
      </c>
    </row>
    <row r="8864" spans="1:5" ht="13.5" x14ac:dyDescent="0.25">
      <c r="A8864" s="83">
        <v>1789</v>
      </c>
      <c r="B8864" s="83" t="s">
        <v>9431</v>
      </c>
      <c r="C8864" s="83" t="s">
        <v>225</v>
      </c>
      <c r="D8864" s="359">
        <v>62.66</v>
      </c>
      <c r="E8864" s="522" t="s">
        <v>619</v>
      </c>
    </row>
    <row r="8865" spans="1:5" ht="13.5" x14ac:dyDescent="0.25">
      <c r="A8865" s="83">
        <v>1788</v>
      </c>
      <c r="B8865" s="83" t="s">
        <v>9432</v>
      </c>
      <c r="C8865" s="83" t="s">
        <v>225</v>
      </c>
      <c r="D8865" s="359">
        <v>50.22</v>
      </c>
      <c r="E8865" s="522" t="s">
        <v>619</v>
      </c>
    </row>
    <row r="8866" spans="1:5" ht="13.5" x14ac:dyDescent="0.25">
      <c r="A8866" s="83">
        <v>1786</v>
      </c>
      <c r="B8866" s="83" t="s">
        <v>9433</v>
      </c>
      <c r="C8866" s="83" t="s">
        <v>225</v>
      </c>
      <c r="D8866" s="359">
        <v>12.47</v>
      </c>
      <c r="E8866" s="522" t="s">
        <v>619</v>
      </c>
    </row>
    <row r="8867" spans="1:5" ht="13.5" x14ac:dyDescent="0.25">
      <c r="A8867" s="83">
        <v>1787</v>
      </c>
      <c r="B8867" s="83" t="s">
        <v>9434</v>
      </c>
      <c r="C8867" s="83" t="s">
        <v>225</v>
      </c>
      <c r="D8867" s="359">
        <v>29.86</v>
      </c>
      <c r="E8867" s="522" t="s">
        <v>619</v>
      </c>
    </row>
    <row r="8868" spans="1:5" ht="13.5" x14ac:dyDescent="0.25">
      <c r="A8868" s="83">
        <v>1791</v>
      </c>
      <c r="B8868" s="83" t="s">
        <v>9435</v>
      </c>
      <c r="C8868" s="83" t="s">
        <v>225</v>
      </c>
      <c r="D8868" s="359">
        <v>181.09</v>
      </c>
      <c r="E8868" s="522" t="s">
        <v>619</v>
      </c>
    </row>
    <row r="8869" spans="1:5" ht="13.5" x14ac:dyDescent="0.25">
      <c r="A8869" s="83">
        <v>1790</v>
      </c>
      <c r="B8869" s="83" t="s">
        <v>9436</v>
      </c>
      <c r="C8869" s="83" t="s">
        <v>225</v>
      </c>
      <c r="D8869" s="359">
        <v>104.35</v>
      </c>
      <c r="E8869" s="522" t="s">
        <v>619</v>
      </c>
    </row>
    <row r="8870" spans="1:5" ht="13.5" x14ac:dyDescent="0.25">
      <c r="A8870" s="83">
        <v>1813</v>
      </c>
      <c r="B8870" s="83" t="s">
        <v>9437</v>
      </c>
      <c r="C8870" s="83" t="s">
        <v>225</v>
      </c>
      <c r="D8870" s="359">
        <v>19.79</v>
      </c>
      <c r="E8870" s="522" t="s">
        <v>619</v>
      </c>
    </row>
    <row r="8871" spans="1:5" ht="13.5" x14ac:dyDescent="0.25">
      <c r="A8871" s="83">
        <v>1792</v>
      </c>
      <c r="B8871" s="83" t="s">
        <v>9438</v>
      </c>
      <c r="C8871" s="83" t="s">
        <v>225</v>
      </c>
      <c r="D8871" s="359">
        <v>244.44</v>
      </c>
      <c r="E8871" s="522" t="s">
        <v>619</v>
      </c>
    </row>
    <row r="8872" spans="1:5" ht="13.5" x14ac:dyDescent="0.25">
      <c r="A8872" s="83">
        <v>1793</v>
      </c>
      <c r="B8872" s="83" t="s">
        <v>9439</v>
      </c>
      <c r="C8872" s="83" t="s">
        <v>225</v>
      </c>
      <c r="D8872" s="359">
        <v>493.93</v>
      </c>
      <c r="E8872" s="522" t="s">
        <v>619</v>
      </c>
    </row>
    <row r="8873" spans="1:5" ht="13.5" x14ac:dyDescent="0.25">
      <c r="A8873" s="83">
        <v>1809</v>
      </c>
      <c r="B8873" s="83" t="s">
        <v>9440</v>
      </c>
      <c r="C8873" s="83" t="s">
        <v>225</v>
      </c>
      <c r="D8873" s="359">
        <v>58.74</v>
      </c>
      <c r="E8873" s="522" t="s">
        <v>619</v>
      </c>
    </row>
    <row r="8874" spans="1:5" ht="13.5" x14ac:dyDescent="0.25">
      <c r="A8874" s="83">
        <v>1814</v>
      </c>
      <c r="B8874" s="83" t="s">
        <v>9441</v>
      </c>
      <c r="C8874" s="83" t="s">
        <v>225</v>
      </c>
      <c r="D8874" s="359">
        <v>48.26</v>
      </c>
      <c r="E8874" s="522" t="s">
        <v>619</v>
      </c>
    </row>
    <row r="8875" spans="1:5" ht="13.5" x14ac:dyDescent="0.25">
      <c r="A8875" s="83">
        <v>1803</v>
      </c>
      <c r="B8875" s="83" t="s">
        <v>9442</v>
      </c>
      <c r="C8875" s="83" t="s">
        <v>225</v>
      </c>
      <c r="D8875" s="359">
        <v>12.19</v>
      </c>
      <c r="E8875" s="522" t="s">
        <v>619</v>
      </c>
    </row>
    <row r="8876" spans="1:5" ht="13.5" x14ac:dyDescent="0.25">
      <c r="A8876" s="83">
        <v>1805</v>
      </c>
      <c r="B8876" s="83" t="s">
        <v>9443</v>
      </c>
      <c r="C8876" s="83" t="s">
        <v>225</v>
      </c>
      <c r="D8876" s="359">
        <v>28.01</v>
      </c>
      <c r="E8876" s="522" t="s">
        <v>619</v>
      </c>
    </row>
    <row r="8877" spans="1:5" ht="13.5" x14ac:dyDescent="0.25">
      <c r="A8877" s="83">
        <v>1821</v>
      </c>
      <c r="B8877" s="83" t="s">
        <v>9444</v>
      </c>
      <c r="C8877" s="83" t="s">
        <v>225</v>
      </c>
      <c r="D8877" s="359">
        <v>165.45</v>
      </c>
      <c r="E8877" s="522" t="s">
        <v>619</v>
      </c>
    </row>
    <row r="8878" spans="1:5" ht="13.5" x14ac:dyDescent="0.25">
      <c r="A8878" s="83">
        <v>1806</v>
      </c>
      <c r="B8878" s="83" t="s">
        <v>9445</v>
      </c>
      <c r="C8878" s="83" t="s">
        <v>225</v>
      </c>
      <c r="D8878" s="359">
        <v>98.48</v>
      </c>
      <c r="E8878" s="522" t="s">
        <v>619</v>
      </c>
    </row>
    <row r="8879" spans="1:5" ht="13.5" x14ac:dyDescent="0.25">
      <c r="A8879" s="83">
        <v>1804</v>
      </c>
      <c r="B8879" s="83" t="s">
        <v>9446</v>
      </c>
      <c r="C8879" s="83" t="s">
        <v>225</v>
      </c>
      <c r="D8879" s="359">
        <v>17.36</v>
      </c>
      <c r="E8879" s="522" t="s">
        <v>619</v>
      </c>
    </row>
    <row r="8880" spans="1:5" ht="13.5" x14ac:dyDescent="0.25">
      <c r="A8880" s="83">
        <v>1807</v>
      </c>
      <c r="B8880" s="83" t="s">
        <v>9447</v>
      </c>
      <c r="C8880" s="83" t="s">
        <v>225</v>
      </c>
      <c r="D8880" s="359">
        <v>236.62</v>
      </c>
      <c r="E8880" s="522" t="s">
        <v>619</v>
      </c>
    </row>
    <row r="8881" spans="1:5" ht="13.5" x14ac:dyDescent="0.25">
      <c r="A8881" s="83">
        <v>1808</v>
      </c>
      <c r="B8881" s="83" t="s">
        <v>9448</v>
      </c>
      <c r="C8881" s="83" t="s">
        <v>225</v>
      </c>
      <c r="D8881" s="359">
        <v>474.38</v>
      </c>
      <c r="E8881" s="522" t="s">
        <v>619</v>
      </c>
    </row>
    <row r="8882" spans="1:5" ht="13.5" x14ac:dyDescent="0.25">
      <c r="A8882" s="83">
        <v>1797</v>
      </c>
      <c r="B8882" s="83" t="s">
        <v>9449</v>
      </c>
      <c r="C8882" s="83" t="s">
        <v>225</v>
      </c>
      <c r="D8882" s="359">
        <v>71.150000000000006</v>
      </c>
      <c r="E8882" s="522" t="s">
        <v>619</v>
      </c>
    </row>
    <row r="8883" spans="1:5" ht="13.5" x14ac:dyDescent="0.25">
      <c r="A8883" s="83">
        <v>1796</v>
      </c>
      <c r="B8883" s="83" t="s">
        <v>9450</v>
      </c>
      <c r="C8883" s="83" t="s">
        <v>225</v>
      </c>
      <c r="D8883" s="359">
        <v>54.57</v>
      </c>
      <c r="E8883" s="522" t="s">
        <v>619</v>
      </c>
    </row>
    <row r="8884" spans="1:5" ht="13.5" x14ac:dyDescent="0.25">
      <c r="A8884" s="83">
        <v>1794</v>
      </c>
      <c r="B8884" s="83" t="s">
        <v>9451</v>
      </c>
      <c r="C8884" s="83" t="s">
        <v>225</v>
      </c>
      <c r="D8884" s="359">
        <v>13.03</v>
      </c>
      <c r="E8884" s="522" t="s">
        <v>619</v>
      </c>
    </row>
    <row r="8885" spans="1:5" ht="13.5" x14ac:dyDescent="0.25">
      <c r="A8885" s="83">
        <v>1816</v>
      </c>
      <c r="B8885" s="83" t="s">
        <v>9452</v>
      </c>
      <c r="C8885" s="83" t="s">
        <v>225</v>
      </c>
      <c r="D8885" s="359">
        <v>29.37</v>
      </c>
      <c r="E8885" s="522" t="s">
        <v>619</v>
      </c>
    </row>
    <row r="8886" spans="1:5" ht="13.5" x14ac:dyDescent="0.25">
      <c r="A8886" s="83">
        <v>1815</v>
      </c>
      <c r="B8886" s="83" t="s">
        <v>9453</v>
      </c>
      <c r="C8886" s="83" t="s">
        <v>225</v>
      </c>
      <c r="D8886" s="359">
        <v>225.59</v>
      </c>
      <c r="E8886" s="522" t="s">
        <v>619</v>
      </c>
    </row>
    <row r="8887" spans="1:5" ht="13.5" x14ac:dyDescent="0.25">
      <c r="A8887" s="83">
        <v>1798</v>
      </c>
      <c r="B8887" s="83" t="s">
        <v>9454</v>
      </c>
      <c r="C8887" s="83" t="s">
        <v>225</v>
      </c>
      <c r="D8887" s="359">
        <v>100.94</v>
      </c>
      <c r="E8887" s="522" t="s">
        <v>619</v>
      </c>
    </row>
    <row r="8888" spans="1:5" ht="13.5" x14ac:dyDescent="0.25">
      <c r="A8888" s="83">
        <v>1795</v>
      </c>
      <c r="B8888" s="83" t="s">
        <v>9455</v>
      </c>
      <c r="C8888" s="83" t="s">
        <v>225</v>
      </c>
      <c r="D8888" s="359">
        <v>18.05</v>
      </c>
      <c r="E8888" s="522" t="s">
        <v>619</v>
      </c>
    </row>
    <row r="8889" spans="1:5" ht="13.5" x14ac:dyDescent="0.25">
      <c r="A8889" s="83">
        <v>1799</v>
      </c>
      <c r="B8889" s="83" t="s">
        <v>9456</v>
      </c>
      <c r="C8889" s="83" t="s">
        <v>225</v>
      </c>
      <c r="D8889" s="359">
        <v>293.81</v>
      </c>
      <c r="E8889" s="522" t="s">
        <v>619</v>
      </c>
    </row>
    <row r="8890" spans="1:5" ht="13.5" x14ac:dyDescent="0.25">
      <c r="A8890" s="83">
        <v>1800</v>
      </c>
      <c r="B8890" s="83" t="s">
        <v>9457</v>
      </c>
      <c r="C8890" s="83" t="s">
        <v>225</v>
      </c>
      <c r="D8890" s="359">
        <v>560.92999999999995</v>
      </c>
      <c r="E8890" s="522" t="s">
        <v>619</v>
      </c>
    </row>
    <row r="8891" spans="1:5" ht="13.5" x14ac:dyDescent="0.25">
      <c r="A8891" s="83">
        <v>1802</v>
      </c>
      <c r="B8891" s="83" t="s">
        <v>9458</v>
      </c>
      <c r="C8891" s="83" t="s">
        <v>225</v>
      </c>
      <c r="D8891" s="359">
        <v>1403.1</v>
      </c>
      <c r="E8891" s="522" t="s">
        <v>619</v>
      </c>
    </row>
    <row r="8892" spans="1:5" ht="13.5" x14ac:dyDescent="0.25">
      <c r="A8892" s="83">
        <v>40385</v>
      </c>
      <c r="B8892" s="83" t="s">
        <v>9459</v>
      </c>
      <c r="C8892" s="83" t="s">
        <v>225</v>
      </c>
      <c r="D8892" s="359">
        <v>90.41</v>
      </c>
      <c r="E8892" s="522" t="s">
        <v>619</v>
      </c>
    </row>
    <row r="8893" spans="1:5" ht="13.5" x14ac:dyDescent="0.25">
      <c r="A8893" s="83">
        <v>40383</v>
      </c>
      <c r="B8893" s="83" t="s">
        <v>9460</v>
      </c>
      <c r="C8893" s="83" t="s">
        <v>225</v>
      </c>
      <c r="D8893" s="359">
        <v>61.9</v>
      </c>
      <c r="E8893" s="522" t="s">
        <v>619</v>
      </c>
    </row>
    <row r="8894" spans="1:5" ht="13.5" x14ac:dyDescent="0.25">
      <c r="A8894" s="83">
        <v>40378</v>
      </c>
      <c r="B8894" s="83" t="s">
        <v>9461</v>
      </c>
      <c r="C8894" s="83" t="s">
        <v>225</v>
      </c>
      <c r="D8894" s="359">
        <v>21.4</v>
      </c>
      <c r="E8894" s="522" t="s">
        <v>619</v>
      </c>
    </row>
    <row r="8895" spans="1:5" ht="13.5" x14ac:dyDescent="0.25">
      <c r="A8895" s="83">
        <v>40382</v>
      </c>
      <c r="B8895" s="83" t="s">
        <v>9462</v>
      </c>
      <c r="C8895" s="83" t="s">
        <v>225</v>
      </c>
      <c r="D8895" s="359">
        <v>40.5</v>
      </c>
      <c r="E8895" s="522" t="s">
        <v>619</v>
      </c>
    </row>
    <row r="8896" spans="1:5" ht="13.5" x14ac:dyDescent="0.25">
      <c r="A8896" s="83">
        <v>40422</v>
      </c>
      <c r="B8896" s="83" t="s">
        <v>9463</v>
      </c>
      <c r="C8896" s="83" t="s">
        <v>225</v>
      </c>
      <c r="D8896" s="359">
        <v>275.87</v>
      </c>
      <c r="E8896" s="522" t="s">
        <v>619</v>
      </c>
    </row>
    <row r="8897" spans="1:5" ht="13.5" x14ac:dyDescent="0.25">
      <c r="A8897" s="83">
        <v>40387</v>
      </c>
      <c r="B8897" s="83" t="s">
        <v>9464</v>
      </c>
      <c r="C8897" s="83" t="s">
        <v>225</v>
      </c>
      <c r="D8897" s="359">
        <v>140.46</v>
      </c>
      <c r="E8897" s="522" t="s">
        <v>619</v>
      </c>
    </row>
    <row r="8898" spans="1:5" ht="13.5" x14ac:dyDescent="0.25">
      <c r="A8898" s="83">
        <v>40380</v>
      </c>
      <c r="B8898" s="83" t="s">
        <v>9465</v>
      </c>
      <c r="C8898" s="83" t="s">
        <v>225</v>
      </c>
      <c r="D8898" s="359">
        <v>28.53</v>
      </c>
      <c r="E8898" s="522" t="s">
        <v>619</v>
      </c>
    </row>
    <row r="8899" spans="1:5" ht="13.5" x14ac:dyDescent="0.25">
      <c r="A8899" s="83">
        <v>40390</v>
      </c>
      <c r="B8899" s="83" t="s">
        <v>9466</v>
      </c>
      <c r="C8899" s="83" t="s">
        <v>225</v>
      </c>
      <c r="D8899" s="359">
        <v>581.02</v>
      </c>
      <c r="E8899" s="522" t="s">
        <v>619</v>
      </c>
    </row>
    <row r="8900" spans="1:5" ht="13.5" x14ac:dyDescent="0.25">
      <c r="A8900" s="83">
        <v>40413</v>
      </c>
      <c r="B8900" s="83" t="s">
        <v>9467</v>
      </c>
      <c r="C8900" s="83" t="s">
        <v>225</v>
      </c>
      <c r="D8900" s="359">
        <v>23.55</v>
      </c>
      <c r="E8900" s="522" t="s">
        <v>619</v>
      </c>
    </row>
    <row r="8901" spans="1:5" ht="13.5" x14ac:dyDescent="0.25">
      <c r="A8901" s="83">
        <v>40415</v>
      </c>
      <c r="B8901" s="83" t="s">
        <v>9468</v>
      </c>
      <c r="C8901" s="83" t="s">
        <v>225</v>
      </c>
      <c r="D8901" s="359">
        <v>33.549999999999997</v>
      </c>
      <c r="E8901" s="522" t="s">
        <v>619</v>
      </c>
    </row>
    <row r="8902" spans="1:5" ht="13.5" x14ac:dyDescent="0.25">
      <c r="A8902" s="83">
        <v>40417</v>
      </c>
      <c r="B8902" s="83" t="s">
        <v>9469</v>
      </c>
      <c r="C8902" s="83" t="s">
        <v>225</v>
      </c>
      <c r="D8902" s="359">
        <v>39.58</v>
      </c>
      <c r="E8902" s="522" t="s">
        <v>619</v>
      </c>
    </row>
    <row r="8903" spans="1:5" ht="13.5" x14ac:dyDescent="0.25">
      <c r="A8903" s="83">
        <v>39271</v>
      </c>
      <c r="B8903" s="83" t="s">
        <v>9470</v>
      </c>
      <c r="C8903" s="83" t="s">
        <v>225</v>
      </c>
      <c r="D8903" s="359">
        <v>2.39</v>
      </c>
      <c r="E8903" s="522" t="s">
        <v>619</v>
      </c>
    </row>
    <row r="8904" spans="1:5" ht="13.5" x14ac:dyDescent="0.25">
      <c r="A8904" s="83">
        <v>39273</v>
      </c>
      <c r="B8904" s="83" t="s">
        <v>9471</v>
      </c>
      <c r="C8904" s="83" t="s">
        <v>225</v>
      </c>
      <c r="D8904" s="359">
        <v>4.07</v>
      </c>
      <c r="E8904" s="522" t="s">
        <v>619</v>
      </c>
    </row>
    <row r="8905" spans="1:5" ht="13.5" x14ac:dyDescent="0.25">
      <c r="A8905" s="83">
        <v>39272</v>
      </c>
      <c r="B8905" s="83" t="s">
        <v>9472</v>
      </c>
      <c r="C8905" s="83" t="s">
        <v>225</v>
      </c>
      <c r="D8905" s="359">
        <v>2.94</v>
      </c>
      <c r="E8905" s="522" t="s">
        <v>619</v>
      </c>
    </row>
    <row r="8906" spans="1:5" ht="13.5" x14ac:dyDescent="0.25">
      <c r="A8906" s="83">
        <v>1875</v>
      </c>
      <c r="B8906" s="83" t="s">
        <v>9473</v>
      </c>
      <c r="C8906" s="83" t="s">
        <v>225</v>
      </c>
      <c r="D8906" s="359">
        <v>6.5</v>
      </c>
      <c r="E8906" s="522" t="s">
        <v>619</v>
      </c>
    </row>
    <row r="8907" spans="1:5" ht="13.5" x14ac:dyDescent="0.25">
      <c r="A8907" s="83">
        <v>1874</v>
      </c>
      <c r="B8907" s="83" t="s">
        <v>9474</v>
      </c>
      <c r="C8907" s="83" t="s">
        <v>225</v>
      </c>
      <c r="D8907" s="359">
        <v>5.37</v>
      </c>
      <c r="E8907" s="522" t="s">
        <v>619</v>
      </c>
    </row>
    <row r="8908" spans="1:5" ht="13.5" x14ac:dyDescent="0.25">
      <c r="A8908" s="83">
        <v>1870</v>
      </c>
      <c r="B8908" s="83" t="s">
        <v>9475</v>
      </c>
      <c r="C8908" s="83" t="s">
        <v>225</v>
      </c>
      <c r="D8908" s="359">
        <v>3.1</v>
      </c>
      <c r="E8908" s="522" t="s">
        <v>619</v>
      </c>
    </row>
    <row r="8909" spans="1:5" ht="13.5" x14ac:dyDescent="0.25">
      <c r="A8909" s="83">
        <v>1884</v>
      </c>
      <c r="B8909" s="83" t="s">
        <v>9476</v>
      </c>
      <c r="C8909" s="83" t="s">
        <v>225</v>
      </c>
      <c r="D8909" s="359">
        <v>4.76</v>
      </c>
      <c r="E8909" s="522" t="s">
        <v>619</v>
      </c>
    </row>
    <row r="8910" spans="1:5" ht="13.5" x14ac:dyDescent="0.25">
      <c r="A8910" s="83">
        <v>1887</v>
      </c>
      <c r="B8910" s="83" t="s">
        <v>9477</v>
      </c>
      <c r="C8910" s="83" t="s">
        <v>225</v>
      </c>
      <c r="D8910" s="359">
        <v>26.95</v>
      </c>
      <c r="E8910" s="522" t="s">
        <v>619</v>
      </c>
    </row>
    <row r="8911" spans="1:5" ht="13.5" x14ac:dyDescent="0.25">
      <c r="A8911" s="83">
        <v>1876</v>
      </c>
      <c r="B8911" s="83" t="s">
        <v>9478</v>
      </c>
      <c r="C8911" s="83" t="s">
        <v>225</v>
      </c>
      <c r="D8911" s="359">
        <v>10.56</v>
      </c>
      <c r="E8911" s="522" t="s">
        <v>619</v>
      </c>
    </row>
    <row r="8912" spans="1:5" ht="13.5" x14ac:dyDescent="0.25">
      <c r="A8912" s="83">
        <v>1879</v>
      </c>
      <c r="B8912" s="83" t="s">
        <v>9479</v>
      </c>
      <c r="C8912" s="83" t="s">
        <v>225</v>
      </c>
      <c r="D8912" s="359">
        <v>3.14</v>
      </c>
      <c r="E8912" s="522" t="s">
        <v>619</v>
      </c>
    </row>
    <row r="8913" spans="1:5" ht="13.5" x14ac:dyDescent="0.25">
      <c r="A8913" s="83">
        <v>1877</v>
      </c>
      <c r="B8913" s="83" t="s">
        <v>9480</v>
      </c>
      <c r="C8913" s="83" t="s">
        <v>225</v>
      </c>
      <c r="D8913" s="359">
        <v>26.99</v>
      </c>
      <c r="E8913" s="522" t="s">
        <v>619</v>
      </c>
    </row>
    <row r="8914" spans="1:5" ht="13.5" x14ac:dyDescent="0.25">
      <c r="A8914" s="83">
        <v>1878</v>
      </c>
      <c r="B8914" s="83" t="s">
        <v>9481</v>
      </c>
      <c r="C8914" s="83" t="s">
        <v>225</v>
      </c>
      <c r="D8914" s="359">
        <v>54.22</v>
      </c>
      <c r="E8914" s="522" t="s">
        <v>619</v>
      </c>
    </row>
    <row r="8915" spans="1:5" ht="13.5" x14ac:dyDescent="0.25">
      <c r="A8915" s="83">
        <v>2621</v>
      </c>
      <c r="B8915" s="83" t="s">
        <v>9482</v>
      </c>
      <c r="C8915" s="83" t="s">
        <v>225</v>
      </c>
      <c r="D8915" s="359">
        <v>174.32</v>
      </c>
      <c r="E8915" s="522" t="s">
        <v>619</v>
      </c>
    </row>
    <row r="8916" spans="1:5" ht="13.5" x14ac:dyDescent="0.25">
      <c r="A8916" s="83">
        <v>2616</v>
      </c>
      <c r="B8916" s="83" t="s">
        <v>9483</v>
      </c>
      <c r="C8916" s="83" t="s">
        <v>225</v>
      </c>
      <c r="D8916" s="359">
        <v>4.93</v>
      </c>
      <c r="E8916" s="522" t="s">
        <v>619</v>
      </c>
    </row>
    <row r="8917" spans="1:5" ht="13.5" x14ac:dyDescent="0.25">
      <c r="A8917" s="83">
        <v>2633</v>
      </c>
      <c r="B8917" s="83" t="s">
        <v>9484</v>
      </c>
      <c r="C8917" s="83" t="s">
        <v>225</v>
      </c>
      <c r="D8917" s="359">
        <v>5.58</v>
      </c>
      <c r="E8917" s="522" t="s">
        <v>619</v>
      </c>
    </row>
    <row r="8918" spans="1:5" ht="13.5" x14ac:dyDescent="0.25">
      <c r="A8918" s="83">
        <v>2617</v>
      </c>
      <c r="B8918" s="83" t="s">
        <v>9485</v>
      </c>
      <c r="C8918" s="83" t="s">
        <v>225</v>
      </c>
      <c r="D8918" s="359">
        <v>7.58</v>
      </c>
      <c r="E8918" s="522" t="s">
        <v>619</v>
      </c>
    </row>
    <row r="8919" spans="1:5" ht="13.5" x14ac:dyDescent="0.25">
      <c r="A8919" s="83">
        <v>2618</v>
      </c>
      <c r="B8919" s="83" t="s">
        <v>9486</v>
      </c>
      <c r="C8919" s="83" t="s">
        <v>225</v>
      </c>
      <c r="D8919" s="359">
        <v>17.260000000000002</v>
      </c>
      <c r="E8919" s="522" t="s">
        <v>619</v>
      </c>
    </row>
    <row r="8920" spans="1:5" ht="13.5" x14ac:dyDescent="0.25">
      <c r="A8920" s="83">
        <v>2632</v>
      </c>
      <c r="B8920" s="83" t="s">
        <v>9487</v>
      </c>
      <c r="C8920" s="83" t="s">
        <v>225</v>
      </c>
      <c r="D8920" s="359">
        <v>21.06</v>
      </c>
      <c r="E8920" s="522" t="s">
        <v>619</v>
      </c>
    </row>
    <row r="8921" spans="1:5" ht="13.5" x14ac:dyDescent="0.25">
      <c r="A8921" s="83">
        <v>2631</v>
      </c>
      <c r="B8921" s="83" t="s">
        <v>9488</v>
      </c>
      <c r="C8921" s="83" t="s">
        <v>225</v>
      </c>
      <c r="D8921" s="359">
        <v>30.92</v>
      </c>
      <c r="E8921" s="522" t="s">
        <v>619</v>
      </c>
    </row>
    <row r="8922" spans="1:5" ht="13.5" x14ac:dyDescent="0.25">
      <c r="A8922" s="83">
        <v>2619</v>
      </c>
      <c r="B8922" s="83" t="s">
        <v>9489</v>
      </c>
      <c r="C8922" s="83" t="s">
        <v>225</v>
      </c>
      <c r="D8922" s="359">
        <v>78.290000000000006</v>
      </c>
      <c r="E8922" s="522" t="s">
        <v>619</v>
      </c>
    </row>
    <row r="8923" spans="1:5" ht="13.5" x14ac:dyDescent="0.25">
      <c r="A8923" s="83">
        <v>2620</v>
      </c>
      <c r="B8923" s="83" t="s">
        <v>9490</v>
      </c>
      <c r="C8923" s="83" t="s">
        <v>225</v>
      </c>
      <c r="D8923" s="359">
        <v>102.78</v>
      </c>
      <c r="E8923" s="522" t="s">
        <v>619</v>
      </c>
    </row>
    <row r="8924" spans="1:5" ht="13.5" x14ac:dyDescent="0.25">
      <c r="A8924" s="83">
        <v>44472</v>
      </c>
      <c r="B8924" s="83" t="s">
        <v>9491</v>
      </c>
      <c r="C8924" s="83" t="s">
        <v>225</v>
      </c>
      <c r="D8924" s="359">
        <v>58.71</v>
      </c>
      <c r="E8924" s="522" t="s">
        <v>619</v>
      </c>
    </row>
    <row r="8925" spans="1:5" ht="13.5" x14ac:dyDescent="0.25">
      <c r="A8925" s="83">
        <v>38369</v>
      </c>
      <c r="B8925" s="83" t="s">
        <v>9492</v>
      </c>
      <c r="C8925" s="83" t="s">
        <v>225</v>
      </c>
      <c r="D8925" s="359">
        <v>19.71</v>
      </c>
      <c r="E8925" s="522" t="s">
        <v>619</v>
      </c>
    </row>
    <row r="8926" spans="1:5" ht="13.5" x14ac:dyDescent="0.25">
      <c r="A8926" s="83">
        <v>38370</v>
      </c>
      <c r="B8926" s="83" t="s">
        <v>9493</v>
      </c>
      <c r="C8926" s="83" t="s">
        <v>225</v>
      </c>
      <c r="D8926" s="359">
        <v>19.71</v>
      </c>
      <c r="E8926" s="522" t="s">
        <v>619</v>
      </c>
    </row>
    <row r="8927" spans="1:5" ht="13.5" x14ac:dyDescent="0.25">
      <c r="A8927" s="83">
        <v>38372</v>
      </c>
      <c r="B8927" s="83" t="s">
        <v>9494</v>
      </c>
      <c r="C8927" s="83" t="s">
        <v>225</v>
      </c>
      <c r="D8927" s="359">
        <v>17.8</v>
      </c>
      <c r="E8927" s="522" t="s">
        <v>619</v>
      </c>
    </row>
    <row r="8928" spans="1:5" ht="13.5" x14ac:dyDescent="0.25">
      <c r="A8928" s="83">
        <v>2357</v>
      </c>
      <c r="B8928" s="83" t="s">
        <v>9495</v>
      </c>
      <c r="C8928" s="83" t="s">
        <v>547</v>
      </c>
      <c r="D8928" s="359">
        <v>28.1</v>
      </c>
      <c r="E8928" s="522" t="s">
        <v>619</v>
      </c>
    </row>
    <row r="8929" spans="1:5" ht="13.5" x14ac:dyDescent="0.25">
      <c r="A8929" s="83">
        <v>40806</v>
      </c>
      <c r="B8929" s="83" t="s">
        <v>9496</v>
      </c>
      <c r="C8929" s="83" t="s">
        <v>232</v>
      </c>
      <c r="D8929" s="359">
        <v>4942.04</v>
      </c>
      <c r="E8929" s="522" t="s">
        <v>619</v>
      </c>
    </row>
    <row r="8930" spans="1:5" ht="13.5" x14ac:dyDescent="0.25">
      <c r="A8930" s="83">
        <v>2355</v>
      </c>
      <c r="B8930" s="83" t="s">
        <v>9497</v>
      </c>
      <c r="C8930" s="83" t="s">
        <v>547</v>
      </c>
      <c r="D8930" s="359">
        <v>49.04</v>
      </c>
      <c r="E8930" s="522" t="s">
        <v>619</v>
      </c>
    </row>
    <row r="8931" spans="1:5" ht="13.5" x14ac:dyDescent="0.25">
      <c r="A8931" s="83">
        <v>40805</v>
      </c>
      <c r="B8931" s="83" t="s">
        <v>9498</v>
      </c>
      <c r="C8931" s="83" t="s">
        <v>232</v>
      </c>
      <c r="D8931" s="359">
        <v>8625.1</v>
      </c>
      <c r="E8931" s="522" t="s">
        <v>619</v>
      </c>
    </row>
    <row r="8932" spans="1:5" ht="13.5" x14ac:dyDescent="0.25">
      <c r="A8932" s="83">
        <v>2358</v>
      </c>
      <c r="B8932" s="83" t="s">
        <v>9499</v>
      </c>
      <c r="C8932" s="83" t="s">
        <v>547</v>
      </c>
      <c r="D8932" s="359">
        <v>37.46</v>
      </c>
      <c r="E8932" s="522" t="s">
        <v>619</v>
      </c>
    </row>
    <row r="8933" spans="1:5" ht="13.5" x14ac:dyDescent="0.25">
      <c r="A8933" s="83">
        <v>40807</v>
      </c>
      <c r="B8933" s="83" t="s">
        <v>9500</v>
      </c>
      <c r="C8933" s="83" t="s">
        <v>232</v>
      </c>
      <c r="D8933" s="359">
        <v>6587.18</v>
      </c>
      <c r="E8933" s="522" t="s">
        <v>619</v>
      </c>
    </row>
    <row r="8934" spans="1:5" ht="13.5" x14ac:dyDescent="0.25">
      <c r="A8934" s="83">
        <v>2359</v>
      </c>
      <c r="B8934" s="83" t="s">
        <v>9501</v>
      </c>
      <c r="C8934" s="83" t="s">
        <v>547</v>
      </c>
      <c r="D8934" s="359">
        <v>33.700000000000003</v>
      </c>
      <c r="E8934" s="522" t="s">
        <v>619</v>
      </c>
    </row>
    <row r="8935" spans="1:5" ht="13.5" x14ac:dyDescent="0.25">
      <c r="A8935" s="83">
        <v>40808</v>
      </c>
      <c r="B8935" s="83" t="s">
        <v>9502</v>
      </c>
      <c r="C8935" s="83" t="s">
        <v>232</v>
      </c>
      <c r="D8935" s="359">
        <v>5928.47</v>
      </c>
      <c r="E8935" s="522" t="s">
        <v>619</v>
      </c>
    </row>
    <row r="8936" spans="1:5" ht="13.5" x14ac:dyDescent="0.25">
      <c r="A8936" s="83">
        <v>44330</v>
      </c>
      <c r="B8936" s="83" t="s">
        <v>9503</v>
      </c>
      <c r="C8936" s="83" t="s">
        <v>7331</v>
      </c>
      <c r="D8936" s="359">
        <v>7.31</v>
      </c>
      <c r="E8936" s="522" t="s">
        <v>619</v>
      </c>
    </row>
    <row r="8937" spans="1:5" ht="13.5" x14ac:dyDescent="0.25">
      <c r="A8937" s="83">
        <v>43144</v>
      </c>
      <c r="B8937" s="83" t="s">
        <v>9504</v>
      </c>
      <c r="C8937" s="83" t="s">
        <v>260</v>
      </c>
      <c r="D8937" s="359">
        <v>32.19</v>
      </c>
      <c r="E8937" s="522" t="s">
        <v>619</v>
      </c>
    </row>
    <row r="8938" spans="1:5" ht="13.5" x14ac:dyDescent="0.25">
      <c r="A8938" s="83">
        <v>39397</v>
      </c>
      <c r="B8938" s="83" t="s">
        <v>9505</v>
      </c>
      <c r="C8938" s="83" t="s">
        <v>7331</v>
      </c>
      <c r="D8938" s="359">
        <v>14.67</v>
      </c>
      <c r="E8938" s="522" t="s">
        <v>619</v>
      </c>
    </row>
    <row r="8939" spans="1:5" ht="13.5" x14ac:dyDescent="0.25">
      <c r="A8939" s="83">
        <v>2692</v>
      </c>
      <c r="B8939" s="83" t="s">
        <v>9506</v>
      </c>
      <c r="C8939" s="83" t="s">
        <v>7331</v>
      </c>
      <c r="D8939" s="359">
        <v>5.92</v>
      </c>
      <c r="E8939" s="522" t="s">
        <v>619</v>
      </c>
    </row>
    <row r="8940" spans="1:5" ht="13.5" x14ac:dyDescent="0.25">
      <c r="A8940" s="83">
        <v>44329</v>
      </c>
      <c r="B8940" s="83" t="s">
        <v>9507</v>
      </c>
      <c r="C8940" s="83" t="s">
        <v>7331</v>
      </c>
      <c r="D8940" s="359">
        <v>9.58</v>
      </c>
      <c r="E8940" s="522" t="s">
        <v>619</v>
      </c>
    </row>
    <row r="8941" spans="1:5" ht="13.5" x14ac:dyDescent="0.25">
      <c r="A8941" s="83">
        <v>5318</v>
      </c>
      <c r="B8941" s="83" t="s">
        <v>9508</v>
      </c>
      <c r="C8941" s="83" t="s">
        <v>7331</v>
      </c>
      <c r="D8941" s="359">
        <v>15.5</v>
      </c>
      <c r="E8941" s="522" t="s">
        <v>619</v>
      </c>
    </row>
    <row r="8942" spans="1:5" ht="13.5" x14ac:dyDescent="0.25">
      <c r="A8942" s="83">
        <v>5330</v>
      </c>
      <c r="B8942" s="83" t="s">
        <v>9509</v>
      </c>
      <c r="C8942" s="83" t="s">
        <v>7331</v>
      </c>
      <c r="D8942" s="359">
        <v>35.33</v>
      </c>
      <c r="E8942" s="522" t="s">
        <v>619</v>
      </c>
    </row>
    <row r="8943" spans="1:5" ht="13.5" x14ac:dyDescent="0.25">
      <c r="A8943" s="83">
        <v>26017</v>
      </c>
      <c r="B8943" s="83" t="s">
        <v>9510</v>
      </c>
      <c r="C8943" s="83" t="s">
        <v>225</v>
      </c>
      <c r="D8943" s="359">
        <v>21.48</v>
      </c>
      <c r="E8943" s="522" t="s">
        <v>619</v>
      </c>
    </row>
    <row r="8944" spans="1:5" ht="13.5" x14ac:dyDescent="0.25">
      <c r="A8944" s="83">
        <v>25931</v>
      </c>
      <c r="B8944" s="83" t="s">
        <v>9511</v>
      </c>
      <c r="C8944" s="83" t="s">
        <v>225</v>
      </c>
      <c r="D8944" s="359">
        <v>68.28</v>
      </c>
      <c r="E8944" s="522" t="s">
        <v>619</v>
      </c>
    </row>
    <row r="8945" spans="1:5" ht="13.5" x14ac:dyDescent="0.25">
      <c r="A8945" s="83">
        <v>38140</v>
      </c>
      <c r="B8945" s="83" t="s">
        <v>9512</v>
      </c>
      <c r="C8945" s="83" t="s">
        <v>225</v>
      </c>
      <c r="D8945" s="359">
        <v>16.559999999999999</v>
      </c>
      <c r="E8945" s="522" t="s">
        <v>619</v>
      </c>
    </row>
    <row r="8946" spans="1:5" ht="13.5" x14ac:dyDescent="0.25">
      <c r="A8946" s="83">
        <v>13887</v>
      </c>
      <c r="B8946" s="83" t="s">
        <v>9513</v>
      </c>
      <c r="C8946" s="83" t="s">
        <v>225</v>
      </c>
      <c r="D8946" s="359">
        <v>392.07</v>
      </c>
      <c r="E8946" s="522" t="s">
        <v>619</v>
      </c>
    </row>
    <row r="8947" spans="1:5" ht="13.5" x14ac:dyDescent="0.25">
      <c r="A8947" s="83">
        <v>26018</v>
      </c>
      <c r="B8947" s="83" t="s">
        <v>9514</v>
      </c>
      <c r="C8947" s="83" t="s">
        <v>225</v>
      </c>
      <c r="D8947" s="359">
        <v>17.45</v>
      </c>
      <c r="E8947" s="522" t="s">
        <v>619</v>
      </c>
    </row>
    <row r="8948" spans="1:5" ht="13.5" x14ac:dyDescent="0.25">
      <c r="A8948" s="83">
        <v>26019</v>
      </c>
      <c r="B8948" s="83" t="s">
        <v>9515</v>
      </c>
      <c r="C8948" s="83" t="s">
        <v>225</v>
      </c>
      <c r="D8948" s="359">
        <v>16.48</v>
      </c>
      <c r="E8948" s="522" t="s">
        <v>619</v>
      </c>
    </row>
    <row r="8949" spans="1:5" ht="13.5" x14ac:dyDescent="0.25">
      <c r="A8949" s="83">
        <v>26020</v>
      </c>
      <c r="B8949" s="83" t="s">
        <v>9516</v>
      </c>
      <c r="C8949" s="83" t="s">
        <v>225</v>
      </c>
      <c r="D8949" s="359">
        <v>4.29</v>
      </c>
      <c r="E8949" s="522" t="s">
        <v>619</v>
      </c>
    </row>
    <row r="8950" spans="1:5" ht="13.5" x14ac:dyDescent="0.25">
      <c r="A8950" s="83">
        <v>34544</v>
      </c>
      <c r="B8950" s="83" t="s">
        <v>9517</v>
      </c>
      <c r="C8950" s="83" t="s">
        <v>225</v>
      </c>
      <c r="D8950" s="359">
        <v>1341.87</v>
      </c>
      <c r="E8950" s="522" t="s">
        <v>619</v>
      </c>
    </row>
    <row r="8951" spans="1:5" ht="13.5" x14ac:dyDescent="0.25">
      <c r="A8951" s="83">
        <v>34729</v>
      </c>
      <c r="B8951" s="83" t="s">
        <v>9518</v>
      </c>
      <c r="C8951" s="83" t="s">
        <v>225</v>
      </c>
      <c r="D8951" s="359">
        <v>1055.5899999999999</v>
      </c>
      <c r="E8951" s="522" t="s">
        <v>619</v>
      </c>
    </row>
    <row r="8952" spans="1:5" ht="13.5" x14ac:dyDescent="0.25">
      <c r="A8952" s="83">
        <v>34734</v>
      </c>
      <c r="B8952" s="83" t="s">
        <v>9519</v>
      </c>
      <c r="C8952" s="83" t="s">
        <v>225</v>
      </c>
      <c r="D8952" s="359">
        <v>1634.39</v>
      </c>
      <c r="E8952" s="522" t="s">
        <v>619</v>
      </c>
    </row>
    <row r="8953" spans="1:5" ht="13.5" x14ac:dyDescent="0.25">
      <c r="A8953" s="83">
        <v>34738</v>
      </c>
      <c r="B8953" s="83" t="s">
        <v>9520</v>
      </c>
      <c r="C8953" s="83" t="s">
        <v>225</v>
      </c>
      <c r="D8953" s="359">
        <v>3818.44</v>
      </c>
      <c r="E8953" s="522" t="s">
        <v>619</v>
      </c>
    </row>
    <row r="8954" spans="1:5" ht="13.5" x14ac:dyDescent="0.25">
      <c r="A8954" s="83">
        <v>2391</v>
      </c>
      <c r="B8954" s="83" t="s">
        <v>9521</v>
      </c>
      <c r="C8954" s="83" t="s">
        <v>225</v>
      </c>
      <c r="D8954" s="359">
        <v>310.56</v>
      </c>
      <c r="E8954" s="522" t="s">
        <v>619</v>
      </c>
    </row>
    <row r="8955" spans="1:5" ht="13.5" x14ac:dyDescent="0.25">
      <c r="A8955" s="83">
        <v>2374</v>
      </c>
      <c r="B8955" s="83" t="s">
        <v>9522</v>
      </c>
      <c r="C8955" s="83" t="s">
        <v>225</v>
      </c>
      <c r="D8955" s="359">
        <v>352.33</v>
      </c>
      <c r="E8955" s="522" t="s">
        <v>619</v>
      </c>
    </row>
    <row r="8956" spans="1:5" ht="13.5" x14ac:dyDescent="0.25">
      <c r="A8956" s="83">
        <v>2377</v>
      </c>
      <c r="B8956" s="83" t="s">
        <v>9523</v>
      </c>
      <c r="C8956" s="83" t="s">
        <v>225</v>
      </c>
      <c r="D8956" s="359">
        <v>494.45</v>
      </c>
      <c r="E8956" s="522" t="s">
        <v>619</v>
      </c>
    </row>
    <row r="8957" spans="1:5" ht="13.5" x14ac:dyDescent="0.25">
      <c r="A8957" s="83">
        <v>2393</v>
      </c>
      <c r="B8957" s="83" t="s">
        <v>9524</v>
      </c>
      <c r="C8957" s="83" t="s">
        <v>225</v>
      </c>
      <c r="D8957" s="359">
        <v>828.03</v>
      </c>
      <c r="E8957" s="522" t="s">
        <v>619</v>
      </c>
    </row>
    <row r="8958" spans="1:5" ht="13.5" x14ac:dyDescent="0.25">
      <c r="A8958" s="83">
        <v>34705</v>
      </c>
      <c r="B8958" s="83" t="s">
        <v>9525</v>
      </c>
      <c r="C8958" s="83" t="s">
        <v>225</v>
      </c>
      <c r="D8958" s="359">
        <v>724.23</v>
      </c>
      <c r="E8958" s="522" t="s">
        <v>619</v>
      </c>
    </row>
    <row r="8959" spans="1:5" ht="13.5" x14ac:dyDescent="0.25">
      <c r="A8959" s="83">
        <v>34707</v>
      </c>
      <c r="B8959" s="83" t="s">
        <v>9526</v>
      </c>
      <c r="C8959" s="83" t="s">
        <v>225</v>
      </c>
      <c r="D8959" s="359">
        <v>1342.01</v>
      </c>
      <c r="E8959" s="522" t="s">
        <v>619</v>
      </c>
    </row>
    <row r="8960" spans="1:5" ht="13.5" x14ac:dyDescent="0.25">
      <c r="A8960" s="83">
        <v>2378</v>
      </c>
      <c r="B8960" s="83" t="s">
        <v>9527</v>
      </c>
      <c r="C8960" s="83" t="s">
        <v>225</v>
      </c>
      <c r="D8960" s="359">
        <v>1137.4100000000001</v>
      </c>
      <c r="E8960" s="522" t="s">
        <v>619</v>
      </c>
    </row>
    <row r="8961" spans="1:5" ht="13.5" x14ac:dyDescent="0.25">
      <c r="A8961" s="83">
        <v>2379</v>
      </c>
      <c r="B8961" s="83" t="s">
        <v>9528</v>
      </c>
      <c r="C8961" s="83" t="s">
        <v>225</v>
      </c>
      <c r="D8961" s="359">
        <v>1137.4100000000001</v>
      </c>
      <c r="E8961" s="522" t="s">
        <v>619</v>
      </c>
    </row>
    <row r="8962" spans="1:5" ht="13.5" x14ac:dyDescent="0.25">
      <c r="A8962" s="83">
        <v>2376</v>
      </c>
      <c r="B8962" s="83" t="s">
        <v>9529</v>
      </c>
      <c r="C8962" s="83" t="s">
        <v>225</v>
      </c>
      <c r="D8962" s="359">
        <v>1873.3</v>
      </c>
      <c r="E8962" s="522" t="s">
        <v>619</v>
      </c>
    </row>
    <row r="8963" spans="1:5" ht="13.5" x14ac:dyDescent="0.25">
      <c r="A8963" s="83">
        <v>2394</v>
      </c>
      <c r="B8963" s="83" t="s">
        <v>9530</v>
      </c>
      <c r="C8963" s="83" t="s">
        <v>225</v>
      </c>
      <c r="D8963" s="359">
        <v>4004.78</v>
      </c>
      <c r="E8963" s="522" t="s">
        <v>619</v>
      </c>
    </row>
    <row r="8964" spans="1:5" ht="13.5" x14ac:dyDescent="0.25">
      <c r="A8964" s="83">
        <v>34686</v>
      </c>
      <c r="B8964" s="83" t="s">
        <v>9531</v>
      </c>
      <c r="C8964" s="83" t="s">
        <v>225</v>
      </c>
      <c r="D8964" s="359">
        <v>12.02</v>
      </c>
      <c r="E8964" s="522" t="s">
        <v>619</v>
      </c>
    </row>
    <row r="8965" spans="1:5" ht="13.5" x14ac:dyDescent="0.25">
      <c r="A8965" s="83">
        <v>34616</v>
      </c>
      <c r="B8965" s="83" t="s">
        <v>9532</v>
      </c>
      <c r="C8965" s="83" t="s">
        <v>225</v>
      </c>
      <c r="D8965" s="359">
        <v>46.47</v>
      </c>
      <c r="E8965" s="522" t="s">
        <v>619</v>
      </c>
    </row>
    <row r="8966" spans="1:5" ht="13.5" x14ac:dyDescent="0.25">
      <c r="A8966" s="83">
        <v>34623</v>
      </c>
      <c r="B8966" s="83" t="s">
        <v>9533</v>
      </c>
      <c r="C8966" s="83" t="s">
        <v>225</v>
      </c>
      <c r="D8966" s="359">
        <v>45.76</v>
      </c>
      <c r="E8966" s="522" t="s">
        <v>619</v>
      </c>
    </row>
    <row r="8967" spans="1:5" ht="13.5" x14ac:dyDescent="0.25">
      <c r="A8967" s="83">
        <v>34628</v>
      </c>
      <c r="B8967" s="83" t="s">
        <v>9534</v>
      </c>
      <c r="C8967" s="83" t="s">
        <v>225</v>
      </c>
      <c r="D8967" s="359">
        <v>65.540000000000006</v>
      </c>
      <c r="E8967" s="522" t="s">
        <v>619</v>
      </c>
    </row>
    <row r="8968" spans="1:5" ht="13.5" x14ac:dyDescent="0.25">
      <c r="A8968" s="83">
        <v>34653</v>
      </c>
      <c r="B8968" s="83" t="s">
        <v>9535</v>
      </c>
      <c r="C8968" s="83" t="s">
        <v>225</v>
      </c>
      <c r="D8968" s="359">
        <v>8.1</v>
      </c>
      <c r="E8968" s="522" t="s">
        <v>619</v>
      </c>
    </row>
    <row r="8969" spans="1:5" ht="13.5" x14ac:dyDescent="0.25">
      <c r="A8969" s="83">
        <v>34688</v>
      </c>
      <c r="B8969" s="83" t="s">
        <v>9536</v>
      </c>
      <c r="C8969" s="83" t="s">
        <v>225</v>
      </c>
      <c r="D8969" s="359">
        <v>14.69</v>
      </c>
      <c r="E8969" s="522" t="s">
        <v>619</v>
      </c>
    </row>
    <row r="8970" spans="1:5" ht="13.5" x14ac:dyDescent="0.25">
      <c r="A8970" s="83">
        <v>34709</v>
      </c>
      <c r="B8970" s="83" t="s">
        <v>9537</v>
      </c>
      <c r="C8970" s="83" t="s">
        <v>225</v>
      </c>
      <c r="D8970" s="359">
        <v>56.93</v>
      </c>
      <c r="E8970" s="522" t="s">
        <v>619</v>
      </c>
    </row>
    <row r="8971" spans="1:5" ht="13.5" x14ac:dyDescent="0.25">
      <c r="A8971" s="83">
        <v>34714</v>
      </c>
      <c r="B8971" s="83" t="s">
        <v>9538</v>
      </c>
      <c r="C8971" s="83" t="s">
        <v>225</v>
      </c>
      <c r="D8971" s="359">
        <v>68</v>
      </c>
      <c r="E8971" s="522" t="s">
        <v>619</v>
      </c>
    </row>
    <row r="8972" spans="1:5" ht="13.5" x14ac:dyDescent="0.25">
      <c r="A8972" s="83">
        <v>2388</v>
      </c>
      <c r="B8972" s="83" t="s">
        <v>9539</v>
      </c>
      <c r="C8972" s="83" t="s">
        <v>225</v>
      </c>
      <c r="D8972" s="359">
        <v>56.51</v>
      </c>
      <c r="E8972" s="522" t="s">
        <v>619</v>
      </c>
    </row>
    <row r="8973" spans="1:5" ht="13.5" x14ac:dyDescent="0.25">
      <c r="A8973" s="83">
        <v>34606</v>
      </c>
      <c r="B8973" s="83" t="s">
        <v>9540</v>
      </c>
      <c r="C8973" s="83" t="s">
        <v>225</v>
      </c>
      <c r="D8973" s="359">
        <v>86.68</v>
      </c>
      <c r="E8973" s="522" t="s">
        <v>619</v>
      </c>
    </row>
    <row r="8974" spans="1:5" ht="13.5" x14ac:dyDescent="0.25">
      <c r="A8974" s="83">
        <v>34689</v>
      </c>
      <c r="B8974" s="83" t="s">
        <v>9541</v>
      </c>
      <c r="C8974" s="83" t="s">
        <v>225</v>
      </c>
      <c r="D8974" s="359">
        <v>27.59</v>
      </c>
      <c r="E8974" s="522" t="s">
        <v>619</v>
      </c>
    </row>
    <row r="8975" spans="1:5" ht="13.5" x14ac:dyDescent="0.25">
      <c r="A8975" s="83">
        <v>2370</v>
      </c>
      <c r="B8975" s="83" t="s">
        <v>9542</v>
      </c>
      <c r="C8975" s="83" t="s">
        <v>225</v>
      </c>
      <c r="D8975" s="359">
        <v>10.5</v>
      </c>
      <c r="E8975" s="522" t="s">
        <v>619</v>
      </c>
    </row>
    <row r="8976" spans="1:5" ht="13.5" x14ac:dyDescent="0.25">
      <c r="A8976" s="83">
        <v>2386</v>
      </c>
      <c r="B8976" s="83" t="s">
        <v>9543</v>
      </c>
      <c r="C8976" s="83" t="s">
        <v>225</v>
      </c>
      <c r="D8976" s="359">
        <v>17.61</v>
      </c>
      <c r="E8976" s="522" t="s">
        <v>619</v>
      </c>
    </row>
    <row r="8977" spans="1:5" ht="13.5" x14ac:dyDescent="0.25">
      <c r="A8977" s="83">
        <v>2392</v>
      </c>
      <c r="B8977" s="83" t="s">
        <v>9544</v>
      </c>
      <c r="C8977" s="83" t="s">
        <v>225</v>
      </c>
      <c r="D8977" s="359">
        <v>70.48</v>
      </c>
      <c r="E8977" s="522" t="s">
        <v>619</v>
      </c>
    </row>
    <row r="8978" spans="1:5" ht="13.5" x14ac:dyDescent="0.25">
      <c r="A8978" s="83">
        <v>2373</v>
      </c>
      <c r="B8978" s="83" t="s">
        <v>9545</v>
      </c>
      <c r="C8978" s="83" t="s">
        <v>225</v>
      </c>
      <c r="D8978" s="359">
        <v>99.3</v>
      </c>
      <c r="E8978" s="522" t="s">
        <v>619</v>
      </c>
    </row>
    <row r="8979" spans="1:5" ht="13.5" x14ac:dyDescent="0.25">
      <c r="A8979" s="83">
        <v>39465</v>
      </c>
      <c r="B8979" s="83" t="s">
        <v>9546</v>
      </c>
      <c r="C8979" s="83" t="s">
        <v>225</v>
      </c>
      <c r="D8979" s="359">
        <v>60.66</v>
      </c>
      <c r="E8979" s="522" t="s">
        <v>619</v>
      </c>
    </row>
    <row r="8980" spans="1:5" ht="13.5" x14ac:dyDescent="0.25">
      <c r="A8980" s="83">
        <v>39466</v>
      </c>
      <c r="B8980" s="83" t="s">
        <v>9547</v>
      </c>
      <c r="C8980" s="83" t="s">
        <v>225</v>
      </c>
      <c r="D8980" s="359">
        <v>68.25</v>
      </c>
      <c r="E8980" s="522" t="s">
        <v>619</v>
      </c>
    </row>
    <row r="8981" spans="1:5" ht="13.5" x14ac:dyDescent="0.25">
      <c r="A8981" s="83">
        <v>39467</v>
      </c>
      <c r="B8981" s="83" t="s">
        <v>9548</v>
      </c>
      <c r="C8981" s="83" t="s">
        <v>225</v>
      </c>
      <c r="D8981" s="359">
        <v>87.3</v>
      </c>
      <c r="E8981" s="522" t="s">
        <v>619</v>
      </c>
    </row>
    <row r="8982" spans="1:5" ht="13.5" x14ac:dyDescent="0.25">
      <c r="A8982" s="83">
        <v>39468</v>
      </c>
      <c r="B8982" s="83" t="s">
        <v>9549</v>
      </c>
      <c r="C8982" s="83" t="s">
        <v>225</v>
      </c>
      <c r="D8982" s="359">
        <v>155.16999999999999</v>
      </c>
      <c r="E8982" s="522" t="s">
        <v>619</v>
      </c>
    </row>
    <row r="8983" spans="1:5" ht="13.5" x14ac:dyDescent="0.25">
      <c r="A8983" s="83">
        <v>39469</v>
      </c>
      <c r="B8983" s="83" t="s">
        <v>9550</v>
      </c>
      <c r="C8983" s="83" t="s">
        <v>225</v>
      </c>
      <c r="D8983" s="359">
        <v>63.21</v>
      </c>
      <c r="E8983" s="522" t="s">
        <v>619</v>
      </c>
    </row>
    <row r="8984" spans="1:5" ht="13.5" x14ac:dyDescent="0.25">
      <c r="A8984" s="83">
        <v>39470</v>
      </c>
      <c r="B8984" s="83" t="s">
        <v>9551</v>
      </c>
      <c r="C8984" s="83" t="s">
        <v>225</v>
      </c>
      <c r="D8984" s="359">
        <v>77.66</v>
      </c>
      <c r="E8984" s="522" t="s">
        <v>619</v>
      </c>
    </row>
    <row r="8985" spans="1:5" ht="13.5" x14ac:dyDescent="0.25">
      <c r="A8985" s="83">
        <v>39471</v>
      </c>
      <c r="B8985" s="83" t="s">
        <v>9552</v>
      </c>
      <c r="C8985" s="83" t="s">
        <v>225</v>
      </c>
      <c r="D8985" s="359">
        <v>93.33</v>
      </c>
      <c r="E8985" s="522" t="s">
        <v>619</v>
      </c>
    </row>
    <row r="8986" spans="1:5" ht="13.5" x14ac:dyDescent="0.25">
      <c r="A8986" s="83">
        <v>39472</v>
      </c>
      <c r="B8986" s="83" t="s">
        <v>9553</v>
      </c>
      <c r="C8986" s="83" t="s">
        <v>225</v>
      </c>
      <c r="D8986" s="359">
        <v>162.16</v>
      </c>
      <c r="E8986" s="522" t="s">
        <v>619</v>
      </c>
    </row>
    <row r="8987" spans="1:5" ht="13.5" x14ac:dyDescent="0.25">
      <c r="A8987" s="83">
        <v>39473</v>
      </c>
      <c r="B8987" s="83" t="s">
        <v>9554</v>
      </c>
      <c r="C8987" s="83" t="s">
        <v>225</v>
      </c>
      <c r="D8987" s="359">
        <v>104.76</v>
      </c>
      <c r="E8987" s="522" t="s">
        <v>619</v>
      </c>
    </row>
    <row r="8988" spans="1:5" ht="13.5" x14ac:dyDescent="0.25">
      <c r="A8988" s="83">
        <v>39474</v>
      </c>
      <c r="B8988" s="83" t="s">
        <v>9555</v>
      </c>
      <c r="C8988" s="83" t="s">
        <v>225</v>
      </c>
      <c r="D8988" s="359">
        <v>111.67</v>
      </c>
      <c r="E8988" s="522" t="s">
        <v>619</v>
      </c>
    </row>
    <row r="8989" spans="1:5" ht="13.5" x14ac:dyDescent="0.25">
      <c r="A8989" s="83">
        <v>39475</v>
      </c>
      <c r="B8989" s="83" t="s">
        <v>9556</v>
      </c>
      <c r="C8989" s="83" t="s">
        <v>225</v>
      </c>
      <c r="D8989" s="359">
        <v>126.71</v>
      </c>
      <c r="E8989" s="522" t="s">
        <v>619</v>
      </c>
    </row>
    <row r="8990" spans="1:5" ht="13.5" x14ac:dyDescent="0.25">
      <c r="A8990" s="83">
        <v>39476</v>
      </c>
      <c r="B8990" s="83" t="s">
        <v>9557</v>
      </c>
      <c r="C8990" s="83" t="s">
        <v>225</v>
      </c>
      <c r="D8990" s="359">
        <v>238.52</v>
      </c>
      <c r="E8990" s="522" t="s">
        <v>619</v>
      </c>
    </row>
    <row r="8991" spans="1:5" ht="13.5" x14ac:dyDescent="0.25">
      <c r="A8991" s="83">
        <v>39477</v>
      </c>
      <c r="B8991" s="83" t="s">
        <v>9558</v>
      </c>
      <c r="C8991" s="83" t="s">
        <v>225</v>
      </c>
      <c r="D8991" s="359">
        <v>116.87</v>
      </c>
      <c r="E8991" s="522" t="s">
        <v>619</v>
      </c>
    </row>
    <row r="8992" spans="1:5" ht="13.5" x14ac:dyDescent="0.25">
      <c r="A8992" s="83">
        <v>39478</v>
      </c>
      <c r="B8992" s="83" t="s">
        <v>9559</v>
      </c>
      <c r="C8992" s="83" t="s">
        <v>225</v>
      </c>
      <c r="D8992" s="359">
        <v>120.48</v>
      </c>
      <c r="E8992" s="522" t="s">
        <v>619</v>
      </c>
    </row>
    <row r="8993" spans="1:5" ht="13.5" x14ac:dyDescent="0.25">
      <c r="A8993" s="83">
        <v>39479</v>
      </c>
      <c r="B8993" s="83" t="s">
        <v>9560</v>
      </c>
      <c r="C8993" s="83" t="s">
        <v>225</v>
      </c>
      <c r="D8993" s="359">
        <v>141.96</v>
      </c>
      <c r="E8993" s="522" t="s">
        <v>619</v>
      </c>
    </row>
    <row r="8994" spans="1:5" ht="13.5" x14ac:dyDescent="0.25">
      <c r="A8994" s="83">
        <v>39480</v>
      </c>
      <c r="B8994" s="83" t="s">
        <v>9561</v>
      </c>
      <c r="C8994" s="83" t="s">
        <v>225</v>
      </c>
      <c r="D8994" s="359">
        <v>292.92</v>
      </c>
      <c r="E8994" s="522" t="s">
        <v>619</v>
      </c>
    </row>
    <row r="8995" spans="1:5" ht="13.5" x14ac:dyDescent="0.25">
      <c r="A8995" s="83">
        <v>39459</v>
      </c>
      <c r="B8995" s="83" t="s">
        <v>9562</v>
      </c>
      <c r="C8995" s="83" t="s">
        <v>225</v>
      </c>
      <c r="D8995" s="359">
        <v>248.62</v>
      </c>
      <c r="E8995" s="522" t="s">
        <v>619</v>
      </c>
    </row>
    <row r="8996" spans="1:5" ht="13.5" x14ac:dyDescent="0.25">
      <c r="A8996" s="83">
        <v>39445</v>
      </c>
      <c r="B8996" s="83" t="s">
        <v>9563</v>
      </c>
      <c r="C8996" s="83" t="s">
        <v>225</v>
      </c>
      <c r="D8996" s="359">
        <v>124.83</v>
      </c>
      <c r="E8996" s="522" t="s">
        <v>619</v>
      </c>
    </row>
    <row r="8997" spans="1:5" ht="13.5" x14ac:dyDescent="0.25">
      <c r="A8997" s="83">
        <v>39446</v>
      </c>
      <c r="B8997" s="83" t="s">
        <v>9564</v>
      </c>
      <c r="C8997" s="83" t="s">
        <v>225</v>
      </c>
      <c r="D8997" s="359">
        <v>127.05</v>
      </c>
      <c r="E8997" s="522" t="s">
        <v>619</v>
      </c>
    </row>
    <row r="8998" spans="1:5" ht="13.5" x14ac:dyDescent="0.25">
      <c r="A8998" s="83">
        <v>39447</v>
      </c>
      <c r="B8998" s="83" t="s">
        <v>9565</v>
      </c>
      <c r="C8998" s="83" t="s">
        <v>225</v>
      </c>
      <c r="D8998" s="359">
        <v>135.87</v>
      </c>
      <c r="E8998" s="522" t="s">
        <v>619</v>
      </c>
    </row>
    <row r="8999" spans="1:5" ht="13.5" x14ac:dyDescent="0.25">
      <c r="A8999" s="83">
        <v>39448</v>
      </c>
      <c r="B8999" s="83" t="s">
        <v>9566</v>
      </c>
      <c r="C8999" s="83" t="s">
        <v>225</v>
      </c>
      <c r="D8999" s="359">
        <v>231.68</v>
      </c>
      <c r="E8999" s="522" t="s">
        <v>619</v>
      </c>
    </row>
    <row r="9000" spans="1:5" ht="13.5" x14ac:dyDescent="0.25">
      <c r="A9000" s="83">
        <v>39450</v>
      </c>
      <c r="B9000" s="83" t="s">
        <v>9567</v>
      </c>
      <c r="C9000" s="83" t="s">
        <v>225</v>
      </c>
      <c r="D9000" s="359">
        <v>141.35</v>
      </c>
      <c r="E9000" s="522" t="s">
        <v>619</v>
      </c>
    </row>
    <row r="9001" spans="1:5" ht="13.5" x14ac:dyDescent="0.25">
      <c r="A9001" s="83">
        <v>39451</v>
      </c>
      <c r="B9001" s="83" t="s">
        <v>9568</v>
      </c>
      <c r="C9001" s="83" t="s">
        <v>225</v>
      </c>
      <c r="D9001" s="359">
        <v>154.16999999999999</v>
      </c>
      <c r="E9001" s="522" t="s">
        <v>619</v>
      </c>
    </row>
    <row r="9002" spans="1:5" ht="13.5" x14ac:dyDescent="0.25">
      <c r="A9002" s="83">
        <v>39452</v>
      </c>
      <c r="B9002" s="83" t="s">
        <v>9569</v>
      </c>
      <c r="C9002" s="83" t="s">
        <v>225</v>
      </c>
      <c r="D9002" s="359">
        <v>155.09</v>
      </c>
      <c r="E9002" s="522" t="s">
        <v>619</v>
      </c>
    </row>
    <row r="9003" spans="1:5" ht="13.5" x14ac:dyDescent="0.25">
      <c r="A9003" s="83">
        <v>39523</v>
      </c>
      <c r="B9003" s="83" t="s">
        <v>9570</v>
      </c>
      <c r="C9003" s="83" t="s">
        <v>225</v>
      </c>
      <c r="D9003" s="359">
        <v>259.54000000000002</v>
      </c>
      <c r="E9003" s="522" t="s">
        <v>619</v>
      </c>
    </row>
    <row r="9004" spans="1:5" ht="13.5" x14ac:dyDescent="0.25">
      <c r="A9004" s="83">
        <v>39449</v>
      </c>
      <c r="B9004" s="83" t="s">
        <v>9571</v>
      </c>
      <c r="C9004" s="83" t="s">
        <v>225</v>
      </c>
      <c r="D9004" s="359">
        <v>287.43</v>
      </c>
      <c r="E9004" s="522" t="s">
        <v>619</v>
      </c>
    </row>
    <row r="9005" spans="1:5" ht="13.5" x14ac:dyDescent="0.25">
      <c r="A9005" s="83">
        <v>39455</v>
      </c>
      <c r="B9005" s="83" t="s">
        <v>9572</v>
      </c>
      <c r="C9005" s="83" t="s">
        <v>225</v>
      </c>
      <c r="D9005" s="359">
        <v>142.22</v>
      </c>
      <c r="E9005" s="522" t="s">
        <v>619</v>
      </c>
    </row>
    <row r="9006" spans="1:5" ht="13.5" x14ac:dyDescent="0.25">
      <c r="A9006" s="83">
        <v>39456</v>
      </c>
      <c r="B9006" s="83" t="s">
        <v>9573</v>
      </c>
      <c r="C9006" s="83" t="s">
        <v>225</v>
      </c>
      <c r="D9006" s="359">
        <v>142.33000000000001</v>
      </c>
      <c r="E9006" s="522" t="s">
        <v>619</v>
      </c>
    </row>
    <row r="9007" spans="1:5" ht="13.5" x14ac:dyDescent="0.25">
      <c r="A9007" s="83">
        <v>39457</v>
      </c>
      <c r="B9007" s="83" t="s">
        <v>9574</v>
      </c>
      <c r="C9007" s="83" t="s">
        <v>225</v>
      </c>
      <c r="D9007" s="359">
        <v>155.16</v>
      </c>
      <c r="E9007" s="522" t="s">
        <v>619</v>
      </c>
    </row>
    <row r="9008" spans="1:5" ht="13.5" x14ac:dyDescent="0.25">
      <c r="A9008" s="83">
        <v>39458</v>
      </c>
      <c r="B9008" s="83" t="s">
        <v>9575</v>
      </c>
      <c r="C9008" s="83" t="s">
        <v>225</v>
      </c>
      <c r="D9008" s="359">
        <v>289.54000000000002</v>
      </c>
      <c r="E9008" s="522" t="s">
        <v>619</v>
      </c>
    </row>
    <row r="9009" spans="1:5" ht="13.5" x14ac:dyDescent="0.25">
      <c r="A9009" s="83">
        <v>39464</v>
      </c>
      <c r="B9009" s="83" t="s">
        <v>9576</v>
      </c>
      <c r="C9009" s="83" t="s">
        <v>225</v>
      </c>
      <c r="D9009" s="359">
        <v>465.61</v>
      </c>
      <c r="E9009" s="522" t="s">
        <v>619</v>
      </c>
    </row>
    <row r="9010" spans="1:5" ht="13.5" x14ac:dyDescent="0.25">
      <c r="A9010" s="83">
        <v>39460</v>
      </c>
      <c r="B9010" s="83" t="s">
        <v>9577</v>
      </c>
      <c r="C9010" s="83" t="s">
        <v>225</v>
      </c>
      <c r="D9010" s="359">
        <v>176.59</v>
      </c>
      <c r="E9010" s="522" t="s">
        <v>619</v>
      </c>
    </row>
    <row r="9011" spans="1:5" ht="13.5" x14ac:dyDescent="0.25">
      <c r="A9011" s="83">
        <v>39461</v>
      </c>
      <c r="B9011" s="83" t="s">
        <v>9578</v>
      </c>
      <c r="C9011" s="83" t="s">
        <v>225</v>
      </c>
      <c r="D9011" s="359">
        <v>206.93</v>
      </c>
      <c r="E9011" s="522" t="s">
        <v>619</v>
      </c>
    </row>
    <row r="9012" spans="1:5" ht="13.5" x14ac:dyDescent="0.25">
      <c r="A9012" s="83">
        <v>39462</v>
      </c>
      <c r="B9012" s="83" t="s">
        <v>9579</v>
      </c>
      <c r="C9012" s="83" t="s">
        <v>225</v>
      </c>
      <c r="D9012" s="359">
        <v>199.42</v>
      </c>
      <c r="E9012" s="522" t="s">
        <v>619</v>
      </c>
    </row>
    <row r="9013" spans="1:5" ht="13.5" x14ac:dyDescent="0.25">
      <c r="A9013" s="83">
        <v>39463</v>
      </c>
      <c r="B9013" s="83" t="s">
        <v>9580</v>
      </c>
      <c r="C9013" s="83" t="s">
        <v>225</v>
      </c>
      <c r="D9013" s="359">
        <v>462</v>
      </c>
      <c r="E9013" s="522" t="s">
        <v>619</v>
      </c>
    </row>
    <row r="9014" spans="1:5" ht="13.5" x14ac:dyDescent="0.25">
      <c r="A9014" s="83">
        <v>26039</v>
      </c>
      <c r="B9014" s="83" t="s">
        <v>9581</v>
      </c>
      <c r="C9014" s="83" t="s">
        <v>225</v>
      </c>
      <c r="D9014" s="359">
        <v>356844.13</v>
      </c>
      <c r="E9014" s="522" t="s">
        <v>619</v>
      </c>
    </row>
    <row r="9015" spans="1:5" ht="13.5" x14ac:dyDescent="0.25">
      <c r="A9015" s="83">
        <v>2401</v>
      </c>
      <c r="B9015" s="83" t="s">
        <v>9582</v>
      </c>
      <c r="C9015" s="83" t="s">
        <v>225</v>
      </c>
      <c r="D9015" s="359">
        <v>82078.100000000006</v>
      </c>
      <c r="E9015" s="522" t="s">
        <v>619</v>
      </c>
    </row>
    <row r="9016" spans="1:5" ht="13.5" x14ac:dyDescent="0.25">
      <c r="A9016" s="83">
        <v>38870</v>
      </c>
      <c r="B9016" s="83" t="s">
        <v>9583</v>
      </c>
      <c r="C9016" s="83" t="s">
        <v>225</v>
      </c>
      <c r="D9016" s="359">
        <v>51.94</v>
      </c>
      <c r="E9016" s="522" t="s">
        <v>619</v>
      </c>
    </row>
    <row r="9017" spans="1:5" ht="13.5" x14ac:dyDescent="0.25">
      <c r="A9017" s="83">
        <v>38869</v>
      </c>
      <c r="B9017" s="83" t="s">
        <v>9584</v>
      </c>
      <c r="C9017" s="83" t="s">
        <v>225</v>
      </c>
      <c r="D9017" s="359">
        <v>45.82</v>
      </c>
      <c r="E9017" s="522" t="s">
        <v>619</v>
      </c>
    </row>
    <row r="9018" spans="1:5" ht="13.5" x14ac:dyDescent="0.25">
      <c r="A9018" s="83">
        <v>38872</v>
      </c>
      <c r="B9018" s="83" t="s">
        <v>9585</v>
      </c>
      <c r="C9018" s="83" t="s">
        <v>225</v>
      </c>
      <c r="D9018" s="359">
        <v>70.95</v>
      </c>
      <c r="E9018" s="522" t="s">
        <v>619</v>
      </c>
    </row>
    <row r="9019" spans="1:5" ht="13.5" x14ac:dyDescent="0.25">
      <c r="A9019" s="83">
        <v>38871</v>
      </c>
      <c r="B9019" s="83" t="s">
        <v>9586</v>
      </c>
      <c r="C9019" s="83" t="s">
        <v>225</v>
      </c>
      <c r="D9019" s="359">
        <v>57.07</v>
      </c>
      <c r="E9019" s="522" t="s">
        <v>619</v>
      </c>
    </row>
    <row r="9020" spans="1:5" ht="13.5" x14ac:dyDescent="0.25">
      <c r="A9020" s="83">
        <v>39283</v>
      </c>
      <c r="B9020" s="83" t="s">
        <v>9587</v>
      </c>
      <c r="C9020" s="83" t="s">
        <v>225</v>
      </c>
      <c r="D9020" s="359">
        <v>177.77</v>
      </c>
      <c r="E9020" s="522" t="s">
        <v>619</v>
      </c>
    </row>
    <row r="9021" spans="1:5" ht="13.5" x14ac:dyDescent="0.25">
      <c r="A9021" s="83">
        <v>39284</v>
      </c>
      <c r="B9021" s="83" t="s">
        <v>9588</v>
      </c>
      <c r="C9021" s="83" t="s">
        <v>225</v>
      </c>
      <c r="D9021" s="359">
        <v>192.64</v>
      </c>
      <c r="E9021" s="522" t="s">
        <v>619</v>
      </c>
    </row>
    <row r="9022" spans="1:5" ht="13.5" x14ac:dyDescent="0.25">
      <c r="A9022" s="83">
        <v>39285</v>
      </c>
      <c r="B9022" s="83" t="s">
        <v>9589</v>
      </c>
      <c r="C9022" s="83" t="s">
        <v>225</v>
      </c>
      <c r="D9022" s="359">
        <v>195.42</v>
      </c>
      <c r="E9022" s="522" t="s">
        <v>619</v>
      </c>
    </row>
    <row r="9023" spans="1:5" ht="13.5" x14ac:dyDescent="0.25">
      <c r="A9023" s="83">
        <v>39286</v>
      </c>
      <c r="B9023" s="83" t="s">
        <v>9590</v>
      </c>
      <c r="C9023" s="83" t="s">
        <v>225</v>
      </c>
      <c r="D9023" s="359">
        <v>191.16</v>
      </c>
      <c r="E9023" s="522" t="s">
        <v>619</v>
      </c>
    </row>
    <row r="9024" spans="1:5" ht="13.5" x14ac:dyDescent="0.25">
      <c r="A9024" s="83">
        <v>39287</v>
      </c>
      <c r="B9024" s="83" t="s">
        <v>9591</v>
      </c>
      <c r="C9024" s="83" t="s">
        <v>225</v>
      </c>
      <c r="D9024" s="359">
        <v>224.46</v>
      </c>
      <c r="E9024" s="522" t="s">
        <v>619</v>
      </c>
    </row>
    <row r="9025" spans="1:5" ht="13.5" x14ac:dyDescent="0.25">
      <c r="A9025" s="83">
        <v>39288</v>
      </c>
      <c r="B9025" s="83" t="s">
        <v>9592</v>
      </c>
      <c r="C9025" s="83" t="s">
        <v>225</v>
      </c>
      <c r="D9025" s="359">
        <v>239.55</v>
      </c>
      <c r="E9025" s="522" t="s">
        <v>619</v>
      </c>
    </row>
    <row r="9026" spans="1:5" ht="13.5" x14ac:dyDescent="0.25">
      <c r="A9026" s="83">
        <v>44476</v>
      </c>
      <c r="B9026" s="83" t="s">
        <v>9593</v>
      </c>
      <c r="C9026" s="83" t="s">
        <v>184</v>
      </c>
      <c r="D9026" s="359">
        <v>292.76</v>
      </c>
      <c r="E9026" s="522" t="s">
        <v>619</v>
      </c>
    </row>
    <row r="9027" spans="1:5" ht="13.5" x14ac:dyDescent="0.25">
      <c r="A9027" s="83">
        <v>10629</v>
      </c>
      <c r="B9027" s="83" t="s">
        <v>9594</v>
      </c>
      <c r="C9027" s="83" t="s">
        <v>184</v>
      </c>
      <c r="D9027" s="359">
        <v>457.29</v>
      </c>
      <c r="E9027" s="522" t="s">
        <v>619</v>
      </c>
    </row>
    <row r="9028" spans="1:5" ht="13.5" x14ac:dyDescent="0.25">
      <c r="A9028" s="83">
        <v>10698</v>
      </c>
      <c r="B9028" s="83" t="s">
        <v>9595</v>
      </c>
      <c r="C9028" s="83" t="s">
        <v>184</v>
      </c>
      <c r="D9028" s="359">
        <v>158.78</v>
      </c>
      <c r="E9028" s="522" t="s">
        <v>619</v>
      </c>
    </row>
    <row r="9029" spans="1:5" ht="13.5" x14ac:dyDescent="0.25">
      <c r="A9029" s="83">
        <v>40521</v>
      </c>
      <c r="B9029" s="83" t="s">
        <v>9596</v>
      </c>
      <c r="C9029" s="83" t="s">
        <v>225</v>
      </c>
      <c r="D9029" s="359">
        <v>132776.47</v>
      </c>
      <c r="E9029" s="522" t="s">
        <v>619</v>
      </c>
    </row>
    <row r="9030" spans="1:5" ht="13.5" x14ac:dyDescent="0.25">
      <c r="A9030" s="83">
        <v>2432</v>
      </c>
      <c r="B9030" s="83" t="s">
        <v>9597</v>
      </c>
      <c r="C9030" s="83" t="s">
        <v>225</v>
      </c>
      <c r="D9030" s="359">
        <v>15.88</v>
      </c>
      <c r="E9030" s="522" t="s">
        <v>619</v>
      </c>
    </row>
    <row r="9031" spans="1:5" ht="13.5" x14ac:dyDescent="0.25">
      <c r="A9031" s="83">
        <v>2433</v>
      </c>
      <c r="B9031" s="83" t="s">
        <v>9598</v>
      </c>
      <c r="C9031" s="83" t="s">
        <v>225</v>
      </c>
      <c r="D9031" s="359">
        <v>5.38</v>
      </c>
      <c r="E9031" s="522" t="s">
        <v>619</v>
      </c>
    </row>
    <row r="9032" spans="1:5" ht="13.5" x14ac:dyDescent="0.25">
      <c r="A9032" s="83">
        <v>2420</v>
      </c>
      <c r="B9032" s="83" t="s">
        <v>9599</v>
      </c>
      <c r="C9032" s="83" t="s">
        <v>225</v>
      </c>
      <c r="D9032" s="359">
        <v>9.24</v>
      </c>
      <c r="E9032" s="522" t="s">
        <v>619</v>
      </c>
    </row>
    <row r="9033" spans="1:5" ht="13.5" x14ac:dyDescent="0.25">
      <c r="A9033" s="83">
        <v>11447</v>
      </c>
      <c r="B9033" s="83" t="s">
        <v>9600</v>
      </c>
      <c r="C9033" s="83" t="s">
        <v>225</v>
      </c>
      <c r="D9033" s="359">
        <v>18.260000000000002</v>
      </c>
      <c r="E9033" s="522" t="s">
        <v>619</v>
      </c>
    </row>
    <row r="9034" spans="1:5" ht="13.5" x14ac:dyDescent="0.25">
      <c r="A9034" s="83">
        <v>11451</v>
      </c>
      <c r="B9034" s="83" t="s">
        <v>9601</v>
      </c>
      <c r="C9034" s="83" t="s">
        <v>225</v>
      </c>
      <c r="D9034" s="359">
        <v>48.97</v>
      </c>
      <c r="E9034" s="522" t="s">
        <v>619</v>
      </c>
    </row>
    <row r="9035" spans="1:5" ht="13.5" x14ac:dyDescent="0.25">
      <c r="A9035" s="83">
        <v>11116</v>
      </c>
      <c r="B9035" s="83" t="s">
        <v>9602</v>
      </c>
      <c r="C9035" s="83" t="s">
        <v>225</v>
      </c>
      <c r="D9035" s="359">
        <v>588.48</v>
      </c>
      <c r="E9035" s="522" t="s">
        <v>619</v>
      </c>
    </row>
    <row r="9036" spans="1:5" ht="13.5" x14ac:dyDescent="0.25">
      <c r="A9036" s="83">
        <v>38411</v>
      </c>
      <c r="B9036" s="83" t="s">
        <v>9603</v>
      </c>
      <c r="C9036" s="83" t="s">
        <v>225</v>
      </c>
      <c r="D9036" s="359">
        <v>1822.2</v>
      </c>
      <c r="E9036" s="522" t="s">
        <v>619</v>
      </c>
    </row>
    <row r="9037" spans="1:5" ht="13.5" x14ac:dyDescent="0.25">
      <c r="A9037" s="83">
        <v>38189</v>
      </c>
      <c r="B9037" s="83" t="s">
        <v>9604</v>
      </c>
      <c r="C9037" s="83" t="s">
        <v>225</v>
      </c>
      <c r="D9037" s="359">
        <v>120.5</v>
      </c>
      <c r="E9037" s="522" t="s">
        <v>619</v>
      </c>
    </row>
    <row r="9038" spans="1:5" ht="13.5" x14ac:dyDescent="0.25">
      <c r="A9038" s="83">
        <v>38190</v>
      </c>
      <c r="B9038" s="83" t="s">
        <v>9605</v>
      </c>
      <c r="C9038" s="83" t="s">
        <v>225</v>
      </c>
      <c r="D9038" s="359">
        <v>253.86</v>
      </c>
      <c r="E9038" s="522" t="s">
        <v>619</v>
      </c>
    </row>
    <row r="9039" spans="1:5" ht="13.5" x14ac:dyDescent="0.25">
      <c r="A9039" s="83">
        <v>7608</v>
      </c>
      <c r="B9039" s="83" t="s">
        <v>9606</v>
      </c>
      <c r="C9039" s="83" t="s">
        <v>225</v>
      </c>
      <c r="D9039" s="359">
        <v>12.44</v>
      </c>
      <c r="E9039" s="522" t="s">
        <v>619</v>
      </c>
    </row>
    <row r="9040" spans="1:5" ht="13.5" x14ac:dyDescent="0.25">
      <c r="A9040" s="83">
        <v>1370</v>
      </c>
      <c r="B9040" s="83" t="s">
        <v>9607</v>
      </c>
      <c r="C9040" s="83" t="s">
        <v>225</v>
      </c>
      <c r="D9040" s="359">
        <v>91.22</v>
      </c>
      <c r="E9040" s="522" t="s">
        <v>619</v>
      </c>
    </row>
    <row r="9041" spans="1:5" ht="13.5" x14ac:dyDescent="0.25">
      <c r="A9041" s="83">
        <v>36516</v>
      </c>
      <c r="B9041" s="83" t="s">
        <v>9608</v>
      </c>
      <c r="C9041" s="83" t="s">
        <v>225</v>
      </c>
      <c r="D9041" s="359">
        <v>113264</v>
      </c>
      <c r="E9041" s="522" t="s">
        <v>619</v>
      </c>
    </row>
    <row r="9042" spans="1:5" ht="13.5" x14ac:dyDescent="0.25">
      <c r="A9042" s="83">
        <v>34777</v>
      </c>
      <c r="B9042" s="83" t="s">
        <v>9609</v>
      </c>
      <c r="C9042" s="83" t="s">
        <v>225</v>
      </c>
      <c r="D9042" s="359">
        <v>1.86</v>
      </c>
      <c r="E9042" s="522" t="s">
        <v>619</v>
      </c>
    </row>
    <row r="9043" spans="1:5" ht="13.5" x14ac:dyDescent="0.25">
      <c r="A9043" s="83">
        <v>7272</v>
      </c>
      <c r="B9043" s="83" t="s">
        <v>9610</v>
      </c>
      <c r="C9043" s="83" t="s">
        <v>225</v>
      </c>
      <c r="D9043" s="359">
        <v>1.57</v>
      </c>
      <c r="E9043" s="522" t="s">
        <v>619</v>
      </c>
    </row>
    <row r="9044" spans="1:5" ht="13.5" x14ac:dyDescent="0.25">
      <c r="A9044" s="83">
        <v>10605</v>
      </c>
      <c r="B9044" s="83" t="s">
        <v>9611</v>
      </c>
      <c r="C9044" s="83" t="s">
        <v>225</v>
      </c>
      <c r="D9044" s="359">
        <v>3.76</v>
      </c>
      <c r="E9044" s="522" t="s">
        <v>619</v>
      </c>
    </row>
    <row r="9045" spans="1:5" ht="13.5" x14ac:dyDescent="0.25">
      <c r="A9045" s="83">
        <v>10604</v>
      </c>
      <c r="B9045" s="83" t="s">
        <v>9612</v>
      </c>
      <c r="C9045" s="83" t="s">
        <v>225</v>
      </c>
      <c r="D9045" s="359">
        <v>8.77</v>
      </c>
      <c r="E9045" s="522" t="s">
        <v>619</v>
      </c>
    </row>
    <row r="9046" spans="1:5" ht="13.5" x14ac:dyDescent="0.25">
      <c r="A9046" s="83">
        <v>672</v>
      </c>
      <c r="B9046" s="83" t="s">
        <v>9613</v>
      </c>
      <c r="C9046" s="83" t="s">
        <v>225</v>
      </c>
      <c r="D9046" s="359">
        <v>12.06</v>
      </c>
      <c r="E9046" s="522" t="s">
        <v>619</v>
      </c>
    </row>
    <row r="9047" spans="1:5" ht="13.5" x14ac:dyDescent="0.25">
      <c r="A9047" s="83">
        <v>668</v>
      </c>
      <c r="B9047" s="83" t="s">
        <v>9614</v>
      </c>
      <c r="C9047" s="83" t="s">
        <v>225</v>
      </c>
      <c r="D9047" s="359">
        <v>14.56</v>
      </c>
      <c r="E9047" s="522" t="s">
        <v>619</v>
      </c>
    </row>
    <row r="9048" spans="1:5" ht="13.5" x14ac:dyDescent="0.25">
      <c r="A9048" s="83">
        <v>10578</v>
      </c>
      <c r="B9048" s="83" t="s">
        <v>9615</v>
      </c>
      <c r="C9048" s="83" t="s">
        <v>225</v>
      </c>
      <c r="D9048" s="359">
        <v>16.96</v>
      </c>
      <c r="E9048" s="522" t="s">
        <v>619</v>
      </c>
    </row>
    <row r="9049" spans="1:5" ht="13.5" x14ac:dyDescent="0.25">
      <c r="A9049" s="83">
        <v>666</v>
      </c>
      <c r="B9049" s="83" t="s">
        <v>9616</v>
      </c>
      <c r="C9049" s="83" t="s">
        <v>225</v>
      </c>
      <c r="D9049" s="359">
        <v>18.86</v>
      </c>
      <c r="E9049" s="522" t="s">
        <v>619</v>
      </c>
    </row>
    <row r="9050" spans="1:5" ht="13.5" x14ac:dyDescent="0.25">
      <c r="A9050" s="83">
        <v>665</v>
      </c>
      <c r="B9050" s="83" t="s">
        <v>9617</v>
      </c>
      <c r="C9050" s="83" t="s">
        <v>225</v>
      </c>
      <c r="D9050" s="359">
        <v>25.22</v>
      </c>
      <c r="E9050" s="522" t="s">
        <v>619</v>
      </c>
    </row>
    <row r="9051" spans="1:5" ht="13.5" x14ac:dyDescent="0.25">
      <c r="A9051" s="83">
        <v>10577</v>
      </c>
      <c r="B9051" s="83" t="s">
        <v>9618</v>
      </c>
      <c r="C9051" s="83" t="s">
        <v>225</v>
      </c>
      <c r="D9051" s="359">
        <v>22.37</v>
      </c>
      <c r="E9051" s="522" t="s">
        <v>619</v>
      </c>
    </row>
    <row r="9052" spans="1:5" ht="13.5" x14ac:dyDescent="0.25">
      <c r="A9052" s="83">
        <v>10583</v>
      </c>
      <c r="B9052" s="83" t="s">
        <v>9619</v>
      </c>
      <c r="C9052" s="83" t="s">
        <v>225</v>
      </c>
      <c r="D9052" s="359">
        <v>11.62</v>
      </c>
      <c r="E9052" s="522" t="s">
        <v>619</v>
      </c>
    </row>
    <row r="9053" spans="1:5" ht="13.5" x14ac:dyDescent="0.25">
      <c r="A9053" s="83">
        <v>10579</v>
      </c>
      <c r="B9053" s="83" t="s">
        <v>9620</v>
      </c>
      <c r="C9053" s="83" t="s">
        <v>225</v>
      </c>
      <c r="D9053" s="359">
        <v>20.260000000000002</v>
      </c>
      <c r="E9053" s="522" t="s">
        <v>619</v>
      </c>
    </row>
    <row r="9054" spans="1:5" ht="13.5" x14ac:dyDescent="0.25">
      <c r="A9054" s="83">
        <v>10582</v>
      </c>
      <c r="B9054" s="83" t="s">
        <v>9621</v>
      </c>
      <c r="C9054" s="83" t="s">
        <v>225</v>
      </c>
      <c r="D9054" s="359">
        <v>10.23</v>
      </c>
      <c r="E9054" s="522" t="s">
        <v>619</v>
      </c>
    </row>
    <row r="9055" spans="1:5" ht="13.5" x14ac:dyDescent="0.25">
      <c r="A9055" s="83">
        <v>2436</v>
      </c>
      <c r="B9055" s="83" t="s">
        <v>9622</v>
      </c>
      <c r="C9055" s="83" t="s">
        <v>547</v>
      </c>
      <c r="D9055" s="359">
        <v>19.86</v>
      </c>
      <c r="E9055" s="522" t="s">
        <v>619</v>
      </c>
    </row>
    <row r="9056" spans="1:5" ht="13.5" x14ac:dyDescent="0.25">
      <c r="A9056" s="83">
        <v>40918</v>
      </c>
      <c r="B9056" s="83" t="s">
        <v>9623</v>
      </c>
      <c r="C9056" s="83" t="s">
        <v>232</v>
      </c>
      <c r="D9056" s="359">
        <v>3492.35</v>
      </c>
      <c r="E9056" s="522" t="s">
        <v>619</v>
      </c>
    </row>
    <row r="9057" spans="1:5" ht="13.5" x14ac:dyDescent="0.25">
      <c r="A9057" s="83">
        <v>2439</v>
      </c>
      <c r="B9057" s="83" t="s">
        <v>9624</v>
      </c>
      <c r="C9057" s="83" t="s">
        <v>547</v>
      </c>
      <c r="D9057" s="359">
        <v>21.86</v>
      </c>
      <c r="E9057" s="522" t="s">
        <v>619</v>
      </c>
    </row>
    <row r="9058" spans="1:5" ht="13.5" x14ac:dyDescent="0.25">
      <c r="A9058" s="83">
        <v>40923</v>
      </c>
      <c r="B9058" s="83" t="s">
        <v>9625</v>
      </c>
      <c r="C9058" s="83" t="s">
        <v>232</v>
      </c>
      <c r="D9058" s="359">
        <v>3847.91</v>
      </c>
      <c r="E9058" s="522" t="s">
        <v>619</v>
      </c>
    </row>
    <row r="9059" spans="1:5" ht="13.5" x14ac:dyDescent="0.25">
      <c r="A9059" s="83">
        <v>10998</v>
      </c>
      <c r="B9059" s="83" t="s">
        <v>9626</v>
      </c>
      <c r="C9059" s="83" t="s">
        <v>260</v>
      </c>
      <c r="D9059" s="359">
        <v>30.66</v>
      </c>
      <c r="E9059" s="522" t="s">
        <v>619</v>
      </c>
    </row>
    <row r="9060" spans="1:5" ht="13.5" x14ac:dyDescent="0.25">
      <c r="A9060" s="83">
        <v>11002</v>
      </c>
      <c r="B9060" s="83" t="s">
        <v>9627</v>
      </c>
      <c r="C9060" s="83" t="s">
        <v>260</v>
      </c>
      <c r="D9060" s="359">
        <v>28.09</v>
      </c>
      <c r="E9060" s="522" t="s">
        <v>619</v>
      </c>
    </row>
    <row r="9061" spans="1:5" ht="13.5" x14ac:dyDescent="0.25">
      <c r="A9061" s="83">
        <v>10999</v>
      </c>
      <c r="B9061" s="83" t="s">
        <v>9628</v>
      </c>
      <c r="C9061" s="83" t="s">
        <v>260</v>
      </c>
      <c r="D9061" s="359">
        <v>26.98</v>
      </c>
      <c r="E9061" s="522" t="s">
        <v>619</v>
      </c>
    </row>
    <row r="9062" spans="1:5" ht="13.5" x14ac:dyDescent="0.25">
      <c r="A9062" s="83">
        <v>10997</v>
      </c>
      <c r="B9062" s="83" t="s">
        <v>9629</v>
      </c>
      <c r="C9062" s="83" t="s">
        <v>260</v>
      </c>
      <c r="D9062" s="359">
        <v>29.25</v>
      </c>
      <c r="E9062" s="522" t="s">
        <v>619</v>
      </c>
    </row>
    <row r="9063" spans="1:5" ht="13.5" x14ac:dyDescent="0.25">
      <c r="A9063" s="83">
        <v>2685</v>
      </c>
      <c r="B9063" s="83" t="s">
        <v>9630</v>
      </c>
      <c r="C9063" s="83" t="s">
        <v>206</v>
      </c>
      <c r="D9063" s="359">
        <v>6.57</v>
      </c>
      <c r="E9063" s="522" t="s">
        <v>619</v>
      </c>
    </row>
    <row r="9064" spans="1:5" ht="13.5" x14ac:dyDescent="0.25">
      <c r="A9064" s="83">
        <v>2680</v>
      </c>
      <c r="B9064" s="83" t="s">
        <v>9631</v>
      </c>
      <c r="C9064" s="83" t="s">
        <v>206</v>
      </c>
      <c r="D9064" s="359">
        <v>9.6199999999999992</v>
      </c>
      <c r="E9064" s="522" t="s">
        <v>619</v>
      </c>
    </row>
    <row r="9065" spans="1:5" ht="13.5" x14ac:dyDescent="0.25">
      <c r="A9065" s="83">
        <v>2684</v>
      </c>
      <c r="B9065" s="83" t="s">
        <v>9632</v>
      </c>
      <c r="C9065" s="83" t="s">
        <v>206</v>
      </c>
      <c r="D9065" s="359">
        <v>8.75</v>
      </c>
      <c r="E9065" s="522" t="s">
        <v>619</v>
      </c>
    </row>
    <row r="9066" spans="1:5" ht="13.5" x14ac:dyDescent="0.25">
      <c r="A9066" s="83">
        <v>2673</v>
      </c>
      <c r="B9066" s="83" t="s">
        <v>9633</v>
      </c>
      <c r="C9066" s="83" t="s">
        <v>206</v>
      </c>
      <c r="D9066" s="359">
        <v>3.38</v>
      </c>
      <c r="E9066" s="522" t="s">
        <v>619</v>
      </c>
    </row>
    <row r="9067" spans="1:5" ht="13.5" x14ac:dyDescent="0.25">
      <c r="A9067" s="83">
        <v>2681</v>
      </c>
      <c r="B9067" s="83" t="s">
        <v>9634</v>
      </c>
      <c r="C9067" s="83" t="s">
        <v>206</v>
      </c>
      <c r="D9067" s="359">
        <v>15.73</v>
      </c>
      <c r="E9067" s="522" t="s">
        <v>619</v>
      </c>
    </row>
    <row r="9068" spans="1:5" ht="13.5" x14ac:dyDescent="0.25">
      <c r="A9068" s="83">
        <v>2682</v>
      </c>
      <c r="B9068" s="83" t="s">
        <v>9635</v>
      </c>
      <c r="C9068" s="83" t="s">
        <v>206</v>
      </c>
      <c r="D9068" s="359">
        <v>22.94</v>
      </c>
      <c r="E9068" s="522" t="s">
        <v>619</v>
      </c>
    </row>
    <row r="9069" spans="1:5" ht="13.5" x14ac:dyDescent="0.25">
      <c r="A9069" s="83">
        <v>2686</v>
      </c>
      <c r="B9069" s="83" t="s">
        <v>9636</v>
      </c>
      <c r="C9069" s="83" t="s">
        <v>206</v>
      </c>
      <c r="D9069" s="359">
        <v>28.77</v>
      </c>
      <c r="E9069" s="522" t="s">
        <v>619</v>
      </c>
    </row>
    <row r="9070" spans="1:5" ht="13.5" x14ac:dyDescent="0.25">
      <c r="A9070" s="83">
        <v>2674</v>
      </c>
      <c r="B9070" s="83" t="s">
        <v>9637</v>
      </c>
      <c r="C9070" s="83" t="s">
        <v>206</v>
      </c>
      <c r="D9070" s="359">
        <v>4.21</v>
      </c>
      <c r="E9070" s="522" t="s">
        <v>619</v>
      </c>
    </row>
    <row r="9071" spans="1:5" ht="13.5" x14ac:dyDescent="0.25">
      <c r="A9071" s="83">
        <v>2683</v>
      </c>
      <c r="B9071" s="83" t="s">
        <v>9638</v>
      </c>
      <c r="C9071" s="83" t="s">
        <v>206</v>
      </c>
      <c r="D9071" s="359">
        <v>45.34</v>
      </c>
      <c r="E9071" s="522" t="s">
        <v>619</v>
      </c>
    </row>
    <row r="9072" spans="1:5" ht="13.5" x14ac:dyDescent="0.25">
      <c r="A9072" s="83">
        <v>2676</v>
      </c>
      <c r="B9072" s="83" t="s">
        <v>9639</v>
      </c>
      <c r="C9072" s="83" t="s">
        <v>206</v>
      </c>
      <c r="D9072" s="359">
        <v>1.96</v>
      </c>
      <c r="E9072" s="522" t="s">
        <v>619</v>
      </c>
    </row>
    <row r="9073" spans="1:5" ht="13.5" x14ac:dyDescent="0.25">
      <c r="A9073" s="83">
        <v>2678</v>
      </c>
      <c r="B9073" s="83" t="s">
        <v>9640</v>
      </c>
      <c r="C9073" s="83" t="s">
        <v>206</v>
      </c>
      <c r="D9073" s="359">
        <v>2.46</v>
      </c>
      <c r="E9073" s="522" t="s">
        <v>619</v>
      </c>
    </row>
    <row r="9074" spans="1:5" ht="13.5" x14ac:dyDescent="0.25">
      <c r="A9074" s="83">
        <v>2679</v>
      </c>
      <c r="B9074" s="83" t="s">
        <v>9641</v>
      </c>
      <c r="C9074" s="83" t="s">
        <v>206</v>
      </c>
      <c r="D9074" s="359">
        <v>3.79</v>
      </c>
      <c r="E9074" s="522" t="s">
        <v>619</v>
      </c>
    </row>
    <row r="9075" spans="1:5" ht="13.5" x14ac:dyDescent="0.25">
      <c r="A9075" s="83">
        <v>12070</v>
      </c>
      <c r="B9075" s="83" t="s">
        <v>9642</v>
      </c>
      <c r="C9075" s="83" t="s">
        <v>206</v>
      </c>
      <c r="D9075" s="359">
        <v>5.28</v>
      </c>
      <c r="E9075" s="522" t="s">
        <v>619</v>
      </c>
    </row>
    <row r="9076" spans="1:5" ht="13.5" x14ac:dyDescent="0.25">
      <c r="A9076" s="83">
        <v>2675</v>
      </c>
      <c r="B9076" s="83" t="s">
        <v>9643</v>
      </c>
      <c r="C9076" s="83" t="s">
        <v>206</v>
      </c>
      <c r="D9076" s="359">
        <v>6.86</v>
      </c>
      <c r="E9076" s="522" t="s">
        <v>619</v>
      </c>
    </row>
    <row r="9077" spans="1:5" ht="13.5" x14ac:dyDescent="0.25">
      <c r="A9077" s="83">
        <v>12067</v>
      </c>
      <c r="B9077" s="83" t="s">
        <v>9644</v>
      </c>
      <c r="C9077" s="83" t="s">
        <v>206</v>
      </c>
      <c r="D9077" s="359">
        <v>9.31</v>
      </c>
      <c r="E9077" s="522" t="s">
        <v>619</v>
      </c>
    </row>
    <row r="9078" spans="1:5" ht="13.5" x14ac:dyDescent="0.25">
      <c r="A9078" s="83">
        <v>40401</v>
      </c>
      <c r="B9078" s="83" t="s">
        <v>9645</v>
      </c>
      <c r="C9078" s="83" t="s">
        <v>206</v>
      </c>
      <c r="D9078" s="359">
        <v>2.5</v>
      </c>
      <c r="E9078" s="522" t="s">
        <v>619</v>
      </c>
    </row>
    <row r="9079" spans="1:5" ht="13.5" x14ac:dyDescent="0.25">
      <c r="A9079" s="83">
        <v>40402</v>
      </c>
      <c r="B9079" s="83" t="s">
        <v>9646</v>
      </c>
      <c r="C9079" s="83" t="s">
        <v>206</v>
      </c>
      <c r="D9079" s="359">
        <v>3.21</v>
      </c>
      <c r="E9079" s="522" t="s">
        <v>619</v>
      </c>
    </row>
    <row r="9080" spans="1:5" ht="13.5" x14ac:dyDescent="0.25">
      <c r="A9080" s="83">
        <v>40400</v>
      </c>
      <c r="B9080" s="83" t="s">
        <v>9647</v>
      </c>
      <c r="C9080" s="83" t="s">
        <v>206</v>
      </c>
      <c r="D9080" s="359">
        <v>1.7</v>
      </c>
      <c r="E9080" s="522" t="s">
        <v>619</v>
      </c>
    </row>
    <row r="9081" spans="1:5" ht="13.5" x14ac:dyDescent="0.25">
      <c r="A9081" s="83">
        <v>2504</v>
      </c>
      <c r="B9081" s="83" t="s">
        <v>9648</v>
      </c>
      <c r="C9081" s="83" t="s">
        <v>206</v>
      </c>
      <c r="D9081" s="359">
        <v>12.67</v>
      </c>
      <c r="E9081" s="522" t="s">
        <v>619</v>
      </c>
    </row>
    <row r="9082" spans="1:5" ht="13.5" x14ac:dyDescent="0.25">
      <c r="A9082" s="83">
        <v>2501</v>
      </c>
      <c r="B9082" s="83" t="s">
        <v>9649</v>
      </c>
      <c r="C9082" s="83" t="s">
        <v>206</v>
      </c>
      <c r="D9082" s="359">
        <v>16.62</v>
      </c>
      <c r="E9082" s="522" t="s">
        <v>619</v>
      </c>
    </row>
    <row r="9083" spans="1:5" ht="13.5" x14ac:dyDescent="0.25">
      <c r="A9083" s="83">
        <v>2502</v>
      </c>
      <c r="B9083" s="83" t="s">
        <v>9650</v>
      </c>
      <c r="C9083" s="83" t="s">
        <v>206</v>
      </c>
      <c r="D9083" s="359">
        <v>25.07</v>
      </c>
      <c r="E9083" s="522" t="s">
        <v>619</v>
      </c>
    </row>
    <row r="9084" spans="1:5" ht="13.5" x14ac:dyDescent="0.25">
      <c r="A9084" s="83">
        <v>2503</v>
      </c>
      <c r="B9084" s="83" t="s">
        <v>9651</v>
      </c>
      <c r="C9084" s="83" t="s">
        <v>206</v>
      </c>
      <c r="D9084" s="359">
        <v>32.270000000000003</v>
      </c>
      <c r="E9084" s="522" t="s">
        <v>619</v>
      </c>
    </row>
    <row r="9085" spans="1:5" ht="13.5" x14ac:dyDescent="0.25">
      <c r="A9085" s="83">
        <v>2500</v>
      </c>
      <c r="B9085" s="83" t="s">
        <v>9652</v>
      </c>
      <c r="C9085" s="83" t="s">
        <v>206</v>
      </c>
      <c r="D9085" s="359">
        <v>42.98</v>
      </c>
      <c r="E9085" s="522" t="s">
        <v>619</v>
      </c>
    </row>
    <row r="9086" spans="1:5" ht="13.5" x14ac:dyDescent="0.25">
      <c r="A9086" s="83">
        <v>2505</v>
      </c>
      <c r="B9086" s="83" t="s">
        <v>9653</v>
      </c>
      <c r="C9086" s="83" t="s">
        <v>206</v>
      </c>
      <c r="D9086" s="359">
        <v>66.989999999999995</v>
      </c>
      <c r="E9086" s="522" t="s">
        <v>619</v>
      </c>
    </row>
    <row r="9087" spans="1:5" ht="13.5" x14ac:dyDescent="0.25">
      <c r="A9087" s="83">
        <v>12056</v>
      </c>
      <c r="B9087" s="83" t="s">
        <v>9654</v>
      </c>
      <c r="C9087" s="83" t="s">
        <v>206</v>
      </c>
      <c r="D9087" s="359">
        <v>27.07</v>
      </c>
      <c r="E9087" s="522" t="s">
        <v>619</v>
      </c>
    </row>
    <row r="9088" spans="1:5" ht="13.5" x14ac:dyDescent="0.25">
      <c r="A9088" s="83">
        <v>12057</v>
      </c>
      <c r="B9088" s="83" t="s">
        <v>9655</v>
      </c>
      <c r="C9088" s="83" t="s">
        <v>206</v>
      </c>
      <c r="D9088" s="359">
        <v>22.99</v>
      </c>
      <c r="E9088" s="522" t="s">
        <v>619</v>
      </c>
    </row>
    <row r="9089" spans="1:5" ht="13.5" x14ac:dyDescent="0.25">
      <c r="A9089" s="83">
        <v>12059</v>
      </c>
      <c r="B9089" s="83" t="s">
        <v>9656</v>
      </c>
      <c r="C9089" s="83" t="s">
        <v>206</v>
      </c>
      <c r="D9089" s="359">
        <v>8.06</v>
      </c>
      <c r="E9089" s="522" t="s">
        <v>619</v>
      </c>
    </row>
    <row r="9090" spans="1:5" ht="13.5" x14ac:dyDescent="0.25">
      <c r="A9090" s="83">
        <v>12058</v>
      </c>
      <c r="B9090" s="83" t="s">
        <v>9657</v>
      </c>
      <c r="C9090" s="83" t="s">
        <v>206</v>
      </c>
      <c r="D9090" s="359">
        <v>14.33</v>
      </c>
      <c r="E9090" s="522" t="s">
        <v>619</v>
      </c>
    </row>
    <row r="9091" spans="1:5" ht="13.5" x14ac:dyDescent="0.25">
      <c r="A9091" s="83">
        <v>12060</v>
      </c>
      <c r="B9091" s="83" t="s">
        <v>9658</v>
      </c>
      <c r="C9091" s="83" t="s">
        <v>206</v>
      </c>
      <c r="D9091" s="359">
        <v>59.73</v>
      </c>
      <c r="E9091" s="522" t="s">
        <v>619</v>
      </c>
    </row>
    <row r="9092" spans="1:5" ht="13.5" x14ac:dyDescent="0.25">
      <c r="A9092" s="83">
        <v>12061</v>
      </c>
      <c r="B9092" s="83" t="s">
        <v>9659</v>
      </c>
      <c r="C9092" s="83" t="s">
        <v>206</v>
      </c>
      <c r="D9092" s="359">
        <v>36.47</v>
      </c>
      <c r="E9092" s="522" t="s">
        <v>619</v>
      </c>
    </row>
    <row r="9093" spans="1:5" ht="13.5" x14ac:dyDescent="0.25">
      <c r="A9093" s="83">
        <v>12062</v>
      </c>
      <c r="B9093" s="83" t="s">
        <v>9660</v>
      </c>
      <c r="C9093" s="83" t="s">
        <v>206</v>
      </c>
      <c r="D9093" s="359">
        <v>67.260000000000005</v>
      </c>
      <c r="E9093" s="522" t="s">
        <v>619</v>
      </c>
    </row>
    <row r="9094" spans="1:5" ht="13.5" x14ac:dyDescent="0.25">
      <c r="A9094" s="83">
        <v>21137</v>
      </c>
      <c r="B9094" s="83" t="s">
        <v>9661</v>
      </c>
      <c r="C9094" s="83" t="s">
        <v>206</v>
      </c>
      <c r="D9094" s="359">
        <v>11.69</v>
      </c>
      <c r="E9094" s="522" t="s">
        <v>619</v>
      </c>
    </row>
    <row r="9095" spans="1:5" ht="13.5" x14ac:dyDescent="0.25">
      <c r="A9095" s="83">
        <v>2687</v>
      </c>
      <c r="B9095" s="83" t="s">
        <v>9662</v>
      </c>
      <c r="C9095" s="83" t="s">
        <v>206</v>
      </c>
      <c r="D9095" s="359">
        <v>1.71</v>
      </c>
      <c r="E9095" s="522" t="s">
        <v>619</v>
      </c>
    </row>
    <row r="9096" spans="1:5" ht="13.5" x14ac:dyDescent="0.25">
      <c r="A9096" s="83">
        <v>2689</v>
      </c>
      <c r="B9096" s="83" t="s">
        <v>9663</v>
      </c>
      <c r="C9096" s="83" t="s">
        <v>206</v>
      </c>
      <c r="D9096" s="359">
        <v>2.04</v>
      </c>
      <c r="E9096" s="522" t="s">
        <v>619</v>
      </c>
    </row>
    <row r="9097" spans="1:5" ht="13.5" x14ac:dyDescent="0.25">
      <c r="A9097" s="83">
        <v>2688</v>
      </c>
      <c r="B9097" s="83" t="s">
        <v>9664</v>
      </c>
      <c r="C9097" s="83" t="s">
        <v>206</v>
      </c>
      <c r="D9097" s="359">
        <v>2.21</v>
      </c>
      <c r="E9097" s="522" t="s">
        <v>619</v>
      </c>
    </row>
    <row r="9098" spans="1:5" ht="13.5" x14ac:dyDescent="0.25">
      <c r="A9098" s="83">
        <v>2690</v>
      </c>
      <c r="B9098" s="83" t="s">
        <v>9665</v>
      </c>
      <c r="C9098" s="83" t="s">
        <v>206</v>
      </c>
      <c r="D9098" s="359">
        <v>3.78</v>
      </c>
      <c r="E9098" s="522" t="s">
        <v>619</v>
      </c>
    </row>
    <row r="9099" spans="1:5" ht="13.5" x14ac:dyDescent="0.25">
      <c r="A9099" s="83">
        <v>39243</v>
      </c>
      <c r="B9099" s="83" t="s">
        <v>9666</v>
      </c>
      <c r="C9099" s="83" t="s">
        <v>206</v>
      </c>
      <c r="D9099" s="359">
        <v>2.4900000000000002</v>
      </c>
      <c r="E9099" s="522" t="s">
        <v>619</v>
      </c>
    </row>
    <row r="9100" spans="1:5" ht="13.5" x14ac:dyDescent="0.25">
      <c r="A9100" s="83">
        <v>39244</v>
      </c>
      <c r="B9100" s="83" t="s">
        <v>9667</v>
      </c>
      <c r="C9100" s="83" t="s">
        <v>206</v>
      </c>
      <c r="D9100" s="359">
        <v>3.37</v>
      </c>
      <c r="E9100" s="522" t="s">
        <v>619</v>
      </c>
    </row>
    <row r="9101" spans="1:5" ht="13.5" x14ac:dyDescent="0.25">
      <c r="A9101" s="83">
        <v>39245</v>
      </c>
      <c r="B9101" s="83" t="s">
        <v>9668</v>
      </c>
      <c r="C9101" s="83" t="s">
        <v>206</v>
      </c>
      <c r="D9101" s="359">
        <v>6.49</v>
      </c>
      <c r="E9101" s="522" t="s">
        <v>619</v>
      </c>
    </row>
    <row r="9102" spans="1:5" ht="13.5" x14ac:dyDescent="0.25">
      <c r="A9102" s="83">
        <v>39254</v>
      </c>
      <c r="B9102" s="83" t="s">
        <v>9669</v>
      </c>
      <c r="C9102" s="83" t="s">
        <v>206</v>
      </c>
      <c r="D9102" s="359">
        <v>9.7100000000000009</v>
      </c>
      <c r="E9102" s="522" t="s">
        <v>619</v>
      </c>
    </row>
    <row r="9103" spans="1:5" ht="13.5" x14ac:dyDescent="0.25">
      <c r="A9103" s="83">
        <v>39255</v>
      </c>
      <c r="B9103" s="83" t="s">
        <v>9670</v>
      </c>
      <c r="C9103" s="83" t="s">
        <v>206</v>
      </c>
      <c r="D9103" s="359">
        <v>17.96</v>
      </c>
      <c r="E9103" s="522" t="s">
        <v>619</v>
      </c>
    </row>
    <row r="9104" spans="1:5" ht="13.5" x14ac:dyDescent="0.25">
      <c r="A9104" s="83">
        <v>39253</v>
      </c>
      <c r="B9104" s="83" t="s">
        <v>9671</v>
      </c>
      <c r="C9104" s="83" t="s">
        <v>206</v>
      </c>
      <c r="D9104" s="359">
        <v>12.37</v>
      </c>
      <c r="E9104" s="522" t="s">
        <v>619</v>
      </c>
    </row>
    <row r="9105" spans="1:5" ht="13.5" x14ac:dyDescent="0.25">
      <c r="A9105" s="83">
        <v>2446</v>
      </c>
      <c r="B9105" s="83" t="s">
        <v>9672</v>
      </c>
      <c r="C9105" s="83" t="s">
        <v>206</v>
      </c>
      <c r="D9105" s="359">
        <v>6.25</v>
      </c>
      <c r="E9105" s="522" t="s">
        <v>619</v>
      </c>
    </row>
    <row r="9106" spans="1:5" ht="13.5" x14ac:dyDescent="0.25">
      <c r="A9106" s="83">
        <v>2442</v>
      </c>
      <c r="B9106" s="83" t="s">
        <v>9673</v>
      </c>
      <c r="C9106" s="83" t="s">
        <v>206</v>
      </c>
      <c r="D9106" s="359">
        <v>8.75</v>
      </c>
      <c r="E9106" s="522" t="s">
        <v>619</v>
      </c>
    </row>
    <row r="9107" spans="1:5" ht="13.5" x14ac:dyDescent="0.25">
      <c r="A9107" s="83">
        <v>39246</v>
      </c>
      <c r="B9107" s="83" t="s">
        <v>9674</v>
      </c>
      <c r="C9107" s="83" t="s">
        <v>206</v>
      </c>
      <c r="D9107" s="359">
        <v>4.3499999999999996</v>
      </c>
      <c r="E9107" s="522" t="s">
        <v>619</v>
      </c>
    </row>
    <row r="9108" spans="1:5" ht="13.5" x14ac:dyDescent="0.25">
      <c r="A9108" s="83">
        <v>39247</v>
      </c>
      <c r="B9108" s="83" t="s">
        <v>9675</v>
      </c>
      <c r="C9108" s="83" t="s">
        <v>206</v>
      </c>
      <c r="D9108" s="359">
        <v>3.79</v>
      </c>
      <c r="E9108" s="522" t="s">
        <v>619</v>
      </c>
    </row>
    <row r="9109" spans="1:5" ht="13.5" x14ac:dyDescent="0.25">
      <c r="A9109" s="83">
        <v>39248</v>
      </c>
      <c r="B9109" s="83" t="s">
        <v>9676</v>
      </c>
      <c r="C9109" s="83" t="s">
        <v>206</v>
      </c>
      <c r="D9109" s="359">
        <v>12.2</v>
      </c>
      <c r="E9109" s="522" t="s">
        <v>619</v>
      </c>
    </row>
    <row r="9110" spans="1:5" ht="13.5" x14ac:dyDescent="0.25">
      <c r="A9110" s="83">
        <v>2438</v>
      </c>
      <c r="B9110" s="83" t="s">
        <v>9677</v>
      </c>
      <c r="C9110" s="83" t="s">
        <v>547</v>
      </c>
      <c r="D9110" s="359">
        <v>23.83</v>
      </c>
      <c r="E9110" s="522" t="s">
        <v>619</v>
      </c>
    </row>
    <row r="9111" spans="1:5" ht="13.5" x14ac:dyDescent="0.25">
      <c r="A9111" s="83">
        <v>40922</v>
      </c>
      <c r="B9111" s="83" t="s">
        <v>9678</v>
      </c>
      <c r="C9111" s="83" t="s">
        <v>232</v>
      </c>
      <c r="D9111" s="359">
        <v>4190.3599999999997</v>
      </c>
      <c r="E9111" s="522" t="s">
        <v>619</v>
      </c>
    </row>
    <row r="9112" spans="1:5" ht="13.5" x14ac:dyDescent="0.25">
      <c r="A9112" s="83">
        <v>36486</v>
      </c>
      <c r="B9112" s="83" t="s">
        <v>9679</v>
      </c>
      <c r="C9112" s="83" t="s">
        <v>225</v>
      </c>
      <c r="D9112" s="359">
        <v>59165.5</v>
      </c>
      <c r="E9112" s="522" t="s">
        <v>619</v>
      </c>
    </row>
    <row r="9113" spans="1:5" ht="13.5" x14ac:dyDescent="0.25">
      <c r="A9113" s="83">
        <v>37777</v>
      </c>
      <c r="B9113" s="83" t="s">
        <v>9680</v>
      </c>
      <c r="C9113" s="83" t="s">
        <v>225</v>
      </c>
      <c r="D9113" s="359">
        <v>278550.06</v>
      </c>
      <c r="E9113" s="522" t="s">
        <v>619</v>
      </c>
    </row>
    <row r="9114" spans="1:5" ht="13.5" x14ac:dyDescent="0.25">
      <c r="A9114" s="83">
        <v>12624</v>
      </c>
      <c r="B9114" s="83" t="s">
        <v>9681</v>
      </c>
      <c r="C9114" s="83" t="s">
        <v>225</v>
      </c>
      <c r="D9114" s="359">
        <v>13.68</v>
      </c>
      <c r="E9114" s="522" t="s">
        <v>619</v>
      </c>
    </row>
    <row r="9115" spans="1:5" ht="13.5" x14ac:dyDescent="0.25">
      <c r="A9115" s="83">
        <v>517</v>
      </c>
      <c r="B9115" s="83" t="s">
        <v>9682</v>
      </c>
      <c r="C9115" s="83" t="s">
        <v>7331</v>
      </c>
      <c r="D9115" s="359">
        <v>4.51</v>
      </c>
      <c r="E9115" s="522" t="s">
        <v>619</v>
      </c>
    </row>
    <row r="9116" spans="1:5" ht="13.5" x14ac:dyDescent="0.25">
      <c r="A9116" s="83">
        <v>41904</v>
      </c>
      <c r="B9116" s="83" t="s">
        <v>9683</v>
      </c>
      <c r="C9116" s="83" t="s">
        <v>7556</v>
      </c>
      <c r="D9116" s="359">
        <v>3285.31</v>
      </c>
      <c r="E9116" s="522" t="s">
        <v>619</v>
      </c>
    </row>
    <row r="9117" spans="1:5" ht="13.5" x14ac:dyDescent="0.25">
      <c r="A9117" s="83">
        <v>41903</v>
      </c>
      <c r="B9117" s="83" t="s">
        <v>9684</v>
      </c>
      <c r="C9117" s="83" t="s">
        <v>260</v>
      </c>
      <c r="D9117" s="359">
        <v>3.62</v>
      </c>
      <c r="E9117" s="522" t="s">
        <v>619</v>
      </c>
    </row>
    <row r="9118" spans="1:5" ht="13.5" x14ac:dyDescent="0.25">
      <c r="A9118" s="83">
        <v>37534</v>
      </c>
      <c r="B9118" s="83" t="s">
        <v>9685</v>
      </c>
      <c r="C9118" s="83" t="s">
        <v>260</v>
      </c>
      <c r="D9118" s="359">
        <v>21.88</v>
      </c>
      <c r="E9118" s="522" t="s">
        <v>619</v>
      </c>
    </row>
    <row r="9119" spans="1:5" ht="13.5" x14ac:dyDescent="0.25">
      <c r="A9119" s="83">
        <v>37535</v>
      </c>
      <c r="B9119" s="83" t="s">
        <v>9686</v>
      </c>
      <c r="C9119" s="83" t="s">
        <v>260</v>
      </c>
      <c r="D9119" s="359">
        <v>21.88</v>
      </c>
      <c r="E9119" s="522" t="s">
        <v>619</v>
      </c>
    </row>
    <row r="9120" spans="1:5" ht="13.5" x14ac:dyDescent="0.25">
      <c r="A9120" s="83">
        <v>37533</v>
      </c>
      <c r="B9120" s="83" t="s">
        <v>9687</v>
      </c>
      <c r="C9120" s="83" t="s">
        <v>260</v>
      </c>
      <c r="D9120" s="359">
        <v>21.88</v>
      </c>
      <c r="E9120" s="522" t="s">
        <v>619</v>
      </c>
    </row>
    <row r="9121" spans="1:5" ht="13.5" x14ac:dyDescent="0.25">
      <c r="A9121" s="83">
        <v>37537</v>
      </c>
      <c r="B9121" s="83" t="s">
        <v>9688</v>
      </c>
      <c r="C9121" s="83" t="s">
        <v>260</v>
      </c>
      <c r="D9121" s="359">
        <v>16.559999999999999</v>
      </c>
      <c r="E9121" s="522" t="s">
        <v>619</v>
      </c>
    </row>
    <row r="9122" spans="1:5" ht="13.5" x14ac:dyDescent="0.25">
      <c r="A9122" s="83">
        <v>37536</v>
      </c>
      <c r="B9122" s="83" t="s">
        <v>9689</v>
      </c>
      <c r="C9122" s="83" t="s">
        <v>260</v>
      </c>
      <c r="D9122" s="359">
        <v>16.559999999999999</v>
      </c>
      <c r="E9122" s="522" t="s">
        <v>619</v>
      </c>
    </row>
    <row r="9123" spans="1:5" ht="13.5" x14ac:dyDescent="0.25">
      <c r="A9123" s="83">
        <v>37532</v>
      </c>
      <c r="B9123" s="83" t="s">
        <v>9690</v>
      </c>
      <c r="C9123" s="83" t="s">
        <v>260</v>
      </c>
      <c r="D9123" s="359">
        <v>16.559999999999999</v>
      </c>
      <c r="E9123" s="522" t="s">
        <v>619</v>
      </c>
    </row>
    <row r="9124" spans="1:5" ht="13.5" x14ac:dyDescent="0.25">
      <c r="A9124" s="83">
        <v>2696</v>
      </c>
      <c r="B9124" s="83" t="s">
        <v>9691</v>
      </c>
      <c r="C9124" s="83" t="s">
        <v>547</v>
      </c>
      <c r="D9124" s="359">
        <v>16.02</v>
      </c>
      <c r="E9124" s="522" t="s">
        <v>619</v>
      </c>
    </row>
    <row r="9125" spans="1:5" ht="13.5" x14ac:dyDescent="0.25">
      <c r="A9125" s="83">
        <v>40928</v>
      </c>
      <c r="B9125" s="83" t="s">
        <v>9692</v>
      </c>
      <c r="C9125" s="83" t="s">
        <v>232</v>
      </c>
      <c r="D9125" s="359">
        <v>2817.39</v>
      </c>
      <c r="E9125" s="522" t="s">
        <v>619</v>
      </c>
    </row>
    <row r="9126" spans="1:5" ht="13.5" x14ac:dyDescent="0.25">
      <c r="A9126" s="83">
        <v>4083</v>
      </c>
      <c r="B9126" s="83" t="s">
        <v>9693</v>
      </c>
      <c r="C9126" s="83" t="s">
        <v>547</v>
      </c>
      <c r="D9126" s="359">
        <v>34</v>
      </c>
      <c r="E9126" s="522" t="s">
        <v>619</v>
      </c>
    </row>
    <row r="9127" spans="1:5" ht="13.5" x14ac:dyDescent="0.25">
      <c r="A9127" s="83">
        <v>40818</v>
      </c>
      <c r="B9127" s="83" t="s">
        <v>9694</v>
      </c>
      <c r="C9127" s="83" t="s">
        <v>232</v>
      </c>
      <c r="D9127" s="359">
        <v>5979.85</v>
      </c>
      <c r="E9127" s="522" t="s">
        <v>619</v>
      </c>
    </row>
    <row r="9128" spans="1:5" ht="13.5" x14ac:dyDescent="0.25">
      <c r="A9128" s="83">
        <v>43146</v>
      </c>
      <c r="B9128" s="83" t="s">
        <v>9695</v>
      </c>
      <c r="C9128" s="83" t="s">
        <v>260</v>
      </c>
      <c r="D9128" s="359">
        <v>7.58</v>
      </c>
      <c r="E9128" s="522" t="s">
        <v>619</v>
      </c>
    </row>
    <row r="9129" spans="1:5" ht="13.5" x14ac:dyDescent="0.25">
      <c r="A9129" s="83">
        <v>2705</v>
      </c>
      <c r="B9129" s="83" t="s">
        <v>9696</v>
      </c>
      <c r="C9129" s="83" t="s">
        <v>9697</v>
      </c>
      <c r="D9129" s="359">
        <v>0.97</v>
      </c>
      <c r="E9129" s="522" t="s">
        <v>619</v>
      </c>
    </row>
    <row r="9130" spans="1:5" ht="13.5" x14ac:dyDescent="0.25">
      <c r="A9130" s="83">
        <v>14250</v>
      </c>
      <c r="B9130" s="83" t="s">
        <v>9698</v>
      </c>
      <c r="C9130" s="83" t="s">
        <v>9697</v>
      </c>
      <c r="D9130" s="359">
        <v>0.99</v>
      </c>
      <c r="E9130" s="522" t="s">
        <v>619</v>
      </c>
    </row>
    <row r="9131" spans="1:5" ht="13.5" x14ac:dyDescent="0.25">
      <c r="A9131" s="83">
        <v>11683</v>
      </c>
      <c r="B9131" s="83" t="s">
        <v>9699</v>
      </c>
      <c r="C9131" s="83" t="s">
        <v>225</v>
      </c>
      <c r="D9131" s="359">
        <v>34.64</v>
      </c>
      <c r="E9131" s="522" t="s">
        <v>619</v>
      </c>
    </row>
    <row r="9132" spans="1:5" ht="13.5" x14ac:dyDescent="0.25">
      <c r="A9132" s="83">
        <v>11684</v>
      </c>
      <c r="B9132" s="83" t="s">
        <v>9700</v>
      </c>
      <c r="C9132" s="83" t="s">
        <v>225</v>
      </c>
      <c r="D9132" s="359">
        <v>37.909999999999997</v>
      </c>
      <c r="E9132" s="522" t="s">
        <v>619</v>
      </c>
    </row>
    <row r="9133" spans="1:5" ht="13.5" x14ac:dyDescent="0.25">
      <c r="A9133" s="83">
        <v>6141</v>
      </c>
      <c r="B9133" s="83" t="s">
        <v>9701</v>
      </c>
      <c r="C9133" s="83" t="s">
        <v>225</v>
      </c>
      <c r="D9133" s="359">
        <v>3.38</v>
      </c>
      <c r="E9133" s="522" t="s">
        <v>619</v>
      </c>
    </row>
    <row r="9134" spans="1:5" ht="13.5" x14ac:dyDescent="0.25">
      <c r="A9134" s="83">
        <v>11681</v>
      </c>
      <c r="B9134" s="83" t="s">
        <v>9702</v>
      </c>
      <c r="C9134" s="83" t="s">
        <v>225</v>
      </c>
      <c r="D9134" s="359">
        <v>6.34</v>
      </c>
      <c r="E9134" s="522" t="s">
        <v>619</v>
      </c>
    </row>
    <row r="9135" spans="1:5" ht="13.5" x14ac:dyDescent="0.25">
      <c r="A9135" s="83">
        <v>2706</v>
      </c>
      <c r="B9135" s="83" t="s">
        <v>9703</v>
      </c>
      <c r="C9135" s="83" t="s">
        <v>547</v>
      </c>
      <c r="D9135" s="359">
        <v>91.65</v>
      </c>
      <c r="E9135" s="522" t="s">
        <v>619</v>
      </c>
    </row>
    <row r="9136" spans="1:5" ht="13.5" x14ac:dyDescent="0.25">
      <c r="A9136" s="83">
        <v>40811</v>
      </c>
      <c r="B9136" s="83" t="s">
        <v>9704</v>
      </c>
      <c r="C9136" s="83" t="s">
        <v>232</v>
      </c>
      <c r="D9136" s="359">
        <v>16115.66</v>
      </c>
      <c r="E9136" s="522" t="s">
        <v>619</v>
      </c>
    </row>
    <row r="9137" spans="1:5" ht="13.5" x14ac:dyDescent="0.25">
      <c r="A9137" s="83">
        <v>2707</v>
      </c>
      <c r="B9137" s="83" t="s">
        <v>9705</v>
      </c>
      <c r="C9137" s="83" t="s">
        <v>547</v>
      </c>
      <c r="D9137" s="359">
        <v>104.31</v>
      </c>
      <c r="E9137" s="522" t="s">
        <v>619</v>
      </c>
    </row>
    <row r="9138" spans="1:5" ht="13.5" x14ac:dyDescent="0.25">
      <c r="A9138" s="83">
        <v>40813</v>
      </c>
      <c r="B9138" s="83" t="s">
        <v>9706</v>
      </c>
      <c r="C9138" s="83" t="s">
        <v>232</v>
      </c>
      <c r="D9138" s="359">
        <v>18342.93</v>
      </c>
      <c r="E9138" s="522" t="s">
        <v>619</v>
      </c>
    </row>
    <row r="9139" spans="1:5" ht="13.5" x14ac:dyDescent="0.25">
      <c r="A9139" s="83">
        <v>2708</v>
      </c>
      <c r="B9139" s="83" t="s">
        <v>9707</v>
      </c>
      <c r="C9139" s="83" t="s">
        <v>547</v>
      </c>
      <c r="D9139" s="359">
        <v>142.59</v>
      </c>
      <c r="E9139" s="522" t="s">
        <v>619</v>
      </c>
    </row>
    <row r="9140" spans="1:5" ht="13.5" x14ac:dyDescent="0.25">
      <c r="A9140" s="83">
        <v>40814</v>
      </c>
      <c r="B9140" s="83" t="s">
        <v>9708</v>
      </c>
      <c r="C9140" s="83" t="s">
        <v>232</v>
      </c>
      <c r="D9140" s="359">
        <v>25074.29</v>
      </c>
      <c r="E9140" s="522" t="s">
        <v>619</v>
      </c>
    </row>
    <row r="9141" spans="1:5" ht="13.5" x14ac:dyDescent="0.25">
      <c r="A9141" s="83">
        <v>34779</v>
      </c>
      <c r="B9141" s="83" t="s">
        <v>9709</v>
      </c>
      <c r="C9141" s="83" t="s">
        <v>547</v>
      </c>
      <c r="D9141" s="359">
        <v>92.99</v>
      </c>
      <c r="E9141" s="522" t="s">
        <v>619</v>
      </c>
    </row>
    <row r="9142" spans="1:5" ht="13.5" x14ac:dyDescent="0.25">
      <c r="A9142" s="83">
        <v>40936</v>
      </c>
      <c r="B9142" s="83" t="s">
        <v>9710</v>
      </c>
      <c r="C9142" s="83" t="s">
        <v>232</v>
      </c>
      <c r="D9142" s="359">
        <v>16350.75</v>
      </c>
      <c r="E9142" s="522" t="s">
        <v>619</v>
      </c>
    </row>
    <row r="9143" spans="1:5" ht="13.5" x14ac:dyDescent="0.25">
      <c r="A9143" s="83">
        <v>34780</v>
      </c>
      <c r="B9143" s="83" t="s">
        <v>9711</v>
      </c>
      <c r="C9143" s="83" t="s">
        <v>547</v>
      </c>
      <c r="D9143" s="359">
        <v>104.89</v>
      </c>
      <c r="E9143" s="522" t="s">
        <v>619</v>
      </c>
    </row>
    <row r="9144" spans="1:5" ht="13.5" x14ac:dyDescent="0.25">
      <c r="A9144" s="83">
        <v>40937</v>
      </c>
      <c r="B9144" s="83" t="s">
        <v>9712</v>
      </c>
      <c r="C9144" s="83" t="s">
        <v>232</v>
      </c>
      <c r="D9144" s="359">
        <v>18446.88</v>
      </c>
      <c r="E9144" s="522" t="s">
        <v>619</v>
      </c>
    </row>
    <row r="9145" spans="1:5" ht="13.5" x14ac:dyDescent="0.25">
      <c r="A9145" s="83">
        <v>34782</v>
      </c>
      <c r="B9145" s="83" t="s">
        <v>9713</v>
      </c>
      <c r="C9145" s="83" t="s">
        <v>547</v>
      </c>
      <c r="D9145" s="359">
        <v>143.75</v>
      </c>
      <c r="E9145" s="522" t="s">
        <v>619</v>
      </c>
    </row>
    <row r="9146" spans="1:5" ht="13.5" x14ac:dyDescent="0.25">
      <c r="A9146" s="83">
        <v>40938</v>
      </c>
      <c r="B9146" s="83" t="s">
        <v>9714</v>
      </c>
      <c r="C9146" s="83" t="s">
        <v>232</v>
      </c>
      <c r="D9146" s="359">
        <v>25279.69</v>
      </c>
      <c r="E9146" s="522" t="s">
        <v>619</v>
      </c>
    </row>
    <row r="9147" spans="1:5" ht="13.5" x14ac:dyDescent="0.25">
      <c r="A9147" s="83">
        <v>34783</v>
      </c>
      <c r="B9147" s="83" t="s">
        <v>9715</v>
      </c>
      <c r="C9147" s="83" t="s">
        <v>547</v>
      </c>
      <c r="D9147" s="359">
        <v>97.39</v>
      </c>
      <c r="E9147" s="522" t="s">
        <v>619</v>
      </c>
    </row>
    <row r="9148" spans="1:5" ht="13.5" x14ac:dyDescent="0.25">
      <c r="A9148" s="83">
        <v>40939</v>
      </c>
      <c r="B9148" s="83" t="s">
        <v>9716</v>
      </c>
      <c r="C9148" s="83" t="s">
        <v>232</v>
      </c>
      <c r="D9148" s="359">
        <v>17126.84</v>
      </c>
      <c r="E9148" s="522" t="s">
        <v>619</v>
      </c>
    </row>
    <row r="9149" spans="1:5" ht="13.5" x14ac:dyDescent="0.25">
      <c r="A9149" s="83">
        <v>34785</v>
      </c>
      <c r="B9149" s="83" t="s">
        <v>9717</v>
      </c>
      <c r="C9149" s="83" t="s">
        <v>547</v>
      </c>
      <c r="D9149" s="359">
        <v>94.22</v>
      </c>
      <c r="E9149" s="522" t="s">
        <v>619</v>
      </c>
    </row>
    <row r="9150" spans="1:5" ht="13.5" x14ac:dyDescent="0.25">
      <c r="A9150" s="83">
        <v>40940</v>
      </c>
      <c r="B9150" s="83" t="s">
        <v>9718</v>
      </c>
      <c r="C9150" s="83" t="s">
        <v>232</v>
      </c>
      <c r="D9150" s="359">
        <v>16570.55</v>
      </c>
      <c r="E9150" s="522" t="s">
        <v>619</v>
      </c>
    </row>
    <row r="9151" spans="1:5" ht="13.5" x14ac:dyDescent="0.25">
      <c r="A9151" s="83">
        <v>38403</v>
      </c>
      <c r="B9151" s="83" t="s">
        <v>9719</v>
      </c>
      <c r="C9151" s="83" t="s">
        <v>225</v>
      </c>
      <c r="D9151" s="359">
        <v>48.8</v>
      </c>
      <c r="E9151" s="522" t="s">
        <v>619</v>
      </c>
    </row>
    <row r="9152" spans="1:5" ht="13.5" x14ac:dyDescent="0.25">
      <c r="A9152" s="83">
        <v>43482</v>
      </c>
      <c r="B9152" s="83" t="s">
        <v>9720</v>
      </c>
      <c r="C9152" s="83" t="s">
        <v>547</v>
      </c>
      <c r="D9152" s="359">
        <v>0.69</v>
      </c>
      <c r="E9152" s="522" t="s">
        <v>619</v>
      </c>
    </row>
    <row r="9153" spans="1:5" ht="13.5" x14ac:dyDescent="0.25">
      <c r="A9153" s="83">
        <v>43494</v>
      </c>
      <c r="B9153" s="83" t="s">
        <v>9721</v>
      </c>
      <c r="C9153" s="83" t="s">
        <v>232</v>
      </c>
      <c r="D9153" s="359">
        <v>130.43</v>
      </c>
      <c r="E9153" s="522" t="s">
        <v>619</v>
      </c>
    </row>
    <row r="9154" spans="1:5" ht="13.5" x14ac:dyDescent="0.25">
      <c r="A9154" s="83">
        <v>43483</v>
      </c>
      <c r="B9154" s="83" t="s">
        <v>9722</v>
      </c>
      <c r="C9154" s="83" t="s">
        <v>547</v>
      </c>
      <c r="D9154" s="359">
        <v>1.26</v>
      </c>
      <c r="E9154" s="522" t="s">
        <v>619</v>
      </c>
    </row>
    <row r="9155" spans="1:5" ht="13.5" x14ac:dyDescent="0.25">
      <c r="A9155" s="83">
        <v>43495</v>
      </c>
      <c r="B9155" s="83" t="s">
        <v>9723</v>
      </c>
      <c r="C9155" s="83" t="s">
        <v>232</v>
      </c>
      <c r="D9155" s="359">
        <v>238.17</v>
      </c>
      <c r="E9155" s="522" t="s">
        <v>619</v>
      </c>
    </row>
    <row r="9156" spans="1:5" ht="13.5" x14ac:dyDescent="0.25">
      <c r="A9156" s="83">
        <v>43484</v>
      </c>
      <c r="B9156" s="83" t="s">
        <v>9724</v>
      </c>
      <c r="C9156" s="83" t="s">
        <v>547</v>
      </c>
      <c r="D9156" s="359">
        <v>1.07</v>
      </c>
      <c r="E9156" s="522" t="s">
        <v>619</v>
      </c>
    </row>
    <row r="9157" spans="1:5" ht="13.5" x14ac:dyDescent="0.25">
      <c r="A9157" s="83">
        <v>43496</v>
      </c>
      <c r="B9157" s="83" t="s">
        <v>9725</v>
      </c>
      <c r="C9157" s="83" t="s">
        <v>232</v>
      </c>
      <c r="D9157" s="359">
        <v>201.65</v>
      </c>
      <c r="E9157" s="522" t="s">
        <v>619</v>
      </c>
    </row>
    <row r="9158" spans="1:5" ht="13.5" x14ac:dyDescent="0.25">
      <c r="A9158" s="83">
        <v>43485</v>
      </c>
      <c r="B9158" s="83" t="s">
        <v>9726</v>
      </c>
      <c r="C9158" s="83" t="s">
        <v>547</v>
      </c>
      <c r="D9158" s="359">
        <v>0.94</v>
      </c>
      <c r="E9158" s="522" t="s">
        <v>619</v>
      </c>
    </row>
    <row r="9159" spans="1:5" ht="13.5" x14ac:dyDescent="0.25">
      <c r="A9159" s="83">
        <v>43497</v>
      </c>
      <c r="B9159" s="83" t="s">
        <v>9727</v>
      </c>
      <c r="C9159" s="83" t="s">
        <v>232</v>
      </c>
      <c r="D9159" s="359">
        <v>177.43</v>
      </c>
      <c r="E9159" s="522" t="s">
        <v>619</v>
      </c>
    </row>
    <row r="9160" spans="1:5" ht="13.5" x14ac:dyDescent="0.25">
      <c r="A9160" s="83">
        <v>43487</v>
      </c>
      <c r="B9160" s="83" t="s">
        <v>9728</v>
      </c>
      <c r="C9160" s="83" t="s">
        <v>547</v>
      </c>
      <c r="D9160" s="359">
        <v>1.08</v>
      </c>
      <c r="E9160" s="522" t="s">
        <v>619</v>
      </c>
    </row>
    <row r="9161" spans="1:5" ht="13.5" x14ac:dyDescent="0.25">
      <c r="A9161" s="83">
        <v>43499</v>
      </c>
      <c r="B9161" s="83" t="s">
        <v>9729</v>
      </c>
      <c r="C9161" s="83" t="s">
        <v>232</v>
      </c>
      <c r="D9161" s="359">
        <v>202.94</v>
      </c>
      <c r="E9161" s="522" t="s">
        <v>619</v>
      </c>
    </row>
    <row r="9162" spans="1:5" ht="13.5" x14ac:dyDescent="0.25">
      <c r="A9162" s="83">
        <v>43486</v>
      </c>
      <c r="B9162" s="83" t="s">
        <v>9730</v>
      </c>
      <c r="C9162" s="83" t="s">
        <v>547</v>
      </c>
      <c r="D9162" s="359">
        <v>0.66</v>
      </c>
      <c r="E9162" s="522" t="s">
        <v>619</v>
      </c>
    </row>
    <row r="9163" spans="1:5" ht="13.5" x14ac:dyDescent="0.25">
      <c r="A9163" s="83">
        <v>43498</v>
      </c>
      <c r="B9163" s="83" t="s">
        <v>9731</v>
      </c>
      <c r="C9163" s="83" t="s">
        <v>232</v>
      </c>
      <c r="D9163" s="359">
        <v>123.54</v>
      </c>
      <c r="E9163" s="522" t="s">
        <v>619</v>
      </c>
    </row>
    <row r="9164" spans="1:5" ht="13.5" x14ac:dyDescent="0.25">
      <c r="A9164" s="83">
        <v>43488</v>
      </c>
      <c r="B9164" s="83" t="s">
        <v>9732</v>
      </c>
      <c r="C9164" s="83" t="s">
        <v>547</v>
      </c>
      <c r="D9164" s="359">
        <v>0.76</v>
      </c>
      <c r="E9164" s="522" t="s">
        <v>619</v>
      </c>
    </row>
    <row r="9165" spans="1:5" ht="13.5" x14ac:dyDescent="0.25">
      <c r="A9165" s="83">
        <v>43500</v>
      </c>
      <c r="B9165" s="83" t="s">
        <v>9733</v>
      </c>
      <c r="C9165" s="83" t="s">
        <v>232</v>
      </c>
      <c r="D9165" s="359">
        <v>143.59</v>
      </c>
      <c r="E9165" s="522" t="s">
        <v>619</v>
      </c>
    </row>
    <row r="9166" spans="1:5" ht="13.5" x14ac:dyDescent="0.25">
      <c r="A9166" s="83">
        <v>43489</v>
      </c>
      <c r="B9166" s="83" t="s">
        <v>9734</v>
      </c>
      <c r="C9166" s="83" t="s">
        <v>547</v>
      </c>
      <c r="D9166" s="359">
        <v>1.0900000000000001</v>
      </c>
      <c r="E9166" s="522" t="s">
        <v>619</v>
      </c>
    </row>
    <row r="9167" spans="1:5" ht="13.5" x14ac:dyDescent="0.25">
      <c r="A9167" s="83">
        <v>43501</v>
      </c>
      <c r="B9167" s="83" t="s">
        <v>9735</v>
      </c>
      <c r="C9167" s="83" t="s">
        <v>232</v>
      </c>
      <c r="D9167" s="359">
        <v>204.95</v>
      </c>
      <c r="E9167" s="522" t="s">
        <v>619</v>
      </c>
    </row>
    <row r="9168" spans="1:5" ht="13.5" x14ac:dyDescent="0.25">
      <c r="A9168" s="83">
        <v>43490</v>
      </c>
      <c r="B9168" s="83" t="s">
        <v>9736</v>
      </c>
      <c r="C9168" s="83" t="s">
        <v>547</v>
      </c>
      <c r="D9168" s="359">
        <v>1.5</v>
      </c>
      <c r="E9168" s="522" t="s">
        <v>619</v>
      </c>
    </row>
    <row r="9169" spans="1:5" ht="13.5" x14ac:dyDescent="0.25">
      <c r="A9169" s="83">
        <v>43502</v>
      </c>
      <c r="B9169" s="83" t="s">
        <v>9737</v>
      </c>
      <c r="C9169" s="83" t="s">
        <v>232</v>
      </c>
      <c r="D9169" s="359">
        <v>283.14999999999998</v>
      </c>
      <c r="E9169" s="522" t="s">
        <v>619</v>
      </c>
    </row>
    <row r="9170" spans="1:5" ht="13.5" x14ac:dyDescent="0.25">
      <c r="A9170" s="83">
        <v>43491</v>
      </c>
      <c r="B9170" s="83" t="s">
        <v>9738</v>
      </c>
      <c r="C9170" s="83" t="s">
        <v>547</v>
      </c>
      <c r="D9170" s="359">
        <v>1.1499999999999999</v>
      </c>
      <c r="E9170" s="522" t="s">
        <v>619</v>
      </c>
    </row>
    <row r="9171" spans="1:5" ht="13.5" x14ac:dyDescent="0.25">
      <c r="A9171" s="83">
        <v>43503</v>
      </c>
      <c r="B9171" s="83" t="s">
        <v>9739</v>
      </c>
      <c r="C9171" s="83" t="s">
        <v>232</v>
      </c>
      <c r="D9171" s="359">
        <v>216.6</v>
      </c>
      <c r="E9171" s="522" t="s">
        <v>619</v>
      </c>
    </row>
    <row r="9172" spans="1:5" ht="13.5" x14ac:dyDescent="0.25">
      <c r="A9172" s="83">
        <v>43492</v>
      </c>
      <c r="B9172" s="83" t="s">
        <v>9740</v>
      </c>
      <c r="C9172" s="83" t="s">
        <v>547</v>
      </c>
      <c r="D9172" s="359">
        <v>1.58</v>
      </c>
      <c r="E9172" s="522" t="s">
        <v>619</v>
      </c>
    </row>
    <row r="9173" spans="1:5" ht="13.5" x14ac:dyDescent="0.25">
      <c r="A9173" s="83">
        <v>43504</v>
      </c>
      <c r="B9173" s="83" t="s">
        <v>9741</v>
      </c>
      <c r="C9173" s="83" t="s">
        <v>232</v>
      </c>
      <c r="D9173" s="359">
        <v>297.7</v>
      </c>
      <c r="E9173" s="522" t="s">
        <v>619</v>
      </c>
    </row>
    <row r="9174" spans="1:5" ht="13.5" x14ac:dyDescent="0.25">
      <c r="A9174" s="83">
        <v>43493</v>
      </c>
      <c r="B9174" s="83" t="s">
        <v>9742</v>
      </c>
      <c r="C9174" s="83" t="s">
        <v>547</v>
      </c>
      <c r="D9174" s="359">
        <v>0.62</v>
      </c>
      <c r="E9174" s="522" t="s">
        <v>619</v>
      </c>
    </row>
    <row r="9175" spans="1:5" ht="13.5" x14ac:dyDescent="0.25">
      <c r="A9175" s="83">
        <v>43505</v>
      </c>
      <c r="B9175" s="83" t="s">
        <v>9743</v>
      </c>
      <c r="C9175" s="83" t="s">
        <v>232</v>
      </c>
      <c r="D9175" s="359">
        <v>117.12</v>
      </c>
      <c r="E9175" s="522" t="s">
        <v>619</v>
      </c>
    </row>
    <row r="9176" spans="1:5" ht="13.5" x14ac:dyDescent="0.25">
      <c r="A9176" s="83">
        <v>37774</v>
      </c>
      <c r="B9176" s="83" t="s">
        <v>9744</v>
      </c>
      <c r="C9176" s="83" t="s">
        <v>225</v>
      </c>
      <c r="D9176" s="359">
        <v>306508.32</v>
      </c>
      <c r="E9176" s="522" t="s">
        <v>619</v>
      </c>
    </row>
    <row r="9177" spans="1:5" ht="13.5" x14ac:dyDescent="0.25">
      <c r="A9177" s="83">
        <v>38630</v>
      </c>
      <c r="B9177" s="83" t="s">
        <v>9745</v>
      </c>
      <c r="C9177" s="83" t="s">
        <v>225</v>
      </c>
      <c r="D9177" s="359">
        <v>1653363.28</v>
      </c>
      <c r="E9177" s="522" t="s">
        <v>619</v>
      </c>
    </row>
    <row r="9178" spans="1:5" ht="13.5" x14ac:dyDescent="0.25">
      <c r="A9178" s="83">
        <v>38629</v>
      </c>
      <c r="B9178" s="83" t="s">
        <v>9746</v>
      </c>
      <c r="C9178" s="83" t="s">
        <v>225</v>
      </c>
      <c r="D9178" s="359">
        <v>2461113.2799999998</v>
      </c>
      <c r="E9178" s="522" t="s">
        <v>619</v>
      </c>
    </row>
    <row r="9179" spans="1:5" ht="13.5" x14ac:dyDescent="0.25">
      <c r="A9179" s="83">
        <v>38476</v>
      </c>
      <c r="B9179" s="83" t="s">
        <v>9747</v>
      </c>
      <c r="C9179" s="83" t="s">
        <v>225</v>
      </c>
      <c r="D9179" s="359">
        <v>366.78</v>
      </c>
      <c r="E9179" s="522" t="s">
        <v>619</v>
      </c>
    </row>
    <row r="9180" spans="1:5" ht="13.5" x14ac:dyDescent="0.25">
      <c r="A9180" s="83">
        <v>38477</v>
      </c>
      <c r="B9180" s="83" t="s">
        <v>9748</v>
      </c>
      <c r="C9180" s="83" t="s">
        <v>225</v>
      </c>
      <c r="D9180" s="359">
        <v>1038.73</v>
      </c>
      <c r="E9180" s="522" t="s">
        <v>619</v>
      </c>
    </row>
    <row r="9181" spans="1:5" ht="13.5" x14ac:dyDescent="0.25">
      <c r="A9181" s="83">
        <v>40635</v>
      </c>
      <c r="B9181" s="83" t="s">
        <v>9749</v>
      </c>
      <c r="C9181" s="83" t="s">
        <v>225</v>
      </c>
      <c r="D9181" s="359">
        <v>996650.5</v>
      </c>
      <c r="E9181" s="522" t="s">
        <v>619</v>
      </c>
    </row>
    <row r="9182" spans="1:5" ht="13.5" x14ac:dyDescent="0.25">
      <c r="A9182" s="83">
        <v>36483</v>
      </c>
      <c r="B9182" s="83" t="s">
        <v>9750</v>
      </c>
      <c r="C9182" s="83" t="s">
        <v>225</v>
      </c>
      <c r="D9182" s="359">
        <v>903125</v>
      </c>
      <c r="E9182" s="522" t="s">
        <v>619</v>
      </c>
    </row>
    <row r="9183" spans="1:5" ht="13.5" x14ac:dyDescent="0.25">
      <c r="A9183" s="83">
        <v>14525</v>
      </c>
      <c r="B9183" s="83" t="s">
        <v>9751</v>
      </c>
      <c r="C9183" s="83" t="s">
        <v>225</v>
      </c>
      <c r="D9183" s="359">
        <v>945625</v>
      </c>
      <c r="E9183" s="522" t="s">
        <v>619</v>
      </c>
    </row>
    <row r="9184" spans="1:5" ht="13.5" x14ac:dyDescent="0.25">
      <c r="A9184" s="83">
        <v>36482</v>
      </c>
      <c r="B9184" s="83" t="s">
        <v>9752</v>
      </c>
      <c r="C9184" s="83" t="s">
        <v>225</v>
      </c>
      <c r="D9184" s="359">
        <v>811005.14</v>
      </c>
      <c r="E9184" s="522" t="s">
        <v>619</v>
      </c>
    </row>
    <row r="9185" spans="1:5" ht="13.5" x14ac:dyDescent="0.25">
      <c r="A9185" s="83">
        <v>36408</v>
      </c>
      <c r="B9185" s="83" t="s">
        <v>9753</v>
      </c>
      <c r="C9185" s="83" t="s">
        <v>225</v>
      </c>
      <c r="D9185" s="359">
        <v>969000</v>
      </c>
      <c r="E9185" s="522" t="s">
        <v>619</v>
      </c>
    </row>
    <row r="9186" spans="1:5" ht="13.5" x14ac:dyDescent="0.25">
      <c r="A9186" s="83">
        <v>2723</v>
      </c>
      <c r="B9186" s="83" t="s">
        <v>9754</v>
      </c>
      <c r="C9186" s="83" t="s">
        <v>225</v>
      </c>
      <c r="D9186" s="359">
        <v>743750</v>
      </c>
      <c r="E9186" s="522" t="s">
        <v>619</v>
      </c>
    </row>
    <row r="9187" spans="1:5" ht="13.5" x14ac:dyDescent="0.25">
      <c r="A9187" s="83">
        <v>36481</v>
      </c>
      <c r="B9187" s="83" t="s">
        <v>9755</v>
      </c>
      <c r="C9187" s="83" t="s">
        <v>225</v>
      </c>
      <c r="D9187" s="359">
        <v>887187.5</v>
      </c>
      <c r="E9187" s="522" t="s">
        <v>619</v>
      </c>
    </row>
    <row r="9188" spans="1:5" ht="13.5" x14ac:dyDescent="0.25">
      <c r="A9188" s="83">
        <v>10685</v>
      </c>
      <c r="B9188" s="83" t="s">
        <v>9756</v>
      </c>
      <c r="C9188" s="83" t="s">
        <v>225</v>
      </c>
      <c r="D9188" s="359">
        <v>850000</v>
      </c>
      <c r="E9188" s="522" t="s">
        <v>619</v>
      </c>
    </row>
    <row r="9189" spans="1:5" ht="13.5" x14ac:dyDescent="0.25">
      <c r="A9189" s="83">
        <v>40636</v>
      </c>
      <c r="B9189" s="83" t="s">
        <v>9757</v>
      </c>
      <c r="C9189" s="83" t="s">
        <v>225</v>
      </c>
      <c r="D9189" s="359">
        <v>959463</v>
      </c>
      <c r="E9189" s="522" t="s">
        <v>619</v>
      </c>
    </row>
    <row r="9190" spans="1:5" ht="13.5" x14ac:dyDescent="0.25">
      <c r="A9190" s="83">
        <v>4111</v>
      </c>
      <c r="B9190" s="83" t="s">
        <v>9758</v>
      </c>
      <c r="C9190" s="83" t="s">
        <v>225</v>
      </c>
      <c r="D9190" s="359">
        <v>44.54</v>
      </c>
      <c r="E9190" s="522" t="s">
        <v>619</v>
      </c>
    </row>
    <row r="9191" spans="1:5" ht="13.5" x14ac:dyDescent="0.25">
      <c r="A9191" s="83">
        <v>26021</v>
      </c>
      <c r="B9191" s="83" t="s">
        <v>9759</v>
      </c>
      <c r="C9191" s="83" t="s">
        <v>225</v>
      </c>
      <c r="D9191" s="359">
        <v>39.67</v>
      </c>
      <c r="E9191" s="522" t="s">
        <v>619</v>
      </c>
    </row>
    <row r="9192" spans="1:5" ht="13.5" x14ac:dyDescent="0.25">
      <c r="A9192" s="83">
        <v>12</v>
      </c>
      <c r="B9192" s="83" t="s">
        <v>9760</v>
      </c>
      <c r="C9192" s="83" t="s">
        <v>225</v>
      </c>
      <c r="D9192" s="359">
        <v>8.0500000000000007</v>
      </c>
      <c r="E9192" s="522" t="s">
        <v>619</v>
      </c>
    </row>
    <row r="9193" spans="1:5" ht="13.5" x14ac:dyDescent="0.25">
      <c r="A9193" s="83">
        <v>37554</v>
      </c>
      <c r="B9193" s="83" t="s">
        <v>9761</v>
      </c>
      <c r="C9193" s="83" t="s">
        <v>225</v>
      </c>
      <c r="D9193" s="359">
        <v>215.49</v>
      </c>
      <c r="E9193" s="522" t="s">
        <v>619</v>
      </c>
    </row>
    <row r="9194" spans="1:5" ht="13.5" x14ac:dyDescent="0.25">
      <c r="A9194" s="83">
        <v>37555</v>
      </c>
      <c r="B9194" s="83" t="s">
        <v>9762</v>
      </c>
      <c r="C9194" s="83" t="s">
        <v>225</v>
      </c>
      <c r="D9194" s="359">
        <v>262.14</v>
      </c>
      <c r="E9194" s="522" t="s">
        <v>619</v>
      </c>
    </row>
    <row r="9195" spans="1:5" ht="13.5" x14ac:dyDescent="0.25">
      <c r="A9195" s="83">
        <v>10902</v>
      </c>
      <c r="B9195" s="83" t="s">
        <v>9763</v>
      </c>
      <c r="C9195" s="83" t="s">
        <v>225</v>
      </c>
      <c r="D9195" s="359">
        <v>65.78</v>
      </c>
      <c r="E9195" s="522" t="s">
        <v>619</v>
      </c>
    </row>
    <row r="9196" spans="1:5" ht="13.5" x14ac:dyDescent="0.25">
      <c r="A9196" s="83">
        <v>20965</v>
      </c>
      <c r="B9196" s="83" t="s">
        <v>9764</v>
      </c>
      <c r="C9196" s="83" t="s">
        <v>225</v>
      </c>
      <c r="D9196" s="359">
        <v>66.39</v>
      </c>
      <c r="E9196" s="522" t="s">
        <v>619</v>
      </c>
    </row>
    <row r="9197" spans="1:5" ht="13.5" x14ac:dyDescent="0.25">
      <c r="A9197" s="83">
        <v>20966</v>
      </c>
      <c r="B9197" s="83" t="s">
        <v>9765</v>
      </c>
      <c r="C9197" s="83" t="s">
        <v>225</v>
      </c>
      <c r="D9197" s="359">
        <v>71.48</v>
      </c>
      <c r="E9197" s="522" t="s">
        <v>619</v>
      </c>
    </row>
    <row r="9198" spans="1:5" ht="13.5" x14ac:dyDescent="0.25">
      <c r="A9198" s="83">
        <v>10903</v>
      </c>
      <c r="B9198" s="83" t="s">
        <v>9766</v>
      </c>
      <c r="C9198" s="83" t="s">
        <v>225</v>
      </c>
      <c r="D9198" s="359">
        <v>108.35</v>
      </c>
      <c r="E9198" s="522" t="s">
        <v>619</v>
      </c>
    </row>
    <row r="9199" spans="1:5" ht="13.5" x14ac:dyDescent="0.25">
      <c r="A9199" s="83">
        <v>20967</v>
      </c>
      <c r="B9199" s="83" t="s">
        <v>9767</v>
      </c>
      <c r="C9199" s="83" t="s">
        <v>225</v>
      </c>
      <c r="D9199" s="359">
        <v>108.35</v>
      </c>
      <c r="E9199" s="522" t="s">
        <v>619</v>
      </c>
    </row>
    <row r="9200" spans="1:5" ht="13.5" x14ac:dyDescent="0.25">
      <c r="A9200" s="83">
        <v>20968</v>
      </c>
      <c r="B9200" s="83" t="s">
        <v>9768</v>
      </c>
      <c r="C9200" s="83" t="s">
        <v>225</v>
      </c>
      <c r="D9200" s="359">
        <v>118.83</v>
      </c>
      <c r="E9200" s="522" t="s">
        <v>619</v>
      </c>
    </row>
    <row r="9201" spans="1:5" ht="13.5" x14ac:dyDescent="0.25">
      <c r="A9201" s="83">
        <v>11359</v>
      </c>
      <c r="B9201" s="83" t="s">
        <v>9769</v>
      </c>
      <c r="C9201" s="83" t="s">
        <v>225</v>
      </c>
      <c r="D9201" s="359">
        <v>1100</v>
      </c>
      <c r="E9201" s="522" t="s">
        <v>619</v>
      </c>
    </row>
    <row r="9202" spans="1:5" ht="13.5" x14ac:dyDescent="0.25">
      <c r="A9202" s="83">
        <v>39017</v>
      </c>
      <c r="B9202" s="83" t="s">
        <v>9770</v>
      </c>
      <c r="C9202" s="83" t="s">
        <v>225</v>
      </c>
      <c r="D9202" s="359">
        <v>0.2</v>
      </c>
      <c r="E9202" s="522" t="s">
        <v>619</v>
      </c>
    </row>
    <row r="9203" spans="1:5" ht="13.5" x14ac:dyDescent="0.25">
      <c r="A9203" s="83">
        <v>39315</v>
      </c>
      <c r="B9203" s="83" t="s">
        <v>9771</v>
      </c>
      <c r="C9203" s="83" t="s">
        <v>225</v>
      </c>
      <c r="D9203" s="359">
        <v>0.32</v>
      </c>
      <c r="E9203" s="522" t="s">
        <v>619</v>
      </c>
    </row>
    <row r="9204" spans="1:5" ht="13.5" x14ac:dyDescent="0.25">
      <c r="A9204" s="83">
        <v>39016</v>
      </c>
      <c r="B9204" s="83" t="s">
        <v>9772</v>
      </c>
      <c r="C9204" s="83" t="s">
        <v>225</v>
      </c>
      <c r="D9204" s="359">
        <v>0.32</v>
      </c>
      <c r="E9204" s="522" t="s">
        <v>619</v>
      </c>
    </row>
    <row r="9205" spans="1:5" ht="13.5" x14ac:dyDescent="0.25">
      <c r="A9205" s="83">
        <v>40432</v>
      </c>
      <c r="B9205" s="83" t="s">
        <v>9773</v>
      </c>
      <c r="C9205" s="83" t="s">
        <v>225</v>
      </c>
      <c r="D9205" s="359">
        <v>2.5099999999999998</v>
      </c>
      <c r="E9205" s="522" t="s">
        <v>619</v>
      </c>
    </row>
    <row r="9206" spans="1:5" ht="13.5" x14ac:dyDescent="0.25">
      <c r="A9206" s="83">
        <v>39481</v>
      </c>
      <c r="B9206" s="83" t="s">
        <v>9774</v>
      </c>
      <c r="C9206" s="83" t="s">
        <v>225</v>
      </c>
      <c r="D9206" s="359">
        <v>1.58</v>
      </c>
      <c r="E9206" s="522" t="s">
        <v>619</v>
      </c>
    </row>
    <row r="9207" spans="1:5" ht="13.5" x14ac:dyDescent="0.25">
      <c r="A9207" s="83">
        <v>40433</v>
      </c>
      <c r="B9207" s="83" t="s">
        <v>9775</v>
      </c>
      <c r="C9207" s="83" t="s">
        <v>225</v>
      </c>
      <c r="D9207" s="359">
        <v>1.39</v>
      </c>
      <c r="E9207" s="522" t="s">
        <v>619</v>
      </c>
    </row>
    <row r="9208" spans="1:5" ht="13.5" x14ac:dyDescent="0.25">
      <c r="A9208" s="83">
        <v>20219</v>
      </c>
      <c r="B9208" s="83" t="s">
        <v>9776</v>
      </c>
      <c r="C9208" s="83" t="s">
        <v>225</v>
      </c>
      <c r="D9208" s="359">
        <v>105800</v>
      </c>
      <c r="E9208" s="522" t="s">
        <v>619</v>
      </c>
    </row>
    <row r="9209" spans="1:5" ht="13.5" x14ac:dyDescent="0.25">
      <c r="A9209" s="83">
        <v>36484</v>
      </c>
      <c r="B9209" s="83" t="s">
        <v>9777</v>
      </c>
      <c r="C9209" s="83" t="s">
        <v>225</v>
      </c>
      <c r="D9209" s="359">
        <v>224594.13</v>
      </c>
      <c r="E9209" s="522" t="s">
        <v>619</v>
      </c>
    </row>
    <row r="9210" spans="1:5" ht="13.5" x14ac:dyDescent="0.25">
      <c r="A9210" s="83">
        <v>38367</v>
      </c>
      <c r="B9210" s="83" t="s">
        <v>9778</v>
      </c>
      <c r="C9210" s="83" t="s">
        <v>225</v>
      </c>
      <c r="D9210" s="359">
        <v>19.7</v>
      </c>
      <c r="E9210" s="522" t="s">
        <v>619</v>
      </c>
    </row>
    <row r="9211" spans="1:5" ht="13.5" x14ac:dyDescent="0.25">
      <c r="A9211" s="83">
        <v>38368</v>
      </c>
      <c r="B9211" s="83" t="s">
        <v>9779</v>
      </c>
      <c r="C9211" s="83" t="s">
        <v>225</v>
      </c>
      <c r="D9211" s="359">
        <v>6.92</v>
      </c>
      <c r="E9211" s="522" t="s">
        <v>619</v>
      </c>
    </row>
    <row r="9212" spans="1:5" ht="13.5" x14ac:dyDescent="0.25">
      <c r="A9212" s="83">
        <v>38091</v>
      </c>
      <c r="B9212" s="83" t="s">
        <v>9780</v>
      </c>
      <c r="C9212" s="83" t="s">
        <v>225</v>
      </c>
      <c r="D9212" s="359">
        <v>2.2400000000000002</v>
      </c>
      <c r="E9212" s="522" t="s">
        <v>619</v>
      </c>
    </row>
    <row r="9213" spans="1:5" ht="13.5" x14ac:dyDescent="0.25">
      <c r="A9213" s="83">
        <v>38095</v>
      </c>
      <c r="B9213" s="83" t="s">
        <v>9781</v>
      </c>
      <c r="C9213" s="83" t="s">
        <v>225</v>
      </c>
      <c r="D9213" s="359">
        <v>4.74</v>
      </c>
      <c r="E9213" s="522" t="s">
        <v>619</v>
      </c>
    </row>
    <row r="9214" spans="1:5" ht="13.5" x14ac:dyDescent="0.25">
      <c r="A9214" s="83">
        <v>38092</v>
      </c>
      <c r="B9214" s="83" t="s">
        <v>9782</v>
      </c>
      <c r="C9214" s="83" t="s">
        <v>225</v>
      </c>
      <c r="D9214" s="359">
        <v>2.12</v>
      </c>
      <c r="E9214" s="522" t="s">
        <v>619</v>
      </c>
    </row>
    <row r="9215" spans="1:5" ht="13.5" x14ac:dyDescent="0.25">
      <c r="A9215" s="83">
        <v>38093</v>
      </c>
      <c r="B9215" s="83" t="s">
        <v>9783</v>
      </c>
      <c r="C9215" s="83" t="s">
        <v>225</v>
      </c>
      <c r="D9215" s="359">
        <v>2.2000000000000002</v>
      </c>
      <c r="E9215" s="522" t="s">
        <v>619</v>
      </c>
    </row>
    <row r="9216" spans="1:5" ht="13.5" x14ac:dyDescent="0.25">
      <c r="A9216" s="83">
        <v>38096</v>
      </c>
      <c r="B9216" s="83" t="s">
        <v>9784</v>
      </c>
      <c r="C9216" s="83" t="s">
        <v>225</v>
      </c>
      <c r="D9216" s="359">
        <v>5.0999999999999996</v>
      </c>
      <c r="E9216" s="522" t="s">
        <v>619</v>
      </c>
    </row>
    <row r="9217" spans="1:5" ht="13.5" x14ac:dyDescent="0.25">
      <c r="A9217" s="83">
        <v>38094</v>
      </c>
      <c r="B9217" s="83" t="s">
        <v>9785</v>
      </c>
      <c r="C9217" s="83" t="s">
        <v>225</v>
      </c>
      <c r="D9217" s="359">
        <v>2.69</v>
      </c>
      <c r="E9217" s="522" t="s">
        <v>619</v>
      </c>
    </row>
    <row r="9218" spans="1:5" ht="13.5" x14ac:dyDescent="0.25">
      <c r="A9218" s="83">
        <v>38097</v>
      </c>
      <c r="B9218" s="83" t="s">
        <v>9786</v>
      </c>
      <c r="C9218" s="83" t="s">
        <v>225</v>
      </c>
      <c r="D9218" s="359">
        <v>5.47</v>
      </c>
      <c r="E9218" s="522" t="s">
        <v>619</v>
      </c>
    </row>
    <row r="9219" spans="1:5" ht="13.5" x14ac:dyDescent="0.25">
      <c r="A9219" s="83">
        <v>38098</v>
      </c>
      <c r="B9219" s="83" t="s">
        <v>9787</v>
      </c>
      <c r="C9219" s="83" t="s">
        <v>225</v>
      </c>
      <c r="D9219" s="359">
        <v>5.47</v>
      </c>
      <c r="E9219" s="522" t="s">
        <v>619</v>
      </c>
    </row>
    <row r="9220" spans="1:5" ht="13.5" x14ac:dyDescent="0.25">
      <c r="A9220" s="83">
        <v>11186</v>
      </c>
      <c r="B9220" s="83" t="s">
        <v>9788</v>
      </c>
      <c r="C9220" s="83" t="s">
        <v>184</v>
      </c>
      <c r="D9220" s="359">
        <v>584.79</v>
      </c>
      <c r="E9220" s="522" t="s">
        <v>619</v>
      </c>
    </row>
    <row r="9221" spans="1:5" ht="13.5" x14ac:dyDescent="0.25">
      <c r="A9221" s="83">
        <v>11558</v>
      </c>
      <c r="B9221" s="83" t="s">
        <v>9789</v>
      </c>
      <c r="C9221" s="83" t="s">
        <v>8144</v>
      </c>
      <c r="D9221" s="359">
        <v>12.46</v>
      </c>
      <c r="E9221" s="522" t="s">
        <v>619</v>
      </c>
    </row>
    <row r="9222" spans="1:5" ht="13.5" x14ac:dyDescent="0.25">
      <c r="A9222" s="83">
        <v>11557</v>
      </c>
      <c r="B9222" s="83" t="s">
        <v>9790</v>
      </c>
      <c r="C9222" s="83" t="s">
        <v>8144</v>
      </c>
      <c r="D9222" s="359">
        <v>31.54</v>
      </c>
      <c r="E9222" s="522" t="s">
        <v>619</v>
      </c>
    </row>
    <row r="9223" spans="1:5" ht="13.5" x14ac:dyDescent="0.25">
      <c r="A9223" s="83">
        <v>2759</v>
      </c>
      <c r="B9223" s="83" t="s">
        <v>9791</v>
      </c>
      <c r="C9223" s="83" t="s">
        <v>225</v>
      </c>
      <c r="D9223" s="359">
        <v>10.58</v>
      </c>
      <c r="E9223" s="522" t="s">
        <v>619</v>
      </c>
    </row>
    <row r="9224" spans="1:5" ht="13.5" x14ac:dyDescent="0.25">
      <c r="A9224" s="83">
        <v>38124</v>
      </c>
      <c r="B9224" s="83" t="s">
        <v>9792</v>
      </c>
      <c r="C9224" s="83" t="s">
        <v>225</v>
      </c>
      <c r="D9224" s="359">
        <v>26.3</v>
      </c>
      <c r="E9224" s="522" t="s">
        <v>619</v>
      </c>
    </row>
    <row r="9225" spans="1:5" ht="13.5" x14ac:dyDescent="0.25">
      <c r="A9225" s="83">
        <v>38380</v>
      </c>
      <c r="B9225" s="83" t="s">
        <v>9793</v>
      </c>
      <c r="C9225" s="83" t="s">
        <v>225</v>
      </c>
      <c r="D9225" s="359">
        <v>31.31</v>
      </c>
      <c r="E9225" s="522" t="s">
        <v>619</v>
      </c>
    </row>
    <row r="9226" spans="1:5" ht="13.5" x14ac:dyDescent="0.25">
      <c r="A9226" s="83">
        <v>20059</v>
      </c>
      <c r="B9226" s="83" t="s">
        <v>9794</v>
      </c>
      <c r="C9226" s="83" t="s">
        <v>225</v>
      </c>
      <c r="D9226" s="359">
        <v>19.399999999999999</v>
      </c>
      <c r="E9226" s="522" t="s">
        <v>619</v>
      </c>
    </row>
    <row r="9227" spans="1:5" ht="13.5" x14ac:dyDescent="0.25">
      <c r="A9227" s="83">
        <v>42429</v>
      </c>
      <c r="B9227" s="83" t="s">
        <v>9795</v>
      </c>
      <c r="C9227" s="83" t="s">
        <v>225</v>
      </c>
      <c r="D9227" s="359">
        <v>5290.2</v>
      </c>
      <c r="E9227" s="522" t="s">
        <v>619</v>
      </c>
    </row>
    <row r="9228" spans="1:5" ht="13.5" x14ac:dyDescent="0.25">
      <c r="A9228" s="83">
        <v>39616</v>
      </c>
      <c r="B9228" s="83" t="s">
        <v>9796</v>
      </c>
      <c r="C9228" s="83" t="s">
        <v>225</v>
      </c>
      <c r="D9228" s="359">
        <v>420.5</v>
      </c>
      <c r="E9228" s="522" t="s">
        <v>619</v>
      </c>
    </row>
    <row r="9229" spans="1:5" ht="13.5" x14ac:dyDescent="0.25">
      <c r="A9229" s="83">
        <v>39618</v>
      </c>
      <c r="B9229" s="83" t="s">
        <v>9797</v>
      </c>
      <c r="C9229" s="83" t="s">
        <v>225</v>
      </c>
      <c r="D9229" s="359">
        <v>762.71</v>
      </c>
      <c r="E9229" s="522" t="s">
        <v>619</v>
      </c>
    </row>
    <row r="9230" spans="1:5" ht="13.5" x14ac:dyDescent="0.25">
      <c r="A9230" s="83">
        <v>39619</v>
      </c>
      <c r="B9230" s="83" t="s">
        <v>9798</v>
      </c>
      <c r="C9230" s="83" t="s">
        <v>225</v>
      </c>
      <c r="D9230" s="359">
        <v>1044.6099999999999</v>
      </c>
      <c r="E9230" s="522" t="s">
        <v>619</v>
      </c>
    </row>
    <row r="9231" spans="1:5" ht="13.5" x14ac:dyDescent="0.25">
      <c r="A9231" s="83">
        <v>39613</v>
      </c>
      <c r="B9231" s="83" t="s">
        <v>9799</v>
      </c>
      <c r="C9231" s="83" t="s">
        <v>225</v>
      </c>
      <c r="D9231" s="359">
        <v>167.03</v>
      </c>
      <c r="E9231" s="522" t="s">
        <v>619</v>
      </c>
    </row>
    <row r="9232" spans="1:5" ht="13.5" x14ac:dyDescent="0.25">
      <c r="A9232" s="83">
        <v>39614</v>
      </c>
      <c r="B9232" s="83" t="s">
        <v>9800</v>
      </c>
      <c r="C9232" s="83" t="s">
        <v>225</v>
      </c>
      <c r="D9232" s="359">
        <v>243.68</v>
      </c>
      <c r="E9232" s="522" t="s">
        <v>619</v>
      </c>
    </row>
    <row r="9233" spans="1:5" ht="13.5" x14ac:dyDescent="0.25">
      <c r="A9233" s="83">
        <v>38538</v>
      </c>
      <c r="B9233" s="83" t="s">
        <v>9801</v>
      </c>
      <c r="C9233" s="83" t="s">
        <v>206</v>
      </c>
      <c r="D9233" s="359">
        <v>44.11</v>
      </c>
      <c r="E9233" s="522" t="s">
        <v>619</v>
      </c>
    </row>
    <row r="9234" spans="1:5" ht="13.5" x14ac:dyDescent="0.25">
      <c r="A9234" s="83">
        <v>38539</v>
      </c>
      <c r="B9234" s="83" t="s">
        <v>9802</v>
      </c>
      <c r="C9234" s="83" t="s">
        <v>206</v>
      </c>
      <c r="D9234" s="359">
        <v>59.98</v>
      </c>
      <c r="E9234" s="522" t="s">
        <v>619</v>
      </c>
    </row>
    <row r="9235" spans="1:5" ht="13.5" x14ac:dyDescent="0.25">
      <c r="A9235" s="83">
        <v>38540</v>
      </c>
      <c r="B9235" s="83" t="s">
        <v>9803</v>
      </c>
      <c r="C9235" s="83" t="s">
        <v>206</v>
      </c>
      <c r="D9235" s="359">
        <v>153.72</v>
      </c>
      <c r="E9235" s="522" t="s">
        <v>619</v>
      </c>
    </row>
    <row r="9236" spans="1:5" ht="13.5" x14ac:dyDescent="0.25">
      <c r="A9236" s="83">
        <v>38384</v>
      </c>
      <c r="B9236" s="83" t="s">
        <v>9804</v>
      </c>
      <c r="C9236" s="83" t="s">
        <v>225</v>
      </c>
      <c r="D9236" s="359">
        <v>17.940000000000001</v>
      </c>
      <c r="E9236" s="522" t="s">
        <v>619</v>
      </c>
    </row>
    <row r="9237" spans="1:5" ht="13.5" x14ac:dyDescent="0.25">
      <c r="A9237" s="83">
        <v>13</v>
      </c>
      <c r="B9237" s="83" t="s">
        <v>9805</v>
      </c>
      <c r="C9237" s="83" t="s">
        <v>260</v>
      </c>
      <c r="D9237" s="359">
        <v>12.39</v>
      </c>
      <c r="E9237" s="522" t="s">
        <v>619</v>
      </c>
    </row>
    <row r="9238" spans="1:5" ht="13.5" x14ac:dyDescent="0.25">
      <c r="A9238" s="83">
        <v>2762</v>
      </c>
      <c r="B9238" s="83" t="s">
        <v>9806</v>
      </c>
      <c r="C9238" s="83" t="s">
        <v>206</v>
      </c>
      <c r="D9238" s="359">
        <v>13.22</v>
      </c>
      <c r="E9238" s="522" t="s">
        <v>619</v>
      </c>
    </row>
    <row r="9239" spans="1:5" ht="13.5" x14ac:dyDescent="0.25">
      <c r="A9239" s="83">
        <v>21142</v>
      </c>
      <c r="B9239" s="83" t="s">
        <v>9807</v>
      </c>
      <c r="C9239" s="83" t="s">
        <v>225</v>
      </c>
      <c r="D9239" s="359">
        <v>41.01</v>
      </c>
      <c r="E9239" s="522" t="s">
        <v>619</v>
      </c>
    </row>
    <row r="9240" spans="1:5" ht="13.5" x14ac:dyDescent="0.25">
      <c r="A9240" s="83">
        <v>4223</v>
      </c>
      <c r="B9240" s="83" t="s">
        <v>9808</v>
      </c>
      <c r="C9240" s="83" t="s">
        <v>7331</v>
      </c>
      <c r="D9240" s="359">
        <v>5.44</v>
      </c>
      <c r="E9240" s="522" t="s">
        <v>619</v>
      </c>
    </row>
    <row r="9241" spans="1:5" ht="13.5" x14ac:dyDescent="0.25">
      <c r="A9241" s="83">
        <v>37372</v>
      </c>
      <c r="B9241" s="83" t="s">
        <v>9809</v>
      </c>
      <c r="C9241" s="83" t="s">
        <v>547</v>
      </c>
      <c r="D9241" s="359">
        <v>0.81</v>
      </c>
      <c r="E9241" s="522" t="s">
        <v>619</v>
      </c>
    </row>
    <row r="9242" spans="1:5" ht="13.5" x14ac:dyDescent="0.25">
      <c r="A9242" s="83">
        <v>40863</v>
      </c>
      <c r="B9242" s="83" t="s">
        <v>9810</v>
      </c>
      <c r="C9242" s="83" t="s">
        <v>232</v>
      </c>
      <c r="D9242" s="359">
        <v>152.35</v>
      </c>
      <c r="E9242" s="522" t="s">
        <v>619</v>
      </c>
    </row>
    <row r="9243" spans="1:5" ht="13.5" x14ac:dyDescent="0.25">
      <c r="A9243" s="83">
        <v>38475</v>
      </c>
      <c r="B9243" s="83" t="s">
        <v>9811</v>
      </c>
      <c r="C9243" s="83" t="s">
        <v>225</v>
      </c>
      <c r="D9243" s="359">
        <v>27.52</v>
      </c>
      <c r="E9243" s="522" t="s">
        <v>619</v>
      </c>
    </row>
    <row r="9244" spans="1:5" ht="13.5" x14ac:dyDescent="0.25">
      <c r="A9244" s="83">
        <v>38474</v>
      </c>
      <c r="B9244" s="83" t="s">
        <v>9812</v>
      </c>
      <c r="C9244" s="83" t="s">
        <v>225</v>
      </c>
      <c r="D9244" s="359">
        <v>34.020000000000003</v>
      </c>
      <c r="E9244" s="522" t="s">
        <v>619</v>
      </c>
    </row>
    <row r="9245" spans="1:5" ht="13.5" x14ac:dyDescent="0.25">
      <c r="A9245" s="83">
        <v>10886</v>
      </c>
      <c r="B9245" s="83" t="s">
        <v>9813</v>
      </c>
      <c r="C9245" s="83" t="s">
        <v>225</v>
      </c>
      <c r="D9245" s="359">
        <v>164.58</v>
      </c>
      <c r="E9245" s="522" t="s">
        <v>619</v>
      </c>
    </row>
    <row r="9246" spans="1:5" ht="13.5" x14ac:dyDescent="0.25">
      <c r="A9246" s="83">
        <v>10888</v>
      </c>
      <c r="B9246" s="83" t="s">
        <v>9814</v>
      </c>
      <c r="C9246" s="83" t="s">
        <v>225</v>
      </c>
      <c r="D9246" s="359">
        <v>520.89</v>
      </c>
      <c r="E9246" s="522" t="s">
        <v>619</v>
      </c>
    </row>
    <row r="9247" spans="1:5" ht="13.5" x14ac:dyDescent="0.25">
      <c r="A9247" s="83">
        <v>10889</v>
      </c>
      <c r="B9247" s="83" t="s">
        <v>9815</v>
      </c>
      <c r="C9247" s="83" t="s">
        <v>225</v>
      </c>
      <c r="D9247" s="359">
        <v>564.29999999999995</v>
      </c>
      <c r="E9247" s="522" t="s">
        <v>619</v>
      </c>
    </row>
    <row r="9248" spans="1:5" ht="13.5" x14ac:dyDescent="0.25">
      <c r="A9248" s="83">
        <v>10890</v>
      </c>
      <c r="B9248" s="83" t="s">
        <v>9816</v>
      </c>
      <c r="C9248" s="83" t="s">
        <v>225</v>
      </c>
      <c r="D9248" s="359">
        <v>260.44</v>
      </c>
      <c r="E9248" s="522" t="s">
        <v>619</v>
      </c>
    </row>
    <row r="9249" spans="1:5" ht="13.5" x14ac:dyDescent="0.25">
      <c r="A9249" s="83">
        <v>10891</v>
      </c>
      <c r="B9249" s="83" t="s">
        <v>9817</v>
      </c>
      <c r="C9249" s="83" t="s">
        <v>225</v>
      </c>
      <c r="D9249" s="359">
        <v>159.16</v>
      </c>
      <c r="E9249" s="522" t="s">
        <v>619</v>
      </c>
    </row>
    <row r="9250" spans="1:5" ht="13.5" x14ac:dyDescent="0.25">
      <c r="A9250" s="83">
        <v>10892</v>
      </c>
      <c r="B9250" s="83" t="s">
        <v>9818</v>
      </c>
      <c r="C9250" s="83" t="s">
        <v>225</v>
      </c>
      <c r="D9250" s="359">
        <v>188.1</v>
      </c>
      <c r="E9250" s="522" t="s">
        <v>619</v>
      </c>
    </row>
    <row r="9251" spans="1:5" ht="13.5" x14ac:dyDescent="0.25">
      <c r="A9251" s="83">
        <v>20977</v>
      </c>
      <c r="B9251" s="83" t="s">
        <v>9819</v>
      </c>
      <c r="C9251" s="83" t="s">
        <v>225</v>
      </c>
      <c r="D9251" s="359">
        <v>224.27</v>
      </c>
      <c r="E9251" s="522" t="s">
        <v>619</v>
      </c>
    </row>
    <row r="9252" spans="1:5" ht="13.5" x14ac:dyDescent="0.25">
      <c r="A9252" s="83">
        <v>3073</v>
      </c>
      <c r="B9252" s="83" t="s">
        <v>9820</v>
      </c>
      <c r="C9252" s="83" t="s">
        <v>225</v>
      </c>
      <c r="D9252" s="359">
        <v>234.77</v>
      </c>
      <c r="E9252" s="522" t="s">
        <v>619</v>
      </c>
    </row>
    <row r="9253" spans="1:5" ht="13.5" x14ac:dyDescent="0.25">
      <c r="A9253" s="83">
        <v>3068</v>
      </c>
      <c r="B9253" s="83" t="s">
        <v>9821</v>
      </c>
      <c r="C9253" s="83" t="s">
        <v>225</v>
      </c>
      <c r="D9253" s="359">
        <v>46.93</v>
      </c>
      <c r="E9253" s="522" t="s">
        <v>619</v>
      </c>
    </row>
    <row r="9254" spans="1:5" ht="13.5" x14ac:dyDescent="0.25">
      <c r="A9254" s="83">
        <v>3074</v>
      </c>
      <c r="B9254" s="83" t="s">
        <v>9822</v>
      </c>
      <c r="C9254" s="83" t="s">
        <v>225</v>
      </c>
      <c r="D9254" s="359">
        <v>148.21</v>
      </c>
      <c r="E9254" s="522" t="s">
        <v>619</v>
      </c>
    </row>
    <row r="9255" spans="1:5" ht="13.5" x14ac:dyDescent="0.25">
      <c r="A9255" s="83">
        <v>3076</v>
      </c>
      <c r="B9255" s="83" t="s">
        <v>9823</v>
      </c>
      <c r="C9255" s="83" t="s">
        <v>225</v>
      </c>
      <c r="D9255" s="359">
        <v>193</v>
      </c>
      <c r="E9255" s="522" t="s">
        <v>619</v>
      </c>
    </row>
    <row r="9256" spans="1:5" ht="13.5" x14ac:dyDescent="0.25">
      <c r="A9256" s="83">
        <v>3072</v>
      </c>
      <c r="B9256" s="83" t="s">
        <v>9824</v>
      </c>
      <c r="C9256" s="83" t="s">
        <v>225</v>
      </c>
      <c r="D9256" s="359">
        <v>48.62</v>
      </c>
      <c r="E9256" s="522" t="s">
        <v>619</v>
      </c>
    </row>
    <row r="9257" spans="1:5" ht="13.5" x14ac:dyDescent="0.25">
      <c r="A9257" s="83">
        <v>3075</v>
      </c>
      <c r="B9257" s="83" t="s">
        <v>9825</v>
      </c>
      <c r="C9257" s="83" t="s">
        <v>225</v>
      </c>
      <c r="D9257" s="359">
        <v>121.97</v>
      </c>
      <c r="E9257" s="522" t="s">
        <v>619</v>
      </c>
    </row>
    <row r="9258" spans="1:5" ht="13.5" x14ac:dyDescent="0.25">
      <c r="A9258" s="83">
        <v>10780</v>
      </c>
      <c r="B9258" s="83" t="s">
        <v>9826</v>
      </c>
      <c r="C9258" s="83" t="s">
        <v>225</v>
      </c>
      <c r="D9258" s="359">
        <v>10.31</v>
      </c>
      <c r="E9258" s="522" t="s">
        <v>619</v>
      </c>
    </row>
    <row r="9259" spans="1:5" ht="13.5" x14ac:dyDescent="0.25">
      <c r="A9259" s="83">
        <v>10781</v>
      </c>
      <c r="B9259" s="83" t="s">
        <v>9827</v>
      </c>
      <c r="C9259" s="83" t="s">
        <v>225</v>
      </c>
      <c r="D9259" s="359">
        <v>16.54</v>
      </c>
      <c r="E9259" s="522" t="s">
        <v>619</v>
      </c>
    </row>
    <row r="9260" spans="1:5" ht="13.5" x14ac:dyDescent="0.25">
      <c r="A9260" s="83">
        <v>20106</v>
      </c>
      <c r="B9260" s="83" t="s">
        <v>9828</v>
      </c>
      <c r="C9260" s="83" t="s">
        <v>225</v>
      </c>
      <c r="D9260" s="359">
        <v>5.45</v>
      </c>
      <c r="E9260" s="522" t="s">
        <v>619</v>
      </c>
    </row>
    <row r="9261" spans="1:5" ht="13.5" x14ac:dyDescent="0.25">
      <c r="A9261" s="83">
        <v>20107</v>
      </c>
      <c r="B9261" s="83" t="s">
        <v>9829</v>
      </c>
      <c r="C9261" s="83" t="s">
        <v>225</v>
      </c>
      <c r="D9261" s="359">
        <v>6.24</v>
      </c>
      <c r="E9261" s="522" t="s">
        <v>619</v>
      </c>
    </row>
    <row r="9262" spans="1:5" ht="13.5" x14ac:dyDescent="0.25">
      <c r="A9262" s="83">
        <v>20108</v>
      </c>
      <c r="B9262" s="83" t="s">
        <v>9830</v>
      </c>
      <c r="C9262" s="83" t="s">
        <v>225</v>
      </c>
      <c r="D9262" s="359">
        <v>8.24</v>
      </c>
      <c r="E9262" s="522" t="s">
        <v>619</v>
      </c>
    </row>
    <row r="9263" spans="1:5" ht="13.5" x14ac:dyDescent="0.25">
      <c r="A9263" s="83">
        <v>20109</v>
      </c>
      <c r="B9263" s="83" t="s">
        <v>9831</v>
      </c>
      <c r="C9263" s="83" t="s">
        <v>225</v>
      </c>
      <c r="D9263" s="359">
        <v>10.31</v>
      </c>
      <c r="E9263" s="522" t="s">
        <v>619</v>
      </c>
    </row>
    <row r="9264" spans="1:5" ht="13.5" x14ac:dyDescent="0.25">
      <c r="A9264" s="83">
        <v>43612</v>
      </c>
      <c r="B9264" s="83" t="s">
        <v>9832</v>
      </c>
      <c r="C9264" s="83" t="s">
        <v>9167</v>
      </c>
      <c r="D9264" s="359">
        <v>75.680000000000007</v>
      </c>
      <c r="E9264" s="522" t="s">
        <v>619</v>
      </c>
    </row>
    <row r="9265" spans="1:5" ht="13.5" x14ac:dyDescent="0.25">
      <c r="A9265" s="83">
        <v>43613</v>
      </c>
      <c r="B9265" s="83" t="s">
        <v>9833</v>
      </c>
      <c r="C9265" s="83" t="s">
        <v>9167</v>
      </c>
      <c r="D9265" s="359">
        <v>62.66</v>
      </c>
      <c r="E9265" s="522" t="s">
        <v>619</v>
      </c>
    </row>
    <row r="9266" spans="1:5" ht="13.5" x14ac:dyDescent="0.25">
      <c r="A9266" s="83">
        <v>11480</v>
      </c>
      <c r="B9266" s="83" t="s">
        <v>9834</v>
      </c>
      <c r="C9266" s="83" t="s">
        <v>9167</v>
      </c>
      <c r="D9266" s="359">
        <v>96.16</v>
      </c>
      <c r="E9266" s="522" t="s">
        <v>619</v>
      </c>
    </row>
    <row r="9267" spans="1:5" ht="13.5" x14ac:dyDescent="0.25">
      <c r="A9267" s="83">
        <v>11469</v>
      </c>
      <c r="B9267" s="83" t="s">
        <v>9835</v>
      </c>
      <c r="C9267" s="83" t="s">
        <v>225</v>
      </c>
      <c r="D9267" s="359">
        <v>10.26</v>
      </c>
      <c r="E9267" s="522" t="s">
        <v>619</v>
      </c>
    </row>
    <row r="9268" spans="1:5" ht="13.5" x14ac:dyDescent="0.25">
      <c r="A9268" s="83">
        <v>11468</v>
      </c>
      <c r="B9268" s="83" t="s">
        <v>9836</v>
      </c>
      <c r="C9268" s="83" t="s">
        <v>225</v>
      </c>
      <c r="D9268" s="359">
        <v>10.27</v>
      </c>
      <c r="E9268" s="522" t="s">
        <v>619</v>
      </c>
    </row>
    <row r="9269" spans="1:5" ht="13.5" x14ac:dyDescent="0.25">
      <c r="A9269" s="83">
        <v>11484</v>
      </c>
      <c r="B9269" s="83" t="s">
        <v>9837</v>
      </c>
      <c r="C9269" s="83" t="s">
        <v>225</v>
      </c>
      <c r="D9269" s="359">
        <v>45.11</v>
      </c>
      <c r="E9269" s="522" t="s">
        <v>619</v>
      </c>
    </row>
    <row r="9270" spans="1:5" ht="13.5" x14ac:dyDescent="0.25">
      <c r="A9270" s="83">
        <v>38155</v>
      </c>
      <c r="B9270" s="83" t="s">
        <v>9838</v>
      </c>
      <c r="C9270" s="83" t="s">
        <v>225</v>
      </c>
      <c r="D9270" s="359">
        <v>70.040000000000006</v>
      </c>
      <c r="E9270" s="522" t="s">
        <v>619</v>
      </c>
    </row>
    <row r="9271" spans="1:5" ht="13.5" x14ac:dyDescent="0.25">
      <c r="A9271" s="83">
        <v>11467</v>
      </c>
      <c r="B9271" s="83" t="s">
        <v>9839</v>
      </c>
      <c r="C9271" s="83" t="s">
        <v>225</v>
      </c>
      <c r="D9271" s="359">
        <v>16</v>
      </c>
      <c r="E9271" s="522" t="s">
        <v>619</v>
      </c>
    </row>
    <row r="9272" spans="1:5" ht="13.5" x14ac:dyDescent="0.25">
      <c r="A9272" s="83">
        <v>38153</v>
      </c>
      <c r="B9272" s="83" t="s">
        <v>9840</v>
      </c>
      <c r="C9272" s="83" t="s">
        <v>9167</v>
      </c>
      <c r="D9272" s="359">
        <v>40.880000000000003</v>
      </c>
      <c r="E9272" s="522" t="s">
        <v>619</v>
      </c>
    </row>
    <row r="9273" spans="1:5" ht="13.5" x14ac:dyDescent="0.25">
      <c r="A9273" s="83">
        <v>43607</v>
      </c>
      <c r="B9273" s="83" t="s">
        <v>9841</v>
      </c>
      <c r="C9273" s="83" t="s">
        <v>9167</v>
      </c>
      <c r="D9273" s="359">
        <v>77.319999999999993</v>
      </c>
      <c r="E9273" s="522" t="s">
        <v>619</v>
      </c>
    </row>
    <row r="9274" spans="1:5" ht="13.5" x14ac:dyDescent="0.25">
      <c r="A9274" s="83">
        <v>3080</v>
      </c>
      <c r="B9274" s="83" t="s">
        <v>9842</v>
      </c>
      <c r="C9274" s="83" t="s">
        <v>9167</v>
      </c>
      <c r="D9274" s="359">
        <v>51.99</v>
      </c>
      <c r="E9274" s="522" t="s">
        <v>619</v>
      </c>
    </row>
    <row r="9275" spans="1:5" ht="13.5" x14ac:dyDescent="0.25">
      <c r="A9275" s="83">
        <v>3081</v>
      </c>
      <c r="B9275" s="83" t="s">
        <v>9843</v>
      </c>
      <c r="C9275" s="83" t="s">
        <v>9167</v>
      </c>
      <c r="D9275" s="359">
        <v>102.86</v>
      </c>
      <c r="E9275" s="522" t="s">
        <v>619</v>
      </c>
    </row>
    <row r="9276" spans="1:5" ht="13.5" x14ac:dyDescent="0.25">
      <c r="A9276" s="83">
        <v>3090</v>
      </c>
      <c r="B9276" s="83" t="s">
        <v>9844</v>
      </c>
      <c r="C9276" s="83" t="s">
        <v>9167</v>
      </c>
      <c r="D9276" s="359">
        <v>46.4</v>
      </c>
      <c r="E9276" s="522" t="s">
        <v>619</v>
      </c>
    </row>
    <row r="9277" spans="1:5" ht="13.5" x14ac:dyDescent="0.25">
      <c r="A9277" s="83">
        <v>43611</v>
      </c>
      <c r="B9277" s="83" t="s">
        <v>9845</v>
      </c>
      <c r="C9277" s="83" t="s">
        <v>9167</v>
      </c>
      <c r="D9277" s="359">
        <v>77</v>
      </c>
      <c r="E9277" s="522" t="s">
        <v>619</v>
      </c>
    </row>
    <row r="9278" spans="1:5" ht="13.5" x14ac:dyDescent="0.25">
      <c r="A9278" s="83">
        <v>3103</v>
      </c>
      <c r="B9278" s="83" t="s">
        <v>9846</v>
      </c>
      <c r="C9278" s="83" t="s">
        <v>225</v>
      </c>
      <c r="D9278" s="359">
        <v>38.47</v>
      </c>
      <c r="E9278" s="522" t="s">
        <v>619</v>
      </c>
    </row>
    <row r="9279" spans="1:5" ht="13.5" x14ac:dyDescent="0.25">
      <c r="A9279" s="83">
        <v>3097</v>
      </c>
      <c r="B9279" s="83" t="s">
        <v>9847</v>
      </c>
      <c r="C9279" s="83" t="s">
        <v>9167</v>
      </c>
      <c r="D9279" s="359">
        <v>58.21</v>
      </c>
      <c r="E9279" s="522" t="s">
        <v>619</v>
      </c>
    </row>
    <row r="9280" spans="1:5" ht="13.5" x14ac:dyDescent="0.25">
      <c r="A9280" s="83">
        <v>3099</v>
      </c>
      <c r="B9280" s="83" t="s">
        <v>9848</v>
      </c>
      <c r="C9280" s="83" t="s">
        <v>9167</v>
      </c>
      <c r="D9280" s="359">
        <v>93.2</v>
      </c>
      <c r="E9280" s="522" t="s">
        <v>619</v>
      </c>
    </row>
    <row r="9281" spans="1:5" ht="13.5" x14ac:dyDescent="0.25">
      <c r="A9281" s="83">
        <v>38151</v>
      </c>
      <c r="B9281" s="83" t="s">
        <v>9849</v>
      </c>
      <c r="C9281" s="83" t="s">
        <v>9167</v>
      </c>
      <c r="D9281" s="359">
        <v>67.569999999999993</v>
      </c>
      <c r="E9281" s="522" t="s">
        <v>619</v>
      </c>
    </row>
    <row r="9282" spans="1:5" ht="13.5" x14ac:dyDescent="0.25">
      <c r="A9282" s="83">
        <v>38152</v>
      </c>
      <c r="B9282" s="83" t="s">
        <v>9850</v>
      </c>
      <c r="C9282" s="83" t="s">
        <v>9167</v>
      </c>
      <c r="D9282" s="359">
        <v>109</v>
      </c>
      <c r="E9282" s="522" t="s">
        <v>619</v>
      </c>
    </row>
    <row r="9283" spans="1:5" ht="13.5" x14ac:dyDescent="0.25">
      <c r="A9283" s="83">
        <v>43610</v>
      </c>
      <c r="B9283" s="83" t="s">
        <v>9851</v>
      </c>
      <c r="C9283" s="83" t="s">
        <v>9167</v>
      </c>
      <c r="D9283" s="359">
        <v>57.75</v>
      </c>
      <c r="E9283" s="522" t="s">
        <v>619</v>
      </c>
    </row>
    <row r="9284" spans="1:5" ht="13.5" x14ac:dyDescent="0.25">
      <c r="A9284" s="83">
        <v>3093</v>
      </c>
      <c r="B9284" s="83" t="s">
        <v>9852</v>
      </c>
      <c r="C9284" s="83" t="s">
        <v>9167</v>
      </c>
      <c r="D9284" s="359">
        <v>93.2</v>
      </c>
      <c r="E9284" s="522" t="s">
        <v>619</v>
      </c>
    </row>
    <row r="9285" spans="1:5" ht="13.5" x14ac:dyDescent="0.25">
      <c r="A9285" s="83">
        <v>38165</v>
      </c>
      <c r="B9285" s="83" t="s">
        <v>9853</v>
      </c>
      <c r="C9285" s="83" t="s">
        <v>9167</v>
      </c>
      <c r="D9285" s="359">
        <v>59.93</v>
      </c>
      <c r="E9285" s="522" t="s">
        <v>619</v>
      </c>
    </row>
    <row r="9286" spans="1:5" ht="13.5" x14ac:dyDescent="0.25">
      <c r="A9286" s="83">
        <v>38177</v>
      </c>
      <c r="B9286" s="83" t="s">
        <v>9854</v>
      </c>
      <c r="C9286" s="83" t="s">
        <v>225</v>
      </c>
      <c r="D9286" s="359">
        <v>17.809999999999999</v>
      </c>
      <c r="E9286" s="522" t="s">
        <v>619</v>
      </c>
    </row>
    <row r="9287" spans="1:5" ht="13.5" x14ac:dyDescent="0.25">
      <c r="A9287" s="83">
        <v>11458</v>
      </c>
      <c r="B9287" s="83" t="s">
        <v>9855</v>
      </c>
      <c r="C9287" s="83" t="s">
        <v>225</v>
      </c>
      <c r="D9287" s="359">
        <v>21.26</v>
      </c>
      <c r="E9287" s="522" t="s">
        <v>619</v>
      </c>
    </row>
    <row r="9288" spans="1:5" ht="13.5" x14ac:dyDescent="0.25">
      <c r="A9288" s="83">
        <v>3108</v>
      </c>
      <c r="B9288" s="83" t="s">
        <v>9856</v>
      </c>
      <c r="C9288" s="83" t="s">
        <v>225</v>
      </c>
      <c r="D9288" s="359">
        <v>90.39</v>
      </c>
      <c r="E9288" s="522" t="s">
        <v>619</v>
      </c>
    </row>
    <row r="9289" spans="1:5" ht="13.5" x14ac:dyDescent="0.25">
      <c r="A9289" s="83">
        <v>3105</v>
      </c>
      <c r="B9289" s="83" t="s">
        <v>9857</v>
      </c>
      <c r="C9289" s="83" t="s">
        <v>225</v>
      </c>
      <c r="D9289" s="359">
        <v>118.22</v>
      </c>
      <c r="E9289" s="522" t="s">
        <v>619</v>
      </c>
    </row>
    <row r="9290" spans="1:5" ht="13.5" x14ac:dyDescent="0.25">
      <c r="A9290" s="83">
        <v>38178</v>
      </c>
      <c r="B9290" s="83" t="s">
        <v>9858</v>
      </c>
      <c r="C9290" s="83" t="s">
        <v>225</v>
      </c>
      <c r="D9290" s="359">
        <v>19.59</v>
      </c>
      <c r="E9290" s="522" t="s">
        <v>619</v>
      </c>
    </row>
    <row r="9291" spans="1:5" ht="13.5" x14ac:dyDescent="0.25">
      <c r="A9291" s="83">
        <v>43575</v>
      </c>
      <c r="B9291" s="83" t="s">
        <v>9859</v>
      </c>
      <c r="C9291" s="83" t="s">
        <v>225</v>
      </c>
      <c r="D9291" s="359">
        <v>42.46</v>
      </c>
      <c r="E9291" s="522" t="s">
        <v>619</v>
      </c>
    </row>
    <row r="9292" spans="1:5" ht="13.5" x14ac:dyDescent="0.25">
      <c r="A9292" s="83">
        <v>43577</v>
      </c>
      <c r="B9292" s="83" t="s">
        <v>9860</v>
      </c>
      <c r="C9292" s="83" t="s">
        <v>225</v>
      </c>
      <c r="D9292" s="359">
        <v>73.81</v>
      </c>
      <c r="E9292" s="522" t="s">
        <v>619</v>
      </c>
    </row>
    <row r="9293" spans="1:5" ht="13.5" x14ac:dyDescent="0.25">
      <c r="A9293" s="83">
        <v>43458</v>
      </c>
      <c r="B9293" s="83" t="s">
        <v>9861</v>
      </c>
      <c r="C9293" s="83" t="s">
        <v>547</v>
      </c>
      <c r="D9293" s="359">
        <v>0.05</v>
      </c>
      <c r="E9293" s="522" t="s">
        <v>619</v>
      </c>
    </row>
    <row r="9294" spans="1:5" ht="13.5" x14ac:dyDescent="0.25">
      <c r="A9294" s="83">
        <v>43470</v>
      </c>
      <c r="B9294" s="83" t="s">
        <v>9862</v>
      </c>
      <c r="C9294" s="83" t="s">
        <v>232</v>
      </c>
      <c r="D9294" s="359">
        <v>9.2100000000000009</v>
      </c>
      <c r="E9294" s="522" t="s">
        <v>619</v>
      </c>
    </row>
    <row r="9295" spans="1:5" ht="13.5" x14ac:dyDescent="0.25">
      <c r="A9295" s="83">
        <v>43459</v>
      </c>
      <c r="B9295" s="83" t="s">
        <v>9863</v>
      </c>
      <c r="C9295" s="83" t="s">
        <v>547</v>
      </c>
      <c r="D9295" s="359">
        <v>0.45</v>
      </c>
      <c r="E9295" s="522" t="s">
        <v>619</v>
      </c>
    </row>
    <row r="9296" spans="1:5" ht="13.5" x14ac:dyDescent="0.25">
      <c r="A9296" s="83">
        <v>43471</v>
      </c>
      <c r="B9296" s="83" t="s">
        <v>9864</v>
      </c>
      <c r="C9296" s="83" t="s">
        <v>232</v>
      </c>
      <c r="D9296" s="359">
        <v>84.46</v>
      </c>
      <c r="E9296" s="522" t="s">
        <v>619</v>
      </c>
    </row>
    <row r="9297" spans="1:5" ht="13.5" x14ac:dyDescent="0.25">
      <c r="A9297" s="83">
        <v>43460</v>
      </c>
      <c r="B9297" s="83" t="s">
        <v>9865</v>
      </c>
      <c r="C9297" s="83" t="s">
        <v>547</v>
      </c>
      <c r="D9297" s="359">
        <v>0.78</v>
      </c>
      <c r="E9297" s="522" t="s">
        <v>619</v>
      </c>
    </row>
    <row r="9298" spans="1:5" ht="13.5" x14ac:dyDescent="0.25">
      <c r="A9298" s="83">
        <v>43472</v>
      </c>
      <c r="B9298" s="83" t="s">
        <v>9866</v>
      </c>
      <c r="C9298" s="83" t="s">
        <v>232</v>
      </c>
      <c r="D9298" s="359">
        <v>147.22999999999999</v>
      </c>
      <c r="E9298" s="522" t="s">
        <v>619</v>
      </c>
    </row>
    <row r="9299" spans="1:5" ht="13.5" x14ac:dyDescent="0.25">
      <c r="A9299" s="83">
        <v>43461</v>
      </c>
      <c r="B9299" s="83" t="s">
        <v>9867</v>
      </c>
      <c r="C9299" s="83" t="s">
        <v>547</v>
      </c>
      <c r="D9299" s="359">
        <v>0.32</v>
      </c>
      <c r="E9299" s="522" t="s">
        <v>619</v>
      </c>
    </row>
    <row r="9300" spans="1:5" ht="13.5" x14ac:dyDescent="0.25">
      <c r="A9300" s="83">
        <v>43473</v>
      </c>
      <c r="B9300" s="83" t="s">
        <v>9868</v>
      </c>
      <c r="C9300" s="83" t="s">
        <v>232</v>
      </c>
      <c r="D9300" s="359">
        <v>60.93</v>
      </c>
      <c r="E9300" s="522" t="s">
        <v>619</v>
      </c>
    </row>
    <row r="9301" spans="1:5" ht="13.5" x14ac:dyDescent="0.25">
      <c r="A9301" s="83">
        <v>43463</v>
      </c>
      <c r="B9301" s="83" t="s">
        <v>9869</v>
      </c>
      <c r="C9301" s="83" t="s">
        <v>547</v>
      </c>
      <c r="D9301" s="359">
        <v>0.1</v>
      </c>
      <c r="E9301" s="522" t="s">
        <v>619</v>
      </c>
    </row>
    <row r="9302" spans="1:5" ht="13.5" x14ac:dyDescent="0.25">
      <c r="A9302" s="83">
        <v>43475</v>
      </c>
      <c r="B9302" s="83" t="s">
        <v>9870</v>
      </c>
      <c r="C9302" s="83" t="s">
        <v>232</v>
      </c>
      <c r="D9302" s="359">
        <v>18.579999999999998</v>
      </c>
      <c r="E9302" s="522" t="s">
        <v>619</v>
      </c>
    </row>
    <row r="9303" spans="1:5" ht="13.5" x14ac:dyDescent="0.25">
      <c r="A9303" s="83">
        <v>43462</v>
      </c>
      <c r="B9303" s="83" t="s">
        <v>9871</v>
      </c>
      <c r="C9303" s="83" t="s">
        <v>547</v>
      </c>
      <c r="D9303" s="359">
        <v>0.01</v>
      </c>
      <c r="E9303" s="522" t="s">
        <v>619</v>
      </c>
    </row>
    <row r="9304" spans="1:5" ht="13.5" x14ac:dyDescent="0.25">
      <c r="A9304" s="83">
        <v>43474</v>
      </c>
      <c r="B9304" s="83" t="s">
        <v>9872</v>
      </c>
      <c r="C9304" s="83" t="s">
        <v>232</v>
      </c>
      <c r="D9304" s="359">
        <v>1.9</v>
      </c>
      <c r="E9304" s="522" t="s">
        <v>619</v>
      </c>
    </row>
    <row r="9305" spans="1:5" ht="13.5" x14ac:dyDescent="0.25">
      <c r="A9305" s="83">
        <v>43464</v>
      </c>
      <c r="B9305" s="83" t="s">
        <v>9873</v>
      </c>
      <c r="C9305" s="83" t="s">
        <v>547</v>
      </c>
      <c r="D9305" s="359">
        <v>0.01</v>
      </c>
      <c r="E9305" s="522" t="s">
        <v>619</v>
      </c>
    </row>
    <row r="9306" spans="1:5" ht="13.5" x14ac:dyDescent="0.25">
      <c r="A9306" s="83">
        <v>43476</v>
      </c>
      <c r="B9306" s="83" t="s">
        <v>9874</v>
      </c>
      <c r="C9306" s="83" t="s">
        <v>232</v>
      </c>
      <c r="D9306" s="359">
        <v>0.01</v>
      </c>
      <c r="E9306" s="522" t="s">
        <v>619</v>
      </c>
    </row>
    <row r="9307" spans="1:5" ht="13.5" x14ac:dyDescent="0.25">
      <c r="A9307" s="83">
        <v>43465</v>
      </c>
      <c r="B9307" s="83" t="s">
        <v>9875</v>
      </c>
      <c r="C9307" s="83" t="s">
        <v>547</v>
      </c>
      <c r="D9307" s="359">
        <v>0.74</v>
      </c>
      <c r="E9307" s="522" t="s">
        <v>619</v>
      </c>
    </row>
    <row r="9308" spans="1:5" ht="13.5" x14ac:dyDescent="0.25">
      <c r="A9308" s="83">
        <v>43477</v>
      </c>
      <c r="B9308" s="83" t="s">
        <v>9876</v>
      </c>
      <c r="C9308" s="83" t="s">
        <v>232</v>
      </c>
      <c r="D9308" s="359">
        <v>139.44</v>
      </c>
      <c r="E9308" s="522" t="s">
        <v>619</v>
      </c>
    </row>
    <row r="9309" spans="1:5" ht="13.5" x14ac:dyDescent="0.25">
      <c r="A9309" s="83">
        <v>43466</v>
      </c>
      <c r="B9309" s="83" t="s">
        <v>9877</v>
      </c>
      <c r="C9309" s="83" t="s">
        <v>547</v>
      </c>
      <c r="D9309" s="359">
        <v>1.48</v>
      </c>
      <c r="E9309" s="522" t="s">
        <v>619</v>
      </c>
    </row>
    <row r="9310" spans="1:5" ht="13.5" x14ac:dyDescent="0.25">
      <c r="A9310" s="83">
        <v>43478</v>
      </c>
      <c r="B9310" s="83" t="s">
        <v>9878</v>
      </c>
      <c r="C9310" s="83" t="s">
        <v>232</v>
      </c>
      <c r="D9310" s="359">
        <v>279.08999999999997</v>
      </c>
      <c r="E9310" s="522" t="s">
        <v>619</v>
      </c>
    </row>
    <row r="9311" spans="1:5" ht="13.5" x14ac:dyDescent="0.25">
      <c r="A9311" s="83">
        <v>43467</v>
      </c>
      <c r="B9311" s="83" t="s">
        <v>9879</v>
      </c>
      <c r="C9311" s="83" t="s">
        <v>547</v>
      </c>
      <c r="D9311" s="359">
        <v>0.56000000000000005</v>
      </c>
      <c r="E9311" s="522" t="s">
        <v>619</v>
      </c>
    </row>
    <row r="9312" spans="1:5" ht="13.5" x14ac:dyDescent="0.25">
      <c r="A9312" s="83">
        <v>43479</v>
      </c>
      <c r="B9312" s="83" t="s">
        <v>9880</v>
      </c>
      <c r="C9312" s="83" t="s">
        <v>232</v>
      </c>
      <c r="D9312" s="359">
        <v>106.33</v>
      </c>
      <c r="E9312" s="522" t="s">
        <v>619</v>
      </c>
    </row>
    <row r="9313" spans="1:5" ht="13.5" x14ac:dyDescent="0.25">
      <c r="A9313" s="83">
        <v>43468</v>
      </c>
      <c r="B9313" s="83" t="s">
        <v>9881</v>
      </c>
      <c r="C9313" s="83" t="s">
        <v>547</v>
      </c>
      <c r="D9313" s="359">
        <v>1.07</v>
      </c>
      <c r="E9313" s="522" t="s">
        <v>619</v>
      </c>
    </row>
    <row r="9314" spans="1:5" ht="13.5" x14ac:dyDescent="0.25">
      <c r="A9314" s="83">
        <v>43480</v>
      </c>
      <c r="B9314" s="83" t="s">
        <v>9882</v>
      </c>
      <c r="C9314" s="83" t="s">
        <v>232</v>
      </c>
      <c r="D9314" s="359">
        <v>201.56</v>
      </c>
      <c r="E9314" s="522" t="s">
        <v>619</v>
      </c>
    </row>
    <row r="9315" spans="1:5" ht="13.5" x14ac:dyDescent="0.25">
      <c r="A9315" s="83">
        <v>43469</v>
      </c>
      <c r="B9315" s="83" t="s">
        <v>9883</v>
      </c>
      <c r="C9315" s="83" t="s">
        <v>547</v>
      </c>
      <c r="D9315" s="359">
        <v>7.0000000000000007E-2</v>
      </c>
      <c r="E9315" s="522" t="s">
        <v>619</v>
      </c>
    </row>
    <row r="9316" spans="1:5" ht="13.5" x14ac:dyDescent="0.25">
      <c r="A9316" s="83">
        <v>43481</v>
      </c>
      <c r="B9316" s="83" t="s">
        <v>9884</v>
      </c>
      <c r="C9316" s="83" t="s">
        <v>232</v>
      </c>
      <c r="D9316" s="359">
        <v>13.21</v>
      </c>
      <c r="E9316" s="522" t="s">
        <v>619</v>
      </c>
    </row>
    <row r="9317" spans="1:5" ht="13.5" x14ac:dyDescent="0.25">
      <c r="A9317" s="83">
        <v>3119</v>
      </c>
      <c r="B9317" s="83" t="s">
        <v>9885</v>
      </c>
      <c r="C9317" s="83" t="s">
        <v>225</v>
      </c>
      <c r="D9317" s="359">
        <v>2.2999999999999998</v>
      </c>
      <c r="E9317" s="522" t="s">
        <v>619</v>
      </c>
    </row>
    <row r="9318" spans="1:5" ht="13.5" x14ac:dyDescent="0.25">
      <c r="A9318" s="83">
        <v>3122</v>
      </c>
      <c r="B9318" s="83" t="s">
        <v>9886</v>
      </c>
      <c r="C9318" s="83" t="s">
        <v>225</v>
      </c>
      <c r="D9318" s="359">
        <v>4.68</v>
      </c>
      <c r="E9318" s="522" t="s">
        <v>619</v>
      </c>
    </row>
    <row r="9319" spans="1:5" ht="13.5" x14ac:dyDescent="0.25">
      <c r="A9319" s="83">
        <v>3121</v>
      </c>
      <c r="B9319" s="83" t="s">
        <v>9887</v>
      </c>
      <c r="C9319" s="83" t="s">
        <v>225</v>
      </c>
      <c r="D9319" s="359">
        <v>5.31</v>
      </c>
      <c r="E9319" s="522" t="s">
        <v>619</v>
      </c>
    </row>
    <row r="9320" spans="1:5" ht="13.5" x14ac:dyDescent="0.25">
      <c r="A9320" s="83">
        <v>3120</v>
      </c>
      <c r="B9320" s="83" t="s">
        <v>9888</v>
      </c>
      <c r="C9320" s="83" t="s">
        <v>225</v>
      </c>
      <c r="D9320" s="359">
        <v>10.06</v>
      </c>
      <c r="E9320" s="522" t="s">
        <v>619</v>
      </c>
    </row>
    <row r="9321" spans="1:5" ht="13.5" x14ac:dyDescent="0.25">
      <c r="A9321" s="83">
        <v>11455</v>
      </c>
      <c r="B9321" s="83" t="s">
        <v>9889</v>
      </c>
      <c r="C9321" s="83" t="s">
        <v>225</v>
      </c>
      <c r="D9321" s="359">
        <v>14.55</v>
      </c>
      <c r="E9321" s="522" t="s">
        <v>619</v>
      </c>
    </row>
    <row r="9322" spans="1:5" ht="13.5" x14ac:dyDescent="0.25">
      <c r="A9322" s="83">
        <v>11456</v>
      </c>
      <c r="B9322" s="83" t="s">
        <v>9890</v>
      </c>
      <c r="C9322" s="83" t="s">
        <v>225</v>
      </c>
      <c r="D9322" s="359">
        <v>17.399999999999999</v>
      </c>
      <c r="E9322" s="522" t="s">
        <v>619</v>
      </c>
    </row>
    <row r="9323" spans="1:5" ht="13.5" x14ac:dyDescent="0.25">
      <c r="A9323" s="83">
        <v>3107</v>
      </c>
      <c r="B9323" s="83" t="s">
        <v>9891</v>
      </c>
      <c r="C9323" s="83" t="s">
        <v>225</v>
      </c>
      <c r="D9323" s="359">
        <v>7.34</v>
      </c>
      <c r="E9323" s="522" t="s">
        <v>619</v>
      </c>
    </row>
    <row r="9324" spans="1:5" ht="13.5" x14ac:dyDescent="0.25">
      <c r="A9324" s="83">
        <v>43583</v>
      </c>
      <c r="B9324" s="83" t="s">
        <v>9892</v>
      </c>
      <c r="C9324" s="83" t="s">
        <v>225</v>
      </c>
      <c r="D9324" s="359">
        <v>8.2799999999999994</v>
      </c>
      <c r="E9324" s="522" t="s">
        <v>619</v>
      </c>
    </row>
    <row r="9325" spans="1:5" ht="13.5" x14ac:dyDescent="0.25">
      <c r="A9325" s="83">
        <v>43586</v>
      </c>
      <c r="B9325" s="83" t="s">
        <v>9893</v>
      </c>
      <c r="C9325" s="83" t="s">
        <v>225</v>
      </c>
      <c r="D9325" s="359">
        <v>8.48</v>
      </c>
      <c r="E9325" s="522" t="s">
        <v>619</v>
      </c>
    </row>
    <row r="9326" spans="1:5" ht="13.5" x14ac:dyDescent="0.25">
      <c r="A9326" s="83">
        <v>11461</v>
      </c>
      <c r="B9326" s="83" t="s">
        <v>9894</v>
      </c>
      <c r="C9326" s="83" t="s">
        <v>225</v>
      </c>
      <c r="D9326" s="359">
        <v>9.24</v>
      </c>
      <c r="E9326" s="522" t="s">
        <v>619</v>
      </c>
    </row>
    <row r="9327" spans="1:5" ht="13.5" x14ac:dyDescent="0.25">
      <c r="A9327" s="83">
        <v>43587</v>
      </c>
      <c r="B9327" s="83" t="s">
        <v>9895</v>
      </c>
      <c r="C9327" s="83" t="s">
        <v>225</v>
      </c>
      <c r="D9327" s="359">
        <v>10.66</v>
      </c>
      <c r="E9327" s="522" t="s">
        <v>619</v>
      </c>
    </row>
    <row r="9328" spans="1:5" ht="13.5" x14ac:dyDescent="0.25">
      <c r="A9328" s="83">
        <v>3106</v>
      </c>
      <c r="B9328" s="83" t="s">
        <v>9896</v>
      </c>
      <c r="C9328" s="83" t="s">
        <v>225</v>
      </c>
      <c r="D9328" s="359">
        <v>13.53</v>
      </c>
      <c r="E9328" s="522" t="s">
        <v>619</v>
      </c>
    </row>
    <row r="9329" spans="1:5" ht="13.5" x14ac:dyDescent="0.25">
      <c r="A9329" s="83">
        <v>25951</v>
      </c>
      <c r="B9329" s="83" t="s">
        <v>9897</v>
      </c>
      <c r="C9329" s="83" t="s">
        <v>260</v>
      </c>
      <c r="D9329" s="359">
        <v>2.72</v>
      </c>
      <c r="E9329" s="522" t="s">
        <v>619</v>
      </c>
    </row>
    <row r="9330" spans="1:5" ht="13.5" x14ac:dyDescent="0.25">
      <c r="A9330" s="83">
        <v>3123</v>
      </c>
      <c r="B9330" s="83" t="s">
        <v>9898</v>
      </c>
      <c r="C9330" s="83" t="s">
        <v>260</v>
      </c>
      <c r="D9330" s="359">
        <v>2.54</v>
      </c>
      <c r="E9330" s="522" t="s">
        <v>619</v>
      </c>
    </row>
    <row r="9331" spans="1:5" ht="13.5" x14ac:dyDescent="0.25">
      <c r="A9331" s="83">
        <v>38125</v>
      </c>
      <c r="B9331" s="83" t="s">
        <v>9899</v>
      </c>
      <c r="C9331" s="83" t="s">
        <v>260</v>
      </c>
      <c r="D9331" s="359">
        <v>1.1599999999999999</v>
      </c>
      <c r="E9331" s="522" t="s">
        <v>619</v>
      </c>
    </row>
    <row r="9332" spans="1:5" ht="13.5" x14ac:dyDescent="0.25">
      <c r="A9332" s="83">
        <v>39014</v>
      </c>
      <c r="B9332" s="83" t="s">
        <v>9900</v>
      </c>
      <c r="C9332" s="83" t="s">
        <v>260</v>
      </c>
      <c r="D9332" s="359">
        <v>9.56</v>
      </c>
      <c r="E9332" s="522" t="s">
        <v>619</v>
      </c>
    </row>
    <row r="9333" spans="1:5" ht="13.5" x14ac:dyDescent="0.25">
      <c r="A9333" s="83">
        <v>39365</v>
      </c>
      <c r="B9333" s="83" t="s">
        <v>9901</v>
      </c>
      <c r="C9333" s="83" t="s">
        <v>225</v>
      </c>
      <c r="D9333" s="359">
        <v>1275.71</v>
      </c>
      <c r="E9333" s="522" t="s">
        <v>619</v>
      </c>
    </row>
    <row r="9334" spans="1:5" ht="13.5" x14ac:dyDescent="0.25">
      <c r="A9334" s="83">
        <v>39366</v>
      </c>
      <c r="B9334" s="83" t="s">
        <v>9902</v>
      </c>
      <c r="C9334" s="83" t="s">
        <v>225</v>
      </c>
      <c r="D9334" s="359">
        <v>3266.37</v>
      </c>
      <c r="E9334" s="522" t="s">
        <v>619</v>
      </c>
    </row>
    <row r="9335" spans="1:5" ht="13.5" x14ac:dyDescent="0.25">
      <c r="A9335" s="83">
        <v>39367</v>
      </c>
      <c r="B9335" s="83" t="s">
        <v>9903</v>
      </c>
      <c r="C9335" s="83" t="s">
        <v>225</v>
      </c>
      <c r="D9335" s="359">
        <v>4464.54</v>
      </c>
      <c r="E9335" s="522" t="s">
        <v>619</v>
      </c>
    </row>
    <row r="9336" spans="1:5" ht="13.5" x14ac:dyDescent="0.25">
      <c r="A9336" s="83">
        <v>37394</v>
      </c>
      <c r="B9336" s="83" t="s">
        <v>9904</v>
      </c>
      <c r="C9336" s="83" t="s">
        <v>9905</v>
      </c>
      <c r="D9336" s="359">
        <v>42.34</v>
      </c>
      <c r="E9336" s="522" t="s">
        <v>619</v>
      </c>
    </row>
    <row r="9337" spans="1:5" ht="13.5" x14ac:dyDescent="0.25">
      <c r="A9337" s="83">
        <v>14146</v>
      </c>
      <c r="B9337" s="83" t="s">
        <v>9906</v>
      </c>
      <c r="C9337" s="83" t="s">
        <v>9905</v>
      </c>
      <c r="D9337" s="359">
        <v>68.09</v>
      </c>
      <c r="E9337" s="522" t="s">
        <v>619</v>
      </c>
    </row>
    <row r="9338" spans="1:5" ht="13.5" x14ac:dyDescent="0.25">
      <c r="A9338" s="83">
        <v>38134</v>
      </c>
      <c r="B9338" s="83" t="s">
        <v>9907</v>
      </c>
      <c r="C9338" s="83" t="s">
        <v>260</v>
      </c>
      <c r="D9338" s="359">
        <v>102.03</v>
      </c>
      <c r="E9338" s="522" t="s">
        <v>619</v>
      </c>
    </row>
    <row r="9339" spans="1:5" ht="13.5" x14ac:dyDescent="0.25">
      <c r="A9339" s="83">
        <v>38132</v>
      </c>
      <c r="B9339" s="83" t="s">
        <v>9908</v>
      </c>
      <c r="C9339" s="83" t="s">
        <v>260</v>
      </c>
      <c r="D9339" s="359">
        <v>104.06</v>
      </c>
      <c r="E9339" s="522" t="s">
        <v>619</v>
      </c>
    </row>
    <row r="9340" spans="1:5" ht="13.5" x14ac:dyDescent="0.25">
      <c r="A9340" s="83">
        <v>38133</v>
      </c>
      <c r="B9340" s="83" t="s">
        <v>9909</v>
      </c>
      <c r="C9340" s="83" t="s">
        <v>260</v>
      </c>
      <c r="D9340" s="359">
        <v>100.66</v>
      </c>
      <c r="E9340" s="522" t="s">
        <v>619</v>
      </c>
    </row>
    <row r="9341" spans="1:5" ht="13.5" x14ac:dyDescent="0.25">
      <c r="A9341" s="83">
        <v>938</v>
      </c>
      <c r="B9341" s="83" t="s">
        <v>9910</v>
      </c>
      <c r="C9341" s="83" t="s">
        <v>206</v>
      </c>
      <c r="D9341" s="359">
        <v>1.36</v>
      </c>
      <c r="E9341" s="522" t="s">
        <v>619</v>
      </c>
    </row>
    <row r="9342" spans="1:5" ht="13.5" x14ac:dyDescent="0.25">
      <c r="A9342" s="83">
        <v>937</v>
      </c>
      <c r="B9342" s="83" t="s">
        <v>9911</v>
      </c>
      <c r="C9342" s="83" t="s">
        <v>206</v>
      </c>
      <c r="D9342" s="359">
        <v>8.42</v>
      </c>
      <c r="E9342" s="522" t="s">
        <v>619</v>
      </c>
    </row>
    <row r="9343" spans="1:5" ht="13.5" x14ac:dyDescent="0.25">
      <c r="A9343" s="83">
        <v>939</v>
      </c>
      <c r="B9343" s="83" t="s">
        <v>9912</v>
      </c>
      <c r="C9343" s="83" t="s">
        <v>206</v>
      </c>
      <c r="D9343" s="359">
        <v>2.1800000000000002</v>
      </c>
      <c r="E9343" s="522" t="s">
        <v>619</v>
      </c>
    </row>
    <row r="9344" spans="1:5" ht="13.5" x14ac:dyDescent="0.25">
      <c r="A9344" s="83">
        <v>944</v>
      </c>
      <c r="B9344" s="83" t="s">
        <v>9913</v>
      </c>
      <c r="C9344" s="83" t="s">
        <v>206</v>
      </c>
      <c r="D9344" s="359">
        <v>3.72</v>
      </c>
      <c r="E9344" s="522" t="s">
        <v>619</v>
      </c>
    </row>
    <row r="9345" spans="1:5" ht="13.5" x14ac:dyDescent="0.25">
      <c r="A9345" s="83">
        <v>940</v>
      </c>
      <c r="B9345" s="83" t="s">
        <v>9914</v>
      </c>
      <c r="C9345" s="83" t="s">
        <v>206</v>
      </c>
      <c r="D9345" s="359">
        <v>5.15</v>
      </c>
      <c r="E9345" s="522" t="s">
        <v>619</v>
      </c>
    </row>
    <row r="9346" spans="1:5" ht="13.5" x14ac:dyDescent="0.25">
      <c r="A9346" s="83">
        <v>936</v>
      </c>
      <c r="B9346" s="83" t="s">
        <v>9915</v>
      </c>
      <c r="C9346" s="83" t="s">
        <v>206</v>
      </c>
      <c r="D9346" s="359">
        <v>1.28</v>
      </c>
      <c r="E9346" s="522" t="s">
        <v>619</v>
      </c>
    </row>
    <row r="9347" spans="1:5" ht="13.5" x14ac:dyDescent="0.25">
      <c r="A9347" s="83">
        <v>935</v>
      </c>
      <c r="B9347" s="83" t="s">
        <v>9916</v>
      </c>
      <c r="C9347" s="83" t="s">
        <v>206</v>
      </c>
      <c r="D9347" s="359">
        <v>0.98</v>
      </c>
      <c r="E9347" s="522" t="s">
        <v>619</v>
      </c>
    </row>
    <row r="9348" spans="1:5" ht="13.5" x14ac:dyDescent="0.25">
      <c r="A9348" s="83">
        <v>44397</v>
      </c>
      <c r="B9348" s="83" t="s">
        <v>9917</v>
      </c>
      <c r="C9348" s="83" t="s">
        <v>206</v>
      </c>
      <c r="D9348" s="359">
        <v>3.43</v>
      </c>
      <c r="E9348" s="522" t="s">
        <v>619</v>
      </c>
    </row>
    <row r="9349" spans="1:5" ht="13.5" x14ac:dyDescent="0.25">
      <c r="A9349" s="83">
        <v>406</v>
      </c>
      <c r="B9349" s="83" t="s">
        <v>9918</v>
      </c>
      <c r="C9349" s="83" t="s">
        <v>225</v>
      </c>
      <c r="D9349" s="359">
        <v>77.209999999999994</v>
      </c>
      <c r="E9349" s="522" t="s">
        <v>619</v>
      </c>
    </row>
    <row r="9350" spans="1:5" ht="13.5" x14ac:dyDescent="0.25">
      <c r="A9350" s="83">
        <v>42529</v>
      </c>
      <c r="B9350" s="83" t="s">
        <v>9919</v>
      </c>
      <c r="C9350" s="83" t="s">
        <v>206</v>
      </c>
      <c r="D9350" s="359">
        <v>1.26</v>
      </c>
      <c r="E9350" s="522" t="s">
        <v>619</v>
      </c>
    </row>
    <row r="9351" spans="1:5" ht="13.5" x14ac:dyDescent="0.25">
      <c r="A9351" s="83">
        <v>39634</v>
      </c>
      <c r="B9351" s="83" t="s">
        <v>9920</v>
      </c>
      <c r="C9351" s="83" t="s">
        <v>206</v>
      </c>
      <c r="D9351" s="359">
        <v>8.1199999999999992</v>
      </c>
      <c r="E9351" s="522" t="s">
        <v>619</v>
      </c>
    </row>
    <row r="9352" spans="1:5" ht="13.5" x14ac:dyDescent="0.25">
      <c r="A9352" s="83">
        <v>39701</v>
      </c>
      <c r="B9352" s="83" t="s">
        <v>9921</v>
      </c>
      <c r="C9352" s="83" t="s">
        <v>225</v>
      </c>
      <c r="D9352" s="359">
        <v>111.34</v>
      </c>
      <c r="E9352" s="522" t="s">
        <v>619</v>
      </c>
    </row>
    <row r="9353" spans="1:5" ht="13.5" x14ac:dyDescent="0.25">
      <c r="A9353" s="83">
        <v>12815</v>
      </c>
      <c r="B9353" s="83" t="s">
        <v>9922</v>
      </c>
      <c r="C9353" s="83" t="s">
        <v>225</v>
      </c>
      <c r="D9353" s="359">
        <v>7.9</v>
      </c>
      <c r="E9353" s="522" t="s">
        <v>619</v>
      </c>
    </row>
    <row r="9354" spans="1:5" ht="13.5" x14ac:dyDescent="0.25">
      <c r="A9354" s="83">
        <v>407</v>
      </c>
      <c r="B9354" s="83" t="s">
        <v>9923</v>
      </c>
      <c r="C9354" s="83" t="s">
        <v>260</v>
      </c>
      <c r="D9354" s="359">
        <v>58.41</v>
      </c>
      <c r="E9354" s="522" t="s">
        <v>619</v>
      </c>
    </row>
    <row r="9355" spans="1:5" ht="13.5" x14ac:dyDescent="0.25">
      <c r="A9355" s="83">
        <v>39431</v>
      </c>
      <c r="B9355" s="83" t="s">
        <v>9924</v>
      </c>
      <c r="C9355" s="83" t="s">
        <v>206</v>
      </c>
      <c r="D9355" s="359">
        <v>0.28000000000000003</v>
      </c>
      <c r="E9355" s="522" t="s">
        <v>619</v>
      </c>
    </row>
    <row r="9356" spans="1:5" ht="13.5" x14ac:dyDescent="0.25">
      <c r="A9356" s="83">
        <v>39432</v>
      </c>
      <c r="B9356" s="83" t="s">
        <v>9925</v>
      </c>
      <c r="C9356" s="83" t="s">
        <v>206</v>
      </c>
      <c r="D9356" s="359">
        <v>2.52</v>
      </c>
      <c r="E9356" s="522" t="s">
        <v>619</v>
      </c>
    </row>
    <row r="9357" spans="1:5" ht="13.5" x14ac:dyDescent="0.25">
      <c r="A9357" s="83">
        <v>20111</v>
      </c>
      <c r="B9357" s="83" t="s">
        <v>9926</v>
      </c>
      <c r="C9357" s="83" t="s">
        <v>225</v>
      </c>
      <c r="D9357" s="359">
        <v>13.88</v>
      </c>
      <c r="E9357" s="522" t="s">
        <v>619</v>
      </c>
    </row>
    <row r="9358" spans="1:5" ht="13.5" x14ac:dyDescent="0.25">
      <c r="A9358" s="83">
        <v>21127</v>
      </c>
      <c r="B9358" s="83" t="s">
        <v>9927</v>
      </c>
      <c r="C9358" s="83" t="s">
        <v>225</v>
      </c>
      <c r="D9358" s="359">
        <v>5.24</v>
      </c>
      <c r="E9358" s="522" t="s">
        <v>619</v>
      </c>
    </row>
    <row r="9359" spans="1:5" ht="13.5" x14ac:dyDescent="0.25">
      <c r="A9359" s="83">
        <v>404</v>
      </c>
      <c r="B9359" s="83" t="s">
        <v>9928</v>
      </c>
      <c r="C9359" s="83" t="s">
        <v>206</v>
      </c>
      <c r="D9359" s="359">
        <v>1.89</v>
      </c>
      <c r="E9359" s="522" t="s">
        <v>619</v>
      </c>
    </row>
    <row r="9360" spans="1:5" ht="13.5" x14ac:dyDescent="0.25">
      <c r="A9360" s="83">
        <v>14151</v>
      </c>
      <c r="B9360" s="83" t="s">
        <v>9929</v>
      </c>
      <c r="C9360" s="83" t="s">
        <v>225</v>
      </c>
      <c r="D9360" s="359">
        <v>48.93</v>
      </c>
      <c r="E9360" s="522" t="s">
        <v>619</v>
      </c>
    </row>
    <row r="9361" spans="1:5" ht="13.5" x14ac:dyDescent="0.25">
      <c r="A9361" s="83">
        <v>14153</v>
      </c>
      <c r="B9361" s="83" t="s">
        <v>9930</v>
      </c>
      <c r="C9361" s="83" t="s">
        <v>225</v>
      </c>
      <c r="D9361" s="359">
        <v>55.32</v>
      </c>
      <c r="E9361" s="522" t="s">
        <v>619</v>
      </c>
    </row>
    <row r="9362" spans="1:5" ht="13.5" x14ac:dyDescent="0.25">
      <c r="A9362" s="83">
        <v>14152</v>
      </c>
      <c r="B9362" s="83" t="s">
        <v>9931</v>
      </c>
      <c r="C9362" s="83" t="s">
        <v>225</v>
      </c>
      <c r="D9362" s="359">
        <v>42.47</v>
      </c>
      <c r="E9362" s="522" t="s">
        <v>619</v>
      </c>
    </row>
    <row r="9363" spans="1:5" ht="13.5" x14ac:dyDescent="0.25">
      <c r="A9363" s="83">
        <v>14154</v>
      </c>
      <c r="B9363" s="83" t="s">
        <v>9932</v>
      </c>
      <c r="C9363" s="83" t="s">
        <v>225</v>
      </c>
      <c r="D9363" s="359">
        <v>148.63999999999999</v>
      </c>
      <c r="E9363" s="522" t="s">
        <v>619</v>
      </c>
    </row>
    <row r="9364" spans="1:5" ht="13.5" x14ac:dyDescent="0.25">
      <c r="A9364" s="83">
        <v>3146</v>
      </c>
      <c r="B9364" s="83" t="s">
        <v>9933</v>
      </c>
      <c r="C9364" s="83" t="s">
        <v>225</v>
      </c>
      <c r="D9364" s="359">
        <v>4.17</v>
      </c>
      <c r="E9364" s="522" t="s">
        <v>619</v>
      </c>
    </row>
    <row r="9365" spans="1:5" ht="13.5" x14ac:dyDescent="0.25">
      <c r="A9365" s="83">
        <v>3143</v>
      </c>
      <c r="B9365" s="83" t="s">
        <v>9934</v>
      </c>
      <c r="C9365" s="83" t="s">
        <v>225</v>
      </c>
      <c r="D9365" s="359">
        <v>9.48</v>
      </c>
      <c r="E9365" s="522" t="s">
        <v>619</v>
      </c>
    </row>
    <row r="9366" spans="1:5" ht="13.5" x14ac:dyDescent="0.25">
      <c r="A9366" s="83">
        <v>3148</v>
      </c>
      <c r="B9366" s="83" t="s">
        <v>9935</v>
      </c>
      <c r="C9366" s="83" t="s">
        <v>225</v>
      </c>
      <c r="D9366" s="359">
        <v>15.38</v>
      </c>
      <c r="E9366" s="522" t="s">
        <v>619</v>
      </c>
    </row>
    <row r="9367" spans="1:5" ht="13.5" x14ac:dyDescent="0.25">
      <c r="A9367" s="83">
        <v>4310</v>
      </c>
      <c r="B9367" s="83" t="s">
        <v>9936</v>
      </c>
      <c r="C9367" s="83" t="s">
        <v>225</v>
      </c>
      <c r="D9367" s="359">
        <v>3.92</v>
      </c>
      <c r="E9367" s="522" t="s">
        <v>619</v>
      </c>
    </row>
    <row r="9368" spans="1:5" ht="13.5" x14ac:dyDescent="0.25">
      <c r="A9368" s="83">
        <v>4311</v>
      </c>
      <c r="B9368" s="83" t="s">
        <v>9937</v>
      </c>
      <c r="C9368" s="83" t="s">
        <v>225</v>
      </c>
      <c r="D9368" s="359">
        <v>2.76</v>
      </c>
      <c r="E9368" s="522" t="s">
        <v>619</v>
      </c>
    </row>
    <row r="9369" spans="1:5" ht="13.5" x14ac:dyDescent="0.25">
      <c r="A9369" s="83">
        <v>4312</v>
      </c>
      <c r="B9369" s="83" t="s">
        <v>9938</v>
      </c>
      <c r="C9369" s="83" t="s">
        <v>225</v>
      </c>
      <c r="D9369" s="359">
        <v>3.86</v>
      </c>
      <c r="E9369" s="522" t="s">
        <v>619</v>
      </c>
    </row>
    <row r="9370" spans="1:5" ht="13.5" x14ac:dyDescent="0.25">
      <c r="A9370" s="83">
        <v>13261</v>
      </c>
      <c r="B9370" s="83" t="s">
        <v>9939</v>
      </c>
      <c r="C9370" s="83" t="s">
        <v>225</v>
      </c>
      <c r="D9370" s="359">
        <v>1.9</v>
      </c>
      <c r="E9370" s="522" t="s">
        <v>619</v>
      </c>
    </row>
    <row r="9371" spans="1:5" ht="13.5" x14ac:dyDescent="0.25">
      <c r="A9371" s="83">
        <v>3255</v>
      </c>
      <c r="B9371" s="83" t="s">
        <v>9940</v>
      </c>
      <c r="C9371" s="83" t="s">
        <v>225</v>
      </c>
      <c r="D9371" s="359">
        <v>11.88</v>
      </c>
      <c r="E9371" s="522" t="s">
        <v>619</v>
      </c>
    </row>
    <row r="9372" spans="1:5" ht="13.5" x14ac:dyDescent="0.25">
      <c r="A9372" s="83">
        <v>3254</v>
      </c>
      <c r="B9372" s="83" t="s">
        <v>9941</v>
      </c>
      <c r="C9372" s="83" t="s">
        <v>225</v>
      </c>
      <c r="D9372" s="359">
        <v>192.86</v>
      </c>
      <c r="E9372" s="522" t="s">
        <v>619</v>
      </c>
    </row>
    <row r="9373" spans="1:5" ht="13.5" x14ac:dyDescent="0.25">
      <c r="A9373" s="83">
        <v>3259</v>
      </c>
      <c r="B9373" s="83" t="s">
        <v>9942</v>
      </c>
      <c r="C9373" s="83" t="s">
        <v>225</v>
      </c>
      <c r="D9373" s="359">
        <v>23.18</v>
      </c>
      <c r="E9373" s="522" t="s">
        <v>619</v>
      </c>
    </row>
    <row r="9374" spans="1:5" ht="13.5" x14ac:dyDescent="0.25">
      <c r="A9374" s="83">
        <v>3258</v>
      </c>
      <c r="B9374" s="83" t="s">
        <v>9943</v>
      </c>
      <c r="C9374" s="83" t="s">
        <v>225</v>
      </c>
      <c r="D9374" s="359">
        <v>14</v>
      </c>
      <c r="E9374" s="522" t="s">
        <v>619</v>
      </c>
    </row>
    <row r="9375" spans="1:5" ht="13.5" x14ac:dyDescent="0.25">
      <c r="A9375" s="83">
        <v>3251</v>
      </c>
      <c r="B9375" s="83" t="s">
        <v>9944</v>
      </c>
      <c r="C9375" s="83" t="s">
        <v>225</v>
      </c>
      <c r="D9375" s="359">
        <v>8.26</v>
      </c>
      <c r="E9375" s="522" t="s">
        <v>619</v>
      </c>
    </row>
    <row r="9376" spans="1:5" ht="13.5" x14ac:dyDescent="0.25">
      <c r="A9376" s="83">
        <v>3256</v>
      </c>
      <c r="B9376" s="83" t="s">
        <v>9945</v>
      </c>
      <c r="C9376" s="83" t="s">
        <v>225</v>
      </c>
      <c r="D9376" s="359">
        <v>15.64</v>
      </c>
      <c r="E9376" s="522" t="s">
        <v>619</v>
      </c>
    </row>
    <row r="9377" spans="1:5" ht="13.5" x14ac:dyDescent="0.25">
      <c r="A9377" s="83">
        <v>3261</v>
      </c>
      <c r="B9377" s="83" t="s">
        <v>9946</v>
      </c>
      <c r="C9377" s="83" t="s">
        <v>225</v>
      </c>
      <c r="D9377" s="359">
        <v>170.56</v>
      </c>
      <c r="E9377" s="522" t="s">
        <v>619</v>
      </c>
    </row>
    <row r="9378" spans="1:5" ht="13.5" x14ac:dyDescent="0.25">
      <c r="A9378" s="83">
        <v>3260</v>
      </c>
      <c r="B9378" s="83" t="s">
        <v>9947</v>
      </c>
      <c r="C9378" s="83" t="s">
        <v>225</v>
      </c>
      <c r="D9378" s="359">
        <v>29.3</v>
      </c>
      <c r="E9378" s="522" t="s">
        <v>619</v>
      </c>
    </row>
    <row r="9379" spans="1:5" ht="13.5" x14ac:dyDescent="0.25">
      <c r="A9379" s="83">
        <v>3272</v>
      </c>
      <c r="B9379" s="83" t="s">
        <v>9948</v>
      </c>
      <c r="C9379" s="83" t="s">
        <v>225</v>
      </c>
      <c r="D9379" s="359">
        <v>41.75</v>
      </c>
      <c r="E9379" s="522" t="s">
        <v>619</v>
      </c>
    </row>
    <row r="9380" spans="1:5" ht="13.5" x14ac:dyDescent="0.25">
      <c r="A9380" s="83">
        <v>3265</v>
      </c>
      <c r="B9380" s="83" t="s">
        <v>9949</v>
      </c>
      <c r="C9380" s="83" t="s">
        <v>225</v>
      </c>
      <c r="D9380" s="359">
        <v>33.17</v>
      </c>
      <c r="E9380" s="522" t="s">
        <v>619</v>
      </c>
    </row>
    <row r="9381" spans="1:5" ht="13.5" x14ac:dyDescent="0.25">
      <c r="A9381" s="83">
        <v>3262</v>
      </c>
      <c r="B9381" s="83" t="s">
        <v>9950</v>
      </c>
      <c r="C9381" s="83" t="s">
        <v>225</v>
      </c>
      <c r="D9381" s="359">
        <v>14.52</v>
      </c>
      <c r="E9381" s="522" t="s">
        <v>619</v>
      </c>
    </row>
    <row r="9382" spans="1:5" ht="13.5" x14ac:dyDescent="0.25">
      <c r="A9382" s="83">
        <v>3264</v>
      </c>
      <c r="B9382" s="83" t="s">
        <v>9951</v>
      </c>
      <c r="C9382" s="83" t="s">
        <v>225</v>
      </c>
      <c r="D9382" s="359">
        <v>23.85</v>
      </c>
      <c r="E9382" s="522" t="s">
        <v>619</v>
      </c>
    </row>
    <row r="9383" spans="1:5" ht="13.5" x14ac:dyDescent="0.25">
      <c r="A9383" s="83">
        <v>3267</v>
      </c>
      <c r="B9383" s="83" t="s">
        <v>9952</v>
      </c>
      <c r="C9383" s="83" t="s">
        <v>225</v>
      </c>
      <c r="D9383" s="359">
        <v>77.89</v>
      </c>
      <c r="E9383" s="522" t="s">
        <v>619</v>
      </c>
    </row>
    <row r="9384" spans="1:5" ht="13.5" x14ac:dyDescent="0.25">
      <c r="A9384" s="83">
        <v>3266</v>
      </c>
      <c r="B9384" s="83" t="s">
        <v>9953</v>
      </c>
      <c r="C9384" s="83" t="s">
        <v>225</v>
      </c>
      <c r="D9384" s="359">
        <v>49.56</v>
      </c>
      <c r="E9384" s="522" t="s">
        <v>619</v>
      </c>
    </row>
    <row r="9385" spans="1:5" ht="13.5" x14ac:dyDescent="0.25">
      <c r="A9385" s="83">
        <v>3263</v>
      </c>
      <c r="B9385" s="83" t="s">
        <v>9954</v>
      </c>
      <c r="C9385" s="83" t="s">
        <v>225</v>
      </c>
      <c r="D9385" s="359">
        <v>19.829999999999998</v>
      </c>
      <c r="E9385" s="522" t="s">
        <v>619</v>
      </c>
    </row>
    <row r="9386" spans="1:5" ht="13.5" x14ac:dyDescent="0.25">
      <c r="A9386" s="83">
        <v>3268</v>
      </c>
      <c r="B9386" s="83" t="s">
        <v>9955</v>
      </c>
      <c r="C9386" s="83" t="s">
        <v>225</v>
      </c>
      <c r="D9386" s="359">
        <v>105.31</v>
      </c>
      <c r="E9386" s="522" t="s">
        <v>619</v>
      </c>
    </row>
    <row r="9387" spans="1:5" ht="13.5" x14ac:dyDescent="0.25">
      <c r="A9387" s="83">
        <v>3271</v>
      </c>
      <c r="B9387" s="83" t="s">
        <v>9956</v>
      </c>
      <c r="C9387" s="83" t="s">
        <v>225</v>
      </c>
      <c r="D9387" s="359">
        <v>155.69</v>
      </c>
      <c r="E9387" s="522" t="s">
        <v>619</v>
      </c>
    </row>
    <row r="9388" spans="1:5" ht="13.5" x14ac:dyDescent="0.25">
      <c r="A9388" s="83">
        <v>3270</v>
      </c>
      <c r="B9388" s="83" t="s">
        <v>9957</v>
      </c>
      <c r="C9388" s="83" t="s">
        <v>225</v>
      </c>
      <c r="D9388" s="359">
        <v>261.58</v>
      </c>
      <c r="E9388" s="522" t="s">
        <v>619</v>
      </c>
    </row>
    <row r="9389" spans="1:5" ht="13.5" x14ac:dyDescent="0.25">
      <c r="A9389" s="83">
        <v>3275</v>
      </c>
      <c r="B9389" s="83" t="s">
        <v>9958</v>
      </c>
      <c r="C9389" s="83" t="s">
        <v>184</v>
      </c>
      <c r="D9389" s="359">
        <v>119.18</v>
      </c>
      <c r="E9389" s="522" t="s">
        <v>619</v>
      </c>
    </row>
    <row r="9390" spans="1:5" ht="13.5" x14ac:dyDescent="0.25">
      <c r="A9390" s="83">
        <v>39512</v>
      </c>
      <c r="B9390" s="83" t="s">
        <v>9959</v>
      </c>
      <c r="C9390" s="83" t="s">
        <v>184</v>
      </c>
      <c r="D9390" s="359">
        <v>127.5</v>
      </c>
      <c r="E9390" s="522" t="s">
        <v>619</v>
      </c>
    </row>
    <row r="9391" spans="1:5" ht="13.5" x14ac:dyDescent="0.25">
      <c r="A9391" s="83">
        <v>39511</v>
      </c>
      <c r="B9391" s="83" t="s">
        <v>9960</v>
      </c>
      <c r="C9391" s="83" t="s">
        <v>184</v>
      </c>
      <c r="D9391" s="359">
        <v>139.07</v>
      </c>
      <c r="E9391" s="522" t="s">
        <v>619</v>
      </c>
    </row>
    <row r="9392" spans="1:5" ht="13.5" x14ac:dyDescent="0.25">
      <c r="A9392" s="83">
        <v>39513</v>
      </c>
      <c r="B9392" s="83" t="s">
        <v>9961</v>
      </c>
      <c r="C9392" s="83" t="s">
        <v>184</v>
      </c>
      <c r="D9392" s="359">
        <v>149.16999999999999</v>
      </c>
      <c r="E9392" s="522" t="s">
        <v>619</v>
      </c>
    </row>
    <row r="9393" spans="1:5" ht="13.5" x14ac:dyDescent="0.25">
      <c r="A9393" s="83">
        <v>3286</v>
      </c>
      <c r="B9393" s="83" t="s">
        <v>9962</v>
      </c>
      <c r="C9393" s="83" t="s">
        <v>184</v>
      </c>
      <c r="D9393" s="359">
        <v>79.41</v>
      </c>
      <c r="E9393" s="522" t="s">
        <v>619</v>
      </c>
    </row>
    <row r="9394" spans="1:5" ht="13.5" x14ac:dyDescent="0.25">
      <c r="A9394" s="83">
        <v>3287</v>
      </c>
      <c r="B9394" s="83" t="s">
        <v>9963</v>
      </c>
      <c r="C9394" s="83" t="s">
        <v>184</v>
      </c>
      <c r="D9394" s="359">
        <v>120</v>
      </c>
      <c r="E9394" s="522" t="s">
        <v>619</v>
      </c>
    </row>
    <row r="9395" spans="1:5" ht="13.5" x14ac:dyDescent="0.25">
      <c r="A9395" s="83">
        <v>3283</v>
      </c>
      <c r="B9395" s="83" t="s">
        <v>9964</v>
      </c>
      <c r="C9395" s="83" t="s">
        <v>184</v>
      </c>
      <c r="D9395" s="359">
        <v>25.2</v>
      </c>
      <c r="E9395" s="522" t="s">
        <v>619</v>
      </c>
    </row>
    <row r="9396" spans="1:5" ht="13.5" x14ac:dyDescent="0.25">
      <c r="A9396" s="83">
        <v>11587</v>
      </c>
      <c r="B9396" s="83" t="s">
        <v>9965</v>
      </c>
      <c r="C9396" s="83" t="s">
        <v>184</v>
      </c>
      <c r="D9396" s="359">
        <v>81.72</v>
      </c>
      <c r="E9396" s="522" t="s">
        <v>619</v>
      </c>
    </row>
    <row r="9397" spans="1:5" ht="13.5" x14ac:dyDescent="0.25">
      <c r="A9397" s="83">
        <v>36225</v>
      </c>
      <c r="B9397" s="83" t="s">
        <v>9966</v>
      </c>
      <c r="C9397" s="83" t="s">
        <v>184</v>
      </c>
      <c r="D9397" s="359">
        <v>33.200000000000003</v>
      </c>
      <c r="E9397" s="522" t="s">
        <v>619</v>
      </c>
    </row>
    <row r="9398" spans="1:5" ht="13.5" x14ac:dyDescent="0.25">
      <c r="A9398" s="83">
        <v>36230</v>
      </c>
      <c r="B9398" s="83" t="s">
        <v>9967</v>
      </c>
      <c r="C9398" s="83" t="s">
        <v>184</v>
      </c>
      <c r="D9398" s="359">
        <v>24.39</v>
      </c>
      <c r="E9398" s="522" t="s">
        <v>619</v>
      </c>
    </row>
    <row r="9399" spans="1:5" ht="13.5" x14ac:dyDescent="0.25">
      <c r="A9399" s="83">
        <v>36238</v>
      </c>
      <c r="B9399" s="83" t="s">
        <v>9968</v>
      </c>
      <c r="C9399" s="83" t="s">
        <v>184</v>
      </c>
      <c r="D9399" s="359">
        <v>23.83</v>
      </c>
      <c r="E9399" s="522" t="s">
        <v>619</v>
      </c>
    </row>
    <row r="9400" spans="1:5" ht="13.5" x14ac:dyDescent="0.25">
      <c r="A9400" s="83">
        <v>39363</v>
      </c>
      <c r="B9400" s="83" t="s">
        <v>9969</v>
      </c>
      <c r="C9400" s="83" t="s">
        <v>225</v>
      </c>
      <c r="D9400" s="359">
        <v>5196.5</v>
      </c>
      <c r="E9400" s="522" t="s">
        <v>619</v>
      </c>
    </row>
    <row r="9401" spans="1:5" ht="13.5" x14ac:dyDescent="0.25">
      <c r="A9401" s="83">
        <v>39361</v>
      </c>
      <c r="B9401" s="83" t="s">
        <v>9970</v>
      </c>
      <c r="C9401" s="83" t="s">
        <v>225</v>
      </c>
      <c r="D9401" s="359">
        <v>1336.24</v>
      </c>
      <c r="E9401" s="522" t="s">
        <v>619</v>
      </c>
    </row>
    <row r="9402" spans="1:5" ht="13.5" x14ac:dyDescent="0.25">
      <c r="A9402" s="83">
        <v>39362</v>
      </c>
      <c r="B9402" s="83" t="s">
        <v>9971</v>
      </c>
      <c r="C9402" s="83" t="s">
        <v>225</v>
      </c>
      <c r="D9402" s="359">
        <v>4111.96</v>
      </c>
      <c r="E9402" s="522" t="s">
        <v>619</v>
      </c>
    </row>
    <row r="9403" spans="1:5" ht="13.5" x14ac:dyDescent="0.25">
      <c r="A9403" s="83">
        <v>39364</v>
      </c>
      <c r="B9403" s="83" t="s">
        <v>9972</v>
      </c>
      <c r="C9403" s="83" t="s">
        <v>225</v>
      </c>
      <c r="D9403" s="359">
        <v>11877.72</v>
      </c>
      <c r="E9403" s="522" t="s">
        <v>619</v>
      </c>
    </row>
    <row r="9404" spans="1:5" ht="13.5" x14ac:dyDescent="0.25">
      <c r="A9404" s="83">
        <v>14576</v>
      </c>
      <c r="B9404" s="83" t="s">
        <v>9973</v>
      </c>
      <c r="C9404" s="83" t="s">
        <v>225</v>
      </c>
      <c r="D9404" s="359">
        <v>6426686.2800000003</v>
      </c>
      <c r="E9404" s="522" t="s">
        <v>619</v>
      </c>
    </row>
    <row r="9405" spans="1:5" ht="13.5" x14ac:dyDescent="0.25">
      <c r="A9405" s="83">
        <v>13877</v>
      </c>
      <c r="B9405" s="83" t="s">
        <v>9974</v>
      </c>
      <c r="C9405" s="83" t="s">
        <v>225</v>
      </c>
      <c r="D9405" s="359">
        <v>2751168.54</v>
      </c>
      <c r="E9405" s="522" t="s">
        <v>619</v>
      </c>
    </row>
    <row r="9406" spans="1:5" ht="13.5" x14ac:dyDescent="0.25">
      <c r="A9406" s="83">
        <v>7307</v>
      </c>
      <c r="B9406" s="83" t="s">
        <v>9975</v>
      </c>
      <c r="C9406" s="83" t="s">
        <v>7331</v>
      </c>
      <c r="D9406" s="359">
        <v>35.020000000000003</v>
      </c>
      <c r="E9406" s="522" t="s">
        <v>619</v>
      </c>
    </row>
    <row r="9407" spans="1:5" ht="13.5" x14ac:dyDescent="0.25">
      <c r="A9407" s="83">
        <v>38122</v>
      </c>
      <c r="B9407" s="83" t="s">
        <v>9976</v>
      </c>
      <c r="C9407" s="83" t="s">
        <v>7331</v>
      </c>
      <c r="D9407" s="359">
        <v>17.920000000000002</v>
      </c>
      <c r="E9407" s="522" t="s">
        <v>619</v>
      </c>
    </row>
    <row r="9408" spans="1:5" ht="13.5" x14ac:dyDescent="0.25">
      <c r="A9408" s="83">
        <v>38633</v>
      </c>
      <c r="B9408" s="83" t="s">
        <v>9977</v>
      </c>
      <c r="C9408" s="83" t="s">
        <v>225</v>
      </c>
      <c r="D9408" s="359">
        <v>15.99</v>
      </c>
      <c r="E9408" s="522" t="s">
        <v>619</v>
      </c>
    </row>
    <row r="9409" spans="1:5" ht="13.5" x14ac:dyDescent="0.25">
      <c r="A9409" s="83">
        <v>12344</v>
      </c>
      <c r="B9409" s="83" t="s">
        <v>9978</v>
      </c>
      <c r="C9409" s="83" t="s">
        <v>225</v>
      </c>
      <c r="D9409" s="359">
        <v>3.28</v>
      </c>
      <c r="E9409" s="522" t="s">
        <v>619</v>
      </c>
    </row>
    <row r="9410" spans="1:5" ht="13.5" x14ac:dyDescent="0.25">
      <c r="A9410" s="83">
        <v>12343</v>
      </c>
      <c r="B9410" s="83" t="s">
        <v>9979</v>
      </c>
      <c r="C9410" s="83" t="s">
        <v>225</v>
      </c>
      <c r="D9410" s="359">
        <v>5.09</v>
      </c>
      <c r="E9410" s="522" t="s">
        <v>619</v>
      </c>
    </row>
    <row r="9411" spans="1:5" ht="13.5" x14ac:dyDescent="0.25">
      <c r="A9411" s="83">
        <v>3295</v>
      </c>
      <c r="B9411" s="83" t="s">
        <v>9980</v>
      </c>
      <c r="C9411" s="83" t="s">
        <v>225</v>
      </c>
      <c r="D9411" s="359">
        <v>17.78</v>
      </c>
      <c r="E9411" s="522" t="s">
        <v>619</v>
      </c>
    </row>
    <row r="9412" spans="1:5" ht="13.5" x14ac:dyDescent="0.25">
      <c r="A9412" s="83">
        <v>3302</v>
      </c>
      <c r="B9412" s="83" t="s">
        <v>9981</v>
      </c>
      <c r="C9412" s="83" t="s">
        <v>225</v>
      </c>
      <c r="D9412" s="359">
        <v>18.59</v>
      </c>
      <c r="E9412" s="522" t="s">
        <v>619</v>
      </c>
    </row>
    <row r="9413" spans="1:5" ht="13.5" x14ac:dyDescent="0.25">
      <c r="A9413" s="83">
        <v>3297</v>
      </c>
      <c r="B9413" s="83" t="s">
        <v>9982</v>
      </c>
      <c r="C9413" s="83" t="s">
        <v>225</v>
      </c>
      <c r="D9413" s="359">
        <v>19.850000000000001</v>
      </c>
      <c r="E9413" s="522" t="s">
        <v>619</v>
      </c>
    </row>
    <row r="9414" spans="1:5" ht="13.5" x14ac:dyDescent="0.25">
      <c r="A9414" s="83">
        <v>3294</v>
      </c>
      <c r="B9414" s="83" t="s">
        <v>9983</v>
      </c>
      <c r="C9414" s="83" t="s">
        <v>225</v>
      </c>
      <c r="D9414" s="359">
        <v>20.149999999999999</v>
      </c>
      <c r="E9414" s="522" t="s">
        <v>619</v>
      </c>
    </row>
    <row r="9415" spans="1:5" ht="13.5" x14ac:dyDescent="0.25">
      <c r="A9415" s="83">
        <v>3292</v>
      </c>
      <c r="B9415" s="83" t="s">
        <v>9984</v>
      </c>
      <c r="C9415" s="83" t="s">
        <v>225</v>
      </c>
      <c r="D9415" s="359">
        <v>18.93</v>
      </c>
      <c r="E9415" s="522" t="s">
        <v>619</v>
      </c>
    </row>
    <row r="9416" spans="1:5" ht="13.5" x14ac:dyDescent="0.25">
      <c r="A9416" s="83">
        <v>3298</v>
      </c>
      <c r="B9416" s="83" t="s">
        <v>9985</v>
      </c>
      <c r="C9416" s="83" t="s">
        <v>225</v>
      </c>
      <c r="D9416" s="359">
        <v>44.36</v>
      </c>
      <c r="E9416" s="522" t="s">
        <v>619</v>
      </c>
    </row>
    <row r="9417" spans="1:5" ht="13.5" x14ac:dyDescent="0.25">
      <c r="A9417" s="83">
        <v>11596</v>
      </c>
      <c r="B9417" s="83" t="s">
        <v>9986</v>
      </c>
      <c r="C9417" s="83" t="s">
        <v>225</v>
      </c>
      <c r="D9417" s="359">
        <v>427.42</v>
      </c>
      <c r="E9417" s="522" t="s">
        <v>619</v>
      </c>
    </row>
    <row r="9418" spans="1:5" ht="13.5" x14ac:dyDescent="0.25">
      <c r="A9418" s="83">
        <v>34802</v>
      </c>
      <c r="B9418" s="83" t="s">
        <v>9987</v>
      </c>
      <c r="C9418" s="83" t="s">
        <v>225</v>
      </c>
      <c r="D9418" s="359">
        <v>1173.83</v>
      </c>
      <c r="E9418" s="522" t="s">
        <v>619</v>
      </c>
    </row>
    <row r="9419" spans="1:5" ht="13.5" x14ac:dyDescent="0.25">
      <c r="A9419" s="83">
        <v>11588</v>
      </c>
      <c r="B9419" s="83" t="s">
        <v>9988</v>
      </c>
      <c r="C9419" s="83" t="s">
        <v>225</v>
      </c>
      <c r="D9419" s="359">
        <v>1266.3699999999999</v>
      </c>
      <c r="E9419" s="522" t="s">
        <v>619</v>
      </c>
    </row>
    <row r="9420" spans="1:5" ht="13.5" x14ac:dyDescent="0.25">
      <c r="A9420" s="83">
        <v>34383</v>
      </c>
      <c r="B9420" s="83" t="s">
        <v>9989</v>
      </c>
      <c r="C9420" s="83" t="s">
        <v>225</v>
      </c>
      <c r="D9420" s="359">
        <v>1393.1</v>
      </c>
      <c r="E9420" s="522" t="s">
        <v>619</v>
      </c>
    </row>
    <row r="9421" spans="1:5" ht="13.5" x14ac:dyDescent="0.25">
      <c r="A9421" s="83">
        <v>40451</v>
      </c>
      <c r="B9421" s="83" t="s">
        <v>9990</v>
      </c>
      <c r="C9421" s="83" t="s">
        <v>184</v>
      </c>
      <c r="D9421" s="359">
        <v>112.61</v>
      </c>
      <c r="E9421" s="522" t="s">
        <v>619</v>
      </c>
    </row>
    <row r="9422" spans="1:5" ht="13.5" x14ac:dyDescent="0.25">
      <c r="A9422" s="83">
        <v>40453</v>
      </c>
      <c r="B9422" s="83" t="s">
        <v>9991</v>
      </c>
      <c r="C9422" s="83" t="s">
        <v>184</v>
      </c>
      <c r="D9422" s="359">
        <v>121.84</v>
      </c>
      <c r="E9422" s="522" t="s">
        <v>619</v>
      </c>
    </row>
    <row r="9423" spans="1:5" ht="13.5" x14ac:dyDescent="0.25">
      <c r="A9423" s="83">
        <v>40452</v>
      </c>
      <c r="B9423" s="83" t="s">
        <v>9992</v>
      </c>
      <c r="C9423" s="83" t="s">
        <v>184</v>
      </c>
      <c r="D9423" s="359">
        <v>133.63999999999999</v>
      </c>
      <c r="E9423" s="522" t="s">
        <v>619</v>
      </c>
    </row>
    <row r="9424" spans="1:5" ht="13.5" x14ac:dyDescent="0.25">
      <c r="A9424" s="83">
        <v>11594</v>
      </c>
      <c r="B9424" s="83" t="s">
        <v>9993</v>
      </c>
      <c r="C9424" s="83" t="s">
        <v>225</v>
      </c>
      <c r="D9424" s="359">
        <v>403.63</v>
      </c>
      <c r="E9424" s="522" t="s">
        <v>619</v>
      </c>
    </row>
    <row r="9425" spans="1:5" ht="13.5" x14ac:dyDescent="0.25">
      <c r="A9425" s="83">
        <v>3311</v>
      </c>
      <c r="B9425" s="83" t="s">
        <v>9994</v>
      </c>
      <c r="C9425" s="83" t="s">
        <v>229</v>
      </c>
      <c r="D9425" s="359">
        <v>403.63</v>
      </c>
      <c r="E9425" s="522" t="s">
        <v>619</v>
      </c>
    </row>
    <row r="9426" spans="1:5" ht="13.5" x14ac:dyDescent="0.25">
      <c r="A9426" s="83">
        <v>11599</v>
      </c>
      <c r="B9426" s="83" t="s">
        <v>9995</v>
      </c>
      <c r="C9426" s="83" t="s">
        <v>225</v>
      </c>
      <c r="D9426" s="359">
        <v>536.78</v>
      </c>
      <c r="E9426" s="522" t="s">
        <v>619</v>
      </c>
    </row>
    <row r="9427" spans="1:5" ht="13.5" x14ac:dyDescent="0.25">
      <c r="A9427" s="83">
        <v>11593</v>
      </c>
      <c r="B9427" s="83" t="s">
        <v>9996</v>
      </c>
      <c r="C9427" s="83" t="s">
        <v>225</v>
      </c>
      <c r="D9427" s="359">
        <v>752.53</v>
      </c>
      <c r="E9427" s="522" t="s">
        <v>619</v>
      </c>
    </row>
    <row r="9428" spans="1:5" ht="13.5" x14ac:dyDescent="0.25">
      <c r="A9428" s="83">
        <v>3314</v>
      </c>
      <c r="B9428" s="83" t="s">
        <v>9997</v>
      </c>
      <c r="C9428" s="83" t="s">
        <v>229</v>
      </c>
      <c r="D9428" s="359">
        <v>538.21</v>
      </c>
      <c r="E9428" s="522" t="s">
        <v>619</v>
      </c>
    </row>
    <row r="9429" spans="1:5" ht="13.5" x14ac:dyDescent="0.25">
      <c r="A9429" s="83">
        <v>11597</v>
      </c>
      <c r="B9429" s="83" t="s">
        <v>9998</v>
      </c>
      <c r="C9429" s="83" t="s">
        <v>225</v>
      </c>
      <c r="D9429" s="359">
        <v>625.88</v>
      </c>
      <c r="E9429" s="522" t="s">
        <v>619</v>
      </c>
    </row>
    <row r="9430" spans="1:5" ht="13.5" x14ac:dyDescent="0.25">
      <c r="A9430" s="83">
        <v>3309</v>
      </c>
      <c r="B9430" s="83" t="s">
        <v>9999</v>
      </c>
      <c r="C9430" s="83" t="s">
        <v>229</v>
      </c>
      <c r="D9430" s="359">
        <v>427.42</v>
      </c>
      <c r="E9430" s="522" t="s">
        <v>619</v>
      </c>
    </row>
    <row r="9431" spans="1:5" ht="13.5" x14ac:dyDescent="0.25">
      <c r="A9431" s="83">
        <v>34612</v>
      </c>
      <c r="B9431" s="83" t="s">
        <v>10000</v>
      </c>
      <c r="C9431" s="83" t="s">
        <v>225</v>
      </c>
      <c r="D9431" s="359">
        <v>774.1</v>
      </c>
      <c r="E9431" s="522" t="s">
        <v>619</v>
      </c>
    </row>
    <row r="9432" spans="1:5" ht="13.5" x14ac:dyDescent="0.25">
      <c r="A9432" s="83">
        <v>34635</v>
      </c>
      <c r="B9432" s="83" t="s">
        <v>10001</v>
      </c>
      <c r="C9432" s="83" t="s">
        <v>225</v>
      </c>
      <c r="D9432" s="359">
        <v>995.46</v>
      </c>
      <c r="E9432" s="522" t="s">
        <v>619</v>
      </c>
    </row>
    <row r="9433" spans="1:5" ht="13.5" x14ac:dyDescent="0.25">
      <c r="A9433" s="83">
        <v>34633</v>
      </c>
      <c r="B9433" s="83" t="s">
        <v>10002</v>
      </c>
      <c r="C9433" s="83" t="s">
        <v>225</v>
      </c>
      <c r="D9433" s="359">
        <v>1097.25</v>
      </c>
      <c r="E9433" s="522" t="s">
        <v>619</v>
      </c>
    </row>
    <row r="9434" spans="1:5" ht="13.5" x14ac:dyDescent="0.25">
      <c r="A9434" s="83">
        <v>40440</v>
      </c>
      <c r="B9434" s="83" t="s">
        <v>10003</v>
      </c>
      <c r="C9434" s="83" t="s">
        <v>229</v>
      </c>
      <c r="D9434" s="359">
        <v>560.6</v>
      </c>
      <c r="E9434" s="522" t="s">
        <v>619</v>
      </c>
    </row>
    <row r="9435" spans="1:5" ht="13.5" x14ac:dyDescent="0.25">
      <c r="A9435" s="83">
        <v>40441</v>
      </c>
      <c r="B9435" s="83" t="s">
        <v>10004</v>
      </c>
      <c r="C9435" s="83" t="s">
        <v>229</v>
      </c>
      <c r="D9435" s="359">
        <v>357.91</v>
      </c>
      <c r="E9435" s="522" t="s">
        <v>619</v>
      </c>
    </row>
    <row r="9436" spans="1:5" ht="13.5" x14ac:dyDescent="0.25">
      <c r="A9436" s="83">
        <v>40449</v>
      </c>
      <c r="B9436" s="83" t="s">
        <v>10005</v>
      </c>
      <c r="C9436" s="83" t="s">
        <v>229</v>
      </c>
      <c r="D9436" s="359">
        <v>300.89</v>
      </c>
      <c r="E9436" s="522" t="s">
        <v>619</v>
      </c>
    </row>
    <row r="9437" spans="1:5" ht="13.5" x14ac:dyDescent="0.25">
      <c r="A9437" s="83">
        <v>34800</v>
      </c>
      <c r="B9437" s="83" t="s">
        <v>10006</v>
      </c>
      <c r="C9437" s="83" t="s">
        <v>229</v>
      </c>
      <c r="D9437" s="359">
        <v>376.26</v>
      </c>
      <c r="E9437" s="522" t="s">
        <v>619</v>
      </c>
    </row>
    <row r="9438" spans="1:5" ht="13.5" x14ac:dyDescent="0.25">
      <c r="A9438" s="83">
        <v>11592</v>
      </c>
      <c r="B9438" s="83" t="s">
        <v>10007</v>
      </c>
      <c r="C9438" s="83" t="s">
        <v>225</v>
      </c>
      <c r="D9438" s="359">
        <v>538.21</v>
      </c>
      <c r="E9438" s="522" t="s">
        <v>619</v>
      </c>
    </row>
    <row r="9439" spans="1:5" ht="13.5" x14ac:dyDescent="0.25">
      <c r="A9439" s="83">
        <v>40438</v>
      </c>
      <c r="B9439" s="83" t="s">
        <v>10008</v>
      </c>
      <c r="C9439" s="83" t="s">
        <v>229</v>
      </c>
      <c r="D9439" s="359">
        <v>250.67</v>
      </c>
      <c r="E9439" s="522" t="s">
        <v>619</v>
      </c>
    </row>
    <row r="9440" spans="1:5" ht="13.5" x14ac:dyDescent="0.25">
      <c r="A9440" s="83">
        <v>40436</v>
      </c>
      <c r="B9440" s="83" t="s">
        <v>10009</v>
      </c>
      <c r="C9440" s="83" t="s">
        <v>229</v>
      </c>
      <c r="D9440" s="359">
        <v>312.57</v>
      </c>
      <c r="E9440" s="522" t="s">
        <v>619</v>
      </c>
    </row>
    <row r="9441" spans="1:5" ht="13.5" x14ac:dyDescent="0.25">
      <c r="A9441" s="83">
        <v>4315</v>
      </c>
      <c r="B9441" s="83" t="s">
        <v>10010</v>
      </c>
      <c r="C9441" s="83" t="s">
        <v>225</v>
      </c>
      <c r="D9441" s="359">
        <v>2.84</v>
      </c>
      <c r="E9441" s="522" t="s">
        <v>619</v>
      </c>
    </row>
    <row r="9442" spans="1:5" ht="13.5" x14ac:dyDescent="0.25">
      <c r="A9442" s="83">
        <v>402</v>
      </c>
      <c r="B9442" s="83" t="s">
        <v>10011</v>
      </c>
      <c r="C9442" s="83" t="s">
        <v>225</v>
      </c>
      <c r="D9442" s="359">
        <v>13.25</v>
      </c>
      <c r="E9442" s="522" t="s">
        <v>619</v>
      </c>
    </row>
    <row r="9443" spans="1:5" ht="13.5" x14ac:dyDescent="0.25">
      <c r="A9443" s="83">
        <v>4226</v>
      </c>
      <c r="B9443" s="83" t="s">
        <v>10012</v>
      </c>
      <c r="C9443" s="83" t="s">
        <v>260</v>
      </c>
      <c r="D9443" s="359">
        <v>7.48</v>
      </c>
      <c r="E9443" s="522" t="s">
        <v>619</v>
      </c>
    </row>
    <row r="9444" spans="1:5" ht="13.5" x14ac:dyDescent="0.25">
      <c r="A9444" s="83">
        <v>4222</v>
      </c>
      <c r="B9444" s="83" t="s">
        <v>10013</v>
      </c>
      <c r="C9444" s="83" t="s">
        <v>7331</v>
      </c>
      <c r="D9444" s="359">
        <v>6.37</v>
      </c>
      <c r="E9444" s="522" t="s">
        <v>619</v>
      </c>
    </row>
    <row r="9445" spans="1:5" ht="13.5" x14ac:dyDescent="0.25">
      <c r="A9445" s="83">
        <v>34804</v>
      </c>
      <c r="B9445" s="83" t="s">
        <v>10014</v>
      </c>
      <c r="C9445" s="83" t="s">
        <v>184</v>
      </c>
      <c r="D9445" s="359">
        <v>45.43</v>
      </c>
      <c r="E9445" s="522" t="s">
        <v>619</v>
      </c>
    </row>
    <row r="9446" spans="1:5" ht="13.5" x14ac:dyDescent="0.25">
      <c r="A9446" s="83">
        <v>4013</v>
      </c>
      <c r="B9446" s="83" t="s">
        <v>10015</v>
      </c>
      <c r="C9446" s="83" t="s">
        <v>184</v>
      </c>
      <c r="D9446" s="359">
        <v>7.85</v>
      </c>
      <c r="E9446" s="522" t="s">
        <v>619</v>
      </c>
    </row>
    <row r="9447" spans="1:5" ht="13.5" x14ac:dyDescent="0.25">
      <c r="A9447" s="83">
        <v>4011</v>
      </c>
      <c r="B9447" s="83" t="s">
        <v>10016</v>
      </c>
      <c r="C9447" s="83" t="s">
        <v>184</v>
      </c>
      <c r="D9447" s="359">
        <v>8.77</v>
      </c>
      <c r="E9447" s="522" t="s">
        <v>619</v>
      </c>
    </row>
    <row r="9448" spans="1:5" ht="13.5" x14ac:dyDescent="0.25">
      <c r="A9448" s="83">
        <v>4021</v>
      </c>
      <c r="B9448" s="83" t="s">
        <v>10017</v>
      </c>
      <c r="C9448" s="83" t="s">
        <v>184</v>
      </c>
      <c r="D9448" s="359">
        <v>10.94</v>
      </c>
      <c r="E9448" s="522" t="s">
        <v>619</v>
      </c>
    </row>
    <row r="9449" spans="1:5" ht="13.5" x14ac:dyDescent="0.25">
      <c r="A9449" s="83">
        <v>4019</v>
      </c>
      <c r="B9449" s="83" t="s">
        <v>10018</v>
      </c>
      <c r="C9449" s="83" t="s">
        <v>184</v>
      </c>
      <c r="D9449" s="359">
        <v>13.13</v>
      </c>
      <c r="E9449" s="522" t="s">
        <v>619</v>
      </c>
    </row>
    <row r="9450" spans="1:5" ht="13.5" x14ac:dyDescent="0.25">
      <c r="A9450" s="83">
        <v>4012</v>
      </c>
      <c r="B9450" s="83" t="s">
        <v>10019</v>
      </c>
      <c r="C9450" s="83" t="s">
        <v>184</v>
      </c>
      <c r="D9450" s="359">
        <v>17.600000000000001</v>
      </c>
      <c r="E9450" s="522" t="s">
        <v>619</v>
      </c>
    </row>
    <row r="9451" spans="1:5" ht="13.5" x14ac:dyDescent="0.25">
      <c r="A9451" s="83">
        <v>4020</v>
      </c>
      <c r="B9451" s="83" t="s">
        <v>10020</v>
      </c>
      <c r="C9451" s="83" t="s">
        <v>184</v>
      </c>
      <c r="D9451" s="359">
        <v>22.03</v>
      </c>
      <c r="E9451" s="522" t="s">
        <v>619</v>
      </c>
    </row>
    <row r="9452" spans="1:5" ht="13.5" x14ac:dyDescent="0.25">
      <c r="A9452" s="83">
        <v>4018</v>
      </c>
      <c r="B9452" s="83" t="s">
        <v>10021</v>
      </c>
      <c r="C9452" s="83" t="s">
        <v>184</v>
      </c>
      <c r="D9452" s="359">
        <v>26.4</v>
      </c>
      <c r="E9452" s="522" t="s">
        <v>619</v>
      </c>
    </row>
    <row r="9453" spans="1:5" ht="13.5" x14ac:dyDescent="0.25">
      <c r="A9453" s="83">
        <v>36498</v>
      </c>
      <c r="B9453" s="83" t="s">
        <v>10022</v>
      </c>
      <c r="C9453" s="83" t="s">
        <v>225</v>
      </c>
      <c r="D9453" s="359">
        <v>5861.63</v>
      </c>
      <c r="E9453" s="522" t="s">
        <v>619</v>
      </c>
    </row>
    <row r="9454" spans="1:5" ht="13.5" x14ac:dyDescent="0.25">
      <c r="A9454" s="83">
        <v>12872</v>
      </c>
      <c r="B9454" s="83" t="s">
        <v>10023</v>
      </c>
      <c r="C9454" s="83" t="s">
        <v>547</v>
      </c>
      <c r="D9454" s="359">
        <v>13.78</v>
      </c>
      <c r="E9454" s="522" t="s">
        <v>619</v>
      </c>
    </row>
    <row r="9455" spans="1:5" ht="13.5" x14ac:dyDescent="0.25">
      <c r="A9455" s="83">
        <v>41075</v>
      </c>
      <c r="B9455" s="83" t="s">
        <v>10024</v>
      </c>
      <c r="C9455" s="83" t="s">
        <v>232</v>
      </c>
      <c r="D9455" s="359">
        <v>2425.84</v>
      </c>
      <c r="E9455" s="522" t="s">
        <v>619</v>
      </c>
    </row>
    <row r="9456" spans="1:5" ht="13.5" x14ac:dyDescent="0.25">
      <c r="A9456" s="83">
        <v>44324</v>
      </c>
      <c r="B9456" s="83" t="s">
        <v>10025</v>
      </c>
      <c r="C9456" s="83" t="s">
        <v>260</v>
      </c>
      <c r="D9456" s="359">
        <v>2.5</v>
      </c>
      <c r="E9456" s="522" t="s">
        <v>619</v>
      </c>
    </row>
    <row r="9457" spans="1:5" ht="13.5" x14ac:dyDescent="0.25">
      <c r="A9457" s="83">
        <v>3315</v>
      </c>
      <c r="B9457" s="83" t="s">
        <v>10026</v>
      </c>
      <c r="C9457" s="83" t="s">
        <v>260</v>
      </c>
      <c r="D9457" s="359">
        <v>0.72</v>
      </c>
      <c r="E9457" s="522" t="s">
        <v>619</v>
      </c>
    </row>
    <row r="9458" spans="1:5" ht="13.5" x14ac:dyDescent="0.25">
      <c r="A9458" s="83">
        <v>36870</v>
      </c>
      <c r="B9458" s="83" t="s">
        <v>10027</v>
      </c>
      <c r="C9458" s="83" t="s">
        <v>260</v>
      </c>
      <c r="D9458" s="359">
        <v>0.56000000000000005</v>
      </c>
      <c r="E9458" s="522" t="s">
        <v>619</v>
      </c>
    </row>
    <row r="9459" spans="1:5" ht="13.5" x14ac:dyDescent="0.25">
      <c r="A9459" s="83">
        <v>5092</v>
      </c>
      <c r="B9459" s="83" t="s">
        <v>10028</v>
      </c>
      <c r="C9459" s="83" t="s">
        <v>8144</v>
      </c>
      <c r="D9459" s="359">
        <v>15.25</v>
      </c>
      <c r="E9459" s="522" t="s">
        <v>619</v>
      </c>
    </row>
    <row r="9460" spans="1:5" ht="13.5" x14ac:dyDescent="0.25">
      <c r="A9460" s="83">
        <v>11462</v>
      </c>
      <c r="B9460" s="83" t="s">
        <v>10029</v>
      </c>
      <c r="C9460" s="83" t="s">
        <v>8144</v>
      </c>
      <c r="D9460" s="359">
        <v>15.59</v>
      </c>
      <c r="E9460" s="522" t="s">
        <v>619</v>
      </c>
    </row>
    <row r="9461" spans="1:5" ht="13.5" x14ac:dyDescent="0.25">
      <c r="A9461" s="83">
        <v>36529</v>
      </c>
      <c r="B9461" s="83" t="s">
        <v>10030</v>
      </c>
      <c r="C9461" s="83" t="s">
        <v>225</v>
      </c>
      <c r="D9461" s="359">
        <v>75255.100000000006</v>
      </c>
      <c r="E9461" s="522" t="s">
        <v>619</v>
      </c>
    </row>
    <row r="9462" spans="1:5" ht="13.5" x14ac:dyDescent="0.25">
      <c r="A9462" s="83">
        <v>3318</v>
      </c>
      <c r="B9462" s="83" t="s">
        <v>10031</v>
      </c>
      <c r="C9462" s="83" t="s">
        <v>225</v>
      </c>
      <c r="D9462" s="359">
        <v>59000</v>
      </c>
      <c r="E9462" s="522" t="s">
        <v>619</v>
      </c>
    </row>
    <row r="9463" spans="1:5" ht="13.5" x14ac:dyDescent="0.25">
      <c r="A9463" s="83">
        <v>3324</v>
      </c>
      <c r="B9463" s="83" t="s">
        <v>10032</v>
      </c>
      <c r="C9463" s="83" t="s">
        <v>184</v>
      </c>
      <c r="D9463" s="359">
        <v>8.42</v>
      </c>
      <c r="E9463" s="522" t="s">
        <v>619</v>
      </c>
    </row>
    <row r="9464" spans="1:5" ht="13.5" x14ac:dyDescent="0.25">
      <c r="A9464" s="83">
        <v>3322</v>
      </c>
      <c r="B9464" s="83" t="s">
        <v>10033</v>
      </c>
      <c r="C9464" s="83" t="s">
        <v>184</v>
      </c>
      <c r="D9464" s="359">
        <v>11.8</v>
      </c>
      <c r="E9464" s="522" t="s">
        <v>619</v>
      </c>
    </row>
    <row r="9465" spans="1:5" ht="13.5" x14ac:dyDescent="0.25">
      <c r="A9465" s="83">
        <v>5076</v>
      </c>
      <c r="B9465" s="83" t="s">
        <v>10034</v>
      </c>
      <c r="C9465" s="83" t="s">
        <v>260</v>
      </c>
      <c r="D9465" s="359">
        <v>27.89</v>
      </c>
      <c r="E9465" s="522" t="s">
        <v>619</v>
      </c>
    </row>
    <row r="9466" spans="1:5" ht="13.5" x14ac:dyDescent="0.25">
      <c r="A9466" s="83">
        <v>5077</v>
      </c>
      <c r="B9466" s="83" t="s">
        <v>10035</v>
      </c>
      <c r="C9466" s="83" t="s">
        <v>260</v>
      </c>
      <c r="D9466" s="359">
        <v>30.82</v>
      </c>
      <c r="E9466" s="522" t="s">
        <v>619</v>
      </c>
    </row>
    <row r="9467" spans="1:5" ht="13.5" x14ac:dyDescent="0.25">
      <c r="A9467" s="83">
        <v>11837</v>
      </c>
      <c r="B9467" s="83" t="s">
        <v>10036</v>
      </c>
      <c r="C9467" s="83" t="s">
        <v>225</v>
      </c>
      <c r="D9467" s="359">
        <v>54.37</v>
      </c>
      <c r="E9467" s="522" t="s">
        <v>619</v>
      </c>
    </row>
    <row r="9468" spans="1:5" ht="13.5" x14ac:dyDescent="0.25">
      <c r="A9468" s="83">
        <v>38055</v>
      </c>
      <c r="B9468" s="83" t="s">
        <v>10037</v>
      </c>
      <c r="C9468" s="83" t="s">
        <v>225</v>
      </c>
      <c r="D9468" s="359">
        <v>4.93</v>
      </c>
      <c r="E9468" s="522" t="s">
        <v>619</v>
      </c>
    </row>
    <row r="9469" spans="1:5" ht="13.5" x14ac:dyDescent="0.25">
      <c r="A9469" s="83">
        <v>415</v>
      </c>
      <c r="B9469" s="83" t="s">
        <v>10038</v>
      </c>
      <c r="C9469" s="83" t="s">
        <v>225</v>
      </c>
      <c r="D9469" s="359">
        <v>22.29</v>
      </c>
      <c r="E9469" s="522" t="s">
        <v>619</v>
      </c>
    </row>
    <row r="9470" spans="1:5" ht="13.5" x14ac:dyDescent="0.25">
      <c r="A9470" s="83">
        <v>416</v>
      </c>
      <c r="B9470" s="83" t="s">
        <v>10039</v>
      </c>
      <c r="C9470" s="83" t="s">
        <v>225</v>
      </c>
      <c r="D9470" s="359">
        <v>8.16</v>
      </c>
      <c r="E9470" s="522" t="s">
        <v>619</v>
      </c>
    </row>
    <row r="9471" spans="1:5" ht="13.5" x14ac:dyDescent="0.25">
      <c r="A9471" s="83">
        <v>425</v>
      </c>
      <c r="B9471" s="83" t="s">
        <v>10040</v>
      </c>
      <c r="C9471" s="83" t="s">
        <v>225</v>
      </c>
      <c r="D9471" s="359">
        <v>5.0599999999999996</v>
      </c>
      <c r="E9471" s="522" t="s">
        <v>619</v>
      </c>
    </row>
    <row r="9472" spans="1:5" ht="13.5" x14ac:dyDescent="0.25">
      <c r="A9472" s="83">
        <v>426</v>
      </c>
      <c r="B9472" s="83" t="s">
        <v>10041</v>
      </c>
      <c r="C9472" s="83" t="s">
        <v>225</v>
      </c>
      <c r="D9472" s="359">
        <v>27.86</v>
      </c>
      <c r="E9472" s="522" t="s">
        <v>619</v>
      </c>
    </row>
    <row r="9473" spans="1:5" ht="13.5" x14ac:dyDescent="0.25">
      <c r="A9473" s="83">
        <v>38056</v>
      </c>
      <c r="B9473" s="83" t="s">
        <v>10042</v>
      </c>
      <c r="C9473" s="83" t="s">
        <v>225</v>
      </c>
      <c r="D9473" s="359">
        <v>27.21</v>
      </c>
      <c r="E9473" s="522" t="s">
        <v>619</v>
      </c>
    </row>
    <row r="9474" spans="1:5" ht="13.5" x14ac:dyDescent="0.25">
      <c r="A9474" s="83">
        <v>1564</v>
      </c>
      <c r="B9474" s="83" t="s">
        <v>10043</v>
      </c>
      <c r="C9474" s="83" t="s">
        <v>225</v>
      </c>
      <c r="D9474" s="359">
        <v>10.38</v>
      </c>
      <c r="E9474" s="522" t="s">
        <v>619</v>
      </c>
    </row>
    <row r="9475" spans="1:5" ht="13.5" x14ac:dyDescent="0.25">
      <c r="A9475" s="83">
        <v>11032</v>
      </c>
      <c r="B9475" s="83" t="s">
        <v>10044</v>
      </c>
      <c r="C9475" s="83" t="s">
        <v>225</v>
      </c>
      <c r="D9475" s="359">
        <v>16.010000000000002</v>
      </c>
      <c r="E9475" s="522" t="s">
        <v>619</v>
      </c>
    </row>
    <row r="9476" spans="1:5" ht="13.5" x14ac:dyDescent="0.25">
      <c r="A9476" s="83">
        <v>36786</v>
      </c>
      <c r="B9476" s="83" t="s">
        <v>10045</v>
      </c>
      <c r="C9476" s="83" t="s">
        <v>10046</v>
      </c>
      <c r="D9476" s="359">
        <v>146.6</v>
      </c>
      <c r="E9476" s="522" t="s">
        <v>619</v>
      </c>
    </row>
    <row r="9477" spans="1:5" ht="13.5" x14ac:dyDescent="0.25">
      <c r="A9477" s="83">
        <v>36785</v>
      </c>
      <c r="B9477" s="83" t="s">
        <v>10047</v>
      </c>
      <c r="C9477" s="83" t="s">
        <v>10046</v>
      </c>
      <c r="D9477" s="359">
        <v>127.39</v>
      </c>
      <c r="E9477" s="522" t="s">
        <v>619</v>
      </c>
    </row>
    <row r="9478" spans="1:5" ht="13.5" x14ac:dyDescent="0.25">
      <c r="A9478" s="83">
        <v>36782</v>
      </c>
      <c r="B9478" s="83" t="s">
        <v>10048</v>
      </c>
      <c r="C9478" s="83" t="s">
        <v>10046</v>
      </c>
      <c r="D9478" s="359">
        <v>152.06</v>
      </c>
      <c r="E9478" s="522" t="s">
        <v>619</v>
      </c>
    </row>
    <row r="9479" spans="1:5" ht="13.5" x14ac:dyDescent="0.25">
      <c r="A9479" s="83">
        <v>25930</v>
      </c>
      <c r="B9479" s="83" t="s">
        <v>10049</v>
      </c>
      <c r="C9479" s="83" t="s">
        <v>10046</v>
      </c>
      <c r="D9479" s="359">
        <v>171.28</v>
      </c>
      <c r="E9479" s="522" t="s">
        <v>619</v>
      </c>
    </row>
    <row r="9480" spans="1:5" ht="13.5" x14ac:dyDescent="0.25">
      <c r="A9480" s="83">
        <v>4824</v>
      </c>
      <c r="B9480" s="83" t="s">
        <v>10050</v>
      </c>
      <c r="C9480" s="83" t="s">
        <v>260</v>
      </c>
      <c r="D9480" s="359">
        <v>0.42</v>
      </c>
      <c r="E9480" s="522" t="s">
        <v>619</v>
      </c>
    </row>
    <row r="9481" spans="1:5" ht="13.5" x14ac:dyDescent="0.25">
      <c r="A9481" s="83">
        <v>11795</v>
      </c>
      <c r="B9481" s="83" t="s">
        <v>10051</v>
      </c>
      <c r="C9481" s="83" t="s">
        <v>184</v>
      </c>
      <c r="D9481" s="359">
        <v>264.14999999999998</v>
      </c>
      <c r="E9481" s="522" t="s">
        <v>619</v>
      </c>
    </row>
    <row r="9482" spans="1:5" ht="13.5" x14ac:dyDescent="0.25">
      <c r="A9482" s="83">
        <v>134</v>
      </c>
      <c r="B9482" s="83" t="s">
        <v>10052</v>
      </c>
      <c r="C9482" s="83" t="s">
        <v>260</v>
      </c>
      <c r="D9482" s="359">
        <v>1.45</v>
      </c>
      <c r="E9482" s="522" t="s">
        <v>619</v>
      </c>
    </row>
    <row r="9483" spans="1:5" ht="13.5" x14ac:dyDescent="0.25">
      <c r="A9483" s="83">
        <v>4229</v>
      </c>
      <c r="B9483" s="83" t="s">
        <v>10053</v>
      </c>
      <c r="C9483" s="83" t="s">
        <v>260</v>
      </c>
      <c r="D9483" s="359">
        <v>40.19</v>
      </c>
      <c r="E9483" s="522" t="s">
        <v>619</v>
      </c>
    </row>
    <row r="9484" spans="1:5" ht="13.5" x14ac:dyDescent="0.25">
      <c r="A9484" s="83">
        <v>11731</v>
      </c>
      <c r="B9484" s="83" t="s">
        <v>10054</v>
      </c>
      <c r="C9484" s="83" t="s">
        <v>225</v>
      </c>
      <c r="D9484" s="359">
        <v>10.39</v>
      </c>
      <c r="E9484" s="522" t="s">
        <v>619</v>
      </c>
    </row>
    <row r="9485" spans="1:5" ht="13.5" x14ac:dyDescent="0.25">
      <c r="A9485" s="83">
        <v>11732</v>
      </c>
      <c r="B9485" s="83" t="s">
        <v>10055</v>
      </c>
      <c r="C9485" s="83" t="s">
        <v>225</v>
      </c>
      <c r="D9485" s="359">
        <v>27.23</v>
      </c>
      <c r="E9485" s="522" t="s">
        <v>619</v>
      </c>
    </row>
    <row r="9486" spans="1:5" ht="13.5" x14ac:dyDescent="0.25">
      <c r="A9486" s="83">
        <v>11244</v>
      </c>
      <c r="B9486" s="83" t="s">
        <v>10056</v>
      </c>
      <c r="C9486" s="83" t="s">
        <v>225</v>
      </c>
      <c r="D9486" s="359">
        <v>292.55</v>
      </c>
      <c r="E9486" s="522" t="s">
        <v>619</v>
      </c>
    </row>
    <row r="9487" spans="1:5" ht="13.5" x14ac:dyDescent="0.25">
      <c r="A9487" s="83">
        <v>11245</v>
      </c>
      <c r="B9487" s="83" t="s">
        <v>10057</v>
      </c>
      <c r="C9487" s="83" t="s">
        <v>225</v>
      </c>
      <c r="D9487" s="359">
        <v>404.65</v>
      </c>
      <c r="E9487" s="522" t="s">
        <v>619</v>
      </c>
    </row>
    <row r="9488" spans="1:5" ht="13.5" x14ac:dyDescent="0.25">
      <c r="A9488" s="83">
        <v>11235</v>
      </c>
      <c r="B9488" s="83" t="s">
        <v>10058</v>
      </c>
      <c r="C9488" s="83" t="s">
        <v>225</v>
      </c>
      <c r="D9488" s="359">
        <v>223.25</v>
      </c>
      <c r="E9488" s="522" t="s">
        <v>619</v>
      </c>
    </row>
    <row r="9489" spans="1:5" ht="13.5" x14ac:dyDescent="0.25">
      <c r="A9489" s="83">
        <v>11236</v>
      </c>
      <c r="B9489" s="83" t="s">
        <v>10059</v>
      </c>
      <c r="C9489" s="83" t="s">
        <v>225</v>
      </c>
      <c r="D9489" s="359">
        <v>283.72000000000003</v>
      </c>
      <c r="E9489" s="522" t="s">
        <v>619</v>
      </c>
    </row>
    <row r="9490" spans="1:5" ht="13.5" x14ac:dyDescent="0.25">
      <c r="A9490" s="83">
        <v>36494</v>
      </c>
      <c r="B9490" s="83" t="s">
        <v>10060</v>
      </c>
      <c r="C9490" s="83" t="s">
        <v>225</v>
      </c>
      <c r="D9490" s="359">
        <v>607038.12</v>
      </c>
      <c r="E9490" s="522" t="s">
        <v>619</v>
      </c>
    </row>
    <row r="9491" spans="1:5" ht="13.5" x14ac:dyDescent="0.25">
      <c r="A9491" s="83">
        <v>36493</v>
      </c>
      <c r="B9491" s="83" t="s">
        <v>10061</v>
      </c>
      <c r="C9491" s="83" t="s">
        <v>225</v>
      </c>
      <c r="D9491" s="359">
        <v>687749.53</v>
      </c>
      <c r="E9491" s="522" t="s">
        <v>619</v>
      </c>
    </row>
    <row r="9492" spans="1:5" ht="13.5" x14ac:dyDescent="0.25">
      <c r="A9492" s="83">
        <v>36492</v>
      </c>
      <c r="B9492" s="83" t="s">
        <v>10062</v>
      </c>
      <c r="C9492" s="83" t="s">
        <v>225</v>
      </c>
      <c r="D9492" s="359">
        <v>1277577.81</v>
      </c>
      <c r="E9492" s="522" t="s">
        <v>619</v>
      </c>
    </row>
    <row r="9493" spans="1:5" ht="13.5" x14ac:dyDescent="0.25">
      <c r="A9493" s="83">
        <v>13333</v>
      </c>
      <c r="B9493" s="83" t="s">
        <v>10063</v>
      </c>
      <c r="C9493" s="83" t="s">
        <v>225</v>
      </c>
      <c r="D9493" s="359">
        <v>162322.12</v>
      </c>
      <c r="E9493" s="522" t="s">
        <v>619</v>
      </c>
    </row>
    <row r="9494" spans="1:5" ht="13.5" x14ac:dyDescent="0.25">
      <c r="A9494" s="83">
        <v>13533</v>
      </c>
      <c r="B9494" s="83" t="s">
        <v>10064</v>
      </c>
      <c r="C9494" s="83" t="s">
        <v>225</v>
      </c>
      <c r="D9494" s="359">
        <v>145097.94</v>
      </c>
      <c r="E9494" s="522" t="s">
        <v>619</v>
      </c>
    </row>
    <row r="9495" spans="1:5" ht="13.5" x14ac:dyDescent="0.25">
      <c r="A9495" s="83">
        <v>36499</v>
      </c>
      <c r="B9495" s="83" t="s">
        <v>10065</v>
      </c>
      <c r="C9495" s="83" t="s">
        <v>225</v>
      </c>
      <c r="D9495" s="359">
        <v>3165.28</v>
      </c>
      <c r="E9495" s="522" t="s">
        <v>619</v>
      </c>
    </row>
    <row r="9496" spans="1:5" ht="13.5" x14ac:dyDescent="0.25">
      <c r="A9496" s="83">
        <v>39585</v>
      </c>
      <c r="B9496" s="83" t="s">
        <v>10066</v>
      </c>
      <c r="C9496" s="83" t="s">
        <v>225</v>
      </c>
      <c r="D9496" s="359">
        <v>104811.39</v>
      </c>
      <c r="E9496" s="522" t="s">
        <v>619</v>
      </c>
    </row>
    <row r="9497" spans="1:5" ht="13.5" x14ac:dyDescent="0.25">
      <c r="A9497" s="83">
        <v>39586</v>
      </c>
      <c r="B9497" s="83" t="s">
        <v>10067</v>
      </c>
      <c r="C9497" s="83" t="s">
        <v>225</v>
      </c>
      <c r="D9497" s="359">
        <v>122936.66</v>
      </c>
      <c r="E9497" s="522" t="s">
        <v>619</v>
      </c>
    </row>
    <row r="9498" spans="1:5" ht="13.5" x14ac:dyDescent="0.25">
      <c r="A9498" s="83">
        <v>39587</v>
      </c>
      <c r="B9498" s="83" t="s">
        <v>10068</v>
      </c>
      <c r="C9498" s="83" t="s">
        <v>225</v>
      </c>
      <c r="D9498" s="359">
        <v>149730.54999999999</v>
      </c>
      <c r="E9498" s="522" t="s">
        <v>619</v>
      </c>
    </row>
    <row r="9499" spans="1:5" ht="13.5" x14ac:dyDescent="0.25">
      <c r="A9499" s="83">
        <v>39588</v>
      </c>
      <c r="B9499" s="83" t="s">
        <v>10069</v>
      </c>
      <c r="C9499" s="83" t="s">
        <v>225</v>
      </c>
      <c r="D9499" s="359">
        <v>173372.21</v>
      </c>
      <c r="E9499" s="522" t="s">
        <v>619</v>
      </c>
    </row>
    <row r="9500" spans="1:5" ht="13.5" x14ac:dyDescent="0.25">
      <c r="A9500" s="83">
        <v>39584</v>
      </c>
      <c r="B9500" s="83" t="s">
        <v>10070</v>
      </c>
      <c r="C9500" s="83" t="s">
        <v>225</v>
      </c>
      <c r="D9500" s="359">
        <v>93337.3</v>
      </c>
      <c r="E9500" s="522" t="s">
        <v>619</v>
      </c>
    </row>
    <row r="9501" spans="1:5" ht="13.5" x14ac:dyDescent="0.25">
      <c r="A9501" s="83">
        <v>39590</v>
      </c>
      <c r="B9501" s="83" t="s">
        <v>10071</v>
      </c>
      <c r="C9501" s="83" t="s">
        <v>225</v>
      </c>
      <c r="D9501" s="359">
        <v>91099.22</v>
      </c>
      <c r="E9501" s="522" t="s">
        <v>619</v>
      </c>
    </row>
    <row r="9502" spans="1:5" ht="13.5" x14ac:dyDescent="0.25">
      <c r="A9502" s="83">
        <v>39592</v>
      </c>
      <c r="B9502" s="83" t="s">
        <v>10072</v>
      </c>
      <c r="C9502" s="83" t="s">
        <v>225</v>
      </c>
      <c r="D9502" s="359">
        <v>130911.78</v>
      </c>
      <c r="E9502" s="522" t="s">
        <v>619</v>
      </c>
    </row>
    <row r="9503" spans="1:5" ht="13.5" x14ac:dyDescent="0.25">
      <c r="A9503" s="83">
        <v>39593</v>
      </c>
      <c r="B9503" s="83" t="s">
        <v>10073</v>
      </c>
      <c r="C9503" s="83" t="s">
        <v>225</v>
      </c>
      <c r="D9503" s="359">
        <v>149730.54999999999</v>
      </c>
      <c r="E9503" s="522" t="s">
        <v>619</v>
      </c>
    </row>
    <row r="9504" spans="1:5" ht="13.5" x14ac:dyDescent="0.25">
      <c r="A9504" s="83">
        <v>14254</v>
      </c>
      <c r="B9504" s="83" t="s">
        <v>10074</v>
      </c>
      <c r="C9504" s="83" t="s">
        <v>225</v>
      </c>
      <c r="D9504" s="359">
        <v>85110</v>
      </c>
      <c r="E9504" s="522" t="s">
        <v>619</v>
      </c>
    </row>
    <row r="9505" spans="1:5" ht="13.5" x14ac:dyDescent="0.25">
      <c r="A9505" s="83">
        <v>25987</v>
      </c>
      <c r="B9505" s="83" t="s">
        <v>10075</v>
      </c>
      <c r="C9505" s="83" t="s">
        <v>225</v>
      </c>
      <c r="D9505" s="359">
        <v>71073.64</v>
      </c>
      <c r="E9505" s="522" t="s">
        <v>619</v>
      </c>
    </row>
    <row r="9506" spans="1:5" ht="13.5" x14ac:dyDescent="0.25">
      <c r="A9506" s="83">
        <v>25019</v>
      </c>
      <c r="B9506" s="83" t="s">
        <v>10076</v>
      </c>
      <c r="C9506" s="83" t="s">
        <v>225</v>
      </c>
      <c r="D9506" s="359">
        <v>121828.16</v>
      </c>
      <c r="E9506" s="522" t="s">
        <v>619</v>
      </c>
    </row>
    <row r="9507" spans="1:5" ht="13.5" x14ac:dyDescent="0.25">
      <c r="A9507" s="83">
        <v>36501</v>
      </c>
      <c r="B9507" s="83" t="s">
        <v>10077</v>
      </c>
      <c r="C9507" s="83" t="s">
        <v>225</v>
      </c>
      <c r="D9507" s="359">
        <v>108469.05</v>
      </c>
      <c r="E9507" s="522" t="s">
        <v>619</v>
      </c>
    </row>
    <row r="9508" spans="1:5" ht="13.5" x14ac:dyDescent="0.25">
      <c r="A9508" s="83">
        <v>25986</v>
      </c>
      <c r="B9508" s="83" t="s">
        <v>10078</v>
      </c>
      <c r="C9508" s="83" t="s">
        <v>225</v>
      </c>
      <c r="D9508" s="359">
        <v>130400.58</v>
      </c>
      <c r="E9508" s="522" t="s">
        <v>619</v>
      </c>
    </row>
    <row r="9509" spans="1:5" ht="13.5" x14ac:dyDescent="0.25">
      <c r="A9509" s="83">
        <v>36500</v>
      </c>
      <c r="B9509" s="83" t="s">
        <v>10079</v>
      </c>
      <c r="C9509" s="83" t="s">
        <v>225</v>
      </c>
      <c r="D9509" s="359">
        <v>76652.11</v>
      </c>
      <c r="E9509" s="522" t="s">
        <v>619</v>
      </c>
    </row>
    <row r="9510" spans="1:5" ht="13.5" x14ac:dyDescent="0.25">
      <c r="A9510" s="83">
        <v>20017</v>
      </c>
      <c r="B9510" s="83" t="s">
        <v>10080</v>
      </c>
      <c r="C9510" s="83" t="s">
        <v>206</v>
      </c>
      <c r="D9510" s="359">
        <v>7.28</v>
      </c>
      <c r="E9510" s="522" t="s">
        <v>619</v>
      </c>
    </row>
    <row r="9511" spans="1:5" ht="13.5" x14ac:dyDescent="0.25">
      <c r="A9511" s="83">
        <v>20007</v>
      </c>
      <c r="B9511" s="83" t="s">
        <v>10081</v>
      </c>
      <c r="C9511" s="83" t="s">
        <v>206</v>
      </c>
      <c r="D9511" s="359">
        <v>4.34</v>
      </c>
      <c r="E9511" s="522" t="s">
        <v>619</v>
      </c>
    </row>
    <row r="9512" spans="1:5" ht="13.5" x14ac:dyDescent="0.25">
      <c r="A9512" s="83">
        <v>39831</v>
      </c>
      <c r="B9512" s="83" t="s">
        <v>10082</v>
      </c>
      <c r="C9512" s="83" t="s">
        <v>8179</v>
      </c>
      <c r="D9512" s="359">
        <v>226.7</v>
      </c>
      <c r="E9512" s="522" t="s">
        <v>619</v>
      </c>
    </row>
    <row r="9513" spans="1:5" ht="13.5" x14ac:dyDescent="0.25">
      <c r="A9513" s="83">
        <v>36888</v>
      </c>
      <c r="B9513" s="83" t="s">
        <v>10083</v>
      </c>
      <c r="C9513" s="83" t="s">
        <v>206</v>
      </c>
      <c r="D9513" s="359">
        <v>48.85</v>
      </c>
      <c r="E9513" s="522" t="s">
        <v>619</v>
      </c>
    </row>
    <row r="9514" spans="1:5" ht="13.5" x14ac:dyDescent="0.25">
      <c r="A9514" s="83">
        <v>39836</v>
      </c>
      <c r="B9514" s="83" t="s">
        <v>10084</v>
      </c>
      <c r="C9514" s="83" t="s">
        <v>8179</v>
      </c>
      <c r="D9514" s="359">
        <v>199.2</v>
      </c>
      <c r="E9514" s="522" t="s">
        <v>619</v>
      </c>
    </row>
    <row r="9515" spans="1:5" ht="13.5" x14ac:dyDescent="0.25">
      <c r="A9515" s="83">
        <v>39830</v>
      </c>
      <c r="B9515" s="83" t="s">
        <v>10085</v>
      </c>
      <c r="C9515" s="83" t="s">
        <v>8179</v>
      </c>
      <c r="D9515" s="359">
        <v>227.18</v>
      </c>
      <c r="E9515" s="522" t="s">
        <v>619</v>
      </c>
    </row>
    <row r="9516" spans="1:5" ht="13.5" x14ac:dyDescent="0.25">
      <c r="A9516" s="83">
        <v>40527</v>
      </c>
      <c r="B9516" s="83" t="s">
        <v>10086</v>
      </c>
      <c r="C9516" s="83" t="s">
        <v>225</v>
      </c>
      <c r="D9516" s="359">
        <v>2376.4299999999998</v>
      </c>
      <c r="E9516" s="522" t="s">
        <v>619</v>
      </c>
    </row>
    <row r="9517" spans="1:5" ht="13.5" x14ac:dyDescent="0.25">
      <c r="A9517" s="83">
        <v>36497</v>
      </c>
      <c r="B9517" s="83" t="s">
        <v>10087</v>
      </c>
      <c r="C9517" s="83" t="s">
        <v>225</v>
      </c>
      <c r="D9517" s="359">
        <v>2712.95</v>
      </c>
      <c r="E9517" s="522" t="s">
        <v>619</v>
      </c>
    </row>
    <row r="9518" spans="1:5" ht="13.5" x14ac:dyDescent="0.25">
      <c r="A9518" s="83">
        <v>36487</v>
      </c>
      <c r="B9518" s="83" t="s">
        <v>10088</v>
      </c>
      <c r="C9518" s="83" t="s">
        <v>225</v>
      </c>
      <c r="D9518" s="359">
        <v>4723.67</v>
      </c>
      <c r="E9518" s="522" t="s">
        <v>619</v>
      </c>
    </row>
    <row r="9519" spans="1:5" ht="13.5" x14ac:dyDescent="0.25">
      <c r="A9519" s="83">
        <v>44475</v>
      </c>
      <c r="B9519" s="83" t="s">
        <v>10089</v>
      </c>
      <c r="C9519" s="83" t="s">
        <v>225</v>
      </c>
      <c r="D9519" s="359">
        <v>1061499.48</v>
      </c>
      <c r="E9519" s="522" t="s">
        <v>619</v>
      </c>
    </row>
    <row r="9520" spans="1:5" ht="13.5" x14ac:dyDescent="0.25">
      <c r="A9520" s="83">
        <v>44474</v>
      </c>
      <c r="B9520" s="83" t="s">
        <v>10090</v>
      </c>
      <c r="C9520" s="83" t="s">
        <v>225</v>
      </c>
      <c r="D9520" s="359">
        <v>2041345.16</v>
      </c>
      <c r="E9520" s="522" t="s">
        <v>619</v>
      </c>
    </row>
    <row r="9521" spans="1:5" ht="13.5" x14ac:dyDescent="0.25">
      <c r="A9521" s="83">
        <v>25953</v>
      </c>
      <c r="B9521" s="83" t="s">
        <v>10091</v>
      </c>
      <c r="C9521" s="83" t="s">
        <v>225</v>
      </c>
      <c r="D9521" s="359">
        <v>3470286.76</v>
      </c>
      <c r="E9521" s="522" t="s">
        <v>619</v>
      </c>
    </row>
    <row r="9522" spans="1:5" ht="13.5" x14ac:dyDescent="0.25">
      <c r="A9522" s="83">
        <v>37776</v>
      </c>
      <c r="B9522" s="83" t="s">
        <v>10092</v>
      </c>
      <c r="C9522" s="83" t="s">
        <v>225</v>
      </c>
      <c r="D9522" s="359">
        <v>212684.22</v>
      </c>
      <c r="E9522" s="522" t="s">
        <v>619</v>
      </c>
    </row>
    <row r="9523" spans="1:5" ht="13.5" x14ac:dyDescent="0.25">
      <c r="A9523" s="83">
        <v>37775</v>
      </c>
      <c r="B9523" s="83" t="s">
        <v>10093</v>
      </c>
      <c r="C9523" s="83" t="s">
        <v>225</v>
      </c>
      <c r="D9523" s="359">
        <v>334993.75</v>
      </c>
      <c r="E9523" s="522" t="s">
        <v>619</v>
      </c>
    </row>
    <row r="9524" spans="1:5" ht="13.5" x14ac:dyDescent="0.25">
      <c r="A9524" s="83">
        <v>36491</v>
      </c>
      <c r="B9524" s="83" t="s">
        <v>10094</v>
      </c>
      <c r="C9524" s="83" t="s">
        <v>225</v>
      </c>
      <c r="D9524" s="359">
        <v>1240581.25</v>
      </c>
      <c r="E9524" s="522" t="s">
        <v>619</v>
      </c>
    </row>
    <row r="9525" spans="1:5" ht="13.5" x14ac:dyDescent="0.25">
      <c r="A9525" s="83">
        <v>10712</v>
      </c>
      <c r="B9525" s="83" t="s">
        <v>10095</v>
      </c>
      <c r="C9525" s="83" t="s">
        <v>225</v>
      </c>
      <c r="D9525" s="359">
        <v>83748.429999999993</v>
      </c>
      <c r="E9525" s="522" t="s">
        <v>619</v>
      </c>
    </row>
    <row r="9526" spans="1:5" ht="13.5" x14ac:dyDescent="0.25">
      <c r="A9526" s="83">
        <v>3363</v>
      </c>
      <c r="B9526" s="83" t="s">
        <v>10096</v>
      </c>
      <c r="C9526" s="83" t="s">
        <v>225</v>
      </c>
      <c r="D9526" s="359">
        <v>117800</v>
      </c>
      <c r="E9526" s="522" t="s">
        <v>619</v>
      </c>
    </row>
    <row r="9527" spans="1:5" ht="13.5" x14ac:dyDescent="0.25">
      <c r="A9527" s="83">
        <v>3365</v>
      </c>
      <c r="B9527" s="83" t="s">
        <v>10097</v>
      </c>
      <c r="C9527" s="83" t="s">
        <v>225</v>
      </c>
      <c r="D9527" s="359">
        <v>275357.5</v>
      </c>
      <c r="E9527" s="522" t="s">
        <v>619</v>
      </c>
    </row>
    <row r="9528" spans="1:5" ht="13.5" x14ac:dyDescent="0.25">
      <c r="A9528" s="83">
        <v>7569</v>
      </c>
      <c r="B9528" s="83" t="s">
        <v>10098</v>
      </c>
      <c r="C9528" s="83" t="s">
        <v>225</v>
      </c>
      <c r="D9528" s="359">
        <v>61.88</v>
      </c>
      <c r="E9528" s="522" t="s">
        <v>619</v>
      </c>
    </row>
    <row r="9529" spans="1:5" ht="13.5" x14ac:dyDescent="0.25">
      <c r="A9529" s="83">
        <v>34349</v>
      </c>
      <c r="B9529" s="83" t="s">
        <v>10099</v>
      </c>
      <c r="C9529" s="83" t="s">
        <v>225</v>
      </c>
      <c r="D9529" s="359">
        <v>39.020000000000003</v>
      </c>
      <c r="E9529" s="522" t="s">
        <v>619</v>
      </c>
    </row>
    <row r="9530" spans="1:5" ht="13.5" x14ac:dyDescent="0.25">
      <c r="A9530" s="83">
        <v>11991</v>
      </c>
      <c r="B9530" s="83" t="s">
        <v>10100</v>
      </c>
      <c r="C9530" s="83" t="s">
        <v>225</v>
      </c>
      <c r="D9530" s="359">
        <v>61.93</v>
      </c>
      <c r="E9530" s="522" t="s">
        <v>619</v>
      </c>
    </row>
    <row r="9531" spans="1:5" ht="13.5" x14ac:dyDescent="0.25">
      <c r="A9531" s="83">
        <v>20062</v>
      </c>
      <c r="B9531" s="83" t="s">
        <v>10101</v>
      </c>
      <c r="C9531" s="83" t="s">
        <v>225</v>
      </c>
      <c r="D9531" s="359">
        <v>16.989999999999998</v>
      </c>
      <c r="E9531" s="522" t="s">
        <v>619</v>
      </c>
    </row>
    <row r="9532" spans="1:5" ht="13.5" x14ac:dyDescent="0.25">
      <c r="A9532" s="83">
        <v>11029</v>
      </c>
      <c r="B9532" s="83" t="s">
        <v>10102</v>
      </c>
      <c r="C9532" s="83" t="s">
        <v>9167</v>
      </c>
      <c r="D9532" s="359">
        <v>2.4500000000000002</v>
      </c>
      <c r="E9532" s="522" t="s">
        <v>619</v>
      </c>
    </row>
    <row r="9533" spans="1:5" ht="13.5" x14ac:dyDescent="0.25">
      <c r="A9533" s="83">
        <v>4316</v>
      </c>
      <c r="B9533" s="83" t="s">
        <v>10103</v>
      </c>
      <c r="C9533" s="83" t="s">
        <v>225</v>
      </c>
      <c r="D9533" s="359">
        <v>2.48</v>
      </c>
      <c r="E9533" s="522" t="s">
        <v>619</v>
      </c>
    </row>
    <row r="9534" spans="1:5" ht="13.5" x14ac:dyDescent="0.25">
      <c r="A9534" s="83">
        <v>4313</v>
      </c>
      <c r="B9534" s="83" t="s">
        <v>10104</v>
      </c>
      <c r="C9534" s="83" t="s">
        <v>9167</v>
      </c>
      <c r="D9534" s="359">
        <v>3.56</v>
      </c>
      <c r="E9534" s="522" t="s">
        <v>619</v>
      </c>
    </row>
    <row r="9535" spans="1:5" ht="13.5" x14ac:dyDescent="0.25">
      <c r="A9535" s="83">
        <v>4317</v>
      </c>
      <c r="B9535" s="83" t="s">
        <v>10105</v>
      </c>
      <c r="C9535" s="83" t="s">
        <v>225</v>
      </c>
      <c r="D9535" s="359">
        <v>4.05</v>
      </c>
      <c r="E9535" s="522" t="s">
        <v>619</v>
      </c>
    </row>
    <row r="9536" spans="1:5" ht="13.5" x14ac:dyDescent="0.25">
      <c r="A9536" s="83">
        <v>4314</v>
      </c>
      <c r="B9536" s="83" t="s">
        <v>10106</v>
      </c>
      <c r="C9536" s="83" t="s">
        <v>9167</v>
      </c>
      <c r="D9536" s="359">
        <v>4.75</v>
      </c>
      <c r="E9536" s="522" t="s">
        <v>619</v>
      </c>
    </row>
    <row r="9537" spans="1:5" ht="13.5" x14ac:dyDescent="0.25">
      <c r="A9537" s="83">
        <v>10921</v>
      </c>
      <c r="B9537" s="83" t="s">
        <v>10107</v>
      </c>
      <c r="C9537" s="83" t="s">
        <v>225</v>
      </c>
      <c r="D9537" s="359">
        <v>4619.55</v>
      </c>
      <c r="E9537" s="522" t="s">
        <v>619</v>
      </c>
    </row>
    <row r="9538" spans="1:5" ht="13.5" x14ac:dyDescent="0.25">
      <c r="A9538" s="83">
        <v>10922</v>
      </c>
      <c r="B9538" s="83" t="s">
        <v>10108</v>
      </c>
      <c r="C9538" s="83" t="s">
        <v>225</v>
      </c>
      <c r="D9538" s="359">
        <v>4184.2700000000004</v>
      </c>
      <c r="E9538" s="522" t="s">
        <v>619</v>
      </c>
    </row>
    <row r="9539" spans="1:5" ht="13.5" x14ac:dyDescent="0.25">
      <c r="A9539" s="83">
        <v>10923</v>
      </c>
      <c r="B9539" s="83" t="s">
        <v>10109</v>
      </c>
      <c r="C9539" s="83" t="s">
        <v>225</v>
      </c>
      <c r="D9539" s="359">
        <v>2473.08</v>
      </c>
      <c r="E9539" s="522" t="s">
        <v>619</v>
      </c>
    </row>
    <row r="9540" spans="1:5" ht="13.5" x14ac:dyDescent="0.25">
      <c r="A9540" s="83">
        <v>10924</v>
      </c>
      <c r="B9540" s="83" t="s">
        <v>10110</v>
      </c>
      <c r="C9540" s="83" t="s">
        <v>225</v>
      </c>
      <c r="D9540" s="359">
        <v>2604.63</v>
      </c>
      <c r="E9540" s="522" t="s">
        <v>619</v>
      </c>
    </row>
    <row r="9541" spans="1:5" ht="13.5" x14ac:dyDescent="0.25">
      <c r="A9541" s="83">
        <v>37772</v>
      </c>
      <c r="B9541" s="83" t="s">
        <v>10111</v>
      </c>
      <c r="C9541" s="83" t="s">
        <v>225</v>
      </c>
      <c r="D9541" s="359">
        <v>186033.24</v>
      </c>
      <c r="E9541" s="522" t="s">
        <v>619</v>
      </c>
    </row>
    <row r="9542" spans="1:5" ht="13.5" x14ac:dyDescent="0.25">
      <c r="A9542" s="83">
        <v>37771</v>
      </c>
      <c r="B9542" s="83" t="s">
        <v>10112</v>
      </c>
      <c r="C9542" s="83" t="s">
        <v>225</v>
      </c>
      <c r="D9542" s="359">
        <v>197909.74</v>
      </c>
      <c r="E9542" s="522" t="s">
        <v>619</v>
      </c>
    </row>
    <row r="9543" spans="1:5" ht="13.5" x14ac:dyDescent="0.25">
      <c r="A9543" s="83">
        <v>12772</v>
      </c>
      <c r="B9543" s="83" t="s">
        <v>10113</v>
      </c>
      <c r="C9543" s="83" t="s">
        <v>225</v>
      </c>
      <c r="D9543" s="359">
        <v>841.61</v>
      </c>
      <c r="E9543" s="522" t="s">
        <v>619</v>
      </c>
    </row>
    <row r="9544" spans="1:5" ht="13.5" x14ac:dyDescent="0.25">
      <c r="A9544" s="83">
        <v>12770</v>
      </c>
      <c r="B9544" s="83" t="s">
        <v>10114</v>
      </c>
      <c r="C9544" s="83" t="s">
        <v>225</v>
      </c>
      <c r="D9544" s="359">
        <v>506.39</v>
      </c>
      <c r="E9544" s="522" t="s">
        <v>619</v>
      </c>
    </row>
    <row r="9545" spans="1:5" ht="13.5" x14ac:dyDescent="0.25">
      <c r="A9545" s="83">
        <v>12775</v>
      </c>
      <c r="B9545" s="83" t="s">
        <v>10115</v>
      </c>
      <c r="C9545" s="83" t="s">
        <v>225</v>
      </c>
      <c r="D9545" s="359">
        <v>370.88</v>
      </c>
      <c r="E9545" s="522" t="s">
        <v>619</v>
      </c>
    </row>
    <row r="9546" spans="1:5" ht="13.5" x14ac:dyDescent="0.25">
      <c r="A9546" s="83">
        <v>12768</v>
      </c>
      <c r="B9546" s="83" t="s">
        <v>10116</v>
      </c>
      <c r="C9546" s="83" t="s">
        <v>225</v>
      </c>
      <c r="D9546" s="359">
        <v>1183.97</v>
      </c>
      <c r="E9546" s="522" t="s">
        <v>619</v>
      </c>
    </row>
    <row r="9547" spans="1:5" ht="13.5" x14ac:dyDescent="0.25">
      <c r="A9547" s="83">
        <v>12769</v>
      </c>
      <c r="B9547" s="83" t="s">
        <v>10117</v>
      </c>
      <c r="C9547" s="83" t="s">
        <v>225</v>
      </c>
      <c r="D9547" s="359">
        <v>97</v>
      </c>
      <c r="E9547" s="522" t="s">
        <v>619</v>
      </c>
    </row>
    <row r="9548" spans="1:5" ht="13.5" x14ac:dyDescent="0.25">
      <c r="A9548" s="83">
        <v>12773</v>
      </c>
      <c r="B9548" s="83" t="s">
        <v>10118</v>
      </c>
      <c r="C9548" s="83" t="s">
        <v>225</v>
      </c>
      <c r="D9548" s="359">
        <v>104.13</v>
      </c>
      <c r="E9548" s="522" t="s">
        <v>619</v>
      </c>
    </row>
    <row r="9549" spans="1:5" ht="13.5" x14ac:dyDescent="0.25">
      <c r="A9549" s="83">
        <v>12774</v>
      </c>
      <c r="B9549" s="83" t="s">
        <v>10119</v>
      </c>
      <c r="C9549" s="83" t="s">
        <v>225</v>
      </c>
      <c r="D9549" s="359">
        <v>128.38</v>
      </c>
      <c r="E9549" s="522" t="s">
        <v>619</v>
      </c>
    </row>
    <row r="9550" spans="1:5" ht="13.5" x14ac:dyDescent="0.25">
      <c r="A9550" s="83">
        <v>12776</v>
      </c>
      <c r="B9550" s="83" t="s">
        <v>10120</v>
      </c>
      <c r="C9550" s="83" t="s">
        <v>225</v>
      </c>
      <c r="D9550" s="359">
        <v>1911.47</v>
      </c>
      <c r="E9550" s="522" t="s">
        <v>619</v>
      </c>
    </row>
    <row r="9551" spans="1:5" ht="13.5" x14ac:dyDescent="0.25">
      <c r="A9551" s="83">
        <v>12777</v>
      </c>
      <c r="B9551" s="83" t="s">
        <v>10121</v>
      </c>
      <c r="C9551" s="83" t="s">
        <v>225</v>
      </c>
      <c r="D9551" s="359">
        <v>2496.3200000000002</v>
      </c>
      <c r="E9551" s="522" t="s">
        <v>619</v>
      </c>
    </row>
    <row r="9552" spans="1:5" ht="13.5" x14ac:dyDescent="0.25">
      <c r="A9552" s="83">
        <v>3391</v>
      </c>
      <c r="B9552" s="83" t="s">
        <v>10122</v>
      </c>
      <c r="C9552" s="83" t="s">
        <v>225</v>
      </c>
      <c r="D9552" s="359">
        <v>24.57</v>
      </c>
      <c r="E9552" s="522" t="s">
        <v>619</v>
      </c>
    </row>
    <row r="9553" spans="1:5" ht="13.5" x14ac:dyDescent="0.25">
      <c r="A9553" s="83">
        <v>3389</v>
      </c>
      <c r="B9553" s="83" t="s">
        <v>10123</v>
      </c>
      <c r="C9553" s="83" t="s">
        <v>225</v>
      </c>
      <c r="D9553" s="359">
        <v>12.75</v>
      </c>
      <c r="E9553" s="522" t="s">
        <v>619</v>
      </c>
    </row>
    <row r="9554" spans="1:5" ht="13.5" x14ac:dyDescent="0.25">
      <c r="A9554" s="83">
        <v>3390</v>
      </c>
      <c r="B9554" s="83" t="s">
        <v>10124</v>
      </c>
      <c r="C9554" s="83" t="s">
        <v>225</v>
      </c>
      <c r="D9554" s="359">
        <v>14.35</v>
      </c>
      <c r="E9554" s="522" t="s">
        <v>619</v>
      </c>
    </row>
    <row r="9555" spans="1:5" ht="13.5" x14ac:dyDescent="0.25">
      <c r="A9555" s="83">
        <v>12873</v>
      </c>
      <c r="B9555" s="83" t="s">
        <v>10125</v>
      </c>
      <c r="C9555" s="83" t="s">
        <v>547</v>
      </c>
      <c r="D9555" s="359">
        <v>17.309999999999999</v>
      </c>
      <c r="E9555" s="522" t="s">
        <v>619</v>
      </c>
    </row>
    <row r="9556" spans="1:5" ht="13.5" x14ac:dyDescent="0.25">
      <c r="A9556" s="83">
        <v>41076</v>
      </c>
      <c r="B9556" s="83" t="s">
        <v>10126</v>
      </c>
      <c r="C9556" s="83" t="s">
        <v>232</v>
      </c>
      <c r="D9556" s="359">
        <v>3046.92</v>
      </c>
      <c r="E9556" s="522" t="s">
        <v>619</v>
      </c>
    </row>
    <row r="9557" spans="1:5" ht="13.5" x14ac:dyDescent="0.25">
      <c r="A9557" s="83">
        <v>140</v>
      </c>
      <c r="B9557" s="83" t="s">
        <v>10127</v>
      </c>
      <c r="C9557" s="83" t="s">
        <v>260</v>
      </c>
      <c r="D9557" s="359">
        <v>16.190000000000001</v>
      </c>
      <c r="E9557" s="522" t="s">
        <v>619</v>
      </c>
    </row>
    <row r="9558" spans="1:5" ht="13.5" x14ac:dyDescent="0.25">
      <c r="A9558" s="83">
        <v>151</v>
      </c>
      <c r="B9558" s="83" t="s">
        <v>10128</v>
      </c>
      <c r="C9558" s="83" t="s">
        <v>7331</v>
      </c>
      <c r="D9558" s="359">
        <v>23.9</v>
      </c>
      <c r="E9558" s="522" t="s">
        <v>619</v>
      </c>
    </row>
    <row r="9559" spans="1:5" ht="13.5" x14ac:dyDescent="0.25">
      <c r="A9559" s="83">
        <v>7340</v>
      </c>
      <c r="B9559" s="83" t="s">
        <v>10129</v>
      </c>
      <c r="C9559" s="83" t="s">
        <v>7331</v>
      </c>
      <c r="D9559" s="359">
        <v>23.63</v>
      </c>
      <c r="E9559" s="522" t="s">
        <v>619</v>
      </c>
    </row>
    <row r="9560" spans="1:5" ht="13.5" x14ac:dyDescent="0.25">
      <c r="A9560" s="83">
        <v>2701</v>
      </c>
      <c r="B9560" s="83" t="s">
        <v>10130</v>
      </c>
      <c r="C9560" s="83" t="s">
        <v>547</v>
      </c>
      <c r="D9560" s="359">
        <v>20.03</v>
      </c>
      <c r="E9560" s="522" t="s">
        <v>619</v>
      </c>
    </row>
    <row r="9561" spans="1:5" ht="13.5" x14ac:dyDescent="0.25">
      <c r="A9561" s="83">
        <v>40929</v>
      </c>
      <c r="B9561" s="83" t="s">
        <v>10131</v>
      </c>
      <c r="C9561" s="83" t="s">
        <v>232</v>
      </c>
      <c r="D9561" s="359">
        <v>3523.93</v>
      </c>
      <c r="E9561" s="522" t="s">
        <v>619</v>
      </c>
    </row>
    <row r="9562" spans="1:5" ht="13.5" x14ac:dyDescent="0.25">
      <c r="A9562" s="83">
        <v>38114</v>
      </c>
      <c r="B9562" s="83" t="s">
        <v>10132</v>
      </c>
      <c r="C9562" s="83" t="s">
        <v>225</v>
      </c>
      <c r="D9562" s="359">
        <v>16.47</v>
      </c>
      <c r="E9562" s="522" t="s">
        <v>619</v>
      </c>
    </row>
    <row r="9563" spans="1:5" ht="13.5" x14ac:dyDescent="0.25">
      <c r="A9563" s="83">
        <v>38064</v>
      </c>
      <c r="B9563" s="83" t="s">
        <v>10133</v>
      </c>
      <c r="C9563" s="83" t="s">
        <v>225</v>
      </c>
      <c r="D9563" s="359">
        <v>18.41</v>
      </c>
      <c r="E9563" s="522" t="s">
        <v>619</v>
      </c>
    </row>
    <row r="9564" spans="1:5" ht="13.5" x14ac:dyDescent="0.25">
      <c r="A9564" s="83">
        <v>38115</v>
      </c>
      <c r="B9564" s="83" t="s">
        <v>10134</v>
      </c>
      <c r="C9564" s="83" t="s">
        <v>225</v>
      </c>
      <c r="D9564" s="359">
        <v>17.579999999999998</v>
      </c>
      <c r="E9564" s="522" t="s">
        <v>619</v>
      </c>
    </row>
    <row r="9565" spans="1:5" ht="13.5" x14ac:dyDescent="0.25">
      <c r="A9565" s="83">
        <v>38065</v>
      </c>
      <c r="B9565" s="83" t="s">
        <v>10135</v>
      </c>
      <c r="C9565" s="83" t="s">
        <v>225</v>
      </c>
      <c r="D9565" s="359">
        <v>26.12</v>
      </c>
      <c r="E9565" s="522" t="s">
        <v>619</v>
      </c>
    </row>
    <row r="9566" spans="1:5" ht="13.5" x14ac:dyDescent="0.25">
      <c r="A9566" s="83">
        <v>38078</v>
      </c>
      <c r="B9566" s="83" t="s">
        <v>10136</v>
      </c>
      <c r="C9566" s="83" t="s">
        <v>225</v>
      </c>
      <c r="D9566" s="359">
        <v>15.24</v>
      </c>
      <c r="E9566" s="522" t="s">
        <v>619</v>
      </c>
    </row>
    <row r="9567" spans="1:5" ht="13.5" x14ac:dyDescent="0.25">
      <c r="A9567" s="83">
        <v>38113</v>
      </c>
      <c r="B9567" s="83" t="s">
        <v>10137</v>
      </c>
      <c r="C9567" s="83" t="s">
        <v>225</v>
      </c>
      <c r="D9567" s="359">
        <v>8.2799999999999994</v>
      </c>
      <c r="E9567" s="522" t="s">
        <v>619</v>
      </c>
    </row>
    <row r="9568" spans="1:5" ht="13.5" x14ac:dyDescent="0.25">
      <c r="A9568" s="83">
        <v>38063</v>
      </c>
      <c r="B9568" s="83" t="s">
        <v>10138</v>
      </c>
      <c r="C9568" s="83" t="s">
        <v>225</v>
      </c>
      <c r="D9568" s="359">
        <v>8.8800000000000008</v>
      </c>
      <c r="E9568" s="522" t="s">
        <v>619</v>
      </c>
    </row>
    <row r="9569" spans="1:5" ht="13.5" x14ac:dyDescent="0.25">
      <c r="A9569" s="83">
        <v>38080</v>
      </c>
      <c r="B9569" s="83" t="s">
        <v>10139</v>
      </c>
      <c r="C9569" s="83" t="s">
        <v>225</v>
      </c>
      <c r="D9569" s="359">
        <v>26.47</v>
      </c>
      <c r="E9569" s="522" t="s">
        <v>619</v>
      </c>
    </row>
    <row r="9570" spans="1:5" ht="13.5" x14ac:dyDescent="0.25">
      <c r="A9570" s="83">
        <v>38069</v>
      </c>
      <c r="B9570" s="83" t="s">
        <v>10140</v>
      </c>
      <c r="C9570" s="83" t="s">
        <v>225</v>
      </c>
      <c r="D9570" s="359">
        <v>14.48</v>
      </c>
      <c r="E9570" s="522" t="s">
        <v>619</v>
      </c>
    </row>
    <row r="9571" spans="1:5" ht="13.5" x14ac:dyDescent="0.25">
      <c r="A9571" s="83">
        <v>38077</v>
      </c>
      <c r="B9571" s="83" t="s">
        <v>10141</v>
      </c>
      <c r="C9571" s="83" t="s">
        <v>225</v>
      </c>
      <c r="D9571" s="359">
        <v>14.15</v>
      </c>
      <c r="E9571" s="522" t="s">
        <v>619</v>
      </c>
    </row>
    <row r="9572" spans="1:5" ht="13.5" x14ac:dyDescent="0.25">
      <c r="A9572" s="83">
        <v>38073</v>
      </c>
      <c r="B9572" s="83" t="s">
        <v>10142</v>
      </c>
      <c r="C9572" s="83" t="s">
        <v>225</v>
      </c>
      <c r="D9572" s="359">
        <v>21.55</v>
      </c>
      <c r="E9572" s="522" t="s">
        <v>619</v>
      </c>
    </row>
    <row r="9573" spans="1:5" ht="13.5" x14ac:dyDescent="0.25">
      <c r="A9573" s="83">
        <v>38112</v>
      </c>
      <c r="B9573" s="83" t="s">
        <v>10143</v>
      </c>
      <c r="C9573" s="83" t="s">
        <v>225</v>
      </c>
      <c r="D9573" s="359">
        <v>6.35</v>
      </c>
      <c r="E9573" s="522" t="s">
        <v>619</v>
      </c>
    </row>
    <row r="9574" spans="1:5" ht="13.5" x14ac:dyDescent="0.25">
      <c r="A9574" s="83">
        <v>38062</v>
      </c>
      <c r="B9574" s="83" t="s">
        <v>10144</v>
      </c>
      <c r="C9574" s="83" t="s">
        <v>225</v>
      </c>
      <c r="D9574" s="359">
        <v>6.52</v>
      </c>
      <c r="E9574" s="522" t="s">
        <v>619</v>
      </c>
    </row>
    <row r="9575" spans="1:5" ht="13.5" x14ac:dyDescent="0.25">
      <c r="A9575" s="83">
        <v>12128</v>
      </c>
      <c r="B9575" s="83" t="s">
        <v>10145</v>
      </c>
      <c r="C9575" s="83" t="s">
        <v>225</v>
      </c>
      <c r="D9575" s="359">
        <v>8.7200000000000006</v>
      </c>
      <c r="E9575" s="522" t="s">
        <v>619</v>
      </c>
    </row>
    <row r="9576" spans="1:5" ht="13.5" x14ac:dyDescent="0.25">
      <c r="A9576" s="83">
        <v>12129</v>
      </c>
      <c r="B9576" s="83" t="s">
        <v>10146</v>
      </c>
      <c r="C9576" s="83" t="s">
        <v>225</v>
      </c>
      <c r="D9576" s="359">
        <v>11.53</v>
      </c>
      <c r="E9576" s="522" t="s">
        <v>619</v>
      </c>
    </row>
    <row r="9577" spans="1:5" ht="13.5" x14ac:dyDescent="0.25">
      <c r="A9577" s="83">
        <v>38081</v>
      </c>
      <c r="B9577" s="83" t="s">
        <v>10147</v>
      </c>
      <c r="C9577" s="83" t="s">
        <v>225</v>
      </c>
      <c r="D9577" s="359">
        <v>22.45</v>
      </c>
      <c r="E9577" s="522" t="s">
        <v>619</v>
      </c>
    </row>
    <row r="9578" spans="1:5" ht="13.5" x14ac:dyDescent="0.25">
      <c r="A9578" s="83">
        <v>38070</v>
      </c>
      <c r="B9578" s="83" t="s">
        <v>10148</v>
      </c>
      <c r="C9578" s="83" t="s">
        <v>225</v>
      </c>
      <c r="D9578" s="359">
        <v>15.47</v>
      </c>
      <c r="E9578" s="522" t="s">
        <v>619</v>
      </c>
    </row>
    <row r="9579" spans="1:5" ht="13.5" x14ac:dyDescent="0.25">
      <c r="A9579" s="83">
        <v>38074</v>
      </c>
      <c r="B9579" s="83" t="s">
        <v>10149</v>
      </c>
      <c r="C9579" s="83" t="s">
        <v>225</v>
      </c>
      <c r="D9579" s="359">
        <v>23.52</v>
      </c>
      <c r="E9579" s="522" t="s">
        <v>619</v>
      </c>
    </row>
    <row r="9580" spans="1:5" ht="13.5" x14ac:dyDescent="0.25">
      <c r="A9580" s="83">
        <v>38079</v>
      </c>
      <c r="B9580" s="83" t="s">
        <v>10150</v>
      </c>
      <c r="C9580" s="83" t="s">
        <v>225</v>
      </c>
      <c r="D9580" s="359">
        <v>20.190000000000001</v>
      </c>
      <c r="E9580" s="522" t="s">
        <v>619</v>
      </c>
    </row>
    <row r="9581" spans="1:5" ht="13.5" x14ac:dyDescent="0.25">
      <c r="A9581" s="83">
        <v>38072</v>
      </c>
      <c r="B9581" s="83" t="s">
        <v>10151</v>
      </c>
      <c r="C9581" s="83" t="s">
        <v>225</v>
      </c>
      <c r="D9581" s="359">
        <v>19.399999999999999</v>
      </c>
      <c r="E9581" s="522" t="s">
        <v>619</v>
      </c>
    </row>
    <row r="9582" spans="1:5" ht="13.5" x14ac:dyDescent="0.25">
      <c r="A9582" s="83">
        <v>38068</v>
      </c>
      <c r="B9582" s="83" t="s">
        <v>10152</v>
      </c>
      <c r="C9582" s="83" t="s">
        <v>225</v>
      </c>
      <c r="D9582" s="359">
        <v>13.39</v>
      </c>
      <c r="E9582" s="522" t="s">
        <v>619</v>
      </c>
    </row>
    <row r="9583" spans="1:5" ht="13.5" x14ac:dyDescent="0.25">
      <c r="A9583" s="83">
        <v>38071</v>
      </c>
      <c r="B9583" s="83" t="s">
        <v>10153</v>
      </c>
      <c r="C9583" s="83" t="s">
        <v>225</v>
      </c>
      <c r="D9583" s="359">
        <v>16.010000000000002</v>
      </c>
      <c r="E9583" s="522" t="s">
        <v>619</v>
      </c>
    </row>
    <row r="9584" spans="1:5" ht="13.5" x14ac:dyDescent="0.25">
      <c r="A9584" s="83">
        <v>38412</v>
      </c>
      <c r="B9584" s="83" t="s">
        <v>10154</v>
      </c>
      <c r="C9584" s="83" t="s">
        <v>225</v>
      </c>
      <c r="D9584" s="359">
        <v>1362</v>
      </c>
      <c r="E9584" s="522" t="s">
        <v>619</v>
      </c>
    </row>
    <row r="9585" spans="1:5" ht="13.5" x14ac:dyDescent="0.25">
      <c r="A9585" s="83">
        <v>3405</v>
      </c>
      <c r="B9585" s="83" t="s">
        <v>10155</v>
      </c>
      <c r="C9585" s="83" t="s">
        <v>225</v>
      </c>
      <c r="D9585" s="359">
        <v>74.78</v>
      </c>
      <c r="E9585" s="522" t="s">
        <v>619</v>
      </c>
    </row>
    <row r="9586" spans="1:5" ht="13.5" x14ac:dyDescent="0.25">
      <c r="A9586" s="83">
        <v>3394</v>
      </c>
      <c r="B9586" s="83" t="s">
        <v>10156</v>
      </c>
      <c r="C9586" s="83" t="s">
        <v>225</v>
      </c>
      <c r="D9586" s="359">
        <v>394.74</v>
      </c>
      <c r="E9586" s="522" t="s">
        <v>619</v>
      </c>
    </row>
    <row r="9587" spans="1:5" ht="13.5" x14ac:dyDescent="0.25">
      <c r="A9587" s="83">
        <v>3393</v>
      </c>
      <c r="B9587" s="83" t="s">
        <v>10157</v>
      </c>
      <c r="C9587" s="83" t="s">
        <v>225</v>
      </c>
      <c r="D9587" s="359">
        <v>672.1</v>
      </c>
      <c r="E9587" s="522" t="s">
        <v>619</v>
      </c>
    </row>
    <row r="9588" spans="1:5" ht="13.5" x14ac:dyDescent="0.25">
      <c r="A9588" s="83">
        <v>3406</v>
      </c>
      <c r="B9588" s="83" t="s">
        <v>10158</v>
      </c>
      <c r="C9588" s="83" t="s">
        <v>225</v>
      </c>
      <c r="D9588" s="359">
        <v>22.89</v>
      </c>
      <c r="E9588" s="522" t="s">
        <v>619</v>
      </c>
    </row>
    <row r="9589" spans="1:5" ht="13.5" x14ac:dyDescent="0.25">
      <c r="A9589" s="83">
        <v>3395</v>
      </c>
      <c r="B9589" s="83" t="s">
        <v>10159</v>
      </c>
      <c r="C9589" s="83" t="s">
        <v>225</v>
      </c>
      <c r="D9589" s="359">
        <v>96.56</v>
      </c>
      <c r="E9589" s="522" t="s">
        <v>619</v>
      </c>
    </row>
    <row r="9590" spans="1:5" ht="13.5" x14ac:dyDescent="0.25">
      <c r="A9590" s="83">
        <v>3398</v>
      </c>
      <c r="B9590" s="83" t="s">
        <v>10160</v>
      </c>
      <c r="C9590" s="83" t="s">
        <v>225</v>
      </c>
      <c r="D9590" s="359">
        <v>4.59</v>
      </c>
      <c r="E9590" s="522" t="s">
        <v>619</v>
      </c>
    </row>
    <row r="9591" spans="1:5" ht="13.5" x14ac:dyDescent="0.25">
      <c r="A9591" s="83">
        <v>40662</v>
      </c>
      <c r="B9591" s="83" t="s">
        <v>10161</v>
      </c>
      <c r="C9591" s="83" t="s">
        <v>225</v>
      </c>
      <c r="D9591" s="359">
        <v>235.87</v>
      </c>
      <c r="E9591" s="522" t="s">
        <v>619</v>
      </c>
    </row>
    <row r="9592" spans="1:5" ht="13.5" x14ac:dyDescent="0.25">
      <c r="A9592" s="83">
        <v>3437</v>
      </c>
      <c r="B9592" s="83" t="s">
        <v>10162</v>
      </c>
      <c r="C9592" s="83" t="s">
        <v>184</v>
      </c>
      <c r="D9592" s="359">
        <v>655.20000000000005</v>
      </c>
      <c r="E9592" s="522" t="s">
        <v>619</v>
      </c>
    </row>
    <row r="9593" spans="1:5" ht="13.5" x14ac:dyDescent="0.25">
      <c r="A9593" s="83">
        <v>11190</v>
      </c>
      <c r="B9593" s="83" t="s">
        <v>10163</v>
      </c>
      <c r="C9593" s="83" t="s">
        <v>225</v>
      </c>
      <c r="D9593" s="359">
        <v>229</v>
      </c>
      <c r="E9593" s="522" t="s">
        <v>619</v>
      </c>
    </row>
    <row r="9594" spans="1:5" ht="13.5" x14ac:dyDescent="0.25">
      <c r="A9594" s="83">
        <v>34377</v>
      </c>
      <c r="B9594" s="83" t="s">
        <v>10164</v>
      </c>
      <c r="C9594" s="83" t="s">
        <v>225</v>
      </c>
      <c r="D9594" s="359">
        <v>344</v>
      </c>
      <c r="E9594" s="522" t="s">
        <v>619</v>
      </c>
    </row>
    <row r="9595" spans="1:5" ht="13.5" x14ac:dyDescent="0.25">
      <c r="A9595" s="83">
        <v>3428</v>
      </c>
      <c r="B9595" s="83" t="s">
        <v>10165</v>
      </c>
      <c r="C9595" s="83" t="s">
        <v>184</v>
      </c>
      <c r="D9595" s="359">
        <v>971.88</v>
      </c>
      <c r="E9595" s="522" t="s">
        <v>619</v>
      </c>
    </row>
    <row r="9596" spans="1:5" ht="13.5" x14ac:dyDescent="0.25">
      <c r="A9596" s="83">
        <v>3429</v>
      </c>
      <c r="B9596" s="83" t="s">
        <v>10166</v>
      </c>
      <c r="C9596" s="83" t="s">
        <v>184</v>
      </c>
      <c r="D9596" s="359">
        <v>555.28</v>
      </c>
      <c r="E9596" s="522" t="s">
        <v>619</v>
      </c>
    </row>
    <row r="9597" spans="1:5" ht="13.5" x14ac:dyDescent="0.25">
      <c r="A9597" s="83">
        <v>34364</v>
      </c>
      <c r="B9597" s="83" t="s">
        <v>10167</v>
      </c>
      <c r="C9597" s="83" t="s">
        <v>225</v>
      </c>
      <c r="D9597" s="359">
        <v>1128.74</v>
      </c>
      <c r="E9597" s="522" t="s">
        <v>619</v>
      </c>
    </row>
    <row r="9598" spans="1:5" ht="13.5" x14ac:dyDescent="0.25">
      <c r="A9598" s="83">
        <v>34369</v>
      </c>
      <c r="B9598" s="83" t="s">
        <v>10168</v>
      </c>
      <c r="C9598" s="83" t="s">
        <v>225</v>
      </c>
      <c r="D9598" s="359">
        <v>1196.48</v>
      </c>
      <c r="E9598" s="522" t="s">
        <v>619</v>
      </c>
    </row>
    <row r="9599" spans="1:5" ht="13.5" x14ac:dyDescent="0.25">
      <c r="A9599" s="83">
        <v>36896</v>
      </c>
      <c r="B9599" s="83" t="s">
        <v>10169</v>
      </c>
      <c r="C9599" s="83" t="s">
        <v>225</v>
      </c>
      <c r="D9599" s="359">
        <v>666.26</v>
      </c>
      <c r="E9599" s="522" t="s">
        <v>619</v>
      </c>
    </row>
    <row r="9600" spans="1:5" ht="13.5" x14ac:dyDescent="0.25">
      <c r="A9600" s="83">
        <v>34367</v>
      </c>
      <c r="B9600" s="83" t="s">
        <v>10170</v>
      </c>
      <c r="C9600" s="83" t="s">
        <v>225</v>
      </c>
      <c r="D9600" s="359">
        <v>858.71</v>
      </c>
      <c r="E9600" s="522" t="s">
        <v>619</v>
      </c>
    </row>
    <row r="9601" spans="1:5" ht="13.5" x14ac:dyDescent="0.25">
      <c r="A9601" s="83">
        <v>36897</v>
      </c>
      <c r="B9601" s="83" t="s">
        <v>10171</v>
      </c>
      <c r="C9601" s="83" t="s">
        <v>225</v>
      </c>
      <c r="D9601" s="359">
        <v>1039.68</v>
      </c>
      <c r="E9601" s="522" t="s">
        <v>619</v>
      </c>
    </row>
    <row r="9602" spans="1:5" ht="13.5" x14ac:dyDescent="0.25">
      <c r="A9602" s="83">
        <v>40659</v>
      </c>
      <c r="B9602" s="83" t="s">
        <v>10172</v>
      </c>
      <c r="C9602" s="83" t="s">
        <v>184</v>
      </c>
      <c r="D9602" s="359">
        <v>927.02</v>
      </c>
      <c r="E9602" s="522" t="s">
        <v>619</v>
      </c>
    </row>
    <row r="9603" spans="1:5" ht="13.5" x14ac:dyDescent="0.25">
      <c r="A9603" s="83">
        <v>40660</v>
      </c>
      <c r="B9603" s="83" t="s">
        <v>10173</v>
      </c>
      <c r="C9603" s="83" t="s">
        <v>184</v>
      </c>
      <c r="D9603" s="359">
        <v>1174.8800000000001</v>
      </c>
      <c r="E9603" s="522" t="s">
        <v>619</v>
      </c>
    </row>
    <row r="9604" spans="1:5" ht="13.5" x14ac:dyDescent="0.25">
      <c r="A9604" s="83">
        <v>40661</v>
      </c>
      <c r="B9604" s="83" t="s">
        <v>10174</v>
      </c>
      <c r="C9604" s="83" t="s">
        <v>184</v>
      </c>
      <c r="D9604" s="359">
        <v>722.35</v>
      </c>
      <c r="E9604" s="522" t="s">
        <v>619</v>
      </c>
    </row>
    <row r="9605" spans="1:5" ht="13.5" x14ac:dyDescent="0.25">
      <c r="A9605" s="83">
        <v>3421</v>
      </c>
      <c r="B9605" s="83" t="s">
        <v>10175</v>
      </c>
      <c r="C9605" s="83" t="s">
        <v>184</v>
      </c>
      <c r="D9605" s="359">
        <v>727.87</v>
      </c>
      <c r="E9605" s="522" t="s">
        <v>619</v>
      </c>
    </row>
    <row r="9606" spans="1:5" ht="13.5" x14ac:dyDescent="0.25">
      <c r="A9606" s="83">
        <v>599</v>
      </c>
      <c r="B9606" s="83" t="s">
        <v>10176</v>
      </c>
      <c r="C9606" s="83" t="s">
        <v>184</v>
      </c>
      <c r="D9606" s="359">
        <v>1215.1099999999999</v>
      </c>
      <c r="E9606" s="522" t="s">
        <v>619</v>
      </c>
    </row>
    <row r="9607" spans="1:5" ht="13.5" x14ac:dyDescent="0.25">
      <c r="A9607" s="83">
        <v>44053</v>
      </c>
      <c r="B9607" s="83" t="s">
        <v>10177</v>
      </c>
      <c r="C9607" s="83" t="s">
        <v>225</v>
      </c>
      <c r="D9607" s="359">
        <v>2696.99</v>
      </c>
      <c r="E9607" s="522" t="s">
        <v>619</v>
      </c>
    </row>
    <row r="9608" spans="1:5" ht="13.5" x14ac:dyDescent="0.25">
      <c r="A9608" s="83">
        <v>3423</v>
      </c>
      <c r="B9608" s="83" t="s">
        <v>10178</v>
      </c>
      <c r="C9608" s="83" t="s">
        <v>184</v>
      </c>
      <c r="D9608" s="359">
        <v>1026.48</v>
      </c>
      <c r="E9608" s="522" t="s">
        <v>619</v>
      </c>
    </row>
    <row r="9609" spans="1:5" ht="13.5" x14ac:dyDescent="0.25">
      <c r="A9609" s="83">
        <v>34381</v>
      </c>
      <c r="B9609" s="83" t="s">
        <v>10179</v>
      </c>
      <c r="C9609" s="83" t="s">
        <v>225</v>
      </c>
      <c r="D9609" s="359">
        <v>490.64</v>
      </c>
      <c r="E9609" s="522" t="s">
        <v>619</v>
      </c>
    </row>
    <row r="9610" spans="1:5" ht="13.5" x14ac:dyDescent="0.25">
      <c r="A9610" s="83">
        <v>34797</v>
      </c>
      <c r="B9610" s="83" t="s">
        <v>10180</v>
      </c>
      <c r="C9610" s="83" t="s">
        <v>225</v>
      </c>
      <c r="D9610" s="359">
        <v>498.8</v>
      </c>
      <c r="E9610" s="522" t="s">
        <v>619</v>
      </c>
    </row>
    <row r="9611" spans="1:5" ht="13.5" x14ac:dyDescent="0.25">
      <c r="A9611" s="83">
        <v>44054</v>
      </c>
      <c r="B9611" s="83" t="s">
        <v>10181</v>
      </c>
      <c r="C9611" s="83" t="s">
        <v>225</v>
      </c>
      <c r="D9611" s="359">
        <v>967.51</v>
      </c>
      <c r="E9611" s="522" t="s">
        <v>619</v>
      </c>
    </row>
    <row r="9612" spans="1:5" ht="13.5" x14ac:dyDescent="0.25">
      <c r="A9612" s="83">
        <v>44399</v>
      </c>
      <c r="B9612" s="83" t="s">
        <v>10182</v>
      </c>
      <c r="C9612" s="83" t="s">
        <v>225</v>
      </c>
      <c r="D9612" s="359">
        <v>1321.94</v>
      </c>
      <c r="E9612" s="522" t="s">
        <v>619</v>
      </c>
    </row>
    <row r="9613" spans="1:5" ht="13.5" x14ac:dyDescent="0.25">
      <c r="A9613" s="83">
        <v>25964</v>
      </c>
      <c r="B9613" s="83" t="s">
        <v>10183</v>
      </c>
      <c r="C9613" s="83" t="s">
        <v>547</v>
      </c>
      <c r="D9613" s="359">
        <v>18.07</v>
      </c>
      <c r="E9613" s="522" t="s">
        <v>619</v>
      </c>
    </row>
    <row r="9614" spans="1:5" ht="13.5" x14ac:dyDescent="0.25">
      <c r="A9614" s="83">
        <v>41077</v>
      </c>
      <c r="B9614" s="83" t="s">
        <v>10184</v>
      </c>
      <c r="C9614" s="83" t="s">
        <v>232</v>
      </c>
      <c r="D9614" s="359">
        <v>3178.38</v>
      </c>
      <c r="E9614" s="522" t="s">
        <v>619</v>
      </c>
    </row>
    <row r="9615" spans="1:5" ht="13.5" x14ac:dyDescent="0.25">
      <c r="A9615" s="83">
        <v>20159</v>
      </c>
      <c r="B9615" s="83" t="s">
        <v>10185</v>
      </c>
      <c r="C9615" s="83" t="s">
        <v>225</v>
      </c>
      <c r="D9615" s="359">
        <v>82.17</v>
      </c>
      <c r="E9615" s="522" t="s">
        <v>619</v>
      </c>
    </row>
    <row r="9616" spans="1:5" ht="13.5" x14ac:dyDescent="0.25">
      <c r="A9616" s="83">
        <v>37963</v>
      </c>
      <c r="B9616" s="83" t="s">
        <v>10186</v>
      </c>
      <c r="C9616" s="83" t="s">
        <v>225</v>
      </c>
      <c r="D9616" s="359">
        <v>4.62</v>
      </c>
      <c r="E9616" s="522" t="s">
        <v>619</v>
      </c>
    </row>
    <row r="9617" spans="1:5" ht="13.5" x14ac:dyDescent="0.25">
      <c r="A9617" s="83">
        <v>37964</v>
      </c>
      <c r="B9617" s="83" t="s">
        <v>10187</v>
      </c>
      <c r="C9617" s="83" t="s">
        <v>225</v>
      </c>
      <c r="D9617" s="359">
        <v>7.7</v>
      </c>
      <c r="E9617" s="522" t="s">
        <v>619</v>
      </c>
    </row>
    <row r="9618" spans="1:5" ht="13.5" x14ac:dyDescent="0.25">
      <c r="A9618" s="83">
        <v>37965</v>
      </c>
      <c r="B9618" s="83" t="s">
        <v>10188</v>
      </c>
      <c r="C9618" s="83" t="s">
        <v>225</v>
      </c>
      <c r="D9618" s="359">
        <v>11.16</v>
      </c>
      <c r="E9618" s="522" t="s">
        <v>619</v>
      </c>
    </row>
    <row r="9619" spans="1:5" ht="13.5" x14ac:dyDescent="0.25">
      <c r="A9619" s="83">
        <v>37966</v>
      </c>
      <c r="B9619" s="83" t="s">
        <v>10189</v>
      </c>
      <c r="C9619" s="83" t="s">
        <v>225</v>
      </c>
      <c r="D9619" s="359">
        <v>20.21</v>
      </c>
      <c r="E9619" s="522" t="s">
        <v>619</v>
      </c>
    </row>
    <row r="9620" spans="1:5" ht="13.5" x14ac:dyDescent="0.25">
      <c r="A9620" s="83">
        <v>37967</v>
      </c>
      <c r="B9620" s="83" t="s">
        <v>10190</v>
      </c>
      <c r="C9620" s="83" t="s">
        <v>225</v>
      </c>
      <c r="D9620" s="359">
        <v>32.409999999999997</v>
      </c>
      <c r="E9620" s="522" t="s">
        <v>619</v>
      </c>
    </row>
    <row r="9621" spans="1:5" ht="13.5" x14ac:dyDescent="0.25">
      <c r="A9621" s="83">
        <v>37968</v>
      </c>
      <c r="B9621" s="83" t="s">
        <v>10191</v>
      </c>
      <c r="C9621" s="83" t="s">
        <v>225</v>
      </c>
      <c r="D9621" s="359">
        <v>71.08</v>
      </c>
      <c r="E9621" s="522" t="s">
        <v>619</v>
      </c>
    </row>
    <row r="9622" spans="1:5" ht="13.5" x14ac:dyDescent="0.25">
      <c r="A9622" s="83">
        <v>37969</v>
      </c>
      <c r="B9622" s="83" t="s">
        <v>10192</v>
      </c>
      <c r="C9622" s="83" t="s">
        <v>225</v>
      </c>
      <c r="D9622" s="359">
        <v>189.9</v>
      </c>
      <c r="E9622" s="522" t="s">
        <v>619</v>
      </c>
    </row>
    <row r="9623" spans="1:5" ht="13.5" x14ac:dyDescent="0.25">
      <c r="A9623" s="83">
        <v>37970</v>
      </c>
      <c r="B9623" s="83" t="s">
        <v>10193</v>
      </c>
      <c r="C9623" s="83" t="s">
        <v>225</v>
      </c>
      <c r="D9623" s="359">
        <v>221.53</v>
      </c>
      <c r="E9623" s="522" t="s">
        <v>619</v>
      </c>
    </row>
    <row r="9624" spans="1:5" ht="13.5" x14ac:dyDescent="0.25">
      <c r="A9624" s="83">
        <v>21118</v>
      </c>
      <c r="B9624" s="83" t="s">
        <v>10194</v>
      </c>
      <c r="C9624" s="83" t="s">
        <v>225</v>
      </c>
      <c r="D9624" s="359">
        <v>3.49</v>
      </c>
      <c r="E9624" s="522" t="s">
        <v>619</v>
      </c>
    </row>
    <row r="9625" spans="1:5" ht="13.5" x14ac:dyDescent="0.25">
      <c r="A9625" s="83">
        <v>37956</v>
      </c>
      <c r="B9625" s="83" t="s">
        <v>10195</v>
      </c>
      <c r="C9625" s="83" t="s">
        <v>225</v>
      </c>
      <c r="D9625" s="359">
        <v>5.53</v>
      </c>
      <c r="E9625" s="522" t="s">
        <v>619</v>
      </c>
    </row>
    <row r="9626" spans="1:5" ht="13.5" x14ac:dyDescent="0.25">
      <c r="A9626" s="83">
        <v>37957</v>
      </c>
      <c r="B9626" s="83" t="s">
        <v>10196</v>
      </c>
      <c r="C9626" s="83" t="s">
        <v>225</v>
      </c>
      <c r="D9626" s="359">
        <v>11.66</v>
      </c>
      <c r="E9626" s="522" t="s">
        <v>619</v>
      </c>
    </row>
    <row r="9627" spans="1:5" ht="13.5" x14ac:dyDescent="0.25">
      <c r="A9627" s="83">
        <v>37958</v>
      </c>
      <c r="B9627" s="83" t="s">
        <v>10197</v>
      </c>
      <c r="C9627" s="83" t="s">
        <v>225</v>
      </c>
      <c r="D9627" s="359">
        <v>20.21</v>
      </c>
      <c r="E9627" s="522" t="s">
        <v>619</v>
      </c>
    </row>
    <row r="9628" spans="1:5" ht="13.5" x14ac:dyDescent="0.25">
      <c r="A9628" s="83">
        <v>37959</v>
      </c>
      <c r="B9628" s="83" t="s">
        <v>10198</v>
      </c>
      <c r="C9628" s="83" t="s">
        <v>225</v>
      </c>
      <c r="D9628" s="359">
        <v>32.409999999999997</v>
      </c>
      <c r="E9628" s="522" t="s">
        <v>619</v>
      </c>
    </row>
    <row r="9629" spans="1:5" ht="13.5" x14ac:dyDescent="0.25">
      <c r="A9629" s="83">
        <v>37960</v>
      </c>
      <c r="B9629" s="83" t="s">
        <v>10199</v>
      </c>
      <c r="C9629" s="83" t="s">
        <v>225</v>
      </c>
      <c r="D9629" s="359">
        <v>69.8</v>
      </c>
      <c r="E9629" s="522" t="s">
        <v>619</v>
      </c>
    </row>
    <row r="9630" spans="1:5" ht="13.5" x14ac:dyDescent="0.25">
      <c r="A9630" s="83">
        <v>37961</v>
      </c>
      <c r="B9630" s="83" t="s">
        <v>10200</v>
      </c>
      <c r="C9630" s="83" t="s">
        <v>225</v>
      </c>
      <c r="D9630" s="359">
        <v>185.19</v>
      </c>
      <c r="E9630" s="522" t="s">
        <v>619</v>
      </c>
    </row>
    <row r="9631" spans="1:5" ht="13.5" x14ac:dyDescent="0.25">
      <c r="A9631" s="83">
        <v>37962</v>
      </c>
      <c r="B9631" s="83" t="s">
        <v>10201</v>
      </c>
      <c r="C9631" s="83" t="s">
        <v>225</v>
      </c>
      <c r="D9631" s="359">
        <v>215.18</v>
      </c>
      <c r="E9631" s="522" t="s">
        <v>619</v>
      </c>
    </row>
    <row r="9632" spans="1:5" ht="13.5" x14ac:dyDescent="0.25">
      <c r="A9632" s="83">
        <v>3533</v>
      </c>
      <c r="B9632" s="83" t="s">
        <v>10202</v>
      </c>
      <c r="C9632" s="83" t="s">
        <v>225</v>
      </c>
      <c r="D9632" s="359">
        <v>3.56</v>
      </c>
      <c r="E9632" s="522" t="s">
        <v>619</v>
      </c>
    </row>
    <row r="9633" spans="1:5" ht="13.5" x14ac:dyDescent="0.25">
      <c r="A9633" s="83">
        <v>3538</v>
      </c>
      <c r="B9633" s="83" t="s">
        <v>10203</v>
      </c>
      <c r="C9633" s="83" t="s">
        <v>225</v>
      </c>
      <c r="D9633" s="359">
        <v>6.14</v>
      </c>
      <c r="E9633" s="522" t="s">
        <v>619</v>
      </c>
    </row>
    <row r="9634" spans="1:5" ht="13.5" x14ac:dyDescent="0.25">
      <c r="A9634" s="83">
        <v>3497</v>
      </c>
      <c r="B9634" s="83" t="s">
        <v>10204</v>
      </c>
      <c r="C9634" s="83" t="s">
        <v>225</v>
      </c>
      <c r="D9634" s="359">
        <v>22.93</v>
      </c>
      <c r="E9634" s="522" t="s">
        <v>619</v>
      </c>
    </row>
    <row r="9635" spans="1:5" ht="13.5" x14ac:dyDescent="0.25">
      <c r="A9635" s="83">
        <v>3498</v>
      </c>
      <c r="B9635" s="83" t="s">
        <v>10205</v>
      </c>
      <c r="C9635" s="83" t="s">
        <v>225</v>
      </c>
      <c r="D9635" s="359">
        <v>7.28</v>
      </c>
      <c r="E9635" s="522" t="s">
        <v>619</v>
      </c>
    </row>
    <row r="9636" spans="1:5" ht="13.5" x14ac:dyDescent="0.25">
      <c r="A9636" s="83">
        <v>3496</v>
      </c>
      <c r="B9636" s="83" t="s">
        <v>10206</v>
      </c>
      <c r="C9636" s="83" t="s">
        <v>225</v>
      </c>
      <c r="D9636" s="359">
        <v>5.88</v>
      </c>
      <c r="E9636" s="522" t="s">
        <v>619</v>
      </c>
    </row>
    <row r="9637" spans="1:5" ht="13.5" x14ac:dyDescent="0.25">
      <c r="A9637" s="83">
        <v>38429</v>
      </c>
      <c r="B9637" s="83" t="s">
        <v>10207</v>
      </c>
      <c r="C9637" s="83" t="s">
        <v>225</v>
      </c>
      <c r="D9637" s="359">
        <v>11.79</v>
      </c>
      <c r="E9637" s="522" t="s">
        <v>619</v>
      </c>
    </row>
    <row r="9638" spans="1:5" ht="13.5" x14ac:dyDescent="0.25">
      <c r="A9638" s="83">
        <v>38431</v>
      </c>
      <c r="B9638" s="83" t="s">
        <v>10208</v>
      </c>
      <c r="C9638" s="83" t="s">
        <v>225</v>
      </c>
      <c r="D9638" s="359">
        <v>18.670000000000002</v>
      </c>
      <c r="E9638" s="522" t="s">
        <v>619</v>
      </c>
    </row>
    <row r="9639" spans="1:5" ht="13.5" x14ac:dyDescent="0.25">
      <c r="A9639" s="83">
        <v>38430</v>
      </c>
      <c r="B9639" s="83" t="s">
        <v>10209</v>
      </c>
      <c r="C9639" s="83" t="s">
        <v>225</v>
      </c>
      <c r="D9639" s="359">
        <v>23.86</v>
      </c>
      <c r="E9639" s="522" t="s">
        <v>619</v>
      </c>
    </row>
    <row r="9640" spans="1:5" ht="13.5" x14ac:dyDescent="0.25">
      <c r="A9640" s="83">
        <v>36348</v>
      </c>
      <c r="B9640" s="83" t="s">
        <v>10210</v>
      </c>
      <c r="C9640" s="83" t="s">
        <v>225</v>
      </c>
      <c r="D9640" s="359">
        <v>1.86</v>
      </c>
      <c r="E9640" s="522" t="s">
        <v>619</v>
      </c>
    </row>
    <row r="9641" spans="1:5" ht="13.5" x14ac:dyDescent="0.25">
      <c r="A9641" s="83">
        <v>36349</v>
      </c>
      <c r="B9641" s="83" t="s">
        <v>10211</v>
      </c>
      <c r="C9641" s="83" t="s">
        <v>225</v>
      </c>
      <c r="D9641" s="359">
        <v>2.79</v>
      </c>
      <c r="E9641" s="522" t="s">
        <v>619</v>
      </c>
    </row>
    <row r="9642" spans="1:5" ht="13.5" x14ac:dyDescent="0.25">
      <c r="A9642" s="83">
        <v>38433</v>
      </c>
      <c r="B9642" s="83" t="s">
        <v>10212</v>
      </c>
      <c r="C9642" s="83" t="s">
        <v>225</v>
      </c>
      <c r="D9642" s="359">
        <v>5.16</v>
      </c>
      <c r="E9642" s="522" t="s">
        <v>619</v>
      </c>
    </row>
    <row r="9643" spans="1:5" ht="13.5" x14ac:dyDescent="0.25">
      <c r="A9643" s="83">
        <v>38440</v>
      </c>
      <c r="B9643" s="83" t="s">
        <v>10213</v>
      </c>
      <c r="C9643" s="83" t="s">
        <v>225</v>
      </c>
      <c r="D9643" s="359">
        <v>178.06</v>
      </c>
      <c r="E9643" s="522" t="s">
        <v>619</v>
      </c>
    </row>
    <row r="9644" spans="1:5" ht="13.5" x14ac:dyDescent="0.25">
      <c r="A9644" s="83">
        <v>36359</v>
      </c>
      <c r="B9644" s="83" t="s">
        <v>10214</v>
      </c>
      <c r="C9644" s="83" t="s">
        <v>225</v>
      </c>
      <c r="D9644" s="359">
        <v>2.21</v>
      </c>
      <c r="E9644" s="522" t="s">
        <v>619</v>
      </c>
    </row>
    <row r="9645" spans="1:5" ht="13.5" x14ac:dyDescent="0.25">
      <c r="A9645" s="83">
        <v>36360</v>
      </c>
      <c r="B9645" s="83" t="s">
        <v>10215</v>
      </c>
      <c r="C9645" s="83" t="s">
        <v>225</v>
      </c>
      <c r="D9645" s="359">
        <v>3.41</v>
      </c>
      <c r="E9645" s="522" t="s">
        <v>619</v>
      </c>
    </row>
    <row r="9646" spans="1:5" ht="13.5" x14ac:dyDescent="0.25">
      <c r="A9646" s="83">
        <v>38434</v>
      </c>
      <c r="B9646" s="83" t="s">
        <v>10216</v>
      </c>
      <c r="C9646" s="83" t="s">
        <v>225</v>
      </c>
      <c r="D9646" s="359">
        <v>5.23</v>
      </c>
      <c r="E9646" s="522" t="s">
        <v>619</v>
      </c>
    </row>
    <row r="9647" spans="1:5" ht="13.5" x14ac:dyDescent="0.25">
      <c r="A9647" s="83">
        <v>38435</v>
      </c>
      <c r="B9647" s="83" t="s">
        <v>10217</v>
      </c>
      <c r="C9647" s="83" t="s">
        <v>225</v>
      </c>
      <c r="D9647" s="359">
        <v>9.93</v>
      </c>
      <c r="E9647" s="522" t="s">
        <v>619</v>
      </c>
    </row>
    <row r="9648" spans="1:5" ht="13.5" x14ac:dyDescent="0.25">
      <c r="A9648" s="83">
        <v>38436</v>
      </c>
      <c r="B9648" s="83" t="s">
        <v>10218</v>
      </c>
      <c r="C9648" s="83" t="s">
        <v>225</v>
      </c>
      <c r="D9648" s="359">
        <v>20.53</v>
      </c>
      <c r="E9648" s="522" t="s">
        <v>619</v>
      </c>
    </row>
    <row r="9649" spans="1:5" ht="13.5" x14ac:dyDescent="0.25">
      <c r="A9649" s="83">
        <v>38437</v>
      </c>
      <c r="B9649" s="83" t="s">
        <v>10219</v>
      </c>
      <c r="C9649" s="83" t="s">
        <v>225</v>
      </c>
      <c r="D9649" s="359">
        <v>30.83</v>
      </c>
      <c r="E9649" s="522" t="s">
        <v>619</v>
      </c>
    </row>
    <row r="9650" spans="1:5" ht="13.5" x14ac:dyDescent="0.25">
      <c r="A9650" s="83">
        <v>38438</v>
      </c>
      <c r="B9650" s="83" t="s">
        <v>10220</v>
      </c>
      <c r="C9650" s="83" t="s">
        <v>225</v>
      </c>
      <c r="D9650" s="359">
        <v>77.89</v>
      </c>
      <c r="E9650" s="522" t="s">
        <v>619</v>
      </c>
    </row>
    <row r="9651" spans="1:5" ht="13.5" x14ac:dyDescent="0.25">
      <c r="A9651" s="83">
        <v>38439</v>
      </c>
      <c r="B9651" s="83" t="s">
        <v>10221</v>
      </c>
      <c r="C9651" s="83" t="s">
        <v>225</v>
      </c>
      <c r="D9651" s="359">
        <v>118.73</v>
      </c>
      <c r="E9651" s="522" t="s">
        <v>619</v>
      </c>
    </row>
    <row r="9652" spans="1:5" ht="13.5" x14ac:dyDescent="0.25">
      <c r="A9652" s="83">
        <v>10836</v>
      </c>
      <c r="B9652" s="83" t="s">
        <v>10222</v>
      </c>
      <c r="C9652" s="83" t="s">
        <v>225</v>
      </c>
      <c r="D9652" s="359">
        <v>28.81</v>
      </c>
      <c r="E9652" s="522" t="s">
        <v>619</v>
      </c>
    </row>
    <row r="9653" spans="1:5" ht="13.5" x14ac:dyDescent="0.25">
      <c r="A9653" s="83">
        <v>20128</v>
      </c>
      <c r="B9653" s="83" t="s">
        <v>10223</v>
      </c>
      <c r="C9653" s="83" t="s">
        <v>225</v>
      </c>
      <c r="D9653" s="359">
        <v>84.42</v>
      </c>
      <c r="E9653" s="522" t="s">
        <v>619</v>
      </c>
    </row>
    <row r="9654" spans="1:5" ht="13.5" x14ac:dyDescent="0.25">
      <c r="A9654" s="83">
        <v>20131</v>
      </c>
      <c r="B9654" s="83" t="s">
        <v>10224</v>
      </c>
      <c r="C9654" s="83" t="s">
        <v>225</v>
      </c>
      <c r="D9654" s="359">
        <v>77.06</v>
      </c>
      <c r="E9654" s="522" t="s">
        <v>619</v>
      </c>
    </row>
    <row r="9655" spans="1:5" ht="13.5" x14ac:dyDescent="0.25">
      <c r="A9655" s="83">
        <v>3521</v>
      </c>
      <c r="B9655" s="83" t="s">
        <v>10225</v>
      </c>
      <c r="C9655" s="83" t="s">
        <v>225</v>
      </c>
      <c r="D9655" s="359">
        <v>3.09</v>
      </c>
      <c r="E9655" s="522" t="s">
        <v>619</v>
      </c>
    </row>
    <row r="9656" spans="1:5" ht="13.5" x14ac:dyDescent="0.25">
      <c r="A9656" s="83">
        <v>3531</v>
      </c>
      <c r="B9656" s="83" t="s">
        <v>10226</v>
      </c>
      <c r="C9656" s="83" t="s">
        <v>225</v>
      </c>
      <c r="D9656" s="359">
        <v>3.5</v>
      </c>
      <c r="E9656" s="522" t="s">
        <v>619</v>
      </c>
    </row>
    <row r="9657" spans="1:5" ht="13.5" x14ac:dyDescent="0.25">
      <c r="A9657" s="83">
        <v>3522</v>
      </c>
      <c r="B9657" s="83" t="s">
        <v>10227</v>
      </c>
      <c r="C9657" s="83" t="s">
        <v>225</v>
      </c>
      <c r="D9657" s="359">
        <v>5.21</v>
      </c>
      <c r="E9657" s="522" t="s">
        <v>619</v>
      </c>
    </row>
    <row r="9658" spans="1:5" ht="13.5" x14ac:dyDescent="0.25">
      <c r="A9658" s="83">
        <v>3527</v>
      </c>
      <c r="B9658" s="83" t="s">
        <v>10228</v>
      </c>
      <c r="C9658" s="83" t="s">
        <v>225</v>
      </c>
      <c r="D9658" s="359">
        <v>17.899999999999999</v>
      </c>
      <c r="E9658" s="522" t="s">
        <v>619</v>
      </c>
    </row>
    <row r="9659" spans="1:5" ht="13.5" x14ac:dyDescent="0.25">
      <c r="A9659" s="83">
        <v>10835</v>
      </c>
      <c r="B9659" s="83" t="s">
        <v>10229</v>
      </c>
      <c r="C9659" s="83" t="s">
        <v>225</v>
      </c>
      <c r="D9659" s="359">
        <v>6.03</v>
      </c>
      <c r="E9659" s="522" t="s">
        <v>619</v>
      </c>
    </row>
    <row r="9660" spans="1:5" ht="13.5" x14ac:dyDescent="0.25">
      <c r="A9660" s="83">
        <v>3475</v>
      </c>
      <c r="B9660" s="83" t="s">
        <v>10230</v>
      </c>
      <c r="C9660" s="83" t="s">
        <v>225</v>
      </c>
      <c r="D9660" s="359">
        <v>6.02</v>
      </c>
      <c r="E9660" s="522" t="s">
        <v>619</v>
      </c>
    </row>
    <row r="9661" spans="1:5" ht="13.5" x14ac:dyDescent="0.25">
      <c r="A9661" s="83">
        <v>3485</v>
      </c>
      <c r="B9661" s="83" t="s">
        <v>10231</v>
      </c>
      <c r="C9661" s="83" t="s">
        <v>225</v>
      </c>
      <c r="D9661" s="359">
        <v>19.22</v>
      </c>
      <c r="E9661" s="522" t="s">
        <v>619</v>
      </c>
    </row>
    <row r="9662" spans="1:5" ht="13.5" x14ac:dyDescent="0.25">
      <c r="A9662" s="83">
        <v>3534</v>
      </c>
      <c r="B9662" s="83" t="s">
        <v>10232</v>
      </c>
      <c r="C9662" s="83" t="s">
        <v>225</v>
      </c>
      <c r="D9662" s="359">
        <v>7.6</v>
      </c>
      <c r="E9662" s="522" t="s">
        <v>619</v>
      </c>
    </row>
    <row r="9663" spans="1:5" ht="13.5" x14ac:dyDescent="0.25">
      <c r="A9663" s="83">
        <v>3543</v>
      </c>
      <c r="B9663" s="83" t="s">
        <v>10233</v>
      </c>
      <c r="C9663" s="83" t="s">
        <v>225</v>
      </c>
      <c r="D9663" s="359">
        <v>3.82</v>
      </c>
      <c r="E9663" s="522" t="s">
        <v>619</v>
      </c>
    </row>
    <row r="9664" spans="1:5" ht="13.5" x14ac:dyDescent="0.25">
      <c r="A9664" s="83">
        <v>3482</v>
      </c>
      <c r="B9664" s="83" t="s">
        <v>10234</v>
      </c>
      <c r="C9664" s="83" t="s">
        <v>225</v>
      </c>
      <c r="D9664" s="359">
        <v>9.66</v>
      </c>
      <c r="E9664" s="522" t="s">
        <v>619</v>
      </c>
    </row>
    <row r="9665" spans="1:5" ht="13.5" x14ac:dyDescent="0.25">
      <c r="A9665" s="83">
        <v>3505</v>
      </c>
      <c r="B9665" s="83" t="s">
        <v>10235</v>
      </c>
      <c r="C9665" s="83" t="s">
        <v>225</v>
      </c>
      <c r="D9665" s="359">
        <v>5.48</v>
      </c>
      <c r="E9665" s="522" t="s">
        <v>619</v>
      </c>
    </row>
    <row r="9666" spans="1:5" ht="13.5" x14ac:dyDescent="0.25">
      <c r="A9666" s="83">
        <v>3516</v>
      </c>
      <c r="B9666" s="83" t="s">
        <v>10236</v>
      </c>
      <c r="C9666" s="83" t="s">
        <v>225</v>
      </c>
      <c r="D9666" s="359">
        <v>1.58</v>
      </c>
      <c r="E9666" s="522" t="s">
        <v>619</v>
      </c>
    </row>
    <row r="9667" spans="1:5" ht="13.5" x14ac:dyDescent="0.25">
      <c r="A9667" s="83">
        <v>3517</v>
      </c>
      <c r="B9667" s="83" t="s">
        <v>10237</v>
      </c>
      <c r="C9667" s="83" t="s">
        <v>225</v>
      </c>
      <c r="D9667" s="359">
        <v>5.5</v>
      </c>
      <c r="E9667" s="522" t="s">
        <v>619</v>
      </c>
    </row>
    <row r="9668" spans="1:5" ht="13.5" x14ac:dyDescent="0.25">
      <c r="A9668" s="83">
        <v>3515</v>
      </c>
      <c r="B9668" s="83" t="s">
        <v>10238</v>
      </c>
      <c r="C9668" s="83" t="s">
        <v>225</v>
      </c>
      <c r="D9668" s="359">
        <v>8.8699999999999992</v>
      </c>
      <c r="E9668" s="522" t="s">
        <v>619</v>
      </c>
    </row>
    <row r="9669" spans="1:5" ht="13.5" x14ac:dyDescent="0.25">
      <c r="A9669" s="83">
        <v>20147</v>
      </c>
      <c r="B9669" s="83" t="s">
        <v>10239</v>
      </c>
      <c r="C9669" s="83" t="s">
        <v>225</v>
      </c>
      <c r="D9669" s="359">
        <v>9.5500000000000007</v>
      </c>
      <c r="E9669" s="522" t="s">
        <v>619</v>
      </c>
    </row>
    <row r="9670" spans="1:5" ht="13.5" x14ac:dyDescent="0.25">
      <c r="A9670" s="83">
        <v>3524</v>
      </c>
      <c r="B9670" s="83" t="s">
        <v>10240</v>
      </c>
      <c r="C9670" s="83" t="s">
        <v>225</v>
      </c>
      <c r="D9670" s="359">
        <v>11.32</v>
      </c>
      <c r="E9670" s="522" t="s">
        <v>619</v>
      </c>
    </row>
    <row r="9671" spans="1:5" ht="13.5" x14ac:dyDescent="0.25">
      <c r="A9671" s="83">
        <v>3532</v>
      </c>
      <c r="B9671" s="83" t="s">
        <v>10241</v>
      </c>
      <c r="C9671" s="83" t="s">
        <v>225</v>
      </c>
      <c r="D9671" s="359">
        <v>20.72</v>
      </c>
      <c r="E9671" s="522" t="s">
        <v>619</v>
      </c>
    </row>
    <row r="9672" spans="1:5" ht="13.5" x14ac:dyDescent="0.25">
      <c r="A9672" s="83">
        <v>3528</v>
      </c>
      <c r="B9672" s="83" t="s">
        <v>10242</v>
      </c>
      <c r="C9672" s="83" t="s">
        <v>225</v>
      </c>
      <c r="D9672" s="359">
        <v>12.42</v>
      </c>
      <c r="E9672" s="522" t="s">
        <v>619</v>
      </c>
    </row>
    <row r="9673" spans="1:5" ht="13.5" x14ac:dyDescent="0.25">
      <c r="A9673" s="83">
        <v>37952</v>
      </c>
      <c r="B9673" s="83" t="s">
        <v>10243</v>
      </c>
      <c r="C9673" s="83" t="s">
        <v>225</v>
      </c>
      <c r="D9673" s="359">
        <v>88.52</v>
      </c>
      <c r="E9673" s="522" t="s">
        <v>619</v>
      </c>
    </row>
    <row r="9674" spans="1:5" ht="13.5" x14ac:dyDescent="0.25">
      <c r="A9674" s="83">
        <v>37951</v>
      </c>
      <c r="B9674" s="83" t="s">
        <v>10244</v>
      </c>
      <c r="C9674" s="83" t="s">
        <v>225</v>
      </c>
      <c r="D9674" s="359">
        <v>3.22</v>
      </c>
      <c r="E9674" s="522" t="s">
        <v>619</v>
      </c>
    </row>
    <row r="9675" spans="1:5" ht="13.5" x14ac:dyDescent="0.25">
      <c r="A9675" s="83">
        <v>3518</v>
      </c>
      <c r="B9675" s="83" t="s">
        <v>10245</v>
      </c>
      <c r="C9675" s="83" t="s">
        <v>225</v>
      </c>
      <c r="D9675" s="359">
        <v>4.71</v>
      </c>
      <c r="E9675" s="522" t="s">
        <v>619</v>
      </c>
    </row>
    <row r="9676" spans="1:5" ht="13.5" x14ac:dyDescent="0.25">
      <c r="A9676" s="83">
        <v>3519</v>
      </c>
      <c r="B9676" s="83" t="s">
        <v>10246</v>
      </c>
      <c r="C9676" s="83" t="s">
        <v>225</v>
      </c>
      <c r="D9676" s="359">
        <v>11.16</v>
      </c>
      <c r="E9676" s="522" t="s">
        <v>619</v>
      </c>
    </row>
    <row r="9677" spans="1:5" ht="13.5" x14ac:dyDescent="0.25">
      <c r="A9677" s="83">
        <v>3520</v>
      </c>
      <c r="B9677" s="83" t="s">
        <v>10247</v>
      </c>
      <c r="C9677" s="83" t="s">
        <v>225</v>
      </c>
      <c r="D9677" s="359">
        <v>12.51</v>
      </c>
      <c r="E9677" s="522" t="s">
        <v>619</v>
      </c>
    </row>
    <row r="9678" spans="1:5" ht="13.5" x14ac:dyDescent="0.25">
      <c r="A9678" s="83">
        <v>37950</v>
      </c>
      <c r="B9678" s="83" t="s">
        <v>10248</v>
      </c>
      <c r="C9678" s="83" t="s">
        <v>225</v>
      </c>
      <c r="D9678" s="359">
        <v>77.06</v>
      </c>
      <c r="E9678" s="522" t="s">
        <v>619</v>
      </c>
    </row>
    <row r="9679" spans="1:5" ht="13.5" x14ac:dyDescent="0.25">
      <c r="A9679" s="83">
        <v>37949</v>
      </c>
      <c r="B9679" s="83" t="s">
        <v>10249</v>
      </c>
      <c r="C9679" s="83" t="s">
        <v>225</v>
      </c>
      <c r="D9679" s="359">
        <v>2.82</v>
      </c>
      <c r="E9679" s="522" t="s">
        <v>619</v>
      </c>
    </row>
    <row r="9680" spans="1:5" ht="13.5" x14ac:dyDescent="0.25">
      <c r="A9680" s="83">
        <v>3526</v>
      </c>
      <c r="B9680" s="83" t="s">
        <v>10250</v>
      </c>
      <c r="C9680" s="83" t="s">
        <v>225</v>
      </c>
      <c r="D9680" s="359">
        <v>3.78</v>
      </c>
      <c r="E9680" s="522" t="s">
        <v>619</v>
      </c>
    </row>
    <row r="9681" spans="1:5" ht="13.5" x14ac:dyDescent="0.25">
      <c r="A9681" s="83">
        <v>3509</v>
      </c>
      <c r="B9681" s="83" t="s">
        <v>10251</v>
      </c>
      <c r="C9681" s="83" t="s">
        <v>225</v>
      </c>
      <c r="D9681" s="359">
        <v>9.84</v>
      </c>
      <c r="E9681" s="522" t="s">
        <v>619</v>
      </c>
    </row>
    <row r="9682" spans="1:5" ht="13.5" x14ac:dyDescent="0.25">
      <c r="A9682" s="83">
        <v>3530</v>
      </c>
      <c r="B9682" s="83" t="s">
        <v>10252</v>
      </c>
      <c r="C9682" s="83" t="s">
        <v>225</v>
      </c>
      <c r="D9682" s="359">
        <v>356.63</v>
      </c>
      <c r="E9682" s="522" t="s">
        <v>619</v>
      </c>
    </row>
    <row r="9683" spans="1:5" ht="13.5" x14ac:dyDescent="0.25">
      <c r="A9683" s="83">
        <v>3542</v>
      </c>
      <c r="B9683" s="83" t="s">
        <v>10253</v>
      </c>
      <c r="C9683" s="83" t="s">
        <v>225</v>
      </c>
      <c r="D9683" s="359">
        <v>0.83</v>
      </c>
      <c r="E9683" s="522" t="s">
        <v>619</v>
      </c>
    </row>
    <row r="9684" spans="1:5" ht="13.5" x14ac:dyDescent="0.25">
      <c r="A9684" s="83">
        <v>3529</v>
      </c>
      <c r="B9684" s="83" t="s">
        <v>10254</v>
      </c>
      <c r="C9684" s="83" t="s">
        <v>225</v>
      </c>
      <c r="D9684" s="359">
        <v>1.1399999999999999</v>
      </c>
      <c r="E9684" s="522" t="s">
        <v>619</v>
      </c>
    </row>
    <row r="9685" spans="1:5" ht="13.5" x14ac:dyDescent="0.25">
      <c r="A9685" s="83">
        <v>3536</v>
      </c>
      <c r="B9685" s="83" t="s">
        <v>10255</v>
      </c>
      <c r="C9685" s="83" t="s">
        <v>225</v>
      </c>
      <c r="D9685" s="359">
        <v>3.41</v>
      </c>
      <c r="E9685" s="522" t="s">
        <v>619</v>
      </c>
    </row>
    <row r="9686" spans="1:5" ht="13.5" x14ac:dyDescent="0.25">
      <c r="A9686" s="83">
        <v>3535</v>
      </c>
      <c r="B9686" s="83" t="s">
        <v>10256</v>
      </c>
      <c r="C9686" s="83" t="s">
        <v>225</v>
      </c>
      <c r="D9686" s="359">
        <v>8.1</v>
      </c>
      <c r="E9686" s="522" t="s">
        <v>619</v>
      </c>
    </row>
    <row r="9687" spans="1:5" ht="13.5" x14ac:dyDescent="0.25">
      <c r="A9687" s="83">
        <v>3540</v>
      </c>
      <c r="B9687" s="83" t="s">
        <v>10257</v>
      </c>
      <c r="C9687" s="83" t="s">
        <v>225</v>
      </c>
      <c r="D9687" s="359">
        <v>8.77</v>
      </c>
      <c r="E9687" s="522" t="s">
        <v>619</v>
      </c>
    </row>
    <row r="9688" spans="1:5" ht="13.5" x14ac:dyDescent="0.25">
      <c r="A9688" s="83">
        <v>3539</v>
      </c>
      <c r="B9688" s="83" t="s">
        <v>10258</v>
      </c>
      <c r="C9688" s="83" t="s">
        <v>225</v>
      </c>
      <c r="D9688" s="359">
        <v>38.04</v>
      </c>
      <c r="E9688" s="522" t="s">
        <v>619</v>
      </c>
    </row>
    <row r="9689" spans="1:5" ht="13.5" x14ac:dyDescent="0.25">
      <c r="A9689" s="83">
        <v>3513</v>
      </c>
      <c r="B9689" s="83" t="s">
        <v>10259</v>
      </c>
      <c r="C9689" s="83" t="s">
        <v>225</v>
      </c>
      <c r="D9689" s="359">
        <v>169.06</v>
      </c>
      <c r="E9689" s="522" t="s">
        <v>619</v>
      </c>
    </row>
    <row r="9690" spans="1:5" ht="13.5" x14ac:dyDescent="0.25">
      <c r="A9690" s="83">
        <v>3492</v>
      </c>
      <c r="B9690" s="83" t="s">
        <v>10260</v>
      </c>
      <c r="C9690" s="83" t="s">
        <v>225</v>
      </c>
      <c r="D9690" s="359">
        <v>32.54</v>
      </c>
      <c r="E9690" s="522" t="s">
        <v>619</v>
      </c>
    </row>
    <row r="9691" spans="1:5" ht="13.5" x14ac:dyDescent="0.25">
      <c r="A9691" s="83">
        <v>3491</v>
      </c>
      <c r="B9691" s="83" t="s">
        <v>10261</v>
      </c>
      <c r="C9691" s="83" t="s">
        <v>225</v>
      </c>
      <c r="D9691" s="359">
        <v>18.559999999999999</v>
      </c>
      <c r="E9691" s="522" t="s">
        <v>619</v>
      </c>
    </row>
    <row r="9692" spans="1:5" ht="13.5" x14ac:dyDescent="0.25">
      <c r="A9692" s="83">
        <v>3493</v>
      </c>
      <c r="B9692" s="83" t="s">
        <v>10262</v>
      </c>
      <c r="C9692" s="83" t="s">
        <v>225</v>
      </c>
      <c r="D9692" s="359">
        <v>44.49</v>
      </c>
      <c r="E9692" s="522" t="s">
        <v>619</v>
      </c>
    </row>
    <row r="9693" spans="1:5" ht="13.5" x14ac:dyDescent="0.25">
      <c r="A9693" s="83">
        <v>12628</v>
      </c>
      <c r="B9693" s="83" t="s">
        <v>10263</v>
      </c>
      <c r="C9693" s="83" t="s">
        <v>225</v>
      </c>
      <c r="D9693" s="359">
        <v>8.61</v>
      </c>
      <c r="E9693" s="522" t="s">
        <v>619</v>
      </c>
    </row>
    <row r="9694" spans="1:5" ht="13.5" x14ac:dyDescent="0.25">
      <c r="A9694" s="83">
        <v>12629</v>
      </c>
      <c r="B9694" s="83" t="s">
        <v>10264</v>
      </c>
      <c r="C9694" s="83" t="s">
        <v>225</v>
      </c>
      <c r="D9694" s="359">
        <v>9.34</v>
      </c>
      <c r="E9694" s="522" t="s">
        <v>619</v>
      </c>
    </row>
    <row r="9695" spans="1:5" ht="13.5" x14ac:dyDescent="0.25">
      <c r="A9695" s="83">
        <v>3481</v>
      </c>
      <c r="B9695" s="83" t="s">
        <v>10265</v>
      </c>
      <c r="C9695" s="83" t="s">
        <v>225</v>
      </c>
      <c r="D9695" s="359">
        <v>22.54</v>
      </c>
      <c r="E9695" s="522" t="s">
        <v>619</v>
      </c>
    </row>
    <row r="9696" spans="1:5" ht="13.5" x14ac:dyDescent="0.25">
      <c r="A9696" s="83">
        <v>3510</v>
      </c>
      <c r="B9696" s="83" t="s">
        <v>10266</v>
      </c>
      <c r="C9696" s="83" t="s">
        <v>225</v>
      </c>
      <c r="D9696" s="359">
        <v>21.06</v>
      </c>
      <c r="E9696" s="522" t="s">
        <v>619</v>
      </c>
    </row>
    <row r="9697" spans="1:5" ht="13.5" x14ac:dyDescent="0.25">
      <c r="A9697" s="83">
        <v>3508</v>
      </c>
      <c r="B9697" s="83" t="s">
        <v>10267</v>
      </c>
      <c r="C9697" s="83" t="s">
        <v>225</v>
      </c>
      <c r="D9697" s="359">
        <v>55.06</v>
      </c>
      <c r="E9697" s="522" t="s">
        <v>619</v>
      </c>
    </row>
    <row r="9698" spans="1:5" ht="13.5" x14ac:dyDescent="0.25">
      <c r="A9698" s="83">
        <v>38939</v>
      </c>
      <c r="B9698" s="83" t="s">
        <v>10268</v>
      </c>
      <c r="C9698" s="83" t="s">
        <v>225</v>
      </c>
      <c r="D9698" s="359">
        <v>18.39</v>
      </c>
      <c r="E9698" s="522" t="s">
        <v>619</v>
      </c>
    </row>
    <row r="9699" spans="1:5" ht="13.5" x14ac:dyDescent="0.25">
      <c r="A9699" s="83">
        <v>38940</v>
      </c>
      <c r="B9699" s="83" t="s">
        <v>10269</v>
      </c>
      <c r="C9699" s="83" t="s">
        <v>225</v>
      </c>
      <c r="D9699" s="359">
        <v>28.08</v>
      </c>
      <c r="E9699" s="522" t="s">
        <v>619</v>
      </c>
    </row>
    <row r="9700" spans="1:5" ht="13.5" x14ac:dyDescent="0.25">
      <c r="A9700" s="83">
        <v>38941</v>
      </c>
      <c r="B9700" s="83" t="s">
        <v>10270</v>
      </c>
      <c r="C9700" s="83" t="s">
        <v>225</v>
      </c>
      <c r="D9700" s="359">
        <v>33.17</v>
      </c>
      <c r="E9700" s="522" t="s">
        <v>619</v>
      </c>
    </row>
    <row r="9701" spans="1:5" ht="13.5" x14ac:dyDescent="0.25">
      <c r="A9701" s="83">
        <v>38942</v>
      </c>
      <c r="B9701" s="83" t="s">
        <v>10271</v>
      </c>
      <c r="C9701" s="83" t="s">
        <v>225</v>
      </c>
      <c r="D9701" s="359">
        <v>37.159999999999997</v>
      </c>
      <c r="E9701" s="522" t="s">
        <v>619</v>
      </c>
    </row>
    <row r="9702" spans="1:5" ht="13.5" x14ac:dyDescent="0.25">
      <c r="A9702" s="83">
        <v>38987</v>
      </c>
      <c r="B9702" s="83" t="s">
        <v>10272</v>
      </c>
      <c r="C9702" s="83" t="s">
        <v>225</v>
      </c>
      <c r="D9702" s="359">
        <v>9.24</v>
      </c>
      <c r="E9702" s="522" t="s">
        <v>619</v>
      </c>
    </row>
    <row r="9703" spans="1:5" ht="13.5" x14ac:dyDescent="0.25">
      <c r="A9703" s="83">
        <v>38988</v>
      </c>
      <c r="B9703" s="83" t="s">
        <v>10273</v>
      </c>
      <c r="C9703" s="83" t="s">
        <v>225</v>
      </c>
      <c r="D9703" s="359">
        <v>21.47</v>
      </c>
      <c r="E9703" s="522" t="s">
        <v>619</v>
      </c>
    </row>
    <row r="9704" spans="1:5" ht="13.5" x14ac:dyDescent="0.25">
      <c r="A9704" s="83">
        <v>38989</v>
      </c>
      <c r="B9704" s="83" t="s">
        <v>10274</v>
      </c>
      <c r="C9704" s="83" t="s">
        <v>225</v>
      </c>
      <c r="D9704" s="359">
        <v>28.53</v>
      </c>
      <c r="E9704" s="522" t="s">
        <v>619</v>
      </c>
    </row>
    <row r="9705" spans="1:5" ht="13.5" x14ac:dyDescent="0.25">
      <c r="A9705" s="83">
        <v>38990</v>
      </c>
      <c r="B9705" s="83" t="s">
        <v>10275</v>
      </c>
      <c r="C9705" s="83" t="s">
        <v>225</v>
      </c>
      <c r="D9705" s="359">
        <v>75.19</v>
      </c>
      <c r="E9705" s="522" t="s">
        <v>619</v>
      </c>
    </row>
    <row r="9706" spans="1:5" ht="13.5" x14ac:dyDescent="0.25">
      <c r="A9706" s="83">
        <v>38991</v>
      </c>
      <c r="B9706" s="83" t="s">
        <v>10276</v>
      </c>
      <c r="C9706" s="83" t="s">
        <v>225</v>
      </c>
      <c r="D9706" s="359">
        <v>151.91999999999999</v>
      </c>
      <c r="E9706" s="522" t="s">
        <v>619</v>
      </c>
    </row>
    <row r="9707" spans="1:5" ht="13.5" x14ac:dyDescent="0.25">
      <c r="A9707" s="83">
        <v>38913</v>
      </c>
      <c r="B9707" s="83" t="s">
        <v>10277</v>
      </c>
      <c r="C9707" s="83" t="s">
        <v>225</v>
      </c>
      <c r="D9707" s="359">
        <v>17.07</v>
      </c>
      <c r="E9707" s="522" t="s">
        <v>619</v>
      </c>
    </row>
    <row r="9708" spans="1:5" ht="13.5" x14ac:dyDescent="0.25">
      <c r="A9708" s="83">
        <v>38914</v>
      </c>
      <c r="B9708" s="83" t="s">
        <v>10278</v>
      </c>
      <c r="C9708" s="83" t="s">
        <v>225</v>
      </c>
      <c r="D9708" s="359">
        <v>19.8</v>
      </c>
      <c r="E9708" s="522" t="s">
        <v>619</v>
      </c>
    </row>
    <row r="9709" spans="1:5" ht="13.5" x14ac:dyDescent="0.25">
      <c r="A9709" s="83">
        <v>38915</v>
      </c>
      <c r="B9709" s="83" t="s">
        <v>10279</v>
      </c>
      <c r="C9709" s="83" t="s">
        <v>225</v>
      </c>
      <c r="D9709" s="359">
        <v>34.369999999999997</v>
      </c>
      <c r="E9709" s="522" t="s">
        <v>619</v>
      </c>
    </row>
    <row r="9710" spans="1:5" ht="13.5" x14ac:dyDescent="0.25">
      <c r="A9710" s="83">
        <v>38916</v>
      </c>
      <c r="B9710" s="83" t="s">
        <v>10280</v>
      </c>
      <c r="C9710" s="83" t="s">
        <v>225</v>
      </c>
      <c r="D9710" s="359">
        <v>45.34</v>
      </c>
      <c r="E9710" s="522" t="s">
        <v>619</v>
      </c>
    </row>
    <row r="9711" spans="1:5" ht="13.5" x14ac:dyDescent="0.25">
      <c r="A9711" s="83">
        <v>39300</v>
      </c>
      <c r="B9711" s="83" t="s">
        <v>10281</v>
      </c>
      <c r="C9711" s="83" t="s">
        <v>225</v>
      </c>
      <c r="D9711" s="359">
        <v>15.42</v>
      </c>
      <c r="E9711" s="522" t="s">
        <v>619</v>
      </c>
    </row>
    <row r="9712" spans="1:5" ht="13.5" x14ac:dyDescent="0.25">
      <c r="A9712" s="83">
        <v>39301</v>
      </c>
      <c r="B9712" s="83" t="s">
        <v>10282</v>
      </c>
      <c r="C9712" s="83" t="s">
        <v>225</v>
      </c>
      <c r="D9712" s="359">
        <v>21.39</v>
      </c>
      <c r="E9712" s="522" t="s">
        <v>619</v>
      </c>
    </row>
    <row r="9713" spans="1:5" ht="13.5" x14ac:dyDescent="0.25">
      <c r="A9713" s="83">
        <v>39302</v>
      </c>
      <c r="B9713" s="83" t="s">
        <v>10283</v>
      </c>
      <c r="C9713" s="83" t="s">
        <v>225</v>
      </c>
      <c r="D9713" s="359">
        <v>26.88</v>
      </c>
      <c r="E9713" s="522" t="s">
        <v>619</v>
      </c>
    </row>
    <row r="9714" spans="1:5" ht="13.5" x14ac:dyDescent="0.25">
      <c r="A9714" s="83">
        <v>39303</v>
      </c>
      <c r="B9714" s="83" t="s">
        <v>10284</v>
      </c>
      <c r="C9714" s="83" t="s">
        <v>225</v>
      </c>
      <c r="D9714" s="359">
        <v>47.26</v>
      </c>
      <c r="E9714" s="522" t="s">
        <v>619</v>
      </c>
    </row>
    <row r="9715" spans="1:5" ht="13.5" x14ac:dyDescent="0.25">
      <c r="A9715" s="83">
        <v>38923</v>
      </c>
      <c r="B9715" s="83" t="s">
        <v>10285</v>
      </c>
      <c r="C9715" s="83" t="s">
        <v>225</v>
      </c>
      <c r="D9715" s="359">
        <v>15.05</v>
      </c>
      <c r="E9715" s="522" t="s">
        <v>619</v>
      </c>
    </row>
    <row r="9716" spans="1:5" ht="13.5" x14ac:dyDescent="0.25">
      <c r="A9716" s="83">
        <v>38925</v>
      </c>
      <c r="B9716" s="83" t="s">
        <v>10286</v>
      </c>
      <c r="C9716" s="83" t="s">
        <v>225</v>
      </c>
      <c r="D9716" s="359">
        <v>16.18</v>
      </c>
      <c r="E9716" s="522" t="s">
        <v>619</v>
      </c>
    </row>
    <row r="9717" spans="1:5" ht="13.5" x14ac:dyDescent="0.25">
      <c r="A9717" s="83">
        <v>38926</v>
      </c>
      <c r="B9717" s="83" t="s">
        <v>10287</v>
      </c>
      <c r="C9717" s="83" t="s">
        <v>225</v>
      </c>
      <c r="D9717" s="359">
        <v>23.1</v>
      </c>
      <c r="E9717" s="522" t="s">
        <v>619</v>
      </c>
    </row>
    <row r="9718" spans="1:5" ht="13.5" x14ac:dyDescent="0.25">
      <c r="A9718" s="83">
        <v>38927</v>
      </c>
      <c r="B9718" s="83" t="s">
        <v>10288</v>
      </c>
      <c r="C9718" s="83" t="s">
        <v>225</v>
      </c>
      <c r="D9718" s="359">
        <v>24.71</v>
      </c>
      <c r="E9718" s="522" t="s">
        <v>619</v>
      </c>
    </row>
    <row r="9719" spans="1:5" ht="13.5" x14ac:dyDescent="0.25">
      <c r="A9719" s="83">
        <v>39304</v>
      </c>
      <c r="B9719" s="83" t="s">
        <v>10289</v>
      </c>
      <c r="C9719" s="83" t="s">
        <v>225</v>
      </c>
      <c r="D9719" s="359">
        <v>19.04</v>
      </c>
      <c r="E9719" s="522" t="s">
        <v>619</v>
      </c>
    </row>
    <row r="9720" spans="1:5" ht="13.5" x14ac:dyDescent="0.25">
      <c r="A9720" s="83">
        <v>38924</v>
      </c>
      <c r="B9720" s="83" t="s">
        <v>10290</v>
      </c>
      <c r="C9720" s="83" t="s">
        <v>225</v>
      </c>
      <c r="D9720" s="359">
        <v>27.13</v>
      </c>
      <c r="E9720" s="522" t="s">
        <v>619</v>
      </c>
    </row>
    <row r="9721" spans="1:5" ht="13.5" x14ac:dyDescent="0.25">
      <c r="A9721" s="83">
        <v>39305</v>
      </c>
      <c r="B9721" s="83" t="s">
        <v>10291</v>
      </c>
      <c r="C9721" s="83" t="s">
        <v>225</v>
      </c>
      <c r="D9721" s="359">
        <v>24.92</v>
      </c>
      <c r="E9721" s="522" t="s">
        <v>619</v>
      </c>
    </row>
    <row r="9722" spans="1:5" ht="13.5" x14ac:dyDescent="0.25">
      <c r="A9722" s="83">
        <v>39306</v>
      </c>
      <c r="B9722" s="83" t="s">
        <v>10292</v>
      </c>
      <c r="C9722" s="83" t="s">
        <v>225</v>
      </c>
      <c r="D9722" s="359">
        <v>31.19</v>
      </c>
      <c r="E9722" s="522" t="s">
        <v>619</v>
      </c>
    </row>
    <row r="9723" spans="1:5" ht="13.5" x14ac:dyDescent="0.25">
      <c r="A9723" s="83">
        <v>38928</v>
      </c>
      <c r="B9723" s="83" t="s">
        <v>10293</v>
      </c>
      <c r="C9723" s="83" t="s">
        <v>225</v>
      </c>
      <c r="D9723" s="359">
        <v>27.39</v>
      </c>
      <c r="E9723" s="522" t="s">
        <v>619</v>
      </c>
    </row>
    <row r="9724" spans="1:5" ht="13.5" x14ac:dyDescent="0.25">
      <c r="A9724" s="83">
        <v>38929</v>
      </c>
      <c r="B9724" s="83" t="s">
        <v>10294</v>
      </c>
      <c r="C9724" s="83" t="s">
        <v>225</v>
      </c>
      <c r="D9724" s="359">
        <v>48.57</v>
      </c>
      <c r="E9724" s="522" t="s">
        <v>619</v>
      </c>
    </row>
    <row r="9725" spans="1:5" ht="13.5" x14ac:dyDescent="0.25">
      <c r="A9725" s="83">
        <v>39307</v>
      </c>
      <c r="B9725" s="83" t="s">
        <v>10295</v>
      </c>
      <c r="C9725" s="83" t="s">
        <v>225</v>
      </c>
      <c r="D9725" s="359">
        <v>35.89</v>
      </c>
      <c r="E9725" s="522" t="s">
        <v>619</v>
      </c>
    </row>
    <row r="9726" spans="1:5" ht="13.5" x14ac:dyDescent="0.25">
      <c r="A9726" s="83">
        <v>38930</v>
      </c>
      <c r="B9726" s="83" t="s">
        <v>10296</v>
      </c>
      <c r="C9726" s="83" t="s">
        <v>225</v>
      </c>
      <c r="D9726" s="359">
        <v>61.01</v>
      </c>
      <c r="E9726" s="522" t="s">
        <v>619</v>
      </c>
    </row>
    <row r="9727" spans="1:5" ht="13.5" x14ac:dyDescent="0.25">
      <c r="A9727" s="83">
        <v>38931</v>
      </c>
      <c r="B9727" s="83" t="s">
        <v>10297</v>
      </c>
      <c r="C9727" s="83" t="s">
        <v>225</v>
      </c>
      <c r="D9727" s="359">
        <v>15.36</v>
      </c>
      <c r="E9727" s="522" t="s">
        <v>619</v>
      </c>
    </row>
    <row r="9728" spans="1:5" ht="13.5" x14ac:dyDescent="0.25">
      <c r="A9728" s="83">
        <v>38932</v>
      </c>
      <c r="B9728" s="83" t="s">
        <v>10298</v>
      </c>
      <c r="C9728" s="83" t="s">
        <v>225</v>
      </c>
      <c r="D9728" s="359">
        <v>15.52</v>
      </c>
      <c r="E9728" s="522" t="s">
        <v>619</v>
      </c>
    </row>
    <row r="9729" spans="1:5" ht="13.5" x14ac:dyDescent="0.25">
      <c r="A9729" s="83">
        <v>38934</v>
      </c>
      <c r="B9729" s="83" t="s">
        <v>10299</v>
      </c>
      <c r="C9729" s="83" t="s">
        <v>225</v>
      </c>
      <c r="D9729" s="359">
        <v>22.93</v>
      </c>
      <c r="E9729" s="522" t="s">
        <v>619</v>
      </c>
    </row>
    <row r="9730" spans="1:5" ht="13.5" x14ac:dyDescent="0.25">
      <c r="A9730" s="83">
        <v>38935</v>
      </c>
      <c r="B9730" s="83" t="s">
        <v>10300</v>
      </c>
      <c r="C9730" s="83" t="s">
        <v>225</v>
      </c>
      <c r="D9730" s="359">
        <v>24.54</v>
      </c>
      <c r="E9730" s="522" t="s">
        <v>619</v>
      </c>
    </row>
    <row r="9731" spans="1:5" ht="13.5" x14ac:dyDescent="0.25">
      <c r="A9731" s="83">
        <v>38936</v>
      </c>
      <c r="B9731" s="83" t="s">
        <v>10301</v>
      </c>
      <c r="C9731" s="83" t="s">
        <v>225</v>
      </c>
      <c r="D9731" s="359">
        <v>26.28</v>
      </c>
      <c r="E9731" s="522" t="s">
        <v>619</v>
      </c>
    </row>
    <row r="9732" spans="1:5" ht="13.5" x14ac:dyDescent="0.25">
      <c r="A9732" s="83">
        <v>38937</v>
      </c>
      <c r="B9732" s="83" t="s">
        <v>10302</v>
      </c>
      <c r="C9732" s="83" t="s">
        <v>225</v>
      </c>
      <c r="D9732" s="359">
        <v>32.03</v>
      </c>
      <c r="E9732" s="522" t="s">
        <v>619</v>
      </c>
    </row>
    <row r="9733" spans="1:5" ht="13.5" x14ac:dyDescent="0.25">
      <c r="A9733" s="83">
        <v>38938</v>
      </c>
      <c r="B9733" s="83" t="s">
        <v>10303</v>
      </c>
      <c r="C9733" s="83" t="s">
        <v>225</v>
      </c>
      <c r="D9733" s="359">
        <v>47.62</v>
      </c>
      <c r="E9733" s="522" t="s">
        <v>619</v>
      </c>
    </row>
    <row r="9734" spans="1:5" ht="13.5" x14ac:dyDescent="0.25">
      <c r="A9734" s="83">
        <v>3489</v>
      </c>
      <c r="B9734" s="83" t="s">
        <v>10304</v>
      </c>
      <c r="C9734" s="83" t="s">
        <v>225</v>
      </c>
      <c r="D9734" s="359">
        <v>20.81</v>
      </c>
      <c r="E9734" s="522" t="s">
        <v>619</v>
      </c>
    </row>
    <row r="9735" spans="1:5" ht="13.5" x14ac:dyDescent="0.25">
      <c r="A9735" s="83">
        <v>20151</v>
      </c>
      <c r="B9735" s="83" t="s">
        <v>10305</v>
      </c>
      <c r="C9735" s="83" t="s">
        <v>225</v>
      </c>
      <c r="D9735" s="359">
        <v>34.700000000000003</v>
      </c>
      <c r="E9735" s="522" t="s">
        <v>619</v>
      </c>
    </row>
    <row r="9736" spans="1:5" ht="13.5" x14ac:dyDescent="0.25">
      <c r="A9736" s="83">
        <v>20152</v>
      </c>
      <c r="B9736" s="83" t="s">
        <v>10306</v>
      </c>
      <c r="C9736" s="83" t="s">
        <v>225</v>
      </c>
      <c r="D9736" s="359">
        <v>120.75</v>
      </c>
      <c r="E9736" s="522" t="s">
        <v>619</v>
      </c>
    </row>
    <row r="9737" spans="1:5" ht="13.5" x14ac:dyDescent="0.25">
      <c r="A9737" s="83">
        <v>20148</v>
      </c>
      <c r="B9737" s="83" t="s">
        <v>10307</v>
      </c>
      <c r="C9737" s="83" t="s">
        <v>225</v>
      </c>
      <c r="D9737" s="359">
        <v>6.9</v>
      </c>
      <c r="E9737" s="522" t="s">
        <v>619</v>
      </c>
    </row>
    <row r="9738" spans="1:5" ht="13.5" x14ac:dyDescent="0.25">
      <c r="A9738" s="83">
        <v>20149</v>
      </c>
      <c r="B9738" s="83" t="s">
        <v>10308</v>
      </c>
      <c r="C9738" s="83" t="s">
        <v>225</v>
      </c>
      <c r="D9738" s="359">
        <v>10.68</v>
      </c>
      <c r="E9738" s="522" t="s">
        <v>619</v>
      </c>
    </row>
    <row r="9739" spans="1:5" ht="13.5" x14ac:dyDescent="0.25">
      <c r="A9739" s="83">
        <v>20150</v>
      </c>
      <c r="B9739" s="83" t="s">
        <v>10309</v>
      </c>
      <c r="C9739" s="83" t="s">
        <v>225</v>
      </c>
      <c r="D9739" s="359">
        <v>24.91</v>
      </c>
      <c r="E9739" s="522" t="s">
        <v>619</v>
      </c>
    </row>
    <row r="9740" spans="1:5" ht="13.5" x14ac:dyDescent="0.25">
      <c r="A9740" s="83">
        <v>20157</v>
      </c>
      <c r="B9740" s="83" t="s">
        <v>10310</v>
      </c>
      <c r="C9740" s="83" t="s">
        <v>225</v>
      </c>
      <c r="D9740" s="359">
        <v>46.82</v>
      </c>
      <c r="E9740" s="522" t="s">
        <v>619</v>
      </c>
    </row>
    <row r="9741" spans="1:5" ht="13.5" x14ac:dyDescent="0.25">
      <c r="A9741" s="83">
        <v>20158</v>
      </c>
      <c r="B9741" s="83" t="s">
        <v>10311</v>
      </c>
      <c r="C9741" s="83" t="s">
        <v>225</v>
      </c>
      <c r="D9741" s="359">
        <v>155.55000000000001</v>
      </c>
      <c r="E9741" s="522" t="s">
        <v>619</v>
      </c>
    </row>
    <row r="9742" spans="1:5" ht="13.5" x14ac:dyDescent="0.25">
      <c r="A9742" s="83">
        <v>20154</v>
      </c>
      <c r="B9742" s="83" t="s">
        <v>10312</v>
      </c>
      <c r="C9742" s="83" t="s">
        <v>225</v>
      </c>
      <c r="D9742" s="359">
        <v>8.8800000000000008</v>
      </c>
      <c r="E9742" s="522" t="s">
        <v>619</v>
      </c>
    </row>
    <row r="9743" spans="1:5" ht="13.5" x14ac:dyDescent="0.25">
      <c r="A9743" s="83">
        <v>20155</v>
      </c>
      <c r="B9743" s="83" t="s">
        <v>10313</v>
      </c>
      <c r="C9743" s="83" t="s">
        <v>225</v>
      </c>
      <c r="D9743" s="359">
        <v>13.29</v>
      </c>
      <c r="E9743" s="522" t="s">
        <v>619</v>
      </c>
    </row>
    <row r="9744" spans="1:5" ht="13.5" x14ac:dyDescent="0.25">
      <c r="A9744" s="83">
        <v>20156</v>
      </c>
      <c r="B9744" s="83" t="s">
        <v>10314</v>
      </c>
      <c r="C9744" s="83" t="s">
        <v>225</v>
      </c>
      <c r="D9744" s="359">
        <v>29.89</v>
      </c>
      <c r="E9744" s="522" t="s">
        <v>619</v>
      </c>
    </row>
    <row r="9745" spans="1:5" ht="13.5" x14ac:dyDescent="0.25">
      <c r="A9745" s="83">
        <v>3512</v>
      </c>
      <c r="B9745" s="83" t="s">
        <v>10315</v>
      </c>
      <c r="C9745" s="83" t="s">
        <v>225</v>
      </c>
      <c r="D9745" s="359">
        <v>326.14</v>
      </c>
      <c r="E9745" s="522" t="s">
        <v>619</v>
      </c>
    </row>
    <row r="9746" spans="1:5" ht="13.5" x14ac:dyDescent="0.25">
      <c r="A9746" s="83">
        <v>3499</v>
      </c>
      <c r="B9746" s="83" t="s">
        <v>10316</v>
      </c>
      <c r="C9746" s="83" t="s">
        <v>225</v>
      </c>
      <c r="D9746" s="359">
        <v>1.39</v>
      </c>
      <c r="E9746" s="522" t="s">
        <v>619</v>
      </c>
    </row>
    <row r="9747" spans="1:5" ht="13.5" x14ac:dyDescent="0.25">
      <c r="A9747" s="83">
        <v>3500</v>
      </c>
      <c r="B9747" s="83" t="s">
        <v>10317</v>
      </c>
      <c r="C9747" s="83" t="s">
        <v>225</v>
      </c>
      <c r="D9747" s="359">
        <v>2.34</v>
      </c>
      <c r="E9747" s="522" t="s">
        <v>619</v>
      </c>
    </row>
    <row r="9748" spans="1:5" ht="13.5" x14ac:dyDescent="0.25">
      <c r="A9748" s="83">
        <v>3501</v>
      </c>
      <c r="B9748" s="83" t="s">
        <v>10318</v>
      </c>
      <c r="C9748" s="83" t="s">
        <v>225</v>
      </c>
      <c r="D9748" s="359">
        <v>6.76</v>
      </c>
      <c r="E9748" s="522" t="s">
        <v>619</v>
      </c>
    </row>
    <row r="9749" spans="1:5" ht="13.5" x14ac:dyDescent="0.25">
      <c r="A9749" s="83">
        <v>3502</v>
      </c>
      <c r="B9749" s="83" t="s">
        <v>10319</v>
      </c>
      <c r="C9749" s="83" t="s">
        <v>225</v>
      </c>
      <c r="D9749" s="359">
        <v>9.6300000000000008</v>
      </c>
      <c r="E9749" s="522" t="s">
        <v>619</v>
      </c>
    </row>
    <row r="9750" spans="1:5" ht="13.5" x14ac:dyDescent="0.25">
      <c r="A9750" s="83">
        <v>3503</v>
      </c>
      <c r="B9750" s="83" t="s">
        <v>10320</v>
      </c>
      <c r="C9750" s="83" t="s">
        <v>225</v>
      </c>
      <c r="D9750" s="359">
        <v>11.53</v>
      </c>
      <c r="E9750" s="522" t="s">
        <v>619</v>
      </c>
    </row>
    <row r="9751" spans="1:5" ht="13.5" x14ac:dyDescent="0.25">
      <c r="A9751" s="83">
        <v>3477</v>
      </c>
      <c r="B9751" s="83" t="s">
        <v>10321</v>
      </c>
      <c r="C9751" s="83" t="s">
        <v>225</v>
      </c>
      <c r="D9751" s="359">
        <v>44.64</v>
      </c>
      <c r="E9751" s="522" t="s">
        <v>619</v>
      </c>
    </row>
    <row r="9752" spans="1:5" ht="13.5" x14ac:dyDescent="0.25">
      <c r="A9752" s="83">
        <v>3478</v>
      </c>
      <c r="B9752" s="83" t="s">
        <v>10322</v>
      </c>
      <c r="C9752" s="83" t="s">
        <v>225</v>
      </c>
      <c r="D9752" s="359">
        <v>102.58</v>
      </c>
      <c r="E9752" s="522" t="s">
        <v>619</v>
      </c>
    </row>
    <row r="9753" spans="1:5" ht="13.5" x14ac:dyDescent="0.25">
      <c r="A9753" s="83">
        <v>3525</v>
      </c>
      <c r="B9753" s="83" t="s">
        <v>10323</v>
      </c>
      <c r="C9753" s="83" t="s">
        <v>225</v>
      </c>
      <c r="D9753" s="359">
        <v>121.7</v>
      </c>
      <c r="E9753" s="522" t="s">
        <v>619</v>
      </c>
    </row>
    <row r="9754" spans="1:5" ht="13.5" x14ac:dyDescent="0.25">
      <c r="A9754" s="83">
        <v>3511</v>
      </c>
      <c r="B9754" s="83" t="s">
        <v>10324</v>
      </c>
      <c r="C9754" s="83" t="s">
        <v>225</v>
      </c>
      <c r="D9754" s="359">
        <v>142.80000000000001</v>
      </c>
      <c r="E9754" s="522" t="s">
        <v>619</v>
      </c>
    </row>
    <row r="9755" spans="1:5" ht="13.5" x14ac:dyDescent="0.25">
      <c r="A9755" s="83">
        <v>38917</v>
      </c>
      <c r="B9755" s="83" t="s">
        <v>10325</v>
      </c>
      <c r="C9755" s="83" t="s">
        <v>225</v>
      </c>
      <c r="D9755" s="359">
        <v>14.69</v>
      </c>
      <c r="E9755" s="522" t="s">
        <v>619</v>
      </c>
    </row>
    <row r="9756" spans="1:5" ht="13.5" x14ac:dyDescent="0.25">
      <c r="A9756" s="83">
        <v>38919</v>
      </c>
      <c r="B9756" s="83" t="s">
        <v>10326</v>
      </c>
      <c r="C9756" s="83" t="s">
        <v>225</v>
      </c>
      <c r="D9756" s="359">
        <v>21.87</v>
      </c>
      <c r="E9756" s="522" t="s">
        <v>619</v>
      </c>
    </row>
    <row r="9757" spans="1:5" ht="13.5" x14ac:dyDescent="0.25">
      <c r="A9757" s="83">
        <v>38922</v>
      </c>
      <c r="B9757" s="83" t="s">
        <v>10327</v>
      </c>
      <c r="C9757" s="83" t="s">
        <v>225</v>
      </c>
      <c r="D9757" s="359">
        <v>28.25</v>
      </c>
      <c r="E9757" s="522" t="s">
        <v>619</v>
      </c>
    </row>
    <row r="9758" spans="1:5" ht="13.5" x14ac:dyDescent="0.25">
      <c r="A9758" s="83">
        <v>38921</v>
      </c>
      <c r="B9758" s="83" t="s">
        <v>10328</v>
      </c>
      <c r="C9758" s="83" t="s">
        <v>225</v>
      </c>
      <c r="D9758" s="359">
        <v>34.93</v>
      </c>
      <c r="E9758" s="522" t="s">
        <v>619</v>
      </c>
    </row>
    <row r="9759" spans="1:5" ht="13.5" x14ac:dyDescent="0.25">
      <c r="A9759" s="83">
        <v>38918</v>
      </c>
      <c r="B9759" s="83" t="s">
        <v>10329</v>
      </c>
      <c r="C9759" s="83" t="s">
        <v>225</v>
      </c>
      <c r="D9759" s="359">
        <v>33.200000000000003</v>
      </c>
      <c r="E9759" s="522" t="s">
        <v>619</v>
      </c>
    </row>
    <row r="9760" spans="1:5" ht="13.5" x14ac:dyDescent="0.25">
      <c r="A9760" s="83">
        <v>38920</v>
      </c>
      <c r="B9760" s="83" t="s">
        <v>10330</v>
      </c>
      <c r="C9760" s="83" t="s">
        <v>225</v>
      </c>
      <c r="D9760" s="359">
        <v>41.5</v>
      </c>
      <c r="E9760" s="522" t="s">
        <v>619</v>
      </c>
    </row>
    <row r="9761" spans="1:5" ht="13.5" x14ac:dyDescent="0.25">
      <c r="A9761" s="83">
        <v>12032</v>
      </c>
      <c r="B9761" s="83" t="s">
        <v>10331</v>
      </c>
      <c r="C9761" s="83" t="s">
        <v>8179</v>
      </c>
      <c r="D9761" s="359">
        <v>47.46</v>
      </c>
      <c r="E9761" s="522" t="s">
        <v>619</v>
      </c>
    </row>
    <row r="9762" spans="1:5" ht="13.5" x14ac:dyDescent="0.25">
      <c r="A9762" s="83">
        <v>12030</v>
      </c>
      <c r="B9762" s="83" t="s">
        <v>10332</v>
      </c>
      <c r="C9762" s="83" t="s">
        <v>8179</v>
      </c>
      <c r="D9762" s="359">
        <v>44.59</v>
      </c>
      <c r="E9762" s="522" t="s">
        <v>619</v>
      </c>
    </row>
    <row r="9763" spans="1:5" ht="13.5" x14ac:dyDescent="0.25">
      <c r="A9763" s="83">
        <v>10908</v>
      </c>
      <c r="B9763" s="83" t="s">
        <v>10333</v>
      </c>
      <c r="C9763" s="83" t="s">
        <v>225</v>
      </c>
      <c r="D9763" s="359">
        <v>26.22</v>
      </c>
      <c r="E9763" s="522" t="s">
        <v>619</v>
      </c>
    </row>
    <row r="9764" spans="1:5" ht="13.5" x14ac:dyDescent="0.25">
      <c r="A9764" s="83">
        <v>10909</v>
      </c>
      <c r="B9764" s="83" t="s">
        <v>10334</v>
      </c>
      <c r="C9764" s="83" t="s">
        <v>225</v>
      </c>
      <c r="D9764" s="359">
        <v>41.81</v>
      </c>
      <c r="E9764" s="522" t="s">
        <v>619</v>
      </c>
    </row>
    <row r="9765" spans="1:5" ht="13.5" x14ac:dyDescent="0.25">
      <c r="A9765" s="83">
        <v>3669</v>
      </c>
      <c r="B9765" s="83" t="s">
        <v>10335</v>
      </c>
      <c r="C9765" s="83" t="s">
        <v>225</v>
      </c>
      <c r="D9765" s="359">
        <v>17.91</v>
      </c>
      <c r="E9765" s="522" t="s">
        <v>619</v>
      </c>
    </row>
    <row r="9766" spans="1:5" ht="13.5" x14ac:dyDescent="0.25">
      <c r="A9766" s="83">
        <v>20138</v>
      </c>
      <c r="B9766" s="83" t="s">
        <v>10336</v>
      </c>
      <c r="C9766" s="83" t="s">
        <v>225</v>
      </c>
      <c r="D9766" s="359">
        <v>89</v>
      </c>
      <c r="E9766" s="522" t="s">
        <v>619</v>
      </c>
    </row>
    <row r="9767" spans="1:5" ht="13.5" x14ac:dyDescent="0.25">
      <c r="A9767" s="83">
        <v>20139</v>
      </c>
      <c r="B9767" s="83" t="s">
        <v>10337</v>
      </c>
      <c r="C9767" s="83" t="s">
        <v>225</v>
      </c>
      <c r="D9767" s="359">
        <v>149.52000000000001</v>
      </c>
      <c r="E9767" s="522" t="s">
        <v>619</v>
      </c>
    </row>
    <row r="9768" spans="1:5" ht="13.5" x14ac:dyDescent="0.25">
      <c r="A9768" s="83">
        <v>3668</v>
      </c>
      <c r="B9768" s="83" t="s">
        <v>10338</v>
      </c>
      <c r="C9768" s="83" t="s">
        <v>225</v>
      </c>
      <c r="D9768" s="359">
        <v>59.29</v>
      </c>
      <c r="E9768" s="522" t="s">
        <v>619</v>
      </c>
    </row>
    <row r="9769" spans="1:5" ht="13.5" x14ac:dyDescent="0.25">
      <c r="A9769" s="83">
        <v>3656</v>
      </c>
      <c r="B9769" s="83" t="s">
        <v>10339</v>
      </c>
      <c r="C9769" s="83" t="s">
        <v>225</v>
      </c>
      <c r="D9769" s="359">
        <v>29.38</v>
      </c>
      <c r="E9769" s="522" t="s">
        <v>619</v>
      </c>
    </row>
    <row r="9770" spans="1:5" ht="13.5" x14ac:dyDescent="0.25">
      <c r="A9770" s="83">
        <v>10911</v>
      </c>
      <c r="B9770" s="83" t="s">
        <v>10340</v>
      </c>
      <c r="C9770" s="83" t="s">
        <v>225</v>
      </c>
      <c r="D9770" s="359">
        <v>32.61</v>
      </c>
      <c r="E9770" s="522" t="s">
        <v>619</v>
      </c>
    </row>
    <row r="9771" spans="1:5" ht="13.5" x14ac:dyDescent="0.25">
      <c r="A9771" s="83">
        <v>3654</v>
      </c>
      <c r="B9771" s="83" t="s">
        <v>10341</v>
      </c>
      <c r="C9771" s="83" t="s">
        <v>225</v>
      </c>
      <c r="D9771" s="359">
        <v>7.24</v>
      </c>
      <c r="E9771" s="522" t="s">
        <v>619</v>
      </c>
    </row>
    <row r="9772" spans="1:5" ht="13.5" x14ac:dyDescent="0.25">
      <c r="A9772" s="83">
        <v>3664</v>
      </c>
      <c r="B9772" s="83" t="s">
        <v>10342</v>
      </c>
      <c r="C9772" s="83" t="s">
        <v>225</v>
      </c>
      <c r="D9772" s="359">
        <v>8.99</v>
      </c>
      <c r="E9772" s="522" t="s">
        <v>619</v>
      </c>
    </row>
    <row r="9773" spans="1:5" ht="13.5" x14ac:dyDescent="0.25">
      <c r="A9773" s="83">
        <v>3657</v>
      </c>
      <c r="B9773" s="83" t="s">
        <v>10343</v>
      </c>
      <c r="C9773" s="83" t="s">
        <v>225</v>
      </c>
      <c r="D9773" s="359">
        <v>9.69</v>
      </c>
      <c r="E9773" s="522" t="s">
        <v>619</v>
      </c>
    </row>
    <row r="9774" spans="1:5" ht="13.5" x14ac:dyDescent="0.25">
      <c r="A9774" s="83">
        <v>12625</v>
      </c>
      <c r="B9774" s="83" t="s">
        <v>10344</v>
      </c>
      <c r="C9774" s="83" t="s">
        <v>225</v>
      </c>
      <c r="D9774" s="359">
        <v>11.81</v>
      </c>
      <c r="E9774" s="522" t="s">
        <v>619</v>
      </c>
    </row>
    <row r="9775" spans="1:5" ht="13.5" x14ac:dyDescent="0.25">
      <c r="A9775" s="83">
        <v>20136</v>
      </c>
      <c r="B9775" s="83" t="s">
        <v>10345</v>
      </c>
      <c r="C9775" s="83" t="s">
        <v>225</v>
      </c>
      <c r="D9775" s="359">
        <v>200.84</v>
      </c>
      <c r="E9775" s="522" t="s">
        <v>619</v>
      </c>
    </row>
    <row r="9776" spans="1:5" ht="13.5" x14ac:dyDescent="0.25">
      <c r="A9776" s="83">
        <v>20144</v>
      </c>
      <c r="B9776" s="83" t="s">
        <v>10346</v>
      </c>
      <c r="C9776" s="83" t="s">
        <v>225</v>
      </c>
      <c r="D9776" s="359">
        <v>88.22</v>
      </c>
      <c r="E9776" s="522" t="s">
        <v>619</v>
      </c>
    </row>
    <row r="9777" spans="1:5" ht="13.5" x14ac:dyDescent="0.25">
      <c r="A9777" s="83">
        <v>20143</v>
      </c>
      <c r="B9777" s="83" t="s">
        <v>10347</v>
      </c>
      <c r="C9777" s="83" t="s">
        <v>225</v>
      </c>
      <c r="D9777" s="359">
        <v>82.39</v>
      </c>
      <c r="E9777" s="522" t="s">
        <v>619</v>
      </c>
    </row>
    <row r="9778" spans="1:5" ht="13.5" x14ac:dyDescent="0.25">
      <c r="A9778" s="83">
        <v>20145</v>
      </c>
      <c r="B9778" s="83" t="s">
        <v>10348</v>
      </c>
      <c r="C9778" s="83" t="s">
        <v>225</v>
      </c>
      <c r="D9778" s="359">
        <v>233.82</v>
      </c>
      <c r="E9778" s="522" t="s">
        <v>619</v>
      </c>
    </row>
    <row r="9779" spans="1:5" ht="13.5" x14ac:dyDescent="0.25">
      <c r="A9779" s="83">
        <v>20146</v>
      </c>
      <c r="B9779" s="83" t="s">
        <v>10349</v>
      </c>
      <c r="C9779" s="83" t="s">
        <v>225</v>
      </c>
      <c r="D9779" s="359">
        <v>263.66000000000003</v>
      </c>
      <c r="E9779" s="522" t="s">
        <v>619</v>
      </c>
    </row>
    <row r="9780" spans="1:5" ht="13.5" x14ac:dyDescent="0.25">
      <c r="A9780" s="83">
        <v>20140</v>
      </c>
      <c r="B9780" s="83" t="s">
        <v>10350</v>
      </c>
      <c r="C9780" s="83" t="s">
        <v>225</v>
      </c>
      <c r="D9780" s="359">
        <v>10.5</v>
      </c>
      <c r="E9780" s="522" t="s">
        <v>619</v>
      </c>
    </row>
    <row r="9781" spans="1:5" ht="13.5" x14ac:dyDescent="0.25">
      <c r="A9781" s="83">
        <v>20141</v>
      </c>
      <c r="B9781" s="83" t="s">
        <v>10351</v>
      </c>
      <c r="C9781" s="83" t="s">
        <v>225</v>
      </c>
      <c r="D9781" s="359">
        <v>18.43</v>
      </c>
      <c r="E9781" s="522" t="s">
        <v>619</v>
      </c>
    </row>
    <row r="9782" spans="1:5" ht="13.5" x14ac:dyDescent="0.25">
      <c r="A9782" s="83">
        <v>20142</v>
      </c>
      <c r="B9782" s="83" t="s">
        <v>10352</v>
      </c>
      <c r="C9782" s="83" t="s">
        <v>225</v>
      </c>
      <c r="D9782" s="359">
        <v>56.38</v>
      </c>
      <c r="E9782" s="522" t="s">
        <v>619</v>
      </c>
    </row>
    <row r="9783" spans="1:5" ht="13.5" x14ac:dyDescent="0.25">
      <c r="A9783" s="83">
        <v>3659</v>
      </c>
      <c r="B9783" s="83" t="s">
        <v>10353</v>
      </c>
      <c r="C9783" s="83" t="s">
        <v>225</v>
      </c>
      <c r="D9783" s="359">
        <v>24.46</v>
      </c>
      <c r="E9783" s="522" t="s">
        <v>619</v>
      </c>
    </row>
    <row r="9784" spans="1:5" ht="13.5" x14ac:dyDescent="0.25">
      <c r="A9784" s="83">
        <v>3660</v>
      </c>
      <c r="B9784" s="83" t="s">
        <v>10354</v>
      </c>
      <c r="C9784" s="83" t="s">
        <v>225</v>
      </c>
      <c r="D9784" s="359">
        <v>35.25</v>
      </c>
      <c r="E9784" s="522" t="s">
        <v>619</v>
      </c>
    </row>
    <row r="9785" spans="1:5" ht="13.5" x14ac:dyDescent="0.25">
      <c r="A9785" s="83">
        <v>3662</v>
      </c>
      <c r="B9785" s="83" t="s">
        <v>10355</v>
      </c>
      <c r="C9785" s="83" t="s">
        <v>225</v>
      </c>
      <c r="D9785" s="359">
        <v>13.32</v>
      </c>
      <c r="E9785" s="522" t="s">
        <v>619</v>
      </c>
    </row>
    <row r="9786" spans="1:5" ht="13.5" x14ac:dyDescent="0.25">
      <c r="A9786" s="83">
        <v>3661</v>
      </c>
      <c r="B9786" s="83" t="s">
        <v>10356</v>
      </c>
      <c r="C9786" s="83" t="s">
        <v>225</v>
      </c>
      <c r="D9786" s="359">
        <v>19.59</v>
      </c>
      <c r="E9786" s="522" t="s">
        <v>619</v>
      </c>
    </row>
    <row r="9787" spans="1:5" ht="13.5" x14ac:dyDescent="0.25">
      <c r="A9787" s="83">
        <v>3658</v>
      </c>
      <c r="B9787" s="83" t="s">
        <v>10357</v>
      </c>
      <c r="C9787" s="83" t="s">
        <v>225</v>
      </c>
      <c r="D9787" s="359">
        <v>24.94</v>
      </c>
      <c r="E9787" s="522" t="s">
        <v>619</v>
      </c>
    </row>
    <row r="9788" spans="1:5" ht="13.5" x14ac:dyDescent="0.25">
      <c r="A9788" s="83">
        <v>3670</v>
      </c>
      <c r="B9788" s="83" t="s">
        <v>10358</v>
      </c>
      <c r="C9788" s="83" t="s">
        <v>225</v>
      </c>
      <c r="D9788" s="359">
        <v>32.54</v>
      </c>
      <c r="E9788" s="522" t="s">
        <v>619</v>
      </c>
    </row>
    <row r="9789" spans="1:5" ht="13.5" x14ac:dyDescent="0.25">
      <c r="A9789" s="83">
        <v>3666</v>
      </c>
      <c r="B9789" s="83" t="s">
        <v>10359</v>
      </c>
      <c r="C9789" s="83" t="s">
        <v>225</v>
      </c>
      <c r="D9789" s="359">
        <v>5.51</v>
      </c>
      <c r="E9789" s="522" t="s">
        <v>619</v>
      </c>
    </row>
    <row r="9790" spans="1:5" ht="13.5" x14ac:dyDescent="0.25">
      <c r="A9790" s="83">
        <v>14157</v>
      </c>
      <c r="B9790" s="83" t="s">
        <v>10360</v>
      </c>
      <c r="C9790" s="83" t="s">
        <v>225</v>
      </c>
      <c r="D9790" s="359">
        <v>1.26</v>
      </c>
      <c r="E9790" s="522" t="s">
        <v>619</v>
      </c>
    </row>
    <row r="9791" spans="1:5" ht="13.5" x14ac:dyDescent="0.25">
      <c r="A9791" s="83">
        <v>3653</v>
      </c>
      <c r="B9791" s="83" t="s">
        <v>10361</v>
      </c>
      <c r="C9791" s="83" t="s">
        <v>225</v>
      </c>
      <c r="D9791" s="359">
        <v>133.19999999999999</v>
      </c>
      <c r="E9791" s="522" t="s">
        <v>619</v>
      </c>
    </row>
    <row r="9792" spans="1:5" ht="13.5" x14ac:dyDescent="0.25">
      <c r="A9792" s="83">
        <v>3649</v>
      </c>
      <c r="B9792" s="83" t="s">
        <v>10362</v>
      </c>
      <c r="C9792" s="83" t="s">
        <v>225</v>
      </c>
      <c r="D9792" s="359">
        <v>275.88</v>
      </c>
      <c r="E9792" s="522" t="s">
        <v>619</v>
      </c>
    </row>
    <row r="9793" spans="1:5" ht="13.5" x14ac:dyDescent="0.25">
      <c r="A9793" s="83">
        <v>42696</v>
      </c>
      <c r="B9793" s="83" t="s">
        <v>10363</v>
      </c>
      <c r="C9793" s="83" t="s">
        <v>225</v>
      </c>
      <c r="D9793" s="359">
        <v>771.89</v>
      </c>
      <c r="E9793" s="522" t="s">
        <v>619</v>
      </c>
    </row>
    <row r="9794" spans="1:5" ht="13.5" x14ac:dyDescent="0.25">
      <c r="A9794" s="83">
        <v>42697</v>
      </c>
      <c r="B9794" s="83" t="s">
        <v>10364</v>
      </c>
      <c r="C9794" s="83" t="s">
        <v>225</v>
      </c>
      <c r="D9794" s="359">
        <v>1162.49</v>
      </c>
      <c r="E9794" s="522" t="s">
        <v>619</v>
      </c>
    </row>
    <row r="9795" spans="1:5" ht="13.5" x14ac:dyDescent="0.25">
      <c r="A9795" s="83">
        <v>42698</v>
      </c>
      <c r="B9795" s="83" t="s">
        <v>10365</v>
      </c>
      <c r="C9795" s="83" t="s">
        <v>225</v>
      </c>
      <c r="D9795" s="359">
        <v>1619.31</v>
      </c>
      <c r="E9795" s="522" t="s">
        <v>619</v>
      </c>
    </row>
    <row r="9796" spans="1:5" ht="13.5" x14ac:dyDescent="0.25">
      <c r="A9796" s="83">
        <v>39875</v>
      </c>
      <c r="B9796" s="83" t="s">
        <v>10366</v>
      </c>
      <c r="C9796" s="83" t="s">
        <v>225</v>
      </c>
      <c r="D9796" s="359">
        <v>705.17</v>
      </c>
      <c r="E9796" s="522" t="s">
        <v>619</v>
      </c>
    </row>
    <row r="9797" spans="1:5" ht="13.5" x14ac:dyDescent="0.25">
      <c r="A9797" s="83">
        <v>39876</v>
      </c>
      <c r="B9797" s="83" t="s">
        <v>10367</v>
      </c>
      <c r="C9797" s="83" t="s">
        <v>225</v>
      </c>
      <c r="D9797" s="359">
        <v>882.87</v>
      </c>
      <c r="E9797" s="522" t="s">
        <v>619</v>
      </c>
    </row>
    <row r="9798" spans="1:5" ht="13.5" x14ac:dyDescent="0.25">
      <c r="A9798" s="83">
        <v>39877</v>
      </c>
      <c r="B9798" s="83" t="s">
        <v>10368</v>
      </c>
      <c r="C9798" s="83" t="s">
        <v>225</v>
      </c>
      <c r="D9798" s="359">
        <v>1224.51</v>
      </c>
      <c r="E9798" s="522" t="s">
        <v>619</v>
      </c>
    </row>
    <row r="9799" spans="1:5" ht="13.5" x14ac:dyDescent="0.25">
      <c r="A9799" s="83">
        <v>39878</v>
      </c>
      <c r="B9799" s="83" t="s">
        <v>10369</v>
      </c>
      <c r="C9799" s="83" t="s">
        <v>225</v>
      </c>
      <c r="D9799" s="359">
        <v>1617.37</v>
      </c>
      <c r="E9799" s="522" t="s">
        <v>619</v>
      </c>
    </row>
    <row r="9800" spans="1:5" ht="13.5" x14ac:dyDescent="0.25">
      <c r="A9800" s="83">
        <v>39872</v>
      </c>
      <c r="B9800" s="83" t="s">
        <v>10370</v>
      </c>
      <c r="C9800" s="83" t="s">
        <v>225</v>
      </c>
      <c r="D9800" s="359">
        <v>483.59</v>
      </c>
      <c r="E9800" s="522" t="s">
        <v>619</v>
      </c>
    </row>
    <row r="9801" spans="1:5" ht="13.5" x14ac:dyDescent="0.25">
      <c r="A9801" s="83">
        <v>39873</v>
      </c>
      <c r="B9801" s="83" t="s">
        <v>10371</v>
      </c>
      <c r="C9801" s="83" t="s">
        <v>225</v>
      </c>
      <c r="D9801" s="359">
        <v>560.92999999999995</v>
      </c>
      <c r="E9801" s="522" t="s">
        <v>619</v>
      </c>
    </row>
    <row r="9802" spans="1:5" ht="13.5" x14ac:dyDescent="0.25">
      <c r="A9802" s="83">
        <v>39874</v>
      </c>
      <c r="B9802" s="83" t="s">
        <v>10372</v>
      </c>
      <c r="C9802" s="83" t="s">
        <v>225</v>
      </c>
      <c r="D9802" s="359">
        <v>616.11</v>
      </c>
      <c r="E9802" s="522" t="s">
        <v>619</v>
      </c>
    </row>
    <row r="9803" spans="1:5" ht="13.5" x14ac:dyDescent="0.25">
      <c r="A9803" s="83">
        <v>3674</v>
      </c>
      <c r="B9803" s="83" t="s">
        <v>10373</v>
      </c>
      <c r="C9803" s="83" t="s">
        <v>206</v>
      </c>
      <c r="D9803" s="359">
        <v>71.790000000000006</v>
      </c>
      <c r="E9803" s="522" t="s">
        <v>619</v>
      </c>
    </row>
    <row r="9804" spans="1:5" ht="13.5" x14ac:dyDescent="0.25">
      <c r="A9804" s="83">
        <v>3681</v>
      </c>
      <c r="B9804" s="83" t="s">
        <v>10374</v>
      </c>
      <c r="C9804" s="83" t="s">
        <v>206</v>
      </c>
      <c r="D9804" s="359">
        <v>106.82</v>
      </c>
      <c r="E9804" s="522" t="s">
        <v>619</v>
      </c>
    </row>
    <row r="9805" spans="1:5" ht="13.5" x14ac:dyDescent="0.25">
      <c r="A9805" s="83">
        <v>3676</v>
      </c>
      <c r="B9805" s="83" t="s">
        <v>10375</v>
      </c>
      <c r="C9805" s="83" t="s">
        <v>206</v>
      </c>
      <c r="D9805" s="359">
        <v>402.01</v>
      </c>
      <c r="E9805" s="522" t="s">
        <v>619</v>
      </c>
    </row>
    <row r="9806" spans="1:5" ht="13.5" x14ac:dyDescent="0.25">
      <c r="A9806" s="83">
        <v>3679</v>
      </c>
      <c r="B9806" s="83" t="s">
        <v>10376</v>
      </c>
      <c r="C9806" s="83" t="s">
        <v>206</v>
      </c>
      <c r="D9806" s="359">
        <v>332.59</v>
      </c>
      <c r="E9806" s="522" t="s">
        <v>619</v>
      </c>
    </row>
    <row r="9807" spans="1:5" ht="13.5" x14ac:dyDescent="0.25">
      <c r="A9807" s="83">
        <v>3672</v>
      </c>
      <c r="B9807" s="83" t="s">
        <v>10377</v>
      </c>
      <c r="C9807" s="83" t="s">
        <v>206</v>
      </c>
      <c r="D9807" s="359">
        <v>1.1299999999999999</v>
      </c>
      <c r="E9807" s="522" t="s">
        <v>619</v>
      </c>
    </row>
    <row r="9808" spans="1:5" ht="13.5" x14ac:dyDescent="0.25">
      <c r="A9808" s="83">
        <v>3671</v>
      </c>
      <c r="B9808" s="83" t="s">
        <v>10378</v>
      </c>
      <c r="C9808" s="83" t="s">
        <v>206</v>
      </c>
      <c r="D9808" s="359">
        <v>1.07</v>
      </c>
      <c r="E9808" s="522" t="s">
        <v>619</v>
      </c>
    </row>
    <row r="9809" spans="1:5" ht="13.5" x14ac:dyDescent="0.25">
      <c r="A9809" s="83">
        <v>3673</v>
      </c>
      <c r="B9809" s="83" t="s">
        <v>10379</v>
      </c>
      <c r="C9809" s="83" t="s">
        <v>206</v>
      </c>
      <c r="D9809" s="359">
        <v>1.68</v>
      </c>
      <c r="E9809" s="522" t="s">
        <v>619</v>
      </c>
    </row>
    <row r="9810" spans="1:5" ht="13.5" x14ac:dyDescent="0.25">
      <c r="A9810" s="83">
        <v>38394</v>
      </c>
      <c r="B9810" s="83" t="s">
        <v>10380</v>
      </c>
      <c r="C9810" s="83" t="s">
        <v>225</v>
      </c>
      <c r="D9810" s="359">
        <v>283.14</v>
      </c>
      <c r="E9810" s="522" t="s">
        <v>619</v>
      </c>
    </row>
    <row r="9811" spans="1:5" ht="13.5" x14ac:dyDescent="0.25">
      <c r="A9811" s="83">
        <v>3729</v>
      </c>
      <c r="B9811" s="83" t="s">
        <v>10381</v>
      </c>
      <c r="C9811" s="83" t="s">
        <v>225</v>
      </c>
      <c r="D9811" s="359">
        <v>121.1</v>
      </c>
      <c r="E9811" s="522" t="s">
        <v>619</v>
      </c>
    </row>
    <row r="9812" spans="1:5" ht="13.5" x14ac:dyDescent="0.25">
      <c r="A9812" s="83">
        <v>39357</v>
      </c>
      <c r="B9812" s="83" t="s">
        <v>10382</v>
      </c>
      <c r="C9812" s="83" t="s">
        <v>225</v>
      </c>
      <c r="D9812" s="359">
        <v>133.52000000000001</v>
      </c>
      <c r="E9812" s="522" t="s">
        <v>619</v>
      </c>
    </row>
    <row r="9813" spans="1:5" ht="13.5" x14ac:dyDescent="0.25">
      <c r="A9813" s="83">
        <v>39358</v>
      </c>
      <c r="B9813" s="83" t="s">
        <v>10383</v>
      </c>
      <c r="C9813" s="83" t="s">
        <v>225</v>
      </c>
      <c r="D9813" s="359">
        <v>146.41</v>
      </c>
      <c r="E9813" s="522" t="s">
        <v>619</v>
      </c>
    </row>
    <row r="9814" spans="1:5" ht="13.5" x14ac:dyDescent="0.25">
      <c r="A9814" s="83">
        <v>39356</v>
      </c>
      <c r="B9814" s="83" t="s">
        <v>10384</v>
      </c>
      <c r="C9814" s="83" t="s">
        <v>225</v>
      </c>
      <c r="D9814" s="359">
        <v>249.79</v>
      </c>
      <c r="E9814" s="522" t="s">
        <v>619</v>
      </c>
    </row>
    <row r="9815" spans="1:5" ht="13.5" x14ac:dyDescent="0.25">
      <c r="A9815" s="83">
        <v>39355</v>
      </c>
      <c r="B9815" s="83" t="s">
        <v>10385</v>
      </c>
      <c r="C9815" s="83" t="s">
        <v>225</v>
      </c>
      <c r="D9815" s="359">
        <v>214.95</v>
      </c>
      <c r="E9815" s="522" t="s">
        <v>619</v>
      </c>
    </row>
    <row r="9816" spans="1:5" ht="13.5" x14ac:dyDescent="0.25">
      <c r="A9816" s="83">
        <v>39353</v>
      </c>
      <c r="B9816" s="83" t="s">
        <v>10386</v>
      </c>
      <c r="C9816" s="83" t="s">
        <v>225</v>
      </c>
      <c r="D9816" s="359">
        <v>294.77</v>
      </c>
      <c r="E9816" s="522" t="s">
        <v>619</v>
      </c>
    </row>
    <row r="9817" spans="1:5" ht="13.5" x14ac:dyDescent="0.25">
      <c r="A9817" s="83">
        <v>39354</v>
      </c>
      <c r="B9817" s="83" t="s">
        <v>10387</v>
      </c>
      <c r="C9817" s="83" t="s">
        <v>225</v>
      </c>
      <c r="D9817" s="359">
        <v>293.77999999999997</v>
      </c>
      <c r="E9817" s="522" t="s">
        <v>619</v>
      </c>
    </row>
    <row r="9818" spans="1:5" ht="13.5" x14ac:dyDescent="0.25">
      <c r="A9818" s="83">
        <v>39398</v>
      </c>
      <c r="B9818" s="83" t="s">
        <v>10388</v>
      </c>
      <c r="C9818" s="83" t="s">
        <v>225</v>
      </c>
      <c r="D9818" s="359">
        <v>64.319999999999993</v>
      </c>
      <c r="E9818" s="522" t="s">
        <v>619</v>
      </c>
    </row>
    <row r="9819" spans="1:5" ht="13.5" x14ac:dyDescent="0.25">
      <c r="A9819" s="83">
        <v>13343</v>
      </c>
      <c r="B9819" s="83" t="s">
        <v>10389</v>
      </c>
      <c r="C9819" s="83" t="s">
        <v>225</v>
      </c>
      <c r="D9819" s="359">
        <v>35.03</v>
      </c>
      <c r="E9819" s="522" t="s">
        <v>619</v>
      </c>
    </row>
    <row r="9820" spans="1:5" ht="13.5" x14ac:dyDescent="0.25">
      <c r="A9820" s="83">
        <v>12118</v>
      </c>
      <c r="B9820" s="83" t="s">
        <v>10390</v>
      </c>
      <c r="C9820" s="83" t="s">
        <v>225</v>
      </c>
      <c r="D9820" s="359">
        <v>20.92</v>
      </c>
      <c r="E9820" s="522" t="s">
        <v>619</v>
      </c>
    </row>
    <row r="9821" spans="1:5" ht="13.5" x14ac:dyDescent="0.25">
      <c r="A9821" s="83">
        <v>39482</v>
      </c>
      <c r="B9821" s="83" t="s">
        <v>10391</v>
      </c>
      <c r="C9821" s="83" t="s">
        <v>225</v>
      </c>
      <c r="D9821" s="359">
        <v>468.35</v>
      </c>
      <c r="E9821" s="522" t="s">
        <v>619</v>
      </c>
    </row>
    <row r="9822" spans="1:5" ht="13.5" x14ac:dyDescent="0.25">
      <c r="A9822" s="83">
        <v>39486</v>
      </c>
      <c r="B9822" s="83" t="s">
        <v>10392</v>
      </c>
      <c r="C9822" s="83" t="s">
        <v>225</v>
      </c>
      <c r="D9822" s="359">
        <v>382.24</v>
      </c>
      <c r="E9822" s="522" t="s">
        <v>619</v>
      </c>
    </row>
    <row r="9823" spans="1:5" ht="13.5" x14ac:dyDescent="0.25">
      <c r="A9823" s="83">
        <v>39484</v>
      </c>
      <c r="B9823" s="83" t="s">
        <v>10393</v>
      </c>
      <c r="C9823" s="83" t="s">
        <v>225</v>
      </c>
      <c r="D9823" s="359">
        <v>468.35</v>
      </c>
      <c r="E9823" s="522" t="s">
        <v>619</v>
      </c>
    </row>
    <row r="9824" spans="1:5" ht="13.5" x14ac:dyDescent="0.25">
      <c r="A9824" s="83">
        <v>39488</v>
      </c>
      <c r="B9824" s="83" t="s">
        <v>10394</v>
      </c>
      <c r="C9824" s="83" t="s">
        <v>225</v>
      </c>
      <c r="D9824" s="359">
        <v>388.5</v>
      </c>
      <c r="E9824" s="522" t="s">
        <v>619</v>
      </c>
    </row>
    <row r="9825" spans="1:5" ht="13.5" x14ac:dyDescent="0.25">
      <c r="A9825" s="83">
        <v>39485</v>
      </c>
      <c r="B9825" s="83" t="s">
        <v>10395</v>
      </c>
      <c r="C9825" s="83" t="s">
        <v>225</v>
      </c>
      <c r="D9825" s="359">
        <v>468.35</v>
      </c>
      <c r="E9825" s="522" t="s">
        <v>619</v>
      </c>
    </row>
    <row r="9826" spans="1:5" ht="13.5" x14ac:dyDescent="0.25">
      <c r="A9826" s="83">
        <v>39489</v>
      </c>
      <c r="B9826" s="83" t="s">
        <v>10396</v>
      </c>
      <c r="C9826" s="83" t="s">
        <v>225</v>
      </c>
      <c r="D9826" s="359">
        <v>395.08</v>
      </c>
      <c r="E9826" s="522" t="s">
        <v>619</v>
      </c>
    </row>
    <row r="9827" spans="1:5" ht="13.5" x14ac:dyDescent="0.25">
      <c r="A9827" s="83">
        <v>39490</v>
      </c>
      <c r="B9827" s="83" t="s">
        <v>10397</v>
      </c>
      <c r="C9827" s="83" t="s">
        <v>225</v>
      </c>
      <c r="D9827" s="359">
        <v>588.73</v>
      </c>
      <c r="E9827" s="522" t="s">
        <v>619</v>
      </c>
    </row>
    <row r="9828" spans="1:5" ht="13.5" x14ac:dyDescent="0.25">
      <c r="A9828" s="83">
        <v>39494</v>
      </c>
      <c r="B9828" s="83" t="s">
        <v>10398</v>
      </c>
      <c r="C9828" s="83" t="s">
        <v>225</v>
      </c>
      <c r="D9828" s="359">
        <v>422.75</v>
      </c>
      <c r="E9828" s="522" t="s">
        <v>619</v>
      </c>
    </row>
    <row r="9829" spans="1:5" ht="13.5" x14ac:dyDescent="0.25">
      <c r="A9829" s="83">
        <v>39495</v>
      </c>
      <c r="B9829" s="83" t="s">
        <v>10399</v>
      </c>
      <c r="C9829" s="83" t="s">
        <v>225</v>
      </c>
      <c r="D9829" s="359">
        <v>476.39</v>
      </c>
      <c r="E9829" s="522" t="s">
        <v>619</v>
      </c>
    </row>
    <row r="9830" spans="1:5" ht="13.5" x14ac:dyDescent="0.25">
      <c r="A9830" s="83">
        <v>39496</v>
      </c>
      <c r="B9830" s="83" t="s">
        <v>10400</v>
      </c>
      <c r="C9830" s="83" t="s">
        <v>225</v>
      </c>
      <c r="D9830" s="359">
        <v>524.03</v>
      </c>
      <c r="E9830" s="522" t="s">
        <v>619</v>
      </c>
    </row>
    <row r="9831" spans="1:5" ht="13.5" x14ac:dyDescent="0.25">
      <c r="A9831" s="83">
        <v>39492</v>
      </c>
      <c r="B9831" s="83" t="s">
        <v>10401</v>
      </c>
      <c r="C9831" s="83" t="s">
        <v>225</v>
      </c>
      <c r="D9831" s="359">
        <v>606.67999999999995</v>
      </c>
      <c r="E9831" s="522" t="s">
        <v>619</v>
      </c>
    </row>
    <row r="9832" spans="1:5" ht="13.5" x14ac:dyDescent="0.25">
      <c r="A9832" s="83">
        <v>39497</v>
      </c>
      <c r="B9832" s="83" t="s">
        <v>10402</v>
      </c>
      <c r="C9832" s="83" t="s">
        <v>225</v>
      </c>
      <c r="D9832" s="359">
        <v>547.99</v>
      </c>
      <c r="E9832" s="522" t="s">
        <v>619</v>
      </c>
    </row>
    <row r="9833" spans="1:5" ht="13.5" x14ac:dyDescent="0.25">
      <c r="A9833" s="83">
        <v>39493</v>
      </c>
      <c r="B9833" s="83" t="s">
        <v>10403</v>
      </c>
      <c r="C9833" s="83" t="s">
        <v>225</v>
      </c>
      <c r="D9833" s="359">
        <v>650.72</v>
      </c>
      <c r="E9833" s="522" t="s">
        <v>619</v>
      </c>
    </row>
    <row r="9834" spans="1:5" ht="13.5" x14ac:dyDescent="0.25">
      <c r="A9834" s="83">
        <v>39500</v>
      </c>
      <c r="B9834" s="83" t="s">
        <v>10404</v>
      </c>
      <c r="C9834" s="83" t="s">
        <v>225</v>
      </c>
      <c r="D9834" s="359">
        <v>709.99</v>
      </c>
      <c r="E9834" s="522" t="s">
        <v>619</v>
      </c>
    </row>
    <row r="9835" spans="1:5" ht="13.5" x14ac:dyDescent="0.25">
      <c r="A9835" s="83">
        <v>39498</v>
      </c>
      <c r="B9835" s="83" t="s">
        <v>10405</v>
      </c>
      <c r="C9835" s="83" t="s">
        <v>225</v>
      </c>
      <c r="D9835" s="359">
        <v>875.66</v>
      </c>
      <c r="E9835" s="522" t="s">
        <v>619</v>
      </c>
    </row>
    <row r="9836" spans="1:5" ht="13.5" x14ac:dyDescent="0.25">
      <c r="A9836" s="83">
        <v>43628</v>
      </c>
      <c r="B9836" s="83" t="s">
        <v>10406</v>
      </c>
      <c r="C9836" s="83" t="s">
        <v>225</v>
      </c>
      <c r="D9836" s="359">
        <v>690.2</v>
      </c>
      <c r="E9836" s="522" t="s">
        <v>619</v>
      </c>
    </row>
    <row r="9837" spans="1:5" ht="13.5" x14ac:dyDescent="0.25">
      <c r="A9837" s="83">
        <v>39501</v>
      </c>
      <c r="B9837" s="83" t="s">
        <v>10407</v>
      </c>
      <c r="C9837" s="83" t="s">
        <v>225</v>
      </c>
      <c r="D9837" s="359">
        <v>729.22</v>
      </c>
      <c r="E9837" s="522" t="s">
        <v>619</v>
      </c>
    </row>
    <row r="9838" spans="1:5" ht="13.5" x14ac:dyDescent="0.25">
      <c r="A9838" s="83">
        <v>39499</v>
      </c>
      <c r="B9838" s="83" t="s">
        <v>10408</v>
      </c>
      <c r="C9838" s="83" t="s">
        <v>225</v>
      </c>
      <c r="D9838" s="359">
        <v>888.09</v>
      </c>
      <c r="E9838" s="522" t="s">
        <v>619</v>
      </c>
    </row>
    <row r="9839" spans="1:5" ht="13.5" x14ac:dyDescent="0.25">
      <c r="A9839" s="83">
        <v>43621</v>
      </c>
      <c r="B9839" s="83" t="s">
        <v>10409</v>
      </c>
      <c r="C9839" s="83" t="s">
        <v>225</v>
      </c>
      <c r="D9839" s="359">
        <v>733.34</v>
      </c>
      <c r="E9839" s="522" t="s">
        <v>619</v>
      </c>
    </row>
    <row r="9840" spans="1:5" ht="13.5" x14ac:dyDescent="0.25">
      <c r="A9840" s="83">
        <v>3733</v>
      </c>
      <c r="B9840" s="83" t="s">
        <v>10410</v>
      </c>
      <c r="C9840" s="83" t="s">
        <v>184</v>
      </c>
      <c r="D9840" s="359">
        <v>60.81</v>
      </c>
      <c r="E9840" s="522" t="s">
        <v>619</v>
      </c>
    </row>
    <row r="9841" spans="1:5" ht="13.5" x14ac:dyDescent="0.25">
      <c r="A9841" s="83">
        <v>3731</v>
      </c>
      <c r="B9841" s="83" t="s">
        <v>10411</v>
      </c>
      <c r="C9841" s="83" t="s">
        <v>184</v>
      </c>
      <c r="D9841" s="359">
        <v>56.45</v>
      </c>
      <c r="E9841" s="522" t="s">
        <v>619</v>
      </c>
    </row>
    <row r="9842" spans="1:5" ht="13.5" x14ac:dyDescent="0.25">
      <c r="A9842" s="83">
        <v>38137</v>
      </c>
      <c r="B9842" s="83" t="s">
        <v>10412</v>
      </c>
      <c r="C9842" s="83" t="s">
        <v>184</v>
      </c>
      <c r="D9842" s="359">
        <v>56.78</v>
      </c>
      <c r="E9842" s="522" t="s">
        <v>619</v>
      </c>
    </row>
    <row r="9843" spans="1:5" ht="13.5" x14ac:dyDescent="0.25">
      <c r="A9843" s="83">
        <v>38135</v>
      </c>
      <c r="B9843" s="83" t="s">
        <v>10413</v>
      </c>
      <c r="C9843" s="83" t="s">
        <v>184</v>
      </c>
      <c r="D9843" s="359">
        <v>71.98</v>
      </c>
      <c r="E9843" s="522" t="s">
        <v>619</v>
      </c>
    </row>
    <row r="9844" spans="1:5" ht="13.5" x14ac:dyDescent="0.25">
      <c r="A9844" s="83">
        <v>38138</v>
      </c>
      <c r="B9844" s="83" t="s">
        <v>10414</v>
      </c>
      <c r="C9844" s="83" t="s">
        <v>184</v>
      </c>
      <c r="D9844" s="359">
        <v>55.76</v>
      </c>
      <c r="E9844" s="522" t="s">
        <v>619</v>
      </c>
    </row>
    <row r="9845" spans="1:5" ht="13.5" x14ac:dyDescent="0.25">
      <c r="A9845" s="83">
        <v>3736</v>
      </c>
      <c r="B9845" s="83" t="s">
        <v>10415</v>
      </c>
      <c r="C9845" s="83" t="s">
        <v>184</v>
      </c>
      <c r="D9845" s="359">
        <v>46.5</v>
      </c>
      <c r="E9845" s="522" t="s">
        <v>619</v>
      </c>
    </row>
    <row r="9846" spans="1:5" ht="13.5" x14ac:dyDescent="0.25">
      <c r="A9846" s="83">
        <v>3741</v>
      </c>
      <c r="B9846" s="83" t="s">
        <v>10416</v>
      </c>
      <c r="C9846" s="83" t="s">
        <v>184</v>
      </c>
      <c r="D9846" s="359">
        <v>48.47</v>
      </c>
      <c r="E9846" s="522" t="s">
        <v>619</v>
      </c>
    </row>
    <row r="9847" spans="1:5" ht="13.5" x14ac:dyDescent="0.25">
      <c r="A9847" s="83">
        <v>3745</v>
      </c>
      <c r="B9847" s="83" t="s">
        <v>10417</v>
      </c>
      <c r="C9847" s="83" t="s">
        <v>184</v>
      </c>
      <c r="D9847" s="359">
        <v>52.26</v>
      </c>
      <c r="E9847" s="522" t="s">
        <v>619</v>
      </c>
    </row>
    <row r="9848" spans="1:5" ht="13.5" x14ac:dyDescent="0.25">
      <c r="A9848" s="83">
        <v>3743</v>
      </c>
      <c r="B9848" s="83" t="s">
        <v>10418</v>
      </c>
      <c r="C9848" s="83" t="s">
        <v>184</v>
      </c>
      <c r="D9848" s="359">
        <v>48.3</v>
      </c>
      <c r="E9848" s="522" t="s">
        <v>619</v>
      </c>
    </row>
    <row r="9849" spans="1:5" ht="13.5" x14ac:dyDescent="0.25">
      <c r="A9849" s="83">
        <v>3744</v>
      </c>
      <c r="B9849" s="83" t="s">
        <v>10419</v>
      </c>
      <c r="C9849" s="83" t="s">
        <v>184</v>
      </c>
      <c r="D9849" s="359">
        <v>53.16</v>
      </c>
      <c r="E9849" s="522" t="s">
        <v>619</v>
      </c>
    </row>
    <row r="9850" spans="1:5" ht="13.5" x14ac:dyDescent="0.25">
      <c r="A9850" s="83">
        <v>3739</v>
      </c>
      <c r="B9850" s="83" t="s">
        <v>10420</v>
      </c>
      <c r="C9850" s="83" t="s">
        <v>184</v>
      </c>
      <c r="D9850" s="359">
        <v>55.87</v>
      </c>
      <c r="E9850" s="522" t="s">
        <v>619</v>
      </c>
    </row>
    <row r="9851" spans="1:5" ht="13.5" x14ac:dyDescent="0.25">
      <c r="A9851" s="83">
        <v>3737</v>
      </c>
      <c r="B9851" s="83" t="s">
        <v>10421</v>
      </c>
      <c r="C9851" s="83" t="s">
        <v>184</v>
      </c>
      <c r="D9851" s="359">
        <v>58.57</v>
      </c>
      <c r="E9851" s="522" t="s">
        <v>619</v>
      </c>
    </row>
    <row r="9852" spans="1:5" ht="13.5" x14ac:dyDescent="0.25">
      <c r="A9852" s="83">
        <v>3738</v>
      </c>
      <c r="B9852" s="83" t="s">
        <v>10422</v>
      </c>
      <c r="C9852" s="83" t="s">
        <v>184</v>
      </c>
      <c r="D9852" s="359">
        <v>67.58</v>
      </c>
      <c r="E9852" s="522" t="s">
        <v>619</v>
      </c>
    </row>
    <row r="9853" spans="1:5" ht="13.5" x14ac:dyDescent="0.25">
      <c r="A9853" s="83">
        <v>3747</v>
      </c>
      <c r="B9853" s="83" t="s">
        <v>10423</v>
      </c>
      <c r="C9853" s="83" t="s">
        <v>184</v>
      </c>
      <c r="D9853" s="359">
        <v>53.16</v>
      </c>
      <c r="E9853" s="522" t="s">
        <v>619</v>
      </c>
    </row>
    <row r="9854" spans="1:5" ht="13.5" x14ac:dyDescent="0.25">
      <c r="A9854" s="83">
        <v>11649</v>
      </c>
      <c r="B9854" s="83" t="s">
        <v>10424</v>
      </c>
      <c r="C9854" s="83" t="s">
        <v>225</v>
      </c>
      <c r="D9854" s="359">
        <v>385.69</v>
      </c>
      <c r="E9854" s="522" t="s">
        <v>619</v>
      </c>
    </row>
    <row r="9855" spans="1:5" ht="13.5" x14ac:dyDescent="0.25">
      <c r="A9855" s="83">
        <v>11650</v>
      </c>
      <c r="B9855" s="83" t="s">
        <v>10425</v>
      </c>
      <c r="C9855" s="83" t="s">
        <v>225</v>
      </c>
      <c r="D9855" s="359">
        <v>657.39</v>
      </c>
      <c r="E9855" s="522" t="s">
        <v>619</v>
      </c>
    </row>
    <row r="9856" spans="1:5" ht="13.5" x14ac:dyDescent="0.25">
      <c r="A9856" s="83">
        <v>3742</v>
      </c>
      <c r="B9856" s="83" t="s">
        <v>10426</v>
      </c>
      <c r="C9856" s="83" t="s">
        <v>184</v>
      </c>
      <c r="D9856" s="359">
        <v>70.11</v>
      </c>
      <c r="E9856" s="522" t="s">
        <v>619</v>
      </c>
    </row>
    <row r="9857" spans="1:5" ht="13.5" x14ac:dyDescent="0.25">
      <c r="A9857" s="83">
        <v>3746</v>
      </c>
      <c r="B9857" s="83" t="s">
        <v>10427</v>
      </c>
      <c r="C9857" s="83" t="s">
        <v>184</v>
      </c>
      <c r="D9857" s="359">
        <v>81.86</v>
      </c>
      <c r="E9857" s="522" t="s">
        <v>619</v>
      </c>
    </row>
    <row r="9858" spans="1:5" ht="13.5" x14ac:dyDescent="0.25">
      <c r="A9858" s="83">
        <v>21106</v>
      </c>
      <c r="B9858" s="83" t="s">
        <v>10428</v>
      </c>
      <c r="C9858" s="83" t="s">
        <v>260</v>
      </c>
      <c r="D9858" s="359">
        <v>42.05</v>
      </c>
      <c r="E9858" s="522" t="s">
        <v>619</v>
      </c>
    </row>
    <row r="9859" spans="1:5" ht="13.5" x14ac:dyDescent="0.25">
      <c r="A9859" s="83">
        <v>3755</v>
      </c>
      <c r="B9859" s="83" t="s">
        <v>10429</v>
      </c>
      <c r="C9859" s="83" t="s">
        <v>225</v>
      </c>
      <c r="D9859" s="359">
        <v>26.77</v>
      </c>
      <c r="E9859" s="522" t="s">
        <v>619</v>
      </c>
    </row>
    <row r="9860" spans="1:5" ht="13.5" x14ac:dyDescent="0.25">
      <c r="A9860" s="83">
        <v>3750</v>
      </c>
      <c r="B9860" s="83" t="s">
        <v>10430</v>
      </c>
      <c r="C9860" s="83" t="s">
        <v>225</v>
      </c>
      <c r="D9860" s="359">
        <v>35.99</v>
      </c>
      <c r="E9860" s="522" t="s">
        <v>619</v>
      </c>
    </row>
    <row r="9861" spans="1:5" ht="13.5" x14ac:dyDescent="0.25">
      <c r="A9861" s="83">
        <v>3756</v>
      </c>
      <c r="B9861" s="83" t="s">
        <v>10431</v>
      </c>
      <c r="C9861" s="83" t="s">
        <v>225</v>
      </c>
      <c r="D9861" s="359">
        <v>67.260000000000005</v>
      </c>
      <c r="E9861" s="522" t="s">
        <v>619</v>
      </c>
    </row>
    <row r="9862" spans="1:5" ht="13.5" x14ac:dyDescent="0.25">
      <c r="A9862" s="83">
        <v>39377</v>
      </c>
      <c r="B9862" s="83" t="s">
        <v>10432</v>
      </c>
      <c r="C9862" s="83" t="s">
        <v>225</v>
      </c>
      <c r="D9862" s="359">
        <v>199.24</v>
      </c>
      <c r="E9862" s="522" t="s">
        <v>619</v>
      </c>
    </row>
    <row r="9863" spans="1:5" ht="13.5" x14ac:dyDescent="0.25">
      <c r="A9863" s="83">
        <v>38191</v>
      </c>
      <c r="B9863" s="83" t="s">
        <v>10433</v>
      </c>
      <c r="C9863" s="83" t="s">
        <v>225</v>
      </c>
      <c r="D9863" s="359">
        <v>14.83</v>
      </c>
      <c r="E9863" s="522" t="s">
        <v>619</v>
      </c>
    </row>
    <row r="9864" spans="1:5" ht="13.5" x14ac:dyDescent="0.25">
      <c r="A9864" s="83">
        <v>39381</v>
      </c>
      <c r="B9864" s="83" t="s">
        <v>10434</v>
      </c>
      <c r="C9864" s="83" t="s">
        <v>225</v>
      </c>
      <c r="D9864" s="359">
        <v>13.83</v>
      </c>
      <c r="E9864" s="522" t="s">
        <v>619</v>
      </c>
    </row>
    <row r="9865" spans="1:5" ht="13.5" x14ac:dyDescent="0.25">
      <c r="A9865" s="83">
        <v>38780</v>
      </c>
      <c r="B9865" s="83" t="s">
        <v>10435</v>
      </c>
      <c r="C9865" s="83" t="s">
        <v>225</v>
      </c>
      <c r="D9865" s="359">
        <v>16.93</v>
      </c>
      <c r="E9865" s="522" t="s">
        <v>619</v>
      </c>
    </row>
    <row r="9866" spans="1:5" ht="13.5" x14ac:dyDescent="0.25">
      <c r="A9866" s="83">
        <v>38781</v>
      </c>
      <c r="B9866" s="83" t="s">
        <v>10436</v>
      </c>
      <c r="C9866" s="83" t="s">
        <v>225</v>
      </c>
      <c r="D9866" s="359">
        <v>57.14</v>
      </c>
      <c r="E9866" s="522" t="s">
        <v>619</v>
      </c>
    </row>
    <row r="9867" spans="1:5" ht="13.5" x14ac:dyDescent="0.25">
      <c r="A9867" s="83">
        <v>38192</v>
      </c>
      <c r="B9867" s="83" t="s">
        <v>10437</v>
      </c>
      <c r="C9867" s="83" t="s">
        <v>225</v>
      </c>
      <c r="D9867" s="359">
        <v>103.4</v>
      </c>
      <c r="E9867" s="522" t="s">
        <v>619</v>
      </c>
    </row>
    <row r="9868" spans="1:5" ht="13.5" x14ac:dyDescent="0.25">
      <c r="A9868" s="83">
        <v>3753</v>
      </c>
      <c r="B9868" s="83" t="s">
        <v>10438</v>
      </c>
      <c r="C9868" s="83" t="s">
        <v>225</v>
      </c>
      <c r="D9868" s="359">
        <v>9.0500000000000007</v>
      </c>
      <c r="E9868" s="522" t="s">
        <v>619</v>
      </c>
    </row>
    <row r="9869" spans="1:5" ht="13.5" x14ac:dyDescent="0.25">
      <c r="A9869" s="83">
        <v>38782</v>
      </c>
      <c r="B9869" s="83" t="s">
        <v>10439</v>
      </c>
      <c r="C9869" s="83" t="s">
        <v>225</v>
      </c>
      <c r="D9869" s="359">
        <v>11.78</v>
      </c>
      <c r="E9869" s="522" t="s">
        <v>619</v>
      </c>
    </row>
    <row r="9870" spans="1:5" ht="13.5" x14ac:dyDescent="0.25">
      <c r="A9870" s="83">
        <v>38778</v>
      </c>
      <c r="B9870" s="83" t="s">
        <v>10440</v>
      </c>
      <c r="C9870" s="83" t="s">
        <v>225</v>
      </c>
      <c r="D9870" s="359">
        <v>8.84</v>
      </c>
      <c r="E9870" s="522" t="s">
        <v>619</v>
      </c>
    </row>
    <row r="9871" spans="1:5" ht="13.5" x14ac:dyDescent="0.25">
      <c r="A9871" s="83">
        <v>38779</v>
      </c>
      <c r="B9871" s="83" t="s">
        <v>10441</v>
      </c>
      <c r="C9871" s="83" t="s">
        <v>225</v>
      </c>
      <c r="D9871" s="359">
        <v>9.3699999999999992</v>
      </c>
      <c r="E9871" s="522" t="s">
        <v>619</v>
      </c>
    </row>
    <row r="9872" spans="1:5" ht="13.5" x14ac:dyDescent="0.25">
      <c r="A9872" s="83">
        <v>39388</v>
      </c>
      <c r="B9872" s="83" t="s">
        <v>10442</v>
      </c>
      <c r="C9872" s="83" t="s">
        <v>225</v>
      </c>
      <c r="D9872" s="359">
        <v>11.19</v>
      </c>
      <c r="E9872" s="522" t="s">
        <v>619</v>
      </c>
    </row>
    <row r="9873" spans="1:5" ht="13.5" x14ac:dyDescent="0.25">
      <c r="A9873" s="83">
        <v>39387</v>
      </c>
      <c r="B9873" s="83" t="s">
        <v>10443</v>
      </c>
      <c r="C9873" s="83" t="s">
        <v>225</v>
      </c>
      <c r="D9873" s="359">
        <v>17.45</v>
      </c>
      <c r="E9873" s="522" t="s">
        <v>619</v>
      </c>
    </row>
    <row r="9874" spans="1:5" ht="13.5" x14ac:dyDescent="0.25">
      <c r="A9874" s="83">
        <v>39386</v>
      </c>
      <c r="B9874" s="83" t="s">
        <v>10444</v>
      </c>
      <c r="C9874" s="83" t="s">
        <v>225</v>
      </c>
      <c r="D9874" s="359">
        <v>12.16</v>
      </c>
      <c r="E9874" s="522" t="s">
        <v>619</v>
      </c>
    </row>
    <row r="9875" spans="1:5" ht="13.5" x14ac:dyDescent="0.25">
      <c r="A9875" s="83">
        <v>38194</v>
      </c>
      <c r="B9875" s="83" t="s">
        <v>10445</v>
      </c>
      <c r="C9875" s="83" t="s">
        <v>225</v>
      </c>
      <c r="D9875" s="359">
        <v>9.1</v>
      </c>
      <c r="E9875" s="522" t="s">
        <v>619</v>
      </c>
    </row>
    <row r="9876" spans="1:5" ht="13.5" x14ac:dyDescent="0.25">
      <c r="A9876" s="83">
        <v>38193</v>
      </c>
      <c r="B9876" s="83" t="s">
        <v>10446</v>
      </c>
      <c r="C9876" s="83" t="s">
        <v>225</v>
      </c>
      <c r="D9876" s="359">
        <v>7.91</v>
      </c>
      <c r="E9876" s="522" t="s">
        <v>619</v>
      </c>
    </row>
    <row r="9877" spans="1:5" ht="13.5" x14ac:dyDescent="0.25">
      <c r="A9877" s="83">
        <v>12216</v>
      </c>
      <c r="B9877" s="83" t="s">
        <v>10447</v>
      </c>
      <c r="C9877" s="83" t="s">
        <v>225</v>
      </c>
      <c r="D9877" s="359">
        <v>51.71</v>
      </c>
      <c r="E9877" s="522" t="s">
        <v>619</v>
      </c>
    </row>
    <row r="9878" spans="1:5" ht="13.5" x14ac:dyDescent="0.25">
      <c r="A9878" s="83">
        <v>3757</v>
      </c>
      <c r="B9878" s="83" t="s">
        <v>10448</v>
      </c>
      <c r="C9878" s="83" t="s">
        <v>225</v>
      </c>
      <c r="D9878" s="359">
        <v>59.79</v>
      </c>
      <c r="E9878" s="522" t="s">
        <v>619</v>
      </c>
    </row>
    <row r="9879" spans="1:5" ht="13.5" x14ac:dyDescent="0.25">
      <c r="A9879" s="83">
        <v>3758</v>
      </c>
      <c r="B9879" s="83" t="s">
        <v>10449</v>
      </c>
      <c r="C9879" s="83" t="s">
        <v>225</v>
      </c>
      <c r="D9879" s="359">
        <v>69.72</v>
      </c>
      <c r="E9879" s="522" t="s">
        <v>619</v>
      </c>
    </row>
    <row r="9880" spans="1:5" ht="13.5" x14ac:dyDescent="0.25">
      <c r="A9880" s="83">
        <v>12214</v>
      </c>
      <c r="B9880" s="83" t="s">
        <v>10450</v>
      </c>
      <c r="C9880" s="83" t="s">
        <v>225</v>
      </c>
      <c r="D9880" s="359">
        <v>23.87</v>
      </c>
      <c r="E9880" s="522" t="s">
        <v>619</v>
      </c>
    </row>
    <row r="9881" spans="1:5" ht="13.5" x14ac:dyDescent="0.25">
      <c r="A9881" s="83">
        <v>3749</v>
      </c>
      <c r="B9881" s="83" t="s">
        <v>10451</v>
      </c>
      <c r="C9881" s="83" t="s">
        <v>225</v>
      </c>
      <c r="D9881" s="359">
        <v>42.55</v>
      </c>
      <c r="E9881" s="522" t="s">
        <v>619</v>
      </c>
    </row>
    <row r="9882" spans="1:5" ht="13.5" x14ac:dyDescent="0.25">
      <c r="A9882" s="83">
        <v>3751</v>
      </c>
      <c r="B9882" s="83" t="s">
        <v>10452</v>
      </c>
      <c r="C9882" s="83" t="s">
        <v>225</v>
      </c>
      <c r="D9882" s="359">
        <v>58.07</v>
      </c>
      <c r="E9882" s="522" t="s">
        <v>619</v>
      </c>
    </row>
    <row r="9883" spans="1:5" ht="13.5" x14ac:dyDescent="0.25">
      <c r="A9883" s="83">
        <v>39376</v>
      </c>
      <c r="B9883" s="83" t="s">
        <v>10453</v>
      </c>
      <c r="C9883" s="83" t="s">
        <v>225</v>
      </c>
      <c r="D9883" s="359">
        <v>48.95</v>
      </c>
      <c r="E9883" s="522" t="s">
        <v>619</v>
      </c>
    </row>
    <row r="9884" spans="1:5" ht="13.5" x14ac:dyDescent="0.25">
      <c r="A9884" s="83">
        <v>3752</v>
      </c>
      <c r="B9884" s="83" t="s">
        <v>10454</v>
      </c>
      <c r="C9884" s="83" t="s">
        <v>225</v>
      </c>
      <c r="D9884" s="359">
        <v>95.79</v>
      </c>
      <c r="E9884" s="522" t="s">
        <v>619</v>
      </c>
    </row>
    <row r="9885" spans="1:5" ht="13.5" x14ac:dyDescent="0.25">
      <c r="A9885" s="83">
        <v>746</v>
      </c>
      <c r="B9885" s="83" t="s">
        <v>10455</v>
      </c>
      <c r="C9885" s="83" t="s">
        <v>225</v>
      </c>
      <c r="D9885" s="359">
        <v>2269.04</v>
      </c>
      <c r="E9885" s="522" t="s">
        <v>619</v>
      </c>
    </row>
    <row r="9886" spans="1:5" ht="13.5" x14ac:dyDescent="0.25">
      <c r="A9886" s="83">
        <v>20269</v>
      </c>
      <c r="B9886" s="83" t="s">
        <v>10456</v>
      </c>
      <c r="C9886" s="83" t="s">
        <v>225</v>
      </c>
      <c r="D9886" s="359">
        <v>68.75</v>
      </c>
      <c r="E9886" s="522" t="s">
        <v>619</v>
      </c>
    </row>
    <row r="9887" spans="1:5" ht="13.5" x14ac:dyDescent="0.25">
      <c r="A9887" s="83">
        <v>20270</v>
      </c>
      <c r="B9887" s="83" t="s">
        <v>10457</v>
      </c>
      <c r="C9887" s="83" t="s">
        <v>225</v>
      </c>
      <c r="D9887" s="359">
        <v>75.97</v>
      </c>
      <c r="E9887" s="522" t="s">
        <v>619</v>
      </c>
    </row>
    <row r="9888" spans="1:5" ht="13.5" x14ac:dyDescent="0.25">
      <c r="A9888" s="83">
        <v>11696</v>
      </c>
      <c r="B9888" s="83" t="s">
        <v>10458</v>
      </c>
      <c r="C9888" s="83" t="s">
        <v>225</v>
      </c>
      <c r="D9888" s="359">
        <v>121.61</v>
      </c>
      <c r="E9888" s="522" t="s">
        <v>619</v>
      </c>
    </row>
    <row r="9889" spans="1:5" ht="13.5" x14ac:dyDescent="0.25">
      <c r="A9889" s="83">
        <v>10427</v>
      </c>
      <c r="B9889" s="83" t="s">
        <v>10459</v>
      </c>
      <c r="C9889" s="83" t="s">
        <v>225</v>
      </c>
      <c r="D9889" s="359">
        <v>340.33</v>
      </c>
      <c r="E9889" s="522" t="s">
        <v>619</v>
      </c>
    </row>
    <row r="9890" spans="1:5" ht="13.5" x14ac:dyDescent="0.25">
      <c r="A9890" s="83">
        <v>10428</v>
      </c>
      <c r="B9890" s="83" t="s">
        <v>10460</v>
      </c>
      <c r="C9890" s="83" t="s">
        <v>225</v>
      </c>
      <c r="D9890" s="359">
        <v>350.65</v>
      </c>
      <c r="E9890" s="522" t="s">
        <v>619</v>
      </c>
    </row>
    <row r="9891" spans="1:5" ht="13.5" x14ac:dyDescent="0.25">
      <c r="A9891" s="83">
        <v>36521</v>
      </c>
      <c r="B9891" s="83" t="s">
        <v>10461</v>
      </c>
      <c r="C9891" s="83" t="s">
        <v>225</v>
      </c>
      <c r="D9891" s="359">
        <v>109.41</v>
      </c>
      <c r="E9891" s="522" t="s">
        <v>619</v>
      </c>
    </row>
    <row r="9892" spans="1:5" ht="13.5" x14ac:dyDescent="0.25">
      <c r="A9892" s="83">
        <v>36794</v>
      </c>
      <c r="B9892" s="83" t="s">
        <v>10462</v>
      </c>
      <c r="C9892" s="83" t="s">
        <v>225</v>
      </c>
      <c r="D9892" s="359">
        <v>116.47</v>
      </c>
      <c r="E9892" s="522" t="s">
        <v>619</v>
      </c>
    </row>
    <row r="9893" spans="1:5" ht="13.5" x14ac:dyDescent="0.25">
      <c r="A9893" s="83">
        <v>10426</v>
      </c>
      <c r="B9893" s="83" t="s">
        <v>10463</v>
      </c>
      <c r="C9893" s="83" t="s">
        <v>225</v>
      </c>
      <c r="D9893" s="359">
        <v>130.41999999999999</v>
      </c>
      <c r="E9893" s="522" t="s">
        <v>619</v>
      </c>
    </row>
    <row r="9894" spans="1:5" ht="13.5" x14ac:dyDescent="0.25">
      <c r="A9894" s="83">
        <v>10425</v>
      </c>
      <c r="B9894" s="83" t="s">
        <v>10464</v>
      </c>
      <c r="C9894" s="83" t="s">
        <v>225</v>
      </c>
      <c r="D9894" s="359">
        <v>66.16</v>
      </c>
      <c r="E9894" s="522" t="s">
        <v>619</v>
      </c>
    </row>
    <row r="9895" spans="1:5" ht="13.5" x14ac:dyDescent="0.25">
      <c r="A9895" s="83">
        <v>10431</v>
      </c>
      <c r="B9895" s="83" t="s">
        <v>10465</v>
      </c>
      <c r="C9895" s="83" t="s">
        <v>225</v>
      </c>
      <c r="D9895" s="359">
        <v>226.53</v>
      </c>
      <c r="E9895" s="522" t="s">
        <v>619</v>
      </c>
    </row>
    <row r="9896" spans="1:5" ht="13.5" x14ac:dyDescent="0.25">
      <c r="A9896" s="83">
        <v>10429</v>
      </c>
      <c r="B9896" s="83" t="s">
        <v>10466</v>
      </c>
      <c r="C9896" s="83" t="s">
        <v>225</v>
      </c>
      <c r="D9896" s="359">
        <v>111.75</v>
      </c>
      <c r="E9896" s="522" t="s">
        <v>619</v>
      </c>
    </row>
    <row r="9897" spans="1:5" ht="13.5" x14ac:dyDescent="0.25">
      <c r="A9897" s="83">
        <v>2354</v>
      </c>
      <c r="B9897" s="83" t="s">
        <v>10467</v>
      </c>
      <c r="C9897" s="83" t="s">
        <v>547</v>
      </c>
      <c r="D9897" s="359">
        <v>15.09</v>
      </c>
      <c r="E9897" s="522" t="s">
        <v>619</v>
      </c>
    </row>
    <row r="9898" spans="1:5" ht="13.5" x14ac:dyDescent="0.25">
      <c r="A9898" s="83">
        <v>40932</v>
      </c>
      <c r="B9898" s="83" t="s">
        <v>10468</v>
      </c>
      <c r="C9898" s="83" t="s">
        <v>232</v>
      </c>
      <c r="D9898" s="359">
        <v>2655.3</v>
      </c>
      <c r="E9898" s="522" t="s">
        <v>619</v>
      </c>
    </row>
    <row r="9899" spans="1:5" ht="13.5" x14ac:dyDescent="0.25">
      <c r="A9899" s="83">
        <v>10853</v>
      </c>
      <c r="B9899" s="83" t="s">
        <v>10469</v>
      </c>
      <c r="C9899" s="83" t="s">
        <v>225</v>
      </c>
      <c r="D9899" s="359">
        <v>91.24</v>
      </c>
      <c r="E9899" s="522" t="s">
        <v>619</v>
      </c>
    </row>
    <row r="9900" spans="1:5" ht="13.5" x14ac:dyDescent="0.25">
      <c r="A9900" s="83">
        <v>5093</v>
      </c>
      <c r="B9900" s="83" t="s">
        <v>10470</v>
      </c>
      <c r="C9900" s="83" t="s">
        <v>8144</v>
      </c>
      <c r="D9900" s="359">
        <v>15.08</v>
      </c>
      <c r="E9900" s="522" t="s">
        <v>619</v>
      </c>
    </row>
    <row r="9901" spans="1:5" ht="13.5" x14ac:dyDescent="0.25">
      <c r="A9901" s="83">
        <v>44331</v>
      </c>
      <c r="B9901" s="83" t="s">
        <v>10471</v>
      </c>
      <c r="C9901" s="83" t="s">
        <v>7331</v>
      </c>
      <c r="D9901" s="359">
        <v>38.18</v>
      </c>
      <c r="E9901" s="522" t="s">
        <v>619</v>
      </c>
    </row>
    <row r="9902" spans="1:5" ht="13.5" x14ac:dyDescent="0.25">
      <c r="A9902" s="83">
        <v>37768</v>
      </c>
      <c r="B9902" s="83" t="s">
        <v>10472</v>
      </c>
      <c r="C9902" s="83" t="s">
        <v>225</v>
      </c>
      <c r="D9902" s="359">
        <v>160000</v>
      </c>
      <c r="E9902" s="522" t="s">
        <v>619</v>
      </c>
    </row>
    <row r="9903" spans="1:5" ht="13.5" x14ac:dyDescent="0.25">
      <c r="A9903" s="83">
        <v>37773</v>
      </c>
      <c r="B9903" s="83" t="s">
        <v>10473</v>
      </c>
      <c r="C9903" s="83" t="s">
        <v>225</v>
      </c>
      <c r="D9903" s="359">
        <v>135866.97</v>
      </c>
      <c r="E9903" s="522" t="s">
        <v>619</v>
      </c>
    </row>
    <row r="9904" spans="1:5" ht="13.5" x14ac:dyDescent="0.25">
      <c r="A9904" s="83">
        <v>37769</v>
      </c>
      <c r="B9904" s="83" t="s">
        <v>10474</v>
      </c>
      <c r="C9904" s="83" t="s">
        <v>225</v>
      </c>
      <c r="D9904" s="359">
        <v>227458.43</v>
      </c>
      <c r="E9904" s="522" t="s">
        <v>619</v>
      </c>
    </row>
    <row r="9905" spans="1:5" ht="13.5" x14ac:dyDescent="0.25">
      <c r="A9905" s="83">
        <v>37770</v>
      </c>
      <c r="B9905" s="83" t="s">
        <v>10475</v>
      </c>
      <c r="C9905" s="83" t="s">
        <v>225</v>
      </c>
      <c r="D9905" s="359">
        <v>386033.24</v>
      </c>
      <c r="E9905" s="522" t="s">
        <v>619</v>
      </c>
    </row>
    <row r="9906" spans="1:5" ht="13.5" x14ac:dyDescent="0.25">
      <c r="A9906" s="83">
        <v>38382</v>
      </c>
      <c r="B9906" s="83" t="s">
        <v>10476</v>
      </c>
      <c r="C9906" s="83" t="s">
        <v>225</v>
      </c>
      <c r="D9906" s="359">
        <v>10.3</v>
      </c>
      <c r="E9906" s="522" t="s">
        <v>619</v>
      </c>
    </row>
    <row r="9907" spans="1:5" ht="13.5" x14ac:dyDescent="0.25">
      <c r="A9907" s="83">
        <v>38383</v>
      </c>
      <c r="B9907" s="83" t="s">
        <v>10477</v>
      </c>
      <c r="C9907" s="83" t="s">
        <v>225</v>
      </c>
      <c r="D9907" s="359">
        <v>1.93</v>
      </c>
      <c r="E9907" s="522" t="s">
        <v>619</v>
      </c>
    </row>
    <row r="9908" spans="1:5" ht="13.5" x14ac:dyDescent="0.25">
      <c r="A9908" s="83">
        <v>3768</v>
      </c>
      <c r="B9908" s="83" t="s">
        <v>10478</v>
      </c>
      <c r="C9908" s="83" t="s">
        <v>225</v>
      </c>
      <c r="D9908" s="359">
        <v>4.1399999999999997</v>
      </c>
      <c r="E9908" s="522" t="s">
        <v>619</v>
      </c>
    </row>
    <row r="9909" spans="1:5" ht="13.5" x14ac:dyDescent="0.25">
      <c r="A9909" s="83">
        <v>3767</v>
      </c>
      <c r="B9909" s="83" t="s">
        <v>10479</v>
      </c>
      <c r="C9909" s="83" t="s">
        <v>225</v>
      </c>
      <c r="D9909" s="359">
        <v>0.98</v>
      </c>
      <c r="E9909" s="522" t="s">
        <v>619</v>
      </c>
    </row>
    <row r="9910" spans="1:5" ht="13.5" x14ac:dyDescent="0.25">
      <c r="A9910" s="83">
        <v>13192</v>
      </c>
      <c r="B9910" s="83" t="s">
        <v>10480</v>
      </c>
      <c r="C9910" s="83" t="s">
        <v>225</v>
      </c>
      <c r="D9910" s="359">
        <v>6857.26</v>
      </c>
      <c r="E9910" s="522" t="s">
        <v>619</v>
      </c>
    </row>
    <row r="9911" spans="1:5" ht="13.5" x14ac:dyDescent="0.25">
      <c r="A9911" s="83">
        <v>38413</v>
      </c>
      <c r="B9911" s="83" t="s">
        <v>10481</v>
      </c>
      <c r="C9911" s="83" t="s">
        <v>225</v>
      </c>
      <c r="D9911" s="359">
        <v>1134.0899999999999</v>
      </c>
      <c r="E9911" s="522" t="s">
        <v>619</v>
      </c>
    </row>
    <row r="9912" spans="1:5" ht="13.5" x14ac:dyDescent="0.25">
      <c r="A9912" s="83">
        <v>42440</v>
      </c>
      <c r="B9912" s="83" t="s">
        <v>10482</v>
      </c>
      <c r="C9912" s="83" t="s">
        <v>225</v>
      </c>
      <c r="D9912" s="359">
        <v>1085.17</v>
      </c>
      <c r="E9912" s="522" t="s">
        <v>619</v>
      </c>
    </row>
    <row r="9913" spans="1:5" ht="13.5" x14ac:dyDescent="0.25">
      <c r="A9913" s="83">
        <v>20193</v>
      </c>
      <c r="B9913" s="83" t="s">
        <v>10483</v>
      </c>
      <c r="C9913" s="83" t="s">
        <v>10484</v>
      </c>
      <c r="D9913" s="359">
        <v>3.99</v>
      </c>
      <c r="E9913" s="522" t="s">
        <v>619</v>
      </c>
    </row>
    <row r="9914" spans="1:5" ht="13.5" x14ac:dyDescent="0.25">
      <c r="A9914" s="83">
        <v>10527</v>
      </c>
      <c r="B9914" s="83" t="s">
        <v>10485</v>
      </c>
      <c r="C9914" s="83" t="s">
        <v>10486</v>
      </c>
      <c r="D9914" s="359">
        <v>12</v>
      </c>
      <c r="E9914" s="522" t="s">
        <v>619</v>
      </c>
    </row>
    <row r="9915" spans="1:5" ht="13.5" x14ac:dyDescent="0.25">
      <c r="A9915" s="83">
        <v>41805</v>
      </c>
      <c r="B9915" s="83" t="s">
        <v>10487</v>
      </c>
      <c r="C9915" s="83" t="s">
        <v>232</v>
      </c>
      <c r="D9915" s="359">
        <v>420</v>
      </c>
      <c r="E9915" s="522" t="s">
        <v>619</v>
      </c>
    </row>
    <row r="9916" spans="1:5" ht="13.5" x14ac:dyDescent="0.25">
      <c r="A9916" s="83">
        <v>40271</v>
      </c>
      <c r="B9916" s="83" t="s">
        <v>10488</v>
      </c>
      <c r="C9916" s="83" t="s">
        <v>232</v>
      </c>
      <c r="D9916" s="359">
        <v>7.8</v>
      </c>
      <c r="E9916" s="522" t="s">
        <v>619</v>
      </c>
    </row>
    <row r="9917" spans="1:5" ht="13.5" x14ac:dyDescent="0.25">
      <c r="A9917" s="83">
        <v>40287</v>
      </c>
      <c r="B9917" s="83" t="s">
        <v>10489</v>
      </c>
      <c r="C9917" s="83" t="s">
        <v>232</v>
      </c>
      <c r="D9917" s="359">
        <v>3</v>
      </c>
      <c r="E9917" s="522" t="s">
        <v>619</v>
      </c>
    </row>
    <row r="9918" spans="1:5" ht="13.5" x14ac:dyDescent="0.25">
      <c r="A9918" s="83">
        <v>4084</v>
      </c>
      <c r="B9918" s="83" t="s">
        <v>10490</v>
      </c>
      <c r="C9918" s="83" t="s">
        <v>547</v>
      </c>
      <c r="D9918" s="359">
        <v>1.51</v>
      </c>
      <c r="E9918" s="522" t="s">
        <v>619</v>
      </c>
    </row>
    <row r="9919" spans="1:5" ht="13.5" x14ac:dyDescent="0.25">
      <c r="A9919" s="83">
        <v>743</v>
      </c>
      <c r="B9919" s="83" t="s">
        <v>10491</v>
      </c>
      <c r="C9919" s="83" t="s">
        <v>547</v>
      </c>
      <c r="D9919" s="359">
        <v>1.51</v>
      </c>
      <c r="E9919" s="522" t="s">
        <v>619</v>
      </c>
    </row>
    <row r="9920" spans="1:5" ht="13.5" x14ac:dyDescent="0.25">
      <c r="A9920" s="83">
        <v>40293</v>
      </c>
      <c r="B9920" s="83" t="s">
        <v>10492</v>
      </c>
      <c r="C9920" s="83" t="s">
        <v>547</v>
      </c>
      <c r="D9920" s="359">
        <v>1.81</v>
      </c>
      <c r="E9920" s="522" t="s">
        <v>619</v>
      </c>
    </row>
    <row r="9921" spans="1:5" ht="13.5" x14ac:dyDescent="0.25">
      <c r="A9921" s="83">
        <v>40294</v>
      </c>
      <c r="B9921" s="83" t="s">
        <v>10493</v>
      </c>
      <c r="C9921" s="83" t="s">
        <v>547</v>
      </c>
      <c r="D9921" s="359">
        <v>1.51</v>
      </c>
      <c r="E9921" s="522" t="s">
        <v>619</v>
      </c>
    </row>
    <row r="9922" spans="1:5" ht="13.5" x14ac:dyDescent="0.25">
      <c r="A9922" s="83">
        <v>4085</v>
      </c>
      <c r="B9922" s="83" t="s">
        <v>10494</v>
      </c>
      <c r="C9922" s="83" t="s">
        <v>547</v>
      </c>
      <c r="D9922" s="359">
        <v>2.11</v>
      </c>
      <c r="E9922" s="522" t="s">
        <v>619</v>
      </c>
    </row>
    <row r="9923" spans="1:5" ht="13.5" x14ac:dyDescent="0.25">
      <c r="A9923" s="83">
        <v>10775</v>
      </c>
      <c r="B9923" s="83" t="s">
        <v>10495</v>
      </c>
      <c r="C9923" s="83" t="s">
        <v>232</v>
      </c>
      <c r="D9923" s="359">
        <v>1100</v>
      </c>
      <c r="E9923" s="522" t="s">
        <v>619</v>
      </c>
    </row>
    <row r="9924" spans="1:5" ht="13.5" x14ac:dyDescent="0.25">
      <c r="A9924" s="83">
        <v>10776</v>
      </c>
      <c r="B9924" s="83" t="s">
        <v>10496</v>
      </c>
      <c r="C9924" s="83" t="s">
        <v>232</v>
      </c>
      <c r="D9924" s="359">
        <v>859.37</v>
      </c>
      <c r="E9924" s="522" t="s">
        <v>619</v>
      </c>
    </row>
    <row r="9925" spans="1:5" ht="13.5" x14ac:dyDescent="0.25">
      <c r="A9925" s="83">
        <v>10779</v>
      </c>
      <c r="B9925" s="83" t="s">
        <v>10497</v>
      </c>
      <c r="C9925" s="83" t="s">
        <v>232</v>
      </c>
      <c r="D9925" s="359">
        <v>1375</v>
      </c>
      <c r="E9925" s="522" t="s">
        <v>619</v>
      </c>
    </row>
    <row r="9926" spans="1:5" ht="13.5" x14ac:dyDescent="0.25">
      <c r="A9926" s="83">
        <v>10777</v>
      </c>
      <c r="B9926" s="83" t="s">
        <v>10498</v>
      </c>
      <c r="C9926" s="83" t="s">
        <v>232</v>
      </c>
      <c r="D9926" s="359">
        <v>1248.95</v>
      </c>
      <c r="E9926" s="522" t="s">
        <v>619</v>
      </c>
    </row>
    <row r="9927" spans="1:5" ht="13.5" x14ac:dyDescent="0.25">
      <c r="A9927" s="83">
        <v>10778</v>
      </c>
      <c r="B9927" s="83" t="s">
        <v>10499</v>
      </c>
      <c r="C9927" s="83" t="s">
        <v>232</v>
      </c>
      <c r="D9927" s="359">
        <v>1375</v>
      </c>
      <c r="E9927" s="522" t="s">
        <v>619</v>
      </c>
    </row>
    <row r="9928" spans="1:5" ht="13.5" x14ac:dyDescent="0.25">
      <c r="A9928" s="83">
        <v>40339</v>
      </c>
      <c r="B9928" s="83" t="s">
        <v>10500</v>
      </c>
      <c r="C9928" s="83" t="s">
        <v>232</v>
      </c>
      <c r="D9928" s="359">
        <v>3</v>
      </c>
      <c r="E9928" s="522" t="s">
        <v>619</v>
      </c>
    </row>
    <row r="9929" spans="1:5" ht="13.5" x14ac:dyDescent="0.25">
      <c r="A9929" s="83">
        <v>10749</v>
      </c>
      <c r="B9929" s="83" t="s">
        <v>10501</v>
      </c>
      <c r="C9929" s="83" t="s">
        <v>232</v>
      </c>
      <c r="D9929" s="359">
        <v>5.49</v>
      </c>
      <c r="E9929" s="522" t="s">
        <v>619</v>
      </c>
    </row>
    <row r="9930" spans="1:5" ht="13.5" x14ac:dyDescent="0.25">
      <c r="A9930" s="83">
        <v>40290</v>
      </c>
      <c r="B9930" s="83" t="s">
        <v>10502</v>
      </c>
      <c r="C9930" s="83" t="s">
        <v>232</v>
      </c>
      <c r="D9930" s="359">
        <v>7.92</v>
      </c>
      <c r="E9930" s="522" t="s">
        <v>619</v>
      </c>
    </row>
    <row r="9931" spans="1:5" ht="13.5" x14ac:dyDescent="0.25">
      <c r="A9931" s="83">
        <v>3346</v>
      </c>
      <c r="B9931" s="83" t="s">
        <v>10503</v>
      </c>
      <c r="C9931" s="83" t="s">
        <v>547</v>
      </c>
      <c r="D9931" s="359">
        <v>15.75</v>
      </c>
      <c r="E9931" s="522" t="s">
        <v>619</v>
      </c>
    </row>
    <row r="9932" spans="1:5" ht="13.5" x14ac:dyDescent="0.25">
      <c r="A9932" s="83">
        <v>3348</v>
      </c>
      <c r="B9932" s="83" t="s">
        <v>10504</v>
      </c>
      <c r="C9932" s="83" t="s">
        <v>547</v>
      </c>
      <c r="D9932" s="359">
        <v>18.84</v>
      </c>
      <c r="E9932" s="522" t="s">
        <v>619</v>
      </c>
    </row>
    <row r="9933" spans="1:5" ht="13.5" x14ac:dyDescent="0.25">
      <c r="A9933" s="83">
        <v>39833</v>
      </c>
      <c r="B9933" s="83" t="s">
        <v>10505</v>
      </c>
      <c r="C9933" s="83" t="s">
        <v>547</v>
      </c>
      <c r="D9933" s="359">
        <v>25.81</v>
      </c>
      <c r="E9933" s="522" t="s">
        <v>619</v>
      </c>
    </row>
    <row r="9934" spans="1:5" ht="13.5" x14ac:dyDescent="0.25">
      <c r="A9934" s="83">
        <v>7252</v>
      </c>
      <c r="B9934" s="83" t="s">
        <v>10506</v>
      </c>
      <c r="C9934" s="83" t="s">
        <v>547</v>
      </c>
      <c r="D9934" s="359">
        <v>2.25</v>
      </c>
      <c r="E9934" s="522" t="s">
        <v>619</v>
      </c>
    </row>
    <row r="9935" spans="1:5" ht="13.5" x14ac:dyDescent="0.25">
      <c r="A9935" s="83">
        <v>10809</v>
      </c>
      <c r="B9935" s="83" t="s">
        <v>10507</v>
      </c>
      <c r="C9935" s="83" t="s">
        <v>547</v>
      </c>
      <c r="D9935" s="359">
        <v>1</v>
      </c>
      <c r="E9935" s="522" t="s">
        <v>619</v>
      </c>
    </row>
    <row r="9936" spans="1:5" ht="13.5" x14ac:dyDescent="0.25">
      <c r="A9936" s="83">
        <v>10811</v>
      </c>
      <c r="B9936" s="83" t="s">
        <v>10508</v>
      </c>
      <c r="C9936" s="83" t="s">
        <v>547</v>
      </c>
      <c r="D9936" s="359">
        <v>0.86</v>
      </c>
      <c r="E9936" s="522" t="s">
        <v>619</v>
      </c>
    </row>
    <row r="9937" spans="1:5" ht="13.5" x14ac:dyDescent="0.25">
      <c r="A9937" s="83">
        <v>7247</v>
      </c>
      <c r="B9937" s="83" t="s">
        <v>10509</v>
      </c>
      <c r="C9937" s="83" t="s">
        <v>547</v>
      </c>
      <c r="D9937" s="359">
        <v>2.25</v>
      </c>
      <c r="E9937" s="522" t="s">
        <v>619</v>
      </c>
    </row>
    <row r="9938" spans="1:5" ht="13.5" x14ac:dyDescent="0.25">
      <c r="A9938" s="83">
        <v>40291</v>
      </c>
      <c r="B9938" s="83" t="s">
        <v>10510</v>
      </c>
      <c r="C9938" s="83" t="s">
        <v>232</v>
      </c>
      <c r="D9938" s="359">
        <v>418.61</v>
      </c>
      <c r="E9938" s="522" t="s">
        <v>619</v>
      </c>
    </row>
    <row r="9939" spans="1:5" ht="13.5" x14ac:dyDescent="0.25">
      <c r="A9939" s="83">
        <v>40275</v>
      </c>
      <c r="B9939" s="83" t="s">
        <v>10511</v>
      </c>
      <c r="C9939" s="83" t="s">
        <v>232</v>
      </c>
      <c r="D9939" s="359">
        <v>12</v>
      </c>
      <c r="E9939" s="522" t="s">
        <v>619</v>
      </c>
    </row>
    <row r="9940" spans="1:5" ht="13.5" x14ac:dyDescent="0.25">
      <c r="A9940" s="83">
        <v>42408</v>
      </c>
      <c r="B9940" s="83" t="s">
        <v>10512</v>
      </c>
      <c r="C9940" s="83" t="s">
        <v>184</v>
      </c>
      <c r="D9940" s="359">
        <v>1.55</v>
      </c>
      <c r="E9940" s="522" t="s">
        <v>619</v>
      </c>
    </row>
    <row r="9941" spans="1:5" ht="13.5" x14ac:dyDescent="0.25">
      <c r="A9941" s="83">
        <v>3777</v>
      </c>
      <c r="B9941" s="83" t="s">
        <v>10513</v>
      </c>
      <c r="C9941" s="83" t="s">
        <v>184</v>
      </c>
      <c r="D9941" s="359">
        <v>1.1200000000000001</v>
      </c>
      <c r="E9941" s="522" t="s">
        <v>619</v>
      </c>
    </row>
    <row r="9942" spans="1:5" ht="13.5" x14ac:dyDescent="0.25">
      <c r="A9942" s="83">
        <v>3798</v>
      </c>
      <c r="B9942" s="83" t="s">
        <v>10514</v>
      </c>
      <c r="C9942" s="83" t="s">
        <v>225</v>
      </c>
      <c r="D9942" s="359">
        <v>87.79</v>
      </c>
      <c r="E9942" s="522" t="s">
        <v>619</v>
      </c>
    </row>
    <row r="9943" spans="1:5" ht="13.5" x14ac:dyDescent="0.25">
      <c r="A9943" s="83">
        <v>38769</v>
      </c>
      <c r="B9943" s="83" t="s">
        <v>10515</v>
      </c>
      <c r="C9943" s="83" t="s">
        <v>225</v>
      </c>
      <c r="D9943" s="359">
        <v>68.56</v>
      </c>
      <c r="E9943" s="522" t="s">
        <v>619</v>
      </c>
    </row>
    <row r="9944" spans="1:5" ht="13.5" x14ac:dyDescent="0.25">
      <c r="A9944" s="83">
        <v>39510</v>
      </c>
      <c r="B9944" s="83" t="s">
        <v>10516</v>
      </c>
      <c r="C9944" s="83" t="s">
        <v>225</v>
      </c>
      <c r="D9944" s="359">
        <v>277.47000000000003</v>
      </c>
      <c r="E9944" s="522" t="s">
        <v>619</v>
      </c>
    </row>
    <row r="9945" spans="1:5" ht="13.5" x14ac:dyDescent="0.25">
      <c r="A9945" s="83">
        <v>38776</v>
      </c>
      <c r="B9945" s="83" t="s">
        <v>10517</v>
      </c>
      <c r="C9945" s="83" t="s">
        <v>225</v>
      </c>
      <c r="D9945" s="359">
        <v>294.47000000000003</v>
      </c>
      <c r="E9945" s="522" t="s">
        <v>619</v>
      </c>
    </row>
    <row r="9946" spans="1:5" ht="13.5" x14ac:dyDescent="0.25">
      <c r="A9946" s="83">
        <v>38774</v>
      </c>
      <c r="B9946" s="83" t="s">
        <v>10518</v>
      </c>
      <c r="C9946" s="83" t="s">
        <v>225</v>
      </c>
      <c r="D9946" s="359">
        <v>22.86</v>
      </c>
      <c r="E9946" s="522" t="s">
        <v>619</v>
      </c>
    </row>
    <row r="9947" spans="1:5" ht="13.5" x14ac:dyDescent="0.25">
      <c r="A9947" s="83">
        <v>42247</v>
      </c>
      <c r="B9947" s="83" t="s">
        <v>10519</v>
      </c>
      <c r="C9947" s="83" t="s">
        <v>225</v>
      </c>
      <c r="D9947" s="359">
        <v>780.31</v>
      </c>
      <c r="E9947" s="522" t="s">
        <v>619</v>
      </c>
    </row>
    <row r="9948" spans="1:5" ht="13.5" x14ac:dyDescent="0.25">
      <c r="A9948" s="83">
        <v>42248</v>
      </c>
      <c r="B9948" s="83" t="s">
        <v>10520</v>
      </c>
      <c r="C9948" s="83" t="s">
        <v>225</v>
      </c>
      <c r="D9948" s="359">
        <v>906.39</v>
      </c>
      <c r="E9948" s="522" t="s">
        <v>619</v>
      </c>
    </row>
    <row r="9949" spans="1:5" ht="13.5" x14ac:dyDescent="0.25">
      <c r="A9949" s="83">
        <v>42249</v>
      </c>
      <c r="B9949" s="83" t="s">
        <v>10521</v>
      </c>
      <c r="C9949" s="83" t="s">
        <v>225</v>
      </c>
      <c r="D9949" s="359">
        <v>1501.57</v>
      </c>
      <c r="E9949" s="522" t="s">
        <v>619</v>
      </c>
    </row>
    <row r="9950" spans="1:5" ht="13.5" x14ac:dyDescent="0.25">
      <c r="A9950" s="83">
        <v>42244</v>
      </c>
      <c r="B9950" s="83" t="s">
        <v>10522</v>
      </c>
      <c r="C9950" s="83" t="s">
        <v>225</v>
      </c>
      <c r="D9950" s="359">
        <v>234.5</v>
      </c>
      <c r="E9950" s="522" t="s">
        <v>619</v>
      </c>
    </row>
    <row r="9951" spans="1:5" ht="13.5" x14ac:dyDescent="0.25">
      <c r="A9951" s="83">
        <v>42245</v>
      </c>
      <c r="B9951" s="83" t="s">
        <v>10523</v>
      </c>
      <c r="C9951" s="83" t="s">
        <v>225</v>
      </c>
      <c r="D9951" s="359">
        <v>432.73</v>
      </c>
      <c r="E9951" s="522" t="s">
        <v>619</v>
      </c>
    </row>
    <row r="9952" spans="1:5" ht="13.5" x14ac:dyDescent="0.25">
      <c r="A9952" s="83">
        <v>42246</v>
      </c>
      <c r="B9952" s="83" t="s">
        <v>10524</v>
      </c>
      <c r="C9952" s="83" t="s">
        <v>225</v>
      </c>
      <c r="D9952" s="359">
        <v>479.01</v>
      </c>
      <c r="E9952" s="522" t="s">
        <v>619</v>
      </c>
    </row>
    <row r="9953" spans="1:5" ht="13.5" x14ac:dyDescent="0.25">
      <c r="A9953" s="83">
        <v>42243</v>
      </c>
      <c r="B9953" s="83" t="s">
        <v>10525</v>
      </c>
      <c r="C9953" s="83" t="s">
        <v>225</v>
      </c>
      <c r="D9953" s="359">
        <v>577.59</v>
      </c>
      <c r="E9953" s="522" t="s">
        <v>619</v>
      </c>
    </row>
    <row r="9954" spans="1:5" ht="13.5" x14ac:dyDescent="0.25">
      <c r="A9954" s="83">
        <v>38889</v>
      </c>
      <c r="B9954" s="83" t="s">
        <v>10526</v>
      </c>
      <c r="C9954" s="83" t="s">
        <v>225</v>
      </c>
      <c r="D9954" s="359">
        <v>52.55</v>
      </c>
      <c r="E9954" s="522" t="s">
        <v>619</v>
      </c>
    </row>
    <row r="9955" spans="1:5" ht="13.5" x14ac:dyDescent="0.25">
      <c r="A9955" s="83">
        <v>38784</v>
      </c>
      <c r="B9955" s="83" t="s">
        <v>10527</v>
      </c>
      <c r="C9955" s="83" t="s">
        <v>225</v>
      </c>
      <c r="D9955" s="359">
        <v>70.3</v>
      </c>
      <c r="E9955" s="522" t="s">
        <v>619</v>
      </c>
    </row>
    <row r="9956" spans="1:5" ht="13.5" x14ac:dyDescent="0.25">
      <c r="A9956" s="83">
        <v>3788</v>
      </c>
      <c r="B9956" s="83" t="s">
        <v>10528</v>
      </c>
      <c r="C9956" s="83" t="s">
        <v>225</v>
      </c>
      <c r="D9956" s="359">
        <v>73.260000000000005</v>
      </c>
      <c r="E9956" s="522" t="s">
        <v>619</v>
      </c>
    </row>
    <row r="9957" spans="1:5" ht="13.5" x14ac:dyDescent="0.25">
      <c r="A9957" s="83">
        <v>12230</v>
      </c>
      <c r="B9957" s="83" t="s">
        <v>10529</v>
      </c>
      <c r="C9957" s="83" t="s">
        <v>225</v>
      </c>
      <c r="D9957" s="359">
        <v>18.84</v>
      </c>
      <c r="E9957" s="522" t="s">
        <v>619</v>
      </c>
    </row>
    <row r="9958" spans="1:5" ht="13.5" x14ac:dyDescent="0.25">
      <c r="A9958" s="83">
        <v>3780</v>
      </c>
      <c r="B9958" s="83" t="s">
        <v>10530</v>
      </c>
      <c r="C9958" s="83" t="s">
        <v>225</v>
      </c>
      <c r="D9958" s="359">
        <v>108.09</v>
      </c>
      <c r="E9958" s="522" t="s">
        <v>619</v>
      </c>
    </row>
    <row r="9959" spans="1:5" ht="13.5" x14ac:dyDescent="0.25">
      <c r="A9959" s="83">
        <v>12231</v>
      </c>
      <c r="B9959" s="83" t="s">
        <v>10531</v>
      </c>
      <c r="C9959" s="83" t="s">
        <v>225</v>
      </c>
      <c r="D9959" s="359">
        <v>31.34</v>
      </c>
      <c r="E9959" s="522" t="s">
        <v>619</v>
      </c>
    </row>
    <row r="9960" spans="1:5" ht="13.5" x14ac:dyDescent="0.25">
      <c r="A9960" s="83">
        <v>3811</v>
      </c>
      <c r="B9960" s="83" t="s">
        <v>10532</v>
      </c>
      <c r="C9960" s="83" t="s">
        <v>225</v>
      </c>
      <c r="D9960" s="359">
        <v>101.53</v>
      </c>
      <c r="E9960" s="522" t="s">
        <v>619</v>
      </c>
    </row>
    <row r="9961" spans="1:5" ht="13.5" x14ac:dyDescent="0.25">
      <c r="A9961" s="83">
        <v>12232</v>
      </c>
      <c r="B9961" s="83" t="s">
        <v>10533</v>
      </c>
      <c r="C9961" s="83" t="s">
        <v>225</v>
      </c>
      <c r="D9961" s="359">
        <v>32.83</v>
      </c>
      <c r="E9961" s="522" t="s">
        <v>619</v>
      </c>
    </row>
    <row r="9962" spans="1:5" ht="13.5" x14ac:dyDescent="0.25">
      <c r="A9962" s="83">
        <v>3799</v>
      </c>
      <c r="B9962" s="83" t="s">
        <v>10534</v>
      </c>
      <c r="C9962" s="83" t="s">
        <v>225</v>
      </c>
      <c r="D9962" s="359">
        <v>143.59</v>
      </c>
      <c r="E9962" s="522" t="s">
        <v>619</v>
      </c>
    </row>
    <row r="9963" spans="1:5" ht="13.5" x14ac:dyDescent="0.25">
      <c r="A9963" s="83">
        <v>12239</v>
      </c>
      <c r="B9963" s="83" t="s">
        <v>10535</v>
      </c>
      <c r="C9963" s="83" t="s">
        <v>225</v>
      </c>
      <c r="D9963" s="359">
        <v>42.98</v>
      </c>
      <c r="E9963" s="522" t="s">
        <v>619</v>
      </c>
    </row>
    <row r="9964" spans="1:5" ht="13.5" x14ac:dyDescent="0.25">
      <c r="A9964" s="83">
        <v>38773</v>
      </c>
      <c r="B9964" s="83" t="s">
        <v>10536</v>
      </c>
      <c r="C9964" s="83" t="s">
        <v>225</v>
      </c>
      <c r="D9964" s="359">
        <v>6.89</v>
      </c>
      <c r="E9964" s="522" t="s">
        <v>619</v>
      </c>
    </row>
    <row r="9965" spans="1:5" ht="13.5" x14ac:dyDescent="0.25">
      <c r="A9965" s="83">
        <v>12271</v>
      </c>
      <c r="B9965" s="83" t="s">
        <v>10537</v>
      </c>
      <c r="C9965" s="83" t="s">
        <v>225</v>
      </c>
      <c r="D9965" s="359">
        <v>384.45</v>
      </c>
      <c r="E9965" s="522" t="s">
        <v>619</v>
      </c>
    </row>
    <row r="9966" spans="1:5" ht="13.5" x14ac:dyDescent="0.25">
      <c r="A9966" s="83">
        <v>38785</v>
      </c>
      <c r="B9966" s="83" t="s">
        <v>10538</v>
      </c>
      <c r="C9966" s="83" t="s">
        <v>225</v>
      </c>
      <c r="D9966" s="359">
        <v>182.02</v>
      </c>
      <c r="E9966" s="522" t="s">
        <v>619</v>
      </c>
    </row>
    <row r="9967" spans="1:5" ht="13.5" x14ac:dyDescent="0.25">
      <c r="A9967" s="83">
        <v>38786</v>
      </c>
      <c r="B9967" s="83" t="s">
        <v>10539</v>
      </c>
      <c r="C9967" s="83" t="s">
        <v>225</v>
      </c>
      <c r="D9967" s="359">
        <v>224.2</v>
      </c>
      <c r="E9967" s="522" t="s">
        <v>619</v>
      </c>
    </row>
    <row r="9968" spans="1:5" ht="13.5" x14ac:dyDescent="0.25">
      <c r="A9968" s="83">
        <v>39385</v>
      </c>
      <c r="B9968" s="83" t="s">
        <v>10540</v>
      </c>
      <c r="C9968" s="83" t="s">
        <v>225</v>
      </c>
      <c r="D9968" s="359">
        <v>20.91</v>
      </c>
      <c r="E9968" s="522" t="s">
        <v>619</v>
      </c>
    </row>
    <row r="9969" spans="1:5" ht="13.5" x14ac:dyDescent="0.25">
      <c r="A9969" s="83">
        <v>39389</v>
      </c>
      <c r="B9969" s="83" t="s">
        <v>10541</v>
      </c>
      <c r="C9969" s="83" t="s">
        <v>225</v>
      </c>
      <c r="D9969" s="359">
        <v>22.69</v>
      </c>
      <c r="E9969" s="522" t="s">
        <v>619</v>
      </c>
    </row>
    <row r="9970" spans="1:5" ht="13.5" x14ac:dyDescent="0.25">
      <c r="A9970" s="83">
        <v>39390</v>
      </c>
      <c r="B9970" s="83" t="s">
        <v>10542</v>
      </c>
      <c r="C9970" s="83" t="s">
        <v>225</v>
      </c>
      <c r="D9970" s="359">
        <v>47.55</v>
      </c>
      <c r="E9970" s="522" t="s">
        <v>619</v>
      </c>
    </row>
    <row r="9971" spans="1:5" ht="13.5" x14ac:dyDescent="0.25">
      <c r="A9971" s="83">
        <v>39391</v>
      </c>
      <c r="B9971" s="83" t="s">
        <v>10543</v>
      </c>
      <c r="C9971" s="83" t="s">
        <v>225</v>
      </c>
      <c r="D9971" s="359">
        <v>53.39</v>
      </c>
      <c r="E9971" s="522" t="s">
        <v>619</v>
      </c>
    </row>
    <row r="9972" spans="1:5" ht="13.5" x14ac:dyDescent="0.25">
      <c r="A9972" s="83">
        <v>3803</v>
      </c>
      <c r="B9972" s="83" t="s">
        <v>10544</v>
      </c>
      <c r="C9972" s="83" t="s">
        <v>225</v>
      </c>
      <c r="D9972" s="359">
        <v>65.010000000000005</v>
      </c>
      <c r="E9972" s="522" t="s">
        <v>619</v>
      </c>
    </row>
    <row r="9973" spans="1:5" ht="13.5" x14ac:dyDescent="0.25">
      <c r="A9973" s="83">
        <v>38770</v>
      </c>
      <c r="B9973" s="83" t="s">
        <v>10545</v>
      </c>
      <c r="C9973" s="83" t="s">
        <v>225</v>
      </c>
      <c r="D9973" s="359">
        <v>75.27</v>
      </c>
      <c r="E9973" s="522" t="s">
        <v>619</v>
      </c>
    </row>
    <row r="9974" spans="1:5" ht="13.5" x14ac:dyDescent="0.25">
      <c r="A9974" s="83">
        <v>12267</v>
      </c>
      <c r="B9974" s="83" t="s">
        <v>10546</v>
      </c>
      <c r="C9974" s="83" t="s">
        <v>225</v>
      </c>
      <c r="D9974" s="359">
        <v>220.59</v>
      </c>
      <c r="E9974" s="522" t="s">
        <v>619</v>
      </c>
    </row>
    <row r="9975" spans="1:5" ht="13.5" x14ac:dyDescent="0.25">
      <c r="A9975" s="83">
        <v>43265</v>
      </c>
      <c r="B9975" s="83" t="s">
        <v>10547</v>
      </c>
      <c r="C9975" s="83" t="s">
        <v>225</v>
      </c>
      <c r="D9975" s="359">
        <v>65.39</v>
      </c>
      <c r="E9975" s="522" t="s">
        <v>619</v>
      </c>
    </row>
    <row r="9976" spans="1:5" ht="13.5" x14ac:dyDescent="0.25">
      <c r="A9976" s="83">
        <v>12266</v>
      </c>
      <c r="B9976" s="83" t="s">
        <v>10548</v>
      </c>
      <c r="C9976" s="83" t="s">
        <v>225</v>
      </c>
      <c r="D9976" s="359">
        <v>112.9</v>
      </c>
      <c r="E9976" s="522" t="s">
        <v>619</v>
      </c>
    </row>
    <row r="9977" spans="1:5" ht="13.5" x14ac:dyDescent="0.25">
      <c r="A9977" s="83">
        <v>39378</v>
      </c>
      <c r="B9977" s="83" t="s">
        <v>10549</v>
      </c>
      <c r="C9977" s="83" t="s">
        <v>225</v>
      </c>
      <c r="D9977" s="359">
        <v>80.040000000000006</v>
      </c>
      <c r="E9977" s="522" t="s">
        <v>619</v>
      </c>
    </row>
    <row r="9978" spans="1:5" ht="13.5" x14ac:dyDescent="0.25">
      <c r="A9978" s="83">
        <v>43543</v>
      </c>
      <c r="B9978" s="83" t="s">
        <v>10550</v>
      </c>
      <c r="C9978" s="83" t="s">
        <v>225</v>
      </c>
      <c r="D9978" s="359">
        <v>166.76</v>
      </c>
      <c r="E9978" s="522" t="s">
        <v>619</v>
      </c>
    </row>
    <row r="9979" spans="1:5" ht="13.5" x14ac:dyDescent="0.25">
      <c r="A9979" s="83">
        <v>38775</v>
      </c>
      <c r="B9979" s="83" t="s">
        <v>10551</v>
      </c>
      <c r="C9979" s="83" t="s">
        <v>225</v>
      </c>
      <c r="D9979" s="359">
        <v>84.86</v>
      </c>
      <c r="E9979" s="522" t="s">
        <v>619</v>
      </c>
    </row>
    <row r="9980" spans="1:5" ht="13.5" x14ac:dyDescent="0.25">
      <c r="A9980" s="83">
        <v>21119</v>
      </c>
      <c r="B9980" s="83" t="s">
        <v>10552</v>
      </c>
      <c r="C9980" s="83" t="s">
        <v>225</v>
      </c>
      <c r="D9980" s="359">
        <v>2.0699999999999998</v>
      </c>
      <c r="E9980" s="522" t="s">
        <v>619</v>
      </c>
    </row>
    <row r="9981" spans="1:5" ht="13.5" x14ac:dyDescent="0.25">
      <c r="A9981" s="83">
        <v>37974</v>
      </c>
      <c r="B9981" s="83" t="s">
        <v>10553</v>
      </c>
      <c r="C9981" s="83" t="s">
        <v>225</v>
      </c>
      <c r="D9981" s="359">
        <v>3.08</v>
      </c>
      <c r="E9981" s="522" t="s">
        <v>619</v>
      </c>
    </row>
    <row r="9982" spans="1:5" ht="13.5" x14ac:dyDescent="0.25">
      <c r="A9982" s="83">
        <v>37975</v>
      </c>
      <c r="B9982" s="83" t="s">
        <v>10554</v>
      </c>
      <c r="C9982" s="83" t="s">
        <v>225</v>
      </c>
      <c r="D9982" s="359">
        <v>6.25</v>
      </c>
      <c r="E9982" s="522" t="s">
        <v>619</v>
      </c>
    </row>
    <row r="9983" spans="1:5" ht="13.5" x14ac:dyDescent="0.25">
      <c r="A9983" s="83">
        <v>37976</v>
      </c>
      <c r="B9983" s="83" t="s">
        <v>10555</v>
      </c>
      <c r="C9983" s="83" t="s">
        <v>225</v>
      </c>
      <c r="D9983" s="359">
        <v>12.82</v>
      </c>
      <c r="E9983" s="522" t="s">
        <v>619</v>
      </c>
    </row>
    <row r="9984" spans="1:5" ht="13.5" x14ac:dyDescent="0.25">
      <c r="A9984" s="83">
        <v>37977</v>
      </c>
      <c r="B9984" s="83" t="s">
        <v>10556</v>
      </c>
      <c r="C9984" s="83" t="s">
        <v>225</v>
      </c>
      <c r="D9984" s="359">
        <v>17.63</v>
      </c>
      <c r="E9984" s="522" t="s">
        <v>619</v>
      </c>
    </row>
    <row r="9985" spans="1:5" ht="13.5" x14ac:dyDescent="0.25">
      <c r="A9985" s="83">
        <v>37978</v>
      </c>
      <c r="B9985" s="83" t="s">
        <v>10557</v>
      </c>
      <c r="C9985" s="83" t="s">
        <v>225</v>
      </c>
      <c r="D9985" s="359">
        <v>35.74</v>
      </c>
      <c r="E9985" s="522" t="s">
        <v>619</v>
      </c>
    </row>
    <row r="9986" spans="1:5" ht="13.5" x14ac:dyDescent="0.25">
      <c r="A9986" s="83">
        <v>37979</v>
      </c>
      <c r="B9986" s="83" t="s">
        <v>10558</v>
      </c>
      <c r="C9986" s="83" t="s">
        <v>225</v>
      </c>
      <c r="D9986" s="359">
        <v>153.56</v>
      </c>
      <c r="E9986" s="522" t="s">
        <v>619</v>
      </c>
    </row>
    <row r="9987" spans="1:5" ht="13.5" x14ac:dyDescent="0.25">
      <c r="A9987" s="83">
        <v>37980</v>
      </c>
      <c r="B9987" s="83" t="s">
        <v>10559</v>
      </c>
      <c r="C9987" s="83" t="s">
        <v>225</v>
      </c>
      <c r="D9987" s="359">
        <v>172.58</v>
      </c>
      <c r="E9987" s="522" t="s">
        <v>619</v>
      </c>
    </row>
    <row r="9988" spans="1:5" ht="13.5" x14ac:dyDescent="0.25">
      <c r="A9988" s="83">
        <v>36147</v>
      </c>
      <c r="B9988" s="83" t="s">
        <v>10560</v>
      </c>
      <c r="C9988" s="83" t="s">
        <v>8144</v>
      </c>
      <c r="D9988" s="359">
        <v>376.5</v>
      </c>
      <c r="E9988" s="522" t="s">
        <v>619</v>
      </c>
    </row>
    <row r="9989" spans="1:5" ht="13.5" x14ac:dyDescent="0.25">
      <c r="A9989" s="83">
        <v>12731</v>
      </c>
      <c r="B9989" s="83" t="s">
        <v>10561</v>
      </c>
      <c r="C9989" s="83" t="s">
        <v>225</v>
      </c>
      <c r="D9989" s="359">
        <v>402.44</v>
      </c>
      <c r="E9989" s="522" t="s">
        <v>619</v>
      </c>
    </row>
    <row r="9990" spans="1:5" ht="13.5" x14ac:dyDescent="0.25">
      <c r="A9990" s="83">
        <v>12723</v>
      </c>
      <c r="B9990" s="83" t="s">
        <v>10562</v>
      </c>
      <c r="C9990" s="83" t="s">
        <v>225</v>
      </c>
      <c r="D9990" s="359">
        <v>3.12</v>
      </c>
      <c r="E9990" s="522" t="s">
        <v>619</v>
      </c>
    </row>
    <row r="9991" spans="1:5" ht="13.5" x14ac:dyDescent="0.25">
      <c r="A9991" s="83">
        <v>12724</v>
      </c>
      <c r="B9991" s="83" t="s">
        <v>10563</v>
      </c>
      <c r="C9991" s="83" t="s">
        <v>225</v>
      </c>
      <c r="D9991" s="359">
        <v>5.99</v>
      </c>
      <c r="E9991" s="522" t="s">
        <v>619</v>
      </c>
    </row>
    <row r="9992" spans="1:5" ht="13.5" x14ac:dyDescent="0.25">
      <c r="A9992" s="83">
        <v>12725</v>
      </c>
      <c r="B9992" s="83" t="s">
        <v>10564</v>
      </c>
      <c r="C9992" s="83" t="s">
        <v>225</v>
      </c>
      <c r="D9992" s="359">
        <v>12.03</v>
      </c>
      <c r="E9992" s="522" t="s">
        <v>619</v>
      </c>
    </row>
    <row r="9993" spans="1:5" ht="13.5" x14ac:dyDescent="0.25">
      <c r="A9993" s="83">
        <v>12726</v>
      </c>
      <c r="B9993" s="83" t="s">
        <v>10565</v>
      </c>
      <c r="C9993" s="83" t="s">
        <v>225</v>
      </c>
      <c r="D9993" s="359">
        <v>26.55</v>
      </c>
      <c r="E9993" s="522" t="s">
        <v>619</v>
      </c>
    </row>
    <row r="9994" spans="1:5" ht="13.5" x14ac:dyDescent="0.25">
      <c r="A9994" s="83">
        <v>12727</v>
      </c>
      <c r="B9994" s="83" t="s">
        <v>10566</v>
      </c>
      <c r="C9994" s="83" t="s">
        <v>225</v>
      </c>
      <c r="D9994" s="359">
        <v>33.67</v>
      </c>
      <c r="E9994" s="522" t="s">
        <v>619</v>
      </c>
    </row>
    <row r="9995" spans="1:5" ht="13.5" x14ac:dyDescent="0.25">
      <c r="A9995" s="83">
        <v>12728</v>
      </c>
      <c r="B9995" s="83" t="s">
        <v>10567</v>
      </c>
      <c r="C9995" s="83" t="s">
        <v>225</v>
      </c>
      <c r="D9995" s="359">
        <v>55</v>
      </c>
      <c r="E9995" s="522" t="s">
        <v>619</v>
      </c>
    </row>
    <row r="9996" spans="1:5" ht="13.5" x14ac:dyDescent="0.25">
      <c r="A9996" s="83">
        <v>12729</v>
      </c>
      <c r="B9996" s="83" t="s">
        <v>10568</v>
      </c>
      <c r="C9996" s="83" t="s">
        <v>225</v>
      </c>
      <c r="D9996" s="359">
        <v>180.26</v>
      </c>
      <c r="E9996" s="522" t="s">
        <v>619</v>
      </c>
    </row>
    <row r="9997" spans="1:5" ht="13.5" x14ac:dyDescent="0.25">
      <c r="A9997" s="83">
        <v>12730</v>
      </c>
      <c r="B9997" s="83" t="s">
        <v>10569</v>
      </c>
      <c r="C9997" s="83" t="s">
        <v>225</v>
      </c>
      <c r="D9997" s="359">
        <v>275.98</v>
      </c>
      <c r="E9997" s="522" t="s">
        <v>619</v>
      </c>
    </row>
    <row r="9998" spans="1:5" ht="13.5" x14ac:dyDescent="0.25">
      <c r="A9998" s="83">
        <v>3840</v>
      </c>
      <c r="B9998" s="83" t="s">
        <v>10570</v>
      </c>
      <c r="C9998" s="83" t="s">
        <v>225</v>
      </c>
      <c r="D9998" s="359">
        <v>61.72</v>
      </c>
      <c r="E9998" s="522" t="s">
        <v>619</v>
      </c>
    </row>
    <row r="9999" spans="1:5" ht="13.5" x14ac:dyDescent="0.25">
      <c r="A9999" s="83">
        <v>3838</v>
      </c>
      <c r="B9999" s="83" t="s">
        <v>10571</v>
      </c>
      <c r="C9999" s="83" t="s">
        <v>225</v>
      </c>
      <c r="D9999" s="359">
        <v>136.21</v>
      </c>
      <c r="E9999" s="522" t="s">
        <v>619</v>
      </c>
    </row>
    <row r="10000" spans="1:5" ht="13.5" x14ac:dyDescent="0.25">
      <c r="A10000" s="83">
        <v>3844</v>
      </c>
      <c r="B10000" s="83" t="s">
        <v>10572</v>
      </c>
      <c r="C10000" s="83" t="s">
        <v>225</v>
      </c>
      <c r="D10000" s="359">
        <v>242.96</v>
      </c>
      <c r="E10000" s="522" t="s">
        <v>619</v>
      </c>
    </row>
    <row r="10001" spans="1:5" ht="13.5" x14ac:dyDescent="0.25">
      <c r="A10001" s="83">
        <v>3839</v>
      </c>
      <c r="B10001" s="83" t="s">
        <v>10573</v>
      </c>
      <c r="C10001" s="83" t="s">
        <v>225</v>
      </c>
      <c r="D10001" s="359">
        <v>442.54</v>
      </c>
      <c r="E10001" s="522" t="s">
        <v>619</v>
      </c>
    </row>
    <row r="10002" spans="1:5" ht="13.5" x14ac:dyDescent="0.25">
      <c r="A10002" s="83">
        <v>3843</v>
      </c>
      <c r="B10002" s="83" t="s">
        <v>10574</v>
      </c>
      <c r="C10002" s="83" t="s">
        <v>225</v>
      </c>
      <c r="D10002" s="359">
        <v>607.4</v>
      </c>
      <c r="E10002" s="522" t="s">
        <v>619</v>
      </c>
    </row>
    <row r="10003" spans="1:5" ht="13.5" x14ac:dyDescent="0.25">
      <c r="A10003" s="83">
        <v>3900</v>
      </c>
      <c r="B10003" s="83" t="s">
        <v>10575</v>
      </c>
      <c r="C10003" s="83" t="s">
        <v>225</v>
      </c>
      <c r="D10003" s="359">
        <v>65.33</v>
      </c>
      <c r="E10003" s="522" t="s">
        <v>619</v>
      </c>
    </row>
    <row r="10004" spans="1:5" ht="13.5" x14ac:dyDescent="0.25">
      <c r="A10004" s="83">
        <v>3846</v>
      </c>
      <c r="B10004" s="83" t="s">
        <v>10576</v>
      </c>
      <c r="C10004" s="83" t="s">
        <v>225</v>
      </c>
      <c r="D10004" s="359">
        <v>20.59</v>
      </c>
      <c r="E10004" s="522" t="s">
        <v>619</v>
      </c>
    </row>
    <row r="10005" spans="1:5" ht="13.5" x14ac:dyDescent="0.25">
      <c r="A10005" s="83">
        <v>3886</v>
      </c>
      <c r="B10005" s="83" t="s">
        <v>10577</v>
      </c>
      <c r="C10005" s="83" t="s">
        <v>225</v>
      </c>
      <c r="D10005" s="359">
        <v>21.68</v>
      </c>
      <c r="E10005" s="522" t="s">
        <v>619</v>
      </c>
    </row>
    <row r="10006" spans="1:5" ht="13.5" x14ac:dyDescent="0.25">
      <c r="A10006" s="83">
        <v>3854</v>
      </c>
      <c r="B10006" s="83" t="s">
        <v>10578</v>
      </c>
      <c r="C10006" s="83" t="s">
        <v>225</v>
      </c>
      <c r="D10006" s="359">
        <v>12.05</v>
      </c>
      <c r="E10006" s="522" t="s">
        <v>619</v>
      </c>
    </row>
    <row r="10007" spans="1:5" ht="13.5" x14ac:dyDescent="0.25">
      <c r="A10007" s="83">
        <v>3873</v>
      </c>
      <c r="B10007" s="83" t="s">
        <v>10579</v>
      </c>
      <c r="C10007" s="83" t="s">
        <v>225</v>
      </c>
      <c r="D10007" s="359">
        <v>15.95</v>
      </c>
      <c r="E10007" s="522" t="s">
        <v>619</v>
      </c>
    </row>
    <row r="10008" spans="1:5" ht="13.5" x14ac:dyDescent="0.25">
      <c r="A10008" s="83">
        <v>38021</v>
      </c>
      <c r="B10008" s="83" t="s">
        <v>10580</v>
      </c>
      <c r="C10008" s="83" t="s">
        <v>225</v>
      </c>
      <c r="D10008" s="359">
        <v>38.15</v>
      </c>
      <c r="E10008" s="522" t="s">
        <v>619</v>
      </c>
    </row>
    <row r="10009" spans="1:5" ht="13.5" x14ac:dyDescent="0.25">
      <c r="A10009" s="83">
        <v>3847</v>
      </c>
      <c r="B10009" s="83" t="s">
        <v>10581</v>
      </c>
      <c r="C10009" s="83" t="s">
        <v>225</v>
      </c>
      <c r="D10009" s="359">
        <v>43.3</v>
      </c>
      <c r="E10009" s="522" t="s">
        <v>619</v>
      </c>
    </row>
    <row r="10010" spans="1:5" ht="13.5" x14ac:dyDescent="0.25">
      <c r="A10010" s="83">
        <v>38022</v>
      </c>
      <c r="B10010" s="83" t="s">
        <v>10582</v>
      </c>
      <c r="C10010" s="83" t="s">
        <v>225</v>
      </c>
      <c r="D10010" s="359">
        <v>67.64</v>
      </c>
      <c r="E10010" s="522" t="s">
        <v>619</v>
      </c>
    </row>
    <row r="10011" spans="1:5" ht="13.5" x14ac:dyDescent="0.25">
      <c r="A10011" s="83">
        <v>3833</v>
      </c>
      <c r="B10011" s="83" t="s">
        <v>10583</v>
      </c>
      <c r="C10011" s="83" t="s">
        <v>225</v>
      </c>
      <c r="D10011" s="359">
        <v>27.95</v>
      </c>
      <c r="E10011" s="522" t="s">
        <v>619</v>
      </c>
    </row>
    <row r="10012" spans="1:5" ht="13.5" x14ac:dyDescent="0.25">
      <c r="A10012" s="83">
        <v>3835</v>
      </c>
      <c r="B10012" s="83" t="s">
        <v>10584</v>
      </c>
      <c r="C10012" s="83" t="s">
        <v>225</v>
      </c>
      <c r="D10012" s="359">
        <v>91</v>
      </c>
      <c r="E10012" s="522" t="s">
        <v>619</v>
      </c>
    </row>
    <row r="10013" spans="1:5" ht="13.5" x14ac:dyDescent="0.25">
      <c r="A10013" s="83">
        <v>3836</v>
      </c>
      <c r="B10013" s="83" t="s">
        <v>10585</v>
      </c>
      <c r="C10013" s="83" t="s">
        <v>225</v>
      </c>
      <c r="D10013" s="359">
        <v>195.87</v>
      </c>
      <c r="E10013" s="522" t="s">
        <v>619</v>
      </c>
    </row>
    <row r="10014" spans="1:5" ht="13.5" x14ac:dyDescent="0.25">
      <c r="A10014" s="83">
        <v>3830</v>
      </c>
      <c r="B10014" s="83" t="s">
        <v>10586</v>
      </c>
      <c r="C10014" s="83" t="s">
        <v>225</v>
      </c>
      <c r="D10014" s="359">
        <v>320.25</v>
      </c>
      <c r="E10014" s="522" t="s">
        <v>619</v>
      </c>
    </row>
    <row r="10015" spans="1:5" ht="13.5" x14ac:dyDescent="0.25">
      <c r="A10015" s="83">
        <v>3831</v>
      </c>
      <c r="B10015" s="83" t="s">
        <v>10587</v>
      </c>
      <c r="C10015" s="83" t="s">
        <v>225</v>
      </c>
      <c r="D10015" s="359">
        <v>535.34</v>
      </c>
      <c r="E10015" s="522" t="s">
        <v>619</v>
      </c>
    </row>
    <row r="10016" spans="1:5" ht="13.5" x14ac:dyDescent="0.25">
      <c r="A10016" s="83">
        <v>37981</v>
      </c>
      <c r="B10016" s="83" t="s">
        <v>10588</v>
      </c>
      <c r="C10016" s="83" t="s">
        <v>225</v>
      </c>
      <c r="D10016" s="359">
        <v>7.04</v>
      </c>
      <c r="E10016" s="522" t="s">
        <v>619</v>
      </c>
    </row>
    <row r="10017" spans="1:5" ht="13.5" x14ac:dyDescent="0.25">
      <c r="A10017" s="83">
        <v>37982</v>
      </c>
      <c r="B10017" s="83" t="s">
        <v>10589</v>
      </c>
      <c r="C10017" s="83" t="s">
        <v>225</v>
      </c>
      <c r="D10017" s="359">
        <v>10.69</v>
      </c>
      <c r="E10017" s="522" t="s">
        <v>619</v>
      </c>
    </row>
    <row r="10018" spans="1:5" ht="13.5" x14ac:dyDescent="0.25">
      <c r="A10018" s="83">
        <v>37983</v>
      </c>
      <c r="B10018" s="83" t="s">
        <v>10590</v>
      </c>
      <c r="C10018" s="83" t="s">
        <v>225</v>
      </c>
      <c r="D10018" s="359">
        <v>14.96</v>
      </c>
      <c r="E10018" s="522" t="s">
        <v>619</v>
      </c>
    </row>
    <row r="10019" spans="1:5" ht="13.5" x14ac:dyDescent="0.25">
      <c r="A10019" s="83">
        <v>37984</v>
      </c>
      <c r="B10019" s="83" t="s">
        <v>10591</v>
      </c>
      <c r="C10019" s="83" t="s">
        <v>225</v>
      </c>
      <c r="D10019" s="359">
        <v>25.84</v>
      </c>
      <c r="E10019" s="522" t="s">
        <v>619</v>
      </c>
    </row>
    <row r="10020" spans="1:5" ht="13.5" x14ac:dyDescent="0.25">
      <c r="A10020" s="83">
        <v>37985</v>
      </c>
      <c r="B10020" s="83" t="s">
        <v>10592</v>
      </c>
      <c r="C10020" s="83" t="s">
        <v>225</v>
      </c>
      <c r="D10020" s="359">
        <v>36.18</v>
      </c>
      <c r="E10020" s="522" t="s">
        <v>619</v>
      </c>
    </row>
    <row r="10021" spans="1:5" ht="13.5" x14ac:dyDescent="0.25">
      <c r="A10021" s="83">
        <v>3826</v>
      </c>
      <c r="B10021" s="83" t="s">
        <v>10593</v>
      </c>
      <c r="C10021" s="83" t="s">
        <v>225</v>
      </c>
      <c r="D10021" s="359">
        <v>61.24</v>
      </c>
      <c r="E10021" s="522" t="s">
        <v>619</v>
      </c>
    </row>
    <row r="10022" spans="1:5" ht="13.5" x14ac:dyDescent="0.25">
      <c r="A10022" s="83">
        <v>3825</v>
      </c>
      <c r="B10022" s="83" t="s">
        <v>10594</v>
      </c>
      <c r="C10022" s="83" t="s">
        <v>225</v>
      </c>
      <c r="D10022" s="359">
        <v>17.61</v>
      </c>
      <c r="E10022" s="522" t="s">
        <v>619</v>
      </c>
    </row>
    <row r="10023" spans="1:5" ht="13.5" x14ac:dyDescent="0.25">
      <c r="A10023" s="83">
        <v>3827</v>
      </c>
      <c r="B10023" s="83" t="s">
        <v>10595</v>
      </c>
      <c r="C10023" s="83" t="s">
        <v>225</v>
      </c>
      <c r="D10023" s="359">
        <v>38.479999999999997</v>
      </c>
      <c r="E10023" s="522" t="s">
        <v>619</v>
      </c>
    </row>
    <row r="10024" spans="1:5" ht="13.5" x14ac:dyDescent="0.25">
      <c r="A10024" s="83">
        <v>20165</v>
      </c>
      <c r="B10024" s="83" t="s">
        <v>10596</v>
      </c>
      <c r="C10024" s="83" t="s">
        <v>225</v>
      </c>
      <c r="D10024" s="359">
        <v>38.799999999999997</v>
      </c>
      <c r="E10024" s="522" t="s">
        <v>619</v>
      </c>
    </row>
    <row r="10025" spans="1:5" ht="13.5" x14ac:dyDescent="0.25">
      <c r="A10025" s="83">
        <v>20166</v>
      </c>
      <c r="B10025" s="83" t="s">
        <v>10597</v>
      </c>
      <c r="C10025" s="83" t="s">
        <v>225</v>
      </c>
      <c r="D10025" s="359">
        <v>125.37</v>
      </c>
      <c r="E10025" s="522" t="s">
        <v>619</v>
      </c>
    </row>
    <row r="10026" spans="1:5" ht="13.5" x14ac:dyDescent="0.25">
      <c r="A10026" s="83">
        <v>20164</v>
      </c>
      <c r="B10026" s="83" t="s">
        <v>10598</v>
      </c>
      <c r="C10026" s="83" t="s">
        <v>225</v>
      </c>
      <c r="D10026" s="359">
        <v>20.49</v>
      </c>
      <c r="E10026" s="522" t="s">
        <v>619</v>
      </c>
    </row>
    <row r="10027" spans="1:5" ht="13.5" x14ac:dyDescent="0.25">
      <c r="A10027" s="83">
        <v>3893</v>
      </c>
      <c r="B10027" s="83" t="s">
        <v>10599</v>
      </c>
      <c r="C10027" s="83" t="s">
        <v>225</v>
      </c>
      <c r="D10027" s="359">
        <v>25.43</v>
      </c>
      <c r="E10027" s="522" t="s">
        <v>619</v>
      </c>
    </row>
    <row r="10028" spans="1:5" ht="13.5" x14ac:dyDescent="0.25">
      <c r="A10028" s="83">
        <v>3848</v>
      </c>
      <c r="B10028" s="83" t="s">
        <v>10600</v>
      </c>
      <c r="C10028" s="83" t="s">
        <v>225</v>
      </c>
      <c r="D10028" s="359">
        <v>15.45</v>
      </c>
      <c r="E10028" s="522" t="s">
        <v>619</v>
      </c>
    </row>
    <row r="10029" spans="1:5" ht="13.5" x14ac:dyDescent="0.25">
      <c r="A10029" s="83">
        <v>3895</v>
      </c>
      <c r="B10029" s="83" t="s">
        <v>10601</v>
      </c>
      <c r="C10029" s="83" t="s">
        <v>225</v>
      </c>
      <c r="D10029" s="359">
        <v>16.809999999999999</v>
      </c>
      <c r="E10029" s="522" t="s">
        <v>619</v>
      </c>
    </row>
    <row r="10030" spans="1:5" ht="13.5" x14ac:dyDescent="0.25">
      <c r="A10030" s="83">
        <v>12404</v>
      </c>
      <c r="B10030" s="83" t="s">
        <v>10602</v>
      </c>
      <c r="C10030" s="83" t="s">
        <v>225</v>
      </c>
      <c r="D10030" s="359">
        <v>8.7899999999999991</v>
      </c>
      <c r="E10030" s="522" t="s">
        <v>619</v>
      </c>
    </row>
    <row r="10031" spans="1:5" ht="13.5" x14ac:dyDescent="0.25">
      <c r="A10031" s="83">
        <v>3939</v>
      </c>
      <c r="B10031" s="83" t="s">
        <v>10603</v>
      </c>
      <c r="C10031" s="83" t="s">
        <v>225</v>
      </c>
      <c r="D10031" s="359">
        <v>18.11</v>
      </c>
      <c r="E10031" s="522" t="s">
        <v>619</v>
      </c>
    </row>
    <row r="10032" spans="1:5" ht="13.5" x14ac:dyDescent="0.25">
      <c r="A10032" s="83">
        <v>3911</v>
      </c>
      <c r="B10032" s="83" t="s">
        <v>10604</v>
      </c>
      <c r="C10032" s="83" t="s">
        <v>225</v>
      </c>
      <c r="D10032" s="359">
        <v>14.79</v>
      </c>
      <c r="E10032" s="522" t="s">
        <v>619</v>
      </c>
    </row>
    <row r="10033" spans="1:5" ht="13.5" x14ac:dyDescent="0.25">
      <c r="A10033" s="83">
        <v>3908</v>
      </c>
      <c r="B10033" s="83" t="s">
        <v>10605</v>
      </c>
      <c r="C10033" s="83" t="s">
        <v>225</v>
      </c>
      <c r="D10033" s="359">
        <v>4.78</v>
      </c>
      <c r="E10033" s="522" t="s">
        <v>619</v>
      </c>
    </row>
    <row r="10034" spans="1:5" ht="13.5" x14ac:dyDescent="0.25">
      <c r="A10034" s="83">
        <v>3910</v>
      </c>
      <c r="B10034" s="83" t="s">
        <v>10606</v>
      </c>
      <c r="C10034" s="83" t="s">
        <v>225</v>
      </c>
      <c r="D10034" s="359">
        <v>10.58</v>
      </c>
      <c r="E10034" s="522" t="s">
        <v>619</v>
      </c>
    </row>
    <row r="10035" spans="1:5" ht="13.5" x14ac:dyDescent="0.25">
      <c r="A10035" s="83">
        <v>3913</v>
      </c>
      <c r="B10035" s="83" t="s">
        <v>10607</v>
      </c>
      <c r="C10035" s="83" t="s">
        <v>225</v>
      </c>
      <c r="D10035" s="359">
        <v>50.59</v>
      </c>
      <c r="E10035" s="522" t="s">
        <v>619</v>
      </c>
    </row>
    <row r="10036" spans="1:5" ht="13.5" x14ac:dyDescent="0.25">
      <c r="A10036" s="83">
        <v>3912</v>
      </c>
      <c r="B10036" s="83" t="s">
        <v>10608</v>
      </c>
      <c r="C10036" s="83" t="s">
        <v>225</v>
      </c>
      <c r="D10036" s="359">
        <v>27.73</v>
      </c>
      <c r="E10036" s="522" t="s">
        <v>619</v>
      </c>
    </row>
    <row r="10037" spans="1:5" ht="13.5" x14ac:dyDescent="0.25">
      <c r="A10037" s="83">
        <v>3909</v>
      </c>
      <c r="B10037" s="83" t="s">
        <v>10609</v>
      </c>
      <c r="C10037" s="83" t="s">
        <v>225</v>
      </c>
      <c r="D10037" s="359">
        <v>6.51</v>
      </c>
      <c r="E10037" s="522" t="s">
        <v>619</v>
      </c>
    </row>
    <row r="10038" spans="1:5" ht="13.5" x14ac:dyDescent="0.25">
      <c r="A10038" s="83">
        <v>3914</v>
      </c>
      <c r="B10038" s="83" t="s">
        <v>10610</v>
      </c>
      <c r="C10038" s="83" t="s">
        <v>225</v>
      </c>
      <c r="D10038" s="359">
        <v>76.319999999999993</v>
      </c>
      <c r="E10038" s="522" t="s">
        <v>619</v>
      </c>
    </row>
    <row r="10039" spans="1:5" ht="13.5" x14ac:dyDescent="0.25">
      <c r="A10039" s="83">
        <v>3915</v>
      </c>
      <c r="B10039" s="83" t="s">
        <v>10611</v>
      </c>
      <c r="C10039" s="83" t="s">
        <v>225</v>
      </c>
      <c r="D10039" s="359">
        <v>120.35</v>
      </c>
      <c r="E10039" s="522" t="s">
        <v>619</v>
      </c>
    </row>
    <row r="10040" spans="1:5" ht="13.5" x14ac:dyDescent="0.25">
      <c r="A10040" s="83">
        <v>3916</v>
      </c>
      <c r="B10040" s="83" t="s">
        <v>10612</v>
      </c>
      <c r="C10040" s="83" t="s">
        <v>225</v>
      </c>
      <c r="D10040" s="359">
        <v>219.26</v>
      </c>
      <c r="E10040" s="522" t="s">
        <v>619</v>
      </c>
    </row>
    <row r="10041" spans="1:5" ht="13.5" x14ac:dyDescent="0.25">
      <c r="A10041" s="83">
        <v>3917</v>
      </c>
      <c r="B10041" s="83" t="s">
        <v>10613</v>
      </c>
      <c r="C10041" s="83" t="s">
        <v>225</v>
      </c>
      <c r="D10041" s="359">
        <v>361.64</v>
      </c>
      <c r="E10041" s="522" t="s">
        <v>619</v>
      </c>
    </row>
    <row r="10042" spans="1:5" ht="13.5" x14ac:dyDescent="0.25">
      <c r="A10042" s="83">
        <v>1904</v>
      </c>
      <c r="B10042" s="83" t="s">
        <v>10614</v>
      </c>
      <c r="C10042" s="83" t="s">
        <v>225</v>
      </c>
      <c r="D10042" s="359">
        <v>1.07</v>
      </c>
      <c r="E10042" s="522" t="s">
        <v>619</v>
      </c>
    </row>
    <row r="10043" spans="1:5" ht="13.5" x14ac:dyDescent="0.25">
      <c r="A10043" s="83">
        <v>1899</v>
      </c>
      <c r="B10043" s="83" t="s">
        <v>10615</v>
      </c>
      <c r="C10043" s="83" t="s">
        <v>225</v>
      </c>
      <c r="D10043" s="359">
        <v>1.22</v>
      </c>
      <c r="E10043" s="522" t="s">
        <v>619</v>
      </c>
    </row>
    <row r="10044" spans="1:5" ht="13.5" x14ac:dyDescent="0.25">
      <c r="A10044" s="83">
        <v>1900</v>
      </c>
      <c r="B10044" s="83" t="s">
        <v>10616</v>
      </c>
      <c r="C10044" s="83" t="s">
        <v>225</v>
      </c>
      <c r="D10044" s="359">
        <v>1.97</v>
      </c>
      <c r="E10044" s="522" t="s">
        <v>619</v>
      </c>
    </row>
    <row r="10045" spans="1:5" ht="13.5" x14ac:dyDescent="0.25">
      <c r="A10045" s="83">
        <v>12407</v>
      </c>
      <c r="B10045" s="83" t="s">
        <v>10617</v>
      </c>
      <c r="C10045" s="83" t="s">
        <v>225</v>
      </c>
      <c r="D10045" s="359">
        <v>27.38</v>
      </c>
      <c r="E10045" s="522" t="s">
        <v>619</v>
      </c>
    </row>
    <row r="10046" spans="1:5" ht="13.5" x14ac:dyDescent="0.25">
      <c r="A10046" s="83">
        <v>12408</v>
      </c>
      <c r="B10046" s="83" t="s">
        <v>10618</v>
      </c>
      <c r="C10046" s="83" t="s">
        <v>225</v>
      </c>
      <c r="D10046" s="359">
        <v>15.45</v>
      </c>
      <c r="E10046" s="522" t="s">
        <v>619</v>
      </c>
    </row>
    <row r="10047" spans="1:5" ht="13.5" x14ac:dyDescent="0.25">
      <c r="A10047" s="83">
        <v>12409</v>
      </c>
      <c r="B10047" s="83" t="s">
        <v>10619</v>
      </c>
      <c r="C10047" s="83" t="s">
        <v>225</v>
      </c>
      <c r="D10047" s="359">
        <v>15.45</v>
      </c>
      <c r="E10047" s="522" t="s">
        <v>619</v>
      </c>
    </row>
    <row r="10048" spans="1:5" ht="13.5" x14ac:dyDescent="0.25">
      <c r="A10048" s="83">
        <v>12410</v>
      </c>
      <c r="B10048" s="83" t="s">
        <v>10620</v>
      </c>
      <c r="C10048" s="83" t="s">
        <v>225</v>
      </c>
      <c r="D10048" s="359">
        <v>10.64</v>
      </c>
      <c r="E10048" s="522" t="s">
        <v>619</v>
      </c>
    </row>
    <row r="10049" spans="1:5" ht="13.5" x14ac:dyDescent="0.25">
      <c r="A10049" s="83">
        <v>3936</v>
      </c>
      <c r="B10049" s="83" t="s">
        <v>10621</v>
      </c>
      <c r="C10049" s="83" t="s">
        <v>225</v>
      </c>
      <c r="D10049" s="359">
        <v>19.23</v>
      </c>
      <c r="E10049" s="522" t="s">
        <v>619</v>
      </c>
    </row>
    <row r="10050" spans="1:5" ht="13.5" x14ac:dyDescent="0.25">
      <c r="A10050" s="83">
        <v>3922</v>
      </c>
      <c r="B10050" s="83" t="s">
        <v>10622</v>
      </c>
      <c r="C10050" s="83" t="s">
        <v>225</v>
      </c>
      <c r="D10050" s="359">
        <v>17.690000000000001</v>
      </c>
      <c r="E10050" s="522" t="s">
        <v>619</v>
      </c>
    </row>
    <row r="10051" spans="1:5" ht="13.5" x14ac:dyDescent="0.25">
      <c r="A10051" s="83">
        <v>3924</v>
      </c>
      <c r="B10051" s="83" t="s">
        <v>10623</v>
      </c>
      <c r="C10051" s="83" t="s">
        <v>225</v>
      </c>
      <c r="D10051" s="359">
        <v>19.23</v>
      </c>
      <c r="E10051" s="522" t="s">
        <v>619</v>
      </c>
    </row>
    <row r="10052" spans="1:5" ht="13.5" x14ac:dyDescent="0.25">
      <c r="A10052" s="83">
        <v>3923</v>
      </c>
      <c r="B10052" s="83" t="s">
        <v>10624</v>
      </c>
      <c r="C10052" s="83" t="s">
        <v>225</v>
      </c>
      <c r="D10052" s="359">
        <v>19.23</v>
      </c>
      <c r="E10052" s="522" t="s">
        <v>619</v>
      </c>
    </row>
    <row r="10053" spans="1:5" ht="13.5" x14ac:dyDescent="0.25">
      <c r="A10053" s="83">
        <v>3937</v>
      </c>
      <c r="B10053" s="83" t="s">
        <v>10625</v>
      </c>
      <c r="C10053" s="83" t="s">
        <v>225</v>
      </c>
      <c r="D10053" s="359">
        <v>15.87</v>
      </c>
      <c r="E10053" s="522" t="s">
        <v>619</v>
      </c>
    </row>
    <row r="10054" spans="1:5" ht="13.5" x14ac:dyDescent="0.25">
      <c r="A10054" s="83">
        <v>3921</v>
      </c>
      <c r="B10054" s="83" t="s">
        <v>10626</v>
      </c>
      <c r="C10054" s="83" t="s">
        <v>225</v>
      </c>
      <c r="D10054" s="359">
        <v>15.88</v>
      </c>
      <c r="E10054" s="522" t="s">
        <v>619</v>
      </c>
    </row>
    <row r="10055" spans="1:5" ht="13.5" x14ac:dyDescent="0.25">
      <c r="A10055" s="83">
        <v>3920</v>
      </c>
      <c r="B10055" s="83" t="s">
        <v>10627</v>
      </c>
      <c r="C10055" s="83" t="s">
        <v>225</v>
      </c>
      <c r="D10055" s="359">
        <v>15.87</v>
      </c>
      <c r="E10055" s="522" t="s">
        <v>619</v>
      </c>
    </row>
    <row r="10056" spans="1:5" ht="13.5" x14ac:dyDescent="0.25">
      <c r="A10056" s="83">
        <v>3938</v>
      </c>
      <c r="B10056" s="83" t="s">
        <v>10628</v>
      </c>
      <c r="C10056" s="83" t="s">
        <v>225</v>
      </c>
      <c r="D10056" s="359">
        <v>10.46</v>
      </c>
      <c r="E10056" s="522" t="s">
        <v>619</v>
      </c>
    </row>
    <row r="10057" spans="1:5" ht="13.5" x14ac:dyDescent="0.25">
      <c r="A10057" s="83">
        <v>3919</v>
      </c>
      <c r="B10057" s="83" t="s">
        <v>10629</v>
      </c>
      <c r="C10057" s="83" t="s">
        <v>225</v>
      </c>
      <c r="D10057" s="359">
        <v>10.66</v>
      </c>
      <c r="E10057" s="522" t="s">
        <v>619</v>
      </c>
    </row>
    <row r="10058" spans="1:5" ht="13.5" x14ac:dyDescent="0.25">
      <c r="A10058" s="83">
        <v>3927</v>
      </c>
      <c r="B10058" s="83" t="s">
        <v>10630</v>
      </c>
      <c r="C10058" s="83" t="s">
        <v>225</v>
      </c>
      <c r="D10058" s="359">
        <v>54.02</v>
      </c>
      <c r="E10058" s="522" t="s">
        <v>619</v>
      </c>
    </row>
    <row r="10059" spans="1:5" ht="13.5" x14ac:dyDescent="0.25">
      <c r="A10059" s="83">
        <v>3928</v>
      </c>
      <c r="B10059" s="83" t="s">
        <v>10631</v>
      </c>
      <c r="C10059" s="83" t="s">
        <v>225</v>
      </c>
      <c r="D10059" s="359">
        <v>54.02</v>
      </c>
      <c r="E10059" s="522" t="s">
        <v>619</v>
      </c>
    </row>
    <row r="10060" spans="1:5" ht="13.5" x14ac:dyDescent="0.25">
      <c r="A10060" s="83">
        <v>3926</v>
      </c>
      <c r="B10060" s="83" t="s">
        <v>10632</v>
      </c>
      <c r="C10060" s="83" t="s">
        <v>225</v>
      </c>
      <c r="D10060" s="359">
        <v>30.79</v>
      </c>
      <c r="E10060" s="522" t="s">
        <v>619</v>
      </c>
    </row>
    <row r="10061" spans="1:5" ht="13.5" x14ac:dyDescent="0.25">
      <c r="A10061" s="83">
        <v>3935</v>
      </c>
      <c r="B10061" s="83" t="s">
        <v>10633</v>
      </c>
      <c r="C10061" s="83" t="s">
        <v>225</v>
      </c>
      <c r="D10061" s="359">
        <v>30.79</v>
      </c>
      <c r="E10061" s="522" t="s">
        <v>619</v>
      </c>
    </row>
    <row r="10062" spans="1:5" ht="13.5" x14ac:dyDescent="0.25">
      <c r="A10062" s="83">
        <v>3925</v>
      </c>
      <c r="B10062" s="83" t="s">
        <v>10634</v>
      </c>
      <c r="C10062" s="83" t="s">
        <v>225</v>
      </c>
      <c r="D10062" s="359">
        <v>30.79</v>
      </c>
      <c r="E10062" s="522" t="s">
        <v>619</v>
      </c>
    </row>
    <row r="10063" spans="1:5" ht="13.5" x14ac:dyDescent="0.25">
      <c r="A10063" s="83">
        <v>12406</v>
      </c>
      <c r="B10063" s="83" t="s">
        <v>10635</v>
      </c>
      <c r="C10063" s="83" t="s">
        <v>225</v>
      </c>
      <c r="D10063" s="359">
        <v>7.56</v>
      </c>
      <c r="E10063" s="522" t="s">
        <v>619</v>
      </c>
    </row>
    <row r="10064" spans="1:5" ht="13.5" x14ac:dyDescent="0.25">
      <c r="A10064" s="83">
        <v>3929</v>
      </c>
      <c r="B10064" s="83" t="s">
        <v>10636</v>
      </c>
      <c r="C10064" s="83" t="s">
        <v>225</v>
      </c>
      <c r="D10064" s="359">
        <v>82.3</v>
      </c>
      <c r="E10064" s="522" t="s">
        <v>619</v>
      </c>
    </row>
    <row r="10065" spans="1:5" ht="13.5" x14ac:dyDescent="0.25">
      <c r="A10065" s="83">
        <v>3931</v>
      </c>
      <c r="B10065" s="83" t="s">
        <v>10637</v>
      </c>
      <c r="C10065" s="83" t="s">
        <v>225</v>
      </c>
      <c r="D10065" s="359">
        <v>82.3</v>
      </c>
      <c r="E10065" s="522" t="s">
        <v>619</v>
      </c>
    </row>
    <row r="10066" spans="1:5" ht="13.5" x14ac:dyDescent="0.25">
      <c r="A10066" s="83">
        <v>3930</v>
      </c>
      <c r="B10066" s="83" t="s">
        <v>10638</v>
      </c>
      <c r="C10066" s="83" t="s">
        <v>225</v>
      </c>
      <c r="D10066" s="359">
        <v>82.3</v>
      </c>
      <c r="E10066" s="522" t="s">
        <v>619</v>
      </c>
    </row>
    <row r="10067" spans="1:5" ht="13.5" x14ac:dyDescent="0.25">
      <c r="A10067" s="83">
        <v>3932</v>
      </c>
      <c r="B10067" s="83" t="s">
        <v>10639</v>
      </c>
      <c r="C10067" s="83" t="s">
        <v>225</v>
      </c>
      <c r="D10067" s="359">
        <v>142.11000000000001</v>
      </c>
      <c r="E10067" s="522" t="s">
        <v>619</v>
      </c>
    </row>
    <row r="10068" spans="1:5" ht="13.5" x14ac:dyDescent="0.25">
      <c r="A10068" s="83">
        <v>3933</v>
      </c>
      <c r="B10068" s="83" t="s">
        <v>10640</v>
      </c>
      <c r="C10068" s="83" t="s">
        <v>225</v>
      </c>
      <c r="D10068" s="359">
        <v>142.11000000000001</v>
      </c>
      <c r="E10068" s="522" t="s">
        <v>619</v>
      </c>
    </row>
    <row r="10069" spans="1:5" ht="13.5" x14ac:dyDescent="0.25">
      <c r="A10069" s="83">
        <v>3934</v>
      </c>
      <c r="B10069" s="83" t="s">
        <v>10641</v>
      </c>
      <c r="C10069" s="83" t="s">
        <v>225</v>
      </c>
      <c r="D10069" s="359">
        <v>142.11000000000001</v>
      </c>
      <c r="E10069" s="522" t="s">
        <v>619</v>
      </c>
    </row>
    <row r="10070" spans="1:5" ht="13.5" x14ac:dyDescent="0.25">
      <c r="A10070" s="83">
        <v>40355</v>
      </c>
      <c r="B10070" s="83" t="s">
        <v>10642</v>
      </c>
      <c r="C10070" s="83" t="s">
        <v>225</v>
      </c>
      <c r="D10070" s="359">
        <v>12.82</v>
      </c>
      <c r="E10070" s="522" t="s">
        <v>619</v>
      </c>
    </row>
    <row r="10071" spans="1:5" ht="13.5" x14ac:dyDescent="0.25">
      <c r="A10071" s="83">
        <v>40364</v>
      </c>
      <c r="B10071" s="83" t="s">
        <v>10643</v>
      </c>
      <c r="C10071" s="83" t="s">
        <v>225</v>
      </c>
      <c r="D10071" s="359">
        <v>60.05</v>
      </c>
      <c r="E10071" s="522" t="s">
        <v>619</v>
      </c>
    </row>
    <row r="10072" spans="1:5" ht="13.5" x14ac:dyDescent="0.25">
      <c r="A10072" s="83">
        <v>40361</v>
      </c>
      <c r="B10072" s="83" t="s">
        <v>10644</v>
      </c>
      <c r="C10072" s="83" t="s">
        <v>225</v>
      </c>
      <c r="D10072" s="359">
        <v>46.95</v>
      </c>
      <c r="E10072" s="522" t="s">
        <v>619</v>
      </c>
    </row>
    <row r="10073" spans="1:5" ht="13.5" x14ac:dyDescent="0.25">
      <c r="A10073" s="83">
        <v>40358</v>
      </c>
      <c r="B10073" s="83" t="s">
        <v>10645</v>
      </c>
      <c r="C10073" s="83" t="s">
        <v>225</v>
      </c>
      <c r="D10073" s="359">
        <v>17.899999999999999</v>
      </c>
      <c r="E10073" s="522" t="s">
        <v>619</v>
      </c>
    </row>
    <row r="10074" spans="1:5" ht="13.5" x14ac:dyDescent="0.25">
      <c r="A10074" s="83">
        <v>40370</v>
      </c>
      <c r="B10074" s="83" t="s">
        <v>10646</v>
      </c>
      <c r="C10074" s="83" t="s">
        <v>225</v>
      </c>
      <c r="D10074" s="359">
        <v>190.54</v>
      </c>
      <c r="E10074" s="522" t="s">
        <v>619</v>
      </c>
    </row>
    <row r="10075" spans="1:5" ht="13.5" x14ac:dyDescent="0.25">
      <c r="A10075" s="83">
        <v>40367</v>
      </c>
      <c r="B10075" s="83" t="s">
        <v>10647</v>
      </c>
      <c r="C10075" s="83" t="s">
        <v>225</v>
      </c>
      <c r="D10075" s="359">
        <v>94.7</v>
      </c>
      <c r="E10075" s="522" t="s">
        <v>619</v>
      </c>
    </row>
    <row r="10076" spans="1:5" ht="13.5" x14ac:dyDescent="0.25">
      <c r="A10076" s="83">
        <v>40373</v>
      </c>
      <c r="B10076" s="83" t="s">
        <v>10648</v>
      </c>
      <c r="C10076" s="83" t="s">
        <v>225</v>
      </c>
      <c r="D10076" s="359">
        <v>257.66000000000003</v>
      </c>
      <c r="E10076" s="522" t="s">
        <v>619</v>
      </c>
    </row>
    <row r="10077" spans="1:5" ht="13.5" x14ac:dyDescent="0.25">
      <c r="A10077" s="83">
        <v>38947</v>
      </c>
      <c r="B10077" s="83" t="s">
        <v>10649</v>
      </c>
      <c r="C10077" s="83" t="s">
        <v>225</v>
      </c>
      <c r="D10077" s="359">
        <v>8.65</v>
      </c>
      <c r="E10077" s="522" t="s">
        <v>619</v>
      </c>
    </row>
    <row r="10078" spans="1:5" ht="13.5" x14ac:dyDescent="0.25">
      <c r="A10078" s="83">
        <v>38948</v>
      </c>
      <c r="B10078" s="83" t="s">
        <v>10650</v>
      </c>
      <c r="C10078" s="83" t="s">
        <v>225</v>
      </c>
      <c r="D10078" s="359">
        <v>13.79</v>
      </c>
      <c r="E10078" s="522" t="s">
        <v>619</v>
      </c>
    </row>
    <row r="10079" spans="1:5" ht="13.5" x14ac:dyDescent="0.25">
      <c r="A10079" s="83">
        <v>38949</v>
      </c>
      <c r="B10079" s="83" t="s">
        <v>10651</v>
      </c>
      <c r="C10079" s="83" t="s">
        <v>225</v>
      </c>
      <c r="D10079" s="359">
        <v>15.3</v>
      </c>
      <c r="E10079" s="522" t="s">
        <v>619</v>
      </c>
    </row>
    <row r="10080" spans="1:5" ht="13.5" x14ac:dyDescent="0.25">
      <c r="A10080" s="83">
        <v>38951</v>
      </c>
      <c r="B10080" s="83" t="s">
        <v>10652</v>
      </c>
      <c r="C10080" s="83" t="s">
        <v>225</v>
      </c>
      <c r="D10080" s="359">
        <v>24.21</v>
      </c>
      <c r="E10080" s="522" t="s">
        <v>619</v>
      </c>
    </row>
    <row r="10081" spans="1:5" ht="13.5" x14ac:dyDescent="0.25">
      <c r="A10081" s="83">
        <v>39312</v>
      </c>
      <c r="B10081" s="83" t="s">
        <v>10653</v>
      </c>
      <c r="C10081" s="83" t="s">
        <v>225</v>
      </c>
      <c r="D10081" s="359">
        <v>18.78</v>
      </c>
      <c r="E10081" s="522" t="s">
        <v>619</v>
      </c>
    </row>
    <row r="10082" spans="1:5" ht="13.5" x14ac:dyDescent="0.25">
      <c r="A10082" s="83">
        <v>39313</v>
      </c>
      <c r="B10082" s="83" t="s">
        <v>10654</v>
      </c>
      <c r="C10082" s="83" t="s">
        <v>225</v>
      </c>
      <c r="D10082" s="359">
        <v>24.51</v>
      </c>
      <c r="E10082" s="522" t="s">
        <v>619</v>
      </c>
    </row>
    <row r="10083" spans="1:5" ht="13.5" x14ac:dyDescent="0.25">
      <c r="A10083" s="83">
        <v>38950</v>
      </c>
      <c r="B10083" s="83" t="s">
        <v>10655</v>
      </c>
      <c r="C10083" s="83" t="s">
        <v>225</v>
      </c>
      <c r="D10083" s="359">
        <v>36.89</v>
      </c>
      <c r="E10083" s="522" t="s">
        <v>619</v>
      </c>
    </row>
    <row r="10084" spans="1:5" ht="13.5" x14ac:dyDescent="0.25">
      <c r="A10084" s="83">
        <v>39314</v>
      </c>
      <c r="B10084" s="83" t="s">
        <v>10656</v>
      </c>
      <c r="C10084" s="83" t="s">
        <v>225</v>
      </c>
      <c r="D10084" s="359">
        <v>38.92</v>
      </c>
      <c r="E10084" s="522" t="s">
        <v>619</v>
      </c>
    </row>
    <row r="10085" spans="1:5" ht="13.5" x14ac:dyDescent="0.25">
      <c r="A10085" s="83">
        <v>3907</v>
      </c>
      <c r="B10085" s="83" t="s">
        <v>10657</v>
      </c>
      <c r="C10085" s="83" t="s">
        <v>225</v>
      </c>
      <c r="D10085" s="359">
        <v>6.76</v>
      </c>
      <c r="E10085" s="522" t="s">
        <v>619</v>
      </c>
    </row>
    <row r="10086" spans="1:5" ht="13.5" x14ac:dyDescent="0.25">
      <c r="A10086" s="83">
        <v>3889</v>
      </c>
      <c r="B10086" s="83" t="s">
        <v>10658</v>
      </c>
      <c r="C10086" s="83" t="s">
        <v>225</v>
      </c>
      <c r="D10086" s="359">
        <v>5.17</v>
      </c>
      <c r="E10086" s="522" t="s">
        <v>619</v>
      </c>
    </row>
    <row r="10087" spans="1:5" ht="13.5" x14ac:dyDescent="0.25">
      <c r="A10087" s="83">
        <v>3868</v>
      </c>
      <c r="B10087" s="83" t="s">
        <v>10659</v>
      </c>
      <c r="C10087" s="83" t="s">
        <v>225</v>
      </c>
      <c r="D10087" s="359">
        <v>2.0099999999999998</v>
      </c>
      <c r="E10087" s="522" t="s">
        <v>619</v>
      </c>
    </row>
    <row r="10088" spans="1:5" ht="13.5" x14ac:dyDescent="0.25">
      <c r="A10088" s="83">
        <v>3869</v>
      </c>
      <c r="B10088" s="83" t="s">
        <v>10660</v>
      </c>
      <c r="C10088" s="83" t="s">
        <v>225</v>
      </c>
      <c r="D10088" s="359">
        <v>5.75</v>
      </c>
      <c r="E10088" s="522" t="s">
        <v>619</v>
      </c>
    </row>
    <row r="10089" spans="1:5" ht="13.5" x14ac:dyDescent="0.25">
      <c r="A10089" s="83">
        <v>3872</v>
      </c>
      <c r="B10089" s="83" t="s">
        <v>10661</v>
      </c>
      <c r="C10089" s="83" t="s">
        <v>225</v>
      </c>
      <c r="D10089" s="359">
        <v>6.98</v>
      </c>
      <c r="E10089" s="522" t="s">
        <v>619</v>
      </c>
    </row>
    <row r="10090" spans="1:5" ht="13.5" x14ac:dyDescent="0.25">
      <c r="A10090" s="83">
        <v>3850</v>
      </c>
      <c r="B10090" s="83" t="s">
        <v>10662</v>
      </c>
      <c r="C10090" s="83" t="s">
        <v>225</v>
      </c>
      <c r="D10090" s="359">
        <v>17.989999999999998</v>
      </c>
      <c r="E10090" s="522" t="s">
        <v>619</v>
      </c>
    </row>
    <row r="10091" spans="1:5" ht="13.5" x14ac:dyDescent="0.25">
      <c r="A10091" s="83">
        <v>38023</v>
      </c>
      <c r="B10091" s="83" t="s">
        <v>10663</v>
      </c>
      <c r="C10091" s="83" t="s">
        <v>225</v>
      </c>
      <c r="D10091" s="359">
        <v>7.59</v>
      </c>
      <c r="E10091" s="522" t="s">
        <v>619</v>
      </c>
    </row>
    <row r="10092" spans="1:5" ht="13.5" x14ac:dyDescent="0.25">
      <c r="A10092" s="83">
        <v>37986</v>
      </c>
      <c r="B10092" s="83" t="s">
        <v>10664</v>
      </c>
      <c r="C10092" s="83" t="s">
        <v>225</v>
      </c>
      <c r="D10092" s="359">
        <v>2.42</v>
      </c>
      <c r="E10092" s="522" t="s">
        <v>619</v>
      </c>
    </row>
    <row r="10093" spans="1:5" ht="13.5" x14ac:dyDescent="0.25">
      <c r="A10093" s="83">
        <v>37987</v>
      </c>
      <c r="B10093" s="83" t="s">
        <v>10665</v>
      </c>
      <c r="C10093" s="83" t="s">
        <v>225</v>
      </c>
      <c r="D10093" s="359">
        <v>180.59</v>
      </c>
      <c r="E10093" s="522" t="s">
        <v>619</v>
      </c>
    </row>
    <row r="10094" spans="1:5" ht="13.5" x14ac:dyDescent="0.25">
      <c r="A10094" s="83">
        <v>37988</v>
      </c>
      <c r="B10094" s="83" t="s">
        <v>10666</v>
      </c>
      <c r="C10094" s="83" t="s">
        <v>225</v>
      </c>
      <c r="D10094" s="359">
        <v>294.57</v>
      </c>
      <c r="E10094" s="522" t="s">
        <v>619</v>
      </c>
    </row>
    <row r="10095" spans="1:5" ht="13.5" x14ac:dyDescent="0.25">
      <c r="A10095" s="83">
        <v>21120</v>
      </c>
      <c r="B10095" s="83" t="s">
        <v>10667</v>
      </c>
      <c r="C10095" s="83" t="s">
        <v>225</v>
      </c>
      <c r="D10095" s="359">
        <v>14.68</v>
      </c>
      <c r="E10095" s="522" t="s">
        <v>619</v>
      </c>
    </row>
    <row r="10096" spans="1:5" ht="13.5" x14ac:dyDescent="0.25">
      <c r="A10096" s="83">
        <v>39318</v>
      </c>
      <c r="B10096" s="83" t="s">
        <v>10668</v>
      </c>
      <c r="C10096" s="83" t="s">
        <v>225</v>
      </c>
      <c r="D10096" s="359">
        <v>12.11</v>
      </c>
      <c r="E10096" s="522" t="s">
        <v>619</v>
      </c>
    </row>
    <row r="10097" spans="1:5" ht="13.5" x14ac:dyDescent="0.25">
      <c r="A10097" s="83">
        <v>20162</v>
      </c>
      <c r="B10097" s="83" t="s">
        <v>10669</v>
      </c>
      <c r="C10097" s="83" t="s">
        <v>225</v>
      </c>
      <c r="D10097" s="359">
        <v>26.95</v>
      </c>
      <c r="E10097" s="522" t="s">
        <v>619</v>
      </c>
    </row>
    <row r="10098" spans="1:5" ht="13.5" x14ac:dyDescent="0.25">
      <c r="A10098" s="83">
        <v>40366</v>
      </c>
      <c r="B10098" s="83" t="s">
        <v>10670</v>
      </c>
      <c r="C10098" s="83" t="s">
        <v>225</v>
      </c>
      <c r="D10098" s="359">
        <v>46.84</v>
      </c>
      <c r="E10098" s="522" t="s">
        <v>619</v>
      </c>
    </row>
    <row r="10099" spans="1:5" ht="13.5" x14ac:dyDescent="0.25">
      <c r="A10099" s="83">
        <v>40363</v>
      </c>
      <c r="B10099" s="83" t="s">
        <v>10671</v>
      </c>
      <c r="C10099" s="83" t="s">
        <v>225</v>
      </c>
      <c r="D10099" s="359">
        <v>36.64</v>
      </c>
      <c r="E10099" s="522" t="s">
        <v>619</v>
      </c>
    </row>
    <row r="10100" spans="1:5" ht="13.5" x14ac:dyDescent="0.25">
      <c r="A10100" s="83">
        <v>40354</v>
      </c>
      <c r="B10100" s="83" t="s">
        <v>10672</v>
      </c>
      <c r="C10100" s="83" t="s">
        <v>225</v>
      </c>
      <c r="D10100" s="359">
        <v>15.95</v>
      </c>
      <c r="E10100" s="522" t="s">
        <v>619</v>
      </c>
    </row>
    <row r="10101" spans="1:5" ht="13.5" x14ac:dyDescent="0.25">
      <c r="A10101" s="83">
        <v>40360</v>
      </c>
      <c r="B10101" s="83" t="s">
        <v>10673</v>
      </c>
      <c r="C10101" s="83" t="s">
        <v>225</v>
      </c>
      <c r="D10101" s="359">
        <v>24.02</v>
      </c>
      <c r="E10101" s="522" t="s">
        <v>619</v>
      </c>
    </row>
    <row r="10102" spans="1:5" ht="13.5" x14ac:dyDescent="0.25">
      <c r="A10102" s="83">
        <v>40372</v>
      </c>
      <c r="B10102" s="83" t="s">
        <v>10674</v>
      </c>
      <c r="C10102" s="83" t="s">
        <v>225</v>
      </c>
      <c r="D10102" s="359">
        <v>148.32</v>
      </c>
      <c r="E10102" s="522" t="s">
        <v>619</v>
      </c>
    </row>
    <row r="10103" spans="1:5" ht="13.5" x14ac:dyDescent="0.25">
      <c r="A10103" s="83">
        <v>40369</v>
      </c>
      <c r="B10103" s="83" t="s">
        <v>10675</v>
      </c>
      <c r="C10103" s="83" t="s">
        <v>225</v>
      </c>
      <c r="D10103" s="359">
        <v>73.819999999999993</v>
      </c>
      <c r="E10103" s="522" t="s">
        <v>619</v>
      </c>
    </row>
    <row r="10104" spans="1:5" ht="13.5" x14ac:dyDescent="0.25">
      <c r="A10104" s="83">
        <v>40357</v>
      </c>
      <c r="B10104" s="83" t="s">
        <v>10676</v>
      </c>
      <c r="C10104" s="83" t="s">
        <v>225</v>
      </c>
      <c r="D10104" s="359">
        <v>17.899999999999999</v>
      </c>
      <c r="E10104" s="522" t="s">
        <v>619</v>
      </c>
    </row>
    <row r="10105" spans="1:5" ht="13.5" x14ac:dyDescent="0.25">
      <c r="A10105" s="83">
        <v>40375</v>
      </c>
      <c r="B10105" s="83" t="s">
        <v>10677</v>
      </c>
      <c r="C10105" s="83" t="s">
        <v>225</v>
      </c>
      <c r="D10105" s="359">
        <v>200.79</v>
      </c>
      <c r="E10105" s="522" t="s">
        <v>619</v>
      </c>
    </row>
    <row r="10106" spans="1:5" ht="13.5" x14ac:dyDescent="0.25">
      <c r="A10106" s="83">
        <v>1893</v>
      </c>
      <c r="B10106" s="83" t="s">
        <v>10678</v>
      </c>
      <c r="C10106" s="83" t="s">
        <v>225</v>
      </c>
      <c r="D10106" s="359">
        <v>4.0599999999999996</v>
      </c>
      <c r="E10106" s="522" t="s">
        <v>619</v>
      </c>
    </row>
    <row r="10107" spans="1:5" ht="13.5" x14ac:dyDescent="0.25">
      <c r="A10107" s="83">
        <v>1902</v>
      </c>
      <c r="B10107" s="83" t="s">
        <v>10679</v>
      </c>
      <c r="C10107" s="83" t="s">
        <v>225</v>
      </c>
      <c r="D10107" s="359">
        <v>2.95</v>
      </c>
      <c r="E10107" s="522" t="s">
        <v>619</v>
      </c>
    </row>
    <row r="10108" spans="1:5" ht="13.5" x14ac:dyDescent="0.25">
      <c r="A10108" s="83">
        <v>1901</v>
      </c>
      <c r="B10108" s="83" t="s">
        <v>10680</v>
      </c>
      <c r="C10108" s="83" t="s">
        <v>225</v>
      </c>
      <c r="D10108" s="359">
        <v>0.92</v>
      </c>
      <c r="E10108" s="522" t="s">
        <v>619</v>
      </c>
    </row>
    <row r="10109" spans="1:5" ht="13.5" x14ac:dyDescent="0.25">
      <c r="A10109" s="83">
        <v>1892</v>
      </c>
      <c r="B10109" s="83" t="s">
        <v>10681</v>
      </c>
      <c r="C10109" s="83" t="s">
        <v>225</v>
      </c>
      <c r="D10109" s="359">
        <v>1.9</v>
      </c>
      <c r="E10109" s="522" t="s">
        <v>619</v>
      </c>
    </row>
    <row r="10110" spans="1:5" ht="13.5" x14ac:dyDescent="0.25">
      <c r="A10110" s="83">
        <v>1907</v>
      </c>
      <c r="B10110" s="83" t="s">
        <v>10682</v>
      </c>
      <c r="C10110" s="83" t="s">
        <v>225</v>
      </c>
      <c r="D10110" s="359">
        <v>13.06</v>
      </c>
      <c r="E10110" s="522" t="s">
        <v>619</v>
      </c>
    </row>
    <row r="10111" spans="1:5" ht="13.5" x14ac:dyDescent="0.25">
      <c r="A10111" s="83">
        <v>1894</v>
      </c>
      <c r="B10111" s="83" t="s">
        <v>10683</v>
      </c>
      <c r="C10111" s="83" t="s">
        <v>225</v>
      </c>
      <c r="D10111" s="359">
        <v>5.87</v>
      </c>
      <c r="E10111" s="522" t="s">
        <v>619</v>
      </c>
    </row>
    <row r="10112" spans="1:5" ht="13.5" x14ac:dyDescent="0.25">
      <c r="A10112" s="83">
        <v>1891</v>
      </c>
      <c r="B10112" s="83" t="s">
        <v>10684</v>
      </c>
      <c r="C10112" s="83" t="s">
        <v>225</v>
      </c>
      <c r="D10112" s="359">
        <v>1.36</v>
      </c>
      <c r="E10112" s="522" t="s">
        <v>619</v>
      </c>
    </row>
    <row r="10113" spans="1:5" ht="13.5" x14ac:dyDescent="0.25">
      <c r="A10113" s="83">
        <v>1896</v>
      </c>
      <c r="B10113" s="83" t="s">
        <v>10685</v>
      </c>
      <c r="C10113" s="83" t="s">
        <v>225</v>
      </c>
      <c r="D10113" s="359">
        <v>17.53</v>
      </c>
      <c r="E10113" s="522" t="s">
        <v>619</v>
      </c>
    </row>
    <row r="10114" spans="1:5" ht="13.5" x14ac:dyDescent="0.25">
      <c r="A10114" s="83">
        <v>1895</v>
      </c>
      <c r="B10114" s="83" t="s">
        <v>10686</v>
      </c>
      <c r="C10114" s="83" t="s">
        <v>225</v>
      </c>
      <c r="D10114" s="359">
        <v>30.82</v>
      </c>
      <c r="E10114" s="522" t="s">
        <v>619</v>
      </c>
    </row>
    <row r="10115" spans="1:5" ht="13.5" x14ac:dyDescent="0.25">
      <c r="A10115" s="83">
        <v>2641</v>
      </c>
      <c r="B10115" s="83" t="s">
        <v>10687</v>
      </c>
      <c r="C10115" s="83" t="s">
        <v>225</v>
      </c>
      <c r="D10115" s="359">
        <v>30.69</v>
      </c>
      <c r="E10115" s="522" t="s">
        <v>619</v>
      </c>
    </row>
    <row r="10116" spans="1:5" ht="13.5" x14ac:dyDescent="0.25">
      <c r="A10116" s="83">
        <v>2636</v>
      </c>
      <c r="B10116" s="83" t="s">
        <v>10688</v>
      </c>
      <c r="C10116" s="83" t="s">
        <v>225</v>
      </c>
      <c r="D10116" s="359">
        <v>1.97</v>
      </c>
      <c r="E10116" s="522" t="s">
        <v>619</v>
      </c>
    </row>
    <row r="10117" spans="1:5" ht="13.5" x14ac:dyDescent="0.25">
      <c r="A10117" s="83">
        <v>2637</v>
      </c>
      <c r="B10117" s="83" t="s">
        <v>10689</v>
      </c>
      <c r="C10117" s="83" t="s">
        <v>225</v>
      </c>
      <c r="D10117" s="359">
        <v>2.1</v>
      </c>
      <c r="E10117" s="522" t="s">
        <v>619</v>
      </c>
    </row>
    <row r="10118" spans="1:5" ht="13.5" x14ac:dyDescent="0.25">
      <c r="A10118" s="83">
        <v>2638</v>
      </c>
      <c r="B10118" s="83" t="s">
        <v>10690</v>
      </c>
      <c r="C10118" s="83" t="s">
        <v>225</v>
      </c>
      <c r="D10118" s="359">
        <v>2.44</v>
      </c>
      <c r="E10118" s="522" t="s">
        <v>619</v>
      </c>
    </row>
    <row r="10119" spans="1:5" ht="13.5" x14ac:dyDescent="0.25">
      <c r="A10119" s="83">
        <v>2639</v>
      </c>
      <c r="B10119" s="83" t="s">
        <v>10691</v>
      </c>
      <c r="C10119" s="83" t="s">
        <v>225</v>
      </c>
      <c r="D10119" s="359">
        <v>4.33</v>
      </c>
      <c r="E10119" s="522" t="s">
        <v>619</v>
      </c>
    </row>
    <row r="10120" spans="1:5" ht="13.5" x14ac:dyDescent="0.25">
      <c r="A10120" s="83">
        <v>2644</v>
      </c>
      <c r="B10120" s="83" t="s">
        <v>10692</v>
      </c>
      <c r="C10120" s="83" t="s">
        <v>225</v>
      </c>
      <c r="D10120" s="359">
        <v>6.28</v>
      </c>
      <c r="E10120" s="522" t="s">
        <v>619</v>
      </c>
    </row>
    <row r="10121" spans="1:5" ht="13.5" x14ac:dyDescent="0.25">
      <c r="A10121" s="83">
        <v>2643</v>
      </c>
      <c r="B10121" s="83" t="s">
        <v>10693</v>
      </c>
      <c r="C10121" s="83" t="s">
        <v>225</v>
      </c>
      <c r="D10121" s="359">
        <v>8.75</v>
      </c>
      <c r="E10121" s="522" t="s">
        <v>619</v>
      </c>
    </row>
    <row r="10122" spans="1:5" ht="13.5" x14ac:dyDescent="0.25">
      <c r="A10122" s="83">
        <v>2640</v>
      </c>
      <c r="B10122" s="83" t="s">
        <v>10694</v>
      </c>
      <c r="C10122" s="83" t="s">
        <v>225</v>
      </c>
      <c r="D10122" s="359">
        <v>12.77</v>
      </c>
      <c r="E10122" s="522" t="s">
        <v>619</v>
      </c>
    </row>
    <row r="10123" spans="1:5" ht="13.5" x14ac:dyDescent="0.25">
      <c r="A10123" s="83">
        <v>2642</v>
      </c>
      <c r="B10123" s="83" t="s">
        <v>10695</v>
      </c>
      <c r="C10123" s="83" t="s">
        <v>225</v>
      </c>
      <c r="D10123" s="359">
        <v>19.45</v>
      </c>
      <c r="E10123" s="522" t="s">
        <v>619</v>
      </c>
    </row>
    <row r="10124" spans="1:5" ht="13.5" x14ac:dyDescent="0.25">
      <c r="A10124" s="83">
        <v>38943</v>
      </c>
      <c r="B10124" s="83" t="s">
        <v>10696</v>
      </c>
      <c r="C10124" s="83" t="s">
        <v>225</v>
      </c>
      <c r="D10124" s="359">
        <v>6.38</v>
      </c>
      <c r="E10124" s="522" t="s">
        <v>619</v>
      </c>
    </row>
    <row r="10125" spans="1:5" ht="13.5" x14ac:dyDescent="0.25">
      <c r="A10125" s="83">
        <v>38944</v>
      </c>
      <c r="B10125" s="83" t="s">
        <v>10697</v>
      </c>
      <c r="C10125" s="83" t="s">
        <v>225</v>
      </c>
      <c r="D10125" s="359">
        <v>9.8699999999999992</v>
      </c>
      <c r="E10125" s="522" t="s">
        <v>619</v>
      </c>
    </row>
    <row r="10126" spans="1:5" ht="13.5" x14ac:dyDescent="0.25">
      <c r="A10126" s="83">
        <v>38945</v>
      </c>
      <c r="B10126" s="83" t="s">
        <v>10698</v>
      </c>
      <c r="C10126" s="83" t="s">
        <v>225</v>
      </c>
      <c r="D10126" s="359">
        <v>20.010000000000002</v>
      </c>
      <c r="E10126" s="522" t="s">
        <v>619</v>
      </c>
    </row>
    <row r="10127" spans="1:5" ht="13.5" x14ac:dyDescent="0.25">
      <c r="A10127" s="83">
        <v>38946</v>
      </c>
      <c r="B10127" s="83" t="s">
        <v>10699</v>
      </c>
      <c r="C10127" s="83" t="s">
        <v>225</v>
      </c>
      <c r="D10127" s="359">
        <v>29.84</v>
      </c>
      <c r="E10127" s="522" t="s">
        <v>619</v>
      </c>
    </row>
    <row r="10128" spans="1:5" ht="13.5" x14ac:dyDescent="0.25">
      <c r="A10128" s="83">
        <v>39308</v>
      </c>
      <c r="B10128" s="83" t="s">
        <v>10700</v>
      </c>
      <c r="C10128" s="83" t="s">
        <v>225</v>
      </c>
      <c r="D10128" s="359">
        <v>13.01</v>
      </c>
      <c r="E10128" s="522" t="s">
        <v>619</v>
      </c>
    </row>
    <row r="10129" spans="1:5" ht="13.5" x14ac:dyDescent="0.25">
      <c r="A10129" s="83">
        <v>39309</v>
      </c>
      <c r="B10129" s="83" t="s">
        <v>10701</v>
      </c>
      <c r="C10129" s="83" t="s">
        <v>225</v>
      </c>
      <c r="D10129" s="359">
        <v>18.82</v>
      </c>
      <c r="E10129" s="522" t="s">
        <v>619</v>
      </c>
    </row>
    <row r="10130" spans="1:5" ht="13.5" x14ac:dyDescent="0.25">
      <c r="A10130" s="83">
        <v>39310</v>
      </c>
      <c r="B10130" s="83" t="s">
        <v>10702</v>
      </c>
      <c r="C10130" s="83" t="s">
        <v>225</v>
      </c>
      <c r="D10130" s="359">
        <v>28.51</v>
      </c>
      <c r="E10130" s="522" t="s">
        <v>619</v>
      </c>
    </row>
    <row r="10131" spans="1:5" ht="13.5" x14ac:dyDescent="0.25">
      <c r="A10131" s="83">
        <v>39311</v>
      </c>
      <c r="B10131" s="83" t="s">
        <v>10703</v>
      </c>
      <c r="C10131" s="83" t="s">
        <v>225</v>
      </c>
      <c r="D10131" s="359">
        <v>42.86</v>
      </c>
      <c r="E10131" s="522" t="s">
        <v>619</v>
      </c>
    </row>
    <row r="10132" spans="1:5" ht="13.5" x14ac:dyDescent="0.25">
      <c r="A10132" s="83">
        <v>39855</v>
      </c>
      <c r="B10132" s="83" t="s">
        <v>10704</v>
      </c>
      <c r="C10132" s="83" t="s">
        <v>225</v>
      </c>
      <c r="D10132" s="359">
        <v>3.15</v>
      </c>
      <c r="E10132" s="522" t="s">
        <v>619</v>
      </c>
    </row>
    <row r="10133" spans="1:5" ht="13.5" x14ac:dyDescent="0.25">
      <c r="A10133" s="83">
        <v>39856</v>
      </c>
      <c r="B10133" s="83" t="s">
        <v>10705</v>
      </c>
      <c r="C10133" s="83" t="s">
        <v>225</v>
      </c>
      <c r="D10133" s="359">
        <v>7.43</v>
      </c>
      <c r="E10133" s="522" t="s">
        <v>619</v>
      </c>
    </row>
    <row r="10134" spans="1:5" ht="13.5" x14ac:dyDescent="0.25">
      <c r="A10134" s="83">
        <v>39857</v>
      </c>
      <c r="B10134" s="83" t="s">
        <v>10706</v>
      </c>
      <c r="C10134" s="83" t="s">
        <v>225</v>
      </c>
      <c r="D10134" s="359">
        <v>12.03</v>
      </c>
      <c r="E10134" s="522" t="s">
        <v>619</v>
      </c>
    </row>
    <row r="10135" spans="1:5" ht="13.5" x14ac:dyDescent="0.25">
      <c r="A10135" s="83">
        <v>39858</v>
      </c>
      <c r="B10135" s="83" t="s">
        <v>10707</v>
      </c>
      <c r="C10135" s="83" t="s">
        <v>225</v>
      </c>
      <c r="D10135" s="359">
        <v>26.69</v>
      </c>
      <c r="E10135" s="522" t="s">
        <v>619</v>
      </c>
    </row>
    <row r="10136" spans="1:5" ht="13.5" x14ac:dyDescent="0.25">
      <c r="A10136" s="83">
        <v>39859</v>
      </c>
      <c r="B10136" s="83" t="s">
        <v>10708</v>
      </c>
      <c r="C10136" s="83" t="s">
        <v>225</v>
      </c>
      <c r="D10136" s="359">
        <v>41.14</v>
      </c>
      <c r="E10136" s="522" t="s">
        <v>619</v>
      </c>
    </row>
    <row r="10137" spans="1:5" ht="13.5" x14ac:dyDescent="0.25">
      <c r="A10137" s="83">
        <v>39860</v>
      </c>
      <c r="B10137" s="83" t="s">
        <v>10709</v>
      </c>
      <c r="C10137" s="83" t="s">
        <v>225</v>
      </c>
      <c r="D10137" s="359">
        <v>63.13</v>
      </c>
      <c r="E10137" s="522" t="s">
        <v>619</v>
      </c>
    </row>
    <row r="10138" spans="1:5" ht="13.5" x14ac:dyDescent="0.25">
      <c r="A10138" s="83">
        <v>39861</v>
      </c>
      <c r="B10138" s="83" t="s">
        <v>10710</v>
      </c>
      <c r="C10138" s="83" t="s">
        <v>225</v>
      </c>
      <c r="D10138" s="359">
        <v>180.26</v>
      </c>
      <c r="E10138" s="522" t="s">
        <v>619</v>
      </c>
    </row>
    <row r="10139" spans="1:5" ht="13.5" x14ac:dyDescent="0.25">
      <c r="A10139" s="83">
        <v>38447</v>
      </c>
      <c r="B10139" s="83" t="s">
        <v>10711</v>
      </c>
      <c r="C10139" s="83" t="s">
        <v>225</v>
      </c>
      <c r="D10139" s="359">
        <v>128.16</v>
      </c>
      <c r="E10139" s="522" t="s">
        <v>619</v>
      </c>
    </row>
    <row r="10140" spans="1:5" ht="13.5" x14ac:dyDescent="0.25">
      <c r="A10140" s="83">
        <v>36320</v>
      </c>
      <c r="B10140" s="83" t="s">
        <v>10712</v>
      </c>
      <c r="C10140" s="83" t="s">
        <v>225</v>
      </c>
      <c r="D10140" s="359">
        <v>1.86</v>
      </c>
      <c r="E10140" s="522" t="s">
        <v>619</v>
      </c>
    </row>
    <row r="10141" spans="1:5" ht="13.5" x14ac:dyDescent="0.25">
      <c r="A10141" s="83">
        <v>36324</v>
      </c>
      <c r="B10141" s="83" t="s">
        <v>10713</v>
      </c>
      <c r="C10141" s="83" t="s">
        <v>225</v>
      </c>
      <c r="D10141" s="359">
        <v>2.81</v>
      </c>
      <c r="E10141" s="522" t="s">
        <v>619</v>
      </c>
    </row>
    <row r="10142" spans="1:5" ht="13.5" x14ac:dyDescent="0.25">
      <c r="A10142" s="83">
        <v>38441</v>
      </c>
      <c r="B10142" s="83" t="s">
        <v>10714</v>
      </c>
      <c r="C10142" s="83" t="s">
        <v>225</v>
      </c>
      <c r="D10142" s="359">
        <v>3.7</v>
      </c>
      <c r="E10142" s="522" t="s">
        <v>619</v>
      </c>
    </row>
    <row r="10143" spans="1:5" ht="13.5" x14ac:dyDescent="0.25">
      <c r="A10143" s="83">
        <v>38442</v>
      </c>
      <c r="B10143" s="83" t="s">
        <v>10715</v>
      </c>
      <c r="C10143" s="83" t="s">
        <v>225</v>
      </c>
      <c r="D10143" s="359">
        <v>9.39</v>
      </c>
      <c r="E10143" s="522" t="s">
        <v>619</v>
      </c>
    </row>
    <row r="10144" spans="1:5" ht="13.5" x14ac:dyDescent="0.25">
      <c r="A10144" s="83">
        <v>38443</v>
      </c>
      <c r="B10144" s="83" t="s">
        <v>10716</v>
      </c>
      <c r="C10144" s="83" t="s">
        <v>225</v>
      </c>
      <c r="D10144" s="359">
        <v>14.2</v>
      </c>
      <c r="E10144" s="522" t="s">
        <v>619</v>
      </c>
    </row>
    <row r="10145" spans="1:5" ht="13.5" x14ac:dyDescent="0.25">
      <c r="A10145" s="83">
        <v>38444</v>
      </c>
      <c r="B10145" s="83" t="s">
        <v>10717</v>
      </c>
      <c r="C10145" s="83" t="s">
        <v>225</v>
      </c>
      <c r="D10145" s="359">
        <v>21.13</v>
      </c>
      <c r="E10145" s="522" t="s">
        <v>619</v>
      </c>
    </row>
    <row r="10146" spans="1:5" ht="13.5" x14ac:dyDescent="0.25">
      <c r="A10146" s="83">
        <v>38445</v>
      </c>
      <c r="B10146" s="83" t="s">
        <v>10718</v>
      </c>
      <c r="C10146" s="83" t="s">
        <v>225</v>
      </c>
      <c r="D10146" s="359">
        <v>49.63</v>
      </c>
      <c r="E10146" s="522" t="s">
        <v>619</v>
      </c>
    </row>
    <row r="10147" spans="1:5" ht="13.5" x14ac:dyDescent="0.25">
      <c r="A10147" s="83">
        <v>38446</v>
      </c>
      <c r="B10147" s="83" t="s">
        <v>10719</v>
      </c>
      <c r="C10147" s="83" t="s">
        <v>225</v>
      </c>
      <c r="D10147" s="359">
        <v>80.099999999999994</v>
      </c>
      <c r="E10147" s="522" t="s">
        <v>619</v>
      </c>
    </row>
    <row r="10148" spans="1:5" ht="13.5" x14ac:dyDescent="0.25">
      <c r="A10148" s="83">
        <v>3867</v>
      </c>
      <c r="B10148" s="83" t="s">
        <v>10720</v>
      </c>
      <c r="C10148" s="83" t="s">
        <v>225</v>
      </c>
      <c r="D10148" s="359">
        <v>120.82</v>
      </c>
      <c r="E10148" s="522" t="s">
        <v>619</v>
      </c>
    </row>
    <row r="10149" spans="1:5" ht="13.5" x14ac:dyDescent="0.25">
      <c r="A10149" s="83">
        <v>3861</v>
      </c>
      <c r="B10149" s="83" t="s">
        <v>10721</v>
      </c>
      <c r="C10149" s="83" t="s">
        <v>225</v>
      </c>
      <c r="D10149" s="359">
        <v>1</v>
      </c>
      <c r="E10149" s="522" t="s">
        <v>619</v>
      </c>
    </row>
    <row r="10150" spans="1:5" ht="13.5" x14ac:dyDescent="0.25">
      <c r="A10150" s="83">
        <v>3904</v>
      </c>
      <c r="B10150" s="83" t="s">
        <v>10722</v>
      </c>
      <c r="C10150" s="83" t="s">
        <v>225</v>
      </c>
      <c r="D10150" s="359">
        <v>1.23</v>
      </c>
      <c r="E10150" s="522" t="s">
        <v>619</v>
      </c>
    </row>
    <row r="10151" spans="1:5" ht="13.5" x14ac:dyDescent="0.25">
      <c r="A10151" s="83">
        <v>3903</v>
      </c>
      <c r="B10151" s="83" t="s">
        <v>10723</v>
      </c>
      <c r="C10151" s="83" t="s">
        <v>225</v>
      </c>
      <c r="D10151" s="359">
        <v>3.01</v>
      </c>
      <c r="E10151" s="522" t="s">
        <v>619</v>
      </c>
    </row>
    <row r="10152" spans="1:5" ht="13.5" x14ac:dyDescent="0.25">
      <c r="A10152" s="83">
        <v>3862</v>
      </c>
      <c r="B10152" s="83" t="s">
        <v>10724</v>
      </c>
      <c r="C10152" s="83" t="s">
        <v>225</v>
      </c>
      <c r="D10152" s="359">
        <v>6.12</v>
      </c>
      <c r="E10152" s="522" t="s">
        <v>619</v>
      </c>
    </row>
    <row r="10153" spans="1:5" ht="13.5" x14ac:dyDescent="0.25">
      <c r="A10153" s="83">
        <v>3863</v>
      </c>
      <c r="B10153" s="83" t="s">
        <v>10725</v>
      </c>
      <c r="C10153" s="83" t="s">
        <v>225</v>
      </c>
      <c r="D10153" s="359">
        <v>7.18</v>
      </c>
      <c r="E10153" s="522" t="s">
        <v>619</v>
      </c>
    </row>
    <row r="10154" spans="1:5" ht="13.5" x14ac:dyDescent="0.25">
      <c r="A10154" s="83">
        <v>3864</v>
      </c>
      <c r="B10154" s="83" t="s">
        <v>10726</v>
      </c>
      <c r="C10154" s="83" t="s">
        <v>225</v>
      </c>
      <c r="D10154" s="359">
        <v>18.71</v>
      </c>
      <c r="E10154" s="522" t="s">
        <v>619</v>
      </c>
    </row>
    <row r="10155" spans="1:5" ht="13.5" x14ac:dyDescent="0.25">
      <c r="A10155" s="83">
        <v>3865</v>
      </c>
      <c r="B10155" s="83" t="s">
        <v>10727</v>
      </c>
      <c r="C10155" s="83" t="s">
        <v>225</v>
      </c>
      <c r="D10155" s="359">
        <v>32.549999999999997</v>
      </c>
      <c r="E10155" s="522" t="s">
        <v>619</v>
      </c>
    </row>
    <row r="10156" spans="1:5" ht="13.5" x14ac:dyDescent="0.25">
      <c r="A10156" s="83">
        <v>3866</v>
      </c>
      <c r="B10156" s="83" t="s">
        <v>10728</v>
      </c>
      <c r="C10156" s="83" t="s">
        <v>225</v>
      </c>
      <c r="D10156" s="359">
        <v>74.48</v>
      </c>
      <c r="E10156" s="522" t="s">
        <v>619</v>
      </c>
    </row>
    <row r="10157" spans="1:5" ht="13.5" x14ac:dyDescent="0.25">
      <c r="A10157" s="83">
        <v>3902</v>
      </c>
      <c r="B10157" s="83" t="s">
        <v>10729</v>
      </c>
      <c r="C10157" s="83" t="s">
        <v>225</v>
      </c>
      <c r="D10157" s="359">
        <v>36.22</v>
      </c>
      <c r="E10157" s="522" t="s">
        <v>619</v>
      </c>
    </row>
    <row r="10158" spans="1:5" ht="13.5" x14ac:dyDescent="0.25">
      <c r="A10158" s="83">
        <v>3878</v>
      </c>
      <c r="B10158" s="83" t="s">
        <v>10730</v>
      </c>
      <c r="C10158" s="83" t="s">
        <v>225</v>
      </c>
      <c r="D10158" s="359">
        <v>11.44</v>
      </c>
      <c r="E10158" s="522" t="s">
        <v>619</v>
      </c>
    </row>
    <row r="10159" spans="1:5" ht="13.5" x14ac:dyDescent="0.25">
      <c r="A10159" s="83">
        <v>3877</v>
      </c>
      <c r="B10159" s="83" t="s">
        <v>10731</v>
      </c>
      <c r="C10159" s="83" t="s">
        <v>225</v>
      </c>
      <c r="D10159" s="359">
        <v>10.46</v>
      </c>
      <c r="E10159" s="522" t="s">
        <v>619</v>
      </c>
    </row>
    <row r="10160" spans="1:5" ht="13.5" x14ac:dyDescent="0.25">
      <c r="A10160" s="83">
        <v>3879</v>
      </c>
      <c r="B10160" s="83" t="s">
        <v>10732</v>
      </c>
      <c r="C10160" s="83" t="s">
        <v>225</v>
      </c>
      <c r="D10160" s="359">
        <v>23.09</v>
      </c>
      <c r="E10160" s="522" t="s">
        <v>619</v>
      </c>
    </row>
    <row r="10161" spans="1:5" ht="13.5" x14ac:dyDescent="0.25">
      <c r="A10161" s="83">
        <v>3880</v>
      </c>
      <c r="B10161" s="83" t="s">
        <v>10733</v>
      </c>
      <c r="C10161" s="83" t="s">
        <v>225</v>
      </c>
      <c r="D10161" s="359">
        <v>52.09</v>
      </c>
      <c r="E10161" s="522" t="s">
        <v>619</v>
      </c>
    </row>
    <row r="10162" spans="1:5" ht="13.5" x14ac:dyDescent="0.25">
      <c r="A10162" s="83">
        <v>12892</v>
      </c>
      <c r="B10162" s="83" t="s">
        <v>10734</v>
      </c>
      <c r="C10162" s="83" t="s">
        <v>8144</v>
      </c>
      <c r="D10162" s="359">
        <v>13.09</v>
      </c>
      <c r="E10162" s="522" t="s">
        <v>619</v>
      </c>
    </row>
    <row r="10163" spans="1:5" ht="13.5" x14ac:dyDescent="0.25">
      <c r="A10163" s="83">
        <v>3883</v>
      </c>
      <c r="B10163" s="83" t="s">
        <v>10735</v>
      </c>
      <c r="C10163" s="83" t="s">
        <v>225</v>
      </c>
      <c r="D10163" s="359">
        <v>2.41</v>
      </c>
      <c r="E10163" s="522" t="s">
        <v>619</v>
      </c>
    </row>
    <row r="10164" spans="1:5" ht="13.5" x14ac:dyDescent="0.25">
      <c r="A10164" s="83">
        <v>3876</v>
      </c>
      <c r="B10164" s="83" t="s">
        <v>10736</v>
      </c>
      <c r="C10164" s="83" t="s">
        <v>225</v>
      </c>
      <c r="D10164" s="359">
        <v>6.03</v>
      </c>
      <c r="E10164" s="522" t="s">
        <v>619</v>
      </c>
    </row>
    <row r="10165" spans="1:5" ht="13.5" x14ac:dyDescent="0.25">
      <c r="A10165" s="83">
        <v>3884</v>
      </c>
      <c r="B10165" s="83" t="s">
        <v>10737</v>
      </c>
      <c r="C10165" s="83" t="s">
        <v>225</v>
      </c>
      <c r="D10165" s="359">
        <v>3.61</v>
      </c>
      <c r="E10165" s="522" t="s">
        <v>619</v>
      </c>
    </row>
    <row r="10166" spans="1:5" ht="13.5" x14ac:dyDescent="0.25">
      <c r="A10166" s="83">
        <v>3837</v>
      </c>
      <c r="B10166" s="83" t="s">
        <v>10738</v>
      </c>
      <c r="C10166" s="83" t="s">
        <v>225</v>
      </c>
      <c r="D10166" s="359">
        <v>53.16</v>
      </c>
      <c r="E10166" s="522" t="s">
        <v>619</v>
      </c>
    </row>
    <row r="10167" spans="1:5" ht="13.5" x14ac:dyDescent="0.25">
      <c r="A10167" s="83">
        <v>3845</v>
      </c>
      <c r="B10167" s="83" t="s">
        <v>10739</v>
      </c>
      <c r="C10167" s="83" t="s">
        <v>225</v>
      </c>
      <c r="D10167" s="359">
        <v>19.420000000000002</v>
      </c>
      <c r="E10167" s="522" t="s">
        <v>619</v>
      </c>
    </row>
    <row r="10168" spans="1:5" ht="13.5" x14ac:dyDescent="0.25">
      <c r="A10168" s="83">
        <v>11045</v>
      </c>
      <c r="B10168" s="83" t="s">
        <v>10740</v>
      </c>
      <c r="C10168" s="83" t="s">
        <v>225</v>
      </c>
      <c r="D10168" s="359">
        <v>37.46</v>
      </c>
      <c r="E10168" s="522" t="s">
        <v>619</v>
      </c>
    </row>
    <row r="10169" spans="1:5" ht="13.5" x14ac:dyDescent="0.25">
      <c r="A10169" s="83">
        <v>20170</v>
      </c>
      <c r="B10169" s="83" t="s">
        <v>10741</v>
      </c>
      <c r="C10169" s="83" t="s">
        <v>225</v>
      </c>
      <c r="D10169" s="359">
        <v>21.84</v>
      </c>
      <c r="E10169" s="522" t="s">
        <v>619</v>
      </c>
    </row>
    <row r="10170" spans="1:5" ht="13.5" x14ac:dyDescent="0.25">
      <c r="A10170" s="83">
        <v>20171</v>
      </c>
      <c r="B10170" s="83" t="s">
        <v>10742</v>
      </c>
      <c r="C10170" s="83" t="s">
        <v>225</v>
      </c>
      <c r="D10170" s="359">
        <v>64.87</v>
      </c>
      <c r="E10170" s="522" t="s">
        <v>619</v>
      </c>
    </row>
    <row r="10171" spans="1:5" ht="13.5" x14ac:dyDescent="0.25">
      <c r="A10171" s="83">
        <v>20167</v>
      </c>
      <c r="B10171" s="83" t="s">
        <v>10743</v>
      </c>
      <c r="C10171" s="83" t="s">
        <v>225</v>
      </c>
      <c r="D10171" s="359">
        <v>8.11</v>
      </c>
      <c r="E10171" s="522" t="s">
        <v>619</v>
      </c>
    </row>
    <row r="10172" spans="1:5" ht="13.5" x14ac:dyDescent="0.25">
      <c r="A10172" s="83">
        <v>20168</v>
      </c>
      <c r="B10172" s="83" t="s">
        <v>10744</v>
      </c>
      <c r="C10172" s="83" t="s">
        <v>225</v>
      </c>
      <c r="D10172" s="359">
        <v>12.72</v>
      </c>
      <c r="E10172" s="522" t="s">
        <v>619</v>
      </c>
    </row>
    <row r="10173" spans="1:5" ht="13.5" x14ac:dyDescent="0.25">
      <c r="A10173" s="83">
        <v>20169</v>
      </c>
      <c r="B10173" s="83" t="s">
        <v>10745</v>
      </c>
      <c r="C10173" s="83" t="s">
        <v>225</v>
      </c>
      <c r="D10173" s="359">
        <v>18.010000000000002</v>
      </c>
      <c r="E10173" s="522" t="s">
        <v>619</v>
      </c>
    </row>
    <row r="10174" spans="1:5" ht="13.5" x14ac:dyDescent="0.25">
      <c r="A10174" s="83">
        <v>3899</v>
      </c>
      <c r="B10174" s="83" t="s">
        <v>10746</v>
      </c>
      <c r="C10174" s="83" t="s">
        <v>225</v>
      </c>
      <c r="D10174" s="359">
        <v>9.5299999999999994</v>
      </c>
      <c r="E10174" s="522" t="s">
        <v>619</v>
      </c>
    </row>
    <row r="10175" spans="1:5" ht="13.5" x14ac:dyDescent="0.25">
      <c r="A10175" s="83">
        <v>38676</v>
      </c>
      <c r="B10175" s="83" t="s">
        <v>10747</v>
      </c>
      <c r="C10175" s="83" t="s">
        <v>225</v>
      </c>
      <c r="D10175" s="359">
        <v>46.15</v>
      </c>
      <c r="E10175" s="522" t="s">
        <v>619</v>
      </c>
    </row>
    <row r="10176" spans="1:5" ht="13.5" x14ac:dyDescent="0.25">
      <c r="A10176" s="83">
        <v>3897</v>
      </c>
      <c r="B10176" s="83" t="s">
        <v>10748</v>
      </c>
      <c r="C10176" s="83" t="s">
        <v>225</v>
      </c>
      <c r="D10176" s="359">
        <v>2.0099999999999998</v>
      </c>
      <c r="E10176" s="522" t="s">
        <v>619</v>
      </c>
    </row>
    <row r="10177" spans="1:5" ht="13.5" x14ac:dyDescent="0.25">
      <c r="A10177" s="83">
        <v>3875</v>
      </c>
      <c r="B10177" s="83" t="s">
        <v>10749</v>
      </c>
      <c r="C10177" s="83" t="s">
        <v>225</v>
      </c>
      <c r="D10177" s="359">
        <v>4.34</v>
      </c>
      <c r="E10177" s="522" t="s">
        <v>619</v>
      </c>
    </row>
    <row r="10178" spans="1:5" ht="13.5" x14ac:dyDescent="0.25">
      <c r="A10178" s="83">
        <v>3898</v>
      </c>
      <c r="B10178" s="83" t="s">
        <v>10750</v>
      </c>
      <c r="C10178" s="83" t="s">
        <v>225</v>
      </c>
      <c r="D10178" s="359">
        <v>8.2200000000000006</v>
      </c>
      <c r="E10178" s="522" t="s">
        <v>619</v>
      </c>
    </row>
    <row r="10179" spans="1:5" ht="13.5" x14ac:dyDescent="0.25">
      <c r="A10179" s="83">
        <v>3855</v>
      </c>
      <c r="B10179" s="83" t="s">
        <v>10751</v>
      </c>
      <c r="C10179" s="83" t="s">
        <v>225</v>
      </c>
      <c r="D10179" s="359">
        <v>8</v>
      </c>
      <c r="E10179" s="522" t="s">
        <v>619</v>
      </c>
    </row>
    <row r="10180" spans="1:5" ht="13.5" x14ac:dyDescent="0.25">
      <c r="A10180" s="83">
        <v>3874</v>
      </c>
      <c r="B10180" s="83" t="s">
        <v>10752</v>
      </c>
      <c r="C10180" s="83" t="s">
        <v>225</v>
      </c>
      <c r="D10180" s="359">
        <v>8.49</v>
      </c>
      <c r="E10180" s="522" t="s">
        <v>619</v>
      </c>
    </row>
    <row r="10181" spans="1:5" ht="13.5" x14ac:dyDescent="0.25">
      <c r="A10181" s="83">
        <v>3870</v>
      </c>
      <c r="B10181" s="83" t="s">
        <v>10753</v>
      </c>
      <c r="C10181" s="83" t="s">
        <v>225</v>
      </c>
      <c r="D10181" s="359">
        <v>10.54</v>
      </c>
      <c r="E10181" s="522" t="s">
        <v>619</v>
      </c>
    </row>
    <row r="10182" spans="1:5" ht="13.5" x14ac:dyDescent="0.25">
      <c r="A10182" s="83">
        <v>38678</v>
      </c>
      <c r="B10182" s="83" t="s">
        <v>10754</v>
      </c>
      <c r="C10182" s="83" t="s">
        <v>225</v>
      </c>
      <c r="D10182" s="359">
        <v>28.68</v>
      </c>
      <c r="E10182" s="522" t="s">
        <v>619</v>
      </c>
    </row>
    <row r="10183" spans="1:5" ht="13.5" x14ac:dyDescent="0.25">
      <c r="A10183" s="83">
        <v>3859</v>
      </c>
      <c r="B10183" s="83" t="s">
        <v>10755</v>
      </c>
      <c r="C10183" s="83" t="s">
        <v>225</v>
      </c>
      <c r="D10183" s="359">
        <v>2.12</v>
      </c>
      <c r="E10183" s="522" t="s">
        <v>619</v>
      </c>
    </row>
    <row r="10184" spans="1:5" ht="13.5" x14ac:dyDescent="0.25">
      <c r="A10184" s="83">
        <v>3856</v>
      </c>
      <c r="B10184" s="83" t="s">
        <v>10756</v>
      </c>
      <c r="C10184" s="83" t="s">
        <v>225</v>
      </c>
      <c r="D10184" s="359">
        <v>2.7</v>
      </c>
      <c r="E10184" s="522" t="s">
        <v>619</v>
      </c>
    </row>
    <row r="10185" spans="1:5" ht="13.5" x14ac:dyDescent="0.25">
      <c r="A10185" s="83">
        <v>3906</v>
      </c>
      <c r="B10185" s="83" t="s">
        <v>10757</v>
      </c>
      <c r="C10185" s="83" t="s">
        <v>225</v>
      </c>
      <c r="D10185" s="359">
        <v>2.54</v>
      </c>
      <c r="E10185" s="522" t="s">
        <v>619</v>
      </c>
    </row>
    <row r="10186" spans="1:5" ht="13.5" x14ac:dyDescent="0.25">
      <c r="A10186" s="83">
        <v>3860</v>
      </c>
      <c r="B10186" s="83" t="s">
        <v>10758</v>
      </c>
      <c r="C10186" s="83" t="s">
        <v>225</v>
      </c>
      <c r="D10186" s="359">
        <v>8.34</v>
      </c>
      <c r="E10186" s="522" t="s">
        <v>619</v>
      </c>
    </row>
    <row r="10187" spans="1:5" ht="13.5" x14ac:dyDescent="0.25">
      <c r="A10187" s="83">
        <v>3905</v>
      </c>
      <c r="B10187" s="83" t="s">
        <v>10759</v>
      </c>
      <c r="C10187" s="83" t="s">
        <v>225</v>
      </c>
      <c r="D10187" s="359">
        <v>18.45</v>
      </c>
      <c r="E10187" s="522" t="s">
        <v>619</v>
      </c>
    </row>
    <row r="10188" spans="1:5" ht="13.5" x14ac:dyDescent="0.25">
      <c r="A10188" s="83">
        <v>3871</v>
      </c>
      <c r="B10188" s="83" t="s">
        <v>10760</v>
      </c>
      <c r="C10188" s="83" t="s">
        <v>225</v>
      </c>
      <c r="D10188" s="359">
        <v>38.31</v>
      </c>
      <c r="E10188" s="522" t="s">
        <v>619</v>
      </c>
    </row>
    <row r="10189" spans="1:5" ht="13.5" x14ac:dyDescent="0.25">
      <c r="A10189" s="83">
        <v>37429</v>
      </c>
      <c r="B10189" s="83" t="s">
        <v>10761</v>
      </c>
      <c r="C10189" s="83" t="s">
        <v>225</v>
      </c>
      <c r="D10189" s="359">
        <v>2819.77</v>
      </c>
      <c r="E10189" s="522" t="s">
        <v>619</v>
      </c>
    </row>
    <row r="10190" spans="1:5" ht="13.5" x14ac:dyDescent="0.25">
      <c r="A10190" s="83">
        <v>37426</v>
      </c>
      <c r="B10190" s="83" t="s">
        <v>10762</v>
      </c>
      <c r="C10190" s="83" t="s">
        <v>225</v>
      </c>
      <c r="D10190" s="359">
        <v>27.12</v>
      </c>
      <c r="E10190" s="522" t="s">
        <v>619</v>
      </c>
    </row>
    <row r="10191" spans="1:5" ht="13.5" x14ac:dyDescent="0.25">
      <c r="A10191" s="83">
        <v>37427</v>
      </c>
      <c r="B10191" s="83" t="s">
        <v>10763</v>
      </c>
      <c r="C10191" s="83" t="s">
        <v>225</v>
      </c>
      <c r="D10191" s="359">
        <v>64.7</v>
      </c>
      <c r="E10191" s="522" t="s">
        <v>619</v>
      </c>
    </row>
    <row r="10192" spans="1:5" ht="13.5" x14ac:dyDescent="0.25">
      <c r="A10192" s="83">
        <v>37424</v>
      </c>
      <c r="B10192" s="83" t="s">
        <v>10764</v>
      </c>
      <c r="C10192" s="83" t="s">
        <v>225</v>
      </c>
      <c r="D10192" s="359">
        <v>12.46</v>
      </c>
      <c r="E10192" s="522" t="s">
        <v>619</v>
      </c>
    </row>
    <row r="10193" spans="1:5" ht="13.5" x14ac:dyDescent="0.25">
      <c r="A10193" s="83">
        <v>37428</v>
      </c>
      <c r="B10193" s="83" t="s">
        <v>10765</v>
      </c>
      <c r="C10193" s="83" t="s">
        <v>225</v>
      </c>
      <c r="D10193" s="359">
        <v>222.98</v>
      </c>
      <c r="E10193" s="522" t="s">
        <v>619</v>
      </c>
    </row>
    <row r="10194" spans="1:5" ht="13.5" x14ac:dyDescent="0.25">
      <c r="A10194" s="83">
        <v>37425</v>
      </c>
      <c r="B10194" s="83" t="s">
        <v>10766</v>
      </c>
      <c r="C10194" s="83" t="s">
        <v>225</v>
      </c>
      <c r="D10194" s="359">
        <v>13.43</v>
      </c>
      <c r="E10194" s="522" t="s">
        <v>619</v>
      </c>
    </row>
    <row r="10195" spans="1:5" ht="13.5" x14ac:dyDescent="0.25">
      <c r="A10195" s="83">
        <v>11519</v>
      </c>
      <c r="B10195" s="83" t="s">
        <v>10767</v>
      </c>
      <c r="C10195" s="83" t="s">
        <v>8144</v>
      </c>
      <c r="D10195" s="359">
        <v>38.909999999999997</v>
      </c>
      <c r="E10195" s="522" t="s">
        <v>619</v>
      </c>
    </row>
    <row r="10196" spans="1:5" ht="13.5" x14ac:dyDescent="0.25">
      <c r="A10196" s="83">
        <v>11520</v>
      </c>
      <c r="B10196" s="83" t="s">
        <v>10768</v>
      </c>
      <c r="C10196" s="83" t="s">
        <v>8144</v>
      </c>
      <c r="D10196" s="359">
        <v>17.989999999999998</v>
      </c>
      <c r="E10196" s="522" t="s">
        <v>619</v>
      </c>
    </row>
    <row r="10197" spans="1:5" ht="13.5" x14ac:dyDescent="0.25">
      <c r="A10197" s="83">
        <v>11518</v>
      </c>
      <c r="B10197" s="83" t="s">
        <v>10769</v>
      </c>
      <c r="C10197" s="83" t="s">
        <v>8144</v>
      </c>
      <c r="D10197" s="359">
        <v>65.400000000000006</v>
      </c>
      <c r="E10197" s="522" t="s">
        <v>619</v>
      </c>
    </row>
    <row r="10198" spans="1:5" ht="13.5" x14ac:dyDescent="0.25">
      <c r="A10198" s="83">
        <v>38473</v>
      </c>
      <c r="B10198" s="83" t="s">
        <v>10770</v>
      </c>
      <c r="C10198" s="83" t="s">
        <v>225</v>
      </c>
      <c r="D10198" s="359">
        <v>114.5</v>
      </c>
      <c r="E10198" s="522" t="s">
        <v>619</v>
      </c>
    </row>
    <row r="10199" spans="1:5" ht="13.5" x14ac:dyDescent="0.25">
      <c r="A10199" s="83">
        <v>4244</v>
      </c>
      <c r="B10199" s="83" t="s">
        <v>10771</v>
      </c>
      <c r="C10199" s="83" t="s">
        <v>547</v>
      </c>
      <c r="D10199" s="359">
        <v>17.79</v>
      </c>
      <c r="E10199" s="522" t="s">
        <v>619</v>
      </c>
    </row>
    <row r="10200" spans="1:5" ht="13.5" x14ac:dyDescent="0.25">
      <c r="A10200" s="83">
        <v>40977</v>
      </c>
      <c r="B10200" s="83" t="s">
        <v>10772</v>
      </c>
      <c r="C10200" s="83" t="s">
        <v>232</v>
      </c>
      <c r="D10200" s="359">
        <v>3130.52</v>
      </c>
      <c r="E10200" s="522" t="s">
        <v>619</v>
      </c>
    </row>
    <row r="10201" spans="1:5" ht="13.5" x14ac:dyDescent="0.25">
      <c r="A10201" s="83">
        <v>4115</v>
      </c>
      <c r="B10201" s="83" t="s">
        <v>10773</v>
      </c>
      <c r="C10201" s="83" t="s">
        <v>206</v>
      </c>
      <c r="D10201" s="359">
        <v>21.43</v>
      </c>
      <c r="E10201" s="522" t="s">
        <v>619</v>
      </c>
    </row>
    <row r="10202" spans="1:5" ht="13.5" x14ac:dyDescent="0.25">
      <c r="A10202" s="83">
        <v>4119</v>
      </c>
      <c r="B10202" s="83" t="s">
        <v>10774</v>
      </c>
      <c r="C10202" s="83" t="s">
        <v>206</v>
      </c>
      <c r="D10202" s="359">
        <v>43.28</v>
      </c>
      <c r="E10202" s="522" t="s">
        <v>619</v>
      </c>
    </row>
    <row r="10203" spans="1:5" ht="13.5" x14ac:dyDescent="0.25">
      <c r="A10203" s="83">
        <v>2794</v>
      </c>
      <c r="B10203" s="83" t="s">
        <v>10775</v>
      </c>
      <c r="C10203" s="83" t="s">
        <v>206</v>
      </c>
      <c r="D10203" s="359">
        <v>114.82</v>
      </c>
      <c r="E10203" s="522" t="s">
        <v>619</v>
      </c>
    </row>
    <row r="10204" spans="1:5" ht="13.5" x14ac:dyDescent="0.25">
      <c r="A10204" s="83">
        <v>2788</v>
      </c>
      <c r="B10204" s="83" t="s">
        <v>10776</v>
      </c>
      <c r="C10204" s="83" t="s">
        <v>206</v>
      </c>
      <c r="D10204" s="359">
        <v>167.27</v>
      </c>
      <c r="E10204" s="522" t="s">
        <v>619</v>
      </c>
    </row>
    <row r="10205" spans="1:5" ht="13.5" x14ac:dyDescent="0.25">
      <c r="A10205" s="83">
        <v>4006</v>
      </c>
      <c r="B10205" s="83" t="s">
        <v>10777</v>
      </c>
      <c r="C10205" s="83" t="s">
        <v>229</v>
      </c>
      <c r="D10205" s="359">
        <v>1628.9</v>
      </c>
      <c r="E10205" s="522" t="s">
        <v>619</v>
      </c>
    </row>
    <row r="10206" spans="1:5" ht="13.5" x14ac:dyDescent="0.25">
      <c r="A10206" s="83">
        <v>36151</v>
      </c>
      <c r="B10206" s="83" t="s">
        <v>10778</v>
      </c>
      <c r="C10206" s="83" t="s">
        <v>225</v>
      </c>
      <c r="D10206" s="359">
        <v>29.1</v>
      </c>
      <c r="E10206" s="522" t="s">
        <v>619</v>
      </c>
    </row>
    <row r="10207" spans="1:5" ht="13.5" x14ac:dyDescent="0.25">
      <c r="A10207" s="83">
        <v>37457</v>
      </c>
      <c r="B10207" s="83" t="s">
        <v>10779</v>
      </c>
      <c r="C10207" s="83" t="s">
        <v>206</v>
      </c>
      <c r="D10207" s="359">
        <v>4</v>
      </c>
      <c r="E10207" s="522" t="s">
        <v>619</v>
      </c>
    </row>
    <row r="10208" spans="1:5" ht="13.5" x14ac:dyDescent="0.25">
      <c r="A10208" s="83">
        <v>37456</v>
      </c>
      <c r="B10208" s="83" t="s">
        <v>10780</v>
      </c>
      <c r="C10208" s="83" t="s">
        <v>206</v>
      </c>
      <c r="D10208" s="359">
        <v>2.11</v>
      </c>
      <c r="E10208" s="522" t="s">
        <v>619</v>
      </c>
    </row>
    <row r="10209" spans="1:5" ht="13.5" x14ac:dyDescent="0.25">
      <c r="A10209" s="83">
        <v>37461</v>
      </c>
      <c r="B10209" s="83" t="s">
        <v>10781</v>
      </c>
      <c r="C10209" s="83" t="s">
        <v>206</v>
      </c>
      <c r="D10209" s="359">
        <v>14.86</v>
      </c>
      <c r="E10209" s="522" t="s">
        <v>619</v>
      </c>
    </row>
    <row r="10210" spans="1:5" ht="13.5" x14ac:dyDescent="0.25">
      <c r="A10210" s="83">
        <v>37460</v>
      </c>
      <c r="B10210" s="83" t="s">
        <v>10782</v>
      </c>
      <c r="C10210" s="83" t="s">
        <v>206</v>
      </c>
      <c r="D10210" s="359">
        <v>20.3</v>
      </c>
      <c r="E10210" s="522" t="s">
        <v>619</v>
      </c>
    </row>
    <row r="10211" spans="1:5" ht="13.5" x14ac:dyDescent="0.25">
      <c r="A10211" s="83">
        <v>37458</v>
      </c>
      <c r="B10211" s="83" t="s">
        <v>10783</v>
      </c>
      <c r="C10211" s="83" t="s">
        <v>206</v>
      </c>
      <c r="D10211" s="359">
        <v>5.95</v>
      </c>
      <c r="E10211" s="522" t="s">
        <v>619</v>
      </c>
    </row>
    <row r="10212" spans="1:5" ht="13.5" x14ac:dyDescent="0.25">
      <c r="A10212" s="83">
        <v>37454</v>
      </c>
      <c r="B10212" s="83" t="s">
        <v>10784</v>
      </c>
      <c r="C10212" s="83" t="s">
        <v>206</v>
      </c>
      <c r="D10212" s="359">
        <v>1.56</v>
      </c>
      <c r="E10212" s="522" t="s">
        <v>619</v>
      </c>
    </row>
    <row r="10213" spans="1:5" ht="13.5" x14ac:dyDescent="0.25">
      <c r="A10213" s="83">
        <v>37455</v>
      </c>
      <c r="B10213" s="83" t="s">
        <v>10785</v>
      </c>
      <c r="C10213" s="83" t="s">
        <v>206</v>
      </c>
      <c r="D10213" s="359">
        <v>2.62</v>
      </c>
      <c r="E10213" s="522" t="s">
        <v>619</v>
      </c>
    </row>
    <row r="10214" spans="1:5" ht="13.5" x14ac:dyDescent="0.25">
      <c r="A10214" s="83">
        <v>37459</v>
      </c>
      <c r="B10214" s="83" t="s">
        <v>10786</v>
      </c>
      <c r="C10214" s="83" t="s">
        <v>206</v>
      </c>
      <c r="D10214" s="359">
        <v>8.35</v>
      </c>
      <c r="E10214" s="522" t="s">
        <v>619</v>
      </c>
    </row>
    <row r="10215" spans="1:5" ht="13.5" x14ac:dyDescent="0.25">
      <c r="A10215" s="83">
        <v>21029</v>
      </c>
      <c r="B10215" s="83" t="s">
        <v>10787</v>
      </c>
      <c r="C10215" s="83" t="s">
        <v>225</v>
      </c>
      <c r="D10215" s="359">
        <v>320</v>
      </c>
      <c r="E10215" s="522" t="s">
        <v>619</v>
      </c>
    </row>
    <row r="10216" spans="1:5" ht="13.5" x14ac:dyDescent="0.25">
      <c r="A10216" s="83">
        <v>21030</v>
      </c>
      <c r="B10216" s="83" t="s">
        <v>10788</v>
      </c>
      <c r="C10216" s="83" t="s">
        <v>225</v>
      </c>
      <c r="D10216" s="359">
        <v>394.45</v>
      </c>
      <c r="E10216" s="522" t="s">
        <v>619</v>
      </c>
    </row>
    <row r="10217" spans="1:5" ht="13.5" x14ac:dyDescent="0.25">
      <c r="A10217" s="83">
        <v>21031</v>
      </c>
      <c r="B10217" s="83" t="s">
        <v>10789</v>
      </c>
      <c r="C10217" s="83" t="s">
        <v>225</v>
      </c>
      <c r="D10217" s="359">
        <v>491.08</v>
      </c>
      <c r="E10217" s="522" t="s">
        <v>619</v>
      </c>
    </row>
    <row r="10218" spans="1:5" ht="13.5" x14ac:dyDescent="0.25">
      <c r="A10218" s="83">
        <v>21032</v>
      </c>
      <c r="B10218" s="83" t="s">
        <v>10790</v>
      </c>
      <c r="C10218" s="83" t="s">
        <v>225</v>
      </c>
      <c r="D10218" s="359">
        <v>524.35</v>
      </c>
      <c r="E10218" s="522" t="s">
        <v>619</v>
      </c>
    </row>
    <row r="10219" spans="1:5" ht="13.5" x14ac:dyDescent="0.25">
      <c r="A10219" s="83">
        <v>37527</v>
      </c>
      <c r="B10219" s="83" t="s">
        <v>10791</v>
      </c>
      <c r="C10219" s="83" t="s">
        <v>225</v>
      </c>
      <c r="D10219" s="359">
        <v>473.66</v>
      </c>
      <c r="E10219" s="522" t="s">
        <v>619</v>
      </c>
    </row>
    <row r="10220" spans="1:5" ht="13.5" x14ac:dyDescent="0.25">
      <c r="A10220" s="83">
        <v>37528</v>
      </c>
      <c r="B10220" s="83" t="s">
        <v>10792</v>
      </c>
      <c r="C10220" s="83" t="s">
        <v>225</v>
      </c>
      <c r="D10220" s="359">
        <v>564.75</v>
      </c>
      <c r="E10220" s="522" t="s">
        <v>619</v>
      </c>
    </row>
    <row r="10221" spans="1:5" ht="13.5" x14ac:dyDescent="0.25">
      <c r="A10221" s="83">
        <v>37529</v>
      </c>
      <c r="B10221" s="83" t="s">
        <v>10793</v>
      </c>
      <c r="C10221" s="83" t="s">
        <v>225</v>
      </c>
      <c r="D10221" s="359">
        <v>570.29</v>
      </c>
      <c r="E10221" s="522" t="s">
        <v>619</v>
      </c>
    </row>
    <row r="10222" spans="1:5" ht="13.5" x14ac:dyDescent="0.25">
      <c r="A10222" s="83">
        <v>37530</v>
      </c>
      <c r="B10222" s="83" t="s">
        <v>10794</v>
      </c>
      <c r="C10222" s="83" t="s">
        <v>225</v>
      </c>
      <c r="D10222" s="359">
        <v>744.55</v>
      </c>
      <c r="E10222" s="522" t="s">
        <v>619</v>
      </c>
    </row>
    <row r="10223" spans="1:5" ht="13.5" x14ac:dyDescent="0.25">
      <c r="A10223" s="83">
        <v>21034</v>
      </c>
      <c r="B10223" s="83" t="s">
        <v>10795</v>
      </c>
      <c r="C10223" s="83" t="s">
        <v>225</v>
      </c>
      <c r="D10223" s="359">
        <v>635.24</v>
      </c>
      <c r="E10223" s="522" t="s">
        <v>619</v>
      </c>
    </row>
    <row r="10224" spans="1:5" ht="13.5" x14ac:dyDescent="0.25">
      <c r="A10224" s="83">
        <v>37531</v>
      </c>
      <c r="B10224" s="83" t="s">
        <v>10796</v>
      </c>
      <c r="C10224" s="83" t="s">
        <v>225</v>
      </c>
      <c r="D10224" s="359">
        <v>800</v>
      </c>
      <c r="E10224" s="522" t="s">
        <v>619</v>
      </c>
    </row>
    <row r="10225" spans="1:5" ht="13.5" x14ac:dyDescent="0.25">
      <c r="A10225" s="83">
        <v>21036</v>
      </c>
      <c r="B10225" s="83" t="s">
        <v>10797</v>
      </c>
      <c r="C10225" s="83" t="s">
        <v>225</v>
      </c>
      <c r="D10225" s="359">
        <v>972.67</v>
      </c>
      <c r="E10225" s="522" t="s">
        <v>619</v>
      </c>
    </row>
    <row r="10226" spans="1:5" ht="13.5" x14ac:dyDescent="0.25">
      <c r="A10226" s="83">
        <v>21037</v>
      </c>
      <c r="B10226" s="83" t="s">
        <v>10798</v>
      </c>
      <c r="C10226" s="83" t="s">
        <v>225</v>
      </c>
      <c r="D10226" s="359">
        <v>1108.9100000000001</v>
      </c>
      <c r="E10226" s="522" t="s">
        <v>619</v>
      </c>
    </row>
    <row r="10227" spans="1:5" ht="13.5" x14ac:dyDescent="0.25">
      <c r="A10227" s="83">
        <v>20185</v>
      </c>
      <c r="B10227" s="83" t="s">
        <v>10799</v>
      </c>
      <c r="C10227" s="83" t="s">
        <v>206</v>
      </c>
      <c r="D10227" s="359">
        <v>24.17</v>
      </c>
      <c r="E10227" s="522" t="s">
        <v>619</v>
      </c>
    </row>
    <row r="10228" spans="1:5" ht="13.5" x14ac:dyDescent="0.25">
      <c r="A10228" s="83">
        <v>20260</v>
      </c>
      <c r="B10228" s="83" t="s">
        <v>10800</v>
      </c>
      <c r="C10228" s="83" t="s">
        <v>225</v>
      </c>
      <c r="D10228" s="359">
        <v>19.43</v>
      </c>
      <c r="E10228" s="522" t="s">
        <v>619</v>
      </c>
    </row>
    <row r="10229" spans="1:5" ht="13.5" x14ac:dyDescent="0.25">
      <c r="A10229" s="83">
        <v>37523</v>
      </c>
      <c r="B10229" s="83" t="s">
        <v>10801</v>
      </c>
      <c r="C10229" s="83" t="s">
        <v>225</v>
      </c>
      <c r="D10229" s="359">
        <v>519087.13</v>
      </c>
      <c r="E10229" s="522" t="s">
        <v>619</v>
      </c>
    </row>
    <row r="10230" spans="1:5" ht="13.5" x14ac:dyDescent="0.25">
      <c r="A10230" s="83">
        <v>37515</v>
      </c>
      <c r="B10230" s="83" t="s">
        <v>10802</v>
      </c>
      <c r="C10230" s="83" t="s">
        <v>225</v>
      </c>
      <c r="D10230" s="359">
        <v>461495</v>
      </c>
      <c r="E10230" s="522" t="s">
        <v>619</v>
      </c>
    </row>
    <row r="10231" spans="1:5" ht="13.5" x14ac:dyDescent="0.25">
      <c r="A10231" s="83">
        <v>12899</v>
      </c>
      <c r="B10231" s="83" t="s">
        <v>10803</v>
      </c>
      <c r="C10231" s="83" t="s">
        <v>225</v>
      </c>
      <c r="D10231" s="359">
        <v>88.29</v>
      </c>
      <c r="E10231" s="522" t="s">
        <v>619</v>
      </c>
    </row>
    <row r="10232" spans="1:5" ht="13.5" x14ac:dyDescent="0.25">
      <c r="A10232" s="83">
        <v>12898</v>
      </c>
      <c r="B10232" s="83" t="s">
        <v>10804</v>
      </c>
      <c r="C10232" s="83" t="s">
        <v>225</v>
      </c>
      <c r="D10232" s="359">
        <v>140.05000000000001</v>
      </c>
      <c r="E10232" s="522" t="s">
        <v>619</v>
      </c>
    </row>
    <row r="10233" spans="1:5" ht="13.5" x14ac:dyDescent="0.25">
      <c r="A10233" s="83">
        <v>42528</v>
      </c>
      <c r="B10233" s="83" t="s">
        <v>10805</v>
      </c>
      <c r="C10233" s="83" t="s">
        <v>184</v>
      </c>
      <c r="D10233" s="359">
        <v>8.52</v>
      </c>
      <c r="E10233" s="522" t="s">
        <v>619</v>
      </c>
    </row>
    <row r="10234" spans="1:5" ht="13.5" x14ac:dyDescent="0.25">
      <c r="A10234" s="83">
        <v>39696</v>
      </c>
      <c r="B10234" s="83" t="s">
        <v>10806</v>
      </c>
      <c r="C10234" s="83" t="s">
        <v>184</v>
      </c>
      <c r="D10234" s="359">
        <v>5.99</v>
      </c>
      <c r="E10234" s="522" t="s">
        <v>619</v>
      </c>
    </row>
    <row r="10235" spans="1:5" ht="13.5" x14ac:dyDescent="0.25">
      <c r="A10235" s="83">
        <v>39700</v>
      </c>
      <c r="B10235" s="83" t="s">
        <v>10807</v>
      </c>
      <c r="C10235" s="83" t="s">
        <v>184</v>
      </c>
      <c r="D10235" s="359">
        <v>30.17</v>
      </c>
      <c r="E10235" s="522" t="s">
        <v>619</v>
      </c>
    </row>
    <row r="10236" spans="1:5" ht="13.5" x14ac:dyDescent="0.25">
      <c r="A10236" s="83">
        <v>11621</v>
      </c>
      <c r="B10236" s="83" t="s">
        <v>10808</v>
      </c>
      <c r="C10236" s="83" t="s">
        <v>184</v>
      </c>
      <c r="D10236" s="359">
        <v>60.02</v>
      </c>
      <c r="E10236" s="522" t="s">
        <v>619</v>
      </c>
    </row>
    <row r="10237" spans="1:5" ht="13.5" x14ac:dyDescent="0.25">
      <c r="A10237" s="83">
        <v>4014</v>
      </c>
      <c r="B10237" s="83" t="s">
        <v>10809</v>
      </c>
      <c r="C10237" s="83" t="s">
        <v>184</v>
      </c>
      <c r="D10237" s="359">
        <v>62.1</v>
      </c>
      <c r="E10237" s="522" t="s">
        <v>619</v>
      </c>
    </row>
    <row r="10238" spans="1:5" ht="13.5" x14ac:dyDescent="0.25">
      <c r="A10238" s="83">
        <v>4015</v>
      </c>
      <c r="B10238" s="83" t="s">
        <v>10810</v>
      </c>
      <c r="C10238" s="83" t="s">
        <v>184</v>
      </c>
      <c r="D10238" s="359">
        <v>76.260000000000005</v>
      </c>
      <c r="E10238" s="522" t="s">
        <v>619</v>
      </c>
    </row>
    <row r="10239" spans="1:5" ht="13.5" x14ac:dyDescent="0.25">
      <c r="A10239" s="83">
        <v>4017</v>
      </c>
      <c r="B10239" s="83" t="s">
        <v>10811</v>
      </c>
      <c r="C10239" s="83" t="s">
        <v>184</v>
      </c>
      <c r="D10239" s="359">
        <v>110.97</v>
      </c>
      <c r="E10239" s="522" t="s">
        <v>619</v>
      </c>
    </row>
    <row r="10240" spans="1:5" ht="13.5" x14ac:dyDescent="0.25">
      <c r="A10240" s="83">
        <v>4016</v>
      </c>
      <c r="B10240" s="83" t="s">
        <v>10812</v>
      </c>
      <c r="C10240" s="83" t="s">
        <v>184</v>
      </c>
      <c r="D10240" s="359">
        <v>43.83</v>
      </c>
      <c r="E10240" s="522" t="s">
        <v>619</v>
      </c>
    </row>
    <row r="10241" spans="1:5" ht="13.5" x14ac:dyDescent="0.25">
      <c r="A10241" s="83">
        <v>39699</v>
      </c>
      <c r="B10241" s="83" t="s">
        <v>10813</v>
      </c>
      <c r="C10241" s="83" t="s">
        <v>184</v>
      </c>
      <c r="D10241" s="359">
        <v>14.78</v>
      </c>
      <c r="E10241" s="522" t="s">
        <v>619</v>
      </c>
    </row>
    <row r="10242" spans="1:5" ht="13.5" x14ac:dyDescent="0.25">
      <c r="A10242" s="83">
        <v>38544</v>
      </c>
      <c r="B10242" s="83" t="s">
        <v>10814</v>
      </c>
      <c r="C10242" s="83" t="s">
        <v>184</v>
      </c>
      <c r="D10242" s="359">
        <v>11.24</v>
      </c>
      <c r="E10242" s="522" t="s">
        <v>619</v>
      </c>
    </row>
    <row r="10243" spans="1:5" ht="13.5" x14ac:dyDescent="0.25">
      <c r="A10243" s="83">
        <v>38545</v>
      </c>
      <c r="B10243" s="83" t="s">
        <v>10815</v>
      </c>
      <c r="C10243" s="83" t="s">
        <v>184</v>
      </c>
      <c r="D10243" s="359">
        <v>7.23</v>
      </c>
      <c r="E10243" s="522" t="s">
        <v>619</v>
      </c>
    </row>
    <row r="10244" spans="1:5" ht="13.5" x14ac:dyDescent="0.25">
      <c r="A10244" s="83">
        <v>42527</v>
      </c>
      <c r="B10244" s="83" t="s">
        <v>10816</v>
      </c>
      <c r="C10244" s="83" t="s">
        <v>184</v>
      </c>
      <c r="D10244" s="359">
        <v>22.51</v>
      </c>
      <c r="E10244" s="522" t="s">
        <v>619</v>
      </c>
    </row>
    <row r="10245" spans="1:5" ht="13.5" x14ac:dyDescent="0.25">
      <c r="A10245" s="83">
        <v>39323</v>
      </c>
      <c r="B10245" s="83" t="s">
        <v>10817</v>
      </c>
      <c r="C10245" s="83" t="s">
        <v>184</v>
      </c>
      <c r="D10245" s="359">
        <v>27.57</v>
      </c>
      <c r="E10245" s="522" t="s">
        <v>619</v>
      </c>
    </row>
    <row r="10246" spans="1:5" ht="13.5" x14ac:dyDescent="0.25">
      <c r="A10246" s="83">
        <v>626</v>
      </c>
      <c r="B10246" s="83" t="s">
        <v>10818</v>
      </c>
      <c r="C10246" s="83" t="s">
        <v>260</v>
      </c>
      <c r="D10246" s="359">
        <v>15.63</v>
      </c>
      <c r="E10246" s="522" t="s">
        <v>619</v>
      </c>
    </row>
    <row r="10247" spans="1:5" ht="13.5" x14ac:dyDescent="0.25">
      <c r="A10247" s="83">
        <v>25860</v>
      </c>
      <c r="B10247" s="83" t="s">
        <v>10819</v>
      </c>
      <c r="C10247" s="83" t="s">
        <v>184</v>
      </c>
      <c r="D10247" s="359">
        <v>14.23</v>
      </c>
      <c r="E10247" s="522" t="s">
        <v>619</v>
      </c>
    </row>
    <row r="10248" spans="1:5" ht="13.5" x14ac:dyDescent="0.25">
      <c r="A10248" s="83">
        <v>25861</v>
      </c>
      <c r="B10248" s="83" t="s">
        <v>10820</v>
      </c>
      <c r="C10248" s="83" t="s">
        <v>184</v>
      </c>
      <c r="D10248" s="359">
        <v>21.47</v>
      </c>
      <c r="E10248" s="522" t="s">
        <v>619</v>
      </c>
    </row>
    <row r="10249" spans="1:5" ht="13.5" x14ac:dyDescent="0.25">
      <c r="A10249" s="83">
        <v>25862</v>
      </c>
      <c r="B10249" s="83" t="s">
        <v>10821</v>
      </c>
      <c r="C10249" s="83" t="s">
        <v>184</v>
      </c>
      <c r="D10249" s="359">
        <v>22.79</v>
      </c>
      <c r="E10249" s="522" t="s">
        <v>619</v>
      </c>
    </row>
    <row r="10250" spans="1:5" ht="13.5" x14ac:dyDescent="0.25">
      <c r="A10250" s="83">
        <v>25863</v>
      </c>
      <c r="B10250" s="83" t="s">
        <v>10822</v>
      </c>
      <c r="C10250" s="83" t="s">
        <v>184</v>
      </c>
      <c r="D10250" s="359">
        <v>28.49</v>
      </c>
      <c r="E10250" s="522" t="s">
        <v>619</v>
      </c>
    </row>
    <row r="10251" spans="1:5" ht="13.5" x14ac:dyDescent="0.25">
      <c r="A10251" s="83">
        <v>25864</v>
      </c>
      <c r="B10251" s="83" t="s">
        <v>10823</v>
      </c>
      <c r="C10251" s="83" t="s">
        <v>184</v>
      </c>
      <c r="D10251" s="359">
        <v>42.73</v>
      </c>
      <c r="E10251" s="522" t="s">
        <v>619</v>
      </c>
    </row>
    <row r="10252" spans="1:5" ht="13.5" x14ac:dyDescent="0.25">
      <c r="A10252" s="83">
        <v>25865</v>
      </c>
      <c r="B10252" s="83" t="s">
        <v>10824</v>
      </c>
      <c r="C10252" s="83" t="s">
        <v>184</v>
      </c>
      <c r="D10252" s="359">
        <v>57.23</v>
      </c>
      <c r="E10252" s="522" t="s">
        <v>619</v>
      </c>
    </row>
    <row r="10253" spans="1:5" ht="13.5" x14ac:dyDescent="0.25">
      <c r="A10253" s="83">
        <v>25866</v>
      </c>
      <c r="B10253" s="83" t="s">
        <v>10825</v>
      </c>
      <c r="C10253" s="83" t="s">
        <v>184</v>
      </c>
      <c r="D10253" s="359">
        <v>71.069999999999993</v>
      </c>
      <c r="E10253" s="522" t="s">
        <v>619</v>
      </c>
    </row>
    <row r="10254" spans="1:5" ht="13.5" x14ac:dyDescent="0.25">
      <c r="A10254" s="83">
        <v>25868</v>
      </c>
      <c r="B10254" s="83" t="s">
        <v>10826</v>
      </c>
      <c r="C10254" s="83" t="s">
        <v>184</v>
      </c>
      <c r="D10254" s="359">
        <v>15.86</v>
      </c>
      <c r="E10254" s="522" t="s">
        <v>619</v>
      </c>
    </row>
    <row r="10255" spans="1:5" ht="13.5" x14ac:dyDescent="0.25">
      <c r="A10255" s="83">
        <v>25869</v>
      </c>
      <c r="B10255" s="83" t="s">
        <v>10827</v>
      </c>
      <c r="C10255" s="83" t="s">
        <v>184</v>
      </c>
      <c r="D10255" s="359">
        <v>22.39</v>
      </c>
      <c r="E10255" s="522" t="s">
        <v>619</v>
      </c>
    </row>
    <row r="10256" spans="1:5" ht="13.5" x14ac:dyDescent="0.25">
      <c r="A10256" s="83">
        <v>25870</v>
      </c>
      <c r="B10256" s="83" t="s">
        <v>10828</v>
      </c>
      <c r="C10256" s="83" t="s">
        <v>184</v>
      </c>
      <c r="D10256" s="359">
        <v>25.38</v>
      </c>
      <c r="E10256" s="522" t="s">
        <v>619</v>
      </c>
    </row>
    <row r="10257" spans="1:5" ht="13.5" x14ac:dyDescent="0.25">
      <c r="A10257" s="83">
        <v>25871</v>
      </c>
      <c r="B10257" s="83" t="s">
        <v>10829</v>
      </c>
      <c r="C10257" s="83" t="s">
        <v>184</v>
      </c>
      <c r="D10257" s="359">
        <v>31.17</v>
      </c>
      <c r="E10257" s="522" t="s">
        <v>619</v>
      </c>
    </row>
    <row r="10258" spans="1:5" ht="13.5" x14ac:dyDescent="0.25">
      <c r="A10258" s="83">
        <v>25867</v>
      </c>
      <c r="B10258" s="83" t="s">
        <v>10830</v>
      </c>
      <c r="C10258" s="83" t="s">
        <v>184</v>
      </c>
      <c r="D10258" s="359">
        <v>46.14</v>
      </c>
      <c r="E10258" s="522" t="s">
        <v>619</v>
      </c>
    </row>
    <row r="10259" spans="1:5" ht="13.5" x14ac:dyDescent="0.25">
      <c r="A10259" s="83">
        <v>25872</v>
      </c>
      <c r="B10259" s="83" t="s">
        <v>10831</v>
      </c>
      <c r="C10259" s="83" t="s">
        <v>184</v>
      </c>
      <c r="D10259" s="359">
        <v>62.35</v>
      </c>
      <c r="E10259" s="522" t="s">
        <v>619</v>
      </c>
    </row>
    <row r="10260" spans="1:5" ht="13.5" x14ac:dyDescent="0.25">
      <c r="A10260" s="83">
        <v>25873</v>
      </c>
      <c r="B10260" s="83" t="s">
        <v>10832</v>
      </c>
      <c r="C10260" s="83" t="s">
        <v>184</v>
      </c>
      <c r="D10260" s="359">
        <v>77.77</v>
      </c>
      <c r="E10260" s="522" t="s">
        <v>619</v>
      </c>
    </row>
    <row r="10261" spans="1:5" ht="13.5" x14ac:dyDescent="0.25">
      <c r="A10261" s="83">
        <v>11479</v>
      </c>
      <c r="B10261" s="83" t="s">
        <v>10833</v>
      </c>
      <c r="C10261" s="83" t="s">
        <v>225</v>
      </c>
      <c r="D10261" s="359">
        <v>27.32</v>
      </c>
      <c r="E10261" s="522" t="s">
        <v>619</v>
      </c>
    </row>
    <row r="10262" spans="1:5" ht="13.5" x14ac:dyDescent="0.25">
      <c r="A10262" s="83">
        <v>11481</v>
      </c>
      <c r="B10262" s="83" t="s">
        <v>10834</v>
      </c>
      <c r="C10262" s="83" t="s">
        <v>225</v>
      </c>
      <c r="D10262" s="359">
        <v>24.71</v>
      </c>
      <c r="E10262" s="522" t="s">
        <v>619</v>
      </c>
    </row>
    <row r="10263" spans="1:5" ht="13.5" x14ac:dyDescent="0.25">
      <c r="A10263" s="83">
        <v>43609</v>
      </c>
      <c r="B10263" s="83" t="s">
        <v>10835</v>
      </c>
      <c r="C10263" s="83" t="s">
        <v>225</v>
      </c>
      <c r="D10263" s="359">
        <v>24.71</v>
      </c>
      <c r="E10263" s="522" t="s">
        <v>619</v>
      </c>
    </row>
    <row r="10264" spans="1:5" ht="13.5" x14ac:dyDescent="0.25">
      <c r="A10264" s="83">
        <v>11478</v>
      </c>
      <c r="B10264" s="83" t="s">
        <v>10836</v>
      </c>
      <c r="C10264" s="83" t="s">
        <v>225</v>
      </c>
      <c r="D10264" s="359">
        <v>46.87</v>
      </c>
      <c r="E10264" s="522" t="s">
        <v>619</v>
      </c>
    </row>
    <row r="10265" spans="1:5" ht="13.5" x14ac:dyDescent="0.25">
      <c r="A10265" s="83">
        <v>43608</v>
      </c>
      <c r="B10265" s="83" t="s">
        <v>10837</v>
      </c>
      <c r="C10265" s="83" t="s">
        <v>225</v>
      </c>
      <c r="D10265" s="359">
        <v>35.770000000000003</v>
      </c>
      <c r="E10265" s="522" t="s">
        <v>619</v>
      </c>
    </row>
    <row r="10266" spans="1:5" ht="13.5" x14ac:dyDescent="0.25">
      <c r="A10266" s="83">
        <v>11476</v>
      </c>
      <c r="B10266" s="83" t="s">
        <v>10838</v>
      </c>
      <c r="C10266" s="83" t="s">
        <v>225</v>
      </c>
      <c r="D10266" s="359">
        <v>35.770000000000003</v>
      </c>
      <c r="E10266" s="522" t="s">
        <v>619</v>
      </c>
    </row>
    <row r="10267" spans="1:5" ht="13.5" x14ac:dyDescent="0.25">
      <c r="A10267" s="83">
        <v>40637</v>
      </c>
      <c r="B10267" s="83" t="s">
        <v>10839</v>
      </c>
      <c r="C10267" s="83" t="s">
        <v>225</v>
      </c>
      <c r="D10267" s="359">
        <v>723336.37</v>
      </c>
      <c r="E10267" s="522" t="s">
        <v>619</v>
      </c>
    </row>
    <row r="10268" spans="1:5" ht="13.5" x14ac:dyDescent="0.25">
      <c r="A10268" s="83">
        <v>13836</v>
      </c>
      <c r="B10268" s="83" t="s">
        <v>10840</v>
      </c>
      <c r="C10268" s="83" t="s">
        <v>225</v>
      </c>
      <c r="D10268" s="359">
        <v>70490.740000000005</v>
      </c>
      <c r="E10268" s="522" t="s">
        <v>619</v>
      </c>
    </row>
    <row r="10269" spans="1:5" ht="13.5" x14ac:dyDescent="0.25">
      <c r="A10269" s="83">
        <v>14534</v>
      </c>
      <c r="B10269" s="83" t="s">
        <v>10841</v>
      </c>
      <c r="C10269" s="83" t="s">
        <v>225</v>
      </c>
      <c r="D10269" s="359">
        <v>29509.29</v>
      </c>
      <c r="E10269" s="522" t="s">
        <v>619</v>
      </c>
    </row>
    <row r="10270" spans="1:5" ht="13.5" x14ac:dyDescent="0.25">
      <c r="A10270" s="83">
        <v>14619</v>
      </c>
      <c r="B10270" s="83" t="s">
        <v>10842</v>
      </c>
      <c r="C10270" s="83" t="s">
        <v>225</v>
      </c>
      <c r="D10270" s="359">
        <v>19383.59</v>
      </c>
      <c r="E10270" s="522" t="s">
        <v>619</v>
      </c>
    </row>
    <row r="10271" spans="1:5" ht="13.5" x14ac:dyDescent="0.25">
      <c r="A10271" s="83">
        <v>14535</v>
      </c>
      <c r="B10271" s="83" t="s">
        <v>10843</v>
      </c>
      <c r="C10271" s="83" t="s">
        <v>225</v>
      </c>
      <c r="D10271" s="359">
        <v>292882.5</v>
      </c>
      <c r="E10271" s="522" t="s">
        <v>619</v>
      </c>
    </row>
    <row r="10272" spans="1:5" ht="13.5" x14ac:dyDescent="0.25">
      <c r="A10272" s="83">
        <v>39813</v>
      </c>
      <c r="B10272" s="83" t="s">
        <v>10844</v>
      </c>
      <c r="C10272" s="83" t="s">
        <v>225</v>
      </c>
      <c r="D10272" s="359">
        <v>25605.200000000001</v>
      </c>
      <c r="E10272" s="522" t="s">
        <v>619</v>
      </c>
    </row>
    <row r="10273" spans="1:5" ht="13.5" x14ac:dyDescent="0.25">
      <c r="A10273" s="83">
        <v>40403</v>
      </c>
      <c r="B10273" s="83" t="s">
        <v>10845</v>
      </c>
      <c r="C10273" s="83" t="s">
        <v>225</v>
      </c>
      <c r="D10273" s="359">
        <v>661.03</v>
      </c>
      <c r="E10273" s="522" t="s">
        <v>619</v>
      </c>
    </row>
    <row r="10274" spans="1:5" ht="13.5" x14ac:dyDescent="0.25">
      <c r="A10274" s="83">
        <v>12868</v>
      </c>
      <c r="B10274" s="83" t="s">
        <v>10846</v>
      </c>
      <c r="C10274" s="83" t="s">
        <v>547</v>
      </c>
      <c r="D10274" s="359">
        <v>19.28</v>
      </c>
      <c r="E10274" s="522" t="s">
        <v>619</v>
      </c>
    </row>
    <row r="10275" spans="1:5" ht="13.5" x14ac:dyDescent="0.25">
      <c r="A10275" s="83">
        <v>40916</v>
      </c>
      <c r="B10275" s="83" t="s">
        <v>10847</v>
      </c>
      <c r="C10275" s="83" t="s">
        <v>232</v>
      </c>
      <c r="D10275" s="359">
        <v>3391.38</v>
      </c>
      <c r="E10275" s="522" t="s">
        <v>619</v>
      </c>
    </row>
    <row r="10276" spans="1:5" ht="13.5" x14ac:dyDescent="0.25">
      <c r="A10276" s="83">
        <v>4755</v>
      </c>
      <c r="B10276" s="83" t="s">
        <v>10848</v>
      </c>
      <c r="C10276" s="83" t="s">
        <v>547</v>
      </c>
      <c r="D10276" s="359">
        <v>19.600000000000001</v>
      </c>
      <c r="E10276" s="522" t="s">
        <v>619</v>
      </c>
    </row>
    <row r="10277" spans="1:5" ht="13.5" x14ac:dyDescent="0.25">
      <c r="A10277" s="83">
        <v>41067</v>
      </c>
      <c r="B10277" s="83" t="s">
        <v>10849</v>
      </c>
      <c r="C10277" s="83" t="s">
        <v>232</v>
      </c>
      <c r="D10277" s="359">
        <v>3450.61</v>
      </c>
      <c r="E10277" s="522" t="s">
        <v>619</v>
      </c>
    </row>
    <row r="10278" spans="1:5" ht="13.5" x14ac:dyDescent="0.25">
      <c r="A10278" s="83">
        <v>38463</v>
      </c>
      <c r="B10278" s="83" t="s">
        <v>10850</v>
      </c>
      <c r="C10278" s="83" t="s">
        <v>225</v>
      </c>
      <c r="D10278" s="359">
        <v>27.81</v>
      </c>
      <c r="E10278" s="522" t="s">
        <v>619</v>
      </c>
    </row>
    <row r="10279" spans="1:5" ht="13.5" x14ac:dyDescent="0.25">
      <c r="A10279" s="83">
        <v>40703</v>
      </c>
      <c r="B10279" s="83" t="s">
        <v>10851</v>
      </c>
      <c r="C10279" s="83" t="s">
        <v>225</v>
      </c>
      <c r="D10279" s="359">
        <v>8600</v>
      </c>
      <c r="E10279" s="522" t="s">
        <v>619</v>
      </c>
    </row>
    <row r="10280" spans="1:5" ht="13.5" x14ac:dyDescent="0.25">
      <c r="A10280" s="83">
        <v>14531</v>
      </c>
      <c r="B10280" s="83" t="s">
        <v>10852</v>
      </c>
      <c r="C10280" s="83" t="s">
        <v>225</v>
      </c>
      <c r="D10280" s="359">
        <v>16033.64</v>
      </c>
      <c r="E10280" s="522" t="s">
        <v>619</v>
      </c>
    </row>
    <row r="10281" spans="1:5" ht="13.5" x14ac:dyDescent="0.25">
      <c r="A10281" s="83">
        <v>36533</v>
      </c>
      <c r="B10281" s="83" t="s">
        <v>10853</v>
      </c>
      <c r="C10281" s="83" t="s">
        <v>225</v>
      </c>
      <c r="D10281" s="359">
        <v>18450.62</v>
      </c>
      <c r="E10281" s="522" t="s">
        <v>619</v>
      </c>
    </row>
    <row r="10282" spans="1:5" ht="13.5" x14ac:dyDescent="0.25">
      <c r="A10282" s="83">
        <v>11616</v>
      </c>
      <c r="B10282" s="83" t="s">
        <v>10854</v>
      </c>
      <c r="C10282" s="83" t="s">
        <v>225</v>
      </c>
      <c r="D10282" s="359">
        <v>17426.330000000002</v>
      </c>
      <c r="E10282" s="522" t="s">
        <v>619</v>
      </c>
    </row>
    <row r="10283" spans="1:5" ht="13.5" x14ac:dyDescent="0.25">
      <c r="A10283" s="83">
        <v>41898</v>
      </c>
      <c r="B10283" s="83" t="s">
        <v>10855</v>
      </c>
      <c r="C10283" s="83" t="s">
        <v>225</v>
      </c>
      <c r="D10283" s="359">
        <v>19607</v>
      </c>
      <c r="E10283" s="522" t="s">
        <v>619</v>
      </c>
    </row>
    <row r="10284" spans="1:5" ht="13.5" x14ac:dyDescent="0.25">
      <c r="A10284" s="83">
        <v>13447</v>
      </c>
      <c r="B10284" s="83" t="s">
        <v>10856</v>
      </c>
      <c r="C10284" s="83" t="s">
        <v>225</v>
      </c>
      <c r="D10284" s="359">
        <v>36078.22</v>
      </c>
      <c r="E10284" s="522" t="s">
        <v>619</v>
      </c>
    </row>
    <row r="10285" spans="1:5" ht="13.5" x14ac:dyDescent="0.25">
      <c r="A10285" s="83">
        <v>14529</v>
      </c>
      <c r="B10285" s="83" t="s">
        <v>10857</v>
      </c>
      <c r="C10285" s="83" t="s">
        <v>225</v>
      </c>
      <c r="D10285" s="359">
        <v>20177.63</v>
      </c>
      <c r="E10285" s="522" t="s">
        <v>619</v>
      </c>
    </row>
    <row r="10286" spans="1:5" ht="13.5" x14ac:dyDescent="0.25">
      <c r="A10286" s="83">
        <v>10747</v>
      </c>
      <c r="B10286" s="83" t="s">
        <v>10858</v>
      </c>
      <c r="C10286" s="83" t="s">
        <v>225</v>
      </c>
      <c r="D10286" s="359">
        <v>19797.34</v>
      </c>
      <c r="E10286" s="522" t="s">
        <v>619</v>
      </c>
    </row>
    <row r="10287" spans="1:5" ht="13.5" x14ac:dyDescent="0.25">
      <c r="A10287" s="83">
        <v>36141</v>
      </c>
      <c r="B10287" s="83" t="s">
        <v>10859</v>
      </c>
      <c r="C10287" s="83" t="s">
        <v>225</v>
      </c>
      <c r="D10287" s="359">
        <v>39.28</v>
      </c>
      <c r="E10287" s="522" t="s">
        <v>619</v>
      </c>
    </row>
    <row r="10288" spans="1:5" ht="13.5" x14ac:dyDescent="0.25">
      <c r="A10288" s="83">
        <v>39434</v>
      </c>
      <c r="B10288" s="83" t="s">
        <v>10860</v>
      </c>
      <c r="C10288" s="83" t="s">
        <v>260</v>
      </c>
      <c r="D10288" s="359">
        <v>3.16</v>
      </c>
      <c r="E10288" s="522" t="s">
        <v>619</v>
      </c>
    </row>
    <row r="10289" spans="1:5" ht="13.5" x14ac:dyDescent="0.25">
      <c r="A10289" s="83">
        <v>39433</v>
      </c>
      <c r="B10289" s="83" t="s">
        <v>10861</v>
      </c>
      <c r="C10289" s="83" t="s">
        <v>260</v>
      </c>
      <c r="D10289" s="359">
        <v>2.5099999999999998</v>
      </c>
      <c r="E10289" s="522" t="s">
        <v>619</v>
      </c>
    </row>
    <row r="10290" spans="1:5" ht="13.5" x14ac:dyDescent="0.25">
      <c r="A10290" s="83">
        <v>4049</v>
      </c>
      <c r="B10290" s="83" t="s">
        <v>10862</v>
      </c>
      <c r="C10290" s="83" t="s">
        <v>7331</v>
      </c>
      <c r="D10290" s="359">
        <v>70.58</v>
      </c>
      <c r="E10290" s="522" t="s">
        <v>619</v>
      </c>
    </row>
    <row r="10291" spans="1:5" ht="13.5" x14ac:dyDescent="0.25">
      <c r="A10291" s="83">
        <v>38120</v>
      </c>
      <c r="B10291" s="83" t="s">
        <v>10863</v>
      </c>
      <c r="C10291" s="83" t="s">
        <v>260</v>
      </c>
      <c r="D10291" s="359">
        <v>111.23</v>
      </c>
      <c r="E10291" s="522" t="s">
        <v>619</v>
      </c>
    </row>
    <row r="10292" spans="1:5" ht="13.5" x14ac:dyDescent="0.25">
      <c r="A10292" s="83">
        <v>10498</v>
      </c>
      <c r="B10292" s="83" t="s">
        <v>10864</v>
      </c>
      <c r="C10292" s="83" t="s">
        <v>260</v>
      </c>
      <c r="D10292" s="359">
        <v>12.97</v>
      </c>
      <c r="E10292" s="522" t="s">
        <v>619</v>
      </c>
    </row>
    <row r="10293" spans="1:5" ht="13.5" x14ac:dyDescent="0.25">
      <c r="A10293" s="83">
        <v>4823</v>
      </c>
      <c r="B10293" s="83" t="s">
        <v>10865</v>
      </c>
      <c r="C10293" s="83" t="s">
        <v>260</v>
      </c>
      <c r="D10293" s="359">
        <v>33.590000000000003</v>
      </c>
      <c r="E10293" s="522" t="s">
        <v>619</v>
      </c>
    </row>
    <row r="10294" spans="1:5" ht="13.5" x14ac:dyDescent="0.25">
      <c r="A10294" s="83">
        <v>38877</v>
      </c>
      <c r="B10294" s="83" t="s">
        <v>10866</v>
      </c>
      <c r="C10294" s="83" t="s">
        <v>260</v>
      </c>
      <c r="D10294" s="359">
        <v>5.09</v>
      </c>
      <c r="E10294" s="522" t="s">
        <v>619</v>
      </c>
    </row>
    <row r="10295" spans="1:5" ht="13.5" x14ac:dyDescent="0.25">
      <c r="A10295" s="83">
        <v>34546</v>
      </c>
      <c r="B10295" s="83" t="s">
        <v>10867</v>
      </c>
      <c r="C10295" s="83" t="s">
        <v>260</v>
      </c>
      <c r="D10295" s="359">
        <v>5.23</v>
      </c>
      <c r="E10295" s="522" t="s">
        <v>619</v>
      </c>
    </row>
    <row r="10296" spans="1:5" ht="13.5" x14ac:dyDescent="0.25">
      <c r="A10296" s="83">
        <v>41387</v>
      </c>
      <c r="B10296" s="83" t="s">
        <v>10868</v>
      </c>
      <c r="C10296" s="83" t="s">
        <v>206</v>
      </c>
      <c r="D10296" s="359">
        <v>40.5</v>
      </c>
      <c r="E10296" s="522" t="s">
        <v>619</v>
      </c>
    </row>
    <row r="10297" spans="1:5" ht="13.5" x14ac:dyDescent="0.25">
      <c r="A10297" s="83">
        <v>41388</v>
      </c>
      <c r="B10297" s="83" t="s">
        <v>10869</v>
      </c>
      <c r="C10297" s="83" t="s">
        <v>206</v>
      </c>
      <c r="D10297" s="359">
        <v>48.59</v>
      </c>
      <c r="E10297" s="522" t="s">
        <v>619</v>
      </c>
    </row>
    <row r="10298" spans="1:5" ht="13.5" x14ac:dyDescent="0.25">
      <c r="A10298" s="83">
        <v>41380</v>
      </c>
      <c r="B10298" s="83" t="s">
        <v>10870</v>
      </c>
      <c r="C10298" s="83" t="s">
        <v>225</v>
      </c>
      <c r="D10298" s="359">
        <v>323.32</v>
      </c>
      <c r="E10298" s="522" t="s">
        <v>619</v>
      </c>
    </row>
    <row r="10299" spans="1:5" ht="13.5" x14ac:dyDescent="0.25">
      <c r="A10299" s="83">
        <v>41381</v>
      </c>
      <c r="B10299" s="83" t="s">
        <v>10871</v>
      </c>
      <c r="C10299" s="83" t="s">
        <v>225</v>
      </c>
      <c r="D10299" s="359">
        <v>338.71</v>
      </c>
      <c r="E10299" s="522" t="s">
        <v>619</v>
      </c>
    </row>
    <row r="10300" spans="1:5" ht="13.5" x14ac:dyDescent="0.25">
      <c r="A10300" s="83">
        <v>41382</v>
      </c>
      <c r="B10300" s="83" t="s">
        <v>10872</v>
      </c>
      <c r="C10300" s="83" t="s">
        <v>225</v>
      </c>
      <c r="D10300" s="359">
        <v>327.86</v>
      </c>
      <c r="E10300" s="522" t="s">
        <v>619</v>
      </c>
    </row>
    <row r="10301" spans="1:5" ht="13.5" x14ac:dyDescent="0.25">
      <c r="A10301" s="83">
        <v>41383</v>
      </c>
      <c r="B10301" s="83" t="s">
        <v>10873</v>
      </c>
      <c r="C10301" s="83" t="s">
        <v>225</v>
      </c>
      <c r="D10301" s="359">
        <v>445</v>
      </c>
      <c r="E10301" s="522" t="s">
        <v>619</v>
      </c>
    </row>
    <row r="10302" spans="1:5" ht="13.5" x14ac:dyDescent="0.25">
      <c r="A10302" s="83">
        <v>41385</v>
      </c>
      <c r="B10302" s="83" t="s">
        <v>10874</v>
      </c>
      <c r="C10302" s="83" t="s">
        <v>225</v>
      </c>
      <c r="D10302" s="359">
        <v>553.74</v>
      </c>
      <c r="E10302" s="522" t="s">
        <v>619</v>
      </c>
    </row>
    <row r="10303" spans="1:5" ht="13.5" x14ac:dyDescent="0.25">
      <c r="A10303" s="83">
        <v>11079</v>
      </c>
      <c r="B10303" s="83" t="s">
        <v>10875</v>
      </c>
      <c r="C10303" s="83" t="s">
        <v>229</v>
      </c>
      <c r="D10303" s="359">
        <v>1655.46</v>
      </c>
      <c r="E10303" s="522" t="s">
        <v>619</v>
      </c>
    </row>
    <row r="10304" spans="1:5" ht="13.5" x14ac:dyDescent="0.25">
      <c r="A10304" s="83">
        <v>11082</v>
      </c>
      <c r="B10304" s="83" t="s">
        <v>10876</v>
      </c>
      <c r="C10304" s="83" t="s">
        <v>229</v>
      </c>
      <c r="D10304" s="359">
        <v>1655.46</v>
      </c>
      <c r="E10304" s="522" t="s">
        <v>619</v>
      </c>
    </row>
    <row r="10305" spans="1:5" ht="13.5" x14ac:dyDescent="0.25">
      <c r="A10305" s="83">
        <v>4058</v>
      </c>
      <c r="B10305" s="83" t="s">
        <v>10877</v>
      </c>
      <c r="C10305" s="83" t="s">
        <v>547</v>
      </c>
      <c r="D10305" s="359">
        <v>27.23</v>
      </c>
      <c r="E10305" s="522" t="s">
        <v>619</v>
      </c>
    </row>
    <row r="10306" spans="1:5" ht="13.5" x14ac:dyDescent="0.25">
      <c r="A10306" s="83">
        <v>40974</v>
      </c>
      <c r="B10306" s="83" t="s">
        <v>10878</v>
      </c>
      <c r="C10306" s="83" t="s">
        <v>232</v>
      </c>
      <c r="D10306" s="359">
        <v>4791.57</v>
      </c>
      <c r="E10306" s="522" t="s">
        <v>619</v>
      </c>
    </row>
    <row r="10307" spans="1:5" ht="13.5" x14ac:dyDescent="0.25">
      <c r="A10307" s="83">
        <v>34794</v>
      </c>
      <c r="B10307" s="83" t="s">
        <v>10879</v>
      </c>
      <c r="C10307" s="83" t="s">
        <v>547</v>
      </c>
      <c r="D10307" s="359">
        <v>17.66</v>
      </c>
      <c r="E10307" s="522" t="s">
        <v>619</v>
      </c>
    </row>
    <row r="10308" spans="1:5" ht="13.5" x14ac:dyDescent="0.25">
      <c r="A10308" s="83">
        <v>40925</v>
      </c>
      <c r="B10308" s="83" t="s">
        <v>10880</v>
      </c>
      <c r="C10308" s="83" t="s">
        <v>232</v>
      </c>
      <c r="D10308" s="359">
        <v>3108.2</v>
      </c>
      <c r="E10308" s="522" t="s">
        <v>619</v>
      </c>
    </row>
    <row r="10309" spans="1:5" ht="13.5" x14ac:dyDescent="0.25">
      <c r="A10309" s="83">
        <v>13741</v>
      </c>
      <c r="B10309" s="83" t="s">
        <v>10881</v>
      </c>
      <c r="C10309" s="83" t="s">
        <v>225</v>
      </c>
      <c r="D10309" s="359">
        <v>2238.39</v>
      </c>
      <c r="E10309" s="522" t="s">
        <v>619</v>
      </c>
    </row>
    <row r="10310" spans="1:5" ht="13.5" x14ac:dyDescent="0.25">
      <c r="A10310" s="83">
        <v>3288</v>
      </c>
      <c r="B10310" s="83" t="s">
        <v>10882</v>
      </c>
      <c r="C10310" s="83" t="s">
        <v>206</v>
      </c>
      <c r="D10310" s="359">
        <v>6</v>
      </c>
      <c r="E10310" s="522" t="s">
        <v>619</v>
      </c>
    </row>
    <row r="10311" spans="1:5" ht="13.5" x14ac:dyDescent="0.25">
      <c r="A10311" s="83">
        <v>13587</v>
      </c>
      <c r="B10311" s="83" t="s">
        <v>10883</v>
      </c>
      <c r="C10311" s="83" t="s">
        <v>206</v>
      </c>
      <c r="D10311" s="359">
        <v>3.62</v>
      </c>
      <c r="E10311" s="522" t="s">
        <v>619</v>
      </c>
    </row>
    <row r="10312" spans="1:5" ht="13.5" x14ac:dyDescent="0.25">
      <c r="A10312" s="83">
        <v>38598</v>
      </c>
      <c r="B10312" s="83" t="s">
        <v>10884</v>
      </c>
      <c r="C10312" s="83" t="s">
        <v>225</v>
      </c>
      <c r="D10312" s="359">
        <v>2.44</v>
      </c>
      <c r="E10312" s="522" t="s">
        <v>619</v>
      </c>
    </row>
    <row r="10313" spans="1:5" ht="13.5" x14ac:dyDescent="0.25">
      <c r="A10313" s="83">
        <v>38595</v>
      </c>
      <c r="B10313" s="83" t="s">
        <v>10885</v>
      </c>
      <c r="C10313" s="83" t="s">
        <v>225</v>
      </c>
      <c r="D10313" s="359">
        <v>2.06</v>
      </c>
      <c r="E10313" s="522" t="s">
        <v>619</v>
      </c>
    </row>
    <row r="10314" spans="1:5" ht="13.5" x14ac:dyDescent="0.25">
      <c r="A10314" s="83">
        <v>38592</v>
      </c>
      <c r="B10314" s="83" t="s">
        <v>10886</v>
      </c>
      <c r="C10314" s="83" t="s">
        <v>225</v>
      </c>
      <c r="D10314" s="359">
        <v>2.09</v>
      </c>
      <c r="E10314" s="522" t="s">
        <v>619</v>
      </c>
    </row>
    <row r="10315" spans="1:5" ht="13.5" x14ac:dyDescent="0.25">
      <c r="A10315" s="83">
        <v>38588</v>
      </c>
      <c r="B10315" s="83" t="s">
        <v>10887</v>
      </c>
      <c r="C10315" s="83" t="s">
        <v>225</v>
      </c>
      <c r="D10315" s="359">
        <v>1.67</v>
      </c>
      <c r="E10315" s="522" t="s">
        <v>619</v>
      </c>
    </row>
    <row r="10316" spans="1:5" ht="13.5" x14ac:dyDescent="0.25">
      <c r="A10316" s="83">
        <v>38593</v>
      </c>
      <c r="B10316" s="83" t="s">
        <v>10888</v>
      </c>
      <c r="C10316" s="83" t="s">
        <v>225</v>
      </c>
      <c r="D10316" s="359">
        <v>2.31</v>
      </c>
      <c r="E10316" s="522" t="s">
        <v>619</v>
      </c>
    </row>
    <row r="10317" spans="1:5" ht="13.5" x14ac:dyDescent="0.25">
      <c r="A10317" s="83">
        <v>38589</v>
      </c>
      <c r="B10317" s="83" t="s">
        <v>10889</v>
      </c>
      <c r="C10317" s="83" t="s">
        <v>225</v>
      </c>
      <c r="D10317" s="359">
        <v>1.75</v>
      </c>
      <c r="E10317" s="522" t="s">
        <v>619</v>
      </c>
    </row>
    <row r="10318" spans="1:5" ht="13.5" x14ac:dyDescent="0.25">
      <c r="A10318" s="83">
        <v>38594</v>
      </c>
      <c r="B10318" s="83" t="s">
        <v>10890</v>
      </c>
      <c r="C10318" s="83" t="s">
        <v>225</v>
      </c>
      <c r="D10318" s="359">
        <v>3.64</v>
      </c>
      <c r="E10318" s="522" t="s">
        <v>619</v>
      </c>
    </row>
    <row r="10319" spans="1:5" ht="13.5" x14ac:dyDescent="0.25">
      <c r="A10319" s="83">
        <v>34773</v>
      </c>
      <c r="B10319" s="83" t="s">
        <v>10891</v>
      </c>
      <c r="C10319" s="83" t="s">
        <v>225</v>
      </c>
      <c r="D10319" s="359">
        <v>1.72</v>
      </c>
      <c r="E10319" s="522" t="s">
        <v>619</v>
      </c>
    </row>
    <row r="10320" spans="1:5" ht="13.5" x14ac:dyDescent="0.25">
      <c r="A10320" s="83">
        <v>34769</v>
      </c>
      <c r="B10320" s="83" t="s">
        <v>10892</v>
      </c>
      <c r="C10320" s="83" t="s">
        <v>225</v>
      </c>
      <c r="D10320" s="359">
        <v>2.13</v>
      </c>
      <c r="E10320" s="522" t="s">
        <v>619</v>
      </c>
    </row>
    <row r="10321" spans="1:5" ht="13.5" x14ac:dyDescent="0.25">
      <c r="A10321" s="83">
        <v>34763</v>
      </c>
      <c r="B10321" s="83" t="s">
        <v>10893</v>
      </c>
      <c r="C10321" s="83" t="s">
        <v>225</v>
      </c>
      <c r="D10321" s="359">
        <v>1.31</v>
      </c>
      <c r="E10321" s="522" t="s">
        <v>619</v>
      </c>
    </row>
    <row r="10322" spans="1:5" ht="13.5" x14ac:dyDescent="0.25">
      <c r="A10322" s="83">
        <v>34774</v>
      </c>
      <c r="B10322" s="83" t="s">
        <v>10894</v>
      </c>
      <c r="C10322" s="83" t="s">
        <v>225</v>
      </c>
      <c r="D10322" s="359">
        <v>1.63</v>
      </c>
      <c r="E10322" s="522" t="s">
        <v>619</v>
      </c>
    </row>
    <row r="10323" spans="1:5" ht="13.5" x14ac:dyDescent="0.25">
      <c r="A10323" s="83">
        <v>34771</v>
      </c>
      <c r="B10323" s="83" t="s">
        <v>10895</v>
      </c>
      <c r="C10323" s="83" t="s">
        <v>225</v>
      </c>
      <c r="D10323" s="359">
        <v>1.97</v>
      </c>
      <c r="E10323" s="522" t="s">
        <v>619</v>
      </c>
    </row>
    <row r="10324" spans="1:5" ht="13.5" x14ac:dyDescent="0.25">
      <c r="A10324" s="83">
        <v>34764</v>
      </c>
      <c r="B10324" s="83" t="s">
        <v>10896</v>
      </c>
      <c r="C10324" s="83" t="s">
        <v>225</v>
      </c>
      <c r="D10324" s="359">
        <v>1.29</v>
      </c>
      <c r="E10324" s="522" t="s">
        <v>619</v>
      </c>
    </row>
    <row r="10325" spans="1:5" ht="13.5" x14ac:dyDescent="0.25">
      <c r="A10325" s="83">
        <v>34788</v>
      </c>
      <c r="B10325" s="83" t="s">
        <v>10897</v>
      </c>
      <c r="C10325" s="83" t="s">
        <v>225</v>
      </c>
      <c r="D10325" s="359">
        <v>0.92</v>
      </c>
      <c r="E10325" s="522" t="s">
        <v>619</v>
      </c>
    </row>
    <row r="10326" spans="1:5" ht="13.5" x14ac:dyDescent="0.25">
      <c r="A10326" s="83">
        <v>34781</v>
      </c>
      <c r="B10326" s="83" t="s">
        <v>10898</v>
      </c>
      <c r="C10326" s="83" t="s">
        <v>225</v>
      </c>
      <c r="D10326" s="359">
        <v>1.04</v>
      </c>
      <c r="E10326" s="522" t="s">
        <v>619</v>
      </c>
    </row>
    <row r="10327" spans="1:5" ht="13.5" x14ac:dyDescent="0.25">
      <c r="A10327" s="83">
        <v>41682</v>
      </c>
      <c r="B10327" s="83" t="s">
        <v>10899</v>
      </c>
      <c r="C10327" s="83" t="s">
        <v>225</v>
      </c>
      <c r="D10327" s="359">
        <v>27.59</v>
      </c>
      <c r="E10327" s="522" t="s">
        <v>619</v>
      </c>
    </row>
    <row r="10328" spans="1:5" ht="13.5" x14ac:dyDescent="0.25">
      <c r="A10328" s="83">
        <v>41683</v>
      </c>
      <c r="B10328" s="83" t="s">
        <v>10900</v>
      </c>
      <c r="C10328" s="83" t="s">
        <v>225</v>
      </c>
      <c r="D10328" s="359">
        <v>20.29</v>
      </c>
      <c r="E10328" s="522" t="s">
        <v>619</v>
      </c>
    </row>
    <row r="10329" spans="1:5" ht="13.5" x14ac:dyDescent="0.25">
      <c r="A10329" s="83">
        <v>41680</v>
      </c>
      <c r="B10329" s="83" t="s">
        <v>10901</v>
      </c>
      <c r="C10329" s="83" t="s">
        <v>225</v>
      </c>
      <c r="D10329" s="359">
        <v>10.93</v>
      </c>
      <c r="E10329" s="522" t="s">
        <v>619</v>
      </c>
    </row>
    <row r="10330" spans="1:5" ht="13.5" x14ac:dyDescent="0.25">
      <c r="A10330" s="83">
        <v>41679</v>
      </c>
      <c r="B10330" s="83" t="s">
        <v>10902</v>
      </c>
      <c r="C10330" s="83" t="s">
        <v>225</v>
      </c>
      <c r="D10330" s="359">
        <v>24.98</v>
      </c>
      <c r="E10330" s="522" t="s">
        <v>619</v>
      </c>
    </row>
    <row r="10331" spans="1:5" ht="13.5" x14ac:dyDescent="0.25">
      <c r="A10331" s="83">
        <v>41681</v>
      </c>
      <c r="B10331" s="83" t="s">
        <v>10903</v>
      </c>
      <c r="C10331" s="83" t="s">
        <v>225</v>
      </c>
      <c r="D10331" s="359">
        <v>17.09</v>
      </c>
      <c r="E10331" s="522" t="s">
        <v>619</v>
      </c>
    </row>
    <row r="10332" spans="1:5" ht="13.5" x14ac:dyDescent="0.25">
      <c r="A10332" s="83">
        <v>43386</v>
      </c>
      <c r="B10332" s="83" t="s">
        <v>10904</v>
      </c>
      <c r="C10332" s="83" t="s">
        <v>225</v>
      </c>
      <c r="D10332" s="359">
        <v>39.03</v>
      </c>
      <c r="E10332" s="522" t="s">
        <v>619</v>
      </c>
    </row>
    <row r="10333" spans="1:5" ht="13.5" x14ac:dyDescent="0.25">
      <c r="A10333" s="83">
        <v>4059</v>
      </c>
      <c r="B10333" s="83" t="s">
        <v>10905</v>
      </c>
      <c r="C10333" s="83" t="s">
        <v>206</v>
      </c>
      <c r="D10333" s="359">
        <v>27.59</v>
      </c>
      <c r="E10333" s="522" t="s">
        <v>619</v>
      </c>
    </row>
    <row r="10334" spans="1:5" ht="13.5" x14ac:dyDescent="0.25">
      <c r="A10334" s="83">
        <v>4062</v>
      </c>
      <c r="B10334" s="83" t="s">
        <v>10906</v>
      </c>
      <c r="C10334" s="83" t="s">
        <v>225</v>
      </c>
      <c r="D10334" s="359">
        <v>27.59</v>
      </c>
      <c r="E10334" s="522" t="s">
        <v>619</v>
      </c>
    </row>
    <row r="10335" spans="1:5" ht="13.5" x14ac:dyDescent="0.25">
      <c r="A10335" s="83">
        <v>4061</v>
      </c>
      <c r="B10335" s="83" t="s">
        <v>10907</v>
      </c>
      <c r="C10335" s="83" t="s">
        <v>225</v>
      </c>
      <c r="D10335" s="359">
        <v>34.35</v>
      </c>
      <c r="E10335" s="522" t="s">
        <v>619</v>
      </c>
    </row>
    <row r="10336" spans="1:5" ht="13.5" x14ac:dyDescent="0.25">
      <c r="A10336" s="83">
        <v>41315</v>
      </c>
      <c r="B10336" s="83" t="s">
        <v>10908</v>
      </c>
      <c r="C10336" s="83" t="s">
        <v>260</v>
      </c>
      <c r="D10336" s="359">
        <v>75.48</v>
      </c>
      <c r="E10336" s="522" t="s">
        <v>619</v>
      </c>
    </row>
    <row r="10337" spans="1:5" ht="13.5" x14ac:dyDescent="0.25">
      <c r="A10337" s="83">
        <v>43148</v>
      </c>
      <c r="B10337" s="83" t="s">
        <v>10909</v>
      </c>
      <c r="C10337" s="83" t="s">
        <v>260</v>
      </c>
      <c r="D10337" s="359">
        <v>51.24</v>
      </c>
      <c r="E10337" s="522" t="s">
        <v>619</v>
      </c>
    </row>
    <row r="10338" spans="1:5" ht="13.5" x14ac:dyDescent="0.25">
      <c r="A10338" s="83">
        <v>43147</v>
      </c>
      <c r="B10338" s="83" t="s">
        <v>10910</v>
      </c>
      <c r="C10338" s="83" t="s">
        <v>260</v>
      </c>
      <c r="D10338" s="359">
        <v>19.84</v>
      </c>
      <c r="E10338" s="522" t="s">
        <v>619</v>
      </c>
    </row>
    <row r="10339" spans="1:5" ht="13.5" x14ac:dyDescent="0.25">
      <c r="A10339" s="83">
        <v>10608</v>
      </c>
      <c r="B10339" s="83" t="s">
        <v>10911</v>
      </c>
      <c r="C10339" s="83" t="s">
        <v>225</v>
      </c>
      <c r="D10339" s="359">
        <v>10084</v>
      </c>
      <c r="E10339" s="522" t="s">
        <v>619</v>
      </c>
    </row>
    <row r="10340" spans="1:5" ht="13.5" x14ac:dyDescent="0.25">
      <c r="A10340" s="83">
        <v>4069</v>
      </c>
      <c r="B10340" s="83" t="s">
        <v>10912</v>
      </c>
      <c r="C10340" s="83" t="s">
        <v>547</v>
      </c>
      <c r="D10340" s="359">
        <v>51.6</v>
      </c>
      <c r="E10340" s="522" t="s">
        <v>619</v>
      </c>
    </row>
    <row r="10341" spans="1:5" ht="13.5" x14ac:dyDescent="0.25">
      <c r="A10341" s="83">
        <v>40819</v>
      </c>
      <c r="B10341" s="83" t="s">
        <v>10913</v>
      </c>
      <c r="C10341" s="83" t="s">
        <v>232</v>
      </c>
      <c r="D10341" s="359">
        <v>9075.9</v>
      </c>
      <c r="E10341" s="522" t="s">
        <v>619</v>
      </c>
    </row>
    <row r="10342" spans="1:5" ht="13.5" x14ac:dyDescent="0.25">
      <c r="A10342" s="83">
        <v>34361</v>
      </c>
      <c r="B10342" s="83" t="s">
        <v>10914</v>
      </c>
      <c r="C10342" s="83" t="s">
        <v>260</v>
      </c>
      <c r="D10342" s="359">
        <v>14.44</v>
      </c>
      <c r="E10342" s="522" t="s">
        <v>619</v>
      </c>
    </row>
    <row r="10343" spans="1:5" ht="13.5" x14ac:dyDescent="0.25">
      <c r="A10343" s="83">
        <v>36512</v>
      </c>
      <c r="B10343" s="83" t="s">
        <v>10915</v>
      </c>
      <c r="C10343" s="83" t="s">
        <v>225</v>
      </c>
      <c r="D10343" s="359">
        <v>16739</v>
      </c>
      <c r="E10343" s="522" t="s">
        <v>619</v>
      </c>
    </row>
    <row r="10344" spans="1:5" ht="13.5" x14ac:dyDescent="0.25">
      <c r="A10344" s="83">
        <v>44478</v>
      </c>
      <c r="B10344" s="83" t="s">
        <v>10916</v>
      </c>
      <c r="C10344" s="83" t="s">
        <v>260</v>
      </c>
      <c r="D10344" s="359">
        <v>16.989999999999998</v>
      </c>
      <c r="E10344" s="522" t="s">
        <v>619</v>
      </c>
    </row>
    <row r="10345" spans="1:5" ht="13.5" x14ac:dyDescent="0.25">
      <c r="A10345" s="83">
        <v>44477</v>
      </c>
      <c r="B10345" s="83" t="s">
        <v>10917</v>
      </c>
      <c r="C10345" s="83" t="s">
        <v>260</v>
      </c>
      <c r="D10345" s="359">
        <v>16.989999999999998</v>
      </c>
      <c r="E10345" s="522" t="s">
        <v>619</v>
      </c>
    </row>
    <row r="10346" spans="1:5" ht="13.5" x14ac:dyDescent="0.25">
      <c r="A10346" s="83">
        <v>11697</v>
      </c>
      <c r="B10346" s="83" t="s">
        <v>10918</v>
      </c>
      <c r="C10346" s="83" t="s">
        <v>225</v>
      </c>
      <c r="D10346" s="359">
        <v>624.26</v>
      </c>
      <c r="E10346" s="522" t="s">
        <v>619</v>
      </c>
    </row>
    <row r="10347" spans="1:5" ht="13.5" x14ac:dyDescent="0.25">
      <c r="A10347" s="83">
        <v>11698</v>
      </c>
      <c r="B10347" s="83" t="s">
        <v>10919</v>
      </c>
      <c r="C10347" s="83" t="s">
        <v>225</v>
      </c>
      <c r="D10347" s="359">
        <v>744.71</v>
      </c>
      <c r="E10347" s="522" t="s">
        <v>619</v>
      </c>
    </row>
    <row r="10348" spans="1:5" ht="13.5" x14ac:dyDescent="0.25">
      <c r="A10348" s="83">
        <v>10432</v>
      </c>
      <c r="B10348" s="83" t="s">
        <v>10920</v>
      </c>
      <c r="C10348" s="83" t="s">
        <v>225</v>
      </c>
      <c r="D10348" s="359">
        <v>254.46</v>
      </c>
      <c r="E10348" s="522" t="s">
        <v>619</v>
      </c>
    </row>
    <row r="10349" spans="1:5" ht="13.5" x14ac:dyDescent="0.25">
      <c r="A10349" s="83">
        <v>11699</v>
      </c>
      <c r="B10349" s="83" t="s">
        <v>10921</v>
      </c>
      <c r="C10349" s="83" t="s">
        <v>225</v>
      </c>
      <c r="D10349" s="359">
        <v>823.08</v>
      </c>
      <c r="E10349" s="522" t="s">
        <v>619</v>
      </c>
    </row>
    <row r="10350" spans="1:5" ht="13.5" x14ac:dyDescent="0.25">
      <c r="A10350" s="83">
        <v>44020</v>
      </c>
      <c r="B10350" s="83" t="s">
        <v>10922</v>
      </c>
      <c r="C10350" s="83" t="s">
        <v>225</v>
      </c>
      <c r="D10350" s="359">
        <v>627.78</v>
      </c>
      <c r="E10350" s="522" t="s">
        <v>619</v>
      </c>
    </row>
    <row r="10351" spans="1:5" ht="13.5" x14ac:dyDescent="0.25">
      <c r="A10351" s="83">
        <v>41420</v>
      </c>
      <c r="B10351" s="83" t="s">
        <v>10923</v>
      </c>
      <c r="C10351" s="83" t="s">
        <v>225</v>
      </c>
      <c r="D10351" s="359">
        <v>8.24</v>
      </c>
      <c r="E10351" s="522" t="s">
        <v>619</v>
      </c>
    </row>
    <row r="10352" spans="1:5" ht="13.5" x14ac:dyDescent="0.25">
      <c r="A10352" s="83">
        <v>41422</v>
      </c>
      <c r="B10352" s="83" t="s">
        <v>10924</v>
      </c>
      <c r="C10352" s="83" t="s">
        <v>225</v>
      </c>
      <c r="D10352" s="359">
        <v>11.26</v>
      </c>
      <c r="E10352" s="522" t="s">
        <v>619</v>
      </c>
    </row>
    <row r="10353" spans="1:5" ht="13.5" x14ac:dyDescent="0.25">
      <c r="A10353" s="83">
        <v>41425</v>
      </c>
      <c r="B10353" s="83" t="s">
        <v>10925</v>
      </c>
      <c r="C10353" s="83" t="s">
        <v>225</v>
      </c>
      <c r="D10353" s="359">
        <v>5.76</v>
      </c>
      <c r="E10353" s="522" t="s">
        <v>619</v>
      </c>
    </row>
    <row r="10354" spans="1:5" ht="13.5" x14ac:dyDescent="0.25">
      <c r="A10354" s="83">
        <v>41426</v>
      </c>
      <c r="B10354" s="83" t="s">
        <v>10926</v>
      </c>
      <c r="C10354" s="83" t="s">
        <v>225</v>
      </c>
      <c r="D10354" s="359">
        <v>10.38</v>
      </c>
      <c r="E10354" s="522" t="s">
        <v>619</v>
      </c>
    </row>
    <row r="10355" spans="1:5" ht="13.5" x14ac:dyDescent="0.25">
      <c r="A10355" s="83">
        <v>41419</v>
      </c>
      <c r="B10355" s="83" t="s">
        <v>10927</v>
      </c>
      <c r="C10355" s="83" t="s">
        <v>225</v>
      </c>
      <c r="D10355" s="359">
        <v>6.06</v>
      </c>
      <c r="E10355" s="522" t="s">
        <v>619</v>
      </c>
    </row>
    <row r="10356" spans="1:5" ht="13.5" x14ac:dyDescent="0.25">
      <c r="A10356" s="83">
        <v>41421</v>
      </c>
      <c r="B10356" s="83" t="s">
        <v>10928</v>
      </c>
      <c r="C10356" s="83" t="s">
        <v>225</v>
      </c>
      <c r="D10356" s="359">
        <v>8.2200000000000006</v>
      </c>
      <c r="E10356" s="522" t="s">
        <v>619</v>
      </c>
    </row>
    <row r="10357" spans="1:5" ht="13.5" x14ac:dyDescent="0.25">
      <c r="A10357" s="83">
        <v>41414</v>
      </c>
      <c r="B10357" s="83" t="s">
        <v>10929</v>
      </c>
      <c r="C10357" s="83" t="s">
        <v>225</v>
      </c>
      <c r="D10357" s="359">
        <v>19.059999999999999</v>
      </c>
      <c r="E10357" s="522" t="s">
        <v>619</v>
      </c>
    </row>
    <row r="10358" spans="1:5" ht="13.5" x14ac:dyDescent="0.25">
      <c r="A10358" s="83">
        <v>41415</v>
      </c>
      <c r="B10358" s="83" t="s">
        <v>10930</v>
      </c>
      <c r="C10358" s="83" t="s">
        <v>225</v>
      </c>
      <c r="D10358" s="359">
        <v>22.2</v>
      </c>
      <c r="E10358" s="522" t="s">
        <v>619</v>
      </c>
    </row>
    <row r="10359" spans="1:5" ht="13.5" x14ac:dyDescent="0.25">
      <c r="A10359" s="83">
        <v>37514</v>
      </c>
      <c r="B10359" s="83" t="s">
        <v>10931</v>
      </c>
      <c r="C10359" s="83" t="s">
        <v>225</v>
      </c>
      <c r="D10359" s="359">
        <v>189750</v>
      </c>
      <c r="E10359" s="522" t="s">
        <v>619</v>
      </c>
    </row>
    <row r="10360" spans="1:5" ht="13.5" x14ac:dyDescent="0.25">
      <c r="A10360" s="83">
        <v>37519</v>
      </c>
      <c r="B10360" s="83" t="s">
        <v>10932</v>
      </c>
      <c r="C10360" s="83" t="s">
        <v>225</v>
      </c>
      <c r="D10360" s="359">
        <v>292839.92</v>
      </c>
      <c r="E10360" s="522" t="s">
        <v>619</v>
      </c>
    </row>
    <row r="10361" spans="1:5" ht="13.5" x14ac:dyDescent="0.25">
      <c r="A10361" s="83">
        <v>37520</v>
      </c>
      <c r="B10361" s="83" t="s">
        <v>10933</v>
      </c>
      <c r="C10361" s="83" t="s">
        <v>225</v>
      </c>
      <c r="D10361" s="359">
        <v>288039.26</v>
      </c>
      <c r="E10361" s="522" t="s">
        <v>619</v>
      </c>
    </row>
    <row r="10362" spans="1:5" ht="13.5" x14ac:dyDescent="0.25">
      <c r="A10362" s="83">
        <v>37521</v>
      </c>
      <c r="B10362" s="83" t="s">
        <v>10934</v>
      </c>
      <c r="C10362" s="83" t="s">
        <v>225</v>
      </c>
      <c r="D10362" s="359">
        <v>351407.91</v>
      </c>
      <c r="E10362" s="522" t="s">
        <v>619</v>
      </c>
    </row>
    <row r="10363" spans="1:5" ht="13.5" x14ac:dyDescent="0.25">
      <c r="A10363" s="83">
        <v>37522</v>
      </c>
      <c r="B10363" s="83" t="s">
        <v>10935</v>
      </c>
      <c r="C10363" s="83" t="s">
        <v>225</v>
      </c>
      <c r="D10363" s="359">
        <v>361980.28</v>
      </c>
      <c r="E10363" s="522" t="s">
        <v>619</v>
      </c>
    </row>
    <row r="10364" spans="1:5" ht="13.5" x14ac:dyDescent="0.25">
      <c r="A10364" s="83">
        <v>21109</v>
      </c>
      <c r="B10364" s="83" t="s">
        <v>10936</v>
      </c>
      <c r="C10364" s="83" t="s">
        <v>225</v>
      </c>
      <c r="D10364" s="359">
        <v>33.14</v>
      </c>
      <c r="E10364" s="522" t="s">
        <v>619</v>
      </c>
    </row>
    <row r="10365" spans="1:5" ht="13.5" x14ac:dyDescent="0.25">
      <c r="A10365" s="83">
        <v>11769</v>
      </c>
      <c r="B10365" s="83" t="s">
        <v>10937</v>
      </c>
      <c r="C10365" s="83" t="s">
        <v>225</v>
      </c>
      <c r="D10365" s="359">
        <v>271.14</v>
      </c>
      <c r="E10365" s="522" t="s">
        <v>619</v>
      </c>
    </row>
    <row r="10366" spans="1:5" ht="13.5" x14ac:dyDescent="0.25">
      <c r="A10366" s="83">
        <v>36793</v>
      </c>
      <c r="B10366" s="83" t="s">
        <v>10938</v>
      </c>
      <c r="C10366" s="83" t="s">
        <v>225</v>
      </c>
      <c r="D10366" s="359">
        <v>613.54999999999995</v>
      </c>
      <c r="E10366" s="522" t="s">
        <v>619</v>
      </c>
    </row>
    <row r="10367" spans="1:5" ht="13.5" x14ac:dyDescent="0.25">
      <c r="A10367" s="83">
        <v>37546</v>
      </c>
      <c r="B10367" s="83" t="s">
        <v>10939</v>
      </c>
      <c r="C10367" s="83" t="s">
        <v>225</v>
      </c>
      <c r="D10367" s="359">
        <v>13782.83</v>
      </c>
      <c r="E10367" s="522" t="s">
        <v>619</v>
      </c>
    </row>
    <row r="10368" spans="1:5" ht="13.5" x14ac:dyDescent="0.25">
      <c r="A10368" s="83">
        <v>37544</v>
      </c>
      <c r="B10368" s="83" t="s">
        <v>10940</v>
      </c>
      <c r="C10368" s="83" t="s">
        <v>225</v>
      </c>
      <c r="D10368" s="359">
        <v>14577.66</v>
      </c>
      <c r="E10368" s="522" t="s">
        <v>619</v>
      </c>
    </row>
    <row r="10369" spans="1:5" ht="13.5" x14ac:dyDescent="0.25">
      <c r="A10369" s="83">
        <v>37545</v>
      </c>
      <c r="B10369" s="83" t="s">
        <v>10941</v>
      </c>
      <c r="C10369" s="83" t="s">
        <v>225</v>
      </c>
      <c r="D10369" s="359">
        <v>17345.46</v>
      </c>
      <c r="E10369" s="522" t="s">
        <v>619</v>
      </c>
    </row>
    <row r="10370" spans="1:5" ht="13.5" x14ac:dyDescent="0.25">
      <c r="A10370" s="83">
        <v>11771</v>
      </c>
      <c r="B10370" s="83" t="s">
        <v>10942</v>
      </c>
      <c r="C10370" s="83" t="s">
        <v>225</v>
      </c>
      <c r="D10370" s="359">
        <v>332.11</v>
      </c>
      <c r="E10370" s="522" t="s">
        <v>619</v>
      </c>
    </row>
    <row r="10371" spans="1:5" ht="13.5" x14ac:dyDescent="0.25">
      <c r="A10371" s="83">
        <v>39919</v>
      </c>
      <c r="B10371" s="83" t="s">
        <v>10943</v>
      </c>
      <c r="C10371" s="83" t="s">
        <v>225</v>
      </c>
      <c r="D10371" s="359">
        <v>68990.720000000001</v>
      </c>
      <c r="E10371" s="522" t="s">
        <v>619</v>
      </c>
    </row>
    <row r="10372" spans="1:5" ht="13.5" x14ac:dyDescent="0.25">
      <c r="A10372" s="83">
        <v>38385</v>
      </c>
      <c r="B10372" s="83" t="s">
        <v>10944</v>
      </c>
      <c r="C10372" s="83" t="s">
        <v>225</v>
      </c>
      <c r="D10372" s="359">
        <v>42.23</v>
      </c>
      <c r="E10372" s="522" t="s">
        <v>619</v>
      </c>
    </row>
    <row r="10373" spans="1:5" ht="13.5" x14ac:dyDescent="0.25">
      <c r="A10373" s="83">
        <v>37587</v>
      </c>
      <c r="B10373" s="83" t="s">
        <v>10945</v>
      </c>
      <c r="C10373" s="83" t="s">
        <v>225</v>
      </c>
      <c r="D10373" s="359">
        <v>357.94</v>
      </c>
      <c r="E10373" s="522" t="s">
        <v>619</v>
      </c>
    </row>
    <row r="10374" spans="1:5" ht="13.5" x14ac:dyDescent="0.25">
      <c r="A10374" s="83">
        <v>36800</v>
      </c>
      <c r="B10374" s="83" t="s">
        <v>10946</v>
      </c>
      <c r="C10374" s="83" t="s">
        <v>225</v>
      </c>
      <c r="D10374" s="359">
        <v>162.91999999999999</v>
      </c>
      <c r="E10374" s="522" t="s">
        <v>619</v>
      </c>
    </row>
    <row r="10375" spans="1:5" ht="13.5" x14ac:dyDescent="0.25">
      <c r="A10375" s="83">
        <v>11561</v>
      </c>
      <c r="B10375" s="83" t="s">
        <v>10947</v>
      </c>
      <c r="C10375" s="83" t="s">
        <v>225</v>
      </c>
      <c r="D10375" s="359">
        <v>201.25</v>
      </c>
      <c r="E10375" s="522" t="s">
        <v>619</v>
      </c>
    </row>
    <row r="10376" spans="1:5" ht="13.5" x14ac:dyDescent="0.25">
      <c r="A10376" s="83">
        <v>43604</v>
      </c>
      <c r="B10376" s="83" t="s">
        <v>10948</v>
      </c>
      <c r="C10376" s="83" t="s">
        <v>225</v>
      </c>
      <c r="D10376" s="359">
        <v>107.29</v>
      </c>
      <c r="E10376" s="522" t="s">
        <v>619</v>
      </c>
    </row>
    <row r="10377" spans="1:5" ht="13.5" x14ac:dyDescent="0.25">
      <c r="A10377" s="83">
        <v>11560</v>
      </c>
      <c r="B10377" s="83" t="s">
        <v>10949</v>
      </c>
      <c r="C10377" s="83" t="s">
        <v>225</v>
      </c>
      <c r="D10377" s="359">
        <v>155.33000000000001</v>
      </c>
      <c r="E10377" s="522" t="s">
        <v>619</v>
      </c>
    </row>
    <row r="10378" spans="1:5" ht="13.5" x14ac:dyDescent="0.25">
      <c r="A10378" s="83">
        <v>11499</v>
      </c>
      <c r="B10378" s="83" t="s">
        <v>10950</v>
      </c>
      <c r="C10378" s="83" t="s">
        <v>225</v>
      </c>
      <c r="D10378" s="359">
        <v>645.77</v>
      </c>
      <c r="E10378" s="522" t="s">
        <v>619</v>
      </c>
    </row>
    <row r="10379" spans="1:5" ht="13.5" x14ac:dyDescent="0.25">
      <c r="A10379" s="83">
        <v>34761</v>
      </c>
      <c r="B10379" s="83" t="s">
        <v>10951</v>
      </c>
      <c r="C10379" s="83" t="s">
        <v>547</v>
      </c>
      <c r="D10379" s="359">
        <v>18.07</v>
      </c>
      <c r="E10379" s="522" t="s">
        <v>619</v>
      </c>
    </row>
    <row r="10380" spans="1:5" ht="13.5" x14ac:dyDescent="0.25">
      <c r="A10380" s="83">
        <v>40924</v>
      </c>
      <c r="B10380" s="83" t="s">
        <v>10952</v>
      </c>
      <c r="C10380" s="83" t="s">
        <v>232</v>
      </c>
      <c r="D10380" s="359">
        <v>3179.28</v>
      </c>
      <c r="E10380" s="522" t="s">
        <v>619</v>
      </c>
    </row>
    <row r="10381" spans="1:5" ht="13.5" x14ac:dyDescent="0.25">
      <c r="A10381" s="83">
        <v>25957</v>
      </c>
      <c r="B10381" s="83" t="s">
        <v>10953</v>
      </c>
      <c r="C10381" s="83" t="s">
        <v>547</v>
      </c>
      <c r="D10381" s="359">
        <v>20.7</v>
      </c>
      <c r="E10381" s="522" t="s">
        <v>619</v>
      </c>
    </row>
    <row r="10382" spans="1:5" ht="13.5" x14ac:dyDescent="0.25">
      <c r="A10382" s="83">
        <v>40983</v>
      </c>
      <c r="B10382" s="83" t="s">
        <v>10954</v>
      </c>
      <c r="C10382" s="83" t="s">
        <v>232</v>
      </c>
      <c r="D10382" s="359">
        <v>3640.69</v>
      </c>
      <c r="E10382" s="522" t="s">
        <v>619</v>
      </c>
    </row>
    <row r="10383" spans="1:5" ht="13.5" x14ac:dyDescent="0.25">
      <c r="A10383" s="83">
        <v>2437</v>
      </c>
      <c r="B10383" s="83" t="s">
        <v>10955</v>
      </c>
      <c r="C10383" s="83" t="s">
        <v>547</v>
      </c>
      <c r="D10383" s="359">
        <v>28.98</v>
      </c>
      <c r="E10383" s="522" t="s">
        <v>619</v>
      </c>
    </row>
    <row r="10384" spans="1:5" ht="13.5" x14ac:dyDescent="0.25">
      <c r="A10384" s="83">
        <v>40921</v>
      </c>
      <c r="B10384" s="83" t="s">
        <v>10956</v>
      </c>
      <c r="C10384" s="83" t="s">
        <v>232</v>
      </c>
      <c r="D10384" s="359">
        <v>5099.71</v>
      </c>
      <c r="E10384" s="522" t="s">
        <v>619</v>
      </c>
    </row>
    <row r="10385" spans="1:5" ht="13.5" x14ac:dyDescent="0.25">
      <c r="A10385" s="83">
        <v>14252</v>
      </c>
      <c r="B10385" s="83" t="s">
        <v>10957</v>
      </c>
      <c r="C10385" s="83" t="s">
        <v>225</v>
      </c>
      <c r="D10385" s="359">
        <v>2679.42</v>
      </c>
      <c r="E10385" s="522" t="s">
        <v>619</v>
      </c>
    </row>
    <row r="10386" spans="1:5" ht="13.5" x14ac:dyDescent="0.25">
      <c r="A10386" s="83">
        <v>730</v>
      </c>
      <c r="B10386" s="83" t="s">
        <v>10958</v>
      </c>
      <c r="C10386" s="83" t="s">
        <v>225</v>
      </c>
      <c r="D10386" s="359">
        <v>7158.92</v>
      </c>
      <c r="E10386" s="522" t="s">
        <v>619</v>
      </c>
    </row>
    <row r="10387" spans="1:5" ht="13.5" x14ac:dyDescent="0.25">
      <c r="A10387" s="83">
        <v>723</v>
      </c>
      <c r="B10387" s="83" t="s">
        <v>10959</v>
      </c>
      <c r="C10387" s="83" t="s">
        <v>225</v>
      </c>
      <c r="D10387" s="359">
        <v>3558.24</v>
      </c>
      <c r="E10387" s="522" t="s">
        <v>619</v>
      </c>
    </row>
    <row r="10388" spans="1:5" ht="13.5" x14ac:dyDescent="0.25">
      <c r="A10388" s="83">
        <v>36502</v>
      </c>
      <c r="B10388" s="83" t="s">
        <v>10960</v>
      </c>
      <c r="C10388" s="83" t="s">
        <v>225</v>
      </c>
      <c r="D10388" s="359">
        <v>3344.32</v>
      </c>
      <c r="E10388" s="522" t="s">
        <v>619</v>
      </c>
    </row>
    <row r="10389" spans="1:5" ht="13.5" x14ac:dyDescent="0.25">
      <c r="A10389" s="83">
        <v>36503</v>
      </c>
      <c r="B10389" s="83" t="s">
        <v>10961</v>
      </c>
      <c r="C10389" s="83" t="s">
        <v>225</v>
      </c>
      <c r="D10389" s="359">
        <v>4123.9399999999996</v>
      </c>
      <c r="E10389" s="522" t="s">
        <v>619</v>
      </c>
    </row>
    <row r="10390" spans="1:5" ht="13.5" x14ac:dyDescent="0.25">
      <c r="A10390" s="83">
        <v>4090</v>
      </c>
      <c r="B10390" s="83" t="s">
        <v>10962</v>
      </c>
      <c r="C10390" s="83" t="s">
        <v>225</v>
      </c>
      <c r="D10390" s="359">
        <v>985000</v>
      </c>
      <c r="E10390" s="522" t="s">
        <v>619</v>
      </c>
    </row>
    <row r="10391" spans="1:5" ht="13.5" x14ac:dyDescent="0.25">
      <c r="A10391" s="83">
        <v>13227</v>
      </c>
      <c r="B10391" s="83" t="s">
        <v>10963</v>
      </c>
      <c r="C10391" s="83" t="s">
        <v>225</v>
      </c>
      <c r="D10391" s="359">
        <v>1223985.32</v>
      </c>
      <c r="E10391" s="522" t="s">
        <v>619</v>
      </c>
    </row>
    <row r="10392" spans="1:5" ht="13.5" x14ac:dyDescent="0.25">
      <c r="A10392" s="83">
        <v>10597</v>
      </c>
      <c r="B10392" s="83" t="s">
        <v>10964</v>
      </c>
      <c r="C10392" s="83" t="s">
        <v>225</v>
      </c>
      <c r="D10392" s="359">
        <v>1288402.45</v>
      </c>
      <c r="E10392" s="522" t="s">
        <v>619</v>
      </c>
    </row>
    <row r="10393" spans="1:5" ht="13.5" x14ac:dyDescent="0.25">
      <c r="A10393" s="83">
        <v>39628</v>
      </c>
      <c r="B10393" s="83" t="s">
        <v>10965</v>
      </c>
      <c r="C10393" s="83" t="s">
        <v>225</v>
      </c>
      <c r="D10393" s="359">
        <v>3685.15</v>
      </c>
      <c r="E10393" s="522" t="s">
        <v>619</v>
      </c>
    </row>
    <row r="10394" spans="1:5" ht="13.5" x14ac:dyDescent="0.25">
      <c r="A10394" s="83">
        <v>39404</v>
      </c>
      <c r="B10394" s="83" t="s">
        <v>10966</v>
      </c>
      <c r="C10394" s="83" t="s">
        <v>225</v>
      </c>
      <c r="D10394" s="359">
        <v>1827.34</v>
      </c>
      <c r="E10394" s="522" t="s">
        <v>619</v>
      </c>
    </row>
    <row r="10395" spans="1:5" ht="13.5" x14ac:dyDescent="0.25">
      <c r="A10395" s="83">
        <v>39402</v>
      </c>
      <c r="B10395" s="83" t="s">
        <v>10967</v>
      </c>
      <c r="C10395" s="83" t="s">
        <v>225</v>
      </c>
      <c r="D10395" s="359">
        <v>1505.38</v>
      </c>
      <c r="E10395" s="522" t="s">
        <v>619</v>
      </c>
    </row>
    <row r="10396" spans="1:5" ht="13.5" x14ac:dyDescent="0.25">
      <c r="A10396" s="83">
        <v>39403</v>
      </c>
      <c r="B10396" s="83" t="s">
        <v>10968</v>
      </c>
      <c r="C10396" s="83" t="s">
        <v>225</v>
      </c>
      <c r="D10396" s="359">
        <v>1472.64</v>
      </c>
      <c r="E10396" s="522" t="s">
        <v>619</v>
      </c>
    </row>
    <row r="10397" spans="1:5" ht="13.5" x14ac:dyDescent="0.25">
      <c r="A10397" s="83">
        <v>4093</v>
      </c>
      <c r="B10397" s="83" t="s">
        <v>10969</v>
      </c>
      <c r="C10397" s="83" t="s">
        <v>547</v>
      </c>
      <c r="D10397" s="359">
        <v>19.77</v>
      </c>
      <c r="E10397" s="522" t="s">
        <v>619</v>
      </c>
    </row>
    <row r="10398" spans="1:5" ht="13.5" x14ac:dyDescent="0.25">
      <c r="A10398" s="83">
        <v>10512</v>
      </c>
      <c r="B10398" s="83" t="s">
        <v>10970</v>
      </c>
      <c r="C10398" s="83" t="s">
        <v>232</v>
      </c>
      <c r="D10398" s="359">
        <v>3478</v>
      </c>
      <c r="E10398" s="522" t="s">
        <v>619</v>
      </c>
    </row>
    <row r="10399" spans="1:5" ht="13.5" x14ac:dyDescent="0.25">
      <c r="A10399" s="83">
        <v>20020</v>
      </c>
      <c r="B10399" s="83" t="s">
        <v>10971</v>
      </c>
      <c r="C10399" s="83" t="s">
        <v>547</v>
      </c>
      <c r="D10399" s="359">
        <v>18.649999999999999</v>
      </c>
      <c r="E10399" s="522" t="s">
        <v>619</v>
      </c>
    </row>
    <row r="10400" spans="1:5" ht="13.5" x14ac:dyDescent="0.25">
      <c r="A10400" s="83">
        <v>41038</v>
      </c>
      <c r="B10400" s="83" t="s">
        <v>10972</v>
      </c>
      <c r="C10400" s="83" t="s">
        <v>232</v>
      </c>
      <c r="D10400" s="359">
        <v>3280.63</v>
      </c>
      <c r="E10400" s="522" t="s">
        <v>619</v>
      </c>
    </row>
    <row r="10401" spans="1:5" ht="13.5" x14ac:dyDescent="0.25">
      <c r="A10401" s="83">
        <v>4094</v>
      </c>
      <c r="B10401" s="83" t="s">
        <v>10973</v>
      </c>
      <c r="C10401" s="83" t="s">
        <v>547</v>
      </c>
      <c r="D10401" s="359">
        <v>26.39</v>
      </c>
      <c r="E10401" s="522" t="s">
        <v>619</v>
      </c>
    </row>
    <row r="10402" spans="1:5" ht="13.5" x14ac:dyDescent="0.25">
      <c r="A10402" s="83">
        <v>40988</v>
      </c>
      <c r="B10402" s="83" t="s">
        <v>10974</v>
      </c>
      <c r="C10402" s="83" t="s">
        <v>232</v>
      </c>
      <c r="D10402" s="359">
        <v>4644.63</v>
      </c>
      <c r="E10402" s="522" t="s">
        <v>619</v>
      </c>
    </row>
    <row r="10403" spans="1:5" ht="13.5" x14ac:dyDescent="0.25">
      <c r="A10403" s="83">
        <v>4095</v>
      </c>
      <c r="B10403" s="83" t="s">
        <v>10975</v>
      </c>
      <c r="C10403" s="83" t="s">
        <v>547</v>
      </c>
      <c r="D10403" s="359">
        <v>19.059999999999999</v>
      </c>
      <c r="E10403" s="522" t="s">
        <v>619</v>
      </c>
    </row>
    <row r="10404" spans="1:5" ht="13.5" x14ac:dyDescent="0.25">
      <c r="A10404" s="83">
        <v>40990</v>
      </c>
      <c r="B10404" s="83" t="s">
        <v>10976</v>
      </c>
      <c r="C10404" s="83" t="s">
        <v>232</v>
      </c>
      <c r="D10404" s="359">
        <v>3352.72</v>
      </c>
      <c r="E10404" s="522" t="s">
        <v>619</v>
      </c>
    </row>
    <row r="10405" spans="1:5" ht="13.5" x14ac:dyDescent="0.25">
      <c r="A10405" s="83">
        <v>4097</v>
      </c>
      <c r="B10405" s="83" t="s">
        <v>10977</v>
      </c>
      <c r="C10405" s="83" t="s">
        <v>547</v>
      </c>
      <c r="D10405" s="359">
        <v>22.7</v>
      </c>
      <c r="E10405" s="522" t="s">
        <v>619</v>
      </c>
    </row>
    <row r="10406" spans="1:5" ht="13.5" x14ac:dyDescent="0.25">
      <c r="A10406" s="83">
        <v>40994</v>
      </c>
      <c r="B10406" s="83" t="s">
        <v>10978</v>
      </c>
      <c r="C10406" s="83" t="s">
        <v>232</v>
      </c>
      <c r="D10406" s="359">
        <v>3996.4</v>
      </c>
      <c r="E10406" s="522" t="s">
        <v>619</v>
      </c>
    </row>
    <row r="10407" spans="1:5" ht="13.5" x14ac:dyDescent="0.25">
      <c r="A10407" s="83">
        <v>4096</v>
      </c>
      <c r="B10407" s="83" t="s">
        <v>10979</v>
      </c>
      <c r="C10407" s="83" t="s">
        <v>547</v>
      </c>
      <c r="D10407" s="359">
        <v>22.94</v>
      </c>
      <c r="E10407" s="522" t="s">
        <v>619</v>
      </c>
    </row>
    <row r="10408" spans="1:5" ht="13.5" x14ac:dyDescent="0.25">
      <c r="A10408" s="83">
        <v>40992</v>
      </c>
      <c r="B10408" s="83" t="s">
        <v>10980</v>
      </c>
      <c r="C10408" s="83" t="s">
        <v>232</v>
      </c>
      <c r="D10408" s="359">
        <v>4035.22</v>
      </c>
      <c r="E10408" s="522" t="s">
        <v>619</v>
      </c>
    </row>
    <row r="10409" spans="1:5" ht="13.5" x14ac:dyDescent="0.25">
      <c r="A10409" s="83">
        <v>13955</v>
      </c>
      <c r="B10409" s="83" t="s">
        <v>10981</v>
      </c>
      <c r="C10409" s="83" t="s">
        <v>225</v>
      </c>
      <c r="D10409" s="359">
        <v>1817.63</v>
      </c>
      <c r="E10409" s="522" t="s">
        <v>619</v>
      </c>
    </row>
    <row r="10410" spans="1:5" ht="13.5" x14ac:dyDescent="0.25">
      <c r="A10410" s="83">
        <v>4114</v>
      </c>
      <c r="B10410" s="83" t="s">
        <v>10982</v>
      </c>
      <c r="C10410" s="83" t="s">
        <v>225</v>
      </c>
      <c r="D10410" s="359">
        <v>63.23</v>
      </c>
      <c r="E10410" s="522" t="s">
        <v>619</v>
      </c>
    </row>
    <row r="10411" spans="1:5" ht="13.5" x14ac:dyDescent="0.25">
      <c r="A10411" s="83">
        <v>36797</v>
      </c>
      <c r="B10411" s="83" t="s">
        <v>10983</v>
      </c>
      <c r="C10411" s="83" t="s">
        <v>225</v>
      </c>
      <c r="D10411" s="359">
        <v>56.3</v>
      </c>
      <c r="E10411" s="522" t="s">
        <v>619</v>
      </c>
    </row>
    <row r="10412" spans="1:5" ht="13.5" x14ac:dyDescent="0.25">
      <c r="A10412" s="83">
        <v>4107</v>
      </c>
      <c r="B10412" s="83" t="s">
        <v>10984</v>
      </c>
      <c r="C10412" s="83" t="s">
        <v>225</v>
      </c>
      <c r="D10412" s="359">
        <v>53.08</v>
      </c>
      <c r="E10412" s="522" t="s">
        <v>619</v>
      </c>
    </row>
    <row r="10413" spans="1:5" ht="13.5" x14ac:dyDescent="0.25">
      <c r="A10413" s="83">
        <v>4102</v>
      </c>
      <c r="B10413" s="83" t="s">
        <v>10985</v>
      </c>
      <c r="C10413" s="83" t="s">
        <v>225</v>
      </c>
      <c r="D10413" s="359">
        <v>64.8</v>
      </c>
      <c r="E10413" s="522" t="s">
        <v>619</v>
      </c>
    </row>
    <row r="10414" spans="1:5" ht="13.5" x14ac:dyDescent="0.25">
      <c r="A10414" s="83">
        <v>36799</v>
      </c>
      <c r="B10414" s="83" t="s">
        <v>10986</v>
      </c>
      <c r="C10414" s="83" t="s">
        <v>225</v>
      </c>
      <c r="D10414" s="359">
        <v>54.65</v>
      </c>
      <c r="E10414" s="522" t="s">
        <v>619</v>
      </c>
    </row>
    <row r="10415" spans="1:5" ht="13.5" x14ac:dyDescent="0.25">
      <c r="A10415" s="83">
        <v>2747</v>
      </c>
      <c r="B10415" s="83" t="s">
        <v>10987</v>
      </c>
      <c r="C10415" s="83" t="s">
        <v>206</v>
      </c>
      <c r="D10415" s="359">
        <v>24.29</v>
      </c>
      <c r="E10415" s="522" t="s">
        <v>619</v>
      </c>
    </row>
    <row r="10416" spans="1:5" ht="13.5" x14ac:dyDescent="0.25">
      <c r="A10416" s="83">
        <v>21138</v>
      </c>
      <c r="B10416" s="83" t="s">
        <v>10988</v>
      </c>
      <c r="C10416" s="83" t="s">
        <v>206</v>
      </c>
      <c r="D10416" s="359">
        <v>7.7</v>
      </c>
      <c r="E10416" s="522" t="s">
        <v>619</v>
      </c>
    </row>
    <row r="10417" spans="1:5" ht="13.5" x14ac:dyDescent="0.25">
      <c r="A10417" s="83">
        <v>10826</v>
      </c>
      <c r="B10417" s="83" t="s">
        <v>10989</v>
      </c>
      <c r="C10417" s="83" t="s">
        <v>225</v>
      </c>
      <c r="D10417" s="359">
        <v>61.78</v>
      </c>
      <c r="E10417" s="522" t="s">
        <v>619</v>
      </c>
    </row>
    <row r="10418" spans="1:5" ht="13.5" x14ac:dyDescent="0.25">
      <c r="A10418" s="83">
        <v>365</v>
      </c>
      <c r="B10418" s="83" t="s">
        <v>10990</v>
      </c>
      <c r="C10418" s="83" t="s">
        <v>225</v>
      </c>
      <c r="D10418" s="359">
        <v>38.299999999999997</v>
      </c>
      <c r="E10418" s="522" t="s">
        <v>619</v>
      </c>
    </row>
    <row r="10419" spans="1:5" ht="13.5" x14ac:dyDescent="0.25">
      <c r="A10419" s="83">
        <v>38639</v>
      </c>
      <c r="B10419" s="83" t="s">
        <v>10991</v>
      </c>
      <c r="C10419" s="83" t="s">
        <v>225</v>
      </c>
      <c r="D10419" s="359">
        <v>148.27000000000001</v>
      </c>
      <c r="E10419" s="522" t="s">
        <v>619</v>
      </c>
    </row>
    <row r="10420" spans="1:5" ht="13.5" x14ac:dyDescent="0.25">
      <c r="A10420" s="83">
        <v>38640</v>
      </c>
      <c r="B10420" s="83" t="s">
        <v>10992</v>
      </c>
      <c r="C10420" s="83" t="s">
        <v>225</v>
      </c>
      <c r="D10420" s="359">
        <v>2.2200000000000002</v>
      </c>
      <c r="E10420" s="522" t="s">
        <v>619</v>
      </c>
    </row>
    <row r="10421" spans="1:5" ht="13.5" x14ac:dyDescent="0.25">
      <c r="A10421" s="83">
        <v>358</v>
      </c>
      <c r="B10421" s="83" t="s">
        <v>10993</v>
      </c>
      <c r="C10421" s="83" t="s">
        <v>225</v>
      </c>
      <c r="D10421" s="359">
        <v>45.71</v>
      </c>
      <c r="E10421" s="522" t="s">
        <v>619</v>
      </c>
    </row>
    <row r="10422" spans="1:5" ht="13.5" x14ac:dyDescent="0.25">
      <c r="A10422" s="83">
        <v>359</v>
      </c>
      <c r="B10422" s="83" t="s">
        <v>10994</v>
      </c>
      <c r="C10422" s="83" t="s">
        <v>225</v>
      </c>
      <c r="D10422" s="359">
        <v>93.9</v>
      </c>
      <c r="E10422" s="522" t="s">
        <v>619</v>
      </c>
    </row>
    <row r="10423" spans="1:5" ht="13.5" x14ac:dyDescent="0.25">
      <c r="A10423" s="83">
        <v>38641</v>
      </c>
      <c r="B10423" s="83" t="s">
        <v>10995</v>
      </c>
      <c r="C10423" s="83" t="s">
        <v>225</v>
      </c>
      <c r="D10423" s="359">
        <v>92.67</v>
      </c>
      <c r="E10423" s="522" t="s">
        <v>619</v>
      </c>
    </row>
    <row r="10424" spans="1:5" ht="13.5" x14ac:dyDescent="0.25">
      <c r="A10424" s="83">
        <v>360</v>
      </c>
      <c r="B10424" s="83" t="s">
        <v>10996</v>
      </c>
      <c r="C10424" s="83" t="s">
        <v>225</v>
      </c>
      <c r="D10424" s="359">
        <v>2.15</v>
      </c>
      <c r="E10424" s="522" t="s">
        <v>619</v>
      </c>
    </row>
    <row r="10425" spans="1:5" ht="13.5" x14ac:dyDescent="0.25">
      <c r="A10425" s="83">
        <v>42430</v>
      </c>
      <c r="B10425" s="83" t="s">
        <v>10997</v>
      </c>
      <c r="C10425" s="83" t="s">
        <v>225</v>
      </c>
      <c r="D10425" s="359">
        <v>5649.42</v>
      </c>
      <c r="E10425" s="522" t="s">
        <v>619</v>
      </c>
    </row>
    <row r="10426" spans="1:5" ht="13.5" x14ac:dyDescent="0.25">
      <c r="A10426" s="83">
        <v>4214</v>
      </c>
      <c r="B10426" s="83" t="s">
        <v>10998</v>
      </c>
      <c r="C10426" s="83" t="s">
        <v>225</v>
      </c>
      <c r="D10426" s="359">
        <v>14.33</v>
      </c>
      <c r="E10426" s="522" t="s">
        <v>619</v>
      </c>
    </row>
    <row r="10427" spans="1:5" ht="13.5" x14ac:dyDescent="0.25">
      <c r="A10427" s="83">
        <v>4215</v>
      </c>
      <c r="B10427" s="83" t="s">
        <v>10999</v>
      </c>
      <c r="C10427" s="83" t="s">
        <v>225</v>
      </c>
      <c r="D10427" s="359">
        <v>9.43</v>
      </c>
      <c r="E10427" s="522" t="s">
        <v>619</v>
      </c>
    </row>
    <row r="10428" spans="1:5" ht="13.5" x14ac:dyDescent="0.25">
      <c r="A10428" s="83">
        <v>4210</v>
      </c>
      <c r="B10428" s="83" t="s">
        <v>11000</v>
      </c>
      <c r="C10428" s="83" t="s">
        <v>225</v>
      </c>
      <c r="D10428" s="359">
        <v>1.58</v>
      </c>
      <c r="E10428" s="522" t="s">
        <v>619</v>
      </c>
    </row>
    <row r="10429" spans="1:5" ht="13.5" x14ac:dyDescent="0.25">
      <c r="A10429" s="83">
        <v>4212</v>
      </c>
      <c r="B10429" s="83" t="s">
        <v>11001</v>
      </c>
      <c r="C10429" s="83" t="s">
        <v>225</v>
      </c>
      <c r="D10429" s="359">
        <v>4.55</v>
      </c>
      <c r="E10429" s="522" t="s">
        <v>619</v>
      </c>
    </row>
    <row r="10430" spans="1:5" ht="13.5" x14ac:dyDescent="0.25">
      <c r="A10430" s="83">
        <v>4213</v>
      </c>
      <c r="B10430" s="83" t="s">
        <v>11002</v>
      </c>
      <c r="C10430" s="83" t="s">
        <v>225</v>
      </c>
      <c r="D10430" s="359">
        <v>20.350000000000001</v>
      </c>
      <c r="E10430" s="522" t="s">
        <v>619</v>
      </c>
    </row>
    <row r="10431" spans="1:5" ht="13.5" x14ac:dyDescent="0.25">
      <c r="A10431" s="83">
        <v>4211</v>
      </c>
      <c r="B10431" s="83" t="s">
        <v>11003</v>
      </c>
      <c r="C10431" s="83" t="s">
        <v>225</v>
      </c>
      <c r="D10431" s="359">
        <v>2.2799999999999998</v>
      </c>
      <c r="E10431" s="522" t="s">
        <v>619</v>
      </c>
    </row>
    <row r="10432" spans="1:5" ht="13.5" x14ac:dyDescent="0.25">
      <c r="A10432" s="83">
        <v>4209</v>
      </c>
      <c r="B10432" s="83" t="s">
        <v>11004</v>
      </c>
      <c r="C10432" s="83" t="s">
        <v>225</v>
      </c>
      <c r="D10432" s="359">
        <v>17.84</v>
      </c>
      <c r="E10432" s="522" t="s">
        <v>619</v>
      </c>
    </row>
    <row r="10433" spans="1:5" ht="13.5" x14ac:dyDescent="0.25">
      <c r="A10433" s="83">
        <v>4180</v>
      </c>
      <c r="B10433" s="83" t="s">
        <v>11005</v>
      </c>
      <c r="C10433" s="83" t="s">
        <v>225</v>
      </c>
      <c r="D10433" s="359">
        <v>13.43</v>
      </c>
      <c r="E10433" s="522" t="s">
        <v>619</v>
      </c>
    </row>
    <row r="10434" spans="1:5" ht="13.5" x14ac:dyDescent="0.25">
      <c r="A10434" s="83">
        <v>4177</v>
      </c>
      <c r="B10434" s="83" t="s">
        <v>11006</v>
      </c>
      <c r="C10434" s="83" t="s">
        <v>225</v>
      </c>
      <c r="D10434" s="359">
        <v>4.46</v>
      </c>
      <c r="E10434" s="522" t="s">
        <v>619</v>
      </c>
    </row>
    <row r="10435" spans="1:5" ht="13.5" x14ac:dyDescent="0.25">
      <c r="A10435" s="83">
        <v>4179</v>
      </c>
      <c r="B10435" s="83" t="s">
        <v>11007</v>
      </c>
      <c r="C10435" s="83" t="s">
        <v>225</v>
      </c>
      <c r="D10435" s="359">
        <v>9.1199999999999992</v>
      </c>
      <c r="E10435" s="522" t="s">
        <v>619</v>
      </c>
    </row>
    <row r="10436" spans="1:5" ht="13.5" x14ac:dyDescent="0.25">
      <c r="A10436" s="83">
        <v>4208</v>
      </c>
      <c r="B10436" s="83" t="s">
        <v>11008</v>
      </c>
      <c r="C10436" s="83" t="s">
        <v>225</v>
      </c>
      <c r="D10436" s="359">
        <v>42.48</v>
      </c>
      <c r="E10436" s="522" t="s">
        <v>619</v>
      </c>
    </row>
    <row r="10437" spans="1:5" ht="13.5" x14ac:dyDescent="0.25">
      <c r="A10437" s="83">
        <v>4181</v>
      </c>
      <c r="B10437" s="83" t="s">
        <v>11009</v>
      </c>
      <c r="C10437" s="83" t="s">
        <v>225</v>
      </c>
      <c r="D10437" s="359">
        <v>27.75</v>
      </c>
      <c r="E10437" s="522" t="s">
        <v>619</v>
      </c>
    </row>
    <row r="10438" spans="1:5" ht="13.5" x14ac:dyDescent="0.25">
      <c r="A10438" s="83">
        <v>4178</v>
      </c>
      <c r="B10438" s="83" t="s">
        <v>11010</v>
      </c>
      <c r="C10438" s="83" t="s">
        <v>225</v>
      </c>
      <c r="D10438" s="359">
        <v>6.18</v>
      </c>
      <c r="E10438" s="522" t="s">
        <v>619</v>
      </c>
    </row>
    <row r="10439" spans="1:5" ht="13.5" x14ac:dyDescent="0.25">
      <c r="A10439" s="83">
        <v>4182</v>
      </c>
      <c r="B10439" s="83" t="s">
        <v>11011</v>
      </c>
      <c r="C10439" s="83" t="s">
        <v>225</v>
      </c>
      <c r="D10439" s="359">
        <v>69.099999999999994</v>
      </c>
      <c r="E10439" s="522" t="s">
        <v>619</v>
      </c>
    </row>
    <row r="10440" spans="1:5" ht="13.5" x14ac:dyDescent="0.25">
      <c r="A10440" s="83">
        <v>4183</v>
      </c>
      <c r="B10440" s="83" t="s">
        <v>11012</v>
      </c>
      <c r="C10440" s="83" t="s">
        <v>225</v>
      </c>
      <c r="D10440" s="359">
        <v>111.24</v>
      </c>
      <c r="E10440" s="522" t="s">
        <v>619</v>
      </c>
    </row>
    <row r="10441" spans="1:5" ht="13.5" x14ac:dyDescent="0.25">
      <c r="A10441" s="83">
        <v>4184</v>
      </c>
      <c r="B10441" s="83" t="s">
        <v>11013</v>
      </c>
      <c r="C10441" s="83" t="s">
        <v>225</v>
      </c>
      <c r="D10441" s="359">
        <v>245.56</v>
      </c>
      <c r="E10441" s="522" t="s">
        <v>619</v>
      </c>
    </row>
    <row r="10442" spans="1:5" ht="13.5" x14ac:dyDescent="0.25">
      <c r="A10442" s="83">
        <v>4185</v>
      </c>
      <c r="B10442" s="83" t="s">
        <v>11014</v>
      </c>
      <c r="C10442" s="83" t="s">
        <v>225</v>
      </c>
      <c r="D10442" s="359">
        <v>408.02</v>
      </c>
      <c r="E10442" s="522" t="s">
        <v>619</v>
      </c>
    </row>
    <row r="10443" spans="1:5" ht="13.5" x14ac:dyDescent="0.25">
      <c r="A10443" s="83">
        <v>4205</v>
      </c>
      <c r="B10443" s="83" t="s">
        <v>11015</v>
      </c>
      <c r="C10443" s="83" t="s">
        <v>225</v>
      </c>
      <c r="D10443" s="359">
        <v>23.56</v>
      </c>
      <c r="E10443" s="522" t="s">
        <v>619</v>
      </c>
    </row>
    <row r="10444" spans="1:5" ht="13.5" x14ac:dyDescent="0.25">
      <c r="A10444" s="83">
        <v>4192</v>
      </c>
      <c r="B10444" s="83" t="s">
        <v>11016</v>
      </c>
      <c r="C10444" s="83" t="s">
        <v>225</v>
      </c>
      <c r="D10444" s="359">
        <v>23.56</v>
      </c>
      <c r="E10444" s="522" t="s">
        <v>619</v>
      </c>
    </row>
    <row r="10445" spans="1:5" ht="13.5" x14ac:dyDescent="0.25">
      <c r="A10445" s="83">
        <v>4191</v>
      </c>
      <c r="B10445" s="83" t="s">
        <v>11017</v>
      </c>
      <c r="C10445" s="83" t="s">
        <v>225</v>
      </c>
      <c r="D10445" s="359">
        <v>23.56</v>
      </c>
      <c r="E10445" s="522" t="s">
        <v>619</v>
      </c>
    </row>
    <row r="10446" spans="1:5" ht="13.5" x14ac:dyDescent="0.25">
      <c r="A10446" s="83">
        <v>4207</v>
      </c>
      <c r="B10446" s="83" t="s">
        <v>11018</v>
      </c>
      <c r="C10446" s="83" t="s">
        <v>225</v>
      </c>
      <c r="D10446" s="359">
        <v>18.96</v>
      </c>
      <c r="E10446" s="522" t="s">
        <v>619</v>
      </c>
    </row>
    <row r="10447" spans="1:5" ht="13.5" x14ac:dyDescent="0.25">
      <c r="A10447" s="83">
        <v>4206</v>
      </c>
      <c r="B10447" s="83" t="s">
        <v>11019</v>
      </c>
      <c r="C10447" s="83" t="s">
        <v>225</v>
      </c>
      <c r="D10447" s="359">
        <v>18.41</v>
      </c>
      <c r="E10447" s="522" t="s">
        <v>619</v>
      </c>
    </row>
    <row r="10448" spans="1:5" ht="13.5" x14ac:dyDescent="0.25">
      <c r="A10448" s="83">
        <v>4190</v>
      </c>
      <c r="B10448" s="83" t="s">
        <v>11020</v>
      </c>
      <c r="C10448" s="83" t="s">
        <v>225</v>
      </c>
      <c r="D10448" s="359">
        <v>18.41</v>
      </c>
      <c r="E10448" s="522" t="s">
        <v>619</v>
      </c>
    </row>
    <row r="10449" spans="1:5" ht="13.5" x14ac:dyDescent="0.25">
      <c r="A10449" s="83">
        <v>4186</v>
      </c>
      <c r="B10449" s="83" t="s">
        <v>11021</v>
      </c>
      <c r="C10449" s="83" t="s">
        <v>225</v>
      </c>
      <c r="D10449" s="359">
        <v>5.44</v>
      </c>
      <c r="E10449" s="522" t="s">
        <v>619</v>
      </c>
    </row>
    <row r="10450" spans="1:5" ht="13.5" x14ac:dyDescent="0.25">
      <c r="A10450" s="83">
        <v>4188</v>
      </c>
      <c r="B10450" s="83" t="s">
        <v>11022</v>
      </c>
      <c r="C10450" s="83" t="s">
        <v>225</v>
      </c>
      <c r="D10450" s="359">
        <v>11.11</v>
      </c>
      <c r="E10450" s="522" t="s">
        <v>619</v>
      </c>
    </row>
    <row r="10451" spans="1:5" ht="13.5" x14ac:dyDescent="0.25">
      <c r="A10451" s="83">
        <v>4189</v>
      </c>
      <c r="B10451" s="83" t="s">
        <v>11023</v>
      </c>
      <c r="C10451" s="83" t="s">
        <v>225</v>
      </c>
      <c r="D10451" s="359">
        <v>11.11</v>
      </c>
      <c r="E10451" s="522" t="s">
        <v>619</v>
      </c>
    </row>
    <row r="10452" spans="1:5" ht="13.5" x14ac:dyDescent="0.25">
      <c r="A10452" s="83">
        <v>4197</v>
      </c>
      <c r="B10452" s="83" t="s">
        <v>11024</v>
      </c>
      <c r="C10452" s="83" t="s">
        <v>225</v>
      </c>
      <c r="D10452" s="359">
        <v>58.83</v>
      </c>
      <c r="E10452" s="522" t="s">
        <v>619</v>
      </c>
    </row>
    <row r="10453" spans="1:5" ht="13.5" x14ac:dyDescent="0.25">
      <c r="A10453" s="83">
        <v>4194</v>
      </c>
      <c r="B10453" s="83" t="s">
        <v>11025</v>
      </c>
      <c r="C10453" s="83" t="s">
        <v>225</v>
      </c>
      <c r="D10453" s="359">
        <v>35.549999999999997</v>
      </c>
      <c r="E10453" s="522" t="s">
        <v>619</v>
      </c>
    </row>
    <row r="10454" spans="1:5" ht="13.5" x14ac:dyDescent="0.25">
      <c r="A10454" s="83">
        <v>4193</v>
      </c>
      <c r="B10454" s="83" t="s">
        <v>11026</v>
      </c>
      <c r="C10454" s="83" t="s">
        <v>225</v>
      </c>
      <c r="D10454" s="359">
        <v>35.549999999999997</v>
      </c>
      <c r="E10454" s="522" t="s">
        <v>619</v>
      </c>
    </row>
    <row r="10455" spans="1:5" ht="13.5" x14ac:dyDescent="0.25">
      <c r="A10455" s="83">
        <v>4204</v>
      </c>
      <c r="B10455" s="83" t="s">
        <v>11027</v>
      </c>
      <c r="C10455" s="83" t="s">
        <v>225</v>
      </c>
      <c r="D10455" s="359">
        <v>35.549999999999997</v>
      </c>
      <c r="E10455" s="522" t="s">
        <v>619</v>
      </c>
    </row>
    <row r="10456" spans="1:5" ht="13.5" x14ac:dyDescent="0.25">
      <c r="A10456" s="83">
        <v>4187</v>
      </c>
      <c r="B10456" s="83" t="s">
        <v>11028</v>
      </c>
      <c r="C10456" s="83" t="s">
        <v>225</v>
      </c>
      <c r="D10456" s="359">
        <v>7.08</v>
      </c>
      <c r="E10456" s="522" t="s">
        <v>619</v>
      </c>
    </row>
    <row r="10457" spans="1:5" ht="13.5" x14ac:dyDescent="0.25">
      <c r="A10457" s="83">
        <v>4202</v>
      </c>
      <c r="B10457" s="83" t="s">
        <v>11029</v>
      </c>
      <c r="C10457" s="83" t="s">
        <v>225</v>
      </c>
      <c r="D10457" s="359">
        <v>107.45</v>
      </c>
      <c r="E10457" s="522" t="s">
        <v>619</v>
      </c>
    </row>
    <row r="10458" spans="1:5" ht="13.5" x14ac:dyDescent="0.25">
      <c r="A10458" s="83">
        <v>4203</v>
      </c>
      <c r="B10458" s="83" t="s">
        <v>11030</v>
      </c>
      <c r="C10458" s="83" t="s">
        <v>225</v>
      </c>
      <c r="D10458" s="359">
        <v>94.9</v>
      </c>
      <c r="E10458" s="522" t="s">
        <v>619</v>
      </c>
    </row>
    <row r="10459" spans="1:5" ht="13.5" x14ac:dyDescent="0.25">
      <c r="A10459" s="83">
        <v>40368</v>
      </c>
      <c r="B10459" s="83" t="s">
        <v>11031</v>
      </c>
      <c r="C10459" s="83" t="s">
        <v>225</v>
      </c>
      <c r="D10459" s="359">
        <v>57.38</v>
      </c>
      <c r="E10459" s="522" t="s">
        <v>619</v>
      </c>
    </row>
    <row r="10460" spans="1:5" ht="13.5" x14ac:dyDescent="0.25">
      <c r="A10460" s="83">
        <v>40365</v>
      </c>
      <c r="B10460" s="83" t="s">
        <v>11032</v>
      </c>
      <c r="C10460" s="83" t="s">
        <v>225</v>
      </c>
      <c r="D10460" s="359">
        <v>38.71</v>
      </c>
      <c r="E10460" s="522" t="s">
        <v>619</v>
      </c>
    </row>
    <row r="10461" spans="1:5" ht="13.5" x14ac:dyDescent="0.25">
      <c r="A10461" s="83">
        <v>40356</v>
      </c>
      <c r="B10461" s="83" t="s">
        <v>11033</v>
      </c>
      <c r="C10461" s="83" t="s">
        <v>225</v>
      </c>
      <c r="D10461" s="359">
        <v>13.22</v>
      </c>
      <c r="E10461" s="522" t="s">
        <v>619</v>
      </c>
    </row>
    <row r="10462" spans="1:5" ht="13.5" x14ac:dyDescent="0.25">
      <c r="A10462" s="83">
        <v>40362</v>
      </c>
      <c r="B10462" s="83" t="s">
        <v>11034</v>
      </c>
      <c r="C10462" s="83" t="s">
        <v>225</v>
      </c>
      <c r="D10462" s="359">
        <v>25.64</v>
      </c>
      <c r="E10462" s="522" t="s">
        <v>619</v>
      </c>
    </row>
    <row r="10463" spans="1:5" ht="13.5" x14ac:dyDescent="0.25">
      <c r="A10463" s="83">
        <v>40374</v>
      </c>
      <c r="B10463" s="83" t="s">
        <v>11035</v>
      </c>
      <c r="C10463" s="83" t="s">
        <v>225</v>
      </c>
      <c r="D10463" s="359">
        <v>149.97999999999999</v>
      </c>
      <c r="E10463" s="522" t="s">
        <v>619</v>
      </c>
    </row>
    <row r="10464" spans="1:5" ht="13.5" x14ac:dyDescent="0.25">
      <c r="A10464" s="83">
        <v>40371</v>
      </c>
      <c r="B10464" s="83" t="s">
        <v>11036</v>
      </c>
      <c r="C10464" s="83" t="s">
        <v>225</v>
      </c>
      <c r="D10464" s="359">
        <v>94.41</v>
      </c>
      <c r="E10464" s="522" t="s">
        <v>619</v>
      </c>
    </row>
    <row r="10465" spans="1:5" ht="13.5" x14ac:dyDescent="0.25">
      <c r="A10465" s="83">
        <v>40359</v>
      </c>
      <c r="B10465" s="83" t="s">
        <v>11037</v>
      </c>
      <c r="C10465" s="83" t="s">
        <v>225</v>
      </c>
      <c r="D10465" s="359">
        <v>17.09</v>
      </c>
      <c r="E10465" s="522" t="s">
        <v>619</v>
      </c>
    </row>
    <row r="10466" spans="1:5" ht="13.5" x14ac:dyDescent="0.25">
      <c r="A10466" s="83">
        <v>7595</v>
      </c>
      <c r="B10466" s="83" t="s">
        <v>11038</v>
      </c>
      <c r="C10466" s="83" t="s">
        <v>547</v>
      </c>
      <c r="D10466" s="359">
        <v>14.94</v>
      </c>
      <c r="E10466" s="522" t="s">
        <v>619</v>
      </c>
    </row>
    <row r="10467" spans="1:5" ht="13.5" x14ac:dyDescent="0.25">
      <c r="A10467" s="83">
        <v>41094</v>
      </c>
      <c r="B10467" s="83" t="s">
        <v>11039</v>
      </c>
      <c r="C10467" s="83" t="s">
        <v>232</v>
      </c>
      <c r="D10467" s="359">
        <v>2628.36</v>
      </c>
      <c r="E10467" s="522" t="s">
        <v>619</v>
      </c>
    </row>
    <row r="10468" spans="1:5" ht="13.5" x14ac:dyDescent="0.25">
      <c r="A10468" s="83">
        <v>39609</v>
      </c>
      <c r="B10468" s="83" t="s">
        <v>11040</v>
      </c>
      <c r="C10468" s="83" t="s">
        <v>225</v>
      </c>
      <c r="D10468" s="359">
        <v>58244.04</v>
      </c>
      <c r="E10468" s="522" t="s">
        <v>619</v>
      </c>
    </row>
    <row r="10469" spans="1:5" ht="13.5" x14ac:dyDescent="0.25">
      <c r="A10469" s="83">
        <v>39610</v>
      </c>
      <c r="B10469" s="83" t="s">
        <v>11041</v>
      </c>
      <c r="C10469" s="83" t="s">
        <v>225</v>
      </c>
      <c r="D10469" s="359">
        <v>85018.13</v>
      </c>
      <c r="E10469" s="522" t="s">
        <v>619</v>
      </c>
    </row>
    <row r="10470" spans="1:5" ht="13.5" x14ac:dyDescent="0.25">
      <c r="A10470" s="83">
        <v>39611</v>
      </c>
      <c r="B10470" s="83" t="s">
        <v>11042</v>
      </c>
      <c r="C10470" s="83" t="s">
        <v>225</v>
      </c>
      <c r="D10470" s="359">
        <v>102885.85</v>
      </c>
      <c r="E10470" s="522" t="s">
        <v>619</v>
      </c>
    </row>
    <row r="10471" spans="1:5" ht="13.5" x14ac:dyDescent="0.25">
      <c r="A10471" s="83">
        <v>39612</v>
      </c>
      <c r="B10471" s="83" t="s">
        <v>11043</v>
      </c>
      <c r="C10471" s="83" t="s">
        <v>225</v>
      </c>
      <c r="D10471" s="359">
        <v>161173</v>
      </c>
      <c r="E10471" s="522" t="s">
        <v>619</v>
      </c>
    </row>
    <row r="10472" spans="1:5" ht="13.5" x14ac:dyDescent="0.25">
      <c r="A10472" s="83">
        <v>39608</v>
      </c>
      <c r="B10472" s="83" t="s">
        <v>11044</v>
      </c>
      <c r="C10472" s="83" t="s">
        <v>225</v>
      </c>
      <c r="D10472" s="359">
        <v>46571.32</v>
      </c>
      <c r="E10472" s="522" t="s">
        <v>619</v>
      </c>
    </row>
    <row r="10473" spans="1:5" ht="13.5" x14ac:dyDescent="0.25">
      <c r="A10473" s="83">
        <v>38175</v>
      </c>
      <c r="B10473" s="83" t="s">
        <v>11045</v>
      </c>
      <c r="C10473" s="83" t="s">
        <v>225</v>
      </c>
      <c r="D10473" s="359">
        <v>4.03</v>
      </c>
      <c r="E10473" s="522" t="s">
        <v>619</v>
      </c>
    </row>
    <row r="10474" spans="1:5" ht="13.5" x14ac:dyDescent="0.25">
      <c r="A10474" s="83">
        <v>38176</v>
      </c>
      <c r="B10474" s="83" t="s">
        <v>11046</v>
      </c>
      <c r="C10474" s="83" t="s">
        <v>225</v>
      </c>
      <c r="D10474" s="359">
        <v>11.87</v>
      </c>
      <c r="E10474" s="522" t="s">
        <v>619</v>
      </c>
    </row>
    <row r="10475" spans="1:5" ht="13.5" x14ac:dyDescent="0.25">
      <c r="A10475" s="83">
        <v>36152</v>
      </c>
      <c r="B10475" s="83" t="s">
        <v>11047</v>
      </c>
      <c r="C10475" s="83" t="s">
        <v>225</v>
      </c>
      <c r="D10475" s="359">
        <v>5.67</v>
      </c>
      <c r="E10475" s="522" t="s">
        <v>619</v>
      </c>
    </row>
    <row r="10476" spans="1:5" ht="13.5" x14ac:dyDescent="0.25">
      <c r="A10476" s="83">
        <v>11138</v>
      </c>
      <c r="B10476" s="83" t="s">
        <v>11048</v>
      </c>
      <c r="C10476" s="83" t="s">
        <v>7331</v>
      </c>
      <c r="D10476" s="359">
        <v>3.11</v>
      </c>
      <c r="E10476" s="522" t="s">
        <v>619</v>
      </c>
    </row>
    <row r="10477" spans="1:5" ht="13.5" x14ac:dyDescent="0.25">
      <c r="A10477" s="83">
        <v>4221</v>
      </c>
      <c r="B10477" s="83" t="s">
        <v>11049</v>
      </c>
      <c r="C10477" s="83" t="s">
        <v>7331</v>
      </c>
      <c r="D10477" s="359">
        <v>4.84</v>
      </c>
      <c r="E10477" s="522" t="s">
        <v>619</v>
      </c>
    </row>
    <row r="10478" spans="1:5" ht="13.5" x14ac:dyDescent="0.25">
      <c r="A10478" s="83">
        <v>4227</v>
      </c>
      <c r="B10478" s="83" t="s">
        <v>11050</v>
      </c>
      <c r="C10478" s="83" t="s">
        <v>7331</v>
      </c>
      <c r="D10478" s="359">
        <v>27.38</v>
      </c>
      <c r="E10478" s="522" t="s">
        <v>619</v>
      </c>
    </row>
    <row r="10479" spans="1:5" ht="13.5" x14ac:dyDescent="0.25">
      <c r="A10479" s="83">
        <v>38170</v>
      </c>
      <c r="B10479" s="83" t="s">
        <v>11051</v>
      </c>
      <c r="C10479" s="83" t="s">
        <v>225</v>
      </c>
      <c r="D10479" s="359">
        <v>17.64</v>
      </c>
      <c r="E10479" s="522" t="s">
        <v>619</v>
      </c>
    </row>
    <row r="10480" spans="1:5" ht="13.5" x14ac:dyDescent="0.25">
      <c r="A10480" s="83">
        <v>4252</v>
      </c>
      <c r="B10480" s="83" t="s">
        <v>11052</v>
      </c>
      <c r="C10480" s="83" t="s">
        <v>547</v>
      </c>
      <c r="D10480" s="359">
        <v>24.19</v>
      </c>
      <c r="E10480" s="522" t="s">
        <v>619</v>
      </c>
    </row>
    <row r="10481" spans="1:5" ht="13.5" x14ac:dyDescent="0.25">
      <c r="A10481" s="83">
        <v>40980</v>
      </c>
      <c r="B10481" s="83" t="s">
        <v>11053</v>
      </c>
      <c r="C10481" s="83" t="s">
        <v>232</v>
      </c>
      <c r="D10481" s="359">
        <v>4255.2</v>
      </c>
      <c r="E10481" s="522" t="s">
        <v>619</v>
      </c>
    </row>
    <row r="10482" spans="1:5" ht="13.5" x14ac:dyDescent="0.25">
      <c r="A10482" s="83">
        <v>4243</v>
      </c>
      <c r="B10482" s="83" t="s">
        <v>11054</v>
      </c>
      <c r="C10482" s="83" t="s">
        <v>547</v>
      </c>
      <c r="D10482" s="359">
        <v>17.809999999999999</v>
      </c>
      <c r="E10482" s="522" t="s">
        <v>619</v>
      </c>
    </row>
    <row r="10483" spans="1:5" ht="13.5" x14ac:dyDescent="0.25">
      <c r="A10483" s="83">
        <v>41031</v>
      </c>
      <c r="B10483" s="83" t="s">
        <v>11055</v>
      </c>
      <c r="C10483" s="83" t="s">
        <v>232</v>
      </c>
      <c r="D10483" s="359">
        <v>3135.9</v>
      </c>
      <c r="E10483" s="522" t="s">
        <v>619</v>
      </c>
    </row>
    <row r="10484" spans="1:5" ht="13.5" x14ac:dyDescent="0.25">
      <c r="A10484" s="83">
        <v>37666</v>
      </c>
      <c r="B10484" s="83" t="s">
        <v>11056</v>
      </c>
      <c r="C10484" s="83" t="s">
        <v>547</v>
      </c>
      <c r="D10484" s="359">
        <v>17.2</v>
      </c>
      <c r="E10484" s="522" t="s">
        <v>619</v>
      </c>
    </row>
    <row r="10485" spans="1:5" ht="13.5" x14ac:dyDescent="0.25">
      <c r="A10485" s="83">
        <v>40986</v>
      </c>
      <c r="B10485" s="83" t="s">
        <v>11057</v>
      </c>
      <c r="C10485" s="83" t="s">
        <v>232</v>
      </c>
      <c r="D10485" s="359">
        <v>3026.24</v>
      </c>
      <c r="E10485" s="522" t="s">
        <v>619</v>
      </c>
    </row>
    <row r="10486" spans="1:5" ht="13.5" x14ac:dyDescent="0.25">
      <c r="A10486" s="83">
        <v>4250</v>
      </c>
      <c r="B10486" s="83" t="s">
        <v>11058</v>
      </c>
      <c r="C10486" s="83" t="s">
        <v>547</v>
      </c>
      <c r="D10486" s="359">
        <v>20.81</v>
      </c>
      <c r="E10486" s="522" t="s">
        <v>619</v>
      </c>
    </row>
    <row r="10487" spans="1:5" ht="13.5" x14ac:dyDescent="0.25">
      <c r="A10487" s="83">
        <v>40978</v>
      </c>
      <c r="B10487" s="83" t="s">
        <v>11059</v>
      </c>
      <c r="C10487" s="83" t="s">
        <v>232</v>
      </c>
      <c r="D10487" s="359">
        <v>3661.92</v>
      </c>
      <c r="E10487" s="522" t="s">
        <v>619</v>
      </c>
    </row>
    <row r="10488" spans="1:5" ht="13.5" x14ac:dyDescent="0.25">
      <c r="A10488" s="83">
        <v>25960</v>
      </c>
      <c r="B10488" s="83" t="s">
        <v>11060</v>
      </c>
      <c r="C10488" s="83" t="s">
        <v>547</v>
      </c>
      <c r="D10488" s="359">
        <v>21.93</v>
      </c>
      <c r="E10488" s="522" t="s">
        <v>619</v>
      </c>
    </row>
    <row r="10489" spans="1:5" ht="13.5" x14ac:dyDescent="0.25">
      <c r="A10489" s="83">
        <v>41043</v>
      </c>
      <c r="B10489" s="83" t="s">
        <v>11061</v>
      </c>
      <c r="C10489" s="83" t="s">
        <v>232</v>
      </c>
      <c r="D10489" s="359">
        <v>3859.57</v>
      </c>
      <c r="E10489" s="522" t="s">
        <v>619</v>
      </c>
    </row>
    <row r="10490" spans="1:5" ht="13.5" x14ac:dyDescent="0.25">
      <c r="A10490" s="83">
        <v>4234</v>
      </c>
      <c r="B10490" s="83" t="s">
        <v>11062</v>
      </c>
      <c r="C10490" s="83" t="s">
        <v>547</v>
      </c>
      <c r="D10490" s="359">
        <v>24.04</v>
      </c>
      <c r="E10490" s="522" t="s">
        <v>619</v>
      </c>
    </row>
    <row r="10491" spans="1:5" ht="13.5" x14ac:dyDescent="0.25">
      <c r="A10491" s="83">
        <v>40987</v>
      </c>
      <c r="B10491" s="83" t="s">
        <v>11063</v>
      </c>
      <c r="C10491" s="83" t="s">
        <v>232</v>
      </c>
      <c r="D10491" s="359">
        <v>4227.99</v>
      </c>
      <c r="E10491" s="522" t="s">
        <v>619</v>
      </c>
    </row>
    <row r="10492" spans="1:5" ht="13.5" x14ac:dyDescent="0.25">
      <c r="A10492" s="83">
        <v>4253</v>
      </c>
      <c r="B10492" s="83" t="s">
        <v>11064</v>
      </c>
      <c r="C10492" s="83" t="s">
        <v>547</v>
      </c>
      <c r="D10492" s="359">
        <v>19.059999999999999</v>
      </c>
      <c r="E10492" s="522" t="s">
        <v>619</v>
      </c>
    </row>
    <row r="10493" spans="1:5" ht="13.5" x14ac:dyDescent="0.25">
      <c r="A10493" s="83">
        <v>40981</v>
      </c>
      <c r="B10493" s="83" t="s">
        <v>11065</v>
      </c>
      <c r="C10493" s="83" t="s">
        <v>232</v>
      </c>
      <c r="D10493" s="359">
        <v>3352.72</v>
      </c>
      <c r="E10493" s="522" t="s">
        <v>619</v>
      </c>
    </row>
    <row r="10494" spans="1:5" ht="13.5" x14ac:dyDescent="0.25">
      <c r="A10494" s="83">
        <v>4254</v>
      </c>
      <c r="B10494" s="83" t="s">
        <v>11066</v>
      </c>
      <c r="C10494" s="83" t="s">
        <v>547</v>
      </c>
      <c r="D10494" s="359">
        <v>35.56</v>
      </c>
      <c r="E10494" s="522" t="s">
        <v>619</v>
      </c>
    </row>
    <row r="10495" spans="1:5" ht="13.5" x14ac:dyDescent="0.25">
      <c r="A10495" s="83">
        <v>41036</v>
      </c>
      <c r="B10495" s="83" t="s">
        <v>11067</v>
      </c>
      <c r="C10495" s="83" t="s">
        <v>232</v>
      </c>
      <c r="D10495" s="359">
        <v>6255.94</v>
      </c>
      <c r="E10495" s="522" t="s">
        <v>619</v>
      </c>
    </row>
    <row r="10496" spans="1:5" ht="13.5" x14ac:dyDescent="0.25">
      <c r="A10496" s="83">
        <v>4251</v>
      </c>
      <c r="B10496" s="83" t="s">
        <v>11068</v>
      </c>
      <c r="C10496" s="83" t="s">
        <v>547</v>
      </c>
      <c r="D10496" s="359">
        <v>21.52</v>
      </c>
      <c r="E10496" s="522" t="s">
        <v>619</v>
      </c>
    </row>
    <row r="10497" spans="1:5" ht="13.5" x14ac:dyDescent="0.25">
      <c r="A10497" s="83">
        <v>40979</v>
      </c>
      <c r="B10497" s="83" t="s">
        <v>11069</v>
      </c>
      <c r="C10497" s="83" t="s">
        <v>232</v>
      </c>
      <c r="D10497" s="359">
        <v>3785</v>
      </c>
      <c r="E10497" s="522" t="s">
        <v>619</v>
      </c>
    </row>
    <row r="10498" spans="1:5" ht="13.5" x14ac:dyDescent="0.25">
      <c r="A10498" s="83">
        <v>4230</v>
      </c>
      <c r="B10498" s="83" t="s">
        <v>11070</v>
      </c>
      <c r="C10498" s="83" t="s">
        <v>547</v>
      </c>
      <c r="D10498" s="359">
        <v>22.73</v>
      </c>
      <c r="E10498" s="522" t="s">
        <v>619</v>
      </c>
    </row>
    <row r="10499" spans="1:5" ht="13.5" x14ac:dyDescent="0.25">
      <c r="A10499" s="83">
        <v>40998</v>
      </c>
      <c r="B10499" s="83" t="s">
        <v>11071</v>
      </c>
      <c r="C10499" s="83" t="s">
        <v>232</v>
      </c>
      <c r="D10499" s="359">
        <v>4000.19</v>
      </c>
      <c r="E10499" s="522" t="s">
        <v>619</v>
      </c>
    </row>
    <row r="10500" spans="1:5" ht="13.5" x14ac:dyDescent="0.25">
      <c r="A10500" s="83">
        <v>4257</v>
      </c>
      <c r="B10500" s="83" t="s">
        <v>11072</v>
      </c>
      <c r="C10500" s="83" t="s">
        <v>547</v>
      </c>
      <c r="D10500" s="359">
        <v>11.21</v>
      </c>
      <c r="E10500" s="522" t="s">
        <v>619</v>
      </c>
    </row>
    <row r="10501" spans="1:5" ht="13.5" x14ac:dyDescent="0.25">
      <c r="A10501" s="83">
        <v>40982</v>
      </c>
      <c r="B10501" s="83" t="s">
        <v>11073</v>
      </c>
      <c r="C10501" s="83" t="s">
        <v>232</v>
      </c>
      <c r="D10501" s="359">
        <v>1973.59</v>
      </c>
      <c r="E10501" s="522" t="s">
        <v>619</v>
      </c>
    </row>
    <row r="10502" spans="1:5" ht="13.5" x14ac:dyDescent="0.25">
      <c r="A10502" s="83">
        <v>4240</v>
      </c>
      <c r="B10502" s="83" t="s">
        <v>11074</v>
      </c>
      <c r="C10502" s="83" t="s">
        <v>547</v>
      </c>
      <c r="D10502" s="359">
        <v>22.32</v>
      </c>
      <c r="E10502" s="522" t="s">
        <v>619</v>
      </c>
    </row>
    <row r="10503" spans="1:5" ht="13.5" x14ac:dyDescent="0.25">
      <c r="A10503" s="83">
        <v>41026</v>
      </c>
      <c r="B10503" s="83" t="s">
        <v>11075</v>
      </c>
      <c r="C10503" s="83" t="s">
        <v>232</v>
      </c>
      <c r="D10503" s="359">
        <v>3925.36</v>
      </c>
      <c r="E10503" s="522" t="s">
        <v>619</v>
      </c>
    </row>
    <row r="10504" spans="1:5" ht="13.5" x14ac:dyDescent="0.25">
      <c r="A10504" s="83">
        <v>4239</v>
      </c>
      <c r="B10504" s="83" t="s">
        <v>11076</v>
      </c>
      <c r="C10504" s="83" t="s">
        <v>547</v>
      </c>
      <c r="D10504" s="359">
        <v>27.36</v>
      </c>
      <c r="E10504" s="522" t="s">
        <v>619</v>
      </c>
    </row>
    <row r="10505" spans="1:5" ht="13.5" x14ac:dyDescent="0.25">
      <c r="A10505" s="83">
        <v>41024</v>
      </c>
      <c r="B10505" s="83" t="s">
        <v>11077</v>
      </c>
      <c r="C10505" s="83" t="s">
        <v>232</v>
      </c>
      <c r="D10505" s="359">
        <v>4815.68</v>
      </c>
      <c r="E10505" s="522" t="s">
        <v>619</v>
      </c>
    </row>
    <row r="10506" spans="1:5" ht="13.5" x14ac:dyDescent="0.25">
      <c r="A10506" s="83">
        <v>4248</v>
      </c>
      <c r="B10506" s="83" t="s">
        <v>11078</v>
      </c>
      <c r="C10506" s="83" t="s">
        <v>547</v>
      </c>
      <c r="D10506" s="359">
        <v>21.52</v>
      </c>
      <c r="E10506" s="522" t="s">
        <v>619</v>
      </c>
    </row>
    <row r="10507" spans="1:5" ht="13.5" x14ac:dyDescent="0.25">
      <c r="A10507" s="83">
        <v>41033</v>
      </c>
      <c r="B10507" s="83" t="s">
        <v>11079</v>
      </c>
      <c r="C10507" s="83" t="s">
        <v>232</v>
      </c>
      <c r="D10507" s="359">
        <v>3786.16</v>
      </c>
      <c r="E10507" s="522" t="s">
        <v>619</v>
      </c>
    </row>
    <row r="10508" spans="1:5" ht="13.5" x14ac:dyDescent="0.25">
      <c r="A10508" s="83">
        <v>25959</v>
      </c>
      <c r="B10508" s="83" t="s">
        <v>11080</v>
      </c>
      <c r="C10508" s="83" t="s">
        <v>547</v>
      </c>
      <c r="D10508" s="359">
        <v>23.03</v>
      </c>
      <c r="E10508" s="522" t="s">
        <v>619</v>
      </c>
    </row>
    <row r="10509" spans="1:5" ht="13.5" x14ac:dyDescent="0.25">
      <c r="A10509" s="83">
        <v>41040</v>
      </c>
      <c r="B10509" s="83" t="s">
        <v>11081</v>
      </c>
      <c r="C10509" s="83" t="s">
        <v>232</v>
      </c>
      <c r="D10509" s="359">
        <v>4052.54</v>
      </c>
      <c r="E10509" s="522" t="s">
        <v>619</v>
      </c>
    </row>
    <row r="10510" spans="1:5" ht="13.5" x14ac:dyDescent="0.25">
      <c r="A10510" s="83">
        <v>4238</v>
      </c>
      <c r="B10510" s="83" t="s">
        <v>11082</v>
      </c>
      <c r="C10510" s="83" t="s">
        <v>547</v>
      </c>
      <c r="D10510" s="359">
        <v>17.329999999999998</v>
      </c>
      <c r="E10510" s="522" t="s">
        <v>619</v>
      </c>
    </row>
    <row r="10511" spans="1:5" ht="13.5" x14ac:dyDescent="0.25">
      <c r="A10511" s="83">
        <v>41012</v>
      </c>
      <c r="B10511" s="83" t="s">
        <v>11083</v>
      </c>
      <c r="C10511" s="83" t="s">
        <v>232</v>
      </c>
      <c r="D10511" s="359">
        <v>3051.75</v>
      </c>
      <c r="E10511" s="522" t="s">
        <v>619</v>
      </c>
    </row>
    <row r="10512" spans="1:5" ht="13.5" x14ac:dyDescent="0.25">
      <c r="A10512" s="83">
        <v>4237</v>
      </c>
      <c r="B10512" s="83" t="s">
        <v>11084</v>
      </c>
      <c r="C10512" s="83" t="s">
        <v>547</v>
      </c>
      <c r="D10512" s="359">
        <v>25.1</v>
      </c>
      <c r="E10512" s="522" t="s">
        <v>619</v>
      </c>
    </row>
    <row r="10513" spans="1:5" ht="13.5" x14ac:dyDescent="0.25">
      <c r="A10513" s="83">
        <v>41002</v>
      </c>
      <c r="B10513" s="83" t="s">
        <v>11085</v>
      </c>
      <c r="C10513" s="83" t="s">
        <v>232</v>
      </c>
      <c r="D10513" s="359">
        <v>4416.7</v>
      </c>
      <c r="E10513" s="522" t="s">
        <v>619</v>
      </c>
    </row>
    <row r="10514" spans="1:5" ht="13.5" x14ac:dyDescent="0.25">
      <c r="A10514" s="83">
        <v>4233</v>
      </c>
      <c r="B10514" s="83" t="s">
        <v>11086</v>
      </c>
      <c r="C10514" s="83" t="s">
        <v>547</v>
      </c>
      <c r="D10514" s="359">
        <v>19.77</v>
      </c>
      <c r="E10514" s="522" t="s">
        <v>619</v>
      </c>
    </row>
    <row r="10515" spans="1:5" ht="13.5" x14ac:dyDescent="0.25">
      <c r="A10515" s="83">
        <v>41001</v>
      </c>
      <c r="B10515" s="83" t="s">
        <v>11087</v>
      </c>
      <c r="C10515" s="83" t="s">
        <v>232</v>
      </c>
      <c r="D10515" s="359">
        <v>3480.18</v>
      </c>
      <c r="E10515" s="522" t="s">
        <v>619</v>
      </c>
    </row>
    <row r="10516" spans="1:5" ht="13.5" x14ac:dyDescent="0.25">
      <c r="A10516" s="83">
        <v>2</v>
      </c>
      <c r="B10516" s="83" t="s">
        <v>11088</v>
      </c>
      <c r="C10516" s="83" t="s">
        <v>229</v>
      </c>
      <c r="D10516" s="359">
        <v>13.69</v>
      </c>
      <c r="E10516" s="522" t="s">
        <v>619</v>
      </c>
    </row>
    <row r="10517" spans="1:5" ht="13.5" x14ac:dyDescent="0.25">
      <c r="A10517" s="83">
        <v>36517</v>
      </c>
      <c r="B10517" s="83" t="s">
        <v>11089</v>
      </c>
      <c r="C10517" s="83" t="s">
        <v>225</v>
      </c>
      <c r="D10517" s="359">
        <v>559440</v>
      </c>
      <c r="E10517" s="522" t="s">
        <v>619</v>
      </c>
    </row>
    <row r="10518" spans="1:5" ht="13.5" x14ac:dyDescent="0.25">
      <c r="A10518" s="83">
        <v>4262</v>
      </c>
      <c r="B10518" s="83" t="s">
        <v>11090</v>
      </c>
      <c r="C10518" s="83" t="s">
        <v>225</v>
      </c>
      <c r="D10518" s="359">
        <v>630000</v>
      </c>
      <c r="E10518" s="522" t="s">
        <v>619</v>
      </c>
    </row>
    <row r="10519" spans="1:5" ht="13.5" x14ac:dyDescent="0.25">
      <c r="A10519" s="83">
        <v>4263</v>
      </c>
      <c r="B10519" s="83" t="s">
        <v>11091</v>
      </c>
      <c r="C10519" s="83" t="s">
        <v>225</v>
      </c>
      <c r="D10519" s="359">
        <v>873599.95</v>
      </c>
      <c r="E10519" s="522" t="s">
        <v>619</v>
      </c>
    </row>
    <row r="10520" spans="1:5" ht="13.5" x14ac:dyDescent="0.25">
      <c r="A10520" s="83">
        <v>36518</v>
      </c>
      <c r="B10520" s="83" t="s">
        <v>11092</v>
      </c>
      <c r="C10520" s="83" t="s">
        <v>225</v>
      </c>
      <c r="D10520" s="359">
        <v>994559.95</v>
      </c>
      <c r="E10520" s="522" t="s">
        <v>619</v>
      </c>
    </row>
    <row r="10521" spans="1:5" ht="13.5" x14ac:dyDescent="0.25">
      <c r="A10521" s="83">
        <v>14221</v>
      </c>
      <c r="B10521" s="83" t="s">
        <v>11093</v>
      </c>
      <c r="C10521" s="83" t="s">
        <v>225</v>
      </c>
      <c r="D10521" s="359">
        <v>580439.97</v>
      </c>
      <c r="E10521" s="522" t="s">
        <v>619</v>
      </c>
    </row>
    <row r="10522" spans="1:5" ht="13.5" x14ac:dyDescent="0.25">
      <c r="A10522" s="83">
        <v>38402</v>
      </c>
      <c r="B10522" s="83" t="s">
        <v>11094</v>
      </c>
      <c r="C10522" s="83" t="s">
        <v>225</v>
      </c>
      <c r="D10522" s="359">
        <v>7.79</v>
      </c>
      <c r="E10522" s="522" t="s">
        <v>619</v>
      </c>
    </row>
    <row r="10523" spans="1:5" ht="13.5" x14ac:dyDescent="0.25">
      <c r="A10523" s="83">
        <v>3412</v>
      </c>
      <c r="B10523" s="83" t="s">
        <v>11095</v>
      </c>
      <c r="C10523" s="83" t="s">
        <v>184</v>
      </c>
      <c r="D10523" s="359">
        <v>14.39</v>
      </c>
      <c r="E10523" s="522" t="s">
        <v>619</v>
      </c>
    </row>
    <row r="10524" spans="1:5" ht="13.5" x14ac:dyDescent="0.25">
      <c r="A10524" s="83">
        <v>3413</v>
      </c>
      <c r="B10524" s="83" t="s">
        <v>11096</v>
      </c>
      <c r="C10524" s="83" t="s">
        <v>184</v>
      </c>
      <c r="D10524" s="359">
        <v>32.39</v>
      </c>
      <c r="E10524" s="522" t="s">
        <v>619</v>
      </c>
    </row>
    <row r="10525" spans="1:5" ht="13.5" x14ac:dyDescent="0.25">
      <c r="A10525" s="83">
        <v>39744</v>
      </c>
      <c r="B10525" s="83" t="s">
        <v>11097</v>
      </c>
      <c r="C10525" s="83" t="s">
        <v>184</v>
      </c>
      <c r="D10525" s="359">
        <v>25.15</v>
      </c>
      <c r="E10525" s="522" t="s">
        <v>619</v>
      </c>
    </row>
    <row r="10526" spans="1:5" ht="13.5" x14ac:dyDescent="0.25">
      <c r="A10526" s="83">
        <v>39745</v>
      </c>
      <c r="B10526" s="83" t="s">
        <v>11098</v>
      </c>
      <c r="C10526" s="83" t="s">
        <v>184</v>
      </c>
      <c r="D10526" s="359">
        <v>53.08</v>
      </c>
      <c r="E10526" s="522" t="s">
        <v>619</v>
      </c>
    </row>
    <row r="10527" spans="1:5" ht="13.5" x14ac:dyDescent="0.25">
      <c r="A10527" s="83">
        <v>39637</v>
      </c>
      <c r="B10527" s="83" t="s">
        <v>11099</v>
      </c>
      <c r="C10527" s="83" t="s">
        <v>184</v>
      </c>
      <c r="D10527" s="359">
        <v>104.35</v>
      </c>
      <c r="E10527" s="522" t="s">
        <v>619</v>
      </c>
    </row>
    <row r="10528" spans="1:5" ht="13.5" x14ac:dyDescent="0.25">
      <c r="A10528" s="83">
        <v>39638</v>
      </c>
      <c r="B10528" s="83" t="s">
        <v>11100</v>
      </c>
      <c r="C10528" s="83" t="s">
        <v>184</v>
      </c>
      <c r="D10528" s="359">
        <v>118.07</v>
      </c>
      <c r="E10528" s="522" t="s">
        <v>619</v>
      </c>
    </row>
    <row r="10529" spans="1:5" ht="13.5" x14ac:dyDescent="0.25">
      <c r="A10529" s="83">
        <v>39639</v>
      </c>
      <c r="B10529" s="83" t="s">
        <v>11101</v>
      </c>
      <c r="C10529" s="83" t="s">
        <v>184</v>
      </c>
      <c r="D10529" s="359">
        <v>178.15</v>
      </c>
      <c r="E10529" s="522" t="s">
        <v>619</v>
      </c>
    </row>
    <row r="10530" spans="1:5" ht="13.5" x14ac:dyDescent="0.25">
      <c r="A10530" s="83">
        <v>39517</v>
      </c>
      <c r="B10530" s="83" t="s">
        <v>11102</v>
      </c>
      <c r="C10530" s="83" t="s">
        <v>184</v>
      </c>
      <c r="D10530" s="359">
        <v>330.81</v>
      </c>
      <c r="E10530" s="522" t="s">
        <v>619</v>
      </c>
    </row>
    <row r="10531" spans="1:5" ht="13.5" x14ac:dyDescent="0.25">
      <c r="A10531" s="83">
        <v>39518</v>
      </c>
      <c r="B10531" s="83" t="s">
        <v>11103</v>
      </c>
      <c r="C10531" s="83" t="s">
        <v>184</v>
      </c>
      <c r="D10531" s="359">
        <v>392.18</v>
      </c>
      <c r="E10531" s="522" t="s">
        <v>619</v>
      </c>
    </row>
    <row r="10532" spans="1:5" ht="13.5" x14ac:dyDescent="0.25">
      <c r="A10532" s="83">
        <v>38366</v>
      </c>
      <c r="B10532" s="83" t="s">
        <v>11104</v>
      </c>
      <c r="C10532" s="83" t="s">
        <v>184</v>
      </c>
      <c r="D10532" s="359">
        <v>6.37</v>
      </c>
      <c r="E10532" s="522" t="s">
        <v>619</v>
      </c>
    </row>
    <row r="10533" spans="1:5" ht="13.5" x14ac:dyDescent="0.25">
      <c r="A10533" s="83">
        <v>11703</v>
      </c>
      <c r="B10533" s="83" t="s">
        <v>11105</v>
      </c>
      <c r="C10533" s="83" t="s">
        <v>225</v>
      </c>
      <c r="D10533" s="359">
        <v>25.03</v>
      </c>
      <c r="E10533" s="522" t="s">
        <v>619</v>
      </c>
    </row>
    <row r="10534" spans="1:5" ht="13.5" x14ac:dyDescent="0.25">
      <c r="A10534" s="83">
        <v>37400</v>
      </c>
      <c r="B10534" s="83" t="s">
        <v>11106</v>
      </c>
      <c r="C10534" s="83" t="s">
        <v>225</v>
      </c>
      <c r="D10534" s="359">
        <v>68.09</v>
      </c>
      <c r="E10534" s="522" t="s">
        <v>619</v>
      </c>
    </row>
    <row r="10535" spans="1:5" ht="13.5" x14ac:dyDescent="0.25">
      <c r="A10535" s="83">
        <v>25400</v>
      </c>
      <c r="B10535" s="83" t="s">
        <v>11107</v>
      </c>
      <c r="C10535" s="83" t="s">
        <v>225</v>
      </c>
      <c r="D10535" s="359">
        <v>1674.66</v>
      </c>
      <c r="E10535" s="522" t="s">
        <v>619</v>
      </c>
    </row>
    <row r="10536" spans="1:5" ht="13.5" x14ac:dyDescent="0.25">
      <c r="A10536" s="83">
        <v>4276</v>
      </c>
      <c r="B10536" s="83" t="s">
        <v>11108</v>
      </c>
      <c r="C10536" s="83" t="s">
        <v>225</v>
      </c>
      <c r="D10536" s="359">
        <v>153.43</v>
      </c>
      <c r="E10536" s="522" t="s">
        <v>619</v>
      </c>
    </row>
    <row r="10537" spans="1:5" ht="13.5" x14ac:dyDescent="0.25">
      <c r="A10537" s="83">
        <v>4273</v>
      </c>
      <c r="B10537" s="83" t="s">
        <v>11109</v>
      </c>
      <c r="C10537" s="83" t="s">
        <v>225</v>
      </c>
      <c r="D10537" s="359">
        <v>278.56</v>
      </c>
      <c r="E10537" s="522" t="s">
        <v>619</v>
      </c>
    </row>
    <row r="10538" spans="1:5" ht="13.5" x14ac:dyDescent="0.25">
      <c r="A10538" s="83">
        <v>4274</v>
      </c>
      <c r="B10538" s="83" t="s">
        <v>11110</v>
      </c>
      <c r="C10538" s="83" t="s">
        <v>225</v>
      </c>
      <c r="D10538" s="359">
        <v>101.91</v>
      </c>
      <c r="E10538" s="522" t="s">
        <v>619</v>
      </c>
    </row>
    <row r="10539" spans="1:5" ht="13.5" x14ac:dyDescent="0.25">
      <c r="A10539" s="83">
        <v>39438</v>
      </c>
      <c r="B10539" s="83" t="s">
        <v>11111</v>
      </c>
      <c r="C10539" s="83" t="s">
        <v>225</v>
      </c>
      <c r="D10539" s="359">
        <v>0.2</v>
      </c>
      <c r="E10539" s="522" t="s">
        <v>619</v>
      </c>
    </row>
    <row r="10540" spans="1:5" ht="13.5" x14ac:dyDescent="0.25">
      <c r="A10540" s="83">
        <v>11963</v>
      </c>
      <c r="B10540" s="83" t="s">
        <v>11112</v>
      </c>
      <c r="C10540" s="83" t="s">
        <v>225</v>
      </c>
      <c r="D10540" s="359">
        <v>7.43</v>
      </c>
      <c r="E10540" s="522" t="s">
        <v>619</v>
      </c>
    </row>
    <row r="10541" spans="1:5" ht="13.5" x14ac:dyDescent="0.25">
      <c r="A10541" s="83">
        <v>11964</v>
      </c>
      <c r="B10541" s="83" t="s">
        <v>11113</v>
      </c>
      <c r="C10541" s="83" t="s">
        <v>225</v>
      </c>
      <c r="D10541" s="359">
        <v>1.87</v>
      </c>
      <c r="E10541" s="522" t="s">
        <v>619</v>
      </c>
    </row>
    <row r="10542" spans="1:5" ht="13.5" x14ac:dyDescent="0.25">
      <c r="A10542" s="83">
        <v>4379</v>
      </c>
      <c r="B10542" s="83" t="s">
        <v>11114</v>
      </c>
      <c r="C10542" s="83" t="s">
        <v>225</v>
      </c>
      <c r="D10542" s="359">
        <v>0.04</v>
      </c>
      <c r="E10542" s="522" t="s">
        <v>619</v>
      </c>
    </row>
    <row r="10543" spans="1:5" ht="13.5" x14ac:dyDescent="0.25">
      <c r="A10543" s="83">
        <v>4377</v>
      </c>
      <c r="B10543" s="83" t="s">
        <v>11115</v>
      </c>
      <c r="C10543" s="83" t="s">
        <v>225</v>
      </c>
      <c r="D10543" s="359">
        <v>0.14000000000000001</v>
      </c>
      <c r="E10543" s="522" t="s">
        <v>619</v>
      </c>
    </row>
    <row r="10544" spans="1:5" ht="13.5" x14ac:dyDescent="0.25">
      <c r="A10544" s="83">
        <v>4356</v>
      </c>
      <c r="B10544" s="83" t="s">
        <v>11116</v>
      </c>
      <c r="C10544" s="83" t="s">
        <v>225</v>
      </c>
      <c r="D10544" s="359">
        <v>0.2</v>
      </c>
      <c r="E10544" s="522" t="s">
        <v>619</v>
      </c>
    </row>
    <row r="10545" spans="1:5" ht="13.5" x14ac:dyDescent="0.25">
      <c r="A10545" s="83">
        <v>13246</v>
      </c>
      <c r="B10545" s="83" t="s">
        <v>11117</v>
      </c>
      <c r="C10545" s="83" t="s">
        <v>225</v>
      </c>
      <c r="D10545" s="359">
        <v>0.35</v>
      </c>
      <c r="E10545" s="522" t="s">
        <v>619</v>
      </c>
    </row>
    <row r="10546" spans="1:5" ht="13.5" x14ac:dyDescent="0.25">
      <c r="A10546" s="83">
        <v>4346</v>
      </c>
      <c r="B10546" s="83" t="s">
        <v>11118</v>
      </c>
      <c r="C10546" s="83" t="s">
        <v>225</v>
      </c>
      <c r="D10546" s="359">
        <v>7.96</v>
      </c>
      <c r="E10546" s="522" t="s">
        <v>619</v>
      </c>
    </row>
    <row r="10547" spans="1:5" ht="13.5" x14ac:dyDescent="0.25">
      <c r="A10547" s="83">
        <v>11955</v>
      </c>
      <c r="B10547" s="83" t="s">
        <v>11119</v>
      </c>
      <c r="C10547" s="83" t="s">
        <v>225</v>
      </c>
      <c r="D10547" s="359">
        <v>3.48</v>
      </c>
      <c r="E10547" s="522" t="s">
        <v>619</v>
      </c>
    </row>
    <row r="10548" spans="1:5" ht="13.5" x14ac:dyDescent="0.25">
      <c r="A10548" s="83">
        <v>11960</v>
      </c>
      <c r="B10548" s="83" t="s">
        <v>11120</v>
      </c>
      <c r="C10548" s="83" t="s">
        <v>225</v>
      </c>
      <c r="D10548" s="359">
        <v>0.11</v>
      </c>
      <c r="E10548" s="522" t="s">
        <v>619</v>
      </c>
    </row>
    <row r="10549" spans="1:5" ht="13.5" x14ac:dyDescent="0.25">
      <c r="A10549" s="83">
        <v>4333</v>
      </c>
      <c r="B10549" s="83" t="s">
        <v>11121</v>
      </c>
      <c r="C10549" s="83" t="s">
        <v>225</v>
      </c>
      <c r="D10549" s="359">
        <v>0.2</v>
      </c>
      <c r="E10549" s="522" t="s">
        <v>619</v>
      </c>
    </row>
    <row r="10550" spans="1:5" ht="13.5" x14ac:dyDescent="0.25">
      <c r="A10550" s="83">
        <v>4358</v>
      </c>
      <c r="B10550" s="83" t="s">
        <v>11122</v>
      </c>
      <c r="C10550" s="83" t="s">
        <v>225</v>
      </c>
      <c r="D10550" s="359">
        <v>1.59</v>
      </c>
      <c r="E10550" s="522" t="s">
        <v>619</v>
      </c>
    </row>
    <row r="10551" spans="1:5" ht="13.5" x14ac:dyDescent="0.25">
      <c r="A10551" s="83">
        <v>39435</v>
      </c>
      <c r="B10551" s="83" t="s">
        <v>11123</v>
      </c>
      <c r="C10551" s="83" t="s">
        <v>225</v>
      </c>
      <c r="D10551" s="359">
        <v>0.08</v>
      </c>
      <c r="E10551" s="522" t="s">
        <v>619</v>
      </c>
    </row>
    <row r="10552" spans="1:5" ht="13.5" x14ac:dyDescent="0.25">
      <c r="A10552" s="83">
        <v>39436</v>
      </c>
      <c r="B10552" s="83" t="s">
        <v>11124</v>
      </c>
      <c r="C10552" s="83" t="s">
        <v>225</v>
      </c>
      <c r="D10552" s="359">
        <v>0.13</v>
      </c>
      <c r="E10552" s="522" t="s">
        <v>619</v>
      </c>
    </row>
    <row r="10553" spans="1:5" ht="13.5" x14ac:dyDescent="0.25">
      <c r="A10553" s="83">
        <v>39437</v>
      </c>
      <c r="B10553" s="83" t="s">
        <v>11125</v>
      </c>
      <c r="C10553" s="83" t="s">
        <v>225</v>
      </c>
      <c r="D10553" s="359">
        <v>0.18</v>
      </c>
      <c r="E10553" s="522" t="s">
        <v>619</v>
      </c>
    </row>
    <row r="10554" spans="1:5" ht="13.5" x14ac:dyDescent="0.25">
      <c r="A10554" s="83">
        <v>39439</v>
      </c>
      <c r="B10554" s="83" t="s">
        <v>11126</v>
      </c>
      <c r="C10554" s="83" t="s">
        <v>225</v>
      </c>
      <c r="D10554" s="359">
        <v>0.12</v>
      </c>
      <c r="E10554" s="522" t="s">
        <v>619</v>
      </c>
    </row>
    <row r="10555" spans="1:5" ht="13.5" x14ac:dyDescent="0.25">
      <c r="A10555" s="83">
        <v>39440</v>
      </c>
      <c r="B10555" s="83" t="s">
        <v>11127</v>
      </c>
      <c r="C10555" s="83" t="s">
        <v>225</v>
      </c>
      <c r="D10555" s="359">
        <v>0.16</v>
      </c>
      <c r="E10555" s="522" t="s">
        <v>619</v>
      </c>
    </row>
    <row r="10556" spans="1:5" ht="13.5" x14ac:dyDescent="0.25">
      <c r="A10556" s="83">
        <v>39441</v>
      </c>
      <c r="B10556" s="83" t="s">
        <v>11128</v>
      </c>
      <c r="C10556" s="83" t="s">
        <v>225</v>
      </c>
      <c r="D10556" s="359">
        <v>0.2</v>
      </c>
      <c r="E10556" s="522" t="s">
        <v>619</v>
      </c>
    </row>
    <row r="10557" spans="1:5" ht="13.5" x14ac:dyDescent="0.25">
      <c r="A10557" s="83">
        <v>39442</v>
      </c>
      <c r="B10557" s="83" t="s">
        <v>11129</v>
      </c>
      <c r="C10557" s="83" t="s">
        <v>225</v>
      </c>
      <c r="D10557" s="359">
        <v>0.14000000000000001</v>
      </c>
      <c r="E10557" s="522" t="s">
        <v>619</v>
      </c>
    </row>
    <row r="10558" spans="1:5" ht="13.5" x14ac:dyDescent="0.25">
      <c r="A10558" s="83">
        <v>39443</v>
      </c>
      <c r="B10558" s="83" t="s">
        <v>11130</v>
      </c>
      <c r="C10558" s="83" t="s">
        <v>225</v>
      </c>
      <c r="D10558" s="359">
        <v>0.19</v>
      </c>
      <c r="E10558" s="522" t="s">
        <v>619</v>
      </c>
    </row>
    <row r="10559" spans="1:5" ht="13.5" x14ac:dyDescent="0.25">
      <c r="A10559" s="83">
        <v>4329</v>
      </c>
      <c r="B10559" s="83" t="s">
        <v>11131</v>
      </c>
      <c r="C10559" s="83" t="s">
        <v>225</v>
      </c>
      <c r="D10559" s="359">
        <v>1.7</v>
      </c>
      <c r="E10559" s="522" t="s">
        <v>619</v>
      </c>
    </row>
    <row r="10560" spans="1:5" ht="13.5" x14ac:dyDescent="0.25">
      <c r="A10560" s="83">
        <v>4383</v>
      </c>
      <c r="B10560" s="83" t="s">
        <v>11132</v>
      </c>
      <c r="C10560" s="83" t="s">
        <v>225</v>
      </c>
      <c r="D10560" s="359">
        <v>15.37</v>
      </c>
      <c r="E10560" s="522" t="s">
        <v>619</v>
      </c>
    </row>
    <row r="10561" spans="1:5" ht="13.5" x14ac:dyDescent="0.25">
      <c r="A10561" s="83">
        <v>4344</v>
      </c>
      <c r="B10561" s="83" t="s">
        <v>11133</v>
      </c>
      <c r="C10561" s="83" t="s">
        <v>225</v>
      </c>
      <c r="D10561" s="359">
        <v>16.11</v>
      </c>
      <c r="E10561" s="522" t="s">
        <v>619</v>
      </c>
    </row>
    <row r="10562" spans="1:5" ht="13.5" x14ac:dyDescent="0.25">
      <c r="A10562" s="83">
        <v>436</v>
      </c>
      <c r="B10562" s="83" t="s">
        <v>11134</v>
      </c>
      <c r="C10562" s="83" t="s">
        <v>225</v>
      </c>
      <c r="D10562" s="359">
        <v>7.45</v>
      </c>
      <c r="E10562" s="522" t="s">
        <v>619</v>
      </c>
    </row>
    <row r="10563" spans="1:5" ht="13.5" x14ac:dyDescent="0.25">
      <c r="A10563" s="83">
        <v>442</v>
      </c>
      <c r="B10563" s="83" t="s">
        <v>11135</v>
      </c>
      <c r="C10563" s="83" t="s">
        <v>225</v>
      </c>
      <c r="D10563" s="359">
        <v>4.4000000000000004</v>
      </c>
      <c r="E10563" s="522" t="s">
        <v>619</v>
      </c>
    </row>
    <row r="10564" spans="1:5" ht="13.5" x14ac:dyDescent="0.25">
      <c r="A10564" s="83">
        <v>11953</v>
      </c>
      <c r="B10564" s="83" t="s">
        <v>11136</v>
      </c>
      <c r="C10564" s="83" t="s">
        <v>225</v>
      </c>
      <c r="D10564" s="359">
        <v>2.5499999999999998</v>
      </c>
      <c r="E10564" s="522" t="s">
        <v>619</v>
      </c>
    </row>
    <row r="10565" spans="1:5" ht="13.5" x14ac:dyDescent="0.25">
      <c r="A10565" s="83">
        <v>4335</v>
      </c>
      <c r="B10565" s="83" t="s">
        <v>11137</v>
      </c>
      <c r="C10565" s="83" t="s">
        <v>225</v>
      </c>
      <c r="D10565" s="359">
        <v>10.82</v>
      </c>
      <c r="E10565" s="522" t="s">
        <v>619</v>
      </c>
    </row>
    <row r="10566" spans="1:5" ht="13.5" x14ac:dyDescent="0.25">
      <c r="A10566" s="83">
        <v>4334</v>
      </c>
      <c r="B10566" s="83" t="s">
        <v>11138</v>
      </c>
      <c r="C10566" s="83" t="s">
        <v>225</v>
      </c>
      <c r="D10566" s="359">
        <v>14.84</v>
      </c>
      <c r="E10566" s="522" t="s">
        <v>619</v>
      </c>
    </row>
    <row r="10567" spans="1:5" ht="13.5" x14ac:dyDescent="0.25">
      <c r="A10567" s="83">
        <v>4343</v>
      </c>
      <c r="B10567" s="83" t="s">
        <v>11139</v>
      </c>
      <c r="C10567" s="83" t="s">
        <v>225</v>
      </c>
      <c r="D10567" s="359">
        <v>3.65</v>
      </c>
      <c r="E10567" s="522" t="s">
        <v>619</v>
      </c>
    </row>
    <row r="10568" spans="1:5" ht="13.5" x14ac:dyDescent="0.25">
      <c r="A10568" s="83">
        <v>430</v>
      </c>
      <c r="B10568" s="83" t="s">
        <v>11140</v>
      </c>
      <c r="C10568" s="83" t="s">
        <v>225</v>
      </c>
      <c r="D10568" s="359">
        <v>6.67</v>
      </c>
      <c r="E10568" s="522" t="s">
        <v>619</v>
      </c>
    </row>
    <row r="10569" spans="1:5" ht="13.5" x14ac:dyDescent="0.25">
      <c r="A10569" s="83">
        <v>441</v>
      </c>
      <c r="B10569" s="83" t="s">
        <v>11141</v>
      </c>
      <c r="C10569" s="83" t="s">
        <v>225</v>
      </c>
      <c r="D10569" s="359">
        <v>7.34</v>
      </c>
      <c r="E10569" s="522" t="s">
        <v>619</v>
      </c>
    </row>
    <row r="10570" spans="1:5" ht="13.5" x14ac:dyDescent="0.25">
      <c r="A10570" s="83">
        <v>431</v>
      </c>
      <c r="B10570" s="83" t="s">
        <v>11142</v>
      </c>
      <c r="C10570" s="83" t="s">
        <v>225</v>
      </c>
      <c r="D10570" s="359">
        <v>8.86</v>
      </c>
      <c r="E10570" s="522" t="s">
        <v>619</v>
      </c>
    </row>
    <row r="10571" spans="1:5" ht="13.5" x14ac:dyDescent="0.25">
      <c r="A10571" s="83">
        <v>432</v>
      </c>
      <c r="B10571" s="83" t="s">
        <v>11143</v>
      </c>
      <c r="C10571" s="83" t="s">
        <v>225</v>
      </c>
      <c r="D10571" s="359">
        <v>9.7799999999999994</v>
      </c>
      <c r="E10571" s="522" t="s">
        <v>619</v>
      </c>
    </row>
    <row r="10572" spans="1:5" ht="13.5" x14ac:dyDescent="0.25">
      <c r="A10572" s="83">
        <v>429</v>
      </c>
      <c r="B10572" s="83" t="s">
        <v>11144</v>
      </c>
      <c r="C10572" s="83" t="s">
        <v>225</v>
      </c>
      <c r="D10572" s="359">
        <v>13.18</v>
      </c>
      <c r="E10572" s="522" t="s">
        <v>619</v>
      </c>
    </row>
    <row r="10573" spans="1:5" ht="13.5" x14ac:dyDescent="0.25">
      <c r="A10573" s="83">
        <v>439</v>
      </c>
      <c r="B10573" s="83" t="s">
        <v>11145</v>
      </c>
      <c r="C10573" s="83" t="s">
        <v>225</v>
      </c>
      <c r="D10573" s="359">
        <v>11.23</v>
      </c>
      <c r="E10573" s="522" t="s">
        <v>619</v>
      </c>
    </row>
    <row r="10574" spans="1:5" ht="13.5" x14ac:dyDescent="0.25">
      <c r="A10574" s="83">
        <v>433</v>
      </c>
      <c r="B10574" s="83" t="s">
        <v>11146</v>
      </c>
      <c r="C10574" s="83" t="s">
        <v>225</v>
      </c>
      <c r="D10574" s="359">
        <v>13.11</v>
      </c>
      <c r="E10574" s="522" t="s">
        <v>619</v>
      </c>
    </row>
    <row r="10575" spans="1:5" ht="13.5" x14ac:dyDescent="0.25">
      <c r="A10575" s="83">
        <v>437</v>
      </c>
      <c r="B10575" s="83" t="s">
        <v>11147</v>
      </c>
      <c r="C10575" s="83" t="s">
        <v>225</v>
      </c>
      <c r="D10575" s="359">
        <v>17.420000000000002</v>
      </c>
      <c r="E10575" s="522" t="s">
        <v>619</v>
      </c>
    </row>
    <row r="10576" spans="1:5" ht="13.5" x14ac:dyDescent="0.25">
      <c r="A10576" s="83">
        <v>11790</v>
      </c>
      <c r="B10576" s="83" t="s">
        <v>11148</v>
      </c>
      <c r="C10576" s="83" t="s">
        <v>225</v>
      </c>
      <c r="D10576" s="359">
        <v>19.760000000000002</v>
      </c>
      <c r="E10576" s="522" t="s">
        <v>619</v>
      </c>
    </row>
    <row r="10577" spans="1:5" ht="13.5" x14ac:dyDescent="0.25">
      <c r="A10577" s="83">
        <v>428</v>
      </c>
      <c r="B10577" s="83" t="s">
        <v>11149</v>
      </c>
      <c r="C10577" s="83" t="s">
        <v>225</v>
      </c>
      <c r="D10577" s="359">
        <v>21.49</v>
      </c>
      <c r="E10577" s="522" t="s">
        <v>619</v>
      </c>
    </row>
    <row r="10578" spans="1:5" ht="13.5" x14ac:dyDescent="0.25">
      <c r="A10578" s="83">
        <v>4384</v>
      </c>
      <c r="B10578" s="83" t="s">
        <v>11150</v>
      </c>
      <c r="C10578" s="83" t="s">
        <v>225</v>
      </c>
      <c r="D10578" s="359">
        <v>17.66</v>
      </c>
      <c r="E10578" s="522" t="s">
        <v>619</v>
      </c>
    </row>
    <row r="10579" spans="1:5" ht="13.5" x14ac:dyDescent="0.25">
      <c r="A10579" s="83">
        <v>4351</v>
      </c>
      <c r="B10579" s="83" t="s">
        <v>11151</v>
      </c>
      <c r="C10579" s="83" t="s">
        <v>225</v>
      </c>
      <c r="D10579" s="359">
        <v>13.09</v>
      </c>
      <c r="E10579" s="522" t="s">
        <v>619</v>
      </c>
    </row>
    <row r="10580" spans="1:5" ht="13.5" x14ac:dyDescent="0.25">
      <c r="A10580" s="83">
        <v>11054</v>
      </c>
      <c r="B10580" s="83" t="s">
        <v>11152</v>
      </c>
      <c r="C10580" s="83" t="s">
        <v>225</v>
      </c>
      <c r="D10580" s="359">
        <v>0.06</v>
      </c>
      <c r="E10580" s="522" t="s">
        <v>619</v>
      </c>
    </row>
    <row r="10581" spans="1:5" ht="13.5" x14ac:dyDescent="0.25">
      <c r="A10581" s="83">
        <v>11055</v>
      </c>
      <c r="B10581" s="83" t="s">
        <v>11153</v>
      </c>
      <c r="C10581" s="83" t="s">
        <v>225</v>
      </c>
      <c r="D10581" s="359">
        <v>0.1</v>
      </c>
      <c r="E10581" s="522" t="s">
        <v>619</v>
      </c>
    </row>
    <row r="10582" spans="1:5" ht="13.5" x14ac:dyDescent="0.25">
      <c r="A10582" s="83">
        <v>11056</v>
      </c>
      <c r="B10582" s="83" t="s">
        <v>11154</v>
      </c>
      <c r="C10582" s="83" t="s">
        <v>225</v>
      </c>
      <c r="D10582" s="359">
        <v>0.11</v>
      </c>
      <c r="E10582" s="522" t="s">
        <v>619</v>
      </c>
    </row>
    <row r="10583" spans="1:5" ht="13.5" x14ac:dyDescent="0.25">
      <c r="A10583" s="83">
        <v>11057</v>
      </c>
      <c r="B10583" s="83" t="s">
        <v>11155</v>
      </c>
      <c r="C10583" s="83" t="s">
        <v>225</v>
      </c>
      <c r="D10583" s="359">
        <v>0.22</v>
      </c>
      <c r="E10583" s="522" t="s">
        <v>619</v>
      </c>
    </row>
    <row r="10584" spans="1:5" ht="13.5" x14ac:dyDescent="0.25">
      <c r="A10584" s="83">
        <v>11059</v>
      </c>
      <c r="B10584" s="83" t="s">
        <v>11156</v>
      </c>
      <c r="C10584" s="83" t="s">
        <v>225</v>
      </c>
      <c r="D10584" s="359">
        <v>0.42</v>
      </c>
      <c r="E10584" s="522" t="s">
        <v>619</v>
      </c>
    </row>
    <row r="10585" spans="1:5" ht="13.5" x14ac:dyDescent="0.25">
      <c r="A10585" s="83">
        <v>11058</v>
      </c>
      <c r="B10585" s="83" t="s">
        <v>11157</v>
      </c>
      <c r="C10585" s="83" t="s">
        <v>225</v>
      </c>
      <c r="D10585" s="359">
        <v>0.55000000000000004</v>
      </c>
      <c r="E10585" s="522" t="s">
        <v>619</v>
      </c>
    </row>
    <row r="10586" spans="1:5" ht="13.5" x14ac:dyDescent="0.25">
      <c r="A10586" s="83">
        <v>4380</v>
      </c>
      <c r="B10586" s="83" t="s">
        <v>11158</v>
      </c>
      <c r="C10586" s="83" t="s">
        <v>225</v>
      </c>
      <c r="D10586" s="359">
        <v>1.85</v>
      </c>
      <c r="E10586" s="522" t="s">
        <v>619</v>
      </c>
    </row>
    <row r="10587" spans="1:5" ht="13.5" x14ac:dyDescent="0.25">
      <c r="A10587" s="83">
        <v>4299</v>
      </c>
      <c r="B10587" s="83" t="s">
        <v>11159</v>
      </c>
      <c r="C10587" s="83" t="s">
        <v>225</v>
      </c>
      <c r="D10587" s="359">
        <v>1.74</v>
      </c>
      <c r="E10587" s="522" t="s">
        <v>619</v>
      </c>
    </row>
    <row r="10588" spans="1:5" ht="13.5" x14ac:dyDescent="0.25">
      <c r="A10588" s="83">
        <v>4304</v>
      </c>
      <c r="B10588" s="83" t="s">
        <v>11160</v>
      </c>
      <c r="C10588" s="83" t="s">
        <v>225</v>
      </c>
      <c r="D10588" s="359">
        <v>2.37</v>
      </c>
      <c r="E10588" s="522" t="s">
        <v>619</v>
      </c>
    </row>
    <row r="10589" spans="1:5" ht="13.5" x14ac:dyDescent="0.25">
      <c r="A10589" s="83">
        <v>4305</v>
      </c>
      <c r="B10589" s="83" t="s">
        <v>11161</v>
      </c>
      <c r="C10589" s="83" t="s">
        <v>225</v>
      </c>
      <c r="D10589" s="359">
        <v>2.76</v>
      </c>
      <c r="E10589" s="522" t="s">
        <v>619</v>
      </c>
    </row>
    <row r="10590" spans="1:5" ht="13.5" x14ac:dyDescent="0.25">
      <c r="A10590" s="83">
        <v>4306</v>
      </c>
      <c r="B10590" s="83" t="s">
        <v>11162</v>
      </c>
      <c r="C10590" s="83" t="s">
        <v>225</v>
      </c>
      <c r="D10590" s="359">
        <v>3.2</v>
      </c>
      <c r="E10590" s="522" t="s">
        <v>619</v>
      </c>
    </row>
    <row r="10591" spans="1:5" ht="13.5" x14ac:dyDescent="0.25">
      <c r="A10591" s="83">
        <v>4308</v>
      </c>
      <c r="B10591" s="83" t="s">
        <v>11163</v>
      </c>
      <c r="C10591" s="83" t="s">
        <v>225</v>
      </c>
      <c r="D10591" s="359">
        <v>6.62</v>
      </c>
      <c r="E10591" s="522" t="s">
        <v>619</v>
      </c>
    </row>
    <row r="10592" spans="1:5" ht="13.5" x14ac:dyDescent="0.25">
      <c r="A10592" s="83">
        <v>4302</v>
      </c>
      <c r="B10592" s="83" t="s">
        <v>11164</v>
      </c>
      <c r="C10592" s="83" t="s">
        <v>225</v>
      </c>
      <c r="D10592" s="359">
        <v>4.97</v>
      </c>
      <c r="E10592" s="522" t="s">
        <v>619</v>
      </c>
    </row>
    <row r="10593" spans="1:5" ht="13.5" x14ac:dyDescent="0.25">
      <c r="A10593" s="83">
        <v>4300</v>
      </c>
      <c r="B10593" s="83" t="s">
        <v>11165</v>
      </c>
      <c r="C10593" s="83" t="s">
        <v>225</v>
      </c>
      <c r="D10593" s="359">
        <v>1.18</v>
      </c>
      <c r="E10593" s="522" t="s">
        <v>619</v>
      </c>
    </row>
    <row r="10594" spans="1:5" ht="13.5" x14ac:dyDescent="0.25">
      <c r="A10594" s="83">
        <v>4301</v>
      </c>
      <c r="B10594" s="83" t="s">
        <v>11166</v>
      </c>
      <c r="C10594" s="83" t="s">
        <v>225</v>
      </c>
      <c r="D10594" s="359">
        <v>1.44</v>
      </c>
      <c r="E10594" s="522" t="s">
        <v>619</v>
      </c>
    </row>
    <row r="10595" spans="1:5" ht="13.5" x14ac:dyDescent="0.25">
      <c r="A10595" s="83">
        <v>4320</v>
      </c>
      <c r="B10595" s="83" t="s">
        <v>11167</v>
      </c>
      <c r="C10595" s="83" t="s">
        <v>225</v>
      </c>
      <c r="D10595" s="359">
        <v>4.3899999999999997</v>
      </c>
      <c r="E10595" s="522" t="s">
        <v>619</v>
      </c>
    </row>
    <row r="10596" spans="1:5" ht="13.5" x14ac:dyDescent="0.25">
      <c r="A10596" s="83">
        <v>4318</v>
      </c>
      <c r="B10596" s="83" t="s">
        <v>11168</v>
      </c>
      <c r="C10596" s="83" t="s">
        <v>225</v>
      </c>
      <c r="D10596" s="359">
        <v>2.14</v>
      </c>
      <c r="E10596" s="522" t="s">
        <v>619</v>
      </c>
    </row>
    <row r="10597" spans="1:5" ht="13.5" x14ac:dyDescent="0.25">
      <c r="A10597" s="83">
        <v>40547</v>
      </c>
      <c r="B10597" s="83" t="s">
        <v>11169</v>
      </c>
      <c r="C10597" s="83" t="s">
        <v>9905</v>
      </c>
      <c r="D10597" s="359">
        <v>21.46</v>
      </c>
      <c r="E10597" s="522" t="s">
        <v>619</v>
      </c>
    </row>
    <row r="10598" spans="1:5" ht="13.5" x14ac:dyDescent="0.25">
      <c r="A10598" s="83">
        <v>11962</v>
      </c>
      <c r="B10598" s="83" t="s">
        <v>11170</v>
      </c>
      <c r="C10598" s="83" t="s">
        <v>225</v>
      </c>
      <c r="D10598" s="359">
        <v>0.17</v>
      </c>
      <c r="E10598" s="522" t="s">
        <v>619</v>
      </c>
    </row>
    <row r="10599" spans="1:5" ht="13.5" x14ac:dyDescent="0.25">
      <c r="A10599" s="83">
        <v>4332</v>
      </c>
      <c r="B10599" s="83" t="s">
        <v>11171</v>
      </c>
      <c r="C10599" s="83" t="s">
        <v>225</v>
      </c>
      <c r="D10599" s="359">
        <v>0.85</v>
      </c>
      <c r="E10599" s="522" t="s">
        <v>619</v>
      </c>
    </row>
    <row r="10600" spans="1:5" ht="13.5" x14ac:dyDescent="0.25">
      <c r="A10600" s="83">
        <v>4331</v>
      </c>
      <c r="B10600" s="83" t="s">
        <v>11172</v>
      </c>
      <c r="C10600" s="83" t="s">
        <v>225</v>
      </c>
      <c r="D10600" s="359">
        <v>3.22</v>
      </c>
      <c r="E10600" s="522" t="s">
        <v>619</v>
      </c>
    </row>
    <row r="10601" spans="1:5" ht="13.5" x14ac:dyDescent="0.25">
      <c r="A10601" s="83">
        <v>4336</v>
      </c>
      <c r="B10601" s="83" t="s">
        <v>11173</v>
      </c>
      <c r="C10601" s="83" t="s">
        <v>225</v>
      </c>
      <c r="D10601" s="359">
        <v>4.12</v>
      </c>
      <c r="E10601" s="522" t="s">
        <v>619</v>
      </c>
    </row>
    <row r="10602" spans="1:5" ht="13.5" x14ac:dyDescent="0.25">
      <c r="A10602" s="83">
        <v>13294</v>
      </c>
      <c r="B10602" s="83" t="s">
        <v>11174</v>
      </c>
      <c r="C10602" s="83" t="s">
        <v>225</v>
      </c>
      <c r="D10602" s="359">
        <v>1.18</v>
      </c>
      <c r="E10602" s="522" t="s">
        <v>619</v>
      </c>
    </row>
    <row r="10603" spans="1:5" ht="13.5" x14ac:dyDescent="0.25">
      <c r="A10603" s="83">
        <v>11948</v>
      </c>
      <c r="B10603" s="83" t="s">
        <v>11175</v>
      </c>
      <c r="C10603" s="83" t="s">
        <v>225</v>
      </c>
      <c r="D10603" s="359">
        <v>0.53</v>
      </c>
      <c r="E10603" s="522" t="s">
        <v>619</v>
      </c>
    </row>
    <row r="10604" spans="1:5" ht="13.5" x14ac:dyDescent="0.25">
      <c r="A10604" s="83">
        <v>4382</v>
      </c>
      <c r="B10604" s="83" t="s">
        <v>11176</v>
      </c>
      <c r="C10604" s="83" t="s">
        <v>225</v>
      </c>
      <c r="D10604" s="359">
        <v>0.88</v>
      </c>
      <c r="E10604" s="522" t="s">
        <v>619</v>
      </c>
    </row>
    <row r="10605" spans="1:5" ht="13.5" x14ac:dyDescent="0.25">
      <c r="A10605" s="83">
        <v>4354</v>
      </c>
      <c r="B10605" s="83" t="s">
        <v>11177</v>
      </c>
      <c r="C10605" s="83" t="s">
        <v>225</v>
      </c>
      <c r="D10605" s="359">
        <v>36.950000000000003</v>
      </c>
      <c r="E10605" s="522" t="s">
        <v>619</v>
      </c>
    </row>
    <row r="10606" spans="1:5" ht="13.5" x14ac:dyDescent="0.25">
      <c r="A10606" s="83">
        <v>40839</v>
      </c>
      <c r="B10606" s="83" t="s">
        <v>11178</v>
      </c>
      <c r="C10606" s="83" t="s">
        <v>9905</v>
      </c>
      <c r="D10606" s="359">
        <v>88.92</v>
      </c>
      <c r="E10606" s="522" t="s">
        <v>619</v>
      </c>
    </row>
    <row r="10607" spans="1:5" ht="13.5" x14ac:dyDescent="0.25">
      <c r="A10607" s="83">
        <v>40552</v>
      </c>
      <c r="B10607" s="83" t="s">
        <v>11179</v>
      </c>
      <c r="C10607" s="83" t="s">
        <v>9905</v>
      </c>
      <c r="D10607" s="359">
        <v>36.79</v>
      </c>
      <c r="E10607" s="522" t="s">
        <v>619</v>
      </c>
    </row>
    <row r="10608" spans="1:5" ht="13.5" x14ac:dyDescent="0.25">
      <c r="A10608" s="83">
        <v>40549</v>
      </c>
      <c r="B10608" s="83" t="s">
        <v>11180</v>
      </c>
      <c r="C10608" s="83" t="s">
        <v>9905</v>
      </c>
      <c r="D10608" s="359">
        <v>145.65</v>
      </c>
      <c r="E10608" s="522" t="s">
        <v>619</v>
      </c>
    </row>
    <row r="10609" spans="1:5" ht="13.5" x14ac:dyDescent="0.25">
      <c r="A10609" s="83">
        <v>4385</v>
      </c>
      <c r="B10609" s="83" t="s">
        <v>11181</v>
      </c>
      <c r="C10609" s="83" t="s">
        <v>8203</v>
      </c>
      <c r="D10609" s="359">
        <v>2966.12</v>
      </c>
      <c r="E10609" s="522" t="s">
        <v>619</v>
      </c>
    </row>
    <row r="10610" spans="1:5" ht="13.5" x14ac:dyDescent="0.25">
      <c r="A10610" s="83">
        <v>20078</v>
      </c>
      <c r="B10610" s="83" t="s">
        <v>11182</v>
      </c>
      <c r="C10610" s="83" t="s">
        <v>225</v>
      </c>
      <c r="D10610" s="359">
        <v>26.48</v>
      </c>
      <c r="E10610" s="522" t="s">
        <v>619</v>
      </c>
    </row>
    <row r="10611" spans="1:5" ht="13.5" x14ac:dyDescent="0.25">
      <c r="A10611" s="83">
        <v>39897</v>
      </c>
      <c r="B10611" s="83" t="s">
        <v>11183</v>
      </c>
      <c r="C10611" s="83" t="s">
        <v>225</v>
      </c>
      <c r="D10611" s="359">
        <v>57.87</v>
      </c>
      <c r="E10611" s="522" t="s">
        <v>619</v>
      </c>
    </row>
    <row r="10612" spans="1:5" ht="13.5" x14ac:dyDescent="0.25">
      <c r="A10612" s="83">
        <v>118</v>
      </c>
      <c r="B10612" s="83" t="s">
        <v>11184</v>
      </c>
      <c r="C10612" s="83" t="s">
        <v>225</v>
      </c>
      <c r="D10612" s="359">
        <v>55.99</v>
      </c>
      <c r="E10612" s="522" t="s">
        <v>619</v>
      </c>
    </row>
    <row r="10613" spans="1:5" ht="13.5" x14ac:dyDescent="0.25">
      <c r="A10613" s="83">
        <v>4396</v>
      </c>
      <c r="B10613" s="83" t="s">
        <v>11185</v>
      </c>
      <c r="C10613" s="83" t="s">
        <v>184</v>
      </c>
      <c r="D10613" s="359">
        <v>235.39</v>
      </c>
      <c r="E10613" s="522" t="s">
        <v>619</v>
      </c>
    </row>
    <row r="10614" spans="1:5" ht="13.5" x14ac:dyDescent="0.25">
      <c r="A10614" s="83">
        <v>36881</v>
      </c>
      <c r="B10614" s="83" t="s">
        <v>11186</v>
      </c>
      <c r="C10614" s="83" t="s">
        <v>184</v>
      </c>
      <c r="D10614" s="359">
        <v>151.6</v>
      </c>
      <c r="E10614" s="522" t="s">
        <v>619</v>
      </c>
    </row>
    <row r="10615" spans="1:5" ht="13.5" x14ac:dyDescent="0.25">
      <c r="A10615" s="83">
        <v>4397</v>
      </c>
      <c r="B10615" s="83" t="s">
        <v>11187</v>
      </c>
      <c r="C10615" s="83" t="s">
        <v>184</v>
      </c>
      <c r="D10615" s="359">
        <v>256.05</v>
      </c>
      <c r="E10615" s="522" t="s">
        <v>619</v>
      </c>
    </row>
    <row r="10616" spans="1:5" ht="13.5" x14ac:dyDescent="0.25">
      <c r="A10616" s="83">
        <v>36882</v>
      </c>
      <c r="B10616" s="83" t="s">
        <v>11188</v>
      </c>
      <c r="C10616" s="83" t="s">
        <v>184</v>
      </c>
      <c r="D10616" s="359">
        <v>181.27</v>
      </c>
      <c r="E10616" s="522" t="s">
        <v>619</v>
      </c>
    </row>
    <row r="10617" spans="1:5" ht="13.5" x14ac:dyDescent="0.25">
      <c r="A10617" s="83">
        <v>4751</v>
      </c>
      <c r="B10617" s="83" t="s">
        <v>11189</v>
      </c>
      <c r="C10617" s="83" t="s">
        <v>547</v>
      </c>
      <c r="D10617" s="359">
        <v>19.600000000000001</v>
      </c>
      <c r="E10617" s="522" t="s">
        <v>619</v>
      </c>
    </row>
    <row r="10618" spans="1:5" ht="13.5" x14ac:dyDescent="0.25">
      <c r="A10618" s="83">
        <v>41066</v>
      </c>
      <c r="B10618" s="83" t="s">
        <v>11190</v>
      </c>
      <c r="C10618" s="83" t="s">
        <v>232</v>
      </c>
      <c r="D10618" s="359">
        <v>3450.62</v>
      </c>
      <c r="E10618" s="522" t="s">
        <v>619</v>
      </c>
    </row>
    <row r="10619" spans="1:5" ht="13.5" x14ac:dyDescent="0.25">
      <c r="A10619" s="83">
        <v>39604</v>
      </c>
      <c r="B10619" s="83" t="s">
        <v>11191</v>
      </c>
      <c r="C10619" s="83" t="s">
        <v>225</v>
      </c>
      <c r="D10619" s="359">
        <v>27.69</v>
      </c>
      <c r="E10619" s="522" t="s">
        <v>619</v>
      </c>
    </row>
    <row r="10620" spans="1:5" ht="13.5" x14ac:dyDescent="0.25">
      <c r="A10620" s="83">
        <v>39605</v>
      </c>
      <c r="B10620" s="83" t="s">
        <v>11192</v>
      </c>
      <c r="C10620" s="83" t="s">
        <v>225</v>
      </c>
      <c r="D10620" s="359">
        <v>38.43</v>
      </c>
      <c r="E10620" s="522" t="s">
        <v>619</v>
      </c>
    </row>
    <row r="10621" spans="1:5" ht="13.5" x14ac:dyDescent="0.25">
      <c r="A10621" s="83">
        <v>39606</v>
      </c>
      <c r="B10621" s="83" t="s">
        <v>11193</v>
      </c>
      <c r="C10621" s="83" t="s">
        <v>225</v>
      </c>
      <c r="D10621" s="359">
        <v>48.8</v>
      </c>
      <c r="E10621" s="522" t="s">
        <v>619</v>
      </c>
    </row>
    <row r="10622" spans="1:5" ht="13.5" x14ac:dyDescent="0.25">
      <c r="A10622" s="83">
        <v>39607</v>
      </c>
      <c r="B10622" s="83" t="s">
        <v>11194</v>
      </c>
      <c r="C10622" s="83" t="s">
        <v>225</v>
      </c>
      <c r="D10622" s="359">
        <v>55.99</v>
      </c>
      <c r="E10622" s="522" t="s">
        <v>619</v>
      </c>
    </row>
    <row r="10623" spans="1:5" ht="13.5" x14ac:dyDescent="0.25">
      <c r="A10623" s="83">
        <v>39594</v>
      </c>
      <c r="B10623" s="83" t="s">
        <v>11195</v>
      </c>
      <c r="C10623" s="83" t="s">
        <v>225</v>
      </c>
      <c r="D10623" s="359">
        <v>530</v>
      </c>
      <c r="E10623" s="522" t="s">
        <v>619</v>
      </c>
    </row>
    <row r="10624" spans="1:5" ht="13.5" x14ac:dyDescent="0.25">
      <c r="A10624" s="83">
        <v>39596</v>
      </c>
      <c r="B10624" s="83" t="s">
        <v>11196</v>
      </c>
      <c r="C10624" s="83" t="s">
        <v>225</v>
      </c>
      <c r="D10624" s="359">
        <v>923.77</v>
      </c>
      <c r="E10624" s="522" t="s">
        <v>619</v>
      </c>
    </row>
    <row r="10625" spans="1:5" ht="13.5" x14ac:dyDescent="0.25">
      <c r="A10625" s="83">
        <v>39595</v>
      </c>
      <c r="B10625" s="83" t="s">
        <v>11197</v>
      </c>
      <c r="C10625" s="83" t="s">
        <v>225</v>
      </c>
      <c r="D10625" s="359">
        <v>775.43</v>
      </c>
      <c r="E10625" s="522" t="s">
        <v>619</v>
      </c>
    </row>
    <row r="10626" spans="1:5" ht="13.5" x14ac:dyDescent="0.25">
      <c r="A10626" s="83">
        <v>39597</v>
      </c>
      <c r="B10626" s="83" t="s">
        <v>11198</v>
      </c>
      <c r="C10626" s="83" t="s">
        <v>225</v>
      </c>
      <c r="D10626" s="359">
        <v>1245.75</v>
      </c>
      <c r="E10626" s="522" t="s">
        <v>619</v>
      </c>
    </row>
    <row r="10627" spans="1:5" ht="13.5" x14ac:dyDescent="0.25">
      <c r="A10627" s="83">
        <v>10731</v>
      </c>
      <c r="B10627" s="83" t="s">
        <v>11199</v>
      </c>
      <c r="C10627" s="83" t="s">
        <v>184</v>
      </c>
      <c r="D10627" s="359">
        <v>34.35</v>
      </c>
      <c r="E10627" s="522" t="s">
        <v>619</v>
      </c>
    </row>
    <row r="10628" spans="1:5" ht="13.5" x14ac:dyDescent="0.25">
      <c r="A10628" s="83">
        <v>4704</v>
      </c>
      <c r="B10628" s="83" t="s">
        <v>11200</v>
      </c>
      <c r="C10628" s="83" t="s">
        <v>184</v>
      </c>
      <c r="D10628" s="359">
        <v>31</v>
      </c>
      <c r="E10628" s="522" t="s">
        <v>619</v>
      </c>
    </row>
    <row r="10629" spans="1:5" ht="13.5" x14ac:dyDescent="0.25">
      <c r="A10629" s="83">
        <v>10730</v>
      </c>
      <c r="B10629" s="83" t="s">
        <v>11201</v>
      </c>
      <c r="C10629" s="83" t="s">
        <v>184</v>
      </c>
      <c r="D10629" s="359">
        <v>33.21</v>
      </c>
      <c r="E10629" s="522" t="s">
        <v>619</v>
      </c>
    </row>
    <row r="10630" spans="1:5" ht="13.5" x14ac:dyDescent="0.25">
      <c r="A10630" s="83">
        <v>4729</v>
      </c>
      <c r="B10630" s="83" t="s">
        <v>11202</v>
      </c>
      <c r="C10630" s="83" t="s">
        <v>229</v>
      </c>
      <c r="D10630" s="359">
        <v>80.08</v>
      </c>
      <c r="E10630" s="522" t="s">
        <v>619</v>
      </c>
    </row>
    <row r="10631" spans="1:5" ht="13.5" x14ac:dyDescent="0.25">
      <c r="A10631" s="83">
        <v>4720</v>
      </c>
      <c r="B10631" s="83" t="s">
        <v>11203</v>
      </c>
      <c r="C10631" s="83" t="s">
        <v>229</v>
      </c>
      <c r="D10631" s="359">
        <v>91.76</v>
      </c>
      <c r="E10631" s="522" t="s">
        <v>619</v>
      </c>
    </row>
    <row r="10632" spans="1:5" ht="13.5" x14ac:dyDescent="0.25">
      <c r="A10632" s="83">
        <v>4721</v>
      </c>
      <c r="B10632" s="83" t="s">
        <v>11204</v>
      </c>
      <c r="C10632" s="83" t="s">
        <v>229</v>
      </c>
      <c r="D10632" s="359">
        <v>79.48</v>
      </c>
      <c r="E10632" s="522" t="s">
        <v>619</v>
      </c>
    </row>
    <row r="10633" spans="1:5" ht="13.5" x14ac:dyDescent="0.25">
      <c r="A10633" s="83">
        <v>4718</v>
      </c>
      <c r="B10633" s="83" t="s">
        <v>11205</v>
      </c>
      <c r="C10633" s="83" t="s">
        <v>229</v>
      </c>
      <c r="D10633" s="359">
        <v>79.900000000000006</v>
      </c>
      <c r="E10633" s="522" t="s">
        <v>619</v>
      </c>
    </row>
    <row r="10634" spans="1:5" ht="13.5" x14ac:dyDescent="0.25">
      <c r="A10634" s="83">
        <v>4722</v>
      </c>
      <c r="B10634" s="83" t="s">
        <v>11206</v>
      </c>
      <c r="C10634" s="83" t="s">
        <v>229</v>
      </c>
      <c r="D10634" s="359">
        <v>75.08</v>
      </c>
      <c r="E10634" s="522" t="s">
        <v>619</v>
      </c>
    </row>
    <row r="10635" spans="1:5" ht="13.5" x14ac:dyDescent="0.25">
      <c r="A10635" s="83">
        <v>4723</v>
      </c>
      <c r="B10635" s="83" t="s">
        <v>11207</v>
      </c>
      <c r="C10635" s="83" t="s">
        <v>229</v>
      </c>
      <c r="D10635" s="359">
        <v>74.430000000000007</v>
      </c>
      <c r="E10635" s="522" t="s">
        <v>619</v>
      </c>
    </row>
    <row r="10636" spans="1:5" ht="13.5" x14ac:dyDescent="0.25">
      <c r="A10636" s="83">
        <v>4727</v>
      </c>
      <c r="B10636" s="83" t="s">
        <v>11208</v>
      </c>
      <c r="C10636" s="83" t="s">
        <v>229</v>
      </c>
      <c r="D10636" s="359">
        <v>68.12</v>
      </c>
      <c r="E10636" s="522" t="s">
        <v>619</v>
      </c>
    </row>
    <row r="10637" spans="1:5" ht="13.5" x14ac:dyDescent="0.25">
      <c r="A10637" s="83">
        <v>4748</v>
      </c>
      <c r="B10637" s="83" t="s">
        <v>11209</v>
      </c>
      <c r="C10637" s="83" t="s">
        <v>229</v>
      </c>
      <c r="D10637" s="359">
        <v>73.41</v>
      </c>
      <c r="E10637" s="522" t="s">
        <v>619</v>
      </c>
    </row>
    <row r="10638" spans="1:5" ht="13.5" x14ac:dyDescent="0.25">
      <c r="A10638" s="83">
        <v>4730</v>
      </c>
      <c r="B10638" s="83" t="s">
        <v>11210</v>
      </c>
      <c r="C10638" s="83" t="s">
        <v>229</v>
      </c>
      <c r="D10638" s="359">
        <v>74.7</v>
      </c>
      <c r="E10638" s="522" t="s">
        <v>619</v>
      </c>
    </row>
    <row r="10639" spans="1:5" ht="13.5" x14ac:dyDescent="0.25">
      <c r="A10639" s="83">
        <v>13186</v>
      </c>
      <c r="B10639" s="83" t="s">
        <v>11211</v>
      </c>
      <c r="C10639" s="83" t="s">
        <v>229</v>
      </c>
      <c r="D10639" s="359">
        <v>58.85</v>
      </c>
      <c r="E10639" s="522" t="s">
        <v>619</v>
      </c>
    </row>
    <row r="10640" spans="1:5" ht="13.5" x14ac:dyDescent="0.25">
      <c r="A10640" s="83">
        <v>10737</v>
      </c>
      <c r="B10640" s="83" t="s">
        <v>11212</v>
      </c>
      <c r="C10640" s="83" t="s">
        <v>184</v>
      </c>
      <c r="D10640" s="359">
        <v>107.94</v>
      </c>
      <c r="E10640" s="522" t="s">
        <v>619</v>
      </c>
    </row>
    <row r="10641" spans="1:5" ht="13.5" x14ac:dyDescent="0.25">
      <c r="A10641" s="83">
        <v>10734</v>
      </c>
      <c r="B10641" s="83" t="s">
        <v>11213</v>
      </c>
      <c r="C10641" s="83" t="s">
        <v>184</v>
      </c>
      <c r="D10641" s="359">
        <v>64.209999999999994</v>
      </c>
      <c r="E10641" s="522" t="s">
        <v>619</v>
      </c>
    </row>
    <row r="10642" spans="1:5" ht="13.5" x14ac:dyDescent="0.25">
      <c r="A10642" s="83">
        <v>4708</v>
      </c>
      <c r="B10642" s="83" t="s">
        <v>11214</v>
      </c>
      <c r="C10642" s="83" t="s">
        <v>184</v>
      </c>
      <c r="D10642" s="359">
        <v>124.55</v>
      </c>
      <c r="E10642" s="522" t="s">
        <v>619</v>
      </c>
    </row>
    <row r="10643" spans="1:5" ht="13.5" x14ac:dyDescent="0.25">
      <c r="A10643" s="83">
        <v>4712</v>
      </c>
      <c r="B10643" s="83" t="s">
        <v>11215</v>
      </c>
      <c r="C10643" s="83" t="s">
        <v>184</v>
      </c>
      <c r="D10643" s="359">
        <v>60.89</v>
      </c>
      <c r="E10643" s="522" t="s">
        <v>619</v>
      </c>
    </row>
    <row r="10644" spans="1:5" ht="13.5" x14ac:dyDescent="0.25">
      <c r="A10644" s="83">
        <v>4710</v>
      </c>
      <c r="B10644" s="83" t="s">
        <v>11216</v>
      </c>
      <c r="C10644" s="83" t="s">
        <v>184</v>
      </c>
      <c r="D10644" s="359">
        <v>195.27</v>
      </c>
      <c r="E10644" s="522" t="s">
        <v>619</v>
      </c>
    </row>
    <row r="10645" spans="1:5" ht="13.5" x14ac:dyDescent="0.25">
      <c r="A10645" s="83">
        <v>4746</v>
      </c>
      <c r="B10645" s="83" t="s">
        <v>11217</v>
      </c>
      <c r="C10645" s="83" t="s">
        <v>229</v>
      </c>
      <c r="D10645" s="359">
        <v>55.8</v>
      </c>
      <c r="E10645" s="522" t="s">
        <v>619</v>
      </c>
    </row>
    <row r="10646" spans="1:5" ht="13.5" x14ac:dyDescent="0.25">
      <c r="A10646" s="83">
        <v>4750</v>
      </c>
      <c r="B10646" s="83" t="s">
        <v>11218</v>
      </c>
      <c r="C10646" s="83" t="s">
        <v>547</v>
      </c>
      <c r="D10646" s="359">
        <v>18.670000000000002</v>
      </c>
      <c r="E10646" s="522" t="s">
        <v>619</v>
      </c>
    </row>
    <row r="10647" spans="1:5" ht="13.5" x14ac:dyDescent="0.25">
      <c r="A10647" s="83">
        <v>41065</v>
      </c>
      <c r="B10647" s="83" t="s">
        <v>11219</v>
      </c>
      <c r="C10647" s="83" t="s">
        <v>232</v>
      </c>
      <c r="D10647" s="359">
        <v>3283.8</v>
      </c>
      <c r="E10647" s="522" t="s">
        <v>619</v>
      </c>
    </row>
    <row r="10648" spans="1:5" ht="13.5" x14ac:dyDescent="0.25">
      <c r="A10648" s="83">
        <v>34747</v>
      </c>
      <c r="B10648" s="83" t="s">
        <v>11220</v>
      </c>
      <c r="C10648" s="83" t="s">
        <v>206</v>
      </c>
      <c r="D10648" s="359">
        <v>70.84</v>
      </c>
      <c r="E10648" s="522" t="s">
        <v>619</v>
      </c>
    </row>
    <row r="10649" spans="1:5" ht="13.5" x14ac:dyDescent="0.25">
      <c r="A10649" s="83">
        <v>4826</v>
      </c>
      <c r="B10649" s="83" t="s">
        <v>11221</v>
      </c>
      <c r="C10649" s="83" t="s">
        <v>206</v>
      </c>
      <c r="D10649" s="359">
        <v>76.17</v>
      </c>
      <c r="E10649" s="522" t="s">
        <v>619</v>
      </c>
    </row>
    <row r="10650" spans="1:5" ht="13.5" x14ac:dyDescent="0.25">
      <c r="A10650" s="83">
        <v>41975</v>
      </c>
      <c r="B10650" s="83" t="s">
        <v>11222</v>
      </c>
      <c r="C10650" s="83" t="s">
        <v>184</v>
      </c>
      <c r="D10650" s="359">
        <v>72.17</v>
      </c>
      <c r="E10650" s="522" t="s">
        <v>619</v>
      </c>
    </row>
    <row r="10651" spans="1:5" ht="13.5" x14ac:dyDescent="0.25">
      <c r="A10651" s="83">
        <v>4825</v>
      </c>
      <c r="B10651" s="83" t="s">
        <v>11223</v>
      </c>
      <c r="C10651" s="83" t="s">
        <v>206</v>
      </c>
      <c r="D10651" s="359">
        <v>105.44</v>
      </c>
      <c r="E10651" s="522" t="s">
        <v>619</v>
      </c>
    </row>
    <row r="10652" spans="1:5" ht="13.5" x14ac:dyDescent="0.25">
      <c r="A10652" s="83">
        <v>34744</v>
      </c>
      <c r="B10652" s="83" t="s">
        <v>11224</v>
      </c>
      <c r="C10652" s="83" t="s">
        <v>184</v>
      </c>
      <c r="D10652" s="359">
        <v>23.25</v>
      </c>
      <c r="E10652" s="522" t="s">
        <v>619</v>
      </c>
    </row>
    <row r="10653" spans="1:5" ht="13.5" x14ac:dyDescent="0.25">
      <c r="A10653" s="83">
        <v>39430</v>
      </c>
      <c r="B10653" s="83" t="s">
        <v>11225</v>
      </c>
      <c r="C10653" s="83" t="s">
        <v>225</v>
      </c>
      <c r="D10653" s="359">
        <v>2.71</v>
      </c>
      <c r="E10653" s="522" t="s">
        <v>619</v>
      </c>
    </row>
    <row r="10654" spans="1:5" ht="13.5" x14ac:dyDescent="0.25">
      <c r="A10654" s="83">
        <v>39573</v>
      </c>
      <c r="B10654" s="83" t="s">
        <v>11226</v>
      </c>
      <c r="C10654" s="83" t="s">
        <v>225</v>
      </c>
      <c r="D10654" s="359">
        <v>2.67</v>
      </c>
      <c r="E10654" s="522" t="s">
        <v>619</v>
      </c>
    </row>
    <row r="10655" spans="1:5" ht="13.5" x14ac:dyDescent="0.25">
      <c r="A10655" s="83">
        <v>38410</v>
      </c>
      <c r="B10655" s="83" t="s">
        <v>11227</v>
      </c>
      <c r="C10655" s="83" t="s">
        <v>225</v>
      </c>
      <c r="D10655" s="359">
        <v>16139.5</v>
      </c>
      <c r="E10655" s="522" t="s">
        <v>619</v>
      </c>
    </row>
    <row r="10656" spans="1:5" ht="13.5" x14ac:dyDescent="0.25">
      <c r="A10656" s="83">
        <v>41596</v>
      </c>
      <c r="B10656" s="83" t="s">
        <v>11228</v>
      </c>
      <c r="C10656" s="83" t="s">
        <v>260</v>
      </c>
      <c r="D10656" s="359">
        <v>19.63</v>
      </c>
      <c r="E10656" s="522" t="s">
        <v>619</v>
      </c>
    </row>
    <row r="10657" spans="1:5" ht="13.5" x14ac:dyDescent="0.25">
      <c r="A10657" s="83">
        <v>41598</v>
      </c>
      <c r="B10657" s="83" t="s">
        <v>11229</v>
      </c>
      <c r="C10657" s="83" t="s">
        <v>260</v>
      </c>
      <c r="D10657" s="359">
        <v>19.63</v>
      </c>
      <c r="E10657" s="522" t="s">
        <v>619</v>
      </c>
    </row>
    <row r="10658" spans="1:5" ht="13.5" x14ac:dyDescent="0.25">
      <c r="A10658" s="83">
        <v>41594</v>
      </c>
      <c r="B10658" s="83" t="s">
        <v>11230</v>
      </c>
      <c r="C10658" s="83" t="s">
        <v>260</v>
      </c>
      <c r="D10658" s="359">
        <v>19.940000000000001</v>
      </c>
      <c r="E10658" s="522" t="s">
        <v>619</v>
      </c>
    </row>
    <row r="10659" spans="1:5" ht="13.5" x14ac:dyDescent="0.25">
      <c r="A10659" s="83">
        <v>43663</v>
      </c>
      <c r="B10659" s="83" t="s">
        <v>11231</v>
      </c>
      <c r="C10659" s="83" t="s">
        <v>260</v>
      </c>
      <c r="D10659" s="359">
        <v>16.43</v>
      </c>
      <c r="E10659" s="522" t="s">
        <v>619</v>
      </c>
    </row>
    <row r="10660" spans="1:5" ht="13.5" x14ac:dyDescent="0.25">
      <c r="A10660" s="83">
        <v>4766</v>
      </c>
      <c r="B10660" s="83" t="s">
        <v>11232</v>
      </c>
      <c r="C10660" s="83" t="s">
        <v>260</v>
      </c>
      <c r="D10660" s="359">
        <v>15.47</v>
      </c>
      <c r="E10660" s="522" t="s">
        <v>619</v>
      </c>
    </row>
    <row r="10661" spans="1:5" ht="13.5" x14ac:dyDescent="0.25">
      <c r="A10661" s="83">
        <v>43664</v>
      </c>
      <c r="B10661" s="83" t="s">
        <v>11233</v>
      </c>
      <c r="C10661" s="83" t="s">
        <v>260</v>
      </c>
      <c r="D10661" s="359">
        <v>16.52</v>
      </c>
      <c r="E10661" s="522" t="s">
        <v>619</v>
      </c>
    </row>
    <row r="10662" spans="1:5" ht="13.5" x14ac:dyDescent="0.25">
      <c r="A10662" s="83">
        <v>43082</v>
      </c>
      <c r="B10662" s="83" t="s">
        <v>11234</v>
      </c>
      <c r="C10662" s="83" t="s">
        <v>260</v>
      </c>
      <c r="D10662" s="359">
        <v>18</v>
      </c>
      <c r="E10662" s="522" t="s">
        <v>619</v>
      </c>
    </row>
    <row r="10663" spans="1:5" ht="13.5" x14ac:dyDescent="0.25">
      <c r="A10663" s="83">
        <v>43665</v>
      </c>
      <c r="B10663" s="83" t="s">
        <v>11235</v>
      </c>
      <c r="C10663" s="83" t="s">
        <v>260</v>
      </c>
      <c r="D10663" s="359">
        <v>15.47</v>
      </c>
      <c r="E10663" s="522" t="s">
        <v>619</v>
      </c>
    </row>
    <row r="10664" spans="1:5" ht="13.5" x14ac:dyDescent="0.25">
      <c r="A10664" s="83">
        <v>10966</v>
      </c>
      <c r="B10664" s="83" t="s">
        <v>11236</v>
      </c>
      <c r="C10664" s="83" t="s">
        <v>260</v>
      </c>
      <c r="D10664" s="359">
        <v>16.43</v>
      </c>
      <c r="E10664" s="522" t="s">
        <v>619</v>
      </c>
    </row>
    <row r="10665" spans="1:5" ht="13.5" x14ac:dyDescent="0.25">
      <c r="A10665" s="83">
        <v>43692</v>
      </c>
      <c r="B10665" s="83" t="s">
        <v>11237</v>
      </c>
      <c r="C10665" s="83" t="s">
        <v>260</v>
      </c>
      <c r="D10665" s="359">
        <v>16.43</v>
      </c>
      <c r="E10665" s="522" t="s">
        <v>619</v>
      </c>
    </row>
    <row r="10666" spans="1:5" ht="13.5" x14ac:dyDescent="0.25">
      <c r="A10666" s="83">
        <v>43083</v>
      </c>
      <c r="B10666" s="83" t="s">
        <v>11238</v>
      </c>
      <c r="C10666" s="83" t="s">
        <v>260</v>
      </c>
      <c r="D10666" s="359">
        <v>15.59</v>
      </c>
      <c r="E10666" s="522" t="s">
        <v>619</v>
      </c>
    </row>
    <row r="10667" spans="1:5" ht="13.5" x14ac:dyDescent="0.25">
      <c r="A10667" s="83">
        <v>40535</v>
      </c>
      <c r="B10667" s="83" t="s">
        <v>11239</v>
      </c>
      <c r="C10667" s="83" t="s">
        <v>260</v>
      </c>
      <c r="D10667" s="359">
        <v>15.59</v>
      </c>
      <c r="E10667" s="522" t="s">
        <v>619</v>
      </c>
    </row>
    <row r="10668" spans="1:5" ht="13.5" x14ac:dyDescent="0.25">
      <c r="A10668" s="83">
        <v>39427</v>
      </c>
      <c r="B10668" s="83" t="s">
        <v>11240</v>
      </c>
      <c r="C10668" s="83" t="s">
        <v>206</v>
      </c>
      <c r="D10668" s="359">
        <v>7.2</v>
      </c>
      <c r="E10668" s="522" t="s">
        <v>619</v>
      </c>
    </row>
    <row r="10669" spans="1:5" ht="13.5" x14ac:dyDescent="0.25">
      <c r="A10669" s="83">
        <v>39424</v>
      </c>
      <c r="B10669" s="83" t="s">
        <v>11241</v>
      </c>
      <c r="C10669" s="83" t="s">
        <v>206</v>
      </c>
      <c r="D10669" s="359">
        <v>4.28</v>
      </c>
      <c r="E10669" s="522" t="s">
        <v>619</v>
      </c>
    </row>
    <row r="10670" spans="1:5" ht="13.5" x14ac:dyDescent="0.25">
      <c r="A10670" s="83">
        <v>39425</v>
      </c>
      <c r="B10670" s="83" t="s">
        <v>11242</v>
      </c>
      <c r="C10670" s="83" t="s">
        <v>206</v>
      </c>
      <c r="D10670" s="359">
        <v>4.22</v>
      </c>
      <c r="E10670" s="522" t="s">
        <v>619</v>
      </c>
    </row>
    <row r="10671" spans="1:5" ht="13.5" x14ac:dyDescent="0.25">
      <c r="A10671" s="83">
        <v>40664</v>
      </c>
      <c r="B10671" s="83" t="s">
        <v>11243</v>
      </c>
      <c r="C10671" s="83" t="s">
        <v>260</v>
      </c>
      <c r="D10671" s="359">
        <v>31.99</v>
      </c>
      <c r="E10671" s="522" t="s">
        <v>619</v>
      </c>
    </row>
    <row r="10672" spans="1:5" ht="13.5" x14ac:dyDescent="0.25">
      <c r="A10672" s="83">
        <v>34360</v>
      </c>
      <c r="B10672" s="83" t="s">
        <v>11244</v>
      </c>
      <c r="C10672" s="83" t="s">
        <v>260</v>
      </c>
      <c r="D10672" s="359">
        <v>42.59</v>
      </c>
      <c r="E10672" s="522" t="s">
        <v>619</v>
      </c>
    </row>
    <row r="10673" spans="1:5" ht="13.5" x14ac:dyDescent="0.25">
      <c r="A10673" s="83">
        <v>20259</v>
      </c>
      <c r="B10673" s="83" t="s">
        <v>11245</v>
      </c>
      <c r="C10673" s="83" t="s">
        <v>206</v>
      </c>
      <c r="D10673" s="359">
        <v>10.7</v>
      </c>
      <c r="E10673" s="522" t="s">
        <v>619</v>
      </c>
    </row>
    <row r="10674" spans="1:5" ht="13.5" x14ac:dyDescent="0.25">
      <c r="A10674" s="83">
        <v>14077</v>
      </c>
      <c r="B10674" s="83" t="s">
        <v>11246</v>
      </c>
      <c r="C10674" s="83" t="s">
        <v>206</v>
      </c>
      <c r="D10674" s="359">
        <v>163.77000000000001</v>
      </c>
      <c r="E10674" s="522" t="s">
        <v>619</v>
      </c>
    </row>
    <row r="10675" spans="1:5" ht="13.5" x14ac:dyDescent="0.25">
      <c r="A10675" s="83">
        <v>3678</v>
      </c>
      <c r="B10675" s="83" t="s">
        <v>11247</v>
      </c>
      <c r="C10675" s="83" t="s">
        <v>206</v>
      </c>
      <c r="D10675" s="359">
        <v>74.02</v>
      </c>
      <c r="E10675" s="522" t="s">
        <v>619</v>
      </c>
    </row>
    <row r="10676" spans="1:5" ht="13.5" x14ac:dyDescent="0.25">
      <c r="A10676" s="83">
        <v>39418</v>
      </c>
      <c r="B10676" s="83" t="s">
        <v>11248</v>
      </c>
      <c r="C10676" s="83" t="s">
        <v>206</v>
      </c>
      <c r="D10676" s="359">
        <v>8.0299999999999994</v>
      </c>
      <c r="E10676" s="522" t="s">
        <v>619</v>
      </c>
    </row>
    <row r="10677" spans="1:5" ht="13.5" x14ac:dyDescent="0.25">
      <c r="A10677" s="83">
        <v>39419</v>
      </c>
      <c r="B10677" s="83" t="s">
        <v>11249</v>
      </c>
      <c r="C10677" s="83" t="s">
        <v>206</v>
      </c>
      <c r="D10677" s="359">
        <v>9.7799999999999994</v>
      </c>
      <c r="E10677" s="522" t="s">
        <v>619</v>
      </c>
    </row>
    <row r="10678" spans="1:5" ht="13.5" x14ac:dyDescent="0.25">
      <c r="A10678" s="83">
        <v>39420</v>
      </c>
      <c r="B10678" s="83" t="s">
        <v>11250</v>
      </c>
      <c r="C10678" s="83" t="s">
        <v>206</v>
      </c>
      <c r="D10678" s="359">
        <v>10.8</v>
      </c>
      <c r="E10678" s="522" t="s">
        <v>619</v>
      </c>
    </row>
    <row r="10679" spans="1:5" ht="13.5" x14ac:dyDescent="0.25">
      <c r="A10679" s="83">
        <v>39571</v>
      </c>
      <c r="B10679" s="83" t="s">
        <v>11251</v>
      </c>
      <c r="C10679" s="83" t="s">
        <v>206</v>
      </c>
      <c r="D10679" s="359">
        <v>6.53</v>
      </c>
      <c r="E10679" s="522" t="s">
        <v>619</v>
      </c>
    </row>
    <row r="10680" spans="1:5" ht="13.5" x14ac:dyDescent="0.25">
      <c r="A10680" s="83">
        <v>39421</v>
      </c>
      <c r="B10680" s="83" t="s">
        <v>11252</v>
      </c>
      <c r="C10680" s="83" t="s">
        <v>206</v>
      </c>
      <c r="D10680" s="359">
        <v>9.51</v>
      </c>
      <c r="E10680" s="522" t="s">
        <v>619</v>
      </c>
    </row>
    <row r="10681" spans="1:5" ht="13.5" x14ac:dyDescent="0.25">
      <c r="A10681" s="83">
        <v>39422</v>
      </c>
      <c r="B10681" s="83" t="s">
        <v>11253</v>
      </c>
      <c r="C10681" s="83" t="s">
        <v>206</v>
      </c>
      <c r="D10681" s="359">
        <v>11.1</v>
      </c>
      <c r="E10681" s="522" t="s">
        <v>619</v>
      </c>
    </row>
    <row r="10682" spans="1:5" ht="13.5" x14ac:dyDescent="0.25">
      <c r="A10682" s="83">
        <v>39423</v>
      </c>
      <c r="B10682" s="83" t="s">
        <v>11254</v>
      </c>
      <c r="C10682" s="83" t="s">
        <v>206</v>
      </c>
      <c r="D10682" s="359">
        <v>12.89</v>
      </c>
      <c r="E10682" s="522" t="s">
        <v>619</v>
      </c>
    </row>
    <row r="10683" spans="1:5" ht="13.5" x14ac:dyDescent="0.25">
      <c r="A10683" s="83">
        <v>39426</v>
      </c>
      <c r="B10683" s="83" t="s">
        <v>11255</v>
      </c>
      <c r="C10683" s="83" t="s">
        <v>206</v>
      </c>
      <c r="D10683" s="359">
        <v>28.97</v>
      </c>
      <c r="E10683" s="522" t="s">
        <v>619</v>
      </c>
    </row>
    <row r="10684" spans="1:5" ht="13.5" x14ac:dyDescent="0.25">
      <c r="A10684" s="83">
        <v>39429</v>
      </c>
      <c r="B10684" s="83" t="s">
        <v>11256</v>
      </c>
      <c r="C10684" s="83" t="s">
        <v>206</v>
      </c>
      <c r="D10684" s="359">
        <v>9.14</v>
      </c>
      <c r="E10684" s="522" t="s">
        <v>619</v>
      </c>
    </row>
    <row r="10685" spans="1:5" ht="13.5" x14ac:dyDescent="0.25">
      <c r="A10685" s="83">
        <v>39428</v>
      </c>
      <c r="B10685" s="83" t="s">
        <v>11257</v>
      </c>
      <c r="C10685" s="83" t="s">
        <v>206</v>
      </c>
      <c r="D10685" s="359">
        <v>6.98</v>
      </c>
      <c r="E10685" s="522" t="s">
        <v>619</v>
      </c>
    </row>
    <row r="10686" spans="1:5" ht="13.5" x14ac:dyDescent="0.25">
      <c r="A10686" s="83">
        <v>39572</v>
      </c>
      <c r="B10686" s="83" t="s">
        <v>11258</v>
      </c>
      <c r="C10686" s="83" t="s">
        <v>206</v>
      </c>
      <c r="D10686" s="359">
        <v>6.04</v>
      </c>
      <c r="E10686" s="522" t="s">
        <v>619</v>
      </c>
    </row>
    <row r="10687" spans="1:5" ht="13.5" x14ac:dyDescent="0.25">
      <c r="A10687" s="83">
        <v>39570</v>
      </c>
      <c r="B10687" s="83" t="s">
        <v>11259</v>
      </c>
      <c r="C10687" s="83" t="s">
        <v>206</v>
      </c>
      <c r="D10687" s="359">
        <v>6.41</v>
      </c>
      <c r="E10687" s="522" t="s">
        <v>619</v>
      </c>
    </row>
    <row r="10688" spans="1:5" ht="13.5" x14ac:dyDescent="0.25">
      <c r="A10688" s="83">
        <v>39569</v>
      </c>
      <c r="B10688" s="83" t="s">
        <v>11260</v>
      </c>
      <c r="C10688" s="83" t="s">
        <v>206</v>
      </c>
      <c r="D10688" s="359">
        <v>6.33</v>
      </c>
      <c r="E10688" s="522" t="s">
        <v>619</v>
      </c>
    </row>
    <row r="10689" spans="1:5" ht="13.5" x14ac:dyDescent="0.25">
      <c r="A10689" s="83">
        <v>11552</v>
      </c>
      <c r="B10689" s="83" t="s">
        <v>11261</v>
      </c>
      <c r="C10689" s="83" t="s">
        <v>206</v>
      </c>
      <c r="D10689" s="359">
        <v>6.22</v>
      </c>
      <c r="E10689" s="522" t="s">
        <v>619</v>
      </c>
    </row>
    <row r="10690" spans="1:5" ht="13.5" x14ac:dyDescent="0.25">
      <c r="A10690" s="83">
        <v>40598</v>
      </c>
      <c r="B10690" s="83" t="s">
        <v>11262</v>
      </c>
      <c r="C10690" s="83" t="s">
        <v>260</v>
      </c>
      <c r="D10690" s="359">
        <v>15.21</v>
      </c>
      <c r="E10690" s="522" t="s">
        <v>619</v>
      </c>
    </row>
    <row r="10691" spans="1:5" ht="13.5" x14ac:dyDescent="0.25">
      <c r="A10691" s="83">
        <v>39029</v>
      </c>
      <c r="B10691" s="83" t="s">
        <v>11263</v>
      </c>
      <c r="C10691" s="83" t="s">
        <v>206</v>
      </c>
      <c r="D10691" s="359">
        <v>20.45</v>
      </c>
      <c r="E10691" s="522" t="s">
        <v>619</v>
      </c>
    </row>
    <row r="10692" spans="1:5" ht="13.5" x14ac:dyDescent="0.25">
      <c r="A10692" s="83">
        <v>39028</v>
      </c>
      <c r="B10692" s="83" t="s">
        <v>11264</v>
      </c>
      <c r="C10692" s="83" t="s">
        <v>206</v>
      </c>
      <c r="D10692" s="359">
        <v>11.91</v>
      </c>
      <c r="E10692" s="522" t="s">
        <v>619</v>
      </c>
    </row>
    <row r="10693" spans="1:5" ht="13.5" x14ac:dyDescent="0.25">
      <c r="A10693" s="83">
        <v>39328</v>
      </c>
      <c r="B10693" s="83" t="s">
        <v>11265</v>
      </c>
      <c r="C10693" s="83" t="s">
        <v>206</v>
      </c>
      <c r="D10693" s="359">
        <v>6.55</v>
      </c>
      <c r="E10693" s="522" t="s">
        <v>619</v>
      </c>
    </row>
    <row r="10694" spans="1:5" ht="13.5" x14ac:dyDescent="0.25">
      <c r="A10694" s="83">
        <v>38541</v>
      </c>
      <c r="B10694" s="83" t="s">
        <v>11266</v>
      </c>
      <c r="C10694" s="83" t="s">
        <v>225</v>
      </c>
      <c r="D10694" s="359">
        <v>4171710.49</v>
      </c>
      <c r="E10694" s="522" t="s">
        <v>619</v>
      </c>
    </row>
    <row r="10695" spans="1:5" ht="13.5" x14ac:dyDescent="0.25">
      <c r="A10695" s="83">
        <v>38542</v>
      </c>
      <c r="B10695" s="83" t="s">
        <v>11267</v>
      </c>
      <c r="C10695" s="83" t="s">
        <v>225</v>
      </c>
      <c r="D10695" s="359">
        <v>6486842.0599999996</v>
      </c>
      <c r="E10695" s="522" t="s">
        <v>619</v>
      </c>
    </row>
    <row r="10696" spans="1:5" ht="13.5" x14ac:dyDescent="0.25">
      <c r="A10696" s="83">
        <v>38543</v>
      </c>
      <c r="B10696" s="83" t="s">
        <v>11268</v>
      </c>
      <c r="C10696" s="83" t="s">
        <v>225</v>
      </c>
      <c r="D10696" s="359">
        <v>1588157.93</v>
      </c>
      <c r="E10696" s="522" t="s">
        <v>619</v>
      </c>
    </row>
    <row r="10697" spans="1:5" ht="13.5" x14ac:dyDescent="0.25">
      <c r="A10697" s="83">
        <v>40406</v>
      </c>
      <c r="B10697" s="83" t="s">
        <v>11269</v>
      </c>
      <c r="C10697" s="83" t="s">
        <v>225</v>
      </c>
      <c r="D10697" s="359">
        <v>57914.41</v>
      </c>
      <c r="E10697" s="522" t="s">
        <v>619</v>
      </c>
    </row>
    <row r="10698" spans="1:5" ht="13.5" x14ac:dyDescent="0.25">
      <c r="A10698" s="83">
        <v>40789</v>
      </c>
      <c r="B10698" s="83" t="s">
        <v>11270</v>
      </c>
      <c r="C10698" s="83" t="s">
        <v>225</v>
      </c>
      <c r="D10698" s="359">
        <v>8346.06</v>
      </c>
      <c r="E10698" s="522" t="s">
        <v>619</v>
      </c>
    </row>
    <row r="10699" spans="1:5" ht="13.5" x14ac:dyDescent="0.25">
      <c r="A10699" s="83">
        <v>40791</v>
      </c>
      <c r="B10699" s="83" t="s">
        <v>11271</v>
      </c>
      <c r="C10699" s="83" t="s">
        <v>225</v>
      </c>
      <c r="D10699" s="359">
        <v>26126.799999999999</v>
      </c>
      <c r="E10699" s="522" t="s">
        <v>619</v>
      </c>
    </row>
    <row r="10700" spans="1:5" ht="13.5" x14ac:dyDescent="0.25">
      <c r="A10700" s="83">
        <v>11651</v>
      </c>
      <c r="B10700" s="83" t="s">
        <v>11272</v>
      </c>
      <c r="C10700" s="83" t="s">
        <v>225</v>
      </c>
      <c r="D10700" s="359">
        <v>14289.12</v>
      </c>
      <c r="E10700" s="522" t="s">
        <v>619</v>
      </c>
    </row>
    <row r="10701" spans="1:5" ht="13.5" x14ac:dyDescent="0.25">
      <c r="A10701" s="83">
        <v>40435</v>
      </c>
      <c r="B10701" s="83" t="s">
        <v>11273</v>
      </c>
      <c r="C10701" s="83" t="s">
        <v>225</v>
      </c>
      <c r="D10701" s="359">
        <v>871250</v>
      </c>
      <c r="E10701" s="522" t="s">
        <v>619</v>
      </c>
    </row>
    <row r="10702" spans="1:5" ht="13.5" x14ac:dyDescent="0.25">
      <c r="A10702" s="83">
        <v>39012</v>
      </c>
      <c r="B10702" s="83" t="s">
        <v>11274</v>
      </c>
      <c r="C10702" s="83" t="s">
        <v>225</v>
      </c>
      <c r="D10702" s="359">
        <v>909028.93</v>
      </c>
      <c r="E10702" s="522" t="s">
        <v>619</v>
      </c>
    </row>
    <row r="10703" spans="1:5" ht="13.5" x14ac:dyDescent="0.25">
      <c r="A10703" s="83">
        <v>13617</v>
      </c>
      <c r="B10703" s="83" t="s">
        <v>11275</v>
      </c>
      <c r="C10703" s="83" t="s">
        <v>225</v>
      </c>
      <c r="D10703" s="359">
        <v>66813.31</v>
      </c>
      <c r="E10703" s="522" t="s">
        <v>619</v>
      </c>
    </row>
    <row r="10704" spans="1:5" ht="13.5" x14ac:dyDescent="0.25">
      <c r="A10704" s="83">
        <v>35274</v>
      </c>
      <c r="B10704" s="83" t="s">
        <v>11276</v>
      </c>
      <c r="C10704" s="83" t="s">
        <v>206</v>
      </c>
      <c r="D10704" s="359">
        <v>51.76</v>
      </c>
      <c r="E10704" s="522" t="s">
        <v>619</v>
      </c>
    </row>
    <row r="10705" spans="1:5" ht="13.5" x14ac:dyDescent="0.25">
      <c r="A10705" s="83">
        <v>35275</v>
      </c>
      <c r="B10705" s="83" t="s">
        <v>11277</v>
      </c>
      <c r="C10705" s="83" t="s">
        <v>206</v>
      </c>
      <c r="D10705" s="359">
        <v>109.87</v>
      </c>
      <c r="E10705" s="522" t="s">
        <v>619</v>
      </c>
    </row>
    <row r="10706" spans="1:5" ht="13.5" x14ac:dyDescent="0.25">
      <c r="A10706" s="83">
        <v>35276</v>
      </c>
      <c r="B10706" s="83" t="s">
        <v>11278</v>
      </c>
      <c r="C10706" s="83" t="s">
        <v>206</v>
      </c>
      <c r="D10706" s="359">
        <v>191.16</v>
      </c>
      <c r="E10706" s="522" t="s">
        <v>619</v>
      </c>
    </row>
    <row r="10707" spans="1:5" ht="13.5" x14ac:dyDescent="0.25">
      <c r="A10707" s="83">
        <v>38386</v>
      </c>
      <c r="B10707" s="83" t="s">
        <v>11279</v>
      </c>
      <c r="C10707" s="83" t="s">
        <v>225</v>
      </c>
      <c r="D10707" s="359">
        <v>4.53</v>
      </c>
      <c r="E10707" s="522" t="s">
        <v>619</v>
      </c>
    </row>
    <row r="10708" spans="1:5" ht="13.5" x14ac:dyDescent="0.25">
      <c r="A10708" s="83">
        <v>11091</v>
      </c>
      <c r="B10708" s="83" t="s">
        <v>11280</v>
      </c>
      <c r="C10708" s="83" t="s">
        <v>225</v>
      </c>
      <c r="D10708" s="359">
        <v>2.12</v>
      </c>
      <c r="E10708" s="522" t="s">
        <v>619</v>
      </c>
    </row>
    <row r="10709" spans="1:5" ht="13.5" x14ac:dyDescent="0.25">
      <c r="A10709" s="83">
        <v>37586</v>
      </c>
      <c r="B10709" s="83" t="s">
        <v>11281</v>
      </c>
      <c r="C10709" s="83" t="s">
        <v>9905</v>
      </c>
      <c r="D10709" s="359">
        <v>46.76</v>
      </c>
      <c r="E10709" s="522" t="s">
        <v>619</v>
      </c>
    </row>
    <row r="10710" spans="1:5" ht="13.5" x14ac:dyDescent="0.25">
      <c r="A10710" s="83">
        <v>37395</v>
      </c>
      <c r="B10710" s="83" t="s">
        <v>11282</v>
      </c>
      <c r="C10710" s="83" t="s">
        <v>9905</v>
      </c>
      <c r="D10710" s="359">
        <v>40.21</v>
      </c>
      <c r="E10710" s="522" t="s">
        <v>619</v>
      </c>
    </row>
    <row r="10711" spans="1:5" ht="13.5" x14ac:dyDescent="0.25">
      <c r="A10711" s="83">
        <v>14147</v>
      </c>
      <c r="B10711" s="83" t="s">
        <v>11283</v>
      </c>
      <c r="C10711" s="83" t="s">
        <v>9905</v>
      </c>
      <c r="D10711" s="359">
        <v>53.34</v>
      </c>
      <c r="E10711" s="522" t="s">
        <v>619</v>
      </c>
    </row>
    <row r="10712" spans="1:5" ht="13.5" x14ac:dyDescent="0.25">
      <c r="A10712" s="83">
        <v>37396</v>
      </c>
      <c r="B10712" s="83" t="s">
        <v>11284</v>
      </c>
      <c r="C10712" s="83" t="s">
        <v>9905</v>
      </c>
      <c r="D10712" s="359">
        <v>32.9</v>
      </c>
      <c r="E10712" s="522" t="s">
        <v>619</v>
      </c>
    </row>
    <row r="10713" spans="1:5" ht="13.5" x14ac:dyDescent="0.25">
      <c r="A10713" s="83">
        <v>37397</v>
      </c>
      <c r="B10713" s="83" t="s">
        <v>11285</v>
      </c>
      <c r="C10713" s="83" t="s">
        <v>9905</v>
      </c>
      <c r="D10713" s="359">
        <v>34.47</v>
      </c>
      <c r="E10713" s="522" t="s">
        <v>619</v>
      </c>
    </row>
    <row r="10714" spans="1:5" ht="13.5" x14ac:dyDescent="0.25">
      <c r="A10714" s="83">
        <v>43606</v>
      </c>
      <c r="B10714" s="83" t="s">
        <v>11286</v>
      </c>
      <c r="C10714" s="83" t="s">
        <v>225</v>
      </c>
      <c r="D10714" s="359">
        <v>7.46</v>
      </c>
      <c r="E10714" s="522" t="s">
        <v>619</v>
      </c>
    </row>
    <row r="10715" spans="1:5" ht="13.5" x14ac:dyDescent="0.25">
      <c r="A10715" s="83">
        <v>444</v>
      </c>
      <c r="B10715" s="83" t="s">
        <v>11287</v>
      </c>
      <c r="C10715" s="83" t="s">
        <v>225</v>
      </c>
      <c r="D10715" s="359">
        <v>26.24</v>
      </c>
      <c r="E10715" s="522" t="s">
        <v>619</v>
      </c>
    </row>
    <row r="10716" spans="1:5" ht="13.5" x14ac:dyDescent="0.25">
      <c r="A10716" s="83">
        <v>445</v>
      </c>
      <c r="B10716" s="83" t="s">
        <v>11288</v>
      </c>
      <c r="C10716" s="83" t="s">
        <v>225</v>
      </c>
      <c r="D10716" s="359">
        <v>35.92</v>
      </c>
      <c r="E10716" s="522" t="s">
        <v>619</v>
      </c>
    </row>
    <row r="10717" spans="1:5" ht="13.5" x14ac:dyDescent="0.25">
      <c r="A10717" s="83">
        <v>4783</v>
      </c>
      <c r="B10717" s="83" t="s">
        <v>11289</v>
      </c>
      <c r="C10717" s="83" t="s">
        <v>547</v>
      </c>
      <c r="D10717" s="359">
        <v>18.78</v>
      </c>
      <c r="E10717" s="522" t="s">
        <v>619</v>
      </c>
    </row>
    <row r="10718" spans="1:5" ht="13.5" x14ac:dyDescent="0.25">
      <c r="A10718" s="83">
        <v>41079</v>
      </c>
      <c r="B10718" s="83" t="s">
        <v>11290</v>
      </c>
      <c r="C10718" s="83" t="s">
        <v>232</v>
      </c>
      <c r="D10718" s="359">
        <v>3302.76</v>
      </c>
      <c r="E10718" s="522" t="s">
        <v>619</v>
      </c>
    </row>
    <row r="10719" spans="1:5" ht="13.5" x14ac:dyDescent="0.25">
      <c r="A10719" s="83">
        <v>12874</v>
      </c>
      <c r="B10719" s="83" t="s">
        <v>11291</v>
      </c>
      <c r="C10719" s="83" t="s">
        <v>547</v>
      </c>
      <c r="D10719" s="359">
        <v>24.73</v>
      </c>
      <c r="E10719" s="522" t="s">
        <v>619</v>
      </c>
    </row>
    <row r="10720" spans="1:5" ht="13.5" x14ac:dyDescent="0.25">
      <c r="A10720" s="83">
        <v>41082</v>
      </c>
      <c r="B10720" s="83" t="s">
        <v>11292</v>
      </c>
      <c r="C10720" s="83" t="s">
        <v>232</v>
      </c>
      <c r="D10720" s="359">
        <v>4351.76</v>
      </c>
      <c r="E10720" s="522" t="s">
        <v>619</v>
      </c>
    </row>
    <row r="10721" spans="1:5" ht="13.5" x14ac:dyDescent="0.25">
      <c r="A10721" s="83">
        <v>4785</v>
      </c>
      <c r="B10721" s="83" t="s">
        <v>11293</v>
      </c>
      <c r="C10721" s="83" t="s">
        <v>547</v>
      </c>
      <c r="D10721" s="359">
        <v>20.18</v>
      </c>
      <c r="E10721" s="522" t="s">
        <v>619</v>
      </c>
    </row>
    <row r="10722" spans="1:5" ht="13.5" x14ac:dyDescent="0.25">
      <c r="A10722" s="83">
        <v>41081</v>
      </c>
      <c r="B10722" s="83" t="s">
        <v>11294</v>
      </c>
      <c r="C10722" s="83" t="s">
        <v>232</v>
      </c>
      <c r="D10722" s="359">
        <v>3552.46</v>
      </c>
      <c r="E10722" s="522" t="s">
        <v>619</v>
      </c>
    </row>
    <row r="10723" spans="1:5" ht="13.5" x14ac:dyDescent="0.25">
      <c r="A10723" s="83">
        <v>4801</v>
      </c>
      <c r="B10723" s="83" t="s">
        <v>11295</v>
      </c>
      <c r="C10723" s="83" t="s">
        <v>184</v>
      </c>
      <c r="D10723" s="359">
        <v>70.44</v>
      </c>
      <c r="E10723" s="522" t="s">
        <v>619</v>
      </c>
    </row>
    <row r="10724" spans="1:5" ht="13.5" x14ac:dyDescent="0.25">
      <c r="A10724" s="83">
        <v>4794</v>
      </c>
      <c r="B10724" s="83" t="s">
        <v>11296</v>
      </c>
      <c r="C10724" s="83" t="s">
        <v>184</v>
      </c>
      <c r="D10724" s="359">
        <v>320.82</v>
      </c>
      <c r="E10724" s="522" t="s">
        <v>619</v>
      </c>
    </row>
    <row r="10725" spans="1:5" ht="13.5" x14ac:dyDescent="0.25">
      <c r="A10725" s="83">
        <v>4796</v>
      </c>
      <c r="B10725" s="83" t="s">
        <v>11297</v>
      </c>
      <c r="C10725" s="83" t="s">
        <v>184</v>
      </c>
      <c r="D10725" s="359">
        <v>194.86</v>
      </c>
      <c r="E10725" s="522" t="s">
        <v>619</v>
      </c>
    </row>
    <row r="10726" spans="1:5" ht="13.5" x14ac:dyDescent="0.25">
      <c r="A10726" s="83">
        <v>4800</v>
      </c>
      <c r="B10726" s="83" t="s">
        <v>11298</v>
      </c>
      <c r="C10726" s="83" t="s">
        <v>184</v>
      </c>
      <c r="D10726" s="359">
        <v>53.59</v>
      </c>
      <c r="E10726" s="522" t="s">
        <v>619</v>
      </c>
    </row>
    <row r="10727" spans="1:5" ht="13.5" x14ac:dyDescent="0.25">
      <c r="A10727" s="83">
        <v>4795</v>
      </c>
      <c r="B10727" s="83" t="s">
        <v>11299</v>
      </c>
      <c r="C10727" s="83" t="s">
        <v>184</v>
      </c>
      <c r="D10727" s="359">
        <v>312.3</v>
      </c>
      <c r="E10727" s="522" t="s">
        <v>619</v>
      </c>
    </row>
    <row r="10728" spans="1:5" ht="13.5" x14ac:dyDescent="0.25">
      <c r="A10728" s="83">
        <v>39694</v>
      </c>
      <c r="B10728" s="83" t="s">
        <v>11300</v>
      </c>
      <c r="C10728" s="83" t="s">
        <v>184</v>
      </c>
      <c r="D10728" s="359">
        <v>383.08</v>
      </c>
      <c r="E10728" s="522" t="s">
        <v>619</v>
      </c>
    </row>
    <row r="10729" spans="1:5" ht="13.5" x14ac:dyDescent="0.25">
      <c r="A10729" s="83">
        <v>1292</v>
      </c>
      <c r="B10729" s="83" t="s">
        <v>11301</v>
      </c>
      <c r="C10729" s="83" t="s">
        <v>184</v>
      </c>
      <c r="D10729" s="359">
        <v>59.52</v>
      </c>
      <c r="E10729" s="522" t="s">
        <v>619</v>
      </c>
    </row>
    <row r="10730" spans="1:5" ht="13.5" x14ac:dyDescent="0.25">
      <c r="A10730" s="83">
        <v>1287</v>
      </c>
      <c r="B10730" s="83" t="s">
        <v>11302</v>
      </c>
      <c r="C10730" s="83" t="s">
        <v>184</v>
      </c>
      <c r="D10730" s="359">
        <v>29.2</v>
      </c>
      <c r="E10730" s="522" t="s">
        <v>619</v>
      </c>
    </row>
    <row r="10731" spans="1:5" ht="13.5" x14ac:dyDescent="0.25">
      <c r="A10731" s="83">
        <v>1297</v>
      </c>
      <c r="B10731" s="83" t="s">
        <v>11303</v>
      </c>
      <c r="C10731" s="83" t="s">
        <v>184</v>
      </c>
      <c r="D10731" s="359">
        <v>24.22</v>
      </c>
      <c r="E10731" s="522" t="s">
        <v>619</v>
      </c>
    </row>
    <row r="10732" spans="1:5" ht="13.5" x14ac:dyDescent="0.25">
      <c r="A10732" s="83">
        <v>4786</v>
      </c>
      <c r="B10732" s="83" t="s">
        <v>11304</v>
      </c>
      <c r="C10732" s="83" t="s">
        <v>184</v>
      </c>
      <c r="D10732" s="359">
        <v>83</v>
      </c>
      <c r="E10732" s="522" t="s">
        <v>619</v>
      </c>
    </row>
    <row r="10733" spans="1:5" ht="13.5" x14ac:dyDescent="0.25">
      <c r="A10733" s="83">
        <v>10840</v>
      </c>
      <c r="B10733" s="83" t="s">
        <v>11305</v>
      </c>
      <c r="C10733" s="83" t="s">
        <v>184</v>
      </c>
      <c r="D10733" s="359">
        <v>175</v>
      </c>
      <c r="E10733" s="522" t="s">
        <v>619</v>
      </c>
    </row>
    <row r="10734" spans="1:5" ht="13.5" x14ac:dyDescent="0.25">
      <c r="A10734" s="83">
        <v>10841</v>
      </c>
      <c r="B10734" s="83" t="s">
        <v>11306</v>
      </c>
      <c r="C10734" s="83" t="s">
        <v>184</v>
      </c>
      <c r="D10734" s="359">
        <v>132.07</v>
      </c>
      <c r="E10734" s="522" t="s">
        <v>619</v>
      </c>
    </row>
    <row r="10735" spans="1:5" ht="13.5" x14ac:dyDescent="0.25">
      <c r="A10735" s="83">
        <v>25980</v>
      </c>
      <c r="B10735" s="83" t="s">
        <v>11307</v>
      </c>
      <c r="C10735" s="83" t="s">
        <v>184</v>
      </c>
      <c r="D10735" s="359">
        <v>168.76</v>
      </c>
      <c r="E10735" s="522" t="s">
        <v>619</v>
      </c>
    </row>
    <row r="10736" spans="1:5" ht="13.5" x14ac:dyDescent="0.25">
      <c r="A10736" s="83">
        <v>10842</v>
      </c>
      <c r="B10736" s="83" t="s">
        <v>11308</v>
      </c>
      <c r="C10736" s="83" t="s">
        <v>184</v>
      </c>
      <c r="D10736" s="359">
        <v>190.77</v>
      </c>
      <c r="E10736" s="522" t="s">
        <v>619</v>
      </c>
    </row>
    <row r="10737" spans="1:5" ht="13.5" x14ac:dyDescent="0.25">
      <c r="A10737" s="83">
        <v>21108</v>
      </c>
      <c r="B10737" s="83" t="s">
        <v>11309</v>
      </c>
      <c r="C10737" s="83" t="s">
        <v>184</v>
      </c>
      <c r="D10737" s="359">
        <v>79.33</v>
      </c>
      <c r="E10737" s="522" t="s">
        <v>619</v>
      </c>
    </row>
    <row r="10738" spans="1:5" ht="13.5" x14ac:dyDescent="0.25">
      <c r="A10738" s="83">
        <v>38180</v>
      </c>
      <c r="B10738" s="83" t="s">
        <v>11310</v>
      </c>
      <c r="C10738" s="83" t="s">
        <v>184</v>
      </c>
      <c r="D10738" s="359">
        <v>156.88999999999999</v>
      </c>
      <c r="E10738" s="522" t="s">
        <v>619</v>
      </c>
    </row>
    <row r="10739" spans="1:5" ht="13.5" x14ac:dyDescent="0.25">
      <c r="A10739" s="83">
        <v>40648</v>
      </c>
      <c r="B10739" s="83" t="s">
        <v>11311</v>
      </c>
      <c r="C10739" s="83" t="s">
        <v>184</v>
      </c>
      <c r="D10739" s="359">
        <v>159.36000000000001</v>
      </c>
      <c r="E10739" s="522" t="s">
        <v>619</v>
      </c>
    </row>
    <row r="10740" spans="1:5" ht="13.5" x14ac:dyDescent="0.25">
      <c r="A10740" s="83">
        <v>40649</v>
      </c>
      <c r="B10740" s="83" t="s">
        <v>11312</v>
      </c>
      <c r="C10740" s="83" t="s">
        <v>184</v>
      </c>
      <c r="D10740" s="359">
        <v>92.82</v>
      </c>
      <c r="E10740" s="522" t="s">
        <v>619</v>
      </c>
    </row>
    <row r="10741" spans="1:5" ht="13.5" x14ac:dyDescent="0.25">
      <c r="A10741" s="83">
        <v>40650</v>
      </c>
      <c r="B10741" s="83" t="s">
        <v>11313</v>
      </c>
      <c r="C10741" s="83" t="s">
        <v>184</v>
      </c>
      <c r="D10741" s="359">
        <v>119.52</v>
      </c>
      <c r="E10741" s="522" t="s">
        <v>619</v>
      </c>
    </row>
    <row r="10742" spans="1:5" ht="13.5" x14ac:dyDescent="0.25">
      <c r="A10742" s="83">
        <v>40651</v>
      </c>
      <c r="B10742" s="83" t="s">
        <v>11314</v>
      </c>
      <c r="C10742" s="83" t="s">
        <v>184</v>
      </c>
      <c r="D10742" s="359">
        <v>220.44</v>
      </c>
      <c r="E10742" s="522" t="s">
        <v>619</v>
      </c>
    </row>
    <row r="10743" spans="1:5" ht="13.5" x14ac:dyDescent="0.25">
      <c r="A10743" s="83">
        <v>40652</v>
      </c>
      <c r="B10743" s="83" t="s">
        <v>11315</v>
      </c>
      <c r="C10743" s="83" t="s">
        <v>184</v>
      </c>
      <c r="D10743" s="359">
        <v>118.19</v>
      </c>
      <c r="E10743" s="522" t="s">
        <v>619</v>
      </c>
    </row>
    <row r="10744" spans="1:5" ht="13.5" x14ac:dyDescent="0.25">
      <c r="A10744" s="83">
        <v>40647</v>
      </c>
      <c r="B10744" s="83" t="s">
        <v>11316</v>
      </c>
      <c r="C10744" s="83" t="s">
        <v>184</v>
      </c>
      <c r="D10744" s="359">
        <v>130.13999999999999</v>
      </c>
      <c r="E10744" s="522" t="s">
        <v>619</v>
      </c>
    </row>
    <row r="10745" spans="1:5" ht="13.5" x14ac:dyDescent="0.25">
      <c r="A10745" s="83">
        <v>40653</v>
      </c>
      <c r="B10745" s="83" t="s">
        <v>11317</v>
      </c>
      <c r="C10745" s="83" t="s">
        <v>184</v>
      </c>
      <c r="D10745" s="359">
        <v>99.6</v>
      </c>
      <c r="E10745" s="522" t="s">
        <v>619</v>
      </c>
    </row>
    <row r="10746" spans="1:5" ht="13.5" x14ac:dyDescent="0.25">
      <c r="A10746" s="83">
        <v>36178</v>
      </c>
      <c r="B10746" s="83" t="s">
        <v>11318</v>
      </c>
      <c r="C10746" s="83" t="s">
        <v>225</v>
      </c>
      <c r="D10746" s="359">
        <v>11.39</v>
      </c>
      <c r="E10746" s="522" t="s">
        <v>619</v>
      </c>
    </row>
    <row r="10747" spans="1:5" ht="13.5" x14ac:dyDescent="0.25">
      <c r="A10747" s="83">
        <v>38195</v>
      </c>
      <c r="B10747" s="83" t="s">
        <v>11319</v>
      </c>
      <c r="C10747" s="83" t="s">
        <v>184</v>
      </c>
      <c r="D10747" s="359">
        <v>93.7</v>
      </c>
      <c r="E10747" s="522" t="s">
        <v>619</v>
      </c>
    </row>
    <row r="10748" spans="1:5" ht="13.5" x14ac:dyDescent="0.25">
      <c r="A10748" s="83">
        <v>38181</v>
      </c>
      <c r="B10748" s="83" t="s">
        <v>11320</v>
      </c>
      <c r="C10748" s="83" t="s">
        <v>184</v>
      </c>
      <c r="D10748" s="359">
        <v>214.17</v>
      </c>
      <c r="E10748" s="522" t="s">
        <v>619</v>
      </c>
    </row>
    <row r="10749" spans="1:5" ht="13.5" x14ac:dyDescent="0.25">
      <c r="A10749" s="83">
        <v>38182</v>
      </c>
      <c r="B10749" s="83" t="s">
        <v>11321</v>
      </c>
      <c r="C10749" s="83" t="s">
        <v>184</v>
      </c>
      <c r="D10749" s="359">
        <v>204.01</v>
      </c>
      <c r="E10749" s="522" t="s">
        <v>619</v>
      </c>
    </row>
    <row r="10750" spans="1:5" ht="13.5" x14ac:dyDescent="0.25">
      <c r="A10750" s="83">
        <v>38186</v>
      </c>
      <c r="B10750" s="83" t="s">
        <v>11322</v>
      </c>
      <c r="C10750" s="83" t="s">
        <v>184</v>
      </c>
      <c r="D10750" s="359">
        <v>530.29</v>
      </c>
      <c r="E10750" s="522" t="s">
        <v>619</v>
      </c>
    </row>
    <row r="10751" spans="1:5" ht="13.5" x14ac:dyDescent="0.25">
      <c r="A10751" s="83">
        <v>38185</v>
      </c>
      <c r="B10751" s="83" t="s">
        <v>11323</v>
      </c>
      <c r="C10751" s="83" t="s">
        <v>184</v>
      </c>
      <c r="D10751" s="359">
        <v>472.15</v>
      </c>
      <c r="E10751" s="522" t="s">
        <v>619</v>
      </c>
    </row>
    <row r="10752" spans="1:5" ht="13.5" x14ac:dyDescent="0.25">
      <c r="A10752" s="83">
        <v>40654</v>
      </c>
      <c r="B10752" s="83" t="s">
        <v>11324</v>
      </c>
      <c r="C10752" s="83" t="s">
        <v>184</v>
      </c>
      <c r="D10752" s="359">
        <v>154.71</v>
      </c>
      <c r="E10752" s="522" t="s">
        <v>619</v>
      </c>
    </row>
    <row r="10753" spans="1:5" ht="13.5" x14ac:dyDescent="0.25">
      <c r="A10753" s="83">
        <v>25981</v>
      </c>
      <c r="B10753" s="83" t="s">
        <v>11325</v>
      </c>
      <c r="C10753" s="83" t="s">
        <v>184</v>
      </c>
      <c r="D10753" s="359">
        <v>139.41</v>
      </c>
      <c r="E10753" s="522" t="s">
        <v>619</v>
      </c>
    </row>
    <row r="10754" spans="1:5" ht="13.5" x14ac:dyDescent="0.25">
      <c r="A10754" s="83">
        <v>4822</v>
      </c>
      <c r="B10754" s="83" t="s">
        <v>11326</v>
      </c>
      <c r="C10754" s="83" t="s">
        <v>184</v>
      </c>
      <c r="D10754" s="359">
        <v>291.87</v>
      </c>
      <c r="E10754" s="522" t="s">
        <v>619</v>
      </c>
    </row>
    <row r="10755" spans="1:5" ht="13.5" x14ac:dyDescent="0.25">
      <c r="A10755" s="83">
        <v>4818</v>
      </c>
      <c r="B10755" s="83" t="s">
        <v>11327</v>
      </c>
      <c r="C10755" s="83" t="s">
        <v>184</v>
      </c>
      <c r="D10755" s="359">
        <v>300</v>
      </c>
      <c r="E10755" s="522" t="s">
        <v>619</v>
      </c>
    </row>
    <row r="10756" spans="1:5" ht="13.5" x14ac:dyDescent="0.25">
      <c r="A10756" s="83">
        <v>39567</v>
      </c>
      <c r="B10756" s="83" t="s">
        <v>11328</v>
      </c>
      <c r="C10756" s="83" t="s">
        <v>184</v>
      </c>
      <c r="D10756" s="359">
        <v>38.25</v>
      </c>
      <c r="E10756" s="522" t="s">
        <v>619</v>
      </c>
    </row>
    <row r="10757" spans="1:5" ht="13.5" x14ac:dyDescent="0.25">
      <c r="A10757" s="83">
        <v>39566</v>
      </c>
      <c r="B10757" s="83" t="s">
        <v>11329</v>
      </c>
      <c r="C10757" s="83" t="s">
        <v>184</v>
      </c>
      <c r="D10757" s="359">
        <v>40.479999999999997</v>
      </c>
      <c r="E10757" s="522" t="s">
        <v>619</v>
      </c>
    </row>
    <row r="10758" spans="1:5" ht="13.5" x14ac:dyDescent="0.25">
      <c r="A10758" s="83">
        <v>39416</v>
      </c>
      <c r="B10758" s="83" t="s">
        <v>11330</v>
      </c>
      <c r="C10758" s="83" t="s">
        <v>184</v>
      </c>
      <c r="D10758" s="359">
        <v>24.67</v>
      </c>
      <c r="E10758" s="522" t="s">
        <v>619</v>
      </c>
    </row>
    <row r="10759" spans="1:5" ht="13.5" x14ac:dyDescent="0.25">
      <c r="A10759" s="83">
        <v>39417</v>
      </c>
      <c r="B10759" s="83" t="s">
        <v>11331</v>
      </c>
      <c r="C10759" s="83" t="s">
        <v>184</v>
      </c>
      <c r="D10759" s="359">
        <v>24.07</v>
      </c>
      <c r="E10759" s="522" t="s">
        <v>619</v>
      </c>
    </row>
    <row r="10760" spans="1:5" ht="13.5" x14ac:dyDescent="0.25">
      <c r="A10760" s="83">
        <v>43742</v>
      </c>
      <c r="B10760" s="83" t="s">
        <v>11332</v>
      </c>
      <c r="C10760" s="83" t="s">
        <v>184</v>
      </c>
      <c r="D10760" s="359">
        <v>25.96</v>
      </c>
      <c r="E10760" s="522" t="s">
        <v>619</v>
      </c>
    </row>
    <row r="10761" spans="1:5" ht="13.5" x14ac:dyDescent="0.25">
      <c r="A10761" s="83">
        <v>39414</v>
      </c>
      <c r="B10761" s="83" t="s">
        <v>11333</v>
      </c>
      <c r="C10761" s="83" t="s">
        <v>184</v>
      </c>
      <c r="D10761" s="359">
        <v>23.37</v>
      </c>
      <c r="E10761" s="522" t="s">
        <v>619</v>
      </c>
    </row>
    <row r="10762" spans="1:5" ht="13.5" x14ac:dyDescent="0.25">
      <c r="A10762" s="83">
        <v>39415</v>
      </c>
      <c r="B10762" s="83" t="s">
        <v>11334</v>
      </c>
      <c r="C10762" s="83" t="s">
        <v>184</v>
      </c>
      <c r="D10762" s="359">
        <v>20.14</v>
      </c>
      <c r="E10762" s="522" t="s">
        <v>619</v>
      </c>
    </row>
    <row r="10763" spans="1:5" ht="13.5" x14ac:dyDescent="0.25">
      <c r="A10763" s="83">
        <v>43740</v>
      </c>
      <c r="B10763" s="83" t="s">
        <v>11335</v>
      </c>
      <c r="C10763" s="83" t="s">
        <v>184</v>
      </c>
      <c r="D10763" s="359">
        <v>24.6</v>
      </c>
      <c r="E10763" s="522" t="s">
        <v>619</v>
      </c>
    </row>
    <row r="10764" spans="1:5" ht="13.5" x14ac:dyDescent="0.25">
      <c r="A10764" s="83">
        <v>39412</v>
      </c>
      <c r="B10764" s="83" t="s">
        <v>11336</v>
      </c>
      <c r="C10764" s="83" t="s">
        <v>184</v>
      </c>
      <c r="D10764" s="359">
        <v>16.87</v>
      </c>
      <c r="E10764" s="522" t="s">
        <v>619</v>
      </c>
    </row>
    <row r="10765" spans="1:5" ht="13.5" x14ac:dyDescent="0.25">
      <c r="A10765" s="83">
        <v>39413</v>
      </c>
      <c r="B10765" s="83" t="s">
        <v>11337</v>
      </c>
      <c r="C10765" s="83" t="s">
        <v>184</v>
      </c>
      <c r="D10765" s="359">
        <v>18.239999999999998</v>
      </c>
      <c r="E10765" s="522" t="s">
        <v>619</v>
      </c>
    </row>
    <row r="10766" spans="1:5" ht="13.5" x14ac:dyDescent="0.25">
      <c r="A10766" s="83">
        <v>43741</v>
      </c>
      <c r="B10766" s="83" t="s">
        <v>11338</v>
      </c>
      <c r="C10766" s="83" t="s">
        <v>184</v>
      </c>
      <c r="D10766" s="359">
        <v>19.45</v>
      </c>
      <c r="E10766" s="522" t="s">
        <v>619</v>
      </c>
    </row>
    <row r="10767" spans="1:5" ht="13.5" x14ac:dyDescent="0.25">
      <c r="A10767" s="83">
        <v>11062</v>
      </c>
      <c r="B10767" s="83" t="s">
        <v>11339</v>
      </c>
      <c r="C10767" s="83" t="s">
        <v>184</v>
      </c>
      <c r="D10767" s="359">
        <v>54.31</v>
      </c>
      <c r="E10767" s="522" t="s">
        <v>619</v>
      </c>
    </row>
    <row r="10768" spans="1:5" ht="13.5" x14ac:dyDescent="0.25">
      <c r="A10768" s="83">
        <v>11063</v>
      </c>
      <c r="B10768" s="83" t="s">
        <v>11340</v>
      </c>
      <c r="C10768" s="83" t="s">
        <v>184</v>
      </c>
      <c r="D10768" s="359">
        <v>33.24</v>
      </c>
      <c r="E10768" s="522" t="s">
        <v>619</v>
      </c>
    </row>
    <row r="10769" spans="1:5" ht="13.5" x14ac:dyDescent="0.25">
      <c r="A10769" s="83">
        <v>13521</v>
      </c>
      <c r="B10769" s="83" t="s">
        <v>11341</v>
      </c>
      <c r="C10769" s="83" t="s">
        <v>225</v>
      </c>
      <c r="D10769" s="359">
        <v>82.5</v>
      </c>
      <c r="E10769" s="522" t="s">
        <v>619</v>
      </c>
    </row>
    <row r="10770" spans="1:5" ht="13.5" x14ac:dyDescent="0.25">
      <c r="A10770" s="83">
        <v>10851</v>
      </c>
      <c r="B10770" s="83" t="s">
        <v>11342</v>
      </c>
      <c r="C10770" s="83" t="s">
        <v>225</v>
      </c>
      <c r="D10770" s="359">
        <v>57.96</v>
      </c>
      <c r="E10770" s="522" t="s">
        <v>619</v>
      </c>
    </row>
    <row r="10771" spans="1:5" ht="13.5" x14ac:dyDescent="0.25">
      <c r="A10771" s="83">
        <v>39515</v>
      </c>
      <c r="B10771" s="83" t="s">
        <v>11343</v>
      </c>
      <c r="C10771" s="83" t="s">
        <v>225</v>
      </c>
      <c r="D10771" s="359">
        <v>59.06</v>
      </c>
      <c r="E10771" s="522" t="s">
        <v>619</v>
      </c>
    </row>
    <row r="10772" spans="1:5" ht="13.5" x14ac:dyDescent="0.25">
      <c r="A10772" s="83">
        <v>39516</v>
      </c>
      <c r="B10772" s="83" t="s">
        <v>11344</v>
      </c>
      <c r="C10772" s="83" t="s">
        <v>225</v>
      </c>
      <c r="D10772" s="359">
        <v>49.79</v>
      </c>
      <c r="E10772" s="522" t="s">
        <v>619</v>
      </c>
    </row>
    <row r="10773" spans="1:5" ht="13.5" x14ac:dyDescent="0.25">
      <c r="A10773" s="83">
        <v>39514</v>
      </c>
      <c r="B10773" s="83" t="s">
        <v>11345</v>
      </c>
      <c r="C10773" s="83" t="s">
        <v>225</v>
      </c>
      <c r="D10773" s="359">
        <v>30.98</v>
      </c>
      <c r="E10773" s="522" t="s">
        <v>619</v>
      </c>
    </row>
    <row r="10774" spans="1:5" ht="13.5" x14ac:dyDescent="0.25">
      <c r="A10774" s="83">
        <v>4812</v>
      </c>
      <c r="B10774" s="83" t="s">
        <v>11346</v>
      </c>
      <c r="C10774" s="83" t="s">
        <v>184</v>
      </c>
      <c r="D10774" s="359">
        <v>10.119999999999999</v>
      </c>
      <c r="E10774" s="522" t="s">
        <v>619</v>
      </c>
    </row>
    <row r="10775" spans="1:5" ht="13.5" x14ac:dyDescent="0.25">
      <c r="A10775" s="83">
        <v>10849</v>
      </c>
      <c r="B10775" s="83" t="s">
        <v>11347</v>
      </c>
      <c r="C10775" s="83" t="s">
        <v>225</v>
      </c>
      <c r="D10775" s="359">
        <v>1200.01</v>
      </c>
      <c r="E10775" s="522" t="s">
        <v>619</v>
      </c>
    </row>
    <row r="10776" spans="1:5" ht="13.5" x14ac:dyDescent="0.25">
      <c r="A10776" s="83">
        <v>10848</v>
      </c>
      <c r="B10776" s="83" t="s">
        <v>11348</v>
      </c>
      <c r="C10776" s="83" t="s">
        <v>225</v>
      </c>
      <c r="D10776" s="359">
        <v>753.75</v>
      </c>
      <c r="E10776" s="522" t="s">
        <v>619</v>
      </c>
    </row>
    <row r="10777" spans="1:5" ht="13.5" x14ac:dyDescent="0.25">
      <c r="A10777" s="83">
        <v>4813</v>
      </c>
      <c r="B10777" s="83" t="s">
        <v>11349</v>
      </c>
      <c r="C10777" s="83" t="s">
        <v>184</v>
      </c>
      <c r="D10777" s="359">
        <v>250</v>
      </c>
      <c r="E10777" s="522" t="s">
        <v>619</v>
      </c>
    </row>
    <row r="10778" spans="1:5" ht="13.5" x14ac:dyDescent="0.25">
      <c r="A10778" s="83">
        <v>37560</v>
      </c>
      <c r="B10778" s="83" t="s">
        <v>11350</v>
      </c>
      <c r="C10778" s="83" t="s">
        <v>225</v>
      </c>
      <c r="D10778" s="359">
        <v>39.369999999999997</v>
      </c>
      <c r="E10778" s="522" t="s">
        <v>619</v>
      </c>
    </row>
    <row r="10779" spans="1:5" ht="13.5" x14ac:dyDescent="0.25">
      <c r="A10779" s="83">
        <v>37557</v>
      </c>
      <c r="B10779" s="83" t="s">
        <v>11351</v>
      </c>
      <c r="C10779" s="83" t="s">
        <v>225</v>
      </c>
      <c r="D10779" s="359">
        <v>11.95</v>
      </c>
      <c r="E10779" s="522" t="s">
        <v>619</v>
      </c>
    </row>
    <row r="10780" spans="1:5" ht="13.5" x14ac:dyDescent="0.25">
      <c r="A10780" s="83">
        <v>37556</v>
      </c>
      <c r="B10780" s="83" t="s">
        <v>11352</v>
      </c>
      <c r="C10780" s="83" t="s">
        <v>225</v>
      </c>
      <c r="D10780" s="359">
        <v>23.13</v>
      </c>
      <c r="E10780" s="522" t="s">
        <v>619</v>
      </c>
    </row>
    <row r="10781" spans="1:5" ht="13.5" x14ac:dyDescent="0.25">
      <c r="A10781" s="83">
        <v>37559</v>
      </c>
      <c r="B10781" s="83" t="s">
        <v>11353</v>
      </c>
      <c r="C10781" s="83" t="s">
        <v>225</v>
      </c>
      <c r="D10781" s="359">
        <v>28.37</v>
      </c>
      <c r="E10781" s="522" t="s">
        <v>619</v>
      </c>
    </row>
    <row r="10782" spans="1:5" ht="13.5" x14ac:dyDescent="0.25">
      <c r="A10782" s="83">
        <v>37539</v>
      </c>
      <c r="B10782" s="83" t="s">
        <v>11354</v>
      </c>
      <c r="C10782" s="83" t="s">
        <v>225</v>
      </c>
      <c r="D10782" s="359">
        <v>20</v>
      </c>
      <c r="E10782" s="522" t="s">
        <v>619</v>
      </c>
    </row>
    <row r="10783" spans="1:5" ht="13.5" x14ac:dyDescent="0.25">
      <c r="A10783" s="83">
        <v>37558</v>
      </c>
      <c r="B10783" s="83" t="s">
        <v>11355</v>
      </c>
      <c r="C10783" s="83" t="s">
        <v>225</v>
      </c>
      <c r="D10783" s="359">
        <v>37.29</v>
      </c>
      <c r="E10783" s="522" t="s">
        <v>619</v>
      </c>
    </row>
    <row r="10784" spans="1:5" ht="13.5" x14ac:dyDescent="0.25">
      <c r="A10784" s="83">
        <v>34723</v>
      </c>
      <c r="B10784" s="83" t="s">
        <v>11356</v>
      </c>
      <c r="C10784" s="83" t="s">
        <v>184</v>
      </c>
      <c r="D10784" s="359">
        <v>577.5</v>
      </c>
      <c r="E10784" s="522" t="s">
        <v>619</v>
      </c>
    </row>
    <row r="10785" spans="1:5" ht="13.5" x14ac:dyDescent="0.25">
      <c r="A10785" s="83">
        <v>34721</v>
      </c>
      <c r="B10785" s="83" t="s">
        <v>11357</v>
      </c>
      <c r="C10785" s="83" t="s">
        <v>184</v>
      </c>
      <c r="D10785" s="359">
        <v>720</v>
      </c>
      <c r="E10785" s="522" t="s">
        <v>619</v>
      </c>
    </row>
    <row r="10786" spans="1:5" ht="13.5" x14ac:dyDescent="0.25">
      <c r="A10786" s="83">
        <v>4309</v>
      </c>
      <c r="B10786" s="83" t="s">
        <v>11358</v>
      </c>
      <c r="C10786" s="83" t="s">
        <v>225</v>
      </c>
      <c r="D10786" s="359">
        <v>9.52</v>
      </c>
      <c r="E10786" s="522" t="s">
        <v>619</v>
      </c>
    </row>
    <row r="10787" spans="1:5" ht="13.5" x14ac:dyDescent="0.25">
      <c r="A10787" s="83">
        <v>4307</v>
      </c>
      <c r="B10787" s="83" t="s">
        <v>11359</v>
      </c>
      <c r="C10787" s="83" t="s">
        <v>225</v>
      </c>
      <c r="D10787" s="359">
        <v>16.29</v>
      </c>
      <c r="E10787" s="522" t="s">
        <v>619</v>
      </c>
    </row>
    <row r="10788" spans="1:5" ht="13.5" x14ac:dyDescent="0.25">
      <c r="A10788" s="83">
        <v>10850</v>
      </c>
      <c r="B10788" s="83" t="s">
        <v>11360</v>
      </c>
      <c r="C10788" s="83" t="s">
        <v>225</v>
      </c>
      <c r="D10788" s="359">
        <v>37.5</v>
      </c>
      <c r="E10788" s="522" t="s">
        <v>619</v>
      </c>
    </row>
    <row r="10789" spans="1:5" ht="13.5" x14ac:dyDescent="0.25">
      <c r="A10789" s="83">
        <v>42438</v>
      </c>
      <c r="B10789" s="83" t="s">
        <v>11361</v>
      </c>
      <c r="C10789" s="83" t="s">
        <v>225</v>
      </c>
      <c r="D10789" s="359">
        <v>1835.74</v>
      </c>
      <c r="E10789" s="522" t="s">
        <v>619</v>
      </c>
    </row>
    <row r="10790" spans="1:5" ht="13.5" x14ac:dyDescent="0.25">
      <c r="A10790" s="83">
        <v>4792</v>
      </c>
      <c r="B10790" s="83" t="s">
        <v>11362</v>
      </c>
      <c r="C10790" s="83" t="s">
        <v>184</v>
      </c>
      <c r="D10790" s="359">
        <v>150.6</v>
      </c>
      <c r="E10790" s="522" t="s">
        <v>619</v>
      </c>
    </row>
    <row r="10791" spans="1:5" ht="13.5" x14ac:dyDescent="0.25">
      <c r="A10791" s="83">
        <v>4790</v>
      </c>
      <c r="B10791" s="83" t="s">
        <v>11363</v>
      </c>
      <c r="C10791" s="83" t="s">
        <v>184</v>
      </c>
      <c r="D10791" s="359">
        <v>90.55</v>
      </c>
      <c r="E10791" s="522" t="s">
        <v>619</v>
      </c>
    </row>
    <row r="10792" spans="1:5" ht="13.5" x14ac:dyDescent="0.25">
      <c r="A10792" s="83">
        <v>40671</v>
      </c>
      <c r="B10792" s="83" t="s">
        <v>11364</v>
      </c>
      <c r="C10792" s="83" t="s">
        <v>184</v>
      </c>
      <c r="D10792" s="359">
        <v>74.760000000000005</v>
      </c>
      <c r="E10792" s="522" t="s">
        <v>619</v>
      </c>
    </row>
    <row r="10793" spans="1:5" ht="13.5" x14ac:dyDescent="0.25">
      <c r="A10793" s="83">
        <v>7552</v>
      </c>
      <c r="B10793" s="83" t="s">
        <v>11365</v>
      </c>
      <c r="C10793" s="83" t="s">
        <v>225</v>
      </c>
      <c r="D10793" s="359">
        <v>28.55</v>
      </c>
      <c r="E10793" s="522" t="s">
        <v>619</v>
      </c>
    </row>
    <row r="10794" spans="1:5" ht="13.5" x14ac:dyDescent="0.25">
      <c r="A10794" s="83">
        <v>4893</v>
      </c>
      <c r="B10794" s="83" t="s">
        <v>11366</v>
      </c>
      <c r="C10794" s="83" t="s">
        <v>225</v>
      </c>
      <c r="D10794" s="359">
        <v>11.13</v>
      </c>
      <c r="E10794" s="522" t="s">
        <v>619</v>
      </c>
    </row>
    <row r="10795" spans="1:5" ht="13.5" x14ac:dyDescent="0.25">
      <c r="A10795" s="83">
        <v>4894</v>
      </c>
      <c r="B10795" s="83" t="s">
        <v>11367</v>
      </c>
      <c r="C10795" s="83" t="s">
        <v>225</v>
      </c>
      <c r="D10795" s="359">
        <v>9.5500000000000007</v>
      </c>
      <c r="E10795" s="522" t="s">
        <v>619</v>
      </c>
    </row>
    <row r="10796" spans="1:5" ht="13.5" x14ac:dyDescent="0.25">
      <c r="A10796" s="83">
        <v>4888</v>
      </c>
      <c r="B10796" s="83" t="s">
        <v>11368</v>
      </c>
      <c r="C10796" s="83" t="s">
        <v>225</v>
      </c>
      <c r="D10796" s="359">
        <v>3.25</v>
      </c>
      <c r="E10796" s="522" t="s">
        <v>619</v>
      </c>
    </row>
    <row r="10797" spans="1:5" ht="13.5" x14ac:dyDescent="0.25">
      <c r="A10797" s="83">
        <v>4890</v>
      </c>
      <c r="B10797" s="83" t="s">
        <v>11369</v>
      </c>
      <c r="C10797" s="83" t="s">
        <v>225</v>
      </c>
      <c r="D10797" s="359">
        <v>6.11</v>
      </c>
      <c r="E10797" s="522" t="s">
        <v>619</v>
      </c>
    </row>
    <row r="10798" spans="1:5" ht="13.5" x14ac:dyDescent="0.25">
      <c r="A10798" s="83">
        <v>12411</v>
      </c>
      <c r="B10798" s="83" t="s">
        <v>11370</v>
      </c>
      <c r="C10798" s="83" t="s">
        <v>225</v>
      </c>
      <c r="D10798" s="359">
        <v>32.909999999999997</v>
      </c>
      <c r="E10798" s="522" t="s">
        <v>619</v>
      </c>
    </row>
    <row r="10799" spans="1:5" ht="13.5" x14ac:dyDescent="0.25">
      <c r="A10799" s="83">
        <v>4891</v>
      </c>
      <c r="B10799" s="83" t="s">
        <v>11371</v>
      </c>
      <c r="C10799" s="83" t="s">
        <v>225</v>
      </c>
      <c r="D10799" s="359">
        <v>16.45</v>
      </c>
      <c r="E10799" s="522" t="s">
        <v>619</v>
      </c>
    </row>
    <row r="10800" spans="1:5" ht="13.5" x14ac:dyDescent="0.25">
      <c r="A10800" s="83">
        <v>4889</v>
      </c>
      <c r="B10800" s="83" t="s">
        <v>11372</v>
      </c>
      <c r="C10800" s="83" t="s">
        <v>225</v>
      </c>
      <c r="D10800" s="359">
        <v>4.4000000000000004</v>
      </c>
      <c r="E10800" s="522" t="s">
        <v>619</v>
      </c>
    </row>
    <row r="10801" spans="1:5" ht="13.5" x14ac:dyDescent="0.25">
      <c r="A10801" s="83">
        <v>4892</v>
      </c>
      <c r="B10801" s="83" t="s">
        <v>11373</v>
      </c>
      <c r="C10801" s="83" t="s">
        <v>225</v>
      </c>
      <c r="D10801" s="359">
        <v>46.09</v>
      </c>
      <c r="E10801" s="522" t="s">
        <v>619</v>
      </c>
    </row>
    <row r="10802" spans="1:5" ht="13.5" x14ac:dyDescent="0.25">
      <c r="A10802" s="83">
        <v>12412</v>
      </c>
      <c r="B10802" s="83" t="s">
        <v>11374</v>
      </c>
      <c r="C10802" s="83" t="s">
        <v>225</v>
      </c>
      <c r="D10802" s="359">
        <v>85.66</v>
      </c>
      <c r="E10802" s="522" t="s">
        <v>619</v>
      </c>
    </row>
    <row r="10803" spans="1:5" ht="13.5" x14ac:dyDescent="0.25">
      <c r="A10803" s="83">
        <v>11073</v>
      </c>
      <c r="B10803" s="83" t="s">
        <v>11375</v>
      </c>
      <c r="C10803" s="83" t="s">
        <v>225</v>
      </c>
      <c r="D10803" s="359">
        <v>8.1999999999999993</v>
      </c>
      <c r="E10803" s="522" t="s">
        <v>619</v>
      </c>
    </row>
    <row r="10804" spans="1:5" ht="13.5" x14ac:dyDescent="0.25">
      <c r="A10804" s="83">
        <v>11071</v>
      </c>
      <c r="B10804" s="83" t="s">
        <v>11376</v>
      </c>
      <c r="C10804" s="83" t="s">
        <v>225</v>
      </c>
      <c r="D10804" s="359">
        <v>13.29</v>
      </c>
      <c r="E10804" s="522" t="s">
        <v>619</v>
      </c>
    </row>
    <row r="10805" spans="1:5" ht="13.5" x14ac:dyDescent="0.25">
      <c r="A10805" s="83">
        <v>11072</v>
      </c>
      <c r="B10805" s="83" t="s">
        <v>11377</v>
      </c>
      <c r="C10805" s="83" t="s">
        <v>225</v>
      </c>
      <c r="D10805" s="359">
        <v>4.6399999999999997</v>
      </c>
      <c r="E10805" s="522" t="s">
        <v>619</v>
      </c>
    </row>
    <row r="10806" spans="1:5" ht="13.5" x14ac:dyDescent="0.25">
      <c r="A10806" s="83">
        <v>4895</v>
      </c>
      <c r="B10806" s="83" t="s">
        <v>11378</v>
      </c>
      <c r="C10806" s="83" t="s">
        <v>225</v>
      </c>
      <c r="D10806" s="359">
        <v>0.85</v>
      </c>
      <c r="E10806" s="522" t="s">
        <v>619</v>
      </c>
    </row>
    <row r="10807" spans="1:5" ht="13.5" x14ac:dyDescent="0.25">
      <c r="A10807" s="83">
        <v>4907</v>
      </c>
      <c r="B10807" s="83" t="s">
        <v>11379</v>
      </c>
      <c r="C10807" s="83" t="s">
        <v>225</v>
      </c>
      <c r="D10807" s="359">
        <v>38.96</v>
      </c>
      <c r="E10807" s="522" t="s">
        <v>619</v>
      </c>
    </row>
    <row r="10808" spans="1:5" ht="13.5" x14ac:dyDescent="0.25">
      <c r="A10808" s="83">
        <v>4902</v>
      </c>
      <c r="B10808" s="83" t="s">
        <v>11380</v>
      </c>
      <c r="C10808" s="83" t="s">
        <v>225</v>
      </c>
      <c r="D10808" s="359">
        <v>88.19</v>
      </c>
      <c r="E10808" s="522" t="s">
        <v>619</v>
      </c>
    </row>
    <row r="10809" spans="1:5" ht="13.5" x14ac:dyDescent="0.25">
      <c r="A10809" s="83">
        <v>4908</v>
      </c>
      <c r="B10809" s="83" t="s">
        <v>11381</v>
      </c>
      <c r="C10809" s="83" t="s">
        <v>225</v>
      </c>
      <c r="D10809" s="359">
        <v>179.08</v>
      </c>
      <c r="E10809" s="522" t="s">
        <v>619</v>
      </c>
    </row>
    <row r="10810" spans="1:5" ht="13.5" x14ac:dyDescent="0.25">
      <c r="A10810" s="83">
        <v>4909</v>
      </c>
      <c r="B10810" s="83" t="s">
        <v>11382</v>
      </c>
      <c r="C10810" s="83" t="s">
        <v>225</v>
      </c>
      <c r="D10810" s="359">
        <v>345.84</v>
      </c>
      <c r="E10810" s="522" t="s">
        <v>619</v>
      </c>
    </row>
    <row r="10811" spans="1:5" ht="13.5" x14ac:dyDescent="0.25">
      <c r="A10811" s="83">
        <v>4903</v>
      </c>
      <c r="B10811" s="83" t="s">
        <v>11383</v>
      </c>
      <c r="C10811" s="83" t="s">
        <v>225</v>
      </c>
      <c r="D10811" s="359">
        <v>1016.89</v>
      </c>
      <c r="E10811" s="522" t="s">
        <v>619</v>
      </c>
    </row>
    <row r="10812" spans="1:5" ht="13.5" x14ac:dyDescent="0.25">
      <c r="A10812" s="83">
        <v>4897</v>
      </c>
      <c r="B10812" s="83" t="s">
        <v>11384</v>
      </c>
      <c r="C10812" s="83" t="s">
        <v>225</v>
      </c>
      <c r="D10812" s="359">
        <v>3.61</v>
      </c>
      <c r="E10812" s="522" t="s">
        <v>619</v>
      </c>
    </row>
    <row r="10813" spans="1:5" ht="13.5" x14ac:dyDescent="0.25">
      <c r="A10813" s="83">
        <v>4896</v>
      </c>
      <c r="B10813" s="83" t="s">
        <v>11385</v>
      </c>
      <c r="C10813" s="83" t="s">
        <v>225</v>
      </c>
      <c r="D10813" s="359">
        <v>1.29</v>
      </c>
      <c r="E10813" s="522" t="s">
        <v>619</v>
      </c>
    </row>
    <row r="10814" spans="1:5" ht="13.5" x14ac:dyDescent="0.25">
      <c r="A10814" s="83">
        <v>4900</v>
      </c>
      <c r="B10814" s="83" t="s">
        <v>11386</v>
      </c>
      <c r="C10814" s="83" t="s">
        <v>225</v>
      </c>
      <c r="D10814" s="359">
        <v>10.76</v>
      </c>
      <c r="E10814" s="522" t="s">
        <v>619</v>
      </c>
    </row>
    <row r="10815" spans="1:5" ht="13.5" x14ac:dyDescent="0.25">
      <c r="A10815" s="83">
        <v>4898</v>
      </c>
      <c r="B10815" s="83" t="s">
        <v>11387</v>
      </c>
      <c r="C10815" s="83" t="s">
        <v>225</v>
      </c>
      <c r="D10815" s="359">
        <v>4.0199999999999996</v>
      </c>
      <c r="E10815" s="522" t="s">
        <v>619</v>
      </c>
    </row>
    <row r="10816" spans="1:5" ht="13.5" x14ac:dyDescent="0.25">
      <c r="A10816" s="83">
        <v>4899</v>
      </c>
      <c r="B10816" s="83" t="s">
        <v>11388</v>
      </c>
      <c r="C10816" s="83" t="s">
        <v>225</v>
      </c>
      <c r="D10816" s="359">
        <v>14.76</v>
      </c>
      <c r="E10816" s="522" t="s">
        <v>619</v>
      </c>
    </row>
    <row r="10817" spans="1:5" ht="13.5" x14ac:dyDescent="0.25">
      <c r="A10817" s="83">
        <v>11096</v>
      </c>
      <c r="B10817" s="83" t="s">
        <v>11389</v>
      </c>
      <c r="C10817" s="83" t="s">
        <v>260</v>
      </c>
      <c r="D10817" s="359">
        <v>0.41</v>
      </c>
      <c r="E10817" s="522" t="s">
        <v>619</v>
      </c>
    </row>
    <row r="10818" spans="1:5" ht="13.5" x14ac:dyDescent="0.25">
      <c r="A10818" s="83">
        <v>4741</v>
      </c>
      <c r="B10818" s="83" t="s">
        <v>11390</v>
      </c>
      <c r="C10818" s="83" t="s">
        <v>229</v>
      </c>
      <c r="D10818" s="359">
        <v>75.08</v>
      </c>
      <c r="E10818" s="522" t="s">
        <v>619</v>
      </c>
    </row>
    <row r="10819" spans="1:5" ht="13.5" x14ac:dyDescent="0.25">
      <c r="A10819" s="83">
        <v>4752</v>
      </c>
      <c r="B10819" s="83" t="s">
        <v>11391</v>
      </c>
      <c r="C10819" s="83" t="s">
        <v>547</v>
      </c>
      <c r="D10819" s="359">
        <v>17.850000000000001</v>
      </c>
      <c r="E10819" s="522" t="s">
        <v>619</v>
      </c>
    </row>
    <row r="10820" spans="1:5" ht="13.5" x14ac:dyDescent="0.25">
      <c r="A10820" s="83">
        <v>41091</v>
      </c>
      <c r="B10820" s="83" t="s">
        <v>11392</v>
      </c>
      <c r="C10820" s="83" t="s">
        <v>232</v>
      </c>
      <c r="D10820" s="359">
        <v>3142.31</v>
      </c>
      <c r="E10820" s="522" t="s">
        <v>619</v>
      </c>
    </row>
    <row r="10821" spans="1:5" ht="13.5" x14ac:dyDescent="0.25">
      <c r="A10821" s="83">
        <v>13954</v>
      </c>
      <c r="B10821" s="83" t="s">
        <v>11393</v>
      </c>
      <c r="C10821" s="83" t="s">
        <v>225</v>
      </c>
      <c r="D10821" s="359">
        <v>6543.87</v>
      </c>
      <c r="E10821" s="522" t="s">
        <v>619</v>
      </c>
    </row>
    <row r="10822" spans="1:5" ht="13.5" x14ac:dyDescent="0.25">
      <c r="A10822" s="83">
        <v>3411</v>
      </c>
      <c r="B10822" s="83" t="s">
        <v>11394</v>
      </c>
      <c r="C10822" s="83" t="s">
        <v>260</v>
      </c>
      <c r="D10822" s="359">
        <v>40.39</v>
      </c>
      <c r="E10822" s="522" t="s">
        <v>619</v>
      </c>
    </row>
    <row r="10823" spans="1:5" ht="13.5" x14ac:dyDescent="0.25">
      <c r="A10823" s="83">
        <v>39995</v>
      </c>
      <c r="B10823" s="83" t="s">
        <v>11395</v>
      </c>
      <c r="C10823" s="83" t="s">
        <v>229</v>
      </c>
      <c r="D10823" s="359">
        <v>310.74</v>
      </c>
      <c r="E10823" s="522" t="s">
        <v>619</v>
      </c>
    </row>
    <row r="10824" spans="1:5" ht="13.5" x14ac:dyDescent="0.25">
      <c r="A10824" s="83">
        <v>11615</v>
      </c>
      <c r="B10824" s="83" t="s">
        <v>11396</v>
      </c>
      <c r="C10824" s="83" t="s">
        <v>184</v>
      </c>
      <c r="D10824" s="359">
        <v>2.63</v>
      </c>
      <c r="E10824" s="522" t="s">
        <v>619</v>
      </c>
    </row>
    <row r="10825" spans="1:5" ht="13.5" x14ac:dyDescent="0.25">
      <c r="A10825" s="83">
        <v>3408</v>
      </c>
      <c r="B10825" s="83" t="s">
        <v>11397</v>
      </c>
      <c r="C10825" s="83" t="s">
        <v>184</v>
      </c>
      <c r="D10825" s="359">
        <v>7</v>
      </c>
      <c r="E10825" s="522" t="s">
        <v>619</v>
      </c>
    </row>
    <row r="10826" spans="1:5" ht="13.5" x14ac:dyDescent="0.25">
      <c r="A10826" s="83">
        <v>3409</v>
      </c>
      <c r="B10826" s="83" t="s">
        <v>11398</v>
      </c>
      <c r="C10826" s="83" t="s">
        <v>184</v>
      </c>
      <c r="D10826" s="359">
        <v>17.5</v>
      </c>
      <c r="E10826" s="522" t="s">
        <v>619</v>
      </c>
    </row>
    <row r="10827" spans="1:5" ht="13.5" x14ac:dyDescent="0.25">
      <c r="A10827" s="83">
        <v>11427</v>
      </c>
      <c r="B10827" s="83" t="s">
        <v>11399</v>
      </c>
      <c r="C10827" s="83" t="s">
        <v>260</v>
      </c>
      <c r="D10827" s="359">
        <v>110.39</v>
      </c>
      <c r="E10827" s="522" t="s">
        <v>619</v>
      </c>
    </row>
    <row r="10828" spans="1:5" ht="13.5" x14ac:dyDescent="0.25">
      <c r="A10828" s="83">
        <v>4491</v>
      </c>
      <c r="B10828" s="83" t="s">
        <v>11400</v>
      </c>
      <c r="C10828" s="83" t="s">
        <v>206</v>
      </c>
      <c r="D10828" s="359">
        <v>7.23</v>
      </c>
      <c r="E10828" s="522" t="s">
        <v>619</v>
      </c>
    </row>
    <row r="10829" spans="1:5" ht="13.5" x14ac:dyDescent="0.25">
      <c r="A10829" s="83">
        <v>2745</v>
      </c>
      <c r="B10829" s="83" t="s">
        <v>11401</v>
      </c>
      <c r="C10829" s="83" t="s">
        <v>206</v>
      </c>
      <c r="D10829" s="359">
        <v>2.83</v>
      </c>
      <c r="E10829" s="522" t="s">
        <v>619</v>
      </c>
    </row>
    <row r="10830" spans="1:5" ht="13.5" x14ac:dyDescent="0.25">
      <c r="A10830" s="83">
        <v>14439</v>
      </c>
      <c r="B10830" s="83" t="s">
        <v>11402</v>
      </c>
      <c r="C10830" s="83" t="s">
        <v>206</v>
      </c>
      <c r="D10830" s="359">
        <v>3.51</v>
      </c>
      <c r="E10830" s="522" t="s">
        <v>619</v>
      </c>
    </row>
    <row r="10831" spans="1:5" ht="13.5" x14ac:dyDescent="0.25">
      <c r="A10831" s="83">
        <v>26022</v>
      </c>
      <c r="B10831" s="83" t="s">
        <v>11403</v>
      </c>
      <c r="C10831" s="83" t="s">
        <v>225</v>
      </c>
      <c r="D10831" s="359">
        <v>110.18</v>
      </c>
      <c r="E10831" s="522" t="s">
        <v>619</v>
      </c>
    </row>
    <row r="10832" spans="1:5" ht="13.5" x14ac:dyDescent="0.25">
      <c r="A10832" s="83">
        <v>12362</v>
      </c>
      <c r="B10832" s="83" t="s">
        <v>11404</v>
      </c>
      <c r="C10832" s="83" t="s">
        <v>225</v>
      </c>
      <c r="D10832" s="359">
        <v>14.26</v>
      </c>
      <c r="E10832" s="522" t="s">
        <v>619</v>
      </c>
    </row>
    <row r="10833" spans="1:5" ht="13.5" x14ac:dyDescent="0.25">
      <c r="A10833" s="83">
        <v>421</v>
      </c>
      <c r="B10833" s="83" t="s">
        <v>11405</v>
      </c>
      <c r="C10833" s="83" t="s">
        <v>225</v>
      </c>
      <c r="D10833" s="359">
        <v>12.98</v>
      </c>
      <c r="E10833" s="522" t="s">
        <v>619</v>
      </c>
    </row>
    <row r="10834" spans="1:5" ht="13.5" x14ac:dyDescent="0.25">
      <c r="A10834" s="83">
        <v>14148</v>
      </c>
      <c r="B10834" s="83" t="s">
        <v>11406</v>
      </c>
      <c r="C10834" s="83" t="s">
        <v>225</v>
      </c>
      <c r="D10834" s="359">
        <v>0.9</v>
      </c>
      <c r="E10834" s="522" t="s">
        <v>619</v>
      </c>
    </row>
    <row r="10835" spans="1:5" ht="13.5" x14ac:dyDescent="0.25">
      <c r="A10835" s="83">
        <v>4341</v>
      </c>
      <c r="B10835" s="83" t="s">
        <v>11407</v>
      </c>
      <c r="C10835" s="83" t="s">
        <v>225</v>
      </c>
      <c r="D10835" s="359">
        <v>0.79</v>
      </c>
      <c r="E10835" s="522" t="s">
        <v>619</v>
      </c>
    </row>
    <row r="10836" spans="1:5" ht="13.5" x14ac:dyDescent="0.25">
      <c r="A10836" s="83">
        <v>4337</v>
      </c>
      <c r="B10836" s="83" t="s">
        <v>11408</v>
      </c>
      <c r="C10836" s="83" t="s">
        <v>225</v>
      </c>
      <c r="D10836" s="359">
        <v>2.0099999999999998</v>
      </c>
      <c r="E10836" s="522" t="s">
        <v>619</v>
      </c>
    </row>
    <row r="10837" spans="1:5" ht="13.5" x14ac:dyDescent="0.25">
      <c r="A10837" s="83">
        <v>4339</v>
      </c>
      <c r="B10837" s="83" t="s">
        <v>11409</v>
      </c>
      <c r="C10837" s="83" t="s">
        <v>225</v>
      </c>
      <c r="D10837" s="359">
        <v>0.42</v>
      </c>
      <c r="E10837" s="522" t="s">
        <v>619</v>
      </c>
    </row>
    <row r="10838" spans="1:5" ht="13.5" x14ac:dyDescent="0.25">
      <c r="A10838" s="83">
        <v>39997</v>
      </c>
      <c r="B10838" s="83" t="s">
        <v>11410</v>
      </c>
      <c r="C10838" s="83" t="s">
        <v>225</v>
      </c>
      <c r="D10838" s="359">
        <v>0.24</v>
      </c>
      <c r="E10838" s="522" t="s">
        <v>619</v>
      </c>
    </row>
    <row r="10839" spans="1:5" ht="13.5" x14ac:dyDescent="0.25">
      <c r="A10839" s="83">
        <v>11971</v>
      </c>
      <c r="B10839" s="83" t="s">
        <v>11411</v>
      </c>
      <c r="C10839" s="83" t="s">
        <v>225</v>
      </c>
      <c r="D10839" s="359">
        <v>3.32</v>
      </c>
      <c r="E10839" s="522" t="s">
        <v>619</v>
      </c>
    </row>
    <row r="10840" spans="1:5" ht="13.5" x14ac:dyDescent="0.25">
      <c r="A10840" s="83">
        <v>4342</v>
      </c>
      <c r="B10840" s="83" t="s">
        <v>11412</v>
      </c>
      <c r="C10840" s="83" t="s">
        <v>225</v>
      </c>
      <c r="D10840" s="359">
        <v>0.17</v>
      </c>
      <c r="E10840" s="522" t="s">
        <v>619</v>
      </c>
    </row>
    <row r="10841" spans="1:5" ht="13.5" x14ac:dyDescent="0.25">
      <c r="A10841" s="83">
        <v>4330</v>
      </c>
      <c r="B10841" s="83" t="s">
        <v>11413</v>
      </c>
      <c r="C10841" s="83" t="s">
        <v>225</v>
      </c>
      <c r="D10841" s="359">
        <v>0.11</v>
      </c>
      <c r="E10841" s="522" t="s">
        <v>619</v>
      </c>
    </row>
    <row r="10842" spans="1:5" ht="13.5" x14ac:dyDescent="0.25">
      <c r="A10842" s="83">
        <v>4340</v>
      </c>
      <c r="B10842" s="83" t="s">
        <v>11414</v>
      </c>
      <c r="C10842" s="83" t="s">
        <v>225</v>
      </c>
      <c r="D10842" s="359">
        <v>0.93</v>
      </c>
      <c r="E10842" s="522" t="s">
        <v>619</v>
      </c>
    </row>
    <row r="10843" spans="1:5" ht="13.5" x14ac:dyDescent="0.25">
      <c r="A10843" s="83">
        <v>5088</v>
      </c>
      <c r="B10843" s="83" t="s">
        <v>11415</v>
      </c>
      <c r="C10843" s="83" t="s">
        <v>225</v>
      </c>
      <c r="D10843" s="359">
        <v>5.82</v>
      </c>
      <c r="E10843" s="522" t="s">
        <v>619</v>
      </c>
    </row>
    <row r="10844" spans="1:5" ht="13.5" x14ac:dyDescent="0.25">
      <c r="A10844" s="83">
        <v>11154</v>
      </c>
      <c r="B10844" s="83" t="s">
        <v>11416</v>
      </c>
      <c r="C10844" s="83" t="s">
        <v>225</v>
      </c>
      <c r="D10844" s="359">
        <v>1279.01</v>
      </c>
      <c r="E10844" s="522" t="s">
        <v>619</v>
      </c>
    </row>
    <row r="10845" spans="1:5" ht="13.5" x14ac:dyDescent="0.25">
      <c r="A10845" s="83">
        <v>4989</v>
      </c>
      <c r="B10845" s="83" t="s">
        <v>11417</v>
      </c>
      <c r="C10845" s="83" t="s">
        <v>225</v>
      </c>
      <c r="D10845" s="359">
        <v>247.52</v>
      </c>
      <c r="E10845" s="522" t="s">
        <v>619</v>
      </c>
    </row>
    <row r="10846" spans="1:5" ht="13.5" x14ac:dyDescent="0.25">
      <c r="A10846" s="83">
        <v>4982</v>
      </c>
      <c r="B10846" s="83" t="s">
        <v>11418</v>
      </c>
      <c r="C10846" s="83" t="s">
        <v>225</v>
      </c>
      <c r="D10846" s="359">
        <v>232.17</v>
      </c>
      <c r="E10846" s="522" t="s">
        <v>619</v>
      </c>
    </row>
    <row r="10847" spans="1:5" ht="13.5" x14ac:dyDescent="0.25">
      <c r="A10847" s="83">
        <v>4962</v>
      </c>
      <c r="B10847" s="83" t="s">
        <v>11419</v>
      </c>
      <c r="C10847" s="83" t="s">
        <v>225</v>
      </c>
      <c r="D10847" s="359">
        <v>183.09</v>
      </c>
      <c r="E10847" s="522" t="s">
        <v>619</v>
      </c>
    </row>
    <row r="10848" spans="1:5" ht="13.5" x14ac:dyDescent="0.25">
      <c r="A10848" s="83">
        <v>4981</v>
      </c>
      <c r="B10848" s="83" t="s">
        <v>11420</v>
      </c>
      <c r="C10848" s="83" t="s">
        <v>225</v>
      </c>
      <c r="D10848" s="359">
        <v>163</v>
      </c>
      <c r="E10848" s="522" t="s">
        <v>619</v>
      </c>
    </row>
    <row r="10849" spans="1:5" ht="13.5" x14ac:dyDescent="0.25">
      <c r="A10849" s="83">
        <v>4964</v>
      </c>
      <c r="B10849" s="83" t="s">
        <v>11421</v>
      </c>
      <c r="C10849" s="83" t="s">
        <v>225</v>
      </c>
      <c r="D10849" s="359">
        <v>206.78</v>
      </c>
      <c r="E10849" s="522" t="s">
        <v>619</v>
      </c>
    </row>
    <row r="10850" spans="1:5" ht="13.5" x14ac:dyDescent="0.25">
      <c r="A10850" s="83">
        <v>4992</v>
      </c>
      <c r="B10850" s="83" t="s">
        <v>11422</v>
      </c>
      <c r="C10850" s="83" t="s">
        <v>225</v>
      </c>
      <c r="D10850" s="359">
        <v>201.99</v>
      </c>
      <c r="E10850" s="522" t="s">
        <v>619</v>
      </c>
    </row>
    <row r="10851" spans="1:5" ht="13.5" x14ac:dyDescent="0.25">
      <c r="A10851" s="83">
        <v>4987</v>
      </c>
      <c r="B10851" s="83" t="s">
        <v>11423</v>
      </c>
      <c r="C10851" s="83" t="s">
        <v>225</v>
      </c>
      <c r="D10851" s="359">
        <v>231.09</v>
      </c>
      <c r="E10851" s="522" t="s">
        <v>619</v>
      </c>
    </row>
    <row r="10852" spans="1:5" ht="13.5" x14ac:dyDescent="0.25">
      <c r="A10852" s="83">
        <v>4930</v>
      </c>
      <c r="B10852" s="83" t="s">
        <v>11424</v>
      </c>
      <c r="C10852" s="83" t="s">
        <v>184</v>
      </c>
      <c r="D10852" s="359">
        <v>541.74</v>
      </c>
      <c r="E10852" s="522" t="s">
        <v>619</v>
      </c>
    </row>
    <row r="10853" spans="1:5" ht="13.5" x14ac:dyDescent="0.25">
      <c r="A10853" s="83">
        <v>39021</v>
      </c>
      <c r="B10853" s="83" t="s">
        <v>11425</v>
      </c>
      <c r="C10853" s="83" t="s">
        <v>225</v>
      </c>
      <c r="D10853" s="359">
        <v>576.01</v>
      </c>
      <c r="E10853" s="522" t="s">
        <v>619</v>
      </c>
    </row>
    <row r="10854" spans="1:5" ht="13.5" x14ac:dyDescent="0.25">
      <c r="A10854" s="83">
        <v>39022</v>
      </c>
      <c r="B10854" s="83" t="s">
        <v>11426</v>
      </c>
      <c r="C10854" s="83" t="s">
        <v>225</v>
      </c>
      <c r="D10854" s="359">
        <v>515.95000000000005</v>
      </c>
      <c r="E10854" s="522" t="s">
        <v>619</v>
      </c>
    </row>
    <row r="10855" spans="1:5" ht="13.5" x14ac:dyDescent="0.25">
      <c r="A10855" s="83">
        <v>39024</v>
      </c>
      <c r="B10855" s="83" t="s">
        <v>11427</v>
      </c>
      <c r="C10855" s="83" t="s">
        <v>225</v>
      </c>
      <c r="D10855" s="359">
        <v>721.65</v>
      </c>
      <c r="E10855" s="522" t="s">
        <v>619</v>
      </c>
    </row>
    <row r="10856" spans="1:5" ht="13.5" x14ac:dyDescent="0.25">
      <c r="A10856" s="83">
        <v>4914</v>
      </c>
      <c r="B10856" s="83" t="s">
        <v>11428</v>
      </c>
      <c r="C10856" s="83" t="s">
        <v>184</v>
      </c>
      <c r="D10856" s="359">
        <v>585.13</v>
      </c>
      <c r="E10856" s="522" t="s">
        <v>619</v>
      </c>
    </row>
    <row r="10857" spans="1:5" ht="13.5" x14ac:dyDescent="0.25">
      <c r="A10857" s="83">
        <v>4917</v>
      </c>
      <c r="B10857" s="83" t="s">
        <v>11429</v>
      </c>
      <c r="C10857" s="83" t="s">
        <v>184</v>
      </c>
      <c r="D10857" s="359">
        <v>404.1</v>
      </c>
      <c r="E10857" s="522" t="s">
        <v>619</v>
      </c>
    </row>
    <row r="10858" spans="1:5" ht="13.5" x14ac:dyDescent="0.25">
      <c r="A10858" s="83">
        <v>39025</v>
      </c>
      <c r="B10858" s="83" t="s">
        <v>11430</v>
      </c>
      <c r="C10858" s="83" t="s">
        <v>225</v>
      </c>
      <c r="D10858" s="359">
        <v>739.98</v>
      </c>
      <c r="E10858" s="522" t="s">
        <v>619</v>
      </c>
    </row>
    <row r="10859" spans="1:5" ht="13.5" x14ac:dyDescent="0.25">
      <c r="A10859" s="83">
        <v>4922</v>
      </c>
      <c r="B10859" s="83" t="s">
        <v>11431</v>
      </c>
      <c r="C10859" s="83" t="s">
        <v>184</v>
      </c>
      <c r="D10859" s="359">
        <v>374.84</v>
      </c>
      <c r="E10859" s="522" t="s">
        <v>619</v>
      </c>
    </row>
    <row r="10860" spans="1:5" ht="13.5" x14ac:dyDescent="0.25">
      <c r="A10860" s="83">
        <v>4911</v>
      </c>
      <c r="B10860" s="83" t="s">
        <v>11432</v>
      </c>
      <c r="C10860" s="83" t="s">
        <v>184</v>
      </c>
      <c r="D10860" s="359">
        <v>522.20000000000005</v>
      </c>
      <c r="E10860" s="522" t="s">
        <v>619</v>
      </c>
    </row>
    <row r="10861" spans="1:5" ht="13.5" x14ac:dyDescent="0.25">
      <c r="A10861" s="83">
        <v>37518</v>
      </c>
      <c r="B10861" s="83" t="s">
        <v>11433</v>
      </c>
      <c r="C10861" s="83" t="s">
        <v>184</v>
      </c>
      <c r="D10861" s="359">
        <v>848.57</v>
      </c>
      <c r="E10861" s="522" t="s">
        <v>619</v>
      </c>
    </row>
    <row r="10862" spans="1:5" ht="13.5" x14ac:dyDescent="0.25">
      <c r="A10862" s="83">
        <v>4910</v>
      </c>
      <c r="B10862" s="83" t="s">
        <v>11434</v>
      </c>
      <c r="C10862" s="83" t="s">
        <v>184</v>
      </c>
      <c r="D10862" s="359">
        <v>715.36</v>
      </c>
      <c r="E10862" s="522" t="s">
        <v>619</v>
      </c>
    </row>
    <row r="10863" spans="1:5" ht="13.5" x14ac:dyDescent="0.25">
      <c r="A10863" s="83">
        <v>4943</v>
      </c>
      <c r="B10863" s="83" t="s">
        <v>11435</v>
      </c>
      <c r="C10863" s="83" t="s">
        <v>184</v>
      </c>
      <c r="D10863" s="359">
        <v>1065.71</v>
      </c>
      <c r="E10863" s="522" t="s">
        <v>619</v>
      </c>
    </row>
    <row r="10864" spans="1:5" ht="13.5" x14ac:dyDescent="0.25">
      <c r="A10864" s="83">
        <v>5002</v>
      </c>
      <c r="B10864" s="83" t="s">
        <v>11436</v>
      </c>
      <c r="C10864" s="83" t="s">
        <v>184</v>
      </c>
      <c r="D10864" s="359">
        <v>409.73</v>
      </c>
      <c r="E10864" s="522" t="s">
        <v>619</v>
      </c>
    </row>
    <row r="10865" spans="1:5" ht="13.5" x14ac:dyDescent="0.25">
      <c r="A10865" s="83">
        <v>4977</v>
      </c>
      <c r="B10865" s="83" t="s">
        <v>11437</v>
      </c>
      <c r="C10865" s="83" t="s">
        <v>184</v>
      </c>
      <c r="D10865" s="359">
        <v>276.58</v>
      </c>
      <c r="E10865" s="522" t="s">
        <v>619</v>
      </c>
    </row>
    <row r="10866" spans="1:5" ht="13.5" x14ac:dyDescent="0.25">
      <c r="A10866" s="83">
        <v>5028</v>
      </c>
      <c r="B10866" s="83" t="s">
        <v>11438</v>
      </c>
      <c r="C10866" s="83" t="s">
        <v>184</v>
      </c>
      <c r="D10866" s="359">
        <v>676.75</v>
      </c>
      <c r="E10866" s="522" t="s">
        <v>619</v>
      </c>
    </row>
    <row r="10867" spans="1:5" ht="13.5" x14ac:dyDescent="0.25">
      <c r="A10867" s="83">
        <v>4998</v>
      </c>
      <c r="B10867" s="83" t="s">
        <v>11439</v>
      </c>
      <c r="C10867" s="83" t="s">
        <v>184</v>
      </c>
      <c r="D10867" s="359">
        <v>562.04999999999995</v>
      </c>
      <c r="E10867" s="522" t="s">
        <v>619</v>
      </c>
    </row>
    <row r="10868" spans="1:5" ht="13.5" x14ac:dyDescent="0.25">
      <c r="A10868" s="83">
        <v>4969</v>
      </c>
      <c r="B10868" s="83" t="s">
        <v>11440</v>
      </c>
      <c r="C10868" s="83" t="s">
        <v>184</v>
      </c>
      <c r="D10868" s="359">
        <v>391.17</v>
      </c>
      <c r="E10868" s="522" t="s">
        <v>619</v>
      </c>
    </row>
    <row r="10869" spans="1:5" ht="13.5" x14ac:dyDescent="0.25">
      <c r="A10869" s="83">
        <v>11364</v>
      </c>
      <c r="B10869" s="83" t="s">
        <v>11441</v>
      </c>
      <c r="C10869" s="83" t="s">
        <v>225</v>
      </c>
      <c r="D10869" s="359">
        <v>140.03</v>
      </c>
      <c r="E10869" s="522" t="s">
        <v>619</v>
      </c>
    </row>
    <row r="10870" spans="1:5" ht="13.5" x14ac:dyDescent="0.25">
      <c r="A10870" s="83">
        <v>11365</v>
      </c>
      <c r="B10870" s="83" t="s">
        <v>11442</v>
      </c>
      <c r="C10870" s="83" t="s">
        <v>225</v>
      </c>
      <c r="D10870" s="359">
        <v>145.32</v>
      </c>
      <c r="E10870" s="522" t="s">
        <v>619</v>
      </c>
    </row>
    <row r="10871" spans="1:5" ht="13.5" x14ac:dyDescent="0.25">
      <c r="A10871" s="83">
        <v>11366</v>
      </c>
      <c r="B10871" s="83" t="s">
        <v>11443</v>
      </c>
      <c r="C10871" s="83" t="s">
        <v>225</v>
      </c>
      <c r="D10871" s="359">
        <v>154.47</v>
      </c>
      <c r="E10871" s="522" t="s">
        <v>619</v>
      </c>
    </row>
    <row r="10872" spans="1:5" ht="13.5" x14ac:dyDescent="0.25">
      <c r="A10872" s="83">
        <v>43777</v>
      </c>
      <c r="B10872" s="83" t="s">
        <v>11444</v>
      </c>
      <c r="C10872" s="83" t="s">
        <v>225</v>
      </c>
      <c r="D10872" s="359">
        <v>181.45</v>
      </c>
      <c r="E10872" s="522" t="s">
        <v>619</v>
      </c>
    </row>
    <row r="10873" spans="1:5" ht="13.5" x14ac:dyDescent="0.25">
      <c r="A10873" s="83">
        <v>20322</v>
      </c>
      <c r="B10873" s="83" t="s">
        <v>11445</v>
      </c>
      <c r="C10873" s="83" t="s">
        <v>225</v>
      </c>
      <c r="D10873" s="359">
        <v>168.44</v>
      </c>
      <c r="E10873" s="522" t="s">
        <v>619</v>
      </c>
    </row>
    <row r="10874" spans="1:5" ht="13.5" x14ac:dyDescent="0.25">
      <c r="A10874" s="83">
        <v>10553</v>
      </c>
      <c r="B10874" s="83" t="s">
        <v>11446</v>
      </c>
      <c r="C10874" s="83" t="s">
        <v>225</v>
      </c>
      <c r="D10874" s="359">
        <v>152.94</v>
      </c>
      <c r="E10874" s="522" t="s">
        <v>619</v>
      </c>
    </row>
    <row r="10875" spans="1:5" ht="13.5" x14ac:dyDescent="0.25">
      <c r="A10875" s="83">
        <v>5020</v>
      </c>
      <c r="B10875" s="83" t="s">
        <v>11447</v>
      </c>
      <c r="C10875" s="83" t="s">
        <v>225</v>
      </c>
      <c r="D10875" s="359">
        <v>161.25</v>
      </c>
      <c r="E10875" s="522" t="s">
        <v>619</v>
      </c>
    </row>
    <row r="10876" spans="1:5" ht="13.5" x14ac:dyDescent="0.25">
      <c r="A10876" s="83">
        <v>10554</v>
      </c>
      <c r="B10876" s="83" t="s">
        <v>11448</v>
      </c>
      <c r="C10876" s="83" t="s">
        <v>225</v>
      </c>
      <c r="D10876" s="359">
        <v>154.30000000000001</v>
      </c>
      <c r="E10876" s="522" t="s">
        <v>619</v>
      </c>
    </row>
    <row r="10877" spans="1:5" ht="13.5" x14ac:dyDescent="0.25">
      <c r="A10877" s="83">
        <v>10555</v>
      </c>
      <c r="B10877" s="83" t="s">
        <v>11449</v>
      </c>
      <c r="C10877" s="83" t="s">
        <v>225</v>
      </c>
      <c r="D10877" s="359">
        <v>168.27</v>
      </c>
      <c r="E10877" s="522" t="s">
        <v>619</v>
      </c>
    </row>
    <row r="10878" spans="1:5" ht="13.5" x14ac:dyDescent="0.25">
      <c r="A10878" s="83">
        <v>10556</v>
      </c>
      <c r="B10878" s="83" t="s">
        <v>11450</v>
      </c>
      <c r="C10878" s="83" t="s">
        <v>225</v>
      </c>
      <c r="D10878" s="359">
        <v>223.73</v>
      </c>
      <c r="E10878" s="522" t="s">
        <v>619</v>
      </c>
    </row>
    <row r="10879" spans="1:5" ht="13.5" x14ac:dyDescent="0.25">
      <c r="A10879" s="83">
        <v>39502</v>
      </c>
      <c r="B10879" s="83" t="s">
        <v>11451</v>
      </c>
      <c r="C10879" s="83" t="s">
        <v>225</v>
      </c>
      <c r="D10879" s="359">
        <v>314.17</v>
      </c>
      <c r="E10879" s="522" t="s">
        <v>619</v>
      </c>
    </row>
    <row r="10880" spans="1:5" ht="13.5" x14ac:dyDescent="0.25">
      <c r="A10880" s="83">
        <v>39504</v>
      </c>
      <c r="B10880" s="83" t="s">
        <v>11452</v>
      </c>
      <c r="C10880" s="83" t="s">
        <v>225</v>
      </c>
      <c r="D10880" s="359">
        <v>347.41</v>
      </c>
      <c r="E10880" s="522" t="s">
        <v>619</v>
      </c>
    </row>
    <row r="10881" spans="1:5" ht="13.5" x14ac:dyDescent="0.25">
      <c r="A10881" s="83">
        <v>39503</v>
      </c>
      <c r="B10881" s="83" t="s">
        <v>11453</v>
      </c>
      <c r="C10881" s="83" t="s">
        <v>225</v>
      </c>
      <c r="D10881" s="359">
        <v>365.64</v>
      </c>
      <c r="E10881" s="522" t="s">
        <v>619</v>
      </c>
    </row>
    <row r="10882" spans="1:5" ht="13.5" x14ac:dyDescent="0.25">
      <c r="A10882" s="83">
        <v>39505</v>
      </c>
      <c r="B10882" s="83" t="s">
        <v>11454</v>
      </c>
      <c r="C10882" s="83" t="s">
        <v>225</v>
      </c>
      <c r="D10882" s="359">
        <v>394.03</v>
      </c>
      <c r="E10882" s="522" t="s">
        <v>619</v>
      </c>
    </row>
    <row r="10883" spans="1:5" ht="13.5" x14ac:dyDescent="0.25">
      <c r="A10883" s="83">
        <v>44471</v>
      </c>
      <c r="B10883" s="83" t="s">
        <v>11455</v>
      </c>
      <c r="C10883" s="83" t="s">
        <v>225</v>
      </c>
      <c r="D10883" s="359">
        <v>552.87</v>
      </c>
      <c r="E10883" s="522" t="s">
        <v>619</v>
      </c>
    </row>
    <row r="10884" spans="1:5" ht="13.5" x14ac:dyDescent="0.25">
      <c r="A10884" s="83">
        <v>4944</v>
      </c>
      <c r="B10884" s="83" t="s">
        <v>11456</v>
      </c>
      <c r="C10884" s="83" t="s">
        <v>184</v>
      </c>
      <c r="D10884" s="359">
        <v>1593.24</v>
      </c>
      <c r="E10884" s="522" t="s">
        <v>619</v>
      </c>
    </row>
    <row r="10885" spans="1:5" ht="13.5" x14ac:dyDescent="0.25">
      <c r="A10885" s="83">
        <v>21102</v>
      </c>
      <c r="B10885" s="83" t="s">
        <v>11457</v>
      </c>
      <c r="C10885" s="83" t="s">
        <v>225</v>
      </c>
      <c r="D10885" s="359">
        <v>29.77</v>
      </c>
      <c r="E10885" s="522" t="s">
        <v>619</v>
      </c>
    </row>
    <row r="10886" spans="1:5" ht="13.5" x14ac:dyDescent="0.25">
      <c r="A10886" s="83">
        <v>21101</v>
      </c>
      <c r="B10886" s="83" t="s">
        <v>11458</v>
      </c>
      <c r="C10886" s="83" t="s">
        <v>225</v>
      </c>
      <c r="D10886" s="359">
        <v>19.12</v>
      </c>
      <c r="E10886" s="522" t="s">
        <v>619</v>
      </c>
    </row>
    <row r="10887" spans="1:5" ht="13.5" x14ac:dyDescent="0.25">
      <c r="A10887" s="83">
        <v>34713</v>
      </c>
      <c r="B10887" s="83" t="s">
        <v>11459</v>
      </c>
      <c r="C10887" s="83" t="s">
        <v>184</v>
      </c>
      <c r="D10887" s="359">
        <v>513.91</v>
      </c>
      <c r="E10887" s="522" t="s">
        <v>619</v>
      </c>
    </row>
    <row r="10888" spans="1:5" ht="13.5" x14ac:dyDescent="0.25">
      <c r="A10888" s="83">
        <v>37563</v>
      </c>
      <c r="B10888" s="83" t="s">
        <v>11460</v>
      </c>
      <c r="C10888" s="83" t="s">
        <v>184</v>
      </c>
      <c r="D10888" s="359">
        <v>596.12</v>
      </c>
      <c r="E10888" s="522" t="s">
        <v>619</v>
      </c>
    </row>
    <row r="10889" spans="1:5" ht="13.5" x14ac:dyDescent="0.25">
      <c r="A10889" s="83">
        <v>4948</v>
      </c>
      <c r="B10889" s="83" t="s">
        <v>11461</v>
      </c>
      <c r="C10889" s="83" t="s">
        <v>184</v>
      </c>
      <c r="D10889" s="359">
        <v>518.63</v>
      </c>
      <c r="E10889" s="522" t="s">
        <v>619</v>
      </c>
    </row>
    <row r="10890" spans="1:5" ht="13.5" x14ac:dyDescent="0.25">
      <c r="A10890" s="83">
        <v>37561</v>
      </c>
      <c r="B10890" s="83" t="s">
        <v>11462</v>
      </c>
      <c r="C10890" s="83" t="s">
        <v>184</v>
      </c>
      <c r="D10890" s="359">
        <v>483.7</v>
      </c>
      <c r="E10890" s="522" t="s">
        <v>619</v>
      </c>
    </row>
    <row r="10891" spans="1:5" ht="13.5" x14ac:dyDescent="0.25">
      <c r="A10891" s="83">
        <v>37562</v>
      </c>
      <c r="B10891" s="83" t="s">
        <v>11463</v>
      </c>
      <c r="C10891" s="83" t="s">
        <v>184</v>
      </c>
      <c r="D10891" s="359">
        <v>634.17999999999995</v>
      </c>
      <c r="E10891" s="522" t="s">
        <v>619</v>
      </c>
    </row>
    <row r="10892" spans="1:5" ht="13.5" x14ac:dyDescent="0.25">
      <c r="A10892" s="83">
        <v>14164</v>
      </c>
      <c r="B10892" s="83" t="s">
        <v>11464</v>
      </c>
      <c r="C10892" s="83" t="s">
        <v>225</v>
      </c>
      <c r="D10892" s="359">
        <v>2287.15</v>
      </c>
      <c r="E10892" s="522" t="s">
        <v>619</v>
      </c>
    </row>
    <row r="10893" spans="1:5" ht="13.5" x14ac:dyDescent="0.25">
      <c r="A10893" s="83">
        <v>14163</v>
      </c>
      <c r="B10893" s="83" t="s">
        <v>11465</v>
      </c>
      <c r="C10893" s="83" t="s">
        <v>225</v>
      </c>
      <c r="D10893" s="359">
        <v>2599.5</v>
      </c>
      <c r="E10893" s="522" t="s">
        <v>619</v>
      </c>
    </row>
    <row r="10894" spans="1:5" ht="13.5" x14ac:dyDescent="0.25">
      <c r="A10894" s="83">
        <v>5051</v>
      </c>
      <c r="B10894" s="83" t="s">
        <v>11466</v>
      </c>
      <c r="C10894" s="83" t="s">
        <v>225</v>
      </c>
      <c r="D10894" s="359">
        <v>2210.84</v>
      </c>
      <c r="E10894" s="522" t="s">
        <v>619</v>
      </c>
    </row>
    <row r="10895" spans="1:5" ht="13.5" x14ac:dyDescent="0.25">
      <c r="A10895" s="83">
        <v>14162</v>
      </c>
      <c r="B10895" s="83" t="s">
        <v>11467</v>
      </c>
      <c r="C10895" s="83" t="s">
        <v>225</v>
      </c>
      <c r="D10895" s="359">
        <v>2207.63</v>
      </c>
      <c r="E10895" s="522" t="s">
        <v>619</v>
      </c>
    </row>
    <row r="10896" spans="1:5" ht="13.5" x14ac:dyDescent="0.25">
      <c r="A10896" s="83">
        <v>5052</v>
      </c>
      <c r="B10896" s="83" t="s">
        <v>11468</v>
      </c>
      <c r="C10896" s="83" t="s">
        <v>225</v>
      </c>
      <c r="D10896" s="359">
        <v>1647.2</v>
      </c>
      <c r="E10896" s="522" t="s">
        <v>619</v>
      </c>
    </row>
    <row r="10897" spans="1:5" ht="13.5" x14ac:dyDescent="0.25">
      <c r="A10897" s="83">
        <v>14166</v>
      </c>
      <c r="B10897" s="83" t="s">
        <v>11469</v>
      </c>
      <c r="C10897" s="83" t="s">
        <v>225</v>
      </c>
      <c r="D10897" s="359">
        <v>1668.11</v>
      </c>
      <c r="E10897" s="522" t="s">
        <v>619</v>
      </c>
    </row>
    <row r="10898" spans="1:5" ht="13.5" x14ac:dyDescent="0.25">
      <c r="A10898" s="83">
        <v>14165</v>
      </c>
      <c r="B10898" s="83" t="s">
        <v>11470</v>
      </c>
      <c r="C10898" s="83" t="s">
        <v>225</v>
      </c>
      <c r="D10898" s="359">
        <v>2310.94</v>
      </c>
      <c r="E10898" s="522" t="s">
        <v>619</v>
      </c>
    </row>
    <row r="10899" spans="1:5" ht="13.5" x14ac:dyDescent="0.25">
      <c r="A10899" s="83">
        <v>5050</v>
      </c>
      <c r="B10899" s="83" t="s">
        <v>11471</v>
      </c>
      <c r="C10899" s="83" t="s">
        <v>225</v>
      </c>
      <c r="D10899" s="359">
        <v>568.78</v>
      </c>
      <c r="E10899" s="522" t="s">
        <v>619</v>
      </c>
    </row>
    <row r="10900" spans="1:5" ht="13.5" x14ac:dyDescent="0.25">
      <c r="A10900" s="83">
        <v>12366</v>
      </c>
      <c r="B10900" s="83" t="s">
        <v>11472</v>
      </c>
      <c r="C10900" s="83" t="s">
        <v>225</v>
      </c>
      <c r="D10900" s="359">
        <v>720.08</v>
      </c>
      <c r="E10900" s="522" t="s">
        <v>619</v>
      </c>
    </row>
    <row r="10901" spans="1:5" ht="13.5" x14ac:dyDescent="0.25">
      <c r="A10901" s="83">
        <v>5045</v>
      </c>
      <c r="B10901" s="83" t="s">
        <v>11473</v>
      </c>
      <c r="C10901" s="83" t="s">
        <v>225</v>
      </c>
      <c r="D10901" s="359">
        <v>1002.75</v>
      </c>
      <c r="E10901" s="522" t="s">
        <v>619</v>
      </c>
    </row>
    <row r="10902" spans="1:5" ht="13.5" x14ac:dyDescent="0.25">
      <c r="A10902" s="83">
        <v>5044</v>
      </c>
      <c r="B10902" s="83" t="s">
        <v>11474</v>
      </c>
      <c r="C10902" s="83" t="s">
        <v>225</v>
      </c>
      <c r="D10902" s="359">
        <v>707.45</v>
      </c>
      <c r="E10902" s="522" t="s">
        <v>619</v>
      </c>
    </row>
    <row r="10903" spans="1:5" ht="13.5" x14ac:dyDescent="0.25">
      <c r="A10903" s="83">
        <v>5055</v>
      </c>
      <c r="B10903" s="83" t="s">
        <v>11475</v>
      </c>
      <c r="C10903" s="83" t="s">
        <v>225</v>
      </c>
      <c r="D10903" s="359">
        <v>1005.81</v>
      </c>
      <c r="E10903" s="522" t="s">
        <v>619</v>
      </c>
    </row>
    <row r="10904" spans="1:5" ht="13.5" x14ac:dyDescent="0.25">
      <c r="A10904" s="83">
        <v>5053</v>
      </c>
      <c r="B10904" s="83" t="s">
        <v>11476</v>
      </c>
      <c r="C10904" s="83" t="s">
        <v>225</v>
      </c>
      <c r="D10904" s="359">
        <v>782.85</v>
      </c>
      <c r="E10904" s="522" t="s">
        <v>619</v>
      </c>
    </row>
    <row r="10905" spans="1:5" ht="13.5" x14ac:dyDescent="0.25">
      <c r="A10905" s="83">
        <v>5035</v>
      </c>
      <c r="B10905" s="83" t="s">
        <v>11477</v>
      </c>
      <c r="C10905" s="83" t="s">
        <v>225</v>
      </c>
      <c r="D10905" s="359">
        <v>1279.94</v>
      </c>
      <c r="E10905" s="522" t="s">
        <v>619</v>
      </c>
    </row>
    <row r="10906" spans="1:5" ht="13.5" x14ac:dyDescent="0.25">
      <c r="A10906" s="83">
        <v>5036</v>
      </c>
      <c r="B10906" s="83" t="s">
        <v>11478</v>
      </c>
      <c r="C10906" s="83" t="s">
        <v>225</v>
      </c>
      <c r="D10906" s="359">
        <v>2136.65</v>
      </c>
      <c r="E10906" s="522" t="s">
        <v>619</v>
      </c>
    </row>
    <row r="10907" spans="1:5" ht="13.5" x14ac:dyDescent="0.25">
      <c r="A10907" s="83">
        <v>5059</v>
      </c>
      <c r="B10907" s="83" t="s">
        <v>11479</v>
      </c>
      <c r="C10907" s="83" t="s">
        <v>225</v>
      </c>
      <c r="D10907" s="359">
        <v>1001.04</v>
      </c>
      <c r="E10907" s="522" t="s">
        <v>619</v>
      </c>
    </row>
    <row r="10908" spans="1:5" ht="13.5" x14ac:dyDescent="0.25">
      <c r="A10908" s="83">
        <v>5057</v>
      </c>
      <c r="B10908" s="83" t="s">
        <v>11480</v>
      </c>
      <c r="C10908" s="83" t="s">
        <v>225</v>
      </c>
      <c r="D10908" s="359">
        <v>860.8</v>
      </c>
      <c r="E10908" s="522" t="s">
        <v>619</v>
      </c>
    </row>
    <row r="10909" spans="1:5" ht="13.5" x14ac:dyDescent="0.25">
      <c r="A10909" s="83">
        <v>5033</v>
      </c>
      <c r="B10909" s="83" t="s">
        <v>11481</v>
      </c>
      <c r="C10909" s="83" t="s">
        <v>225</v>
      </c>
      <c r="D10909" s="359">
        <v>714.6</v>
      </c>
      <c r="E10909" s="522" t="s">
        <v>619</v>
      </c>
    </row>
    <row r="10910" spans="1:5" ht="13.5" x14ac:dyDescent="0.25">
      <c r="A10910" s="83">
        <v>5038</v>
      </c>
      <c r="B10910" s="83" t="s">
        <v>11482</v>
      </c>
      <c r="C10910" s="83" t="s">
        <v>225</v>
      </c>
      <c r="D10910" s="359">
        <v>582.39</v>
      </c>
      <c r="E10910" s="522" t="s">
        <v>619</v>
      </c>
    </row>
    <row r="10911" spans="1:5" ht="13.5" x14ac:dyDescent="0.25">
      <c r="A10911" s="83">
        <v>12372</v>
      </c>
      <c r="B10911" s="83" t="s">
        <v>11483</v>
      </c>
      <c r="C10911" s="83" t="s">
        <v>225</v>
      </c>
      <c r="D10911" s="359">
        <v>767.48</v>
      </c>
      <c r="E10911" s="522" t="s">
        <v>619</v>
      </c>
    </row>
    <row r="10912" spans="1:5" ht="13.5" x14ac:dyDescent="0.25">
      <c r="A10912" s="83">
        <v>13339</v>
      </c>
      <c r="B10912" s="83" t="s">
        <v>11484</v>
      </c>
      <c r="C10912" s="83" t="s">
        <v>225</v>
      </c>
      <c r="D10912" s="359">
        <v>1140.94</v>
      </c>
      <c r="E10912" s="522" t="s">
        <v>619</v>
      </c>
    </row>
    <row r="10913" spans="1:5" ht="13.5" x14ac:dyDescent="0.25">
      <c r="A10913" s="83">
        <v>12373</v>
      </c>
      <c r="B10913" s="83" t="s">
        <v>11485</v>
      </c>
      <c r="C10913" s="83" t="s">
        <v>225</v>
      </c>
      <c r="D10913" s="359">
        <v>1194.81</v>
      </c>
      <c r="E10913" s="522" t="s">
        <v>619</v>
      </c>
    </row>
    <row r="10914" spans="1:5" ht="13.5" x14ac:dyDescent="0.25">
      <c r="A10914" s="83">
        <v>12388</v>
      </c>
      <c r="B10914" s="83" t="s">
        <v>11486</v>
      </c>
      <c r="C10914" s="83" t="s">
        <v>225</v>
      </c>
      <c r="D10914" s="359">
        <v>336.67</v>
      </c>
      <c r="E10914" s="522" t="s">
        <v>619</v>
      </c>
    </row>
    <row r="10915" spans="1:5" ht="13.5" x14ac:dyDescent="0.25">
      <c r="A10915" s="83">
        <v>34695</v>
      </c>
      <c r="B10915" s="83" t="s">
        <v>11487</v>
      </c>
      <c r="C10915" s="83" t="s">
        <v>225</v>
      </c>
      <c r="D10915" s="359">
        <v>821.79</v>
      </c>
      <c r="E10915" s="522" t="s">
        <v>619</v>
      </c>
    </row>
    <row r="10916" spans="1:5" ht="13.5" x14ac:dyDescent="0.25">
      <c r="A10916" s="83">
        <v>34692</v>
      </c>
      <c r="B10916" s="83" t="s">
        <v>11488</v>
      </c>
      <c r="C10916" s="83" t="s">
        <v>225</v>
      </c>
      <c r="D10916" s="359">
        <v>1972.29</v>
      </c>
      <c r="E10916" s="522" t="s">
        <v>619</v>
      </c>
    </row>
    <row r="10917" spans="1:5" ht="13.5" x14ac:dyDescent="0.25">
      <c r="A10917" s="83">
        <v>2731</v>
      </c>
      <c r="B10917" s="83" t="s">
        <v>11489</v>
      </c>
      <c r="C10917" s="83" t="s">
        <v>206</v>
      </c>
      <c r="D10917" s="359">
        <v>80.91</v>
      </c>
      <c r="E10917" s="522" t="s">
        <v>619</v>
      </c>
    </row>
    <row r="10918" spans="1:5" ht="13.5" x14ac:dyDescent="0.25">
      <c r="A10918" s="83">
        <v>41457</v>
      </c>
      <c r="B10918" s="83" t="s">
        <v>11490</v>
      </c>
      <c r="C10918" s="83" t="s">
        <v>225</v>
      </c>
      <c r="D10918" s="359">
        <v>1201.6300000000001</v>
      </c>
      <c r="E10918" s="522" t="s">
        <v>619</v>
      </c>
    </row>
    <row r="10919" spans="1:5" ht="13.5" x14ac:dyDescent="0.25">
      <c r="A10919" s="83">
        <v>41458</v>
      </c>
      <c r="B10919" s="83" t="s">
        <v>11491</v>
      </c>
      <c r="C10919" s="83" t="s">
        <v>225</v>
      </c>
      <c r="D10919" s="359">
        <v>1677.54</v>
      </c>
      <c r="E10919" s="522" t="s">
        <v>619</v>
      </c>
    </row>
    <row r="10920" spans="1:5" ht="13.5" x14ac:dyDescent="0.25">
      <c r="A10920" s="83">
        <v>41459</v>
      </c>
      <c r="B10920" s="83" t="s">
        <v>11492</v>
      </c>
      <c r="C10920" s="83" t="s">
        <v>225</v>
      </c>
      <c r="D10920" s="359">
        <v>2340.0300000000002</v>
      </c>
      <c r="E10920" s="522" t="s">
        <v>619</v>
      </c>
    </row>
    <row r="10921" spans="1:5" ht="13.5" x14ac:dyDescent="0.25">
      <c r="A10921" s="83">
        <v>41461</v>
      </c>
      <c r="B10921" s="83" t="s">
        <v>11493</v>
      </c>
      <c r="C10921" s="83" t="s">
        <v>225</v>
      </c>
      <c r="D10921" s="359">
        <v>3190.52</v>
      </c>
      <c r="E10921" s="522" t="s">
        <v>619</v>
      </c>
    </row>
    <row r="10922" spans="1:5" ht="13.5" x14ac:dyDescent="0.25">
      <c r="A10922" s="83">
        <v>26028</v>
      </c>
      <c r="B10922" s="83" t="s">
        <v>11494</v>
      </c>
      <c r="C10922" s="83" t="s">
        <v>7556</v>
      </c>
      <c r="D10922" s="359">
        <v>300</v>
      </c>
      <c r="E10922" s="522" t="s">
        <v>619</v>
      </c>
    </row>
    <row r="10923" spans="1:5" ht="13.5" x14ac:dyDescent="0.25">
      <c r="A10923" s="83">
        <v>11844</v>
      </c>
      <c r="B10923" s="83" t="s">
        <v>11495</v>
      </c>
      <c r="C10923" s="83" t="s">
        <v>206</v>
      </c>
      <c r="D10923" s="359">
        <v>54.2</v>
      </c>
      <c r="E10923" s="522" t="s">
        <v>619</v>
      </c>
    </row>
    <row r="10924" spans="1:5" ht="13.5" x14ac:dyDescent="0.25">
      <c r="A10924" s="83">
        <v>4465</v>
      </c>
      <c r="B10924" s="83" t="s">
        <v>11496</v>
      </c>
      <c r="C10924" s="83" t="s">
        <v>206</v>
      </c>
      <c r="D10924" s="359">
        <v>45.04</v>
      </c>
      <c r="E10924" s="522" t="s">
        <v>619</v>
      </c>
    </row>
    <row r="10925" spans="1:5" ht="13.5" x14ac:dyDescent="0.25">
      <c r="A10925" s="83">
        <v>35273</v>
      </c>
      <c r="B10925" s="83" t="s">
        <v>11497</v>
      </c>
      <c r="C10925" s="83" t="s">
        <v>206</v>
      </c>
      <c r="D10925" s="359">
        <v>54.02</v>
      </c>
      <c r="E10925" s="522" t="s">
        <v>619</v>
      </c>
    </row>
    <row r="10926" spans="1:5" ht="13.5" x14ac:dyDescent="0.25">
      <c r="A10926" s="83">
        <v>4470</v>
      </c>
      <c r="B10926" s="83" t="s">
        <v>11498</v>
      </c>
      <c r="C10926" s="83" t="s">
        <v>206</v>
      </c>
      <c r="D10926" s="359">
        <v>124.67</v>
      </c>
      <c r="E10926" s="522" t="s">
        <v>619</v>
      </c>
    </row>
    <row r="10927" spans="1:5" ht="13.5" x14ac:dyDescent="0.25">
      <c r="A10927" s="83">
        <v>20208</v>
      </c>
      <c r="B10927" s="83" t="s">
        <v>11499</v>
      </c>
      <c r="C10927" s="83" t="s">
        <v>206</v>
      </c>
      <c r="D10927" s="359">
        <v>112.2</v>
      </c>
      <c r="E10927" s="522" t="s">
        <v>619</v>
      </c>
    </row>
    <row r="10928" spans="1:5" ht="13.5" x14ac:dyDescent="0.25">
      <c r="A10928" s="83">
        <v>20204</v>
      </c>
      <c r="B10928" s="83" t="s">
        <v>11500</v>
      </c>
      <c r="C10928" s="83" t="s">
        <v>206</v>
      </c>
      <c r="D10928" s="359">
        <v>83.11</v>
      </c>
      <c r="E10928" s="522" t="s">
        <v>619</v>
      </c>
    </row>
    <row r="10929" spans="1:5" ht="13.5" x14ac:dyDescent="0.25">
      <c r="A10929" s="83">
        <v>4437</v>
      </c>
      <c r="B10929" s="83" t="s">
        <v>11501</v>
      </c>
      <c r="C10929" s="83" t="s">
        <v>206</v>
      </c>
      <c r="D10929" s="359">
        <v>93.5</v>
      </c>
      <c r="E10929" s="522" t="s">
        <v>619</v>
      </c>
    </row>
    <row r="10930" spans="1:5" ht="13.5" x14ac:dyDescent="0.25">
      <c r="A10930" s="83">
        <v>14580</v>
      </c>
      <c r="B10930" s="83" t="s">
        <v>11502</v>
      </c>
      <c r="C10930" s="83" t="s">
        <v>206</v>
      </c>
      <c r="D10930" s="359">
        <v>93.5</v>
      </c>
      <c r="E10930" s="522" t="s">
        <v>619</v>
      </c>
    </row>
    <row r="10931" spans="1:5" ht="13.5" x14ac:dyDescent="0.25">
      <c r="A10931" s="83">
        <v>40304</v>
      </c>
      <c r="B10931" s="83" t="s">
        <v>11503</v>
      </c>
      <c r="C10931" s="83" t="s">
        <v>260</v>
      </c>
      <c r="D10931" s="359">
        <v>34.08</v>
      </c>
      <c r="E10931" s="522" t="s">
        <v>619</v>
      </c>
    </row>
    <row r="10932" spans="1:5" ht="13.5" x14ac:dyDescent="0.25">
      <c r="A10932" s="83">
        <v>5065</v>
      </c>
      <c r="B10932" s="83" t="s">
        <v>11504</v>
      </c>
      <c r="C10932" s="83" t="s">
        <v>260</v>
      </c>
      <c r="D10932" s="359">
        <v>52.52</v>
      </c>
      <c r="E10932" s="522" t="s">
        <v>619</v>
      </c>
    </row>
    <row r="10933" spans="1:5" ht="13.5" x14ac:dyDescent="0.25">
      <c r="A10933" s="83">
        <v>5072</v>
      </c>
      <c r="B10933" s="83" t="s">
        <v>11505</v>
      </c>
      <c r="C10933" s="83" t="s">
        <v>260</v>
      </c>
      <c r="D10933" s="359">
        <v>48.58</v>
      </c>
      <c r="E10933" s="522" t="s">
        <v>619</v>
      </c>
    </row>
    <row r="10934" spans="1:5" ht="13.5" x14ac:dyDescent="0.25">
      <c r="A10934" s="83">
        <v>5066</v>
      </c>
      <c r="B10934" s="83" t="s">
        <v>11506</v>
      </c>
      <c r="C10934" s="83" t="s">
        <v>260</v>
      </c>
      <c r="D10934" s="359">
        <v>36.380000000000003</v>
      </c>
      <c r="E10934" s="522" t="s">
        <v>619</v>
      </c>
    </row>
    <row r="10935" spans="1:5" ht="13.5" x14ac:dyDescent="0.25">
      <c r="A10935" s="83">
        <v>5063</v>
      </c>
      <c r="B10935" s="83" t="s">
        <v>11507</v>
      </c>
      <c r="C10935" s="83" t="s">
        <v>260</v>
      </c>
      <c r="D10935" s="359">
        <v>32.94</v>
      </c>
      <c r="E10935" s="522" t="s">
        <v>619</v>
      </c>
    </row>
    <row r="10936" spans="1:5" ht="13.5" x14ac:dyDescent="0.25">
      <c r="A10936" s="83">
        <v>20247</v>
      </c>
      <c r="B10936" s="83" t="s">
        <v>11508</v>
      </c>
      <c r="C10936" s="83" t="s">
        <v>260</v>
      </c>
      <c r="D10936" s="359">
        <v>30.57</v>
      </c>
      <c r="E10936" s="522" t="s">
        <v>619</v>
      </c>
    </row>
    <row r="10937" spans="1:5" ht="13.5" x14ac:dyDescent="0.25">
      <c r="A10937" s="83">
        <v>5074</v>
      </c>
      <c r="B10937" s="83" t="s">
        <v>11509</v>
      </c>
      <c r="C10937" s="83" t="s">
        <v>260</v>
      </c>
      <c r="D10937" s="359">
        <v>30.93</v>
      </c>
      <c r="E10937" s="522" t="s">
        <v>619</v>
      </c>
    </row>
    <row r="10938" spans="1:5" ht="13.5" x14ac:dyDescent="0.25">
      <c r="A10938" s="83">
        <v>5067</v>
      </c>
      <c r="B10938" s="83" t="s">
        <v>11510</v>
      </c>
      <c r="C10938" s="83" t="s">
        <v>260</v>
      </c>
      <c r="D10938" s="359">
        <v>29.42</v>
      </c>
      <c r="E10938" s="522" t="s">
        <v>619</v>
      </c>
    </row>
    <row r="10939" spans="1:5" ht="13.5" x14ac:dyDescent="0.25">
      <c r="A10939" s="83">
        <v>5078</v>
      </c>
      <c r="B10939" s="83" t="s">
        <v>11511</v>
      </c>
      <c r="C10939" s="83" t="s">
        <v>260</v>
      </c>
      <c r="D10939" s="359">
        <v>29.09</v>
      </c>
      <c r="E10939" s="522" t="s">
        <v>619</v>
      </c>
    </row>
    <row r="10940" spans="1:5" ht="13.5" x14ac:dyDescent="0.25">
      <c r="A10940" s="83">
        <v>5068</v>
      </c>
      <c r="B10940" s="83" t="s">
        <v>11512</v>
      </c>
      <c r="C10940" s="83" t="s">
        <v>260</v>
      </c>
      <c r="D10940" s="359">
        <v>27.61</v>
      </c>
      <c r="E10940" s="522" t="s">
        <v>619</v>
      </c>
    </row>
    <row r="10941" spans="1:5" ht="13.5" x14ac:dyDescent="0.25">
      <c r="A10941" s="83">
        <v>5073</v>
      </c>
      <c r="B10941" s="83" t="s">
        <v>11513</v>
      </c>
      <c r="C10941" s="83" t="s">
        <v>260</v>
      </c>
      <c r="D10941" s="359">
        <v>28.14</v>
      </c>
      <c r="E10941" s="522" t="s">
        <v>619</v>
      </c>
    </row>
    <row r="10942" spans="1:5" ht="13.5" x14ac:dyDescent="0.25">
      <c r="A10942" s="83">
        <v>5069</v>
      </c>
      <c r="B10942" s="83" t="s">
        <v>11514</v>
      </c>
      <c r="C10942" s="83" t="s">
        <v>260</v>
      </c>
      <c r="D10942" s="359">
        <v>28.14</v>
      </c>
      <c r="E10942" s="522" t="s">
        <v>619</v>
      </c>
    </row>
    <row r="10943" spans="1:5" ht="13.5" x14ac:dyDescent="0.25">
      <c r="A10943" s="83">
        <v>5070</v>
      </c>
      <c r="B10943" s="83" t="s">
        <v>11515</v>
      </c>
      <c r="C10943" s="83" t="s">
        <v>260</v>
      </c>
      <c r="D10943" s="359">
        <v>28.45</v>
      </c>
      <c r="E10943" s="522" t="s">
        <v>619</v>
      </c>
    </row>
    <row r="10944" spans="1:5" ht="13.5" x14ac:dyDescent="0.25">
      <c r="A10944" s="83">
        <v>5071</v>
      </c>
      <c r="B10944" s="83" t="s">
        <v>11516</v>
      </c>
      <c r="C10944" s="83" t="s">
        <v>260</v>
      </c>
      <c r="D10944" s="359">
        <v>27.61</v>
      </c>
      <c r="E10944" s="522" t="s">
        <v>619</v>
      </c>
    </row>
    <row r="10945" spans="1:5" ht="13.5" x14ac:dyDescent="0.25">
      <c r="A10945" s="83">
        <v>5061</v>
      </c>
      <c r="B10945" s="83" t="s">
        <v>11517</v>
      </c>
      <c r="C10945" s="83" t="s">
        <v>260</v>
      </c>
      <c r="D10945" s="359">
        <v>27.14</v>
      </c>
      <c r="E10945" s="522" t="s">
        <v>619</v>
      </c>
    </row>
    <row r="10946" spans="1:5" ht="13.5" x14ac:dyDescent="0.25">
      <c r="A10946" s="83">
        <v>5075</v>
      </c>
      <c r="B10946" s="83" t="s">
        <v>11518</v>
      </c>
      <c r="C10946" s="83" t="s">
        <v>260</v>
      </c>
      <c r="D10946" s="359">
        <v>27.61</v>
      </c>
      <c r="E10946" s="522" t="s">
        <v>619</v>
      </c>
    </row>
    <row r="10947" spans="1:5" ht="13.5" x14ac:dyDescent="0.25">
      <c r="A10947" s="83">
        <v>39027</v>
      </c>
      <c r="B10947" s="83" t="s">
        <v>11519</v>
      </c>
      <c r="C10947" s="83" t="s">
        <v>260</v>
      </c>
      <c r="D10947" s="359">
        <v>27.58</v>
      </c>
      <c r="E10947" s="522" t="s">
        <v>619</v>
      </c>
    </row>
    <row r="10948" spans="1:5" ht="13.5" x14ac:dyDescent="0.25">
      <c r="A10948" s="83">
        <v>5062</v>
      </c>
      <c r="B10948" s="83" t="s">
        <v>11520</v>
      </c>
      <c r="C10948" s="83" t="s">
        <v>260</v>
      </c>
      <c r="D10948" s="359">
        <v>27.97</v>
      </c>
      <c r="E10948" s="522" t="s">
        <v>619</v>
      </c>
    </row>
    <row r="10949" spans="1:5" ht="13.5" x14ac:dyDescent="0.25">
      <c r="A10949" s="83">
        <v>40568</v>
      </c>
      <c r="B10949" s="83" t="s">
        <v>11521</v>
      </c>
      <c r="C10949" s="83" t="s">
        <v>260</v>
      </c>
      <c r="D10949" s="359">
        <v>27.81</v>
      </c>
      <c r="E10949" s="522" t="s">
        <v>619</v>
      </c>
    </row>
    <row r="10950" spans="1:5" ht="13.5" x14ac:dyDescent="0.25">
      <c r="A10950" s="83">
        <v>39026</v>
      </c>
      <c r="B10950" s="83" t="s">
        <v>11522</v>
      </c>
      <c r="C10950" s="83" t="s">
        <v>260</v>
      </c>
      <c r="D10950" s="359">
        <v>31.04</v>
      </c>
      <c r="E10950" s="522" t="s">
        <v>619</v>
      </c>
    </row>
    <row r="10951" spans="1:5" ht="13.5" x14ac:dyDescent="0.25">
      <c r="A10951" s="83">
        <v>42431</v>
      </c>
      <c r="B10951" s="83" t="s">
        <v>11523</v>
      </c>
      <c r="C10951" s="83" t="s">
        <v>225</v>
      </c>
      <c r="D10951" s="359">
        <v>3475.1</v>
      </c>
      <c r="E10951" s="522" t="s">
        <v>619</v>
      </c>
    </row>
    <row r="10952" spans="1:5" ht="13.5" x14ac:dyDescent="0.25">
      <c r="A10952" s="83">
        <v>44074</v>
      </c>
      <c r="B10952" s="83" t="s">
        <v>11524</v>
      </c>
      <c r="C10952" s="83" t="s">
        <v>7331</v>
      </c>
      <c r="D10952" s="359">
        <v>479.19</v>
      </c>
      <c r="E10952" s="522" t="s">
        <v>619</v>
      </c>
    </row>
    <row r="10953" spans="1:5" ht="13.5" x14ac:dyDescent="0.25">
      <c r="A10953" s="83">
        <v>44072</v>
      </c>
      <c r="B10953" s="83" t="s">
        <v>11525</v>
      </c>
      <c r="C10953" s="83" t="s">
        <v>7331</v>
      </c>
      <c r="D10953" s="359">
        <v>100.86</v>
      </c>
      <c r="E10953" s="522" t="s">
        <v>619</v>
      </c>
    </row>
    <row r="10954" spans="1:5" ht="13.5" x14ac:dyDescent="0.25">
      <c r="A10954" s="83">
        <v>511</v>
      </c>
      <c r="B10954" s="83" t="s">
        <v>11526</v>
      </c>
      <c r="C10954" s="83" t="s">
        <v>7331</v>
      </c>
      <c r="D10954" s="359">
        <v>9.56</v>
      </c>
      <c r="E10954" s="522" t="s">
        <v>619</v>
      </c>
    </row>
    <row r="10955" spans="1:5" ht="13.5" x14ac:dyDescent="0.25">
      <c r="A10955" s="83">
        <v>37540</v>
      </c>
      <c r="B10955" s="83" t="s">
        <v>11527</v>
      </c>
      <c r="C10955" s="83" t="s">
        <v>225</v>
      </c>
      <c r="D10955" s="359">
        <v>89679.360000000001</v>
      </c>
      <c r="E10955" s="522" t="s">
        <v>619</v>
      </c>
    </row>
    <row r="10956" spans="1:5" ht="13.5" x14ac:dyDescent="0.25">
      <c r="A10956" s="83">
        <v>37548</v>
      </c>
      <c r="B10956" s="83" t="s">
        <v>11528</v>
      </c>
      <c r="C10956" s="83" t="s">
        <v>225</v>
      </c>
      <c r="D10956" s="359">
        <v>118869.55</v>
      </c>
      <c r="E10956" s="522" t="s">
        <v>619</v>
      </c>
    </row>
    <row r="10957" spans="1:5" ht="13.5" x14ac:dyDescent="0.25">
      <c r="A10957" s="83">
        <v>39828</v>
      </c>
      <c r="B10957" s="83" t="s">
        <v>11529</v>
      </c>
      <c r="C10957" s="83" t="s">
        <v>225</v>
      </c>
      <c r="D10957" s="359">
        <v>713.1</v>
      </c>
      <c r="E10957" s="522" t="s">
        <v>619</v>
      </c>
    </row>
    <row r="10958" spans="1:5" ht="13.5" x14ac:dyDescent="0.25">
      <c r="A10958" s="83">
        <v>12273</v>
      </c>
      <c r="B10958" s="83" t="s">
        <v>11530</v>
      </c>
      <c r="C10958" s="83" t="s">
        <v>225</v>
      </c>
      <c r="D10958" s="359">
        <v>113.44</v>
      </c>
      <c r="E10958" s="522" t="s">
        <v>619</v>
      </c>
    </row>
    <row r="10959" spans="1:5" ht="13.5" x14ac:dyDescent="0.25">
      <c r="A10959" s="83">
        <v>38392</v>
      </c>
      <c r="B10959" s="83" t="s">
        <v>11531</v>
      </c>
      <c r="C10959" s="83" t="s">
        <v>225</v>
      </c>
      <c r="D10959" s="359">
        <v>49.98</v>
      </c>
      <c r="E10959" s="522" t="s">
        <v>619</v>
      </c>
    </row>
    <row r="10960" spans="1:5" ht="13.5" x14ac:dyDescent="0.25">
      <c r="A10960" s="83">
        <v>11735</v>
      </c>
      <c r="B10960" s="83" t="s">
        <v>11532</v>
      </c>
      <c r="C10960" s="83" t="s">
        <v>225</v>
      </c>
      <c r="D10960" s="359">
        <v>9.57</v>
      </c>
      <c r="E10960" s="522" t="s">
        <v>619</v>
      </c>
    </row>
    <row r="10961" spans="1:5" ht="13.5" x14ac:dyDescent="0.25">
      <c r="A10961" s="83">
        <v>11737</v>
      </c>
      <c r="B10961" s="83" t="s">
        <v>11533</v>
      </c>
      <c r="C10961" s="83" t="s">
        <v>225</v>
      </c>
      <c r="D10961" s="359">
        <v>13.57</v>
      </c>
      <c r="E10961" s="522" t="s">
        <v>619</v>
      </c>
    </row>
    <row r="10962" spans="1:5" ht="13.5" x14ac:dyDescent="0.25">
      <c r="A10962" s="83">
        <v>11738</v>
      </c>
      <c r="B10962" s="83" t="s">
        <v>11534</v>
      </c>
      <c r="C10962" s="83" t="s">
        <v>225</v>
      </c>
      <c r="D10962" s="359">
        <v>17.11</v>
      </c>
      <c r="E10962" s="522" t="s">
        <v>619</v>
      </c>
    </row>
    <row r="10963" spans="1:5" ht="13.5" x14ac:dyDescent="0.25">
      <c r="A10963" s="83">
        <v>36143</v>
      </c>
      <c r="B10963" s="83" t="s">
        <v>11535</v>
      </c>
      <c r="C10963" s="83" t="s">
        <v>225</v>
      </c>
      <c r="D10963" s="359">
        <v>29.82</v>
      </c>
      <c r="E10963" s="522" t="s">
        <v>619</v>
      </c>
    </row>
    <row r="10964" spans="1:5" ht="13.5" x14ac:dyDescent="0.25">
      <c r="A10964" s="83">
        <v>36142</v>
      </c>
      <c r="B10964" s="83" t="s">
        <v>11536</v>
      </c>
      <c r="C10964" s="83" t="s">
        <v>225</v>
      </c>
      <c r="D10964" s="359">
        <v>2.1800000000000002</v>
      </c>
      <c r="E10964" s="522" t="s">
        <v>619</v>
      </c>
    </row>
    <row r="10965" spans="1:5" ht="13.5" x14ac:dyDescent="0.25">
      <c r="A10965" s="83">
        <v>36146</v>
      </c>
      <c r="B10965" s="83" t="s">
        <v>11537</v>
      </c>
      <c r="C10965" s="83" t="s">
        <v>225</v>
      </c>
      <c r="D10965" s="359">
        <v>247.35</v>
      </c>
      <c r="E10965" s="522" t="s">
        <v>619</v>
      </c>
    </row>
    <row r="10966" spans="1:5" ht="13.5" x14ac:dyDescent="0.25">
      <c r="A10966" s="83">
        <v>39015</v>
      </c>
      <c r="B10966" s="83" t="s">
        <v>11538</v>
      </c>
      <c r="C10966" s="83" t="s">
        <v>225</v>
      </c>
      <c r="D10966" s="359">
        <v>0.88</v>
      </c>
      <c r="E10966" s="522" t="s">
        <v>619</v>
      </c>
    </row>
    <row r="10967" spans="1:5" ht="13.5" x14ac:dyDescent="0.25">
      <c r="A10967" s="83">
        <v>38377</v>
      </c>
      <c r="B10967" s="83" t="s">
        <v>11539</v>
      </c>
      <c r="C10967" s="83" t="s">
        <v>225</v>
      </c>
      <c r="D10967" s="359">
        <v>39.6</v>
      </c>
      <c r="E10967" s="522" t="s">
        <v>619</v>
      </c>
    </row>
    <row r="10968" spans="1:5" ht="13.5" x14ac:dyDescent="0.25">
      <c r="A10968" s="83">
        <v>38376</v>
      </c>
      <c r="B10968" s="83" t="s">
        <v>11540</v>
      </c>
      <c r="C10968" s="83" t="s">
        <v>225</v>
      </c>
      <c r="D10968" s="359">
        <v>45.15</v>
      </c>
      <c r="E10968" s="522" t="s">
        <v>619</v>
      </c>
    </row>
    <row r="10969" spans="1:5" ht="13.5" x14ac:dyDescent="0.25">
      <c r="A10969" s="83">
        <v>38116</v>
      </c>
      <c r="B10969" s="83" t="s">
        <v>11541</v>
      </c>
      <c r="C10969" s="83" t="s">
        <v>225</v>
      </c>
      <c r="D10969" s="359">
        <v>5.32</v>
      </c>
      <c r="E10969" s="522" t="s">
        <v>619</v>
      </c>
    </row>
    <row r="10970" spans="1:5" ht="13.5" x14ac:dyDescent="0.25">
      <c r="A10970" s="83">
        <v>38066</v>
      </c>
      <c r="B10970" s="83" t="s">
        <v>11542</v>
      </c>
      <c r="C10970" s="83" t="s">
        <v>225</v>
      </c>
      <c r="D10970" s="359">
        <v>8.7899999999999991</v>
      </c>
      <c r="E10970" s="522" t="s">
        <v>619</v>
      </c>
    </row>
    <row r="10971" spans="1:5" ht="13.5" x14ac:dyDescent="0.25">
      <c r="A10971" s="83">
        <v>38117</v>
      </c>
      <c r="B10971" s="83" t="s">
        <v>11543</v>
      </c>
      <c r="C10971" s="83" t="s">
        <v>225</v>
      </c>
      <c r="D10971" s="359">
        <v>9.07</v>
      </c>
      <c r="E10971" s="522" t="s">
        <v>619</v>
      </c>
    </row>
    <row r="10972" spans="1:5" ht="13.5" x14ac:dyDescent="0.25">
      <c r="A10972" s="83">
        <v>38067</v>
      </c>
      <c r="B10972" s="83" t="s">
        <v>11544</v>
      </c>
      <c r="C10972" s="83" t="s">
        <v>225</v>
      </c>
      <c r="D10972" s="359">
        <v>12.37</v>
      </c>
      <c r="E10972" s="522" t="s">
        <v>619</v>
      </c>
    </row>
    <row r="10973" spans="1:5" ht="13.5" x14ac:dyDescent="0.25">
      <c r="A10973" s="83">
        <v>11522</v>
      </c>
      <c r="B10973" s="83" t="s">
        <v>11545</v>
      </c>
      <c r="C10973" s="83" t="s">
        <v>225</v>
      </c>
      <c r="D10973" s="359">
        <v>11.28</v>
      </c>
      <c r="E10973" s="522" t="s">
        <v>619</v>
      </c>
    </row>
    <row r="10974" spans="1:5" ht="13.5" x14ac:dyDescent="0.25">
      <c r="A10974" s="83">
        <v>43600</v>
      </c>
      <c r="B10974" s="83" t="s">
        <v>11546</v>
      </c>
      <c r="C10974" s="83" t="s">
        <v>225</v>
      </c>
      <c r="D10974" s="359">
        <v>45.2</v>
      </c>
      <c r="E10974" s="522" t="s">
        <v>619</v>
      </c>
    </row>
    <row r="10975" spans="1:5" ht="13.5" x14ac:dyDescent="0.25">
      <c r="A10975" s="83">
        <v>5080</v>
      </c>
      <c r="B10975" s="83" t="s">
        <v>11547</v>
      </c>
      <c r="C10975" s="83" t="s">
        <v>225</v>
      </c>
      <c r="D10975" s="359">
        <v>17.63</v>
      </c>
      <c r="E10975" s="522" t="s">
        <v>619</v>
      </c>
    </row>
    <row r="10976" spans="1:5" ht="13.5" x14ac:dyDescent="0.25">
      <c r="A10976" s="83">
        <v>38168</v>
      </c>
      <c r="B10976" s="83" t="s">
        <v>11548</v>
      </c>
      <c r="C10976" s="83" t="s">
        <v>225</v>
      </c>
      <c r="D10976" s="359">
        <v>123.07</v>
      </c>
      <c r="E10976" s="522" t="s">
        <v>619</v>
      </c>
    </row>
    <row r="10977" spans="1:5" ht="13.5" x14ac:dyDescent="0.25">
      <c r="A10977" s="83">
        <v>43601</v>
      </c>
      <c r="B10977" s="83" t="s">
        <v>11549</v>
      </c>
      <c r="C10977" s="83" t="s">
        <v>225</v>
      </c>
      <c r="D10977" s="359">
        <v>61.53</v>
      </c>
      <c r="E10977" s="522" t="s">
        <v>619</v>
      </c>
    </row>
    <row r="10978" spans="1:5" ht="13.5" x14ac:dyDescent="0.25">
      <c r="A10978" s="83">
        <v>13393</v>
      </c>
      <c r="B10978" s="83" t="s">
        <v>11550</v>
      </c>
      <c r="C10978" s="83" t="s">
        <v>225</v>
      </c>
      <c r="D10978" s="359">
        <v>541.83000000000004</v>
      </c>
      <c r="E10978" s="522" t="s">
        <v>619</v>
      </c>
    </row>
    <row r="10979" spans="1:5" ht="13.5" x14ac:dyDescent="0.25">
      <c r="A10979" s="83">
        <v>13395</v>
      </c>
      <c r="B10979" s="83" t="s">
        <v>11551</v>
      </c>
      <c r="C10979" s="83" t="s">
        <v>225</v>
      </c>
      <c r="D10979" s="359">
        <v>759.32</v>
      </c>
      <c r="E10979" s="522" t="s">
        <v>619</v>
      </c>
    </row>
    <row r="10980" spans="1:5" ht="13.5" x14ac:dyDescent="0.25">
      <c r="A10980" s="83">
        <v>12039</v>
      </c>
      <c r="B10980" s="83" t="s">
        <v>11552</v>
      </c>
      <c r="C10980" s="83" t="s">
        <v>225</v>
      </c>
      <c r="D10980" s="359">
        <v>797.96</v>
      </c>
      <c r="E10980" s="522" t="s">
        <v>619</v>
      </c>
    </row>
    <row r="10981" spans="1:5" ht="13.5" x14ac:dyDescent="0.25">
      <c r="A10981" s="83">
        <v>13396</v>
      </c>
      <c r="B10981" s="83" t="s">
        <v>11553</v>
      </c>
      <c r="C10981" s="83" t="s">
        <v>225</v>
      </c>
      <c r="D10981" s="359">
        <v>1120.69</v>
      </c>
      <c r="E10981" s="522" t="s">
        <v>619</v>
      </c>
    </row>
    <row r="10982" spans="1:5" ht="13.5" x14ac:dyDescent="0.25">
      <c r="A10982" s="83">
        <v>12041</v>
      </c>
      <c r="B10982" s="83" t="s">
        <v>11554</v>
      </c>
      <c r="C10982" s="83" t="s">
        <v>225</v>
      </c>
      <c r="D10982" s="359">
        <v>915.11</v>
      </c>
      <c r="E10982" s="522" t="s">
        <v>619</v>
      </c>
    </row>
    <row r="10983" spans="1:5" ht="13.5" x14ac:dyDescent="0.25">
      <c r="A10983" s="83">
        <v>12043</v>
      </c>
      <c r="B10983" s="83" t="s">
        <v>11555</v>
      </c>
      <c r="C10983" s="83" t="s">
        <v>225</v>
      </c>
      <c r="D10983" s="359">
        <v>1932.11</v>
      </c>
      <c r="E10983" s="522" t="s">
        <v>619</v>
      </c>
    </row>
    <row r="10984" spans="1:5" ht="13.5" x14ac:dyDescent="0.25">
      <c r="A10984" s="83">
        <v>39762</v>
      </c>
      <c r="B10984" s="83" t="s">
        <v>11556</v>
      </c>
      <c r="C10984" s="83" t="s">
        <v>225</v>
      </c>
      <c r="D10984" s="359">
        <v>919.73</v>
      </c>
      <c r="E10984" s="522" t="s">
        <v>619</v>
      </c>
    </row>
    <row r="10985" spans="1:5" ht="13.5" x14ac:dyDescent="0.25">
      <c r="A10985" s="83">
        <v>12042</v>
      </c>
      <c r="B10985" s="83" t="s">
        <v>11557</v>
      </c>
      <c r="C10985" s="83" t="s">
        <v>225</v>
      </c>
      <c r="D10985" s="359">
        <v>1342.78</v>
      </c>
      <c r="E10985" s="522" t="s">
        <v>619</v>
      </c>
    </row>
    <row r="10986" spans="1:5" ht="13.5" x14ac:dyDescent="0.25">
      <c r="A10986" s="83">
        <v>39763</v>
      </c>
      <c r="B10986" s="83" t="s">
        <v>11558</v>
      </c>
      <c r="C10986" s="83" t="s">
        <v>225</v>
      </c>
      <c r="D10986" s="359">
        <v>1571.55</v>
      </c>
      <c r="E10986" s="522" t="s">
        <v>619</v>
      </c>
    </row>
    <row r="10987" spans="1:5" ht="13.5" x14ac:dyDescent="0.25">
      <c r="A10987" s="83">
        <v>39760</v>
      </c>
      <c r="B10987" s="83" t="s">
        <v>11559</v>
      </c>
      <c r="C10987" s="83" t="s">
        <v>225</v>
      </c>
      <c r="D10987" s="359">
        <v>1566.38</v>
      </c>
      <c r="E10987" s="522" t="s">
        <v>619</v>
      </c>
    </row>
    <row r="10988" spans="1:5" ht="13.5" x14ac:dyDescent="0.25">
      <c r="A10988" s="83">
        <v>39756</v>
      </c>
      <c r="B10988" s="83" t="s">
        <v>11560</v>
      </c>
      <c r="C10988" s="83" t="s">
        <v>225</v>
      </c>
      <c r="D10988" s="359">
        <v>562.42999999999995</v>
      </c>
      <c r="E10988" s="522" t="s">
        <v>619</v>
      </c>
    </row>
    <row r="10989" spans="1:5" ht="13.5" x14ac:dyDescent="0.25">
      <c r="A10989" s="83">
        <v>12038</v>
      </c>
      <c r="B10989" s="83" t="s">
        <v>11561</v>
      </c>
      <c r="C10989" s="83" t="s">
        <v>225</v>
      </c>
      <c r="D10989" s="359">
        <v>702.77</v>
      </c>
      <c r="E10989" s="522" t="s">
        <v>619</v>
      </c>
    </row>
    <row r="10990" spans="1:5" ht="13.5" x14ac:dyDescent="0.25">
      <c r="A10990" s="83">
        <v>39757</v>
      </c>
      <c r="B10990" s="83" t="s">
        <v>11562</v>
      </c>
      <c r="C10990" s="83" t="s">
        <v>225</v>
      </c>
      <c r="D10990" s="359">
        <v>649.84</v>
      </c>
      <c r="E10990" s="522" t="s">
        <v>619</v>
      </c>
    </row>
    <row r="10991" spans="1:5" ht="13.5" x14ac:dyDescent="0.25">
      <c r="A10991" s="83">
        <v>39758</v>
      </c>
      <c r="B10991" s="83" t="s">
        <v>11563</v>
      </c>
      <c r="C10991" s="83" t="s">
        <v>225</v>
      </c>
      <c r="D10991" s="359">
        <v>947.06</v>
      </c>
      <c r="E10991" s="522" t="s">
        <v>619</v>
      </c>
    </row>
    <row r="10992" spans="1:5" ht="13.5" x14ac:dyDescent="0.25">
      <c r="A10992" s="83">
        <v>39759</v>
      </c>
      <c r="B10992" s="83" t="s">
        <v>11564</v>
      </c>
      <c r="C10992" s="83" t="s">
        <v>225</v>
      </c>
      <c r="D10992" s="359">
        <v>1169.6199999999999</v>
      </c>
      <c r="E10992" s="522" t="s">
        <v>619</v>
      </c>
    </row>
    <row r="10993" spans="1:5" ht="13.5" x14ac:dyDescent="0.25">
      <c r="A10993" s="83">
        <v>39761</v>
      </c>
      <c r="B10993" s="83" t="s">
        <v>11565</v>
      </c>
      <c r="C10993" s="83" t="s">
        <v>225</v>
      </c>
      <c r="D10993" s="359">
        <v>1405.91</v>
      </c>
      <c r="E10993" s="522" t="s">
        <v>619</v>
      </c>
    </row>
    <row r="10994" spans="1:5" ht="13.5" x14ac:dyDescent="0.25">
      <c r="A10994" s="83">
        <v>39805</v>
      </c>
      <c r="B10994" s="83" t="s">
        <v>11566</v>
      </c>
      <c r="C10994" s="83" t="s">
        <v>225</v>
      </c>
      <c r="D10994" s="359">
        <v>131.29</v>
      </c>
      <c r="E10994" s="522" t="s">
        <v>619</v>
      </c>
    </row>
    <row r="10995" spans="1:5" ht="13.5" x14ac:dyDescent="0.25">
      <c r="A10995" s="83">
        <v>39806</v>
      </c>
      <c r="B10995" s="83" t="s">
        <v>11567</v>
      </c>
      <c r="C10995" s="83" t="s">
        <v>225</v>
      </c>
      <c r="D10995" s="359">
        <v>243.25</v>
      </c>
      <c r="E10995" s="522" t="s">
        <v>619</v>
      </c>
    </row>
    <row r="10996" spans="1:5" ht="13.5" x14ac:dyDescent="0.25">
      <c r="A10996" s="83">
        <v>39807</v>
      </c>
      <c r="B10996" s="83" t="s">
        <v>11568</v>
      </c>
      <c r="C10996" s="83" t="s">
        <v>225</v>
      </c>
      <c r="D10996" s="359">
        <v>527.17999999999995</v>
      </c>
      <c r="E10996" s="522" t="s">
        <v>619</v>
      </c>
    </row>
    <row r="10997" spans="1:5" ht="13.5" x14ac:dyDescent="0.25">
      <c r="A10997" s="83">
        <v>43100</v>
      </c>
      <c r="B10997" s="83" t="s">
        <v>11569</v>
      </c>
      <c r="C10997" s="83" t="s">
        <v>225</v>
      </c>
      <c r="D10997" s="359">
        <v>412.14</v>
      </c>
      <c r="E10997" s="522" t="s">
        <v>619</v>
      </c>
    </row>
    <row r="10998" spans="1:5" ht="13.5" x14ac:dyDescent="0.25">
      <c r="A10998" s="83">
        <v>39804</v>
      </c>
      <c r="B10998" s="83" t="s">
        <v>11570</v>
      </c>
      <c r="C10998" s="83" t="s">
        <v>225</v>
      </c>
      <c r="D10998" s="359">
        <v>77.09</v>
      </c>
      <c r="E10998" s="522" t="s">
        <v>619</v>
      </c>
    </row>
    <row r="10999" spans="1:5" ht="13.5" x14ac:dyDescent="0.25">
      <c r="A10999" s="83">
        <v>39796</v>
      </c>
      <c r="B10999" s="83" t="s">
        <v>11571</v>
      </c>
      <c r="C10999" s="83" t="s">
        <v>225</v>
      </c>
      <c r="D10999" s="359">
        <v>79.849999999999994</v>
      </c>
      <c r="E10999" s="522" t="s">
        <v>619</v>
      </c>
    </row>
    <row r="11000" spans="1:5" ht="13.5" x14ac:dyDescent="0.25">
      <c r="A11000" s="83">
        <v>39797</v>
      </c>
      <c r="B11000" s="83" t="s">
        <v>11572</v>
      </c>
      <c r="C11000" s="83" t="s">
        <v>225</v>
      </c>
      <c r="D11000" s="359">
        <v>125.35</v>
      </c>
      <c r="E11000" s="522" t="s">
        <v>619</v>
      </c>
    </row>
    <row r="11001" spans="1:5" ht="13.5" x14ac:dyDescent="0.25">
      <c r="A11001" s="83">
        <v>39798</v>
      </c>
      <c r="B11001" s="83" t="s">
        <v>11573</v>
      </c>
      <c r="C11001" s="83" t="s">
        <v>225</v>
      </c>
      <c r="D11001" s="359">
        <v>215.01</v>
      </c>
      <c r="E11001" s="522" t="s">
        <v>619</v>
      </c>
    </row>
    <row r="11002" spans="1:5" ht="13.5" x14ac:dyDescent="0.25">
      <c r="A11002" s="83">
        <v>39794</v>
      </c>
      <c r="B11002" s="83" t="s">
        <v>11574</v>
      </c>
      <c r="C11002" s="83" t="s">
        <v>225</v>
      </c>
      <c r="D11002" s="359">
        <v>33.89</v>
      </c>
      <c r="E11002" s="522" t="s">
        <v>619</v>
      </c>
    </row>
    <row r="11003" spans="1:5" ht="13.5" x14ac:dyDescent="0.25">
      <c r="A11003" s="83">
        <v>39795</v>
      </c>
      <c r="B11003" s="83" t="s">
        <v>11575</v>
      </c>
      <c r="C11003" s="83" t="s">
        <v>225</v>
      </c>
      <c r="D11003" s="359">
        <v>53.55</v>
      </c>
      <c r="E11003" s="522" t="s">
        <v>619</v>
      </c>
    </row>
    <row r="11004" spans="1:5" ht="13.5" x14ac:dyDescent="0.25">
      <c r="A11004" s="83">
        <v>39799</v>
      </c>
      <c r="B11004" s="83" t="s">
        <v>11576</v>
      </c>
      <c r="C11004" s="83" t="s">
        <v>225</v>
      </c>
      <c r="D11004" s="359">
        <v>39.51</v>
      </c>
      <c r="E11004" s="522" t="s">
        <v>619</v>
      </c>
    </row>
    <row r="11005" spans="1:5" ht="13.5" x14ac:dyDescent="0.25">
      <c r="A11005" s="83">
        <v>39801</v>
      </c>
      <c r="B11005" s="83" t="s">
        <v>11577</v>
      </c>
      <c r="C11005" s="83" t="s">
        <v>225</v>
      </c>
      <c r="D11005" s="359">
        <v>113.07</v>
      </c>
      <c r="E11005" s="522" t="s">
        <v>619</v>
      </c>
    </row>
    <row r="11006" spans="1:5" ht="13.5" x14ac:dyDescent="0.25">
      <c r="A11006" s="83">
        <v>39802</v>
      </c>
      <c r="B11006" s="83" t="s">
        <v>11578</v>
      </c>
      <c r="C11006" s="83" t="s">
        <v>225</v>
      </c>
      <c r="D11006" s="359">
        <v>165.74</v>
      </c>
      <c r="E11006" s="522" t="s">
        <v>619</v>
      </c>
    </row>
    <row r="11007" spans="1:5" ht="13.5" x14ac:dyDescent="0.25">
      <c r="A11007" s="83">
        <v>39803</v>
      </c>
      <c r="B11007" s="83" t="s">
        <v>11579</v>
      </c>
      <c r="C11007" s="83" t="s">
        <v>225</v>
      </c>
      <c r="D11007" s="359">
        <v>231.22</v>
      </c>
      <c r="E11007" s="522" t="s">
        <v>619</v>
      </c>
    </row>
    <row r="11008" spans="1:5" ht="13.5" x14ac:dyDescent="0.25">
      <c r="A11008" s="83">
        <v>39800</v>
      </c>
      <c r="B11008" s="83" t="s">
        <v>11580</v>
      </c>
      <c r="C11008" s="83" t="s">
        <v>225</v>
      </c>
      <c r="D11008" s="359">
        <v>67.3</v>
      </c>
      <c r="E11008" s="522" t="s">
        <v>619</v>
      </c>
    </row>
    <row r="11009" spans="1:5" ht="13.5" x14ac:dyDescent="0.25">
      <c r="A11009" s="83">
        <v>21059</v>
      </c>
      <c r="B11009" s="83" t="s">
        <v>11581</v>
      </c>
      <c r="C11009" s="83" t="s">
        <v>225</v>
      </c>
      <c r="D11009" s="359">
        <v>64.180000000000007</v>
      </c>
      <c r="E11009" s="522" t="s">
        <v>619</v>
      </c>
    </row>
    <row r="11010" spans="1:5" ht="13.5" x14ac:dyDescent="0.25">
      <c r="A11010" s="83">
        <v>11234</v>
      </c>
      <c r="B11010" s="83" t="s">
        <v>11582</v>
      </c>
      <c r="C11010" s="83" t="s">
        <v>225</v>
      </c>
      <c r="D11010" s="359">
        <v>96.74</v>
      </c>
      <c r="E11010" s="522" t="s">
        <v>619</v>
      </c>
    </row>
    <row r="11011" spans="1:5" ht="13.5" x14ac:dyDescent="0.25">
      <c r="A11011" s="83">
        <v>21060</v>
      </c>
      <c r="B11011" s="83" t="s">
        <v>11583</v>
      </c>
      <c r="C11011" s="83" t="s">
        <v>225</v>
      </c>
      <c r="D11011" s="359">
        <v>119.06</v>
      </c>
      <c r="E11011" s="522" t="s">
        <v>619</v>
      </c>
    </row>
    <row r="11012" spans="1:5" ht="13.5" x14ac:dyDescent="0.25">
      <c r="A11012" s="83">
        <v>21061</v>
      </c>
      <c r="B11012" s="83" t="s">
        <v>11584</v>
      </c>
      <c r="C11012" s="83" t="s">
        <v>225</v>
      </c>
      <c r="D11012" s="359">
        <v>148.83000000000001</v>
      </c>
      <c r="E11012" s="522" t="s">
        <v>619</v>
      </c>
    </row>
    <row r="11013" spans="1:5" ht="13.5" x14ac:dyDescent="0.25">
      <c r="A11013" s="83">
        <v>21062</v>
      </c>
      <c r="B11013" s="83" t="s">
        <v>11585</v>
      </c>
      <c r="C11013" s="83" t="s">
        <v>225</v>
      </c>
      <c r="D11013" s="359">
        <v>234.41</v>
      </c>
      <c r="E11013" s="522" t="s">
        <v>619</v>
      </c>
    </row>
    <row r="11014" spans="1:5" ht="13.5" x14ac:dyDescent="0.25">
      <c r="A11014" s="83">
        <v>11708</v>
      </c>
      <c r="B11014" s="83" t="s">
        <v>11586</v>
      </c>
      <c r="C11014" s="83" t="s">
        <v>225</v>
      </c>
      <c r="D11014" s="359">
        <v>25.58</v>
      </c>
      <c r="E11014" s="522" t="s">
        <v>619</v>
      </c>
    </row>
    <row r="11015" spans="1:5" ht="13.5" x14ac:dyDescent="0.25">
      <c r="A11015" s="83">
        <v>11709</v>
      </c>
      <c r="B11015" s="83" t="s">
        <v>11587</v>
      </c>
      <c r="C11015" s="83" t="s">
        <v>225</v>
      </c>
      <c r="D11015" s="359">
        <v>60.09</v>
      </c>
      <c r="E11015" s="522" t="s">
        <v>619</v>
      </c>
    </row>
    <row r="11016" spans="1:5" ht="13.5" x14ac:dyDescent="0.25">
      <c r="A11016" s="83">
        <v>11710</v>
      </c>
      <c r="B11016" s="83" t="s">
        <v>11588</v>
      </c>
      <c r="C11016" s="83" t="s">
        <v>225</v>
      </c>
      <c r="D11016" s="359">
        <v>138.13</v>
      </c>
      <c r="E11016" s="522" t="s">
        <v>619</v>
      </c>
    </row>
    <row r="11017" spans="1:5" ht="13.5" x14ac:dyDescent="0.25">
      <c r="A11017" s="83">
        <v>11707</v>
      </c>
      <c r="B11017" s="83" t="s">
        <v>11589</v>
      </c>
      <c r="C11017" s="83" t="s">
        <v>225</v>
      </c>
      <c r="D11017" s="359">
        <v>19.16</v>
      </c>
      <c r="E11017" s="522" t="s">
        <v>619</v>
      </c>
    </row>
    <row r="11018" spans="1:5" ht="13.5" x14ac:dyDescent="0.25">
      <c r="A11018" s="83">
        <v>5102</v>
      </c>
      <c r="B11018" s="83" t="s">
        <v>11590</v>
      </c>
      <c r="C11018" s="83" t="s">
        <v>225</v>
      </c>
      <c r="D11018" s="359">
        <v>13.44</v>
      </c>
      <c r="E11018" s="522" t="s">
        <v>619</v>
      </c>
    </row>
    <row r="11019" spans="1:5" ht="13.5" x14ac:dyDescent="0.25">
      <c r="A11019" s="83">
        <v>11739</v>
      </c>
      <c r="B11019" s="83" t="s">
        <v>11591</v>
      </c>
      <c r="C11019" s="83" t="s">
        <v>225</v>
      </c>
      <c r="D11019" s="359">
        <v>9.58</v>
      </c>
      <c r="E11019" s="522" t="s">
        <v>619</v>
      </c>
    </row>
    <row r="11020" spans="1:5" ht="13.5" x14ac:dyDescent="0.25">
      <c r="A11020" s="83">
        <v>11711</v>
      </c>
      <c r="B11020" s="83" t="s">
        <v>11592</v>
      </c>
      <c r="C11020" s="83" t="s">
        <v>225</v>
      </c>
      <c r="D11020" s="359">
        <v>11.2</v>
      </c>
      <c r="E11020" s="522" t="s">
        <v>619</v>
      </c>
    </row>
    <row r="11021" spans="1:5" ht="13.5" x14ac:dyDescent="0.25">
      <c r="A11021" s="83">
        <v>11741</v>
      </c>
      <c r="B11021" s="83" t="s">
        <v>11593</v>
      </c>
      <c r="C11021" s="83" t="s">
        <v>225</v>
      </c>
      <c r="D11021" s="359">
        <v>12.2</v>
      </c>
      <c r="E11021" s="522" t="s">
        <v>619</v>
      </c>
    </row>
    <row r="11022" spans="1:5" ht="13.5" x14ac:dyDescent="0.25">
      <c r="A11022" s="83">
        <v>11745</v>
      </c>
      <c r="B11022" s="83" t="s">
        <v>11594</v>
      </c>
      <c r="C11022" s="83" t="s">
        <v>225</v>
      </c>
      <c r="D11022" s="359">
        <v>16.07</v>
      </c>
      <c r="E11022" s="522" t="s">
        <v>619</v>
      </c>
    </row>
    <row r="11023" spans="1:5" ht="13.5" x14ac:dyDescent="0.25">
      <c r="A11023" s="83">
        <v>11743</v>
      </c>
      <c r="B11023" s="83" t="s">
        <v>11595</v>
      </c>
      <c r="C11023" s="83" t="s">
        <v>225</v>
      </c>
      <c r="D11023" s="359">
        <v>10.24</v>
      </c>
      <c r="E11023" s="522" t="s">
        <v>619</v>
      </c>
    </row>
    <row r="11024" spans="1:5" ht="13.5" x14ac:dyDescent="0.25">
      <c r="A11024" s="83">
        <v>25961</v>
      </c>
      <c r="B11024" s="83" t="s">
        <v>11596</v>
      </c>
      <c r="C11024" s="83" t="s">
        <v>547</v>
      </c>
      <c r="D11024" s="359">
        <v>15.57</v>
      </c>
      <c r="E11024" s="522" t="s">
        <v>619</v>
      </c>
    </row>
    <row r="11025" spans="1:5" ht="13.5" x14ac:dyDescent="0.25">
      <c r="A11025" s="83">
        <v>40985</v>
      </c>
      <c r="B11025" s="83" t="s">
        <v>11597</v>
      </c>
      <c r="C11025" s="83" t="s">
        <v>232</v>
      </c>
      <c r="D11025" s="359">
        <v>2741.16</v>
      </c>
      <c r="E11025" s="522" t="s">
        <v>619</v>
      </c>
    </row>
    <row r="11026" spans="1:5" ht="13.5" x14ac:dyDescent="0.25">
      <c r="A11026" s="83">
        <v>1088</v>
      </c>
      <c r="B11026" s="83" t="s">
        <v>11598</v>
      </c>
      <c r="C11026" s="83" t="s">
        <v>225</v>
      </c>
      <c r="D11026" s="359">
        <v>30.14</v>
      </c>
      <c r="E11026" s="522" t="s">
        <v>619</v>
      </c>
    </row>
    <row r="11027" spans="1:5" ht="13.5" x14ac:dyDescent="0.25">
      <c r="A11027" s="83">
        <v>1087</v>
      </c>
      <c r="B11027" s="83" t="s">
        <v>11599</v>
      </c>
      <c r="C11027" s="83" t="s">
        <v>225</v>
      </c>
      <c r="D11027" s="359">
        <v>37.65</v>
      </c>
      <c r="E11027" s="522" t="s">
        <v>619</v>
      </c>
    </row>
    <row r="11028" spans="1:5" ht="13.5" x14ac:dyDescent="0.25">
      <c r="A11028" s="83">
        <v>38777</v>
      </c>
      <c r="B11028" s="83" t="s">
        <v>11600</v>
      </c>
      <c r="C11028" s="83" t="s">
        <v>225</v>
      </c>
      <c r="D11028" s="359">
        <v>74.98</v>
      </c>
      <c r="E11028" s="522" t="s">
        <v>619</v>
      </c>
    </row>
    <row r="11029" spans="1:5" ht="13.5" x14ac:dyDescent="0.25">
      <c r="A11029" s="83">
        <v>1086</v>
      </c>
      <c r="B11029" s="83" t="s">
        <v>11601</v>
      </c>
      <c r="C11029" s="83" t="s">
        <v>225</v>
      </c>
      <c r="D11029" s="359">
        <v>39.57</v>
      </c>
      <c r="E11029" s="522" t="s">
        <v>619</v>
      </c>
    </row>
    <row r="11030" spans="1:5" ht="13.5" x14ac:dyDescent="0.25">
      <c r="A11030" s="83">
        <v>1079</v>
      </c>
      <c r="B11030" s="83" t="s">
        <v>11602</v>
      </c>
      <c r="C11030" s="83" t="s">
        <v>225</v>
      </c>
      <c r="D11030" s="359">
        <v>40.9</v>
      </c>
      <c r="E11030" s="522" t="s">
        <v>619</v>
      </c>
    </row>
    <row r="11031" spans="1:5" ht="13.5" x14ac:dyDescent="0.25">
      <c r="A11031" s="83">
        <v>39374</v>
      </c>
      <c r="B11031" s="83" t="s">
        <v>11603</v>
      </c>
      <c r="C11031" s="83" t="s">
        <v>225</v>
      </c>
      <c r="D11031" s="359">
        <v>105.1</v>
      </c>
      <c r="E11031" s="522" t="s">
        <v>619</v>
      </c>
    </row>
    <row r="11032" spans="1:5" ht="13.5" x14ac:dyDescent="0.25">
      <c r="A11032" s="83">
        <v>1082</v>
      </c>
      <c r="B11032" s="83" t="s">
        <v>11604</v>
      </c>
      <c r="C11032" s="83" t="s">
        <v>225</v>
      </c>
      <c r="D11032" s="359">
        <v>257.14</v>
      </c>
      <c r="E11032" s="522" t="s">
        <v>619</v>
      </c>
    </row>
    <row r="11033" spans="1:5" ht="13.5" x14ac:dyDescent="0.25">
      <c r="A11033" s="83">
        <v>12316</v>
      </c>
      <c r="B11033" s="83" t="s">
        <v>11605</v>
      </c>
      <c r="C11033" s="83" t="s">
        <v>225</v>
      </c>
      <c r="D11033" s="359">
        <v>117.85</v>
      </c>
      <c r="E11033" s="522" t="s">
        <v>619</v>
      </c>
    </row>
    <row r="11034" spans="1:5" ht="13.5" x14ac:dyDescent="0.25">
      <c r="A11034" s="83">
        <v>12317</v>
      </c>
      <c r="B11034" s="83" t="s">
        <v>11606</v>
      </c>
      <c r="C11034" s="83" t="s">
        <v>225</v>
      </c>
      <c r="D11034" s="359">
        <v>140.54</v>
      </c>
      <c r="E11034" s="522" t="s">
        <v>619</v>
      </c>
    </row>
    <row r="11035" spans="1:5" ht="13.5" x14ac:dyDescent="0.25">
      <c r="A11035" s="83">
        <v>12318</v>
      </c>
      <c r="B11035" s="83" t="s">
        <v>11607</v>
      </c>
      <c r="C11035" s="83" t="s">
        <v>225</v>
      </c>
      <c r="D11035" s="359">
        <v>161.91</v>
      </c>
      <c r="E11035" s="522" t="s">
        <v>619</v>
      </c>
    </row>
    <row r="11036" spans="1:5" ht="13.5" x14ac:dyDescent="0.25">
      <c r="A11036" s="83">
        <v>5104</v>
      </c>
      <c r="B11036" s="83" t="s">
        <v>11608</v>
      </c>
      <c r="C11036" s="83" t="s">
        <v>260</v>
      </c>
      <c r="D11036" s="359">
        <v>69.44</v>
      </c>
      <c r="E11036" s="522" t="s">
        <v>619</v>
      </c>
    </row>
    <row r="11037" spans="1:5" ht="13.5" x14ac:dyDescent="0.25">
      <c r="A11037" s="83">
        <v>26023</v>
      </c>
      <c r="B11037" s="83" t="s">
        <v>11609</v>
      </c>
      <c r="C11037" s="83" t="s">
        <v>225</v>
      </c>
      <c r="D11037" s="359">
        <v>39.14</v>
      </c>
      <c r="E11037" s="522" t="s">
        <v>619</v>
      </c>
    </row>
    <row r="11038" spans="1:5" ht="13.5" x14ac:dyDescent="0.25">
      <c r="A11038" s="83">
        <v>2710</v>
      </c>
      <c r="B11038" s="83" t="s">
        <v>11610</v>
      </c>
      <c r="C11038" s="83" t="s">
        <v>225</v>
      </c>
      <c r="D11038" s="359">
        <v>31.26</v>
      </c>
      <c r="E11038" s="522" t="s">
        <v>619</v>
      </c>
    </row>
    <row r="11039" spans="1:5" ht="13.5" x14ac:dyDescent="0.25">
      <c r="A11039" s="83">
        <v>14575</v>
      </c>
      <c r="B11039" s="83" t="s">
        <v>11611</v>
      </c>
      <c r="C11039" s="83" t="s">
        <v>225</v>
      </c>
      <c r="D11039" s="359">
        <v>5584380</v>
      </c>
      <c r="E11039" s="522" t="s">
        <v>619</v>
      </c>
    </row>
    <row r="11040" spans="1:5" ht="13.5" x14ac:dyDescent="0.25">
      <c r="A11040" s="83">
        <v>20034</v>
      </c>
      <c r="B11040" s="83" t="s">
        <v>11612</v>
      </c>
      <c r="C11040" s="83" t="s">
        <v>225</v>
      </c>
      <c r="D11040" s="359">
        <v>127.4</v>
      </c>
      <c r="E11040" s="522" t="s">
        <v>619</v>
      </c>
    </row>
    <row r="11041" spans="1:5" ht="13.5" x14ac:dyDescent="0.25">
      <c r="A11041" s="83">
        <v>20036</v>
      </c>
      <c r="B11041" s="83" t="s">
        <v>11613</v>
      </c>
      <c r="C11041" s="83" t="s">
        <v>225</v>
      </c>
      <c r="D11041" s="359">
        <v>245.07</v>
      </c>
      <c r="E11041" s="522" t="s">
        <v>619</v>
      </c>
    </row>
    <row r="11042" spans="1:5" ht="13.5" x14ac:dyDescent="0.25">
      <c r="A11042" s="83">
        <v>20037</v>
      </c>
      <c r="B11042" s="83" t="s">
        <v>11614</v>
      </c>
      <c r="C11042" s="83" t="s">
        <v>225</v>
      </c>
      <c r="D11042" s="359">
        <v>462.25</v>
      </c>
      <c r="E11042" s="522" t="s">
        <v>619</v>
      </c>
    </row>
    <row r="11043" spans="1:5" ht="13.5" x14ac:dyDescent="0.25">
      <c r="A11043" s="83">
        <v>20043</v>
      </c>
      <c r="B11043" s="83" t="s">
        <v>11615</v>
      </c>
      <c r="C11043" s="83" t="s">
        <v>225</v>
      </c>
      <c r="D11043" s="359">
        <v>11.16</v>
      </c>
      <c r="E11043" s="522" t="s">
        <v>619</v>
      </c>
    </row>
    <row r="11044" spans="1:5" ht="13.5" x14ac:dyDescent="0.25">
      <c r="A11044" s="83">
        <v>20044</v>
      </c>
      <c r="B11044" s="83" t="s">
        <v>11616</v>
      </c>
      <c r="C11044" s="83" t="s">
        <v>225</v>
      </c>
      <c r="D11044" s="359">
        <v>13.03</v>
      </c>
      <c r="E11044" s="522" t="s">
        <v>619</v>
      </c>
    </row>
    <row r="11045" spans="1:5" ht="13.5" x14ac:dyDescent="0.25">
      <c r="A11045" s="83">
        <v>20042</v>
      </c>
      <c r="B11045" s="83" t="s">
        <v>11617</v>
      </c>
      <c r="C11045" s="83" t="s">
        <v>225</v>
      </c>
      <c r="D11045" s="359">
        <v>9.44</v>
      </c>
      <c r="E11045" s="522" t="s">
        <v>619</v>
      </c>
    </row>
    <row r="11046" spans="1:5" ht="13.5" x14ac:dyDescent="0.25">
      <c r="A11046" s="83">
        <v>20046</v>
      </c>
      <c r="B11046" s="83" t="s">
        <v>11618</v>
      </c>
      <c r="C11046" s="83" t="s">
        <v>225</v>
      </c>
      <c r="D11046" s="359">
        <v>27.66</v>
      </c>
      <c r="E11046" s="522" t="s">
        <v>619</v>
      </c>
    </row>
    <row r="11047" spans="1:5" ht="13.5" x14ac:dyDescent="0.25">
      <c r="A11047" s="83">
        <v>20047</v>
      </c>
      <c r="B11047" s="83" t="s">
        <v>11619</v>
      </c>
      <c r="C11047" s="83" t="s">
        <v>225</v>
      </c>
      <c r="D11047" s="359">
        <v>75.569999999999993</v>
      </c>
      <c r="E11047" s="522" t="s">
        <v>619</v>
      </c>
    </row>
    <row r="11048" spans="1:5" ht="13.5" x14ac:dyDescent="0.25">
      <c r="A11048" s="83">
        <v>20045</v>
      </c>
      <c r="B11048" s="83" t="s">
        <v>11620</v>
      </c>
      <c r="C11048" s="83" t="s">
        <v>225</v>
      </c>
      <c r="D11048" s="359">
        <v>11.37</v>
      </c>
      <c r="E11048" s="522" t="s">
        <v>619</v>
      </c>
    </row>
    <row r="11049" spans="1:5" ht="13.5" x14ac:dyDescent="0.25">
      <c r="A11049" s="83">
        <v>20972</v>
      </c>
      <c r="B11049" s="83" t="s">
        <v>11621</v>
      </c>
      <c r="C11049" s="83" t="s">
        <v>225</v>
      </c>
      <c r="D11049" s="359">
        <v>131.07</v>
      </c>
      <c r="E11049" s="522" t="s">
        <v>619</v>
      </c>
    </row>
    <row r="11050" spans="1:5" ht="13.5" x14ac:dyDescent="0.25">
      <c r="A11050" s="83">
        <v>20032</v>
      </c>
      <c r="B11050" s="83" t="s">
        <v>11622</v>
      </c>
      <c r="C11050" s="83" t="s">
        <v>225</v>
      </c>
      <c r="D11050" s="359">
        <v>75.78</v>
      </c>
      <c r="E11050" s="522" t="s">
        <v>619</v>
      </c>
    </row>
    <row r="11051" spans="1:5" ht="13.5" x14ac:dyDescent="0.25">
      <c r="A11051" s="83">
        <v>11321</v>
      </c>
      <c r="B11051" s="83" t="s">
        <v>11623</v>
      </c>
      <c r="C11051" s="83" t="s">
        <v>225</v>
      </c>
      <c r="D11051" s="359">
        <v>34.549999999999997</v>
      </c>
      <c r="E11051" s="522" t="s">
        <v>619</v>
      </c>
    </row>
    <row r="11052" spans="1:5" ht="13.5" x14ac:dyDescent="0.25">
      <c r="A11052" s="83">
        <v>11323</v>
      </c>
      <c r="B11052" s="83" t="s">
        <v>11624</v>
      </c>
      <c r="C11052" s="83" t="s">
        <v>225</v>
      </c>
      <c r="D11052" s="359">
        <v>39.74</v>
      </c>
      <c r="E11052" s="522" t="s">
        <v>619</v>
      </c>
    </row>
    <row r="11053" spans="1:5" ht="13.5" x14ac:dyDescent="0.25">
      <c r="A11053" s="83">
        <v>20327</v>
      </c>
      <c r="B11053" s="83" t="s">
        <v>11625</v>
      </c>
      <c r="C11053" s="83" t="s">
        <v>225</v>
      </c>
      <c r="D11053" s="359">
        <v>22.55</v>
      </c>
      <c r="E11053" s="522" t="s">
        <v>619</v>
      </c>
    </row>
    <row r="11054" spans="1:5" ht="13.5" x14ac:dyDescent="0.25">
      <c r="A11054" s="83">
        <v>13390</v>
      </c>
      <c r="B11054" s="83" t="s">
        <v>11626</v>
      </c>
      <c r="C11054" s="83" t="s">
        <v>225</v>
      </c>
      <c r="D11054" s="359">
        <v>148.74</v>
      </c>
      <c r="E11054" s="522" t="s">
        <v>619</v>
      </c>
    </row>
    <row r="11055" spans="1:5" ht="13.5" x14ac:dyDescent="0.25">
      <c r="A11055" s="83">
        <v>6034</v>
      </c>
      <c r="B11055" s="83" t="s">
        <v>11627</v>
      </c>
      <c r="C11055" s="83" t="s">
        <v>225</v>
      </c>
      <c r="D11055" s="359">
        <v>15.13</v>
      </c>
      <c r="E11055" s="522" t="s">
        <v>619</v>
      </c>
    </row>
    <row r="11056" spans="1:5" ht="13.5" x14ac:dyDescent="0.25">
      <c r="A11056" s="83">
        <v>6036</v>
      </c>
      <c r="B11056" s="83" t="s">
        <v>11628</v>
      </c>
      <c r="C11056" s="83" t="s">
        <v>225</v>
      </c>
      <c r="D11056" s="359">
        <v>20.61</v>
      </c>
      <c r="E11056" s="522" t="s">
        <v>619</v>
      </c>
    </row>
    <row r="11057" spans="1:5" ht="13.5" x14ac:dyDescent="0.25">
      <c r="A11057" s="83">
        <v>6031</v>
      </c>
      <c r="B11057" s="83" t="s">
        <v>11629</v>
      </c>
      <c r="C11057" s="83" t="s">
        <v>225</v>
      </c>
      <c r="D11057" s="359">
        <v>24.22</v>
      </c>
      <c r="E11057" s="522" t="s">
        <v>619</v>
      </c>
    </row>
    <row r="11058" spans="1:5" ht="13.5" x14ac:dyDescent="0.25">
      <c r="A11058" s="83">
        <v>6029</v>
      </c>
      <c r="B11058" s="83" t="s">
        <v>11630</v>
      </c>
      <c r="C11058" s="83" t="s">
        <v>225</v>
      </c>
      <c r="D11058" s="359">
        <v>24.47</v>
      </c>
      <c r="E11058" s="522" t="s">
        <v>619</v>
      </c>
    </row>
    <row r="11059" spans="1:5" ht="13.5" x14ac:dyDescent="0.25">
      <c r="A11059" s="83">
        <v>6033</v>
      </c>
      <c r="B11059" s="83" t="s">
        <v>11631</v>
      </c>
      <c r="C11059" s="83" t="s">
        <v>225</v>
      </c>
      <c r="D11059" s="359">
        <v>32.26</v>
      </c>
      <c r="E11059" s="522" t="s">
        <v>619</v>
      </c>
    </row>
    <row r="11060" spans="1:5" ht="13.5" x14ac:dyDescent="0.25">
      <c r="A11060" s="83">
        <v>11672</v>
      </c>
      <c r="B11060" s="83" t="s">
        <v>11632</v>
      </c>
      <c r="C11060" s="83" t="s">
        <v>225</v>
      </c>
      <c r="D11060" s="359">
        <v>70.180000000000007</v>
      </c>
      <c r="E11060" s="522" t="s">
        <v>619</v>
      </c>
    </row>
    <row r="11061" spans="1:5" ht="13.5" x14ac:dyDescent="0.25">
      <c r="A11061" s="83">
        <v>11669</v>
      </c>
      <c r="B11061" s="83" t="s">
        <v>11633</v>
      </c>
      <c r="C11061" s="83" t="s">
        <v>225</v>
      </c>
      <c r="D11061" s="359">
        <v>66.83</v>
      </c>
      <c r="E11061" s="522" t="s">
        <v>619</v>
      </c>
    </row>
    <row r="11062" spans="1:5" ht="13.5" x14ac:dyDescent="0.25">
      <c r="A11062" s="83">
        <v>11670</v>
      </c>
      <c r="B11062" s="83" t="s">
        <v>11634</v>
      </c>
      <c r="C11062" s="83" t="s">
        <v>225</v>
      </c>
      <c r="D11062" s="359">
        <v>25.6</v>
      </c>
      <c r="E11062" s="522" t="s">
        <v>619</v>
      </c>
    </row>
    <row r="11063" spans="1:5" ht="13.5" x14ac:dyDescent="0.25">
      <c r="A11063" s="83">
        <v>20055</v>
      </c>
      <c r="B11063" s="83" t="s">
        <v>11635</v>
      </c>
      <c r="C11063" s="83" t="s">
        <v>225</v>
      </c>
      <c r="D11063" s="359">
        <v>50.05</v>
      </c>
      <c r="E11063" s="522" t="s">
        <v>619</v>
      </c>
    </row>
    <row r="11064" spans="1:5" ht="13.5" x14ac:dyDescent="0.25">
      <c r="A11064" s="83">
        <v>11671</v>
      </c>
      <c r="B11064" s="83" t="s">
        <v>11636</v>
      </c>
      <c r="C11064" s="83" t="s">
        <v>225</v>
      </c>
      <c r="D11064" s="359">
        <v>107.4</v>
      </c>
      <c r="E11064" s="522" t="s">
        <v>619</v>
      </c>
    </row>
    <row r="11065" spans="1:5" ht="13.5" x14ac:dyDescent="0.25">
      <c r="A11065" s="83">
        <v>6032</v>
      </c>
      <c r="B11065" s="83" t="s">
        <v>11637</v>
      </c>
      <c r="C11065" s="83" t="s">
        <v>225</v>
      </c>
      <c r="D11065" s="359">
        <v>30.67</v>
      </c>
      <c r="E11065" s="522" t="s">
        <v>619</v>
      </c>
    </row>
    <row r="11066" spans="1:5" ht="13.5" x14ac:dyDescent="0.25">
      <c r="A11066" s="83">
        <v>11673</v>
      </c>
      <c r="B11066" s="83" t="s">
        <v>11638</v>
      </c>
      <c r="C11066" s="83" t="s">
        <v>225</v>
      </c>
      <c r="D11066" s="359">
        <v>24.16</v>
      </c>
      <c r="E11066" s="522" t="s">
        <v>619</v>
      </c>
    </row>
    <row r="11067" spans="1:5" ht="13.5" x14ac:dyDescent="0.25">
      <c r="A11067" s="83">
        <v>11674</v>
      </c>
      <c r="B11067" s="83" t="s">
        <v>11639</v>
      </c>
      <c r="C11067" s="83" t="s">
        <v>225</v>
      </c>
      <c r="D11067" s="359">
        <v>31.11</v>
      </c>
      <c r="E11067" s="522" t="s">
        <v>619</v>
      </c>
    </row>
    <row r="11068" spans="1:5" ht="13.5" x14ac:dyDescent="0.25">
      <c r="A11068" s="83">
        <v>11675</v>
      </c>
      <c r="B11068" s="83" t="s">
        <v>11640</v>
      </c>
      <c r="C11068" s="83" t="s">
        <v>225</v>
      </c>
      <c r="D11068" s="359">
        <v>49.39</v>
      </c>
      <c r="E11068" s="522" t="s">
        <v>619</v>
      </c>
    </row>
    <row r="11069" spans="1:5" ht="13.5" x14ac:dyDescent="0.25">
      <c r="A11069" s="83">
        <v>11676</v>
      </c>
      <c r="B11069" s="83" t="s">
        <v>11641</v>
      </c>
      <c r="C11069" s="83" t="s">
        <v>225</v>
      </c>
      <c r="D11069" s="359">
        <v>66.05</v>
      </c>
      <c r="E11069" s="522" t="s">
        <v>619</v>
      </c>
    </row>
    <row r="11070" spans="1:5" ht="13.5" x14ac:dyDescent="0.25">
      <c r="A11070" s="83">
        <v>11677</v>
      </c>
      <c r="B11070" s="83" t="s">
        <v>11642</v>
      </c>
      <c r="C11070" s="83" t="s">
        <v>225</v>
      </c>
      <c r="D11070" s="359">
        <v>68.209999999999994</v>
      </c>
      <c r="E11070" s="522" t="s">
        <v>619</v>
      </c>
    </row>
    <row r="11071" spans="1:5" ht="13.5" x14ac:dyDescent="0.25">
      <c r="A11071" s="83">
        <v>11678</v>
      </c>
      <c r="B11071" s="83" t="s">
        <v>11643</v>
      </c>
      <c r="C11071" s="83" t="s">
        <v>225</v>
      </c>
      <c r="D11071" s="359">
        <v>124.93</v>
      </c>
      <c r="E11071" s="522" t="s">
        <v>619</v>
      </c>
    </row>
    <row r="11072" spans="1:5" ht="13.5" x14ac:dyDescent="0.25">
      <c r="A11072" s="83">
        <v>6038</v>
      </c>
      <c r="B11072" s="83" t="s">
        <v>11644</v>
      </c>
      <c r="C11072" s="83" t="s">
        <v>225</v>
      </c>
      <c r="D11072" s="359">
        <v>7.92</v>
      </c>
      <c r="E11072" s="522" t="s">
        <v>619</v>
      </c>
    </row>
    <row r="11073" spans="1:5" ht="13.5" x14ac:dyDescent="0.25">
      <c r="A11073" s="83">
        <v>11718</v>
      </c>
      <c r="B11073" s="83" t="s">
        <v>11645</v>
      </c>
      <c r="C11073" s="83" t="s">
        <v>225</v>
      </c>
      <c r="D11073" s="359">
        <v>22.6</v>
      </c>
      <c r="E11073" s="522" t="s">
        <v>619</v>
      </c>
    </row>
    <row r="11074" spans="1:5" ht="13.5" x14ac:dyDescent="0.25">
      <c r="A11074" s="83">
        <v>6037</v>
      </c>
      <c r="B11074" s="83" t="s">
        <v>11646</v>
      </c>
      <c r="C11074" s="83" t="s">
        <v>225</v>
      </c>
      <c r="D11074" s="359">
        <v>16.489999999999998</v>
      </c>
      <c r="E11074" s="522" t="s">
        <v>619</v>
      </c>
    </row>
    <row r="11075" spans="1:5" ht="13.5" x14ac:dyDescent="0.25">
      <c r="A11075" s="83">
        <v>11719</v>
      </c>
      <c r="B11075" s="83" t="s">
        <v>11647</v>
      </c>
      <c r="C11075" s="83" t="s">
        <v>225</v>
      </c>
      <c r="D11075" s="359">
        <v>18.329999999999998</v>
      </c>
      <c r="E11075" s="522" t="s">
        <v>619</v>
      </c>
    </row>
    <row r="11076" spans="1:5" ht="13.5" x14ac:dyDescent="0.25">
      <c r="A11076" s="83">
        <v>6019</v>
      </c>
      <c r="B11076" s="83" t="s">
        <v>11648</v>
      </c>
      <c r="C11076" s="83" t="s">
        <v>225</v>
      </c>
      <c r="D11076" s="359">
        <v>51.76</v>
      </c>
      <c r="E11076" s="522" t="s">
        <v>619</v>
      </c>
    </row>
    <row r="11077" spans="1:5" ht="13.5" x14ac:dyDescent="0.25">
      <c r="A11077" s="83">
        <v>6010</v>
      </c>
      <c r="B11077" s="83" t="s">
        <v>11649</v>
      </c>
      <c r="C11077" s="83" t="s">
        <v>225</v>
      </c>
      <c r="D11077" s="359">
        <v>89.06</v>
      </c>
      <c r="E11077" s="522" t="s">
        <v>619</v>
      </c>
    </row>
    <row r="11078" spans="1:5" ht="13.5" x14ac:dyDescent="0.25">
      <c r="A11078" s="83">
        <v>6017</v>
      </c>
      <c r="B11078" s="83" t="s">
        <v>11650</v>
      </c>
      <c r="C11078" s="83" t="s">
        <v>225</v>
      </c>
      <c r="D11078" s="359">
        <v>70.540000000000006</v>
      </c>
      <c r="E11078" s="522" t="s">
        <v>619</v>
      </c>
    </row>
    <row r="11079" spans="1:5" ht="13.5" x14ac:dyDescent="0.25">
      <c r="A11079" s="83">
        <v>6020</v>
      </c>
      <c r="B11079" s="83" t="s">
        <v>11651</v>
      </c>
      <c r="C11079" s="83" t="s">
        <v>225</v>
      </c>
      <c r="D11079" s="359">
        <v>31.09</v>
      </c>
      <c r="E11079" s="522" t="s">
        <v>619</v>
      </c>
    </row>
    <row r="11080" spans="1:5" ht="13.5" x14ac:dyDescent="0.25">
      <c r="A11080" s="83">
        <v>6028</v>
      </c>
      <c r="B11080" s="83" t="s">
        <v>11652</v>
      </c>
      <c r="C11080" s="83" t="s">
        <v>225</v>
      </c>
      <c r="D11080" s="359">
        <v>124.05</v>
      </c>
      <c r="E11080" s="522" t="s">
        <v>619</v>
      </c>
    </row>
    <row r="11081" spans="1:5" ht="13.5" x14ac:dyDescent="0.25">
      <c r="A11081" s="83">
        <v>6011</v>
      </c>
      <c r="B11081" s="83" t="s">
        <v>11653</v>
      </c>
      <c r="C11081" s="83" t="s">
        <v>225</v>
      </c>
      <c r="D11081" s="359">
        <v>257.27</v>
      </c>
      <c r="E11081" s="522" t="s">
        <v>619</v>
      </c>
    </row>
    <row r="11082" spans="1:5" ht="13.5" x14ac:dyDescent="0.25">
      <c r="A11082" s="83">
        <v>6012</v>
      </c>
      <c r="B11082" s="83" t="s">
        <v>11654</v>
      </c>
      <c r="C11082" s="83" t="s">
        <v>225</v>
      </c>
      <c r="D11082" s="359">
        <v>311.47000000000003</v>
      </c>
      <c r="E11082" s="522" t="s">
        <v>619</v>
      </c>
    </row>
    <row r="11083" spans="1:5" ht="13.5" x14ac:dyDescent="0.25">
      <c r="A11083" s="83">
        <v>6016</v>
      </c>
      <c r="B11083" s="83" t="s">
        <v>11655</v>
      </c>
      <c r="C11083" s="83" t="s">
        <v>225</v>
      </c>
      <c r="D11083" s="359">
        <v>32.79</v>
      </c>
      <c r="E11083" s="522" t="s">
        <v>619</v>
      </c>
    </row>
    <row r="11084" spans="1:5" ht="13.5" x14ac:dyDescent="0.25">
      <c r="A11084" s="83">
        <v>6027</v>
      </c>
      <c r="B11084" s="83" t="s">
        <v>11656</v>
      </c>
      <c r="C11084" s="83" t="s">
        <v>225</v>
      </c>
      <c r="D11084" s="359">
        <v>648.99</v>
      </c>
      <c r="E11084" s="522" t="s">
        <v>619</v>
      </c>
    </row>
    <row r="11085" spans="1:5" ht="13.5" x14ac:dyDescent="0.25">
      <c r="A11085" s="83">
        <v>6013</v>
      </c>
      <c r="B11085" s="83" t="s">
        <v>11657</v>
      </c>
      <c r="C11085" s="83" t="s">
        <v>225</v>
      </c>
      <c r="D11085" s="359">
        <v>97.93</v>
      </c>
      <c r="E11085" s="522" t="s">
        <v>619</v>
      </c>
    </row>
    <row r="11086" spans="1:5" ht="13.5" x14ac:dyDescent="0.25">
      <c r="A11086" s="83">
        <v>6015</v>
      </c>
      <c r="B11086" s="83" t="s">
        <v>11658</v>
      </c>
      <c r="C11086" s="83" t="s">
        <v>225</v>
      </c>
      <c r="D11086" s="359">
        <v>142.41</v>
      </c>
      <c r="E11086" s="522" t="s">
        <v>619</v>
      </c>
    </row>
    <row r="11087" spans="1:5" ht="13.5" x14ac:dyDescent="0.25">
      <c r="A11087" s="83">
        <v>6014</v>
      </c>
      <c r="B11087" s="83" t="s">
        <v>11659</v>
      </c>
      <c r="C11087" s="83" t="s">
        <v>225</v>
      </c>
      <c r="D11087" s="359">
        <v>136.16</v>
      </c>
      <c r="E11087" s="522" t="s">
        <v>619</v>
      </c>
    </row>
    <row r="11088" spans="1:5" ht="13.5" x14ac:dyDescent="0.25">
      <c r="A11088" s="83">
        <v>6006</v>
      </c>
      <c r="B11088" s="83" t="s">
        <v>11660</v>
      </c>
      <c r="C11088" s="83" t="s">
        <v>225</v>
      </c>
      <c r="D11088" s="359">
        <v>70.92</v>
      </c>
      <c r="E11088" s="522" t="s">
        <v>619</v>
      </c>
    </row>
    <row r="11089" spans="1:5" ht="13.5" x14ac:dyDescent="0.25">
      <c r="A11089" s="83">
        <v>6005</v>
      </c>
      <c r="B11089" s="83" t="s">
        <v>11661</v>
      </c>
      <c r="C11089" s="83" t="s">
        <v>225</v>
      </c>
      <c r="D11089" s="359">
        <v>80</v>
      </c>
      <c r="E11089" s="522" t="s">
        <v>619</v>
      </c>
    </row>
    <row r="11090" spans="1:5" ht="13.5" x14ac:dyDescent="0.25">
      <c r="A11090" s="83">
        <v>11756</v>
      </c>
      <c r="B11090" s="83" t="s">
        <v>11662</v>
      </c>
      <c r="C11090" s="83" t="s">
        <v>225</v>
      </c>
      <c r="D11090" s="359">
        <v>38.21</v>
      </c>
      <c r="E11090" s="522" t="s">
        <v>619</v>
      </c>
    </row>
    <row r="11091" spans="1:5" ht="13.5" x14ac:dyDescent="0.25">
      <c r="A11091" s="83">
        <v>10904</v>
      </c>
      <c r="B11091" s="83" t="s">
        <v>11663</v>
      </c>
      <c r="C11091" s="83" t="s">
        <v>225</v>
      </c>
      <c r="D11091" s="359">
        <v>183.5</v>
      </c>
      <c r="E11091" s="522" t="s">
        <v>619</v>
      </c>
    </row>
    <row r="11092" spans="1:5" ht="13.5" x14ac:dyDescent="0.25">
      <c r="A11092" s="83">
        <v>11752</v>
      </c>
      <c r="B11092" s="83" t="s">
        <v>11664</v>
      </c>
      <c r="C11092" s="83" t="s">
        <v>225</v>
      </c>
      <c r="D11092" s="359">
        <v>22.03</v>
      </c>
      <c r="E11092" s="522" t="s">
        <v>619</v>
      </c>
    </row>
    <row r="11093" spans="1:5" ht="13.5" x14ac:dyDescent="0.25">
      <c r="A11093" s="83">
        <v>11753</v>
      </c>
      <c r="B11093" s="83" t="s">
        <v>11665</v>
      </c>
      <c r="C11093" s="83" t="s">
        <v>225</v>
      </c>
      <c r="D11093" s="359">
        <v>26.3</v>
      </c>
      <c r="E11093" s="522" t="s">
        <v>619</v>
      </c>
    </row>
    <row r="11094" spans="1:5" ht="13.5" x14ac:dyDescent="0.25">
      <c r="A11094" s="83">
        <v>6021</v>
      </c>
      <c r="B11094" s="83" t="s">
        <v>11666</v>
      </c>
      <c r="C11094" s="83" t="s">
        <v>225</v>
      </c>
      <c r="D11094" s="359">
        <v>72.989999999999995</v>
      </c>
      <c r="E11094" s="522" t="s">
        <v>619</v>
      </c>
    </row>
    <row r="11095" spans="1:5" ht="13.5" x14ac:dyDescent="0.25">
      <c r="A11095" s="83">
        <v>6024</v>
      </c>
      <c r="B11095" s="83" t="s">
        <v>11667</v>
      </c>
      <c r="C11095" s="83" t="s">
        <v>225</v>
      </c>
      <c r="D11095" s="359">
        <v>75.45</v>
      </c>
      <c r="E11095" s="522" t="s">
        <v>619</v>
      </c>
    </row>
    <row r="11096" spans="1:5" ht="13.5" x14ac:dyDescent="0.25">
      <c r="A11096" s="83">
        <v>38379</v>
      </c>
      <c r="B11096" s="83" t="s">
        <v>11668</v>
      </c>
      <c r="C11096" s="83" t="s">
        <v>206</v>
      </c>
      <c r="D11096" s="359">
        <v>52.98</v>
      </c>
      <c r="E11096" s="522" t="s">
        <v>619</v>
      </c>
    </row>
    <row r="11097" spans="1:5" ht="13.5" x14ac:dyDescent="0.25">
      <c r="A11097" s="83">
        <v>13897</v>
      </c>
      <c r="B11097" s="83" t="s">
        <v>11669</v>
      </c>
      <c r="C11097" s="83" t="s">
        <v>225</v>
      </c>
      <c r="D11097" s="359">
        <v>5968.01</v>
      </c>
      <c r="E11097" s="522" t="s">
        <v>619</v>
      </c>
    </row>
    <row r="11098" spans="1:5" ht="13.5" x14ac:dyDescent="0.25">
      <c r="A11098" s="83">
        <v>10640</v>
      </c>
      <c r="B11098" s="83" t="s">
        <v>11670</v>
      </c>
      <c r="C11098" s="83" t="s">
        <v>225</v>
      </c>
      <c r="D11098" s="359">
        <v>12925.45</v>
      </c>
      <c r="E11098" s="522" t="s">
        <v>619</v>
      </c>
    </row>
    <row r="11099" spans="1:5" ht="13.5" x14ac:dyDescent="0.25">
      <c r="A11099" s="83">
        <v>11086</v>
      </c>
      <c r="B11099" s="83" t="s">
        <v>11671</v>
      </c>
      <c r="C11099" s="83" t="s">
        <v>229</v>
      </c>
      <c r="D11099" s="359">
        <v>71.83</v>
      </c>
      <c r="E11099" s="522" t="s">
        <v>619</v>
      </c>
    </row>
    <row r="11100" spans="1:5" ht="13.5" x14ac:dyDescent="0.25">
      <c r="A11100" s="83">
        <v>34357</v>
      </c>
      <c r="B11100" s="83" t="s">
        <v>11672</v>
      </c>
      <c r="C11100" s="83" t="s">
        <v>260</v>
      </c>
      <c r="D11100" s="359">
        <v>3.28</v>
      </c>
      <c r="E11100" s="522" t="s">
        <v>619</v>
      </c>
    </row>
    <row r="11101" spans="1:5" ht="13.5" x14ac:dyDescent="0.25">
      <c r="A11101" s="83">
        <v>37329</v>
      </c>
      <c r="B11101" s="83" t="s">
        <v>11673</v>
      </c>
      <c r="C11101" s="83" t="s">
        <v>260</v>
      </c>
      <c r="D11101" s="359">
        <v>69.25</v>
      </c>
      <c r="E11101" s="522" t="s">
        <v>619</v>
      </c>
    </row>
    <row r="11102" spans="1:5" ht="13.5" x14ac:dyDescent="0.25">
      <c r="A11102" s="83">
        <v>2510</v>
      </c>
      <c r="B11102" s="83" t="s">
        <v>11674</v>
      </c>
      <c r="C11102" s="83" t="s">
        <v>225</v>
      </c>
      <c r="D11102" s="359">
        <v>37.25</v>
      </c>
      <c r="E11102" s="522" t="s">
        <v>619</v>
      </c>
    </row>
    <row r="11103" spans="1:5" ht="13.5" x14ac:dyDescent="0.25">
      <c r="A11103" s="83">
        <v>12359</v>
      </c>
      <c r="B11103" s="83" t="s">
        <v>11675</v>
      </c>
      <c r="C11103" s="83" t="s">
        <v>225</v>
      </c>
      <c r="D11103" s="359">
        <v>227.94</v>
      </c>
      <c r="E11103" s="522" t="s">
        <v>619</v>
      </c>
    </row>
    <row r="11104" spans="1:5" ht="13.5" x14ac:dyDescent="0.25">
      <c r="A11104" s="83">
        <v>7353</v>
      </c>
      <c r="B11104" s="83" t="s">
        <v>11676</v>
      </c>
      <c r="C11104" s="83" t="s">
        <v>7331</v>
      </c>
      <c r="D11104" s="359">
        <v>23.62</v>
      </c>
      <c r="E11104" s="522" t="s">
        <v>619</v>
      </c>
    </row>
    <row r="11105" spans="1:5" ht="13.5" x14ac:dyDescent="0.25">
      <c r="A11105" s="83">
        <v>36144</v>
      </c>
      <c r="B11105" s="83" t="s">
        <v>11677</v>
      </c>
      <c r="C11105" s="83" t="s">
        <v>225</v>
      </c>
      <c r="D11105" s="359">
        <v>1.62</v>
      </c>
      <c r="E11105" s="522" t="s">
        <v>619</v>
      </c>
    </row>
    <row r="11106" spans="1:5" ht="13.5" x14ac:dyDescent="0.25">
      <c r="A11106" s="83">
        <v>10518</v>
      </c>
      <c r="B11106" s="83" t="s">
        <v>11678</v>
      </c>
      <c r="C11106" s="83" t="s">
        <v>225</v>
      </c>
      <c r="D11106" s="359">
        <v>127.84</v>
      </c>
      <c r="E11106" s="522" t="s">
        <v>619</v>
      </c>
    </row>
    <row r="11107" spans="1:5" ht="13.5" x14ac:dyDescent="0.25">
      <c r="A11107" s="83">
        <v>36530</v>
      </c>
      <c r="B11107" s="83" t="s">
        <v>11679</v>
      </c>
      <c r="C11107" s="83" t="s">
        <v>225</v>
      </c>
      <c r="D11107" s="359">
        <v>387219.5</v>
      </c>
      <c r="E11107" s="522" t="s">
        <v>619</v>
      </c>
    </row>
    <row r="11108" spans="1:5" ht="13.5" x14ac:dyDescent="0.25">
      <c r="A11108" s="83">
        <v>6046</v>
      </c>
      <c r="B11108" s="83" t="s">
        <v>11680</v>
      </c>
      <c r="C11108" s="83" t="s">
        <v>225</v>
      </c>
      <c r="D11108" s="359">
        <v>420000</v>
      </c>
      <c r="E11108" s="522" t="s">
        <v>619</v>
      </c>
    </row>
    <row r="11109" spans="1:5" ht="13.5" x14ac:dyDescent="0.25">
      <c r="A11109" s="83">
        <v>36531</v>
      </c>
      <c r="B11109" s="83" t="s">
        <v>11681</v>
      </c>
      <c r="C11109" s="83" t="s">
        <v>225</v>
      </c>
      <c r="D11109" s="359">
        <v>435365.82</v>
      </c>
      <c r="E11109" s="522" t="s">
        <v>619</v>
      </c>
    </row>
    <row r="11110" spans="1:5" ht="13.5" x14ac:dyDescent="0.25">
      <c r="A11110" s="83">
        <v>34684</v>
      </c>
      <c r="B11110" s="83" t="s">
        <v>11682</v>
      </c>
      <c r="C11110" s="83" t="s">
        <v>184</v>
      </c>
      <c r="D11110" s="359">
        <v>196.31</v>
      </c>
      <c r="E11110" s="522" t="s">
        <v>619</v>
      </c>
    </row>
    <row r="11111" spans="1:5" ht="13.5" x14ac:dyDescent="0.25">
      <c r="A11111" s="83">
        <v>34683</v>
      </c>
      <c r="B11111" s="83" t="s">
        <v>11683</v>
      </c>
      <c r="C11111" s="83" t="s">
        <v>184</v>
      </c>
      <c r="D11111" s="359">
        <v>122.69</v>
      </c>
      <c r="E11111" s="522" t="s">
        <v>619</v>
      </c>
    </row>
    <row r="11112" spans="1:5" ht="13.5" x14ac:dyDescent="0.25">
      <c r="A11112" s="83">
        <v>533</v>
      </c>
      <c r="B11112" s="83" t="s">
        <v>11684</v>
      </c>
      <c r="C11112" s="83" t="s">
        <v>184</v>
      </c>
      <c r="D11112" s="359">
        <v>28.07</v>
      </c>
      <c r="E11112" s="522" t="s">
        <v>619</v>
      </c>
    </row>
    <row r="11113" spans="1:5" ht="13.5" x14ac:dyDescent="0.25">
      <c r="A11113" s="83">
        <v>10515</v>
      </c>
      <c r="B11113" s="83" t="s">
        <v>11685</v>
      </c>
      <c r="C11113" s="83" t="s">
        <v>184</v>
      </c>
      <c r="D11113" s="359">
        <v>52.96</v>
      </c>
      <c r="E11113" s="522" t="s">
        <v>619</v>
      </c>
    </row>
    <row r="11114" spans="1:5" ht="13.5" x14ac:dyDescent="0.25">
      <c r="A11114" s="83">
        <v>536</v>
      </c>
      <c r="B11114" s="83" t="s">
        <v>11686</v>
      </c>
      <c r="C11114" s="83" t="s">
        <v>184</v>
      </c>
      <c r="D11114" s="359">
        <v>38.31</v>
      </c>
      <c r="E11114" s="522" t="s">
        <v>619</v>
      </c>
    </row>
    <row r="11115" spans="1:5" ht="13.5" x14ac:dyDescent="0.25">
      <c r="A11115" s="83">
        <v>153</v>
      </c>
      <c r="B11115" s="83" t="s">
        <v>11687</v>
      </c>
      <c r="C11115" s="83" t="s">
        <v>7331</v>
      </c>
      <c r="D11115" s="359">
        <v>83.08</v>
      </c>
      <c r="E11115" s="522" t="s">
        <v>619</v>
      </c>
    </row>
    <row r="11116" spans="1:5" ht="13.5" x14ac:dyDescent="0.25">
      <c r="A11116" s="83">
        <v>34682</v>
      </c>
      <c r="B11116" s="83" t="s">
        <v>11688</v>
      </c>
      <c r="C11116" s="83" t="s">
        <v>184</v>
      </c>
      <c r="D11116" s="359">
        <v>93.82</v>
      </c>
      <c r="E11116" s="522" t="s">
        <v>619</v>
      </c>
    </row>
    <row r="11117" spans="1:5" ht="13.5" x14ac:dyDescent="0.25">
      <c r="A11117" s="83">
        <v>20205</v>
      </c>
      <c r="B11117" s="83" t="s">
        <v>11689</v>
      </c>
      <c r="C11117" s="83" t="s">
        <v>206</v>
      </c>
      <c r="D11117" s="359">
        <v>3.46</v>
      </c>
      <c r="E11117" s="522" t="s">
        <v>619</v>
      </c>
    </row>
    <row r="11118" spans="1:5" ht="13.5" x14ac:dyDescent="0.25">
      <c r="A11118" s="83">
        <v>4412</v>
      </c>
      <c r="B11118" s="83" t="s">
        <v>11690</v>
      </c>
      <c r="C11118" s="83" t="s">
        <v>206</v>
      </c>
      <c r="D11118" s="359">
        <v>2.0699999999999998</v>
      </c>
      <c r="E11118" s="522" t="s">
        <v>619</v>
      </c>
    </row>
    <row r="11119" spans="1:5" ht="13.5" x14ac:dyDescent="0.25">
      <c r="A11119" s="83">
        <v>4408</v>
      </c>
      <c r="B11119" s="83" t="s">
        <v>11691</v>
      </c>
      <c r="C11119" s="83" t="s">
        <v>206</v>
      </c>
      <c r="D11119" s="359">
        <v>2.59</v>
      </c>
      <c r="E11119" s="522" t="s">
        <v>619</v>
      </c>
    </row>
    <row r="11120" spans="1:5" ht="13.5" x14ac:dyDescent="0.25">
      <c r="A11120" s="83">
        <v>10559</v>
      </c>
      <c r="B11120" s="83" t="s">
        <v>11692</v>
      </c>
      <c r="C11120" s="83" t="s">
        <v>225</v>
      </c>
      <c r="D11120" s="359">
        <v>1855</v>
      </c>
      <c r="E11120" s="522" t="s">
        <v>619</v>
      </c>
    </row>
    <row r="11121" spans="1:5" ht="13.5" x14ac:dyDescent="0.25">
      <c r="A11121" s="83">
        <v>10664</v>
      </c>
      <c r="B11121" s="83" t="s">
        <v>11693</v>
      </c>
      <c r="C11121" s="83" t="s">
        <v>225</v>
      </c>
      <c r="D11121" s="359">
        <v>5041.49</v>
      </c>
      <c r="E11121" s="522" t="s">
        <v>619</v>
      </c>
    </row>
    <row r="11122" spans="1:5" ht="13.5" x14ac:dyDescent="0.25">
      <c r="A11122" s="83">
        <v>36250</v>
      </c>
      <c r="B11122" s="83" t="s">
        <v>11694</v>
      </c>
      <c r="C11122" s="83" t="s">
        <v>206</v>
      </c>
      <c r="D11122" s="359">
        <v>4.53</v>
      </c>
      <c r="E11122" s="522" t="s">
        <v>619</v>
      </c>
    </row>
    <row r="11123" spans="1:5" ht="13.5" x14ac:dyDescent="0.25">
      <c r="A11123" s="83">
        <v>10857</v>
      </c>
      <c r="B11123" s="83" t="s">
        <v>11695</v>
      </c>
      <c r="C11123" s="83" t="s">
        <v>206</v>
      </c>
      <c r="D11123" s="359">
        <v>13.38</v>
      </c>
      <c r="E11123" s="522" t="s">
        <v>619</v>
      </c>
    </row>
    <row r="11124" spans="1:5" ht="13.5" x14ac:dyDescent="0.25">
      <c r="A11124" s="83">
        <v>4803</v>
      </c>
      <c r="B11124" s="83" t="s">
        <v>11696</v>
      </c>
      <c r="C11124" s="83" t="s">
        <v>206</v>
      </c>
      <c r="D11124" s="359">
        <v>28.64</v>
      </c>
      <c r="E11124" s="522" t="s">
        <v>619</v>
      </c>
    </row>
    <row r="11125" spans="1:5" ht="13.5" x14ac:dyDescent="0.25">
      <c r="A11125" s="83">
        <v>6186</v>
      </c>
      <c r="B11125" s="83" t="s">
        <v>11697</v>
      </c>
      <c r="C11125" s="83" t="s">
        <v>206</v>
      </c>
      <c r="D11125" s="359">
        <v>11.38</v>
      </c>
      <c r="E11125" s="522" t="s">
        <v>619</v>
      </c>
    </row>
    <row r="11126" spans="1:5" ht="13.5" x14ac:dyDescent="0.25">
      <c r="A11126" s="83">
        <v>4829</v>
      </c>
      <c r="B11126" s="83" t="s">
        <v>11698</v>
      </c>
      <c r="C11126" s="83" t="s">
        <v>206</v>
      </c>
      <c r="D11126" s="359">
        <v>35.71</v>
      </c>
      <c r="E11126" s="522" t="s">
        <v>619</v>
      </c>
    </row>
    <row r="11127" spans="1:5" ht="13.5" x14ac:dyDescent="0.25">
      <c r="A11127" s="83">
        <v>39829</v>
      </c>
      <c r="B11127" s="83" t="s">
        <v>11699</v>
      </c>
      <c r="C11127" s="83" t="s">
        <v>206</v>
      </c>
      <c r="D11127" s="359">
        <v>27.87</v>
      </c>
      <c r="E11127" s="522" t="s">
        <v>619</v>
      </c>
    </row>
    <row r="11128" spans="1:5" ht="13.5" x14ac:dyDescent="0.25">
      <c r="A11128" s="83">
        <v>20231</v>
      </c>
      <c r="B11128" s="83" t="s">
        <v>11700</v>
      </c>
      <c r="C11128" s="83" t="s">
        <v>206</v>
      </c>
      <c r="D11128" s="359">
        <v>26.04</v>
      </c>
      <c r="E11128" s="522" t="s">
        <v>619</v>
      </c>
    </row>
    <row r="11129" spans="1:5" ht="13.5" x14ac:dyDescent="0.25">
      <c r="A11129" s="83">
        <v>4804</v>
      </c>
      <c r="B11129" s="83" t="s">
        <v>11701</v>
      </c>
      <c r="C11129" s="83" t="s">
        <v>206</v>
      </c>
      <c r="D11129" s="359">
        <v>21.99</v>
      </c>
      <c r="E11129" s="522" t="s">
        <v>619</v>
      </c>
    </row>
    <row r="11130" spans="1:5" ht="13.5" x14ac:dyDescent="0.25">
      <c r="A11130" s="83">
        <v>34680</v>
      </c>
      <c r="B11130" s="83" t="s">
        <v>11702</v>
      </c>
      <c r="C11130" s="83" t="s">
        <v>206</v>
      </c>
      <c r="D11130" s="359">
        <v>28.86</v>
      </c>
      <c r="E11130" s="522" t="s">
        <v>619</v>
      </c>
    </row>
    <row r="11131" spans="1:5" ht="13.5" x14ac:dyDescent="0.25">
      <c r="A11131" s="83">
        <v>11573</v>
      </c>
      <c r="B11131" s="83" t="s">
        <v>11703</v>
      </c>
      <c r="C11131" s="83" t="s">
        <v>225</v>
      </c>
      <c r="D11131" s="359">
        <v>5.05</v>
      </c>
      <c r="E11131" s="522" t="s">
        <v>619</v>
      </c>
    </row>
    <row r="11132" spans="1:5" ht="13.5" x14ac:dyDescent="0.25">
      <c r="A11132" s="83">
        <v>38401</v>
      </c>
      <c r="B11132" s="83" t="s">
        <v>11704</v>
      </c>
      <c r="C11132" s="83" t="s">
        <v>225</v>
      </c>
      <c r="D11132" s="359">
        <v>9.27</v>
      </c>
      <c r="E11132" s="522" t="s">
        <v>619</v>
      </c>
    </row>
    <row r="11133" spans="1:5" ht="13.5" x14ac:dyDescent="0.25">
      <c r="A11133" s="83">
        <v>11575</v>
      </c>
      <c r="B11133" s="83" t="s">
        <v>11705</v>
      </c>
      <c r="C11133" s="83" t="s">
        <v>225</v>
      </c>
      <c r="D11133" s="359">
        <v>48.68</v>
      </c>
      <c r="E11133" s="522" t="s">
        <v>619</v>
      </c>
    </row>
    <row r="11134" spans="1:5" ht="13.5" x14ac:dyDescent="0.25">
      <c r="A11134" s="83">
        <v>38179</v>
      </c>
      <c r="B11134" s="83" t="s">
        <v>11706</v>
      </c>
      <c r="C11134" s="83" t="s">
        <v>225</v>
      </c>
      <c r="D11134" s="359">
        <v>40.25</v>
      </c>
      <c r="E11134" s="522" t="s">
        <v>619</v>
      </c>
    </row>
    <row r="11135" spans="1:5" ht="13.5" x14ac:dyDescent="0.25">
      <c r="A11135" s="83">
        <v>20256</v>
      </c>
      <c r="B11135" s="83" t="s">
        <v>11707</v>
      </c>
      <c r="C11135" s="83" t="s">
        <v>225</v>
      </c>
      <c r="D11135" s="359">
        <v>0.38</v>
      </c>
      <c r="E11135" s="522" t="s">
        <v>619</v>
      </c>
    </row>
    <row r="11136" spans="1:5" ht="13.5" x14ac:dyDescent="0.25">
      <c r="A11136" s="83">
        <v>14511</v>
      </c>
      <c r="B11136" s="83" t="s">
        <v>11708</v>
      </c>
      <c r="C11136" s="83" t="s">
        <v>225</v>
      </c>
      <c r="D11136" s="359">
        <v>749483.65</v>
      </c>
      <c r="E11136" s="522" t="s">
        <v>619</v>
      </c>
    </row>
    <row r="11137" spans="1:5" ht="13.5" x14ac:dyDescent="0.25">
      <c r="A11137" s="83">
        <v>10642</v>
      </c>
      <c r="B11137" s="83" t="s">
        <v>11709</v>
      </c>
      <c r="C11137" s="83" t="s">
        <v>225</v>
      </c>
      <c r="D11137" s="359">
        <v>706050</v>
      </c>
      <c r="E11137" s="522" t="s">
        <v>619</v>
      </c>
    </row>
    <row r="11138" spans="1:5" ht="13.5" x14ac:dyDescent="0.25">
      <c r="A11138" s="83">
        <v>14489</v>
      </c>
      <c r="B11138" s="83" t="s">
        <v>11710</v>
      </c>
      <c r="C11138" s="83" t="s">
        <v>225</v>
      </c>
      <c r="D11138" s="359">
        <v>626253.21</v>
      </c>
      <c r="E11138" s="522" t="s">
        <v>619</v>
      </c>
    </row>
    <row r="11139" spans="1:5" ht="13.5" x14ac:dyDescent="0.25">
      <c r="A11139" s="83">
        <v>14513</v>
      </c>
      <c r="B11139" s="83" t="s">
        <v>11711</v>
      </c>
      <c r="C11139" s="83" t="s">
        <v>225</v>
      </c>
      <c r="D11139" s="359">
        <v>469704.77</v>
      </c>
      <c r="E11139" s="522" t="s">
        <v>619</v>
      </c>
    </row>
    <row r="11140" spans="1:5" ht="13.5" x14ac:dyDescent="0.25">
      <c r="A11140" s="83">
        <v>13600</v>
      </c>
      <c r="B11140" s="83" t="s">
        <v>11712</v>
      </c>
      <c r="C11140" s="83" t="s">
        <v>225</v>
      </c>
      <c r="D11140" s="359">
        <v>606051.43000000005</v>
      </c>
      <c r="E11140" s="522" t="s">
        <v>619</v>
      </c>
    </row>
    <row r="11141" spans="1:5" ht="13.5" x14ac:dyDescent="0.25">
      <c r="A11141" s="83">
        <v>10646</v>
      </c>
      <c r="B11141" s="83" t="s">
        <v>11713</v>
      </c>
      <c r="C11141" s="83" t="s">
        <v>225</v>
      </c>
      <c r="D11141" s="359">
        <v>451770.96</v>
      </c>
      <c r="E11141" s="522" t="s">
        <v>619</v>
      </c>
    </row>
    <row r="11142" spans="1:5" ht="13.5" x14ac:dyDescent="0.25">
      <c r="A11142" s="83">
        <v>6070</v>
      </c>
      <c r="B11142" s="83" t="s">
        <v>11714</v>
      </c>
      <c r="C11142" s="83" t="s">
        <v>225</v>
      </c>
      <c r="D11142" s="359">
        <v>617289.41</v>
      </c>
      <c r="E11142" s="522" t="s">
        <v>619</v>
      </c>
    </row>
    <row r="11143" spans="1:5" ht="13.5" x14ac:dyDescent="0.25">
      <c r="A11143" s="83">
        <v>6069</v>
      </c>
      <c r="B11143" s="83" t="s">
        <v>11715</v>
      </c>
      <c r="C11143" s="83" t="s">
        <v>225</v>
      </c>
      <c r="D11143" s="359">
        <v>136368.54</v>
      </c>
      <c r="E11143" s="522" t="s">
        <v>619</v>
      </c>
    </row>
    <row r="11144" spans="1:5" ht="13.5" x14ac:dyDescent="0.25">
      <c r="A11144" s="83">
        <v>14626</v>
      </c>
      <c r="B11144" s="83" t="s">
        <v>11716</v>
      </c>
      <c r="C11144" s="83" t="s">
        <v>225</v>
      </c>
      <c r="D11144" s="359">
        <v>675790.74</v>
      </c>
      <c r="E11144" s="522" t="s">
        <v>619</v>
      </c>
    </row>
    <row r="11145" spans="1:5" ht="13.5" x14ac:dyDescent="0.25">
      <c r="A11145" s="83">
        <v>6067</v>
      </c>
      <c r="B11145" s="83" t="s">
        <v>11717</v>
      </c>
      <c r="C11145" s="83" t="s">
        <v>225</v>
      </c>
      <c r="D11145" s="359">
        <v>554753.57999999996</v>
      </c>
      <c r="E11145" s="522" t="s">
        <v>619</v>
      </c>
    </row>
    <row r="11146" spans="1:5" ht="13.5" x14ac:dyDescent="0.25">
      <c r="A11146" s="83">
        <v>38393</v>
      </c>
      <c r="B11146" s="83" t="s">
        <v>11718</v>
      </c>
      <c r="C11146" s="83" t="s">
        <v>225</v>
      </c>
      <c r="D11146" s="359">
        <v>14</v>
      </c>
      <c r="E11146" s="522" t="s">
        <v>619</v>
      </c>
    </row>
    <row r="11147" spans="1:5" ht="13.5" x14ac:dyDescent="0.25">
      <c r="A11147" s="83">
        <v>38390</v>
      </c>
      <c r="B11147" s="83" t="s">
        <v>11719</v>
      </c>
      <c r="C11147" s="83" t="s">
        <v>225</v>
      </c>
      <c r="D11147" s="359">
        <v>31.05</v>
      </c>
      <c r="E11147" s="522" t="s">
        <v>619</v>
      </c>
    </row>
    <row r="11148" spans="1:5" ht="13.5" x14ac:dyDescent="0.25">
      <c r="A11148" s="83">
        <v>36532</v>
      </c>
      <c r="B11148" s="83" t="s">
        <v>11720</v>
      </c>
      <c r="C11148" s="83" t="s">
        <v>225</v>
      </c>
      <c r="D11148" s="359">
        <v>22345.94</v>
      </c>
      <c r="E11148" s="522" t="s">
        <v>619</v>
      </c>
    </row>
    <row r="11149" spans="1:5" ht="13.5" x14ac:dyDescent="0.25">
      <c r="A11149" s="83">
        <v>11578</v>
      </c>
      <c r="B11149" s="83" t="s">
        <v>11721</v>
      </c>
      <c r="C11149" s="83" t="s">
        <v>225</v>
      </c>
      <c r="D11149" s="359">
        <v>10.51</v>
      </c>
      <c r="E11149" s="522" t="s">
        <v>619</v>
      </c>
    </row>
    <row r="11150" spans="1:5" ht="13.5" x14ac:dyDescent="0.25">
      <c r="A11150" s="83">
        <v>11577</v>
      </c>
      <c r="B11150" s="83" t="s">
        <v>11722</v>
      </c>
      <c r="C11150" s="83" t="s">
        <v>225</v>
      </c>
      <c r="D11150" s="359">
        <v>10.029999999999999</v>
      </c>
      <c r="E11150" s="522" t="s">
        <v>619</v>
      </c>
    </row>
    <row r="11151" spans="1:5" ht="13.5" x14ac:dyDescent="0.25">
      <c r="A11151" s="83">
        <v>42432</v>
      </c>
      <c r="B11151" s="83" t="s">
        <v>11723</v>
      </c>
      <c r="C11151" s="83" t="s">
        <v>225</v>
      </c>
      <c r="D11151" s="359">
        <v>2128.9</v>
      </c>
      <c r="E11151" s="522" t="s">
        <v>619</v>
      </c>
    </row>
    <row r="11152" spans="1:5" ht="13.5" x14ac:dyDescent="0.25">
      <c r="A11152" s="83">
        <v>42437</v>
      </c>
      <c r="B11152" s="83" t="s">
        <v>11724</v>
      </c>
      <c r="C11152" s="83" t="s">
        <v>225</v>
      </c>
      <c r="D11152" s="359">
        <v>1618.53</v>
      </c>
      <c r="E11152" s="522" t="s">
        <v>619</v>
      </c>
    </row>
    <row r="11153" spans="1:5" ht="13.5" x14ac:dyDescent="0.25">
      <c r="A11153" s="83">
        <v>1116</v>
      </c>
      <c r="B11153" s="83" t="s">
        <v>11725</v>
      </c>
      <c r="C11153" s="83" t="s">
        <v>206</v>
      </c>
      <c r="D11153" s="359">
        <v>31.13</v>
      </c>
      <c r="E11153" s="522" t="s">
        <v>619</v>
      </c>
    </row>
    <row r="11154" spans="1:5" ht="13.5" x14ac:dyDescent="0.25">
      <c r="A11154" s="83">
        <v>1115</v>
      </c>
      <c r="B11154" s="83" t="s">
        <v>11726</v>
      </c>
      <c r="C11154" s="83" t="s">
        <v>206</v>
      </c>
      <c r="D11154" s="359">
        <v>37.299999999999997</v>
      </c>
      <c r="E11154" s="522" t="s">
        <v>619</v>
      </c>
    </row>
    <row r="11155" spans="1:5" ht="13.5" x14ac:dyDescent="0.25">
      <c r="A11155" s="83">
        <v>1113</v>
      </c>
      <c r="B11155" s="83" t="s">
        <v>11727</v>
      </c>
      <c r="C11155" s="83" t="s">
        <v>206</v>
      </c>
      <c r="D11155" s="359">
        <v>43.61</v>
      </c>
      <c r="E11155" s="522" t="s">
        <v>619</v>
      </c>
    </row>
    <row r="11156" spans="1:5" ht="13.5" x14ac:dyDescent="0.25">
      <c r="A11156" s="83">
        <v>1114</v>
      </c>
      <c r="B11156" s="83" t="s">
        <v>11728</v>
      </c>
      <c r="C11156" s="83" t="s">
        <v>206</v>
      </c>
      <c r="D11156" s="359">
        <v>51.95</v>
      </c>
      <c r="E11156" s="522" t="s">
        <v>619</v>
      </c>
    </row>
    <row r="11157" spans="1:5" ht="13.5" x14ac:dyDescent="0.25">
      <c r="A11157" s="83">
        <v>40873</v>
      </c>
      <c r="B11157" s="83" t="s">
        <v>11729</v>
      </c>
      <c r="C11157" s="83" t="s">
        <v>206</v>
      </c>
      <c r="D11157" s="359">
        <v>40.65</v>
      </c>
      <c r="E11157" s="522" t="s">
        <v>619</v>
      </c>
    </row>
    <row r="11158" spans="1:5" ht="13.5" x14ac:dyDescent="0.25">
      <c r="A11158" s="83">
        <v>20214</v>
      </c>
      <c r="B11158" s="83" t="s">
        <v>11730</v>
      </c>
      <c r="C11158" s="83" t="s">
        <v>225</v>
      </c>
      <c r="D11158" s="359">
        <v>60.91</v>
      </c>
      <c r="E11158" s="522" t="s">
        <v>619</v>
      </c>
    </row>
    <row r="11159" spans="1:5" ht="13.5" x14ac:dyDescent="0.25">
      <c r="A11159" s="83">
        <v>7237</v>
      </c>
      <c r="B11159" s="83" t="s">
        <v>11731</v>
      </c>
      <c r="C11159" s="83" t="s">
        <v>225</v>
      </c>
      <c r="D11159" s="359">
        <v>59.63</v>
      </c>
      <c r="E11159" s="522" t="s">
        <v>619</v>
      </c>
    </row>
    <row r="11160" spans="1:5" ht="13.5" x14ac:dyDescent="0.25">
      <c r="A11160" s="83">
        <v>11757</v>
      </c>
      <c r="B11160" s="83" t="s">
        <v>11732</v>
      </c>
      <c r="C11160" s="83" t="s">
        <v>225</v>
      </c>
      <c r="D11160" s="359">
        <v>24.4</v>
      </c>
      <c r="E11160" s="522" t="s">
        <v>619</v>
      </c>
    </row>
    <row r="11161" spans="1:5" ht="13.5" x14ac:dyDescent="0.25">
      <c r="A11161" s="83">
        <v>11758</v>
      </c>
      <c r="B11161" s="83" t="s">
        <v>11733</v>
      </c>
      <c r="C11161" s="83" t="s">
        <v>225</v>
      </c>
      <c r="D11161" s="359">
        <v>65.400000000000006</v>
      </c>
      <c r="E11161" s="522" t="s">
        <v>619</v>
      </c>
    </row>
    <row r="11162" spans="1:5" ht="13.5" x14ac:dyDescent="0.25">
      <c r="A11162" s="83">
        <v>37526</v>
      </c>
      <c r="B11162" s="83" t="s">
        <v>11734</v>
      </c>
      <c r="C11162" s="83" t="s">
        <v>225</v>
      </c>
      <c r="D11162" s="359">
        <v>3.92</v>
      </c>
      <c r="E11162" s="522" t="s">
        <v>619</v>
      </c>
    </row>
    <row r="11163" spans="1:5" ht="13.5" x14ac:dyDescent="0.25">
      <c r="A11163" s="83">
        <v>6076</v>
      </c>
      <c r="B11163" s="83" t="s">
        <v>11735</v>
      </c>
      <c r="C11163" s="83" t="s">
        <v>229</v>
      </c>
      <c r="D11163" s="359">
        <v>59.34</v>
      </c>
      <c r="E11163" s="522" t="s">
        <v>619</v>
      </c>
    </row>
    <row r="11164" spans="1:5" ht="13.5" x14ac:dyDescent="0.25">
      <c r="A11164" s="83">
        <v>13109</v>
      </c>
      <c r="B11164" s="83" t="s">
        <v>11736</v>
      </c>
      <c r="C11164" s="83" t="s">
        <v>225</v>
      </c>
      <c r="D11164" s="359">
        <v>262.92</v>
      </c>
      <c r="E11164" s="522" t="s">
        <v>619</v>
      </c>
    </row>
    <row r="11165" spans="1:5" ht="13.5" x14ac:dyDescent="0.25">
      <c r="A11165" s="83">
        <v>13110</v>
      </c>
      <c r="B11165" s="83" t="s">
        <v>11737</v>
      </c>
      <c r="C11165" s="83" t="s">
        <v>225</v>
      </c>
      <c r="D11165" s="359">
        <v>346.01</v>
      </c>
      <c r="E11165" s="522" t="s">
        <v>619</v>
      </c>
    </row>
    <row r="11166" spans="1:5" ht="13.5" x14ac:dyDescent="0.25">
      <c r="A11166" s="83">
        <v>7581</v>
      </c>
      <c r="B11166" s="83" t="s">
        <v>11738</v>
      </c>
      <c r="C11166" s="83" t="s">
        <v>225</v>
      </c>
      <c r="D11166" s="359">
        <v>3.76</v>
      </c>
      <c r="E11166" s="522" t="s">
        <v>619</v>
      </c>
    </row>
    <row r="11167" spans="1:5" ht="13.5" x14ac:dyDescent="0.25">
      <c r="A11167" s="83">
        <v>4509</v>
      </c>
      <c r="B11167" s="83" t="s">
        <v>11739</v>
      </c>
      <c r="C11167" s="83" t="s">
        <v>206</v>
      </c>
      <c r="D11167" s="359">
        <v>3.67</v>
      </c>
      <c r="E11167" s="522" t="s">
        <v>619</v>
      </c>
    </row>
    <row r="11168" spans="1:5" ht="13.5" x14ac:dyDescent="0.25">
      <c r="A11168" s="83">
        <v>4512</v>
      </c>
      <c r="B11168" s="83" t="s">
        <v>11740</v>
      </c>
      <c r="C11168" s="83" t="s">
        <v>206</v>
      </c>
      <c r="D11168" s="359">
        <v>1.75</v>
      </c>
      <c r="E11168" s="522" t="s">
        <v>619</v>
      </c>
    </row>
    <row r="11169" spans="1:5" ht="13.5" x14ac:dyDescent="0.25">
      <c r="A11169" s="83">
        <v>4517</v>
      </c>
      <c r="B11169" s="83" t="s">
        <v>11741</v>
      </c>
      <c r="C11169" s="83" t="s">
        <v>206</v>
      </c>
      <c r="D11169" s="359">
        <v>2.5299999999999998</v>
      </c>
      <c r="E11169" s="522" t="s">
        <v>619</v>
      </c>
    </row>
    <row r="11170" spans="1:5" ht="13.5" x14ac:dyDescent="0.25">
      <c r="A11170" s="83">
        <v>20206</v>
      </c>
      <c r="B11170" s="83" t="s">
        <v>11742</v>
      </c>
      <c r="C11170" s="83" t="s">
        <v>206</v>
      </c>
      <c r="D11170" s="359">
        <v>9.35</v>
      </c>
      <c r="E11170" s="522" t="s">
        <v>619</v>
      </c>
    </row>
    <row r="11171" spans="1:5" ht="13.5" x14ac:dyDescent="0.25">
      <c r="A11171" s="83">
        <v>4460</v>
      </c>
      <c r="B11171" s="83" t="s">
        <v>11743</v>
      </c>
      <c r="C11171" s="83" t="s">
        <v>206</v>
      </c>
      <c r="D11171" s="359">
        <v>9.6</v>
      </c>
      <c r="E11171" s="522" t="s">
        <v>619</v>
      </c>
    </row>
    <row r="11172" spans="1:5" ht="13.5" x14ac:dyDescent="0.25">
      <c r="A11172" s="83">
        <v>4417</v>
      </c>
      <c r="B11172" s="83" t="s">
        <v>11744</v>
      </c>
      <c r="C11172" s="83" t="s">
        <v>206</v>
      </c>
      <c r="D11172" s="359">
        <v>7.4</v>
      </c>
      <c r="E11172" s="522" t="s">
        <v>619</v>
      </c>
    </row>
    <row r="11173" spans="1:5" ht="13.5" x14ac:dyDescent="0.25">
      <c r="A11173" s="83">
        <v>4415</v>
      </c>
      <c r="B11173" s="83" t="s">
        <v>11745</v>
      </c>
      <c r="C11173" s="83" t="s">
        <v>206</v>
      </c>
      <c r="D11173" s="359">
        <v>5.14</v>
      </c>
      <c r="E11173" s="522" t="s">
        <v>619</v>
      </c>
    </row>
    <row r="11174" spans="1:5" ht="13.5" x14ac:dyDescent="0.25">
      <c r="A11174" s="83">
        <v>37373</v>
      </c>
      <c r="B11174" s="83" t="s">
        <v>11746</v>
      </c>
      <c r="C11174" s="83" t="s">
        <v>547</v>
      </c>
      <c r="D11174" s="359">
        <v>0.06</v>
      </c>
      <c r="E11174" s="522" t="s">
        <v>619</v>
      </c>
    </row>
    <row r="11175" spans="1:5" ht="13.5" x14ac:dyDescent="0.25">
      <c r="A11175" s="83">
        <v>40864</v>
      </c>
      <c r="B11175" s="83" t="s">
        <v>11747</v>
      </c>
      <c r="C11175" s="83" t="s">
        <v>232</v>
      </c>
      <c r="D11175" s="359">
        <v>11.8</v>
      </c>
      <c r="E11175" s="522" t="s">
        <v>619</v>
      </c>
    </row>
    <row r="11176" spans="1:5" ht="13.5" x14ac:dyDescent="0.25">
      <c r="A11176" s="83">
        <v>4734</v>
      </c>
      <c r="B11176" s="83" t="s">
        <v>11748</v>
      </c>
      <c r="C11176" s="83" t="s">
        <v>229</v>
      </c>
      <c r="D11176" s="359">
        <v>102.23</v>
      </c>
      <c r="E11176" s="522" t="s">
        <v>619</v>
      </c>
    </row>
    <row r="11177" spans="1:5" ht="13.5" x14ac:dyDescent="0.25">
      <c r="A11177" s="83">
        <v>6085</v>
      </c>
      <c r="B11177" s="83" t="s">
        <v>11749</v>
      </c>
      <c r="C11177" s="83" t="s">
        <v>7331</v>
      </c>
      <c r="D11177" s="359">
        <v>10.01</v>
      </c>
      <c r="E11177" s="522" t="s">
        <v>619</v>
      </c>
    </row>
    <row r="11178" spans="1:5" ht="13.5" x14ac:dyDescent="0.25">
      <c r="A11178" s="83">
        <v>38396</v>
      </c>
      <c r="B11178" s="83" t="s">
        <v>11750</v>
      </c>
      <c r="C11178" s="83" t="s">
        <v>225</v>
      </c>
      <c r="D11178" s="359">
        <v>469.65</v>
      </c>
      <c r="E11178" s="522" t="s">
        <v>619</v>
      </c>
    </row>
    <row r="11179" spans="1:5" ht="13.5" x14ac:dyDescent="0.25">
      <c r="A11179" s="83">
        <v>11622</v>
      </c>
      <c r="B11179" s="83" t="s">
        <v>11751</v>
      </c>
      <c r="C11179" s="83" t="s">
        <v>260</v>
      </c>
      <c r="D11179" s="359">
        <v>62.61</v>
      </c>
      <c r="E11179" s="522" t="s">
        <v>619</v>
      </c>
    </row>
    <row r="11180" spans="1:5" ht="13.5" x14ac:dyDescent="0.25">
      <c r="A11180" s="83">
        <v>43143</v>
      </c>
      <c r="B11180" s="83" t="s">
        <v>11752</v>
      </c>
      <c r="C11180" s="83" t="s">
        <v>7331</v>
      </c>
      <c r="D11180" s="359">
        <v>23.64</v>
      </c>
      <c r="E11180" s="522" t="s">
        <v>619</v>
      </c>
    </row>
    <row r="11181" spans="1:5" ht="13.5" x14ac:dyDescent="0.25">
      <c r="A11181" s="83">
        <v>7317</v>
      </c>
      <c r="B11181" s="83" t="s">
        <v>11753</v>
      </c>
      <c r="C11181" s="83" t="s">
        <v>260</v>
      </c>
      <c r="D11181" s="359">
        <v>32.94</v>
      </c>
      <c r="E11181" s="522" t="s">
        <v>619</v>
      </c>
    </row>
    <row r="11182" spans="1:5" ht="13.5" x14ac:dyDescent="0.25">
      <c r="A11182" s="83">
        <v>142</v>
      </c>
      <c r="B11182" s="83" t="s">
        <v>11754</v>
      </c>
      <c r="C11182" s="83" t="s">
        <v>11755</v>
      </c>
      <c r="D11182" s="359">
        <v>29.54</v>
      </c>
      <c r="E11182" s="522" t="s">
        <v>619</v>
      </c>
    </row>
    <row r="11183" spans="1:5" ht="13.5" x14ac:dyDescent="0.25">
      <c r="A11183" s="83">
        <v>43142</v>
      </c>
      <c r="B11183" s="83" t="s">
        <v>11756</v>
      </c>
      <c r="C11183" s="83" t="s">
        <v>7331</v>
      </c>
      <c r="D11183" s="359">
        <v>134.19</v>
      </c>
      <c r="E11183" s="522" t="s">
        <v>619</v>
      </c>
    </row>
    <row r="11184" spans="1:5" ht="13.5" x14ac:dyDescent="0.25">
      <c r="A11184" s="83">
        <v>38123</v>
      </c>
      <c r="B11184" s="83" t="s">
        <v>11757</v>
      </c>
      <c r="C11184" s="83" t="s">
        <v>260</v>
      </c>
      <c r="D11184" s="359">
        <v>63.28</v>
      </c>
      <c r="E11184" s="522" t="s">
        <v>619</v>
      </c>
    </row>
    <row r="11185" spans="1:5" ht="13.5" x14ac:dyDescent="0.25">
      <c r="A11185" s="83">
        <v>42701</v>
      </c>
      <c r="B11185" s="83" t="s">
        <v>11758</v>
      </c>
      <c r="C11185" s="83" t="s">
        <v>225</v>
      </c>
      <c r="D11185" s="359">
        <v>59.25</v>
      </c>
      <c r="E11185" s="522" t="s">
        <v>619</v>
      </c>
    </row>
    <row r="11186" spans="1:5" ht="13.5" x14ac:dyDescent="0.25">
      <c r="A11186" s="83">
        <v>42702</v>
      </c>
      <c r="B11186" s="83" t="s">
        <v>11759</v>
      </c>
      <c r="C11186" s="83" t="s">
        <v>225</v>
      </c>
      <c r="D11186" s="359">
        <v>105.28</v>
      </c>
      <c r="E11186" s="522" t="s">
        <v>619</v>
      </c>
    </row>
    <row r="11187" spans="1:5" ht="13.5" x14ac:dyDescent="0.25">
      <c r="A11187" s="83">
        <v>37955</v>
      </c>
      <c r="B11187" s="83" t="s">
        <v>11760</v>
      </c>
      <c r="C11187" s="83" t="s">
        <v>225</v>
      </c>
      <c r="D11187" s="359">
        <v>136.44</v>
      </c>
      <c r="E11187" s="522" t="s">
        <v>619</v>
      </c>
    </row>
    <row r="11188" spans="1:5" ht="13.5" x14ac:dyDescent="0.25">
      <c r="A11188" s="83">
        <v>42699</v>
      </c>
      <c r="B11188" s="83" t="s">
        <v>11761</v>
      </c>
      <c r="C11188" s="83" t="s">
        <v>225</v>
      </c>
      <c r="D11188" s="359">
        <v>36.19</v>
      </c>
      <c r="E11188" s="522" t="s">
        <v>619</v>
      </c>
    </row>
    <row r="11189" spans="1:5" ht="13.5" x14ac:dyDescent="0.25">
      <c r="A11189" s="83">
        <v>42700</v>
      </c>
      <c r="B11189" s="83" t="s">
        <v>11762</v>
      </c>
      <c r="C11189" s="83" t="s">
        <v>225</v>
      </c>
      <c r="D11189" s="359">
        <v>103.18</v>
      </c>
      <c r="E11189" s="522" t="s">
        <v>619</v>
      </c>
    </row>
    <row r="11190" spans="1:5" ht="13.5" x14ac:dyDescent="0.25">
      <c r="A11190" s="83">
        <v>37743</v>
      </c>
      <c r="B11190" s="83" t="s">
        <v>11763</v>
      </c>
      <c r="C11190" s="83" t="s">
        <v>225</v>
      </c>
      <c r="D11190" s="359">
        <v>201768.04</v>
      </c>
      <c r="E11190" s="522" t="s">
        <v>619</v>
      </c>
    </row>
    <row r="11191" spans="1:5" ht="13.5" x14ac:dyDescent="0.25">
      <c r="A11191" s="83">
        <v>37744</v>
      </c>
      <c r="B11191" s="83" t="s">
        <v>11764</v>
      </c>
      <c r="C11191" s="83" t="s">
        <v>225</v>
      </c>
      <c r="D11191" s="359">
        <v>237241.25</v>
      </c>
      <c r="E11191" s="522" t="s">
        <v>619</v>
      </c>
    </row>
    <row r="11192" spans="1:5" ht="13.5" x14ac:dyDescent="0.25">
      <c r="A11192" s="83">
        <v>37741</v>
      </c>
      <c r="B11192" s="83" t="s">
        <v>11765</v>
      </c>
      <c r="C11192" s="83" t="s">
        <v>225</v>
      </c>
      <c r="D11192" s="359">
        <v>183466.57</v>
      </c>
      <c r="E11192" s="522" t="s">
        <v>619</v>
      </c>
    </row>
    <row r="11193" spans="1:5" ht="13.5" x14ac:dyDescent="0.25">
      <c r="A11193" s="83">
        <v>39396</v>
      </c>
      <c r="B11193" s="83" t="s">
        <v>11766</v>
      </c>
      <c r="C11193" s="83" t="s">
        <v>225</v>
      </c>
      <c r="D11193" s="359">
        <v>72.94</v>
      </c>
      <c r="E11193" s="522" t="s">
        <v>619</v>
      </c>
    </row>
    <row r="11194" spans="1:5" ht="13.5" x14ac:dyDescent="0.25">
      <c r="A11194" s="83">
        <v>39392</v>
      </c>
      <c r="B11194" s="83" t="s">
        <v>11767</v>
      </c>
      <c r="C11194" s="83" t="s">
        <v>225</v>
      </c>
      <c r="D11194" s="359">
        <v>82.28</v>
      </c>
      <c r="E11194" s="522" t="s">
        <v>619</v>
      </c>
    </row>
    <row r="11195" spans="1:5" ht="13.5" x14ac:dyDescent="0.25">
      <c r="A11195" s="83">
        <v>39393</v>
      </c>
      <c r="B11195" s="83" t="s">
        <v>11768</v>
      </c>
      <c r="C11195" s="83" t="s">
        <v>225</v>
      </c>
      <c r="D11195" s="359">
        <v>50.89</v>
      </c>
      <c r="E11195" s="522" t="s">
        <v>619</v>
      </c>
    </row>
    <row r="11196" spans="1:5" ht="13.5" x14ac:dyDescent="0.25">
      <c r="A11196" s="83">
        <v>39394</v>
      </c>
      <c r="B11196" s="83" t="s">
        <v>11769</v>
      </c>
      <c r="C11196" s="83" t="s">
        <v>225</v>
      </c>
      <c r="D11196" s="359">
        <v>57.27</v>
      </c>
      <c r="E11196" s="522" t="s">
        <v>619</v>
      </c>
    </row>
    <row r="11197" spans="1:5" ht="13.5" x14ac:dyDescent="0.25">
      <c r="A11197" s="83">
        <v>39395</v>
      </c>
      <c r="B11197" s="83" t="s">
        <v>11770</v>
      </c>
      <c r="C11197" s="83" t="s">
        <v>225</v>
      </c>
      <c r="D11197" s="359">
        <v>53.26</v>
      </c>
      <c r="E11197" s="522" t="s">
        <v>619</v>
      </c>
    </row>
    <row r="11198" spans="1:5" ht="13.5" x14ac:dyDescent="0.25">
      <c r="A11198" s="83">
        <v>14618</v>
      </c>
      <c r="B11198" s="83" t="s">
        <v>11771</v>
      </c>
      <c r="C11198" s="83" t="s">
        <v>225</v>
      </c>
      <c r="D11198" s="359">
        <v>1655.2</v>
      </c>
      <c r="E11198" s="522" t="s">
        <v>619</v>
      </c>
    </row>
    <row r="11199" spans="1:5" ht="13.5" x14ac:dyDescent="0.25">
      <c r="A11199" s="83">
        <v>40269</v>
      </c>
      <c r="B11199" s="83" t="s">
        <v>11772</v>
      </c>
      <c r="C11199" s="83" t="s">
        <v>225</v>
      </c>
      <c r="D11199" s="359">
        <v>6668.68</v>
      </c>
      <c r="E11199" s="522" t="s">
        <v>619</v>
      </c>
    </row>
    <row r="11200" spans="1:5" ht="13.5" x14ac:dyDescent="0.25">
      <c r="A11200" s="83">
        <v>6110</v>
      </c>
      <c r="B11200" s="83" t="s">
        <v>11773</v>
      </c>
      <c r="C11200" s="83" t="s">
        <v>547</v>
      </c>
      <c r="D11200" s="359">
        <v>18.670000000000002</v>
      </c>
      <c r="E11200" s="522" t="s">
        <v>619</v>
      </c>
    </row>
    <row r="11201" spans="1:5" ht="13.5" x14ac:dyDescent="0.25">
      <c r="A11201" s="83">
        <v>40910</v>
      </c>
      <c r="B11201" s="83" t="s">
        <v>11774</v>
      </c>
      <c r="C11201" s="83" t="s">
        <v>232</v>
      </c>
      <c r="D11201" s="359">
        <v>3283.8</v>
      </c>
      <c r="E11201" s="522" t="s">
        <v>619</v>
      </c>
    </row>
    <row r="11202" spans="1:5" ht="13.5" x14ac:dyDescent="0.25">
      <c r="A11202" s="83">
        <v>6111</v>
      </c>
      <c r="B11202" s="83" t="s">
        <v>11775</v>
      </c>
      <c r="C11202" s="83" t="s">
        <v>547</v>
      </c>
      <c r="D11202" s="359">
        <v>11.77</v>
      </c>
      <c r="E11202" s="522" t="s">
        <v>619</v>
      </c>
    </row>
    <row r="11203" spans="1:5" ht="13.5" x14ac:dyDescent="0.25">
      <c r="A11203" s="83">
        <v>41084</v>
      </c>
      <c r="B11203" s="83" t="s">
        <v>11776</v>
      </c>
      <c r="C11203" s="83" t="s">
        <v>232</v>
      </c>
      <c r="D11203" s="359">
        <v>2070.38</v>
      </c>
      <c r="E11203" s="522" t="s">
        <v>619</v>
      </c>
    </row>
    <row r="11204" spans="1:5" ht="13.5" x14ac:dyDescent="0.25">
      <c r="A11204" s="83">
        <v>25950</v>
      </c>
      <c r="B11204" s="83" t="s">
        <v>11777</v>
      </c>
      <c r="C11204" s="83" t="s">
        <v>229</v>
      </c>
      <c r="D11204" s="359">
        <v>30.94</v>
      </c>
      <c r="E11204" s="522" t="s">
        <v>619</v>
      </c>
    </row>
    <row r="11205" spans="1:5" ht="13.5" x14ac:dyDescent="0.25">
      <c r="A11205" s="83">
        <v>38637</v>
      </c>
      <c r="B11205" s="83" t="s">
        <v>11778</v>
      </c>
      <c r="C11205" s="83" t="s">
        <v>225</v>
      </c>
      <c r="D11205" s="359">
        <v>189.84</v>
      </c>
      <c r="E11205" s="522" t="s">
        <v>619</v>
      </c>
    </row>
    <row r="11206" spans="1:5" ht="13.5" x14ac:dyDescent="0.25">
      <c r="A11206" s="83">
        <v>6150</v>
      </c>
      <c r="B11206" s="83" t="s">
        <v>11779</v>
      </c>
      <c r="C11206" s="83" t="s">
        <v>225</v>
      </c>
      <c r="D11206" s="359">
        <v>192.16</v>
      </c>
      <c r="E11206" s="522" t="s">
        <v>619</v>
      </c>
    </row>
    <row r="11207" spans="1:5" ht="13.5" x14ac:dyDescent="0.25">
      <c r="A11207" s="83">
        <v>6136</v>
      </c>
      <c r="B11207" s="83" t="s">
        <v>11780</v>
      </c>
      <c r="C11207" s="83" t="s">
        <v>225</v>
      </c>
      <c r="D11207" s="359">
        <v>151.05000000000001</v>
      </c>
      <c r="E11207" s="522" t="s">
        <v>619</v>
      </c>
    </row>
    <row r="11208" spans="1:5" ht="13.5" x14ac:dyDescent="0.25">
      <c r="A11208" s="83">
        <v>38638</v>
      </c>
      <c r="B11208" s="83" t="s">
        <v>11781</v>
      </c>
      <c r="C11208" s="83" t="s">
        <v>225</v>
      </c>
      <c r="D11208" s="359">
        <v>159.97</v>
      </c>
      <c r="E11208" s="522" t="s">
        <v>619</v>
      </c>
    </row>
    <row r="11209" spans="1:5" ht="13.5" x14ac:dyDescent="0.25">
      <c r="A11209" s="83">
        <v>20262</v>
      </c>
      <c r="B11209" s="83" t="s">
        <v>11782</v>
      </c>
      <c r="C11209" s="83" t="s">
        <v>225</v>
      </c>
      <c r="D11209" s="359">
        <v>13.63</v>
      </c>
      <c r="E11209" s="522" t="s">
        <v>619</v>
      </c>
    </row>
    <row r="11210" spans="1:5" ht="13.5" x14ac:dyDescent="0.25">
      <c r="A11210" s="83">
        <v>6148</v>
      </c>
      <c r="B11210" s="83" t="s">
        <v>11783</v>
      </c>
      <c r="C11210" s="83" t="s">
        <v>225</v>
      </c>
      <c r="D11210" s="359">
        <v>7.51</v>
      </c>
      <c r="E11210" s="522" t="s">
        <v>619</v>
      </c>
    </row>
    <row r="11211" spans="1:5" ht="13.5" x14ac:dyDescent="0.25">
      <c r="A11211" s="83">
        <v>6145</v>
      </c>
      <c r="B11211" s="83" t="s">
        <v>11784</v>
      </c>
      <c r="C11211" s="83" t="s">
        <v>225</v>
      </c>
      <c r="D11211" s="359">
        <v>13.49</v>
      </c>
      <c r="E11211" s="522" t="s">
        <v>619</v>
      </c>
    </row>
    <row r="11212" spans="1:5" ht="13.5" x14ac:dyDescent="0.25">
      <c r="A11212" s="83">
        <v>6149</v>
      </c>
      <c r="B11212" s="83" t="s">
        <v>11785</v>
      </c>
      <c r="C11212" s="83" t="s">
        <v>225</v>
      </c>
      <c r="D11212" s="359">
        <v>12.72</v>
      </c>
      <c r="E11212" s="522" t="s">
        <v>619</v>
      </c>
    </row>
    <row r="11213" spans="1:5" ht="13.5" x14ac:dyDescent="0.25">
      <c r="A11213" s="83">
        <v>6146</v>
      </c>
      <c r="B11213" s="83" t="s">
        <v>11786</v>
      </c>
      <c r="C11213" s="83" t="s">
        <v>225</v>
      </c>
      <c r="D11213" s="359">
        <v>13.5</v>
      </c>
      <c r="E11213" s="522" t="s">
        <v>619</v>
      </c>
    </row>
    <row r="11214" spans="1:5" ht="13.5" x14ac:dyDescent="0.25">
      <c r="A11214" s="83">
        <v>26026</v>
      </c>
      <c r="B11214" s="83" t="s">
        <v>11787</v>
      </c>
      <c r="C11214" s="83" t="s">
        <v>260</v>
      </c>
      <c r="D11214" s="359">
        <v>2.48</v>
      </c>
      <c r="E11214" s="522" t="s">
        <v>619</v>
      </c>
    </row>
    <row r="11215" spans="1:5" ht="13.5" x14ac:dyDescent="0.25">
      <c r="A11215" s="83">
        <v>39961</v>
      </c>
      <c r="B11215" s="83" t="s">
        <v>11788</v>
      </c>
      <c r="C11215" s="83" t="s">
        <v>225</v>
      </c>
      <c r="D11215" s="359">
        <v>19.52</v>
      </c>
      <c r="E11215" s="522" t="s">
        <v>619</v>
      </c>
    </row>
    <row r="11216" spans="1:5" ht="13.5" x14ac:dyDescent="0.25">
      <c r="A11216" s="83">
        <v>42433</v>
      </c>
      <c r="B11216" s="83" t="s">
        <v>11789</v>
      </c>
      <c r="C11216" s="83" t="s">
        <v>225</v>
      </c>
      <c r="D11216" s="359">
        <v>4205.03</v>
      </c>
      <c r="E11216" s="522" t="s">
        <v>619</v>
      </c>
    </row>
    <row r="11217" spans="1:5" ht="13.5" x14ac:dyDescent="0.25">
      <c r="A11217" s="83">
        <v>42434</v>
      </c>
      <c r="B11217" s="83" t="s">
        <v>11790</v>
      </c>
      <c r="C11217" s="83" t="s">
        <v>225</v>
      </c>
      <c r="D11217" s="359">
        <v>4544.1400000000003</v>
      </c>
      <c r="E11217" s="522" t="s">
        <v>619</v>
      </c>
    </row>
    <row r="11218" spans="1:5" ht="13.5" x14ac:dyDescent="0.25">
      <c r="A11218" s="83">
        <v>42435</v>
      </c>
      <c r="B11218" s="83" t="s">
        <v>11791</v>
      </c>
      <c r="C11218" s="83" t="s">
        <v>225</v>
      </c>
      <c r="D11218" s="359">
        <v>2265.9899999999998</v>
      </c>
      <c r="E11218" s="522" t="s">
        <v>619</v>
      </c>
    </row>
    <row r="11219" spans="1:5" ht="13.5" x14ac:dyDescent="0.25">
      <c r="A11219" s="83">
        <v>38061</v>
      </c>
      <c r="B11219" s="83" t="s">
        <v>11792</v>
      </c>
      <c r="C11219" s="83" t="s">
        <v>225</v>
      </c>
      <c r="D11219" s="359">
        <v>36.33</v>
      </c>
      <c r="E11219" s="522" t="s">
        <v>619</v>
      </c>
    </row>
    <row r="11220" spans="1:5" ht="13.5" x14ac:dyDescent="0.25">
      <c r="A11220" s="83">
        <v>20250</v>
      </c>
      <c r="B11220" s="83" t="s">
        <v>11793</v>
      </c>
      <c r="C11220" s="83" t="s">
        <v>260</v>
      </c>
      <c r="D11220" s="359">
        <v>17.649999999999999</v>
      </c>
      <c r="E11220" s="522" t="s">
        <v>619</v>
      </c>
    </row>
    <row r="11221" spans="1:5" ht="13.5" x14ac:dyDescent="0.25">
      <c r="A11221" s="83">
        <v>13388</v>
      </c>
      <c r="B11221" s="83" t="s">
        <v>11794</v>
      </c>
      <c r="C11221" s="83" t="s">
        <v>260</v>
      </c>
      <c r="D11221" s="359">
        <v>142.34</v>
      </c>
      <c r="E11221" s="522" t="s">
        <v>619</v>
      </c>
    </row>
    <row r="11222" spans="1:5" ht="13.5" x14ac:dyDescent="0.25">
      <c r="A11222" s="83">
        <v>39914</v>
      </c>
      <c r="B11222" s="83" t="s">
        <v>11795</v>
      </c>
      <c r="C11222" s="83" t="s">
        <v>260</v>
      </c>
      <c r="D11222" s="359">
        <v>273.60000000000002</v>
      </c>
      <c r="E11222" s="522" t="s">
        <v>619</v>
      </c>
    </row>
    <row r="11223" spans="1:5" ht="13.5" x14ac:dyDescent="0.25">
      <c r="A11223" s="83">
        <v>12732</v>
      </c>
      <c r="B11223" s="83" t="s">
        <v>11796</v>
      </c>
      <c r="C11223" s="83" t="s">
        <v>225</v>
      </c>
      <c r="D11223" s="359">
        <v>315.69</v>
      </c>
      <c r="E11223" s="522" t="s">
        <v>619</v>
      </c>
    </row>
    <row r="11224" spans="1:5" ht="13.5" x14ac:dyDescent="0.25">
      <c r="A11224" s="83">
        <v>6160</v>
      </c>
      <c r="B11224" s="83" t="s">
        <v>11797</v>
      </c>
      <c r="C11224" s="83" t="s">
        <v>547</v>
      </c>
      <c r="D11224" s="359">
        <v>18.91</v>
      </c>
      <c r="E11224" s="522" t="s">
        <v>619</v>
      </c>
    </row>
    <row r="11225" spans="1:5" ht="13.5" x14ac:dyDescent="0.25">
      <c r="A11225" s="83">
        <v>41087</v>
      </c>
      <c r="B11225" s="83" t="s">
        <v>11798</v>
      </c>
      <c r="C11225" s="83" t="s">
        <v>232</v>
      </c>
      <c r="D11225" s="359">
        <v>3325.51</v>
      </c>
      <c r="E11225" s="522" t="s">
        <v>619</v>
      </c>
    </row>
    <row r="11226" spans="1:5" ht="13.5" x14ac:dyDescent="0.25">
      <c r="A11226" s="83">
        <v>6166</v>
      </c>
      <c r="B11226" s="83" t="s">
        <v>11799</v>
      </c>
      <c r="C11226" s="83" t="s">
        <v>547</v>
      </c>
      <c r="D11226" s="359">
        <v>20.59</v>
      </c>
      <c r="E11226" s="522" t="s">
        <v>619</v>
      </c>
    </row>
    <row r="11227" spans="1:5" ht="13.5" x14ac:dyDescent="0.25">
      <c r="A11227" s="83">
        <v>41088</v>
      </c>
      <c r="B11227" s="83" t="s">
        <v>11800</v>
      </c>
      <c r="C11227" s="83" t="s">
        <v>232</v>
      </c>
      <c r="D11227" s="359">
        <v>3622.4</v>
      </c>
      <c r="E11227" s="522" t="s">
        <v>619</v>
      </c>
    </row>
    <row r="11228" spans="1:5" ht="13.5" x14ac:dyDescent="0.25">
      <c r="A11228" s="83">
        <v>20232</v>
      </c>
      <c r="B11228" s="83" t="s">
        <v>11801</v>
      </c>
      <c r="C11228" s="83" t="s">
        <v>206</v>
      </c>
      <c r="D11228" s="359">
        <v>36.869999999999997</v>
      </c>
      <c r="E11228" s="522" t="s">
        <v>619</v>
      </c>
    </row>
    <row r="11229" spans="1:5" ht="13.5" x14ac:dyDescent="0.25">
      <c r="A11229" s="83">
        <v>10856</v>
      </c>
      <c r="B11229" s="83" t="s">
        <v>11802</v>
      </c>
      <c r="C11229" s="83" t="s">
        <v>206</v>
      </c>
      <c r="D11229" s="359">
        <v>79.39</v>
      </c>
      <c r="E11229" s="522" t="s">
        <v>619</v>
      </c>
    </row>
    <row r="11230" spans="1:5" ht="13.5" x14ac:dyDescent="0.25">
      <c r="A11230" s="83">
        <v>4828</v>
      </c>
      <c r="B11230" s="83" t="s">
        <v>11803</v>
      </c>
      <c r="C11230" s="83" t="s">
        <v>206</v>
      </c>
      <c r="D11230" s="359">
        <v>53.3</v>
      </c>
      <c r="E11230" s="522" t="s">
        <v>619</v>
      </c>
    </row>
    <row r="11231" spans="1:5" ht="13.5" x14ac:dyDescent="0.25">
      <c r="A11231" s="83">
        <v>20249</v>
      </c>
      <c r="B11231" s="83" t="s">
        <v>11804</v>
      </c>
      <c r="C11231" s="83" t="s">
        <v>206</v>
      </c>
      <c r="D11231" s="359">
        <v>29.19</v>
      </c>
      <c r="E11231" s="522" t="s">
        <v>619</v>
      </c>
    </row>
    <row r="11232" spans="1:5" ht="13.5" x14ac:dyDescent="0.25">
      <c r="A11232" s="83">
        <v>11609</v>
      </c>
      <c r="B11232" s="83" t="s">
        <v>11805</v>
      </c>
      <c r="C11232" s="83" t="s">
        <v>7331</v>
      </c>
      <c r="D11232" s="359">
        <v>10.4</v>
      </c>
      <c r="E11232" s="522" t="s">
        <v>619</v>
      </c>
    </row>
    <row r="11233" spans="1:5" ht="13.5" x14ac:dyDescent="0.25">
      <c r="A11233" s="83">
        <v>20083</v>
      </c>
      <c r="B11233" s="83" t="s">
        <v>11806</v>
      </c>
      <c r="C11233" s="83" t="s">
        <v>225</v>
      </c>
      <c r="D11233" s="359">
        <v>72.7</v>
      </c>
      <c r="E11233" s="522" t="s">
        <v>619</v>
      </c>
    </row>
    <row r="11234" spans="1:5" ht="13.5" x14ac:dyDescent="0.25">
      <c r="A11234" s="83">
        <v>10691</v>
      </c>
      <c r="B11234" s="83" t="s">
        <v>11807</v>
      </c>
      <c r="C11234" s="83" t="s">
        <v>7331</v>
      </c>
      <c r="D11234" s="359">
        <v>42.6</v>
      </c>
      <c r="E11234" s="522" t="s">
        <v>619</v>
      </c>
    </row>
    <row r="11235" spans="1:5" ht="13.5" x14ac:dyDescent="0.25">
      <c r="A11235" s="83">
        <v>12295</v>
      </c>
      <c r="B11235" s="83" t="s">
        <v>11808</v>
      </c>
      <c r="C11235" s="83" t="s">
        <v>225</v>
      </c>
      <c r="D11235" s="359">
        <v>3.26</v>
      </c>
      <c r="E11235" s="522" t="s">
        <v>619</v>
      </c>
    </row>
    <row r="11236" spans="1:5" ht="13.5" x14ac:dyDescent="0.25">
      <c r="A11236" s="83">
        <v>12296</v>
      </c>
      <c r="B11236" s="83" t="s">
        <v>11809</v>
      </c>
      <c r="C11236" s="83" t="s">
        <v>225</v>
      </c>
      <c r="D11236" s="359">
        <v>4.22</v>
      </c>
      <c r="E11236" s="522" t="s">
        <v>619</v>
      </c>
    </row>
    <row r="11237" spans="1:5" ht="13.5" x14ac:dyDescent="0.25">
      <c r="A11237" s="83">
        <v>12294</v>
      </c>
      <c r="B11237" s="83" t="s">
        <v>11810</v>
      </c>
      <c r="C11237" s="83" t="s">
        <v>225</v>
      </c>
      <c r="D11237" s="359">
        <v>10.14</v>
      </c>
      <c r="E11237" s="522" t="s">
        <v>619</v>
      </c>
    </row>
    <row r="11238" spans="1:5" ht="13.5" x14ac:dyDescent="0.25">
      <c r="A11238" s="83">
        <v>14543</v>
      </c>
      <c r="B11238" s="83" t="s">
        <v>11811</v>
      </c>
      <c r="C11238" s="83" t="s">
        <v>225</v>
      </c>
      <c r="D11238" s="359">
        <v>7.24</v>
      </c>
      <c r="E11238" s="522" t="s">
        <v>619</v>
      </c>
    </row>
    <row r="11239" spans="1:5" ht="13.5" x14ac:dyDescent="0.25">
      <c r="A11239" s="83">
        <v>13329</v>
      </c>
      <c r="B11239" s="83" t="s">
        <v>11812</v>
      </c>
      <c r="C11239" s="83" t="s">
        <v>225</v>
      </c>
      <c r="D11239" s="359">
        <v>4.25</v>
      </c>
      <c r="E11239" s="522" t="s">
        <v>619</v>
      </c>
    </row>
    <row r="11240" spans="1:5" ht="13.5" x14ac:dyDescent="0.25">
      <c r="A11240" s="83">
        <v>21044</v>
      </c>
      <c r="B11240" s="83" t="s">
        <v>11813</v>
      </c>
      <c r="C11240" s="83" t="s">
        <v>225</v>
      </c>
      <c r="D11240" s="359">
        <v>40.880000000000003</v>
      </c>
      <c r="E11240" s="522" t="s">
        <v>619</v>
      </c>
    </row>
    <row r="11241" spans="1:5" ht="13.5" x14ac:dyDescent="0.25">
      <c r="A11241" s="83">
        <v>21045</v>
      </c>
      <c r="B11241" s="83" t="s">
        <v>11814</v>
      </c>
      <c r="C11241" s="83" t="s">
        <v>225</v>
      </c>
      <c r="D11241" s="359">
        <v>55.99</v>
      </c>
      <c r="E11241" s="522" t="s">
        <v>619</v>
      </c>
    </row>
    <row r="11242" spans="1:5" ht="13.5" x14ac:dyDescent="0.25">
      <c r="A11242" s="83">
        <v>21040</v>
      </c>
      <c r="B11242" s="83" t="s">
        <v>11815</v>
      </c>
      <c r="C11242" s="83" t="s">
        <v>225</v>
      </c>
      <c r="D11242" s="359">
        <v>40</v>
      </c>
      <c r="E11242" s="522" t="s">
        <v>619</v>
      </c>
    </row>
    <row r="11243" spans="1:5" ht="13.5" x14ac:dyDescent="0.25">
      <c r="A11243" s="83">
        <v>21041</v>
      </c>
      <c r="B11243" s="83" t="s">
        <v>11816</v>
      </c>
      <c r="C11243" s="83" t="s">
        <v>225</v>
      </c>
      <c r="D11243" s="359">
        <v>48.28</v>
      </c>
      <c r="E11243" s="522" t="s">
        <v>619</v>
      </c>
    </row>
    <row r="11244" spans="1:5" ht="13.5" x14ac:dyDescent="0.25">
      <c r="A11244" s="83">
        <v>21047</v>
      </c>
      <c r="B11244" s="83" t="s">
        <v>11817</v>
      </c>
      <c r="C11244" s="83" t="s">
        <v>225</v>
      </c>
      <c r="D11244" s="359">
        <v>60.26</v>
      </c>
      <c r="E11244" s="522" t="s">
        <v>619</v>
      </c>
    </row>
    <row r="11245" spans="1:5" ht="13.5" x14ac:dyDescent="0.25">
      <c r="A11245" s="83">
        <v>21043</v>
      </c>
      <c r="B11245" s="83" t="s">
        <v>11818</v>
      </c>
      <c r="C11245" s="83" t="s">
        <v>225</v>
      </c>
      <c r="D11245" s="359">
        <v>58.67</v>
      </c>
      <c r="E11245" s="522" t="s">
        <v>619</v>
      </c>
    </row>
    <row r="11246" spans="1:5" ht="13.5" x14ac:dyDescent="0.25">
      <c r="A11246" s="83">
        <v>21042</v>
      </c>
      <c r="B11246" s="83" t="s">
        <v>11819</v>
      </c>
      <c r="C11246" s="83" t="s">
        <v>225</v>
      </c>
      <c r="D11246" s="359">
        <v>46.45</v>
      </c>
      <c r="E11246" s="522" t="s">
        <v>619</v>
      </c>
    </row>
    <row r="11247" spans="1:5" ht="13.5" x14ac:dyDescent="0.25">
      <c r="A11247" s="83">
        <v>14149</v>
      </c>
      <c r="B11247" s="83" t="s">
        <v>11820</v>
      </c>
      <c r="C11247" s="83" t="s">
        <v>9905</v>
      </c>
      <c r="D11247" s="359">
        <v>189.82</v>
      </c>
      <c r="E11247" s="522" t="s">
        <v>619</v>
      </c>
    </row>
    <row r="11248" spans="1:5" ht="13.5" x14ac:dyDescent="0.25">
      <c r="A11248" s="83">
        <v>38099</v>
      </c>
      <c r="B11248" s="83" t="s">
        <v>11821</v>
      </c>
      <c r="C11248" s="83" t="s">
        <v>225</v>
      </c>
      <c r="D11248" s="359">
        <v>1.4</v>
      </c>
      <c r="E11248" s="522" t="s">
        <v>619</v>
      </c>
    </row>
    <row r="11249" spans="1:5" ht="13.5" x14ac:dyDescent="0.25">
      <c r="A11249" s="83">
        <v>38100</v>
      </c>
      <c r="B11249" s="83" t="s">
        <v>11822</v>
      </c>
      <c r="C11249" s="83" t="s">
        <v>225</v>
      </c>
      <c r="D11249" s="359">
        <v>2.29</v>
      </c>
      <c r="E11249" s="522" t="s">
        <v>619</v>
      </c>
    </row>
    <row r="11250" spans="1:5" ht="13.5" x14ac:dyDescent="0.25">
      <c r="A11250" s="83">
        <v>20061</v>
      </c>
      <c r="B11250" s="83" t="s">
        <v>11823</v>
      </c>
      <c r="C11250" s="83" t="s">
        <v>225</v>
      </c>
      <c r="D11250" s="359">
        <v>3.91</v>
      </c>
      <c r="E11250" s="522" t="s">
        <v>619</v>
      </c>
    </row>
    <row r="11251" spans="1:5" ht="13.5" x14ac:dyDescent="0.25">
      <c r="A11251" s="83">
        <v>7576</v>
      </c>
      <c r="B11251" s="83" t="s">
        <v>11824</v>
      </c>
      <c r="C11251" s="83" t="s">
        <v>225</v>
      </c>
      <c r="D11251" s="359">
        <v>154.54</v>
      </c>
      <c r="E11251" s="522" t="s">
        <v>619</v>
      </c>
    </row>
    <row r="11252" spans="1:5" ht="13.5" x14ac:dyDescent="0.25">
      <c r="A11252" s="83">
        <v>3384</v>
      </c>
      <c r="B11252" s="83" t="s">
        <v>11825</v>
      </c>
      <c r="C11252" s="83" t="s">
        <v>225</v>
      </c>
      <c r="D11252" s="359">
        <v>6.33</v>
      </c>
      <c r="E11252" s="522" t="s">
        <v>619</v>
      </c>
    </row>
    <row r="11253" spans="1:5" ht="13.5" x14ac:dyDescent="0.25">
      <c r="A11253" s="83">
        <v>7572</v>
      </c>
      <c r="B11253" s="83" t="s">
        <v>11826</v>
      </c>
      <c r="C11253" s="83" t="s">
        <v>225</v>
      </c>
      <c r="D11253" s="359">
        <v>5.94</v>
      </c>
      <c r="E11253" s="522" t="s">
        <v>619</v>
      </c>
    </row>
    <row r="11254" spans="1:5" ht="13.5" x14ac:dyDescent="0.25">
      <c r="A11254" s="83">
        <v>3396</v>
      </c>
      <c r="B11254" s="83" t="s">
        <v>11827</v>
      </c>
      <c r="C11254" s="83" t="s">
        <v>225</v>
      </c>
      <c r="D11254" s="359">
        <v>4.01</v>
      </c>
      <c r="E11254" s="522" t="s">
        <v>619</v>
      </c>
    </row>
    <row r="11255" spans="1:5" ht="13.5" x14ac:dyDescent="0.25">
      <c r="A11255" s="83">
        <v>37590</v>
      </c>
      <c r="B11255" s="83" t="s">
        <v>11828</v>
      </c>
      <c r="C11255" s="83" t="s">
        <v>225</v>
      </c>
      <c r="D11255" s="359">
        <v>30.35</v>
      </c>
      <c r="E11255" s="522" t="s">
        <v>619</v>
      </c>
    </row>
    <row r="11256" spans="1:5" ht="13.5" x14ac:dyDescent="0.25">
      <c r="A11256" s="83">
        <v>37591</v>
      </c>
      <c r="B11256" s="83" t="s">
        <v>11829</v>
      </c>
      <c r="C11256" s="83" t="s">
        <v>225</v>
      </c>
      <c r="D11256" s="359">
        <v>36.479999999999997</v>
      </c>
      <c r="E11256" s="522" t="s">
        <v>619</v>
      </c>
    </row>
    <row r="11257" spans="1:5" ht="13.5" x14ac:dyDescent="0.25">
      <c r="A11257" s="83">
        <v>12626</v>
      </c>
      <c r="B11257" s="83" t="s">
        <v>11830</v>
      </c>
      <c r="C11257" s="83" t="s">
        <v>225</v>
      </c>
      <c r="D11257" s="359">
        <v>18.79</v>
      </c>
      <c r="E11257" s="522" t="s">
        <v>619</v>
      </c>
    </row>
    <row r="11258" spans="1:5" ht="13.5" x14ac:dyDescent="0.25">
      <c r="A11258" s="83">
        <v>11033</v>
      </c>
      <c r="B11258" s="83" t="s">
        <v>11831</v>
      </c>
      <c r="C11258" s="83" t="s">
        <v>225</v>
      </c>
      <c r="D11258" s="359">
        <v>9.11</v>
      </c>
      <c r="E11258" s="522" t="s">
        <v>619</v>
      </c>
    </row>
    <row r="11259" spans="1:5" ht="13.5" x14ac:dyDescent="0.25">
      <c r="A11259" s="83">
        <v>390</v>
      </c>
      <c r="B11259" s="83" t="s">
        <v>11832</v>
      </c>
      <c r="C11259" s="83" t="s">
        <v>225</v>
      </c>
      <c r="D11259" s="359">
        <v>7.26</v>
      </c>
      <c r="E11259" s="522" t="s">
        <v>619</v>
      </c>
    </row>
    <row r="11260" spans="1:5" ht="13.5" x14ac:dyDescent="0.25">
      <c r="A11260" s="83">
        <v>42436</v>
      </c>
      <c r="B11260" s="83" t="s">
        <v>11833</v>
      </c>
      <c r="C11260" s="83" t="s">
        <v>225</v>
      </c>
      <c r="D11260" s="359">
        <v>2371.85</v>
      </c>
      <c r="E11260" s="522" t="s">
        <v>619</v>
      </c>
    </row>
    <row r="11261" spans="1:5" ht="13.5" x14ac:dyDescent="0.25">
      <c r="A11261" s="83">
        <v>6193</v>
      </c>
      <c r="B11261" s="83" t="s">
        <v>11834</v>
      </c>
      <c r="C11261" s="83" t="s">
        <v>206</v>
      </c>
      <c r="D11261" s="359">
        <v>19.22</v>
      </c>
      <c r="E11261" s="522" t="s">
        <v>619</v>
      </c>
    </row>
    <row r="11262" spans="1:5" ht="13.5" x14ac:dyDescent="0.25">
      <c r="A11262" s="83">
        <v>6194</v>
      </c>
      <c r="B11262" s="83" t="s">
        <v>11835</v>
      </c>
      <c r="C11262" s="83" t="s">
        <v>206</v>
      </c>
      <c r="D11262" s="359">
        <v>5.16</v>
      </c>
      <c r="E11262" s="522" t="s">
        <v>619</v>
      </c>
    </row>
    <row r="11263" spans="1:5" ht="13.5" x14ac:dyDescent="0.25">
      <c r="A11263" s="83">
        <v>10567</v>
      </c>
      <c r="B11263" s="83" t="s">
        <v>11836</v>
      </c>
      <c r="C11263" s="83" t="s">
        <v>206</v>
      </c>
      <c r="D11263" s="359">
        <v>8.18</v>
      </c>
      <c r="E11263" s="522" t="s">
        <v>619</v>
      </c>
    </row>
    <row r="11264" spans="1:5" ht="13.5" x14ac:dyDescent="0.25">
      <c r="A11264" s="83">
        <v>6212</v>
      </c>
      <c r="B11264" s="83" t="s">
        <v>11837</v>
      </c>
      <c r="C11264" s="83" t="s">
        <v>206</v>
      </c>
      <c r="D11264" s="359">
        <v>12</v>
      </c>
      <c r="E11264" s="522" t="s">
        <v>619</v>
      </c>
    </row>
    <row r="11265" spans="1:5" ht="13.5" x14ac:dyDescent="0.25">
      <c r="A11265" s="83">
        <v>3993</v>
      </c>
      <c r="B11265" s="83" t="s">
        <v>11838</v>
      </c>
      <c r="C11265" s="83" t="s">
        <v>184</v>
      </c>
      <c r="D11265" s="359">
        <v>124.22</v>
      </c>
      <c r="E11265" s="522" t="s">
        <v>619</v>
      </c>
    </row>
    <row r="11266" spans="1:5" ht="13.5" x14ac:dyDescent="0.25">
      <c r="A11266" s="83">
        <v>3990</v>
      </c>
      <c r="B11266" s="83" t="s">
        <v>11839</v>
      </c>
      <c r="C11266" s="83" t="s">
        <v>206</v>
      </c>
      <c r="D11266" s="359">
        <v>23.37</v>
      </c>
      <c r="E11266" s="522" t="s">
        <v>619</v>
      </c>
    </row>
    <row r="11267" spans="1:5" ht="13.5" x14ac:dyDescent="0.25">
      <c r="A11267" s="83">
        <v>3992</v>
      </c>
      <c r="B11267" s="83" t="s">
        <v>11840</v>
      </c>
      <c r="C11267" s="83" t="s">
        <v>206</v>
      </c>
      <c r="D11267" s="359">
        <v>31.55</v>
      </c>
      <c r="E11267" s="522" t="s">
        <v>619</v>
      </c>
    </row>
    <row r="11268" spans="1:5" ht="13.5" x14ac:dyDescent="0.25">
      <c r="A11268" s="83">
        <v>6178</v>
      </c>
      <c r="B11268" s="83" t="s">
        <v>11841</v>
      </c>
      <c r="C11268" s="83" t="s">
        <v>184</v>
      </c>
      <c r="D11268" s="359">
        <v>189.94</v>
      </c>
      <c r="E11268" s="522" t="s">
        <v>619</v>
      </c>
    </row>
    <row r="11269" spans="1:5" ht="13.5" x14ac:dyDescent="0.25">
      <c r="A11269" s="83">
        <v>6180</v>
      </c>
      <c r="B11269" s="83" t="s">
        <v>11842</v>
      </c>
      <c r="C11269" s="83" t="s">
        <v>184</v>
      </c>
      <c r="D11269" s="359">
        <v>205</v>
      </c>
      <c r="E11269" s="522" t="s">
        <v>619</v>
      </c>
    </row>
    <row r="11270" spans="1:5" ht="13.5" x14ac:dyDescent="0.25">
      <c r="A11270" s="83">
        <v>6182</v>
      </c>
      <c r="B11270" s="83" t="s">
        <v>11843</v>
      </c>
      <c r="C11270" s="83" t="s">
        <v>184</v>
      </c>
      <c r="D11270" s="359">
        <v>254.45</v>
      </c>
      <c r="E11270" s="522" t="s">
        <v>619</v>
      </c>
    </row>
    <row r="11271" spans="1:5" ht="13.5" x14ac:dyDescent="0.25">
      <c r="A11271" s="83">
        <v>43614</v>
      </c>
      <c r="B11271" s="83" t="s">
        <v>11844</v>
      </c>
      <c r="C11271" s="83" t="s">
        <v>206</v>
      </c>
      <c r="D11271" s="359">
        <v>15.79</v>
      </c>
      <c r="E11271" s="522" t="s">
        <v>619</v>
      </c>
    </row>
    <row r="11272" spans="1:5" ht="13.5" x14ac:dyDescent="0.25">
      <c r="A11272" s="83">
        <v>6189</v>
      </c>
      <c r="B11272" s="83" t="s">
        <v>11845</v>
      </c>
      <c r="C11272" s="83" t="s">
        <v>206</v>
      </c>
      <c r="D11272" s="359">
        <v>28.05</v>
      </c>
      <c r="E11272" s="522" t="s">
        <v>619</v>
      </c>
    </row>
    <row r="11273" spans="1:5" ht="13.5" x14ac:dyDescent="0.25">
      <c r="A11273" s="83">
        <v>6214</v>
      </c>
      <c r="B11273" s="83" t="s">
        <v>11846</v>
      </c>
      <c r="C11273" s="83" t="s">
        <v>184</v>
      </c>
      <c r="D11273" s="359">
        <v>118.98</v>
      </c>
      <c r="E11273" s="522" t="s">
        <v>619</v>
      </c>
    </row>
    <row r="11274" spans="1:5" ht="13.5" x14ac:dyDescent="0.25">
      <c r="A11274" s="83">
        <v>36153</v>
      </c>
      <c r="B11274" s="83" t="s">
        <v>11847</v>
      </c>
      <c r="C11274" s="83" t="s">
        <v>225</v>
      </c>
      <c r="D11274" s="359">
        <v>194.6</v>
      </c>
      <c r="E11274" s="522" t="s">
        <v>619</v>
      </c>
    </row>
    <row r="11275" spans="1:5" ht="13.5" x14ac:dyDescent="0.25">
      <c r="A11275" s="83">
        <v>10740</v>
      </c>
      <c r="B11275" s="83" t="s">
        <v>11848</v>
      </c>
      <c r="C11275" s="83" t="s">
        <v>225</v>
      </c>
      <c r="D11275" s="359">
        <v>10532.65</v>
      </c>
      <c r="E11275" s="522" t="s">
        <v>619</v>
      </c>
    </row>
    <row r="11276" spans="1:5" ht="13.5" x14ac:dyDescent="0.25">
      <c r="A11276" s="83">
        <v>13914</v>
      </c>
      <c r="B11276" s="83" t="s">
        <v>11849</v>
      </c>
      <c r="C11276" s="83" t="s">
        <v>225</v>
      </c>
      <c r="D11276" s="359">
        <v>762.08</v>
      </c>
      <c r="E11276" s="522" t="s">
        <v>619</v>
      </c>
    </row>
    <row r="11277" spans="1:5" ht="13.5" x14ac:dyDescent="0.25">
      <c r="A11277" s="83">
        <v>10742</v>
      </c>
      <c r="B11277" s="83" t="s">
        <v>11850</v>
      </c>
      <c r="C11277" s="83" t="s">
        <v>225</v>
      </c>
      <c r="D11277" s="359">
        <v>1111.5</v>
      </c>
      <c r="E11277" s="522" t="s">
        <v>619</v>
      </c>
    </row>
    <row r="11278" spans="1:5" ht="13.5" x14ac:dyDescent="0.25">
      <c r="A11278" s="83">
        <v>38465</v>
      </c>
      <c r="B11278" s="83" t="s">
        <v>11851</v>
      </c>
      <c r="C11278" s="83" t="s">
        <v>225</v>
      </c>
      <c r="D11278" s="359">
        <v>28.36</v>
      </c>
      <c r="E11278" s="522" t="s">
        <v>619</v>
      </c>
    </row>
    <row r="11279" spans="1:5" ht="13.5" x14ac:dyDescent="0.25">
      <c r="A11279" s="83">
        <v>7543</v>
      </c>
      <c r="B11279" s="83" t="s">
        <v>11852</v>
      </c>
      <c r="C11279" s="83" t="s">
        <v>225</v>
      </c>
      <c r="D11279" s="359">
        <v>6.11</v>
      </c>
      <c r="E11279" s="522" t="s">
        <v>619</v>
      </c>
    </row>
    <row r="11280" spans="1:5" ht="13.5" x14ac:dyDescent="0.25">
      <c r="A11280" s="83">
        <v>43427</v>
      </c>
      <c r="B11280" s="83" t="s">
        <v>11853</v>
      </c>
      <c r="C11280" s="83" t="s">
        <v>225</v>
      </c>
      <c r="D11280" s="359">
        <v>1094.18</v>
      </c>
      <c r="E11280" s="522" t="s">
        <v>619</v>
      </c>
    </row>
    <row r="11281" spans="1:5" ht="13.5" x14ac:dyDescent="0.25">
      <c r="A11281" s="83">
        <v>41613</v>
      </c>
      <c r="B11281" s="83" t="s">
        <v>11854</v>
      </c>
      <c r="C11281" s="83" t="s">
        <v>225</v>
      </c>
      <c r="D11281" s="359">
        <v>70.33</v>
      </c>
      <c r="E11281" s="522" t="s">
        <v>619</v>
      </c>
    </row>
    <row r="11282" spans="1:5" ht="13.5" x14ac:dyDescent="0.25">
      <c r="A11282" s="83">
        <v>41614</v>
      </c>
      <c r="B11282" s="83" t="s">
        <v>11855</v>
      </c>
      <c r="C11282" s="83" t="s">
        <v>225</v>
      </c>
      <c r="D11282" s="359">
        <v>89.62</v>
      </c>
      <c r="E11282" s="522" t="s">
        <v>619</v>
      </c>
    </row>
    <row r="11283" spans="1:5" ht="13.5" x14ac:dyDescent="0.25">
      <c r="A11283" s="83">
        <v>41615</v>
      </c>
      <c r="B11283" s="83" t="s">
        <v>11856</v>
      </c>
      <c r="C11283" s="83" t="s">
        <v>225</v>
      </c>
      <c r="D11283" s="359">
        <v>138.51</v>
      </c>
      <c r="E11283" s="522" t="s">
        <v>619</v>
      </c>
    </row>
    <row r="11284" spans="1:5" ht="13.5" x14ac:dyDescent="0.25">
      <c r="A11284" s="83">
        <v>41616</v>
      </c>
      <c r="B11284" s="83" t="s">
        <v>11857</v>
      </c>
      <c r="C11284" s="83" t="s">
        <v>225</v>
      </c>
      <c r="D11284" s="359">
        <v>206.96</v>
      </c>
      <c r="E11284" s="522" t="s">
        <v>619</v>
      </c>
    </row>
    <row r="11285" spans="1:5" ht="13.5" x14ac:dyDescent="0.25">
      <c r="A11285" s="83">
        <v>41617</v>
      </c>
      <c r="B11285" s="83" t="s">
        <v>11858</v>
      </c>
      <c r="C11285" s="83" t="s">
        <v>225</v>
      </c>
      <c r="D11285" s="359">
        <v>411.52</v>
      </c>
      <c r="E11285" s="522" t="s">
        <v>619</v>
      </c>
    </row>
    <row r="11286" spans="1:5" ht="13.5" x14ac:dyDescent="0.25">
      <c r="A11286" s="83">
        <v>41618</v>
      </c>
      <c r="B11286" s="83" t="s">
        <v>11859</v>
      </c>
      <c r="C11286" s="83" t="s">
        <v>225</v>
      </c>
      <c r="D11286" s="359">
        <v>757.58</v>
      </c>
      <c r="E11286" s="522" t="s">
        <v>619</v>
      </c>
    </row>
    <row r="11287" spans="1:5" ht="13.5" x14ac:dyDescent="0.25">
      <c r="A11287" s="83">
        <v>43428</v>
      </c>
      <c r="B11287" s="83" t="s">
        <v>11860</v>
      </c>
      <c r="C11287" s="83" t="s">
        <v>225</v>
      </c>
      <c r="D11287" s="359">
        <v>1330.71</v>
      </c>
      <c r="E11287" s="522" t="s">
        <v>619</v>
      </c>
    </row>
    <row r="11288" spans="1:5" ht="13.5" x14ac:dyDescent="0.25">
      <c r="A11288" s="83">
        <v>41619</v>
      </c>
      <c r="B11288" s="83" t="s">
        <v>11861</v>
      </c>
      <c r="C11288" s="83" t="s">
        <v>225</v>
      </c>
      <c r="D11288" s="359">
        <v>86.21</v>
      </c>
      <c r="E11288" s="522" t="s">
        <v>619</v>
      </c>
    </row>
    <row r="11289" spans="1:5" ht="13.5" x14ac:dyDescent="0.25">
      <c r="A11289" s="83">
        <v>41620</v>
      </c>
      <c r="B11289" s="83" t="s">
        <v>11862</v>
      </c>
      <c r="C11289" s="83" t="s">
        <v>225</v>
      </c>
      <c r="D11289" s="359">
        <v>108.9</v>
      </c>
      <c r="E11289" s="522" t="s">
        <v>619</v>
      </c>
    </row>
    <row r="11290" spans="1:5" ht="13.5" x14ac:dyDescent="0.25">
      <c r="A11290" s="83">
        <v>41622</v>
      </c>
      <c r="B11290" s="83" t="s">
        <v>11863</v>
      </c>
      <c r="C11290" s="83" t="s">
        <v>225</v>
      </c>
      <c r="D11290" s="359">
        <v>188.88</v>
      </c>
      <c r="E11290" s="522" t="s">
        <v>619</v>
      </c>
    </row>
    <row r="11291" spans="1:5" ht="13.5" x14ac:dyDescent="0.25">
      <c r="A11291" s="83">
        <v>41623</v>
      </c>
      <c r="B11291" s="83" t="s">
        <v>11864</v>
      </c>
      <c r="C11291" s="83" t="s">
        <v>225</v>
      </c>
      <c r="D11291" s="359">
        <v>290.42</v>
      </c>
      <c r="E11291" s="522" t="s">
        <v>619</v>
      </c>
    </row>
    <row r="11292" spans="1:5" ht="13.5" x14ac:dyDescent="0.25">
      <c r="A11292" s="83">
        <v>41624</v>
      </c>
      <c r="B11292" s="83" t="s">
        <v>11865</v>
      </c>
      <c r="C11292" s="83" t="s">
        <v>225</v>
      </c>
      <c r="D11292" s="359">
        <v>544.53</v>
      </c>
      <c r="E11292" s="522" t="s">
        <v>619</v>
      </c>
    </row>
    <row r="11293" spans="1:5" ht="13.5" x14ac:dyDescent="0.25">
      <c r="A11293" s="83">
        <v>41625</v>
      </c>
      <c r="B11293" s="83" t="s">
        <v>11866</v>
      </c>
      <c r="C11293" s="83" t="s">
        <v>225</v>
      </c>
      <c r="D11293" s="359">
        <v>837.79</v>
      </c>
      <c r="E11293" s="522" t="s">
        <v>619</v>
      </c>
    </row>
    <row r="11294" spans="1:5" ht="13.5" x14ac:dyDescent="0.25">
      <c r="A11294" s="83">
        <v>39352</v>
      </c>
      <c r="B11294" s="83" t="s">
        <v>11867</v>
      </c>
      <c r="C11294" s="83" t="s">
        <v>225</v>
      </c>
      <c r="D11294" s="359">
        <v>3.77</v>
      </c>
      <c r="E11294" s="522" t="s">
        <v>619</v>
      </c>
    </row>
    <row r="11295" spans="1:5" ht="13.5" x14ac:dyDescent="0.25">
      <c r="A11295" s="83">
        <v>39346</v>
      </c>
      <c r="B11295" s="83" t="s">
        <v>11868</v>
      </c>
      <c r="C11295" s="83" t="s">
        <v>225</v>
      </c>
      <c r="D11295" s="359">
        <v>3.77</v>
      </c>
      <c r="E11295" s="522" t="s">
        <v>619</v>
      </c>
    </row>
    <row r="11296" spans="1:5" ht="13.5" x14ac:dyDescent="0.25">
      <c r="A11296" s="83">
        <v>39350</v>
      </c>
      <c r="B11296" s="83" t="s">
        <v>11869</v>
      </c>
      <c r="C11296" s="83" t="s">
        <v>225</v>
      </c>
      <c r="D11296" s="359">
        <v>4.0599999999999996</v>
      </c>
      <c r="E11296" s="522" t="s">
        <v>619</v>
      </c>
    </row>
    <row r="11297" spans="1:5" ht="13.5" x14ac:dyDescent="0.25">
      <c r="A11297" s="83">
        <v>39351</v>
      </c>
      <c r="B11297" s="83" t="s">
        <v>11870</v>
      </c>
      <c r="C11297" s="83" t="s">
        <v>225</v>
      </c>
      <c r="D11297" s="359">
        <v>4.6900000000000004</v>
      </c>
      <c r="E11297" s="522" t="s">
        <v>619</v>
      </c>
    </row>
    <row r="11298" spans="1:5" ht="13.5" x14ac:dyDescent="0.25">
      <c r="A11298" s="83">
        <v>38952</v>
      </c>
      <c r="B11298" s="83" t="s">
        <v>11871</v>
      </c>
      <c r="C11298" s="83" t="s">
        <v>225</v>
      </c>
      <c r="D11298" s="359">
        <v>4.0199999999999996</v>
      </c>
      <c r="E11298" s="522" t="s">
        <v>619</v>
      </c>
    </row>
    <row r="11299" spans="1:5" ht="13.5" x14ac:dyDescent="0.25">
      <c r="A11299" s="83">
        <v>38953</v>
      </c>
      <c r="B11299" s="83" t="s">
        <v>11872</v>
      </c>
      <c r="C11299" s="83" t="s">
        <v>225</v>
      </c>
      <c r="D11299" s="359">
        <v>6.33</v>
      </c>
      <c r="E11299" s="522" t="s">
        <v>619</v>
      </c>
    </row>
    <row r="11300" spans="1:5" ht="13.5" x14ac:dyDescent="0.25">
      <c r="A11300" s="83">
        <v>38835</v>
      </c>
      <c r="B11300" s="83" t="s">
        <v>11873</v>
      </c>
      <c r="C11300" s="83" t="s">
        <v>225</v>
      </c>
      <c r="D11300" s="359">
        <v>5.69</v>
      </c>
      <c r="E11300" s="522" t="s">
        <v>619</v>
      </c>
    </row>
    <row r="11301" spans="1:5" ht="13.5" x14ac:dyDescent="0.25">
      <c r="A11301" s="83">
        <v>38837</v>
      </c>
      <c r="B11301" s="83" t="s">
        <v>11874</v>
      </c>
      <c r="C11301" s="83" t="s">
        <v>225</v>
      </c>
      <c r="D11301" s="359">
        <v>14.8</v>
      </c>
      <c r="E11301" s="522" t="s">
        <v>619</v>
      </c>
    </row>
    <row r="11302" spans="1:5" ht="13.5" x14ac:dyDescent="0.25">
      <c r="A11302" s="83">
        <v>38836</v>
      </c>
      <c r="B11302" s="83" t="s">
        <v>11875</v>
      </c>
      <c r="C11302" s="83" t="s">
        <v>225</v>
      </c>
      <c r="D11302" s="359">
        <v>8.19</v>
      </c>
      <c r="E11302" s="522" t="s">
        <v>619</v>
      </c>
    </row>
    <row r="11303" spans="1:5" ht="13.5" x14ac:dyDescent="0.25">
      <c r="A11303" s="83">
        <v>2666</v>
      </c>
      <c r="B11303" s="83" t="s">
        <v>11876</v>
      </c>
      <c r="C11303" s="83" t="s">
        <v>225</v>
      </c>
      <c r="D11303" s="359">
        <v>6.31</v>
      </c>
      <c r="E11303" s="522" t="s">
        <v>619</v>
      </c>
    </row>
    <row r="11304" spans="1:5" ht="13.5" x14ac:dyDescent="0.25">
      <c r="A11304" s="83">
        <v>2668</v>
      </c>
      <c r="B11304" s="83" t="s">
        <v>11877</v>
      </c>
      <c r="C11304" s="83" t="s">
        <v>225</v>
      </c>
      <c r="D11304" s="359">
        <v>7.2</v>
      </c>
      <c r="E11304" s="522" t="s">
        <v>619</v>
      </c>
    </row>
    <row r="11305" spans="1:5" ht="13.5" x14ac:dyDescent="0.25">
      <c r="A11305" s="83">
        <v>2664</v>
      </c>
      <c r="B11305" s="83" t="s">
        <v>11878</v>
      </c>
      <c r="C11305" s="83" t="s">
        <v>225</v>
      </c>
      <c r="D11305" s="359">
        <v>10.62</v>
      </c>
      <c r="E11305" s="522" t="s">
        <v>619</v>
      </c>
    </row>
    <row r="11306" spans="1:5" ht="13.5" x14ac:dyDescent="0.25">
      <c r="A11306" s="83">
        <v>2662</v>
      </c>
      <c r="B11306" s="83" t="s">
        <v>11879</v>
      </c>
      <c r="C11306" s="83" t="s">
        <v>225</v>
      </c>
      <c r="D11306" s="359">
        <v>13.03</v>
      </c>
      <c r="E11306" s="522" t="s">
        <v>619</v>
      </c>
    </row>
    <row r="11307" spans="1:5" ht="13.5" x14ac:dyDescent="0.25">
      <c r="A11307" s="83">
        <v>20964</v>
      </c>
      <c r="B11307" s="83" t="s">
        <v>11880</v>
      </c>
      <c r="C11307" s="83" t="s">
        <v>225</v>
      </c>
      <c r="D11307" s="359">
        <v>71.650000000000006</v>
      </c>
      <c r="E11307" s="522" t="s">
        <v>619</v>
      </c>
    </row>
    <row r="11308" spans="1:5" ht="13.5" x14ac:dyDescent="0.25">
      <c r="A11308" s="83">
        <v>10905</v>
      </c>
      <c r="B11308" s="83" t="s">
        <v>11881</v>
      </c>
      <c r="C11308" s="83" t="s">
        <v>225</v>
      </c>
      <c r="D11308" s="359">
        <v>96.11</v>
      </c>
      <c r="E11308" s="522" t="s">
        <v>619</v>
      </c>
    </row>
    <row r="11309" spans="1:5" ht="13.5" x14ac:dyDescent="0.25">
      <c r="A11309" s="83">
        <v>42703</v>
      </c>
      <c r="B11309" s="83" t="s">
        <v>11882</v>
      </c>
      <c r="C11309" s="83" t="s">
        <v>225</v>
      </c>
      <c r="D11309" s="359">
        <v>115.94</v>
      </c>
      <c r="E11309" s="522" t="s">
        <v>619</v>
      </c>
    </row>
    <row r="11310" spans="1:5" ht="13.5" x14ac:dyDescent="0.25">
      <c r="A11310" s="83">
        <v>42704</v>
      </c>
      <c r="B11310" s="83" t="s">
        <v>11883</v>
      </c>
      <c r="C11310" s="83" t="s">
        <v>225</v>
      </c>
      <c r="D11310" s="359">
        <v>177.99</v>
      </c>
      <c r="E11310" s="522" t="s">
        <v>619</v>
      </c>
    </row>
    <row r="11311" spans="1:5" ht="13.5" x14ac:dyDescent="0.25">
      <c r="A11311" s="83">
        <v>42705</v>
      </c>
      <c r="B11311" s="83" t="s">
        <v>11884</v>
      </c>
      <c r="C11311" s="83" t="s">
        <v>225</v>
      </c>
      <c r="D11311" s="359">
        <v>227.09</v>
      </c>
      <c r="E11311" s="522" t="s">
        <v>619</v>
      </c>
    </row>
    <row r="11312" spans="1:5" ht="13.5" x14ac:dyDescent="0.25">
      <c r="A11312" s="83">
        <v>42706</v>
      </c>
      <c r="B11312" s="83" t="s">
        <v>11885</v>
      </c>
      <c r="C11312" s="83" t="s">
        <v>225</v>
      </c>
      <c r="D11312" s="359">
        <v>281.24</v>
      </c>
      <c r="E11312" s="522" t="s">
        <v>619</v>
      </c>
    </row>
    <row r="11313" spans="1:5" ht="13.5" x14ac:dyDescent="0.25">
      <c r="A11313" s="83">
        <v>11289</v>
      </c>
      <c r="B11313" s="83" t="s">
        <v>11886</v>
      </c>
      <c r="C11313" s="83" t="s">
        <v>225</v>
      </c>
      <c r="D11313" s="359">
        <v>104.18</v>
      </c>
      <c r="E11313" s="522" t="s">
        <v>619</v>
      </c>
    </row>
    <row r="11314" spans="1:5" ht="13.5" x14ac:dyDescent="0.25">
      <c r="A11314" s="83">
        <v>11241</v>
      </c>
      <c r="B11314" s="83" t="s">
        <v>11887</v>
      </c>
      <c r="C11314" s="83" t="s">
        <v>225</v>
      </c>
      <c r="D11314" s="359">
        <v>260.45999999999998</v>
      </c>
      <c r="E11314" s="522" t="s">
        <v>619</v>
      </c>
    </row>
    <row r="11315" spans="1:5" ht="13.5" x14ac:dyDescent="0.25">
      <c r="A11315" s="83">
        <v>11301</v>
      </c>
      <c r="B11315" s="83" t="s">
        <v>11888</v>
      </c>
      <c r="C11315" s="83" t="s">
        <v>225</v>
      </c>
      <c r="D11315" s="359">
        <v>660.46</v>
      </c>
      <c r="E11315" s="522" t="s">
        <v>619</v>
      </c>
    </row>
    <row r="11316" spans="1:5" ht="13.5" x14ac:dyDescent="0.25">
      <c r="A11316" s="83">
        <v>21090</v>
      </c>
      <c r="B11316" s="83" t="s">
        <v>11889</v>
      </c>
      <c r="C11316" s="83" t="s">
        <v>225</v>
      </c>
      <c r="D11316" s="359">
        <v>809.3</v>
      </c>
      <c r="E11316" s="522" t="s">
        <v>619</v>
      </c>
    </row>
    <row r="11317" spans="1:5" ht="13.5" x14ac:dyDescent="0.25">
      <c r="A11317" s="83">
        <v>14112</v>
      </c>
      <c r="B11317" s="83" t="s">
        <v>11890</v>
      </c>
      <c r="C11317" s="83" t="s">
        <v>225</v>
      </c>
      <c r="D11317" s="359">
        <v>337.67</v>
      </c>
      <c r="E11317" s="522" t="s">
        <v>619</v>
      </c>
    </row>
    <row r="11318" spans="1:5" ht="13.5" x14ac:dyDescent="0.25">
      <c r="A11318" s="83">
        <v>11315</v>
      </c>
      <c r="B11318" s="83" t="s">
        <v>11891</v>
      </c>
      <c r="C11318" s="83" t="s">
        <v>225</v>
      </c>
      <c r="D11318" s="359">
        <v>158.13</v>
      </c>
      <c r="E11318" s="522" t="s">
        <v>619</v>
      </c>
    </row>
    <row r="11319" spans="1:5" ht="13.5" x14ac:dyDescent="0.25">
      <c r="A11319" s="83">
        <v>21071</v>
      </c>
      <c r="B11319" s="83" t="s">
        <v>11892</v>
      </c>
      <c r="C11319" s="83" t="s">
        <v>225</v>
      </c>
      <c r="D11319" s="359">
        <v>241.86</v>
      </c>
      <c r="E11319" s="522" t="s">
        <v>619</v>
      </c>
    </row>
    <row r="11320" spans="1:5" ht="13.5" x14ac:dyDescent="0.25">
      <c r="A11320" s="83">
        <v>11316</v>
      </c>
      <c r="B11320" s="83" t="s">
        <v>11893</v>
      </c>
      <c r="C11320" s="83" t="s">
        <v>225</v>
      </c>
      <c r="D11320" s="359">
        <v>520.92999999999995</v>
      </c>
      <c r="E11320" s="522" t="s">
        <v>619</v>
      </c>
    </row>
    <row r="11321" spans="1:5" ht="13.5" x14ac:dyDescent="0.25">
      <c r="A11321" s="83">
        <v>6243</v>
      </c>
      <c r="B11321" s="83" t="s">
        <v>11894</v>
      </c>
      <c r="C11321" s="83" t="s">
        <v>225</v>
      </c>
      <c r="D11321" s="359">
        <v>600</v>
      </c>
      <c r="E11321" s="522" t="s">
        <v>619</v>
      </c>
    </row>
    <row r="11322" spans="1:5" ht="13.5" x14ac:dyDescent="0.25">
      <c r="A11322" s="83">
        <v>6240</v>
      </c>
      <c r="B11322" s="83" t="s">
        <v>11895</v>
      </c>
      <c r="C11322" s="83" t="s">
        <v>225</v>
      </c>
      <c r="D11322" s="359">
        <v>794.41</v>
      </c>
      <c r="E11322" s="522" t="s">
        <v>619</v>
      </c>
    </row>
    <row r="11323" spans="1:5" ht="13.5" x14ac:dyDescent="0.25">
      <c r="A11323" s="83">
        <v>11296</v>
      </c>
      <c r="B11323" s="83" t="s">
        <v>11896</v>
      </c>
      <c r="C11323" s="83" t="s">
        <v>225</v>
      </c>
      <c r="D11323" s="359">
        <v>2531.16</v>
      </c>
      <c r="E11323" s="522" t="s">
        <v>619</v>
      </c>
    </row>
    <row r="11324" spans="1:5" ht="13.5" x14ac:dyDescent="0.25">
      <c r="A11324" s="83">
        <v>11299</v>
      </c>
      <c r="B11324" s="83" t="s">
        <v>11897</v>
      </c>
      <c r="C11324" s="83" t="s">
        <v>225</v>
      </c>
      <c r="D11324" s="359">
        <v>856.74</v>
      </c>
      <c r="E11324" s="522" t="s">
        <v>619</v>
      </c>
    </row>
    <row r="11325" spans="1:5" ht="13.5" x14ac:dyDescent="0.25">
      <c r="A11325" s="83">
        <v>11688</v>
      </c>
      <c r="B11325" s="83" t="s">
        <v>11898</v>
      </c>
      <c r="C11325" s="83" t="s">
        <v>225</v>
      </c>
      <c r="D11325" s="359">
        <v>446.97</v>
      </c>
      <c r="E11325" s="522" t="s">
        <v>619</v>
      </c>
    </row>
    <row r="11326" spans="1:5" ht="13.5" x14ac:dyDescent="0.25">
      <c r="A11326" s="83">
        <v>37736</v>
      </c>
      <c r="B11326" s="83" t="s">
        <v>11899</v>
      </c>
      <c r="C11326" s="83" t="s">
        <v>225</v>
      </c>
      <c r="D11326" s="359">
        <v>83300</v>
      </c>
      <c r="E11326" s="522" t="s">
        <v>619</v>
      </c>
    </row>
    <row r="11327" spans="1:5" ht="13.5" x14ac:dyDescent="0.25">
      <c r="A11327" s="83">
        <v>37739</v>
      </c>
      <c r="B11327" s="83" t="s">
        <v>11900</v>
      </c>
      <c r="C11327" s="83" t="s">
        <v>225</v>
      </c>
      <c r="D11327" s="359">
        <v>102523.07</v>
      </c>
      <c r="E11327" s="522" t="s">
        <v>619</v>
      </c>
    </row>
    <row r="11328" spans="1:5" ht="13.5" x14ac:dyDescent="0.25">
      <c r="A11328" s="83">
        <v>37740</v>
      </c>
      <c r="B11328" s="83" t="s">
        <v>11901</v>
      </c>
      <c r="C11328" s="83" t="s">
        <v>225</v>
      </c>
      <c r="D11328" s="359">
        <v>58505.01</v>
      </c>
      <c r="E11328" s="522" t="s">
        <v>619</v>
      </c>
    </row>
    <row r="11329" spans="1:5" ht="13.5" x14ac:dyDescent="0.25">
      <c r="A11329" s="83">
        <v>37738</v>
      </c>
      <c r="B11329" s="83" t="s">
        <v>11902</v>
      </c>
      <c r="C11329" s="83" t="s">
        <v>225</v>
      </c>
      <c r="D11329" s="359">
        <v>69509.53</v>
      </c>
      <c r="E11329" s="522" t="s">
        <v>619</v>
      </c>
    </row>
    <row r="11330" spans="1:5" ht="13.5" x14ac:dyDescent="0.25">
      <c r="A11330" s="83">
        <v>37737</v>
      </c>
      <c r="B11330" s="83" t="s">
        <v>11903</v>
      </c>
      <c r="C11330" s="83" t="s">
        <v>225</v>
      </c>
      <c r="D11330" s="359">
        <v>55301.17</v>
      </c>
      <c r="E11330" s="522" t="s">
        <v>619</v>
      </c>
    </row>
    <row r="11331" spans="1:5" ht="13.5" x14ac:dyDescent="0.25">
      <c r="A11331" s="83">
        <v>25014</v>
      </c>
      <c r="B11331" s="83" t="s">
        <v>11904</v>
      </c>
      <c r="C11331" s="83" t="s">
        <v>225</v>
      </c>
      <c r="D11331" s="359">
        <v>115826</v>
      </c>
      <c r="E11331" s="522" t="s">
        <v>619</v>
      </c>
    </row>
    <row r="11332" spans="1:5" ht="13.5" x14ac:dyDescent="0.25">
      <c r="A11332" s="83">
        <v>25013</v>
      </c>
      <c r="B11332" s="83" t="s">
        <v>11905</v>
      </c>
      <c r="C11332" s="83" t="s">
        <v>225</v>
      </c>
      <c r="D11332" s="359">
        <v>121397.91</v>
      </c>
      <c r="E11332" s="522" t="s">
        <v>619</v>
      </c>
    </row>
    <row r="11333" spans="1:5" ht="13.5" x14ac:dyDescent="0.25">
      <c r="A11333" s="83">
        <v>14405</v>
      </c>
      <c r="B11333" s="83" t="s">
        <v>11906</v>
      </c>
      <c r="C11333" s="83" t="s">
        <v>225</v>
      </c>
      <c r="D11333" s="359">
        <v>142501.5</v>
      </c>
      <c r="E11333" s="522" t="s">
        <v>619</v>
      </c>
    </row>
    <row r="11334" spans="1:5" ht="13.5" x14ac:dyDescent="0.25">
      <c r="A11334" s="83">
        <v>20271</v>
      </c>
      <c r="B11334" s="83" t="s">
        <v>11907</v>
      </c>
      <c r="C11334" s="83" t="s">
        <v>225</v>
      </c>
      <c r="D11334" s="359">
        <v>381.25</v>
      </c>
      <c r="E11334" s="522" t="s">
        <v>619</v>
      </c>
    </row>
    <row r="11335" spans="1:5" ht="13.5" x14ac:dyDescent="0.25">
      <c r="A11335" s="83">
        <v>10423</v>
      </c>
      <c r="B11335" s="83" t="s">
        <v>11908</v>
      </c>
      <c r="C11335" s="83" t="s">
        <v>225</v>
      </c>
      <c r="D11335" s="359">
        <v>279.92</v>
      </c>
      <c r="E11335" s="522" t="s">
        <v>619</v>
      </c>
    </row>
    <row r="11336" spans="1:5" ht="13.5" x14ac:dyDescent="0.25">
      <c r="A11336" s="83">
        <v>36790</v>
      </c>
      <c r="B11336" s="83" t="s">
        <v>11909</v>
      </c>
      <c r="C11336" s="83" t="s">
        <v>225</v>
      </c>
      <c r="D11336" s="359">
        <v>203.26</v>
      </c>
      <c r="E11336" s="522" t="s">
        <v>619</v>
      </c>
    </row>
    <row r="11337" spans="1:5" ht="13.5" x14ac:dyDescent="0.25">
      <c r="A11337" s="83">
        <v>37589</v>
      </c>
      <c r="B11337" s="83" t="s">
        <v>11910</v>
      </c>
      <c r="C11337" s="83" t="s">
        <v>225</v>
      </c>
      <c r="D11337" s="359">
        <v>249.04</v>
      </c>
      <c r="E11337" s="522" t="s">
        <v>619</v>
      </c>
    </row>
    <row r="11338" spans="1:5" ht="13.5" x14ac:dyDescent="0.25">
      <c r="A11338" s="83">
        <v>11690</v>
      </c>
      <c r="B11338" s="83" t="s">
        <v>11911</v>
      </c>
      <c r="C11338" s="83" t="s">
        <v>225</v>
      </c>
      <c r="D11338" s="359">
        <v>132.30000000000001</v>
      </c>
      <c r="E11338" s="522" t="s">
        <v>619</v>
      </c>
    </row>
    <row r="11339" spans="1:5" ht="13.5" x14ac:dyDescent="0.25">
      <c r="A11339" s="83">
        <v>20234</v>
      </c>
      <c r="B11339" s="83" t="s">
        <v>11912</v>
      </c>
      <c r="C11339" s="83" t="s">
        <v>225</v>
      </c>
      <c r="D11339" s="359">
        <v>167.42</v>
      </c>
      <c r="E11339" s="522" t="s">
        <v>619</v>
      </c>
    </row>
    <row r="11340" spans="1:5" ht="13.5" x14ac:dyDescent="0.25">
      <c r="A11340" s="83">
        <v>4763</v>
      </c>
      <c r="B11340" s="83" t="s">
        <v>11913</v>
      </c>
      <c r="C11340" s="83" t="s">
        <v>547</v>
      </c>
      <c r="D11340" s="359">
        <v>23.14</v>
      </c>
      <c r="E11340" s="522" t="s">
        <v>619</v>
      </c>
    </row>
    <row r="11341" spans="1:5" ht="13.5" x14ac:dyDescent="0.25">
      <c r="A11341" s="83">
        <v>41070</v>
      </c>
      <c r="B11341" s="83" t="s">
        <v>11914</v>
      </c>
      <c r="C11341" s="83" t="s">
        <v>232</v>
      </c>
      <c r="D11341" s="359">
        <v>4071.55</v>
      </c>
      <c r="E11341" s="522" t="s">
        <v>619</v>
      </c>
    </row>
    <row r="11342" spans="1:5" ht="13.5" x14ac:dyDescent="0.25">
      <c r="A11342" s="83">
        <v>44480</v>
      </c>
      <c r="B11342" s="83" t="s">
        <v>11915</v>
      </c>
      <c r="C11342" s="83" t="s">
        <v>229</v>
      </c>
      <c r="D11342" s="359">
        <v>18.73</v>
      </c>
      <c r="E11342" s="522" t="s">
        <v>619</v>
      </c>
    </row>
    <row r="11343" spans="1:5" ht="13.5" x14ac:dyDescent="0.25">
      <c r="A11343" s="83">
        <v>11457</v>
      </c>
      <c r="B11343" s="83" t="s">
        <v>11916</v>
      </c>
      <c r="C11343" s="83" t="s">
        <v>225</v>
      </c>
      <c r="D11343" s="359">
        <v>39.79</v>
      </c>
      <c r="E11343" s="522" t="s">
        <v>619</v>
      </c>
    </row>
    <row r="11344" spans="1:5" ht="13.5" x14ac:dyDescent="0.25">
      <c r="A11344" s="83">
        <v>44073</v>
      </c>
      <c r="B11344" s="83" t="s">
        <v>11917</v>
      </c>
      <c r="C11344" s="83" t="s">
        <v>206</v>
      </c>
      <c r="D11344" s="359">
        <v>0.54</v>
      </c>
      <c r="E11344" s="522" t="s">
        <v>619</v>
      </c>
    </row>
    <row r="11345" spans="1:5" ht="13.5" x14ac:dyDescent="0.25">
      <c r="A11345" s="83">
        <v>21121</v>
      </c>
      <c r="B11345" s="83" t="s">
        <v>11918</v>
      </c>
      <c r="C11345" s="83" t="s">
        <v>225</v>
      </c>
      <c r="D11345" s="359">
        <v>3.96</v>
      </c>
      <c r="E11345" s="522" t="s">
        <v>619</v>
      </c>
    </row>
    <row r="11346" spans="1:5" ht="13.5" x14ac:dyDescent="0.25">
      <c r="A11346" s="83">
        <v>38010</v>
      </c>
      <c r="B11346" s="83" t="s">
        <v>11919</v>
      </c>
      <c r="C11346" s="83" t="s">
        <v>225</v>
      </c>
      <c r="D11346" s="359">
        <v>6.47</v>
      </c>
      <c r="E11346" s="522" t="s">
        <v>619</v>
      </c>
    </row>
    <row r="11347" spans="1:5" ht="13.5" x14ac:dyDescent="0.25">
      <c r="A11347" s="83">
        <v>38011</v>
      </c>
      <c r="B11347" s="83" t="s">
        <v>11920</v>
      </c>
      <c r="C11347" s="83" t="s">
        <v>225</v>
      </c>
      <c r="D11347" s="359">
        <v>11.94</v>
      </c>
      <c r="E11347" s="522" t="s">
        <v>619</v>
      </c>
    </row>
    <row r="11348" spans="1:5" ht="13.5" x14ac:dyDescent="0.25">
      <c r="A11348" s="83">
        <v>38012</v>
      </c>
      <c r="B11348" s="83" t="s">
        <v>11921</v>
      </c>
      <c r="C11348" s="83" t="s">
        <v>225</v>
      </c>
      <c r="D11348" s="359">
        <v>40.81</v>
      </c>
      <c r="E11348" s="522" t="s">
        <v>619</v>
      </c>
    </row>
    <row r="11349" spans="1:5" ht="13.5" x14ac:dyDescent="0.25">
      <c r="A11349" s="83">
        <v>38013</v>
      </c>
      <c r="B11349" s="83" t="s">
        <v>11922</v>
      </c>
      <c r="C11349" s="83" t="s">
        <v>225</v>
      </c>
      <c r="D11349" s="359">
        <v>52.97</v>
      </c>
      <c r="E11349" s="522" t="s">
        <v>619</v>
      </c>
    </row>
    <row r="11350" spans="1:5" ht="13.5" x14ac:dyDescent="0.25">
      <c r="A11350" s="83">
        <v>38014</v>
      </c>
      <c r="B11350" s="83" t="s">
        <v>11923</v>
      </c>
      <c r="C11350" s="83" t="s">
        <v>225</v>
      </c>
      <c r="D11350" s="359">
        <v>86.21</v>
      </c>
      <c r="E11350" s="522" t="s">
        <v>619</v>
      </c>
    </row>
    <row r="11351" spans="1:5" ht="13.5" x14ac:dyDescent="0.25">
      <c r="A11351" s="83">
        <v>38015</v>
      </c>
      <c r="B11351" s="83" t="s">
        <v>11924</v>
      </c>
      <c r="C11351" s="83" t="s">
        <v>225</v>
      </c>
      <c r="D11351" s="359">
        <v>208.17</v>
      </c>
      <c r="E11351" s="522" t="s">
        <v>619</v>
      </c>
    </row>
    <row r="11352" spans="1:5" ht="13.5" x14ac:dyDescent="0.25">
      <c r="A11352" s="83">
        <v>38016</v>
      </c>
      <c r="B11352" s="83" t="s">
        <v>11925</v>
      </c>
      <c r="C11352" s="83" t="s">
        <v>225</v>
      </c>
      <c r="D11352" s="359">
        <v>253.29</v>
      </c>
      <c r="E11352" s="522" t="s">
        <v>619</v>
      </c>
    </row>
    <row r="11353" spans="1:5" ht="13.5" x14ac:dyDescent="0.25">
      <c r="A11353" s="83">
        <v>12741</v>
      </c>
      <c r="B11353" s="83" t="s">
        <v>11926</v>
      </c>
      <c r="C11353" s="83" t="s">
        <v>225</v>
      </c>
      <c r="D11353" s="359">
        <v>1515.86</v>
      </c>
      <c r="E11353" s="522" t="s">
        <v>619</v>
      </c>
    </row>
    <row r="11354" spans="1:5" ht="13.5" x14ac:dyDescent="0.25">
      <c r="A11354" s="83">
        <v>12733</v>
      </c>
      <c r="B11354" s="83" t="s">
        <v>11927</v>
      </c>
      <c r="C11354" s="83" t="s">
        <v>225</v>
      </c>
      <c r="D11354" s="359">
        <v>7.62</v>
      </c>
      <c r="E11354" s="522" t="s">
        <v>619</v>
      </c>
    </row>
    <row r="11355" spans="1:5" ht="13.5" x14ac:dyDescent="0.25">
      <c r="A11355" s="83">
        <v>12734</v>
      </c>
      <c r="B11355" s="83" t="s">
        <v>11928</v>
      </c>
      <c r="C11355" s="83" t="s">
        <v>225</v>
      </c>
      <c r="D11355" s="359">
        <v>16.25</v>
      </c>
      <c r="E11355" s="522" t="s">
        <v>619</v>
      </c>
    </row>
    <row r="11356" spans="1:5" ht="13.5" x14ac:dyDescent="0.25">
      <c r="A11356" s="83">
        <v>12735</v>
      </c>
      <c r="B11356" s="83" t="s">
        <v>11929</v>
      </c>
      <c r="C11356" s="83" t="s">
        <v>225</v>
      </c>
      <c r="D11356" s="359">
        <v>26.74</v>
      </c>
      <c r="E11356" s="522" t="s">
        <v>619</v>
      </c>
    </row>
    <row r="11357" spans="1:5" ht="13.5" x14ac:dyDescent="0.25">
      <c r="A11357" s="83">
        <v>12736</v>
      </c>
      <c r="B11357" s="83" t="s">
        <v>11930</v>
      </c>
      <c r="C11357" s="83" t="s">
        <v>225</v>
      </c>
      <c r="D11357" s="359">
        <v>61.13</v>
      </c>
      <c r="E11357" s="522" t="s">
        <v>619</v>
      </c>
    </row>
    <row r="11358" spans="1:5" ht="13.5" x14ac:dyDescent="0.25">
      <c r="A11358" s="83">
        <v>12737</v>
      </c>
      <c r="B11358" s="83" t="s">
        <v>11931</v>
      </c>
      <c r="C11358" s="83" t="s">
        <v>225</v>
      </c>
      <c r="D11358" s="359">
        <v>78.760000000000005</v>
      </c>
      <c r="E11358" s="522" t="s">
        <v>619</v>
      </c>
    </row>
    <row r="11359" spans="1:5" ht="13.5" x14ac:dyDescent="0.25">
      <c r="A11359" s="83">
        <v>12738</v>
      </c>
      <c r="B11359" s="83" t="s">
        <v>11932</v>
      </c>
      <c r="C11359" s="83" t="s">
        <v>225</v>
      </c>
      <c r="D11359" s="359">
        <v>155.66999999999999</v>
      </c>
      <c r="E11359" s="522" t="s">
        <v>619</v>
      </c>
    </row>
    <row r="11360" spans="1:5" ht="13.5" x14ac:dyDescent="0.25">
      <c r="A11360" s="83">
        <v>12739</v>
      </c>
      <c r="B11360" s="83" t="s">
        <v>11933</v>
      </c>
      <c r="C11360" s="83" t="s">
        <v>225</v>
      </c>
      <c r="D11360" s="359">
        <v>443.13</v>
      </c>
      <c r="E11360" s="522" t="s">
        <v>619</v>
      </c>
    </row>
    <row r="11361" spans="1:5" ht="13.5" x14ac:dyDescent="0.25">
      <c r="A11361" s="83">
        <v>12740</v>
      </c>
      <c r="B11361" s="83" t="s">
        <v>11934</v>
      </c>
      <c r="C11361" s="83" t="s">
        <v>225</v>
      </c>
      <c r="D11361" s="359">
        <v>693.3</v>
      </c>
      <c r="E11361" s="522" t="s">
        <v>619</v>
      </c>
    </row>
    <row r="11362" spans="1:5" ht="13.5" x14ac:dyDescent="0.25">
      <c r="A11362" s="83">
        <v>6297</v>
      </c>
      <c r="B11362" s="83" t="s">
        <v>11935</v>
      </c>
      <c r="C11362" s="83" t="s">
        <v>225</v>
      </c>
      <c r="D11362" s="359">
        <v>33.07</v>
      </c>
      <c r="E11362" s="522" t="s">
        <v>619</v>
      </c>
    </row>
    <row r="11363" spans="1:5" ht="13.5" x14ac:dyDescent="0.25">
      <c r="A11363" s="83">
        <v>6296</v>
      </c>
      <c r="B11363" s="83" t="s">
        <v>11936</v>
      </c>
      <c r="C11363" s="83" t="s">
        <v>225</v>
      </c>
      <c r="D11363" s="359">
        <v>26.1</v>
      </c>
      <c r="E11363" s="522" t="s">
        <v>619</v>
      </c>
    </row>
    <row r="11364" spans="1:5" ht="13.5" x14ac:dyDescent="0.25">
      <c r="A11364" s="83">
        <v>6294</v>
      </c>
      <c r="B11364" s="83" t="s">
        <v>11937</v>
      </c>
      <c r="C11364" s="83" t="s">
        <v>225</v>
      </c>
      <c r="D11364" s="359">
        <v>7.44</v>
      </c>
      <c r="E11364" s="522" t="s">
        <v>619</v>
      </c>
    </row>
    <row r="11365" spans="1:5" ht="13.5" x14ac:dyDescent="0.25">
      <c r="A11365" s="83">
        <v>6323</v>
      </c>
      <c r="B11365" s="83" t="s">
        <v>11938</v>
      </c>
      <c r="C11365" s="83" t="s">
        <v>225</v>
      </c>
      <c r="D11365" s="359">
        <v>17.05</v>
      </c>
      <c r="E11365" s="522" t="s">
        <v>619</v>
      </c>
    </row>
    <row r="11366" spans="1:5" ht="13.5" x14ac:dyDescent="0.25">
      <c r="A11366" s="83">
        <v>6299</v>
      </c>
      <c r="B11366" s="83" t="s">
        <v>11939</v>
      </c>
      <c r="C11366" s="83" t="s">
        <v>225</v>
      </c>
      <c r="D11366" s="359">
        <v>99.45</v>
      </c>
      <c r="E11366" s="522" t="s">
        <v>619</v>
      </c>
    </row>
    <row r="11367" spans="1:5" ht="13.5" x14ac:dyDescent="0.25">
      <c r="A11367" s="83">
        <v>6298</v>
      </c>
      <c r="B11367" s="83" t="s">
        <v>11940</v>
      </c>
      <c r="C11367" s="83" t="s">
        <v>225</v>
      </c>
      <c r="D11367" s="359">
        <v>52.37</v>
      </c>
      <c r="E11367" s="522" t="s">
        <v>619</v>
      </c>
    </row>
    <row r="11368" spans="1:5" ht="13.5" x14ac:dyDescent="0.25">
      <c r="A11368" s="83">
        <v>6295</v>
      </c>
      <c r="B11368" s="83" t="s">
        <v>11941</v>
      </c>
      <c r="C11368" s="83" t="s">
        <v>225</v>
      </c>
      <c r="D11368" s="359">
        <v>10.59</v>
      </c>
      <c r="E11368" s="522" t="s">
        <v>619</v>
      </c>
    </row>
    <row r="11369" spans="1:5" ht="13.5" x14ac:dyDescent="0.25">
      <c r="A11369" s="83">
        <v>6322</v>
      </c>
      <c r="B11369" s="83" t="s">
        <v>11942</v>
      </c>
      <c r="C11369" s="83" t="s">
        <v>225</v>
      </c>
      <c r="D11369" s="359">
        <v>133.19999999999999</v>
      </c>
      <c r="E11369" s="522" t="s">
        <v>619</v>
      </c>
    </row>
    <row r="11370" spans="1:5" ht="13.5" x14ac:dyDescent="0.25">
      <c r="A11370" s="83">
        <v>6300</v>
      </c>
      <c r="B11370" s="83" t="s">
        <v>11943</v>
      </c>
      <c r="C11370" s="83" t="s">
        <v>225</v>
      </c>
      <c r="D11370" s="359">
        <v>245.57</v>
      </c>
      <c r="E11370" s="522" t="s">
        <v>619</v>
      </c>
    </row>
    <row r="11371" spans="1:5" ht="13.5" x14ac:dyDescent="0.25">
      <c r="A11371" s="83">
        <v>6321</v>
      </c>
      <c r="B11371" s="83" t="s">
        <v>11944</v>
      </c>
      <c r="C11371" s="83" t="s">
        <v>225</v>
      </c>
      <c r="D11371" s="359">
        <v>350.79</v>
      </c>
      <c r="E11371" s="522" t="s">
        <v>619</v>
      </c>
    </row>
    <row r="11372" spans="1:5" ht="13.5" x14ac:dyDescent="0.25">
      <c r="A11372" s="83">
        <v>6301</v>
      </c>
      <c r="B11372" s="83" t="s">
        <v>11945</v>
      </c>
      <c r="C11372" s="83" t="s">
        <v>225</v>
      </c>
      <c r="D11372" s="359">
        <v>822.21</v>
      </c>
      <c r="E11372" s="522" t="s">
        <v>619</v>
      </c>
    </row>
    <row r="11373" spans="1:5" ht="13.5" x14ac:dyDescent="0.25">
      <c r="A11373" s="83">
        <v>7105</v>
      </c>
      <c r="B11373" s="83" t="s">
        <v>11946</v>
      </c>
      <c r="C11373" s="83" t="s">
        <v>225</v>
      </c>
      <c r="D11373" s="359">
        <v>60.15</v>
      </c>
      <c r="E11373" s="522" t="s">
        <v>619</v>
      </c>
    </row>
    <row r="11374" spans="1:5" ht="13.5" x14ac:dyDescent="0.25">
      <c r="A11374" s="83">
        <v>20183</v>
      </c>
      <c r="B11374" s="83" t="s">
        <v>11947</v>
      </c>
      <c r="C11374" s="83" t="s">
        <v>225</v>
      </c>
      <c r="D11374" s="359">
        <v>79.2</v>
      </c>
      <c r="E11374" s="522" t="s">
        <v>619</v>
      </c>
    </row>
    <row r="11375" spans="1:5" ht="13.5" x14ac:dyDescent="0.25">
      <c r="A11375" s="83">
        <v>38448</v>
      </c>
      <c r="B11375" s="83" t="s">
        <v>11948</v>
      </c>
      <c r="C11375" s="83" t="s">
        <v>225</v>
      </c>
      <c r="D11375" s="359">
        <v>372.12</v>
      </c>
      <c r="E11375" s="522" t="s">
        <v>619</v>
      </c>
    </row>
    <row r="11376" spans="1:5" ht="13.5" x14ac:dyDescent="0.25">
      <c r="A11376" s="83">
        <v>20182</v>
      </c>
      <c r="B11376" s="83" t="s">
        <v>11949</v>
      </c>
      <c r="C11376" s="83" t="s">
        <v>225</v>
      </c>
      <c r="D11376" s="359">
        <v>45.21</v>
      </c>
      <c r="E11376" s="522" t="s">
        <v>619</v>
      </c>
    </row>
    <row r="11377" spans="1:5" ht="13.5" x14ac:dyDescent="0.25">
      <c r="A11377" s="83">
        <v>7119</v>
      </c>
      <c r="B11377" s="83" t="s">
        <v>11950</v>
      </c>
      <c r="C11377" s="83" t="s">
        <v>225</v>
      </c>
      <c r="D11377" s="359">
        <v>15.02</v>
      </c>
      <c r="E11377" s="522" t="s">
        <v>619</v>
      </c>
    </row>
    <row r="11378" spans="1:5" ht="13.5" x14ac:dyDescent="0.25">
      <c r="A11378" s="83">
        <v>7120</v>
      </c>
      <c r="B11378" s="83" t="s">
        <v>11951</v>
      </c>
      <c r="C11378" s="83" t="s">
        <v>225</v>
      </c>
      <c r="D11378" s="359">
        <v>10.3</v>
      </c>
      <c r="E11378" s="522" t="s">
        <v>619</v>
      </c>
    </row>
    <row r="11379" spans="1:5" ht="13.5" x14ac:dyDescent="0.25">
      <c r="A11379" s="83">
        <v>6319</v>
      </c>
      <c r="B11379" s="83" t="s">
        <v>11952</v>
      </c>
      <c r="C11379" s="83" t="s">
        <v>225</v>
      </c>
      <c r="D11379" s="359">
        <v>38.85</v>
      </c>
      <c r="E11379" s="522" t="s">
        <v>619</v>
      </c>
    </row>
    <row r="11380" spans="1:5" ht="13.5" x14ac:dyDescent="0.25">
      <c r="A11380" s="83">
        <v>6304</v>
      </c>
      <c r="B11380" s="83" t="s">
        <v>11953</v>
      </c>
      <c r="C11380" s="83" t="s">
        <v>225</v>
      </c>
      <c r="D11380" s="359">
        <v>38.85</v>
      </c>
      <c r="E11380" s="522" t="s">
        <v>619</v>
      </c>
    </row>
    <row r="11381" spans="1:5" ht="13.5" x14ac:dyDescent="0.25">
      <c r="A11381" s="83">
        <v>21116</v>
      </c>
      <c r="B11381" s="83" t="s">
        <v>11954</v>
      </c>
      <c r="C11381" s="83" t="s">
        <v>225</v>
      </c>
      <c r="D11381" s="359">
        <v>29.41</v>
      </c>
      <c r="E11381" s="522" t="s">
        <v>619</v>
      </c>
    </row>
    <row r="11382" spans="1:5" ht="13.5" x14ac:dyDescent="0.25">
      <c r="A11382" s="83">
        <v>6320</v>
      </c>
      <c r="B11382" s="83" t="s">
        <v>11955</v>
      </c>
      <c r="C11382" s="83" t="s">
        <v>225</v>
      </c>
      <c r="D11382" s="359">
        <v>20</v>
      </c>
      <c r="E11382" s="522" t="s">
        <v>619</v>
      </c>
    </row>
    <row r="11383" spans="1:5" ht="13.5" x14ac:dyDescent="0.25">
      <c r="A11383" s="83">
        <v>6303</v>
      </c>
      <c r="B11383" s="83" t="s">
        <v>11956</v>
      </c>
      <c r="C11383" s="83" t="s">
        <v>225</v>
      </c>
      <c r="D11383" s="359">
        <v>20</v>
      </c>
      <c r="E11383" s="522" t="s">
        <v>619</v>
      </c>
    </row>
    <row r="11384" spans="1:5" ht="13.5" x14ac:dyDescent="0.25">
      <c r="A11384" s="83">
        <v>6308</v>
      </c>
      <c r="B11384" s="83" t="s">
        <v>11957</v>
      </c>
      <c r="C11384" s="83" t="s">
        <v>225</v>
      </c>
      <c r="D11384" s="359">
        <v>107.49</v>
      </c>
      <c r="E11384" s="522" t="s">
        <v>619</v>
      </c>
    </row>
    <row r="11385" spans="1:5" ht="13.5" x14ac:dyDescent="0.25">
      <c r="A11385" s="83">
        <v>6317</v>
      </c>
      <c r="B11385" s="83" t="s">
        <v>11958</v>
      </c>
      <c r="C11385" s="83" t="s">
        <v>225</v>
      </c>
      <c r="D11385" s="359">
        <v>107.49</v>
      </c>
      <c r="E11385" s="522" t="s">
        <v>619</v>
      </c>
    </row>
    <row r="11386" spans="1:5" ht="13.5" x14ac:dyDescent="0.25">
      <c r="A11386" s="83">
        <v>6307</v>
      </c>
      <c r="B11386" s="83" t="s">
        <v>11959</v>
      </c>
      <c r="C11386" s="83" t="s">
        <v>225</v>
      </c>
      <c r="D11386" s="359">
        <v>107.49</v>
      </c>
      <c r="E11386" s="522" t="s">
        <v>619</v>
      </c>
    </row>
    <row r="11387" spans="1:5" ht="13.5" x14ac:dyDescent="0.25">
      <c r="A11387" s="83">
        <v>6309</v>
      </c>
      <c r="B11387" s="83" t="s">
        <v>11960</v>
      </c>
      <c r="C11387" s="83" t="s">
        <v>225</v>
      </c>
      <c r="D11387" s="359">
        <v>110.62</v>
      </c>
      <c r="E11387" s="522" t="s">
        <v>619</v>
      </c>
    </row>
    <row r="11388" spans="1:5" ht="13.5" x14ac:dyDescent="0.25">
      <c r="A11388" s="83">
        <v>6318</v>
      </c>
      <c r="B11388" s="83" t="s">
        <v>11961</v>
      </c>
      <c r="C11388" s="83" t="s">
        <v>225</v>
      </c>
      <c r="D11388" s="359">
        <v>57.98</v>
      </c>
      <c r="E11388" s="522" t="s">
        <v>619</v>
      </c>
    </row>
    <row r="11389" spans="1:5" ht="13.5" x14ac:dyDescent="0.25">
      <c r="A11389" s="83">
        <v>6306</v>
      </c>
      <c r="B11389" s="83" t="s">
        <v>11962</v>
      </c>
      <c r="C11389" s="83" t="s">
        <v>225</v>
      </c>
      <c r="D11389" s="359">
        <v>57.98</v>
      </c>
      <c r="E11389" s="522" t="s">
        <v>619</v>
      </c>
    </row>
    <row r="11390" spans="1:5" ht="13.5" x14ac:dyDescent="0.25">
      <c r="A11390" s="83">
        <v>6305</v>
      </c>
      <c r="B11390" s="83" t="s">
        <v>11963</v>
      </c>
      <c r="C11390" s="83" t="s">
        <v>225</v>
      </c>
      <c r="D11390" s="359">
        <v>57.98</v>
      </c>
      <c r="E11390" s="522" t="s">
        <v>619</v>
      </c>
    </row>
    <row r="11391" spans="1:5" ht="13.5" x14ac:dyDescent="0.25">
      <c r="A11391" s="83">
        <v>6302</v>
      </c>
      <c r="B11391" s="83" t="s">
        <v>11964</v>
      </c>
      <c r="C11391" s="83" t="s">
        <v>225</v>
      </c>
      <c r="D11391" s="359">
        <v>12.3</v>
      </c>
      <c r="E11391" s="522" t="s">
        <v>619</v>
      </c>
    </row>
    <row r="11392" spans="1:5" ht="13.5" x14ac:dyDescent="0.25">
      <c r="A11392" s="83">
        <v>6312</v>
      </c>
      <c r="B11392" s="83" t="s">
        <v>11965</v>
      </c>
      <c r="C11392" s="83" t="s">
        <v>225</v>
      </c>
      <c r="D11392" s="359">
        <v>154.62</v>
      </c>
      <c r="E11392" s="522" t="s">
        <v>619</v>
      </c>
    </row>
    <row r="11393" spans="1:5" ht="13.5" x14ac:dyDescent="0.25">
      <c r="A11393" s="83">
        <v>6311</v>
      </c>
      <c r="B11393" s="83" t="s">
        <v>11966</v>
      </c>
      <c r="C11393" s="83" t="s">
        <v>225</v>
      </c>
      <c r="D11393" s="359">
        <v>154.62</v>
      </c>
      <c r="E11393" s="522" t="s">
        <v>619</v>
      </c>
    </row>
    <row r="11394" spans="1:5" ht="13.5" x14ac:dyDescent="0.25">
      <c r="A11394" s="83">
        <v>6310</v>
      </c>
      <c r="B11394" s="83" t="s">
        <v>11967</v>
      </c>
      <c r="C11394" s="83" t="s">
        <v>225</v>
      </c>
      <c r="D11394" s="359">
        <v>154.62</v>
      </c>
      <c r="E11394" s="522" t="s">
        <v>619</v>
      </c>
    </row>
    <row r="11395" spans="1:5" ht="13.5" x14ac:dyDescent="0.25">
      <c r="A11395" s="83">
        <v>6314</v>
      </c>
      <c r="B11395" s="83" t="s">
        <v>11968</v>
      </c>
      <c r="C11395" s="83" t="s">
        <v>225</v>
      </c>
      <c r="D11395" s="359">
        <v>154.62</v>
      </c>
      <c r="E11395" s="522" t="s">
        <v>619</v>
      </c>
    </row>
    <row r="11396" spans="1:5" ht="13.5" x14ac:dyDescent="0.25">
      <c r="A11396" s="83">
        <v>6313</v>
      </c>
      <c r="B11396" s="83" t="s">
        <v>11969</v>
      </c>
      <c r="C11396" s="83" t="s">
        <v>225</v>
      </c>
      <c r="D11396" s="359">
        <v>154.62</v>
      </c>
      <c r="E11396" s="522" t="s">
        <v>619</v>
      </c>
    </row>
    <row r="11397" spans="1:5" ht="13.5" x14ac:dyDescent="0.25">
      <c r="A11397" s="83">
        <v>6315</v>
      </c>
      <c r="B11397" s="83" t="s">
        <v>11970</v>
      </c>
      <c r="C11397" s="83" t="s">
        <v>225</v>
      </c>
      <c r="D11397" s="359">
        <v>292.76</v>
      </c>
      <c r="E11397" s="522" t="s">
        <v>619</v>
      </c>
    </row>
    <row r="11398" spans="1:5" ht="13.5" x14ac:dyDescent="0.25">
      <c r="A11398" s="83">
        <v>6316</v>
      </c>
      <c r="B11398" s="83" t="s">
        <v>11971</v>
      </c>
      <c r="C11398" s="83" t="s">
        <v>225</v>
      </c>
      <c r="D11398" s="359">
        <v>292.76</v>
      </c>
      <c r="E11398" s="522" t="s">
        <v>619</v>
      </c>
    </row>
    <row r="11399" spans="1:5" ht="13.5" x14ac:dyDescent="0.25">
      <c r="A11399" s="83">
        <v>38878</v>
      </c>
      <c r="B11399" s="83" t="s">
        <v>11972</v>
      </c>
      <c r="C11399" s="83" t="s">
        <v>225</v>
      </c>
      <c r="D11399" s="359">
        <v>20.82</v>
      </c>
      <c r="E11399" s="522" t="s">
        <v>619</v>
      </c>
    </row>
    <row r="11400" spans="1:5" ht="13.5" x14ac:dyDescent="0.25">
      <c r="A11400" s="83">
        <v>38879</v>
      </c>
      <c r="B11400" s="83" t="s">
        <v>11973</v>
      </c>
      <c r="C11400" s="83" t="s">
        <v>225</v>
      </c>
      <c r="D11400" s="359">
        <v>39.03</v>
      </c>
      <c r="E11400" s="522" t="s">
        <v>619</v>
      </c>
    </row>
    <row r="11401" spans="1:5" ht="13.5" x14ac:dyDescent="0.25">
      <c r="A11401" s="83">
        <v>38881</v>
      </c>
      <c r="B11401" s="83" t="s">
        <v>11974</v>
      </c>
      <c r="C11401" s="83" t="s">
        <v>225</v>
      </c>
      <c r="D11401" s="359">
        <v>20.420000000000002</v>
      </c>
      <c r="E11401" s="522" t="s">
        <v>619</v>
      </c>
    </row>
    <row r="11402" spans="1:5" ht="13.5" x14ac:dyDescent="0.25">
      <c r="A11402" s="83">
        <v>38880</v>
      </c>
      <c r="B11402" s="83" t="s">
        <v>11975</v>
      </c>
      <c r="C11402" s="83" t="s">
        <v>225</v>
      </c>
      <c r="D11402" s="359">
        <v>21.4</v>
      </c>
      <c r="E11402" s="522" t="s">
        <v>619</v>
      </c>
    </row>
    <row r="11403" spans="1:5" ht="13.5" x14ac:dyDescent="0.25">
      <c r="A11403" s="83">
        <v>38882</v>
      </c>
      <c r="B11403" s="83" t="s">
        <v>11976</v>
      </c>
      <c r="C11403" s="83" t="s">
        <v>225</v>
      </c>
      <c r="D11403" s="359">
        <v>22.17</v>
      </c>
      <c r="E11403" s="522" t="s">
        <v>619</v>
      </c>
    </row>
    <row r="11404" spans="1:5" ht="13.5" x14ac:dyDescent="0.25">
      <c r="A11404" s="83">
        <v>38883</v>
      </c>
      <c r="B11404" s="83" t="s">
        <v>11977</v>
      </c>
      <c r="C11404" s="83" t="s">
        <v>225</v>
      </c>
      <c r="D11404" s="359">
        <v>32.78</v>
      </c>
      <c r="E11404" s="522" t="s">
        <v>619</v>
      </c>
    </row>
    <row r="11405" spans="1:5" ht="13.5" x14ac:dyDescent="0.25">
      <c r="A11405" s="83">
        <v>38884</v>
      </c>
      <c r="B11405" s="83" t="s">
        <v>11978</v>
      </c>
      <c r="C11405" s="83" t="s">
        <v>225</v>
      </c>
      <c r="D11405" s="359">
        <v>35.590000000000003</v>
      </c>
      <c r="E11405" s="522" t="s">
        <v>619</v>
      </c>
    </row>
    <row r="11406" spans="1:5" ht="13.5" x14ac:dyDescent="0.25">
      <c r="A11406" s="83">
        <v>38885</v>
      </c>
      <c r="B11406" s="83" t="s">
        <v>11979</v>
      </c>
      <c r="C11406" s="83" t="s">
        <v>225</v>
      </c>
      <c r="D11406" s="359">
        <v>34.43</v>
      </c>
      <c r="E11406" s="522" t="s">
        <v>619</v>
      </c>
    </row>
    <row r="11407" spans="1:5" ht="13.5" x14ac:dyDescent="0.25">
      <c r="A11407" s="83">
        <v>38886</v>
      </c>
      <c r="B11407" s="83" t="s">
        <v>11980</v>
      </c>
      <c r="C11407" s="83" t="s">
        <v>225</v>
      </c>
      <c r="D11407" s="359">
        <v>37.159999999999997</v>
      </c>
      <c r="E11407" s="522" t="s">
        <v>619</v>
      </c>
    </row>
    <row r="11408" spans="1:5" ht="13.5" x14ac:dyDescent="0.25">
      <c r="A11408" s="83">
        <v>38887</v>
      </c>
      <c r="B11408" s="83" t="s">
        <v>11981</v>
      </c>
      <c r="C11408" s="83" t="s">
        <v>225</v>
      </c>
      <c r="D11408" s="359">
        <v>33.369999999999997</v>
      </c>
      <c r="E11408" s="522" t="s">
        <v>619</v>
      </c>
    </row>
    <row r="11409" spans="1:5" ht="13.5" x14ac:dyDescent="0.25">
      <c r="A11409" s="83">
        <v>38888</v>
      </c>
      <c r="B11409" s="83" t="s">
        <v>11982</v>
      </c>
      <c r="C11409" s="83" t="s">
        <v>225</v>
      </c>
      <c r="D11409" s="359">
        <v>39.67</v>
      </c>
      <c r="E11409" s="522" t="s">
        <v>619</v>
      </c>
    </row>
    <row r="11410" spans="1:5" ht="13.5" x14ac:dyDescent="0.25">
      <c r="A11410" s="83">
        <v>38890</v>
      </c>
      <c r="B11410" s="83" t="s">
        <v>11983</v>
      </c>
      <c r="C11410" s="83" t="s">
        <v>225</v>
      </c>
      <c r="D11410" s="359">
        <v>58.97</v>
      </c>
      <c r="E11410" s="522" t="s">
        <v>619</v>
      </c>
    </row>
    <row r="11411" spans="1:5" ht="13.5" x14ac:dyDescent="0.25">
      <c r="A11411" s="83">
        <v>38893</v>
      </c>
      <c r="B11411" s="83" t="s">
        <v>11984</v>
      </c>
      <c r="C11411" s="83" t="s">
        <v>225</v>
      </c>
      <c r="D11411" s="359">
        <v>47.42</v>
      </c>
      <c r="E11411" s="522" t="s">
        <v>619</v>
      </c>
    </row>
    <row r="11412" spans="1:5" ht="13.5" x14ac:dyDescent="0.25">
      <c r="A11412" s="83">
        <v>38894</v>
      </c>
      <c r="B11412" s="83" t="s">
        <v>11985</v>
      </c>
      <c r="C11412" s="83" t="s">
        <v>225</v>
      </c>
      <c r="D11412" s="359">
        <v>60.23</v>
      </c>
      <c r="E11412" s="522" t="s">
        <v>619</v>
      </c>
    </row>
    <row r="11413" spans="1:5" ht="13.5" x14ac:dyDescent="0.25">
      <c r="A11413" s="83">
        <v>38896</v>
      </c>
      <c r="B11413" s="83" t="s">
        <v>11986</v>
      </c>
      <c r="C11413" s="83" t="s">
        <v>225</v>
      </c>
      <c r="D11413" s="359">
        <v>61.42</v>
      </c>
      <c r="E11413" s="522" t="s">
        <v>619</v>
      </c>
    </row>
    <row r="11414" spans="1:5" ht="13.5" x14ac:dyDescent="0.25">
      <c r="A11414" s="83">
        <v>39324</v>
      </c>
      <c r="B11414" s="83" t="s">
        <v>11987</v>
      </c>
      <c r="C11414" s="83" t="s">
        <v>225</v>
      </c>
      <c r="D11414" s="359">
        <v>8.77</v>
      </c>
      <c r="E11414" s="522" t="s">
        <v>619</v>
      </c>
    </row>
    <row r="11415" spans="1:5" ht="13.5" x14ac:dyDescent="0.25">
      <c r="A11415" s="83">
        <v>39325</v>
      </c>
      <c r="B11415" s="83" t="s">
        <v>11988</v>
      </c>
      <c r="C11415" s="83" t="s">
        <v>225</v>
      </c>
      <c r="D11415" s="359">
        <v>13.28</v>
      </c>
      <c r="E11415" s="522" t="s">
        <v>619</v>
      </c>
    </row>
    <row r="11416" spans="1:5" ht="13.5" x14ac:dyDescent="0.25">
      <c r="A11416" s="83">
        <v>39326</v>
      </c>
      <c r="B11416" s="83" t="s">
        <v>11989</v>
      </c>
      <c r="C11416" s="83" t="s">
        <v>225</v>
      </c>
      <c r="D11416" s="359">
        <v>34.19</v>
      </c>
      <c r="E11416" s="522" t="s">
        <v>619</v>
      </c>
    </row>
    <row r="11417" spans="1:5" ht="13.5" x14ac:dyDescent="0.25">
      <c r="A11417" s="83">
        <v>39327</v>
      </c>
      <c r="B11417" s="83" t="s">
        <v>11990</v>
      </c>
      <c r="C11417" s="83" t="s">
        <v>225</v>
      </c>
      <c r="D11417" s="359">
        <v>51.8</v>
      </c>
      <c r="E11417" s="522" t="s">
        <v>619</v>
      </c>
    </row>
    <row r="11418" spans="1:5" ht="13.5" x14ac:dyDescent="0.25">
      <c r="A11418" s="83">
        <v>20176</v>
      </c>
      <c r="B11418" s="83" t="s">
        <v>11991</v>
      </c>
      <c r="C11418" s="83" t="s">
        <v>225</v>
      </c>
      <c r="D11418" s="359">
        <v>68.25</v>
      </c>
      <c r="E11418" s="522" t="s">
        <v>619</v>
      </c>
    </row>
    <row r="11419" spans="1:5" ht="13.5" x14ac:dyDescent="0.25">
      <c r="A11419" s="83">
        <v>11378</v>
      </c>
      <c r="B11419" s="83" t="s">
        <v>11992</v>
      </c>
      <c r="C11419" s="83" t="s">
        <v>225</v>
      </c>
      <c r="D11419" s="359">
        <v>108.08</v>
      </c>
      <c r="E11419" s="522" t="s">
        <v>619</v>
      </c>
    </row>
    <row r="11420" spans="1:5" ht="13.5" x14ac:dyDescent="0.25">
      <c r="A11420" s="83">
        <v>11379</v>
      </c>
      <c r="B11420" s="83" t="s">
        <v>11993</v>
      </c>
      <c r="C11420" s="83" t="s">
        <v>225</v>
      </c>
      <c r="D11420" s="359">
        <v>91.33</v>
      </c>
      <c r="E11420" s="522" t="s">
        <v>619</v>
      </c>
    </row>
    <row r="11421" spans="1:5" ht="13.5" x14ac:dyDescent="0.25">
      <c r="A11421" s="83">
        <v>11493</v>
      </c>
      <c r="B11421" s="83" t="s">
        <v>11994</v>
      </c>
      <c r="C11421" s="83" t="s">
        <v>225</v>
      </c>
      <c r="D11421" s="359">
        <v>52.68</v>
      </c>
      <c r="E11421" s="522" t="s">
        <v>619</v>
      </c>
    </row>
    <row r="11422" spans="1:5" ht="13.5" x14ac:dyDescent="0.25">
      <c r="A11422" s="83">
        <v>42717</v>
      </c>
      <c r="B11422" s="83" t="s">
        <v>11995</v>
      </c>
      <c r="C11422" s="83" t="s">
        <v>225</v>
      </c>
      <c r="D11422" s="359">
        <v>689.98</v>
      </c>
      <c r="E11422" s="522" t="s">
        <v>619</v>
      </c>
    </row>
    <row r="11423" spans="1:5" ht="13.5" x14ac:dyDescent="0.25">
      <c r="A11423" s="83">
        <v>42718</v>
      </c>
      <c r="B11423" s="83" t="s">
        <v>11996</v>
      </c>
      <c r="C11423" s="83" t="s">
        <v>225</v>
      </c>
      <c r="D11423" s="359">
        <v>766.02</v>
      </c>
      <c r="E11423" s="522" t="s">
        <v>619</v>
      </c>
    </row>
    <row r="11424" spans="1:5" ht="13.5" x14ac:dyDescent="0.25">
      <c r="A11424" s="83">
        <v>7106</v>
      </c>
      <c r="B11424" s="83" t="s">
        <v>11997</v>
      </c>
      <c r="C11424" s="83" t="s">
        <v>225</v>
      </c>
      <c r="D11424" s="359">
        <v>244.34</v>
      </c>
      <c r="E11424" s="522" t="s">
        <v>619</v>
      </c>
    </row>
    <row r="11425" spans="1:5" ht="13.5" x14ac:dyDescent="0.25">
      <c r="A11425" s="83">
        <v>7104</v>
      </c>
      <c r="B11425" s="83" t="s">
        <v>11998</v>
      </c>
      <c r="C11425" s="83" t="s">
        <v>225</v>
      </c>
      <c r="D11425" s="359">
        <v>5.09</v>
      </c>
      <c r="E11425" s="522" t="s">
        <v>619</v>
      </c>
    </row>
    <row r="11426" spans="1:5" ht="13.5" x14ac:dyDescent="0.25">
      <c r="A11426" s="83">
        <v>7136</v>
      </c>
      <c r="B11426" s="83" t="s">
        <v>11999</v>
      </c>
      <c r="C11426" s="83" t="s">
        <v>225</v>
      </c>
      <c r="D11426" s="359">
        <v>9.58</v>
      </c>
      <c r="E11426" s="522" t="s">
        <v>619</v>
      </c>
    </row>
    <row r="11427" spans="1:5" ht="13.5" x14ac:dyDescent="0.25">
      <c r="A11427" s="83">
        <v>7128</v>
      </c>
      <c r="B11427" s="83" t="s">
        <v>12000</v>
      </c>
      <c r="C11427" s="83" t="s">
        <v>225</v>
      </c>
      <c r="D11427" s="359">
        <v>15.69</v>
      </c>
      <c r="E11427" s="522" t="s">
        <v>619</v>
      </c>
    </row>
    <row r="11428" spans="1:5" ht="13.5" x14ac:dyDescent="0.25">
      <c r="A11428" s="83">
        <v>7108</v>
      </c>
      <c r="B11428" s="83" t="s">
        <v>12001</v>
      </c>
      <c r="C11428" s="83" t="s">
        <v>225</v>
      </c>
      <c r="D11428" s="359">
        <v>16.79</v>
      </c>
      <c r="E11428" s="522" t="s">
        <v>619</v>
      </c>
    </row>
    <row r="11429" spans="1:5" ht="13.5" x14ac:dyDescent="0.25">
      <c r="A11429" s="83">
        <v>7129</v>
      </c>
      <c r="B11429" s="83" t="s">
        <v>12002</v>
      </c>
      <c r="C11429" s="83" t="s">
        <v>225</v>
      </c>
      <c r="D11429" s="359">
        <v>13.96</v>
      </c>
      <c r="E11429" s="522" t="s">
        <v>619</v>
      </c>
    </row>
    <row r="11430" spans="1:5" ht="13.5" x14ac:dyDescent="0.25">
      <c r="A11430" s="83">
        <v>7130</v>
      </c>
      <c r="B11430" s="83" t="s">
        <v>12003</v>
      </c>
      <c r="C11430" s="83" t="s">
        <v>225</v>
      </c>
      <c r="D11430" s="359">
        <v>22.77</v>
      </c>
      <c r="E11430" s="522" t="s">
        <v>619</v>
      </c>
    </row>
    <row r="11431" spans="1:5" ht="13.5" x14ac:dyDescent="0.25">
      <c r="A11431" s="83">
        <v>7131</v>
      </c>
      <c r="B11431" s="83" t="s">
        <v>12004</v>
      </c>
      <c r="C11431" s="83" t="s">
        <v>225</v>
      </c>
      <c r="D11431" s="359">
        <v>27.93</v>
      </c>
      <c r="E11431" s="522" t="s">
        <v>619</v>
      </c>
    </row>
    <row r="11432" spans="1:5" ht="13.5" x14ac:dyDescent="0.25">
      <c r="A11432" s="83">
        <v>7132</v>
      </c>
      <c r="B11432" s="83" t="s">
        <v>12005</v>
      </c>
      <c r="C11432" s="83" t="s">
        <v>225</v>
      </c>
      <c r="D11432" s="359">
        <v>77.540000000000006</v>
      </c>
      <c r="E11432" s="522" t="s">
        <v>619</v>
      </c>
    </row>
    <row r="11433" spans="1:5" ht="13.5" x14ac:dyDescent="0.25">
      <c r="A11433" s="83">
        <v>7133</v>
      </c>
      <c r="B11433" s="83" t="s">
        <v>12006</v>
      </c>
      <c r="C11433" s="83" t="s">
        <v>225</v>
      </c>
      <c r="D11433" s="359">
        <v>120.43</v>
      </c>
      <c r="E11433" s="522" t="s">
        <v>619</v>
      </c>
    </row>
    <row r="11434" spans="1:5" ht="13.5" x14ac:dyDescent="0.25">
      <c r="A11434" s="83">
        <v>37420</v>
      </c>
      <c r="B11434" s="83" t="s">
        <v>12007</v>
      </c>
      <c r="C11434" s="83" t="s">
        <v>225</v>
      </c>
      <c r="D11434" s="359">
        <v>46.86</v>
      </c>
      <c r="E11434" s="522" t="s">
        <v>619</v>
      </c>
    </row>
    <row r="11435" spans="1:5" ht="13.5" x14ac:dyDescent="0.25">
      <c r="A11435" s="83">
        <v>37421</v>
      </c>
      <c r="B11435" s="83" t="s">
        <v>12008</v>
      </c>
      <c r="C11435" s="83" t="s">
        <v>225</v>
      </c>
      <c r="D11435" s="359">
        <v>64.05</v>
      </c>
      <c r="E11435" s="522" t="s">
        <v>619</v>
      </c>
    </row>
    <row r="11436" spans="1:5" ht="13.5" x14ac:dyDescent="0.25">
      <c r="A11436" s="83">
        <v>37422</v>
      </c>
      <c r="B11436" s="83" t="s">
        <v>12009</v>
      </c>
      <c r="C11436" s="83" t="s">
        <v>225</v>
      </c>
      <c r="D11436" s="359">
        <v>59.95</v>
      </c>
      <c r="E11436" s="522" t="s">
        <v>619</v>
      </c>
    </row>
    <row r="11437" spans="1:5" ht="13.5" x14ac:dyDescent="0.25">
      <c r="A11437" s="83">
        <v>37443</v>
      </c>
      <c r="B11437" s="83" t="s">
        <v>12010</v>
      </c>
      <c r="C11437" s="83" t="s">
        <v>225</v>
      </c>
      <c r="D11437" s="359">
        <v>202.45</v>
      </c>
      <c r="E11437" s="522" t="s">
        <v>619</v>
      </c>
    </row>
    <row r="11438" spans="1:5" ht="13.5" x14ac:dyDescent="0.25">
      <c r="A11438" s="83">
        <v>37444</v>
      </c>
      <c r="B11438" s="83" t="s">
        <v>12011</v>
      </c>
      <c r="C11438" s="83" t="s">
        <v>225</v>
      </c>
      <c r="D11438" s="359">
        <v>205.88</v>
      </c>
      <c r="E11438" s="522" t="s">
        <v>619</v>
      </c>
    </row>
    <row r="11439" spans="1:5" ht="13.5" x14ac:dyDescent="0.25">
      <c r="A11439" s="83">
        <v>37445</v>
      </c>
      <c r="B11439" s="83" t="s">
        <v>12012</v>
      </c>
      <c r="C11439" s="83" t="s">
        <v>225</v>
      </c>
      <c r="D11439" s="359">
        <v>312.06</v>
      </c>
      <c r="E11439" s="522" t="s">
        <v>619</v>
      </c>
    </row>
    <row r="11440" spans="1:5" ht="13.5" x14ac:dyDescent="0.25">
      <c r="A11440" s="83">
        <v>37446</v>
      </c>
      <c r="B11440" s="83" t="s">
        <v>12013</v>
      </c>
      <c r="C11440" s="83" t="s">
        <v>225</v>
      </c>
      <c r="D11440" s="359">
        <v>340.2</v>
      </c>
      <c r="E11440" s="522" t="s">
        <v>619</v>
      </c>
    </row>
    <row r="11441" spans="1:5" ht="13.5" x14ac:dyDescent="0.25">
      <c r="A11441" s="83">
        <v>37447</v>
      </c>
      <c r="B11441" s="83" t="s">
        <v>12014</v>
      </c>
      <c r="C11441" s="83" t="s">
        <v>225</v>
      </c>
      <c r="D11441" s="359">
        <v>345.52</v>
      </c>
      <c r="E11441" s="522" t="s">
        <v>619</v>
      </c>
    </row>
    <row r="11442" spans="1:5" ht="13.5" x14ac:dyDescent="0.25">
      <c r="A11442" s="83">
        <v>37448</v>
      </c>
      <c r="B11442" s="83" t="s">
        <v>12015</v>
      </c>
      <c r="C11442" s="83" t="s">
        <v>225</v>
      </c>
      <c r="D11442" s="359">
        <v>473.94</v>
      </c>
      <c r="E11442" s="522" t="s">
        <v>619</v>
      </c>
    </row>
    <row r="11443" spans="1:5" ht="13.5" x14ac:dyDescent="0.25">
      <c r="A11443" s="83">
        <v>37440</v>
      </c>
      <c r="B11443" s="83" t="s">
        <v>12016</v>
      </c>
      <c r="C11443" s="83" t="s">
        <v>225</v>
      </c>
      <c r="D11443" s="359">
        <v>160.69</v>
      </c>
      <c r="E11443" s="522" t="s">
        <v>619</v>
      </c>
    </row>
    <row r="11444" spans="1:5" ht="13.5" x14ac:dyDescent="0.25">
      <c r="A11444" s="83">
        <v>37441</v>
      </c>
      <c r="B11444" s="83" t="s">
        <v>12017</v>
      </c>
      <c r="C11444" s="83" t="s">
        <v>225</v>
      </c>
      <c r="D11444" s="359">
        <v>160.69</v>
      </c>
      <c r="E11444" s="522" t="s">
        <v>619</v>
      </c>
    </row>
    <row r="11445" spans="1:5" ht="13.5" x14ac:dyDescent="0.25">
      <c r="A11445" s="83">
        <v>37442</v>
      </c>
      <c r="B11445" s="83" t="s">
        <v>12018</v>
      </c>
      <c r="C11445" s="83" t="s">
        <v>225</v>
      </c>
      <c r="D11445" s="359">
        <v>193.54</v>
      </c>
      <c r="E11445" s="522" t="s">
        <v>619</v>
      </c>
    </row>
    <row r="11446" spans="1:5" ht="13.5" x14ac:dyDescent="0.25">
      <c r="A11446" s="83">
        <v>38017</v>
      </c>
      <c r="B11446" s="83" t="s">
        <v>12019</v>
      </c>
      <c r="C11446" s="83" t="s">
        <v>225</v>
      </c>
      <c r="D11446" s="359">
        <v>12.48</v>
      </c>
      <c r="E11446" s="522" t="s">
        <v>619</v>
      </c>
    </row>
    <row r="11447" spans="1:5" ht="13.5" x14ac:dyDescent="0.25">
      <c r="A11447" s="83">
        <v>38018</v>
      </c>
      <c r="B11447" s="83" t="s">
        <v>12020</v>
      </c>
      <c r="C11447" s="83" t="s">
        <v>225</v>
      </c>
      <c r="D11447" s="359">
        <v>13.77</v>
      </c>
      <c r="E11447" s="522" t="s">
        <v>619</v>
      </c>
    </row>
    <row r="11448" spans="1:5" ht="13.5" x14ac:dyDescent="0.25">
      <c r="A11448" s="83">
        <v>39895</v>
      </c>
      <c r="B11448" s="83" t="s">
        <v>12021</v>
      </c>
      <c r="C11448" s="83" t="s">
        <v>225</v>
      </c>
      <c r="D11448" s="359">
        <v>55.07</v>
      </c>
      <c r="E11448" s="522" t="s">
        <v>619</v>
      </c>
    </row>
    <row r="11449" spans="1:5" ht="13.5" x14ac:dyDescent="0.25">
      <c r="A11449" s="83">
        <v>39896</v>
      </c>
      <c r="B11449" s="83" t="s">
        <v>12022</v>
      </c>
      <c r="C11449" s="83" t="s">
        <v>225</v>
      </c>
      <c r="D11449" s="359">
        <v>80.709999999999994</v>
      </c>
      <c r="E11449" s="522" t="s">
        <v>619</v>
      </c>
    </row>
    <row r="11450" spans="1:5" ht="13.5" x14ac:dyDescent="0.25">
      <c r="A11450" s="83">
        <v>38873</v>
      </c>
      <c r="B11450" s="83" t="s">
        <v>12023</v>
      </c>
      <c r="C11450" s="83" t="s">
        <v>225</v>
      </c>
      <c r="D11450" s="359">
        <v>18.47</v>
      </c>
      <c r="E11450" s="522" t="s">
        <v>619</v>
      </c>
    </row>
    <row r="11451" spans="1:5" ht="13.5" x14ac:dyDescent="0.25">
      <c r="A11451" s="83">
        <v>38874</v>
      </c>
      <c r="B11451" s="83" t="s">
        <v>12024</v>
      </c>
      <c r="C11451" s="83" t="s">
        <v>225</v>
      </c>
      <c r="D11451" s="359">
        <v>22.46</v>
      </c>
      <c r="E11451" s="522" t="s">
        <v>619</v>
      </c>
    </row>
    <row r="11452" spans="1:5" ht="13.5" x14ac:dyDescent="0.25">
      <c r="A11452" s="83">
        <v>38875</v>
      </c>
      <c r="B11452" s="83" t="s">
        <v>12025</v>
      </c>
      <c r="C11452" s="83" t="s">
        <v>225</v>
      </c>
      <c r="D11452" s="359">
        <v>39.69</v>
      </c>
      <c r="E11452" s="522" t="s">
        <v>619</v>
      </c>
    </row>
    <row r="11453" spans="1:5" ht="13.5" x14ac:dyDescent="0.25">
      <c r="A11453" s="83">
        <v>38876</v>
      </c>
      <c r="B11453" s="83" t="s">
        <v>12026</v>
      </c>
      <c r="C11453" s="83" t="s">
        <v>225</v>
      </c>
      <c r="D11453" s="359">
        <v>53.4</v>
      </c>
      <c r="E11453" s="522" t="s">
        <v>619</v>
      </c>
    </row>
    <row r="11454" spans="1:5" ht="13.5" x14ac:dyDescent="0.25">
      <c r="A11454" s="83">
        <v>39000</v>
      </c>
      <c r="B11454" s="83" t="s">
        <v>12027</v>
      </c>
      <c r="C11454" s="83" t="s">
        <v>225</v>
      </c>
      <c r="D11454" s="359">
        <v>41.08</v>
      </c>
      <c r="E11454" s="522" t="s">
        <v>619</v>
      </c>
    </row>
    <row r="11455" spans="1:5" ht="13.5" x14ac:dyDescent="0.25">
      <c r="A11455" s="83">
        <v>38674</v>
      </c>
      <c r="B11455" s="83" t="s">
        <v>12028</v>
      </c>
      <c r="C11455" s="83" t="s">
        <v>225</v>
      </c>
      <c r="D11455" s="359">
        <v>43.38</v>
      </c>
      <c r="E11455" s="522" t="s">
        <v>619</v>
      </c>
    </row>
    <row r="11456" spans="1:5" ht="13.5" x14ac:dyDescent="0.25">
      <c r="A11456" s="83">
        <v>38911</v>
      </c>
      <c r="B11456" s="83" t="s">
        <v>12029</v>
      </c>
      <c r="C11456" s="83" t="s">
        <v>225</v>
      </c>
      <c r="D11456" s="359">
        <v>66.23</v>
      </c>
      <c r="E11456" s="522" t="s">
        <v>619</v>
      </c>
    </row>
    <row r="11457" spans="1:5" ht="13.5" x14ac:dyDescent="0.25">
      <c r="A11457" s="83">
        <v>38912</v>
      </c>
      <c r="B11457" s="83" t="s">
        <v>12030</v>
      </c>
      <c r="C11457" s="83" t="s">
        <v>225</v>
      </c>
      <c r="D11457" s="359">
        <v>84.17</v>
      </c>
      <c r="E11457" s="522" t="s">
        <v>619</v>
      </c>
    </row>
    <row r="11458" spans="1:5" ht="13.5" x14ac:dyDescent="0.25">
      <c r="A11458" s="83">
        <v>38019</v>
      </c>
      <c r="B11458" s="83" t="s">
        <v>12031</v>
      </c>
      <c r="C11458" s="83" t="s">
        <v>225</v>
      </c>
      <c r="D11458" s="359">
        <v>10.87</v>
      </c>
      <c r="E11458" s="522" t="s">
        <v>619</v>
      </c>
    </row>
    <row r="11459" spans="1:5" ht="13.5" x14ac:dyDescent="0.25">
      <c r="A11459" s="83">
        <v>38020</v>
      </c>
      <c r="B11459" s="83" t="s">
        <v>12032</v>
      </c>
      <c r="C11459" s="83" t="s">
        <v>225</v>
      </c>
      <c r="D11459" s="359">
        <v>13.77</v>
      </c>
      <c r="E11459" s="522" t="s">
        <v>619</v>
      </c>
    </row>
    <row r="11460" spans="1:5" ht="13.5" x14ac:dyDescent="0.25">
      <c r="A11460" s="83">
        <v>38454</v>
      </c>
      <c r="B11460" s="83" t="s">
        <v>12033</v>
      </c>
      <c r="C11460" s="83" t="s">
        <v>225</v>
      </c>
      <c r="D11460" s="359">
        <v>7.49</v>
      </c>
      <c r="E11460" s="522" t="s">
        <v>619</v>
      </c>
    </row>
    <row r="11461" spans="1:5" ht="13.5" x14ac:dyDescent="0.25">
      <c r="A11461" s="83">
        <v>38455</v>
      </c>
      <c r="B11461" s="83" t="s">
        <v>12034</v>
      </c>
      <c r="C11461" s="83" t="s">
        <v>225</v>
      </c>
      <c r="D11461" s="359">
        <v>6.86</v>
      </c>
      <c r="E11461" s="522" t="s">
        <v>619</v>
      </c>
    </row>
    <row r="11462" spans="1:5" ht="13.5" x14ac:dyDescent="0.25">
      <c r="A11462" s="83">
        <v>38462</v>
      </c>
      <c r="B11462" s="83" t="s">
        <v>12035</v>
      </c>
      <c r="C11462" s="83" t="s">
        <v>225</v>
      </c>
      <c r="D11462" s="359">
        <v>193.73</v>
      </c>
      <c r="E11462" s="522" t="s">
        <v>619</v>
      </c>
    </row>
    <row r="11463" spans="1:5" ht="13.5" x14ac:dyDescent="0.25">
      <c r="A11463" s="83">
        <v>36362</v>
      </c>
      <c r="B11463" s="83" t="s">
        <v>12036</v>
      </c>
      <c r="C11463" s="83" t="s">
        <v>225</v>
      </c>
      <c r="D11463" s="359">
        <v>2.95</v>
      </c>
      <c r="E11463" s="522" t="s">
        <v>619</v>
      </c>
    </row>
    <row r="11464" spans="1:5" ht="13.5" x14ac:dyDescent="0.25">
      <c r="A11464" s="83">
        <v>36298</v>
      </c>
      <c r="B11464" s="83" t="s">
        <v>12037</v>
      </c>
      <c r="C11464" s="83" t="s">
        <v>225</v>
      </c>
      <c r="D11464" s="359">
        <v>4.37</v>
      </c>
      <c r="E11464" s="522" t="s">
        <v>619</v>
      </c>
    </row>
    <row r="11465" spans="1:5" ht="13.5" x14ac:dyDescent="0.25">
      <c r="A11465" s="83">
        <v>38456</v>
      </c>
      <c r="B11465" s="83" t="s">
        <v>12038</v>
      </c>
      <c r="C11465" s="83" t="s">
        <v>225</v>
      </c>
      <c r="D11465" s="359">
        <v>7.13</v>
      </c>
      <c r="E11465" s="522" t="s">
        <v>619</v>
      </c>
    </row>
    <row r="11466" spans="1:5" ht="13.5" x14ac:dyDescent="0.25">
      <c r="A11466" s="83">
        <v>38457</v>
      </c>
      <c r="B11466" s="83" t="s">
        <v>12039</v>
      </c>
      <c r="C11466" s="83" t="s">
        <v>225</v>
      </c>
      <c r="D11466" s="359">
        <v>16.059999999999999</v>
      </c>
      <c r="E11466" s="522" t="s">
        <v>619</v>
      </c>
    </row>
    <row r="11467" spans="1:5" ht="13.5" x14ac:dyDescent="0.25">
      <c r="A11467" s="83">
        <v>38458</v>
      </c>
      <c r="B11467" s="83" t="s">
        <v>12040</v>
      </c>
      <c r="C11467" s="83" t="s">
        <v>225</v>
      </c>
      <c r="D11467" s="359">
        <v>21.53</v>
      </c>
      <c r="E11467" s="522" t="s">
        <v>619</v>
      </c>
    </row>
    <row r="11468" spans="1:5" ht="13.5" x14ac:dyDescent="0.25">
      <c r="A11468" s="83">
        <v>38459</v>
      </c>
      <c r="B11468" s="83" t="s">
        <v>12041</v>
      </c>
      <c r="C11468" s="83" t="s">
        <v>225</v>
      </c>
      <c r="D11468" s="359">
        <v>38</v>
      </c>
      <c r="E11468" s="522" t="s">
        <v>619</v>
      </c>
    </row>
    <row r="11469" spans="1:5" ht="13.5" x14ac:dyDescent="0.25">
      <c r="A11469" s="83">
        <v>38460</v>
      </c>
      <c r="B11469" s="83" t="s">
        <v>12042</v>
      </c>
      <c r="C11469" s="83" t="s">
        <v>225</v>
      </c>
      <c r="D11469" s="359">
        <v>79.36</v>
      </c>
      <c r="E11469" s="522" t="s">
        <v>619</v>
      </c>
    </row>
    <row r="11470" spans="1:5" ht="13.5" x14ac:dyDescent="0.25">
      <c r="A11470" s="83">
        <v>38461</v>
      </c>
      <c r="B11470" s="83" t="s">
        <v>12043</v>
      </c>
      <c r="C11470" s="83" t="s">
        <v>225</v>
      </c>
      <c r="D11470" s="359">
        <v>121.06</v>
      </c>
      <c r="E11470" s="522" t="s">
        <v>619</v>
      </c>
    </row>
    <row r="11471" spans="1:5" ht="13.5" x14ac:dyDescent="0.25">
      <c r="A11471" s="83">
        <v>7094</v>
      </c>
      <c r="B11471" s="83" t="s">
        <v>12044</v>
      </c>
      <c r="C11471" s="83" t="s">
        <v>225</v>
      </c>
      <c r="D11471" s="359">
        <v>17.600000000000001</v>
      </c>
      <c r="E11471" s="522" t="s">
        <v>619</v>
      </c>
    </row>
    <row r="11472" spans="1:5" ht="13.5" x14ac:dyDescent="0.25">
      <c r="A11472" s="83">
        <v>7116</v>
      </c>
      <c r="B11472" s="83" t="s">
        <v>12045</v>
      </c>
      <c r="C11472" s="83" t="s">
        <v>225</v>
      </c>
      <c r="D11472" s="359">
        <v>5.0999999999999996</v>
      </c>
      <c r="E11472" s="522" t="s">
        <v>619</v>
      </c>
    </row>
    <row r="11473" spans="1:5" ht="13.5" x14ac:dyDescent="0.25">
      <c r="A11473" s="83">
        <v>7118</v>
      </c>
      <c r="B11473" s="83" t="s">
        <v>12046</v>
      </c>
      <c r="C11473" s="83" t="s">
        <v>225</v>
      </c>
      <c r="D11473" s="359">
        <v>38.85</v>
      </c>
      <c r="E11473" s="522" t="s">
        <v>619</v>
      </c>
    </row>
    <row r="11474" spans="1:5" ht="13.5" x14ac:dyDescent="0.25">
      <c r="A11474" s="83">
        <v>7117</v>
      </c>
      <c r="B11474" s="83" t="s">
        <v>12047</v>
      </c>
      <c r="C11474" s="83" t="s">
        <v>225</v>
      </c>
      <c r="D11474" s="359">
        <v>34.54</v>
      </c>
      <c r="E11474" s="522" t="s">
        <v>619</v>
      </c>
    </row>
    <row r="11475" spans="1:5" ht="13.5" x14ac:dyDescent="0.25">
      <c r="A11475" s="83">
        <v>7098</v>
      </c>
      <c r="B11475" s="83" t="s">
        <v>12048</v>
      </c>
      <c r="C11475" s="83" t="s">
        <v>225</v>
      </c>
      <c r="D11475" s="359">
        <v>4.8099999999999996</v>
      </c>
      <c r="E11475" s="522" t="s">
        <v>619</v>
      </c>
    </row>
    <row r="11476" spans="1:5" ht="13.5" x14ac:dyDescent="0.25">
      <c r="A11476" s="83">
        <v>7110</v>
      </c>
      <c r="B11476" s="83" t="s">
        <v>12049</v>
      </c>
      <c r="C11476" s="83" t="s">
        <v>225</v>
      </c>
      <c r="D11476" s="359">
        <v>84.49</v>
      </c>
      <c r="E11476" s="522" t="s">
        <v>619</v>
      </c>
    </row>
    <row r="11477" spans="1:5" ht="13.5" x14ac:dyDescent="0.25">
      <c r="A11477" s="83">
        <v>7123</v>
      </c>
      <c r="B11477" s="83" t="s">
        <v>12050</v>
      </c>
      <c r="C11477" s="83" t="s">
        <v>225</v>
      </c>
      <c r="D11477" s="359">
        <v>6.2</v>
      </c>
      <c r="E11477" s="522" t="s">
        <v>619</v>
      </c>
    </row>
    <row r="11478" spans="1:5" ht="13.5" x14ac:dyDescent="0.25">
      <c r="A11478" s="83">
        <v>7121</v>
      </c>
      <c r="B11478" s="83" t="s">
        <v>12051</v>
      </c>
      <c r="C11478" s="83" t="s">
        <v>225</v>
      </c>
      <c r="D11478" s="359">
        <v>15.27</v>
      </c>
      <c r="E11478" s="522" t="s">
        <v>619</v>
      </c>
    </row>
    <row r="11479" spans="1:5" ht="13.5" x14ac:dyDescent="0.25">
      <c r="A11479" s="83">
        <v>7137</v>
      </c>
      <c r="B11479" s="83" t="s">
        <v>12052</v>
      </c>
      <c r="C11479" s="83" t="s">
        <v>225</v>
      </c>
      <c r="D11479" s="359">
        <v>13.74</v>
      </c>
      <c r="E11479" s="522" t="s">
        <v>619</v>
      </c>
    </row>
    <row r="11480" spans="1:5" ht="13.5" x14ac:dyDescent="0.25">
      <c r="A11480" s="83">
        <v>7122</v>
      </c>
      <c r="B11480" s="83" t="s">
        <v>12053</v>
      </c>
      <c r="C11480" s="83" t="s">
        <v>225</v>
      </c>
      <c r="D11480" s="359">
        <v>17.170000000000002</v>
      </c>
      <c r="E11480" s="522" t="s">
        <v>619</v>
      </c>
    </row>
    <row r="11481" spans="1:5" ht="13.5" x14ac:dyDescent="0.25">
      <c r="A11481" s="83">
        <v>7114</v>
      </c>
      <c r="B11481" s="83" t="s">
        <v>12054</v>
      </c>
      <c r="C11481" s="83" t="s">
        <v>225</v>
      </c>
      <c r="D11481" s="359">
        <v>26.48</v>
      </c>
      <c r="E11481" s="522" t="s">
        <v>619</v>
      </c>
    </row>
    <row r="11482" spans="1:5" ht="13.5" x14ac:dyDescent="0.25">
      <c r="A11482" s="83">
        <v>7109</v>
      </c>
      <c r="B11482" s="83" t="s">
        <v>12055</v>
      </c>
      <c r="C11482" s="83" t="s">
        <v>225</v>
      </c>
      <c r="D11482" s="359">
        <v>4.6399999999999997</v>
      </c>
      <c r="E11482" s="522" t="s">
        <v>619</v>
      </c>
    </row>
    <row r="11483" spans="1:5" ht="13.5" x14ac:dyDescent="0.25">
      <c r="A11483" s="83">
        <v>7135</v>
      </c>
      <c r="B11483" s="83" t="s">
        <v>12056</v>
      </c>
      <c r="C11483" s="83" t="s">
        <v>225</v>
      </c>
      <c r="D11483" s="359">
        <v>7.24</v>
      </c>
      <c r="E11483" s="522" t="s">
        <v>619</v>
      </c>
    </row>
    <row r="11484" spans="1:5" ht="13.5" x14ac:dyDescent="0.25">
      <c r="A11484" s="83">
        <v>37947</v>
      </c>
      <c r="B11484" s="83" t="s">
        <v>12057</v>
      </c>
      <c r="C11484" s="83" t="s">
        <v>225</v>
      </c>
      <c r="D11484" s="359">
        <v>7.33</v>
      </c>
      <c r="E11484" s="522" t="s">
        <v>619</v>
      </c>
    </row>
    <row r="11485" spans="1:5" ht="13.5" x14ac:dyDescent="0.25">
      <c r="A11485" s="83">
        <v>7103</v>
      </c>
      <c r="B11485" s="83" t="s">
        <v>12058</v>
      </c>
      <c r="C11485" s="83" t="s">
        <v>225</v>
      </c>
      <c r="D11485" s="359">
        <v>16.8</v>
      </c>
      <c r="E11485" s="522" t="s">
        <v>619</v>
      </c>
    </row>
    <row r="11486" spans="1:5" ht="13.5" x14ac:dyDescent="0.25">
      <c r="A11486" s="83">
        <v>40419</v>
      </c>
      <c r="B11486" s="83" t="s">
        <v>12059</v>
      </c>
      <c r="C11486" s="83" t="s">
        <v>225</v>
      </c>
      <c r="D11486" s="359">
        <v>38.57</v>
      </c>
      <c r="E11486" s="522" t="s">
        <v>619</v>
      </c>
    </row>
    <row r="11487" spans="1:5" ht="13.5" x14ac:dyDescent="0.25">
      <c r="A11487" s="83">
        <v>40420</v>
      </c>
      <c r="B11487" s="83" t="s">
        <v>12060</v>
      </c>
      <c r="C11487" s="83" t="s">
        <v>225</v>
      </c>
      <c r="D11487" s="359">
        <v>56.27</v>
      </c>
      <c r="E11487" s="522" t="s">
        <v>619</v>
      </c>
    </row>
    <row r="11488" spans="1:5" ht="13.5" x14ac:dyDescent="0.25">
      <c r="A11488" s="83">
        <v>40421</v>
      </c>
      <c r="B11488" s="83" t="s">
        <v>12061</v>
      </c>
      <c r="C11488" s="83" t="s">
        <v>225</v>
      </c>
      <c r="D11488" s="359">
        <v>59.9</v>
      </c>
      <c r="E11488" s="522" t="s">
        <v>619</v>
      </c>
    </row>
    <row r="11489" spans="1:5" ht="13.5" x14ac:dyDescent="0.25">
      <c r="A11489" s="83">
        <v>7126</v>
      </c>
      <c r="B11489" s="83" t="s">
        <v>12062</v>
      </c>
      <c r="C11489" s="83" t="s">
        <v>225</v>
      </c>
      <c r="D11489" s="359">
        <v>35.24</v>
      </c>
      <c r="E11489" s="522" t="s">
        <v>619</v>
      </c>
    </row>
    <row r="11490" spans="1:5" ht="13.5" x14ac:dyDescent="0.25">
      <c r="A11490" s="83">
        <v>38905</v>
      </c>
      <c r="B11490" s="83" t="s">
        <v>12063</v>
      </c>
      <c r="C11490" s="83" t="s">
        <v>225</v>
      </c>
      <c r="D11490" s="359">
        <v>20.75</v>
      </c>
      <c r="E11490" s="522" t="s">
        <v>619</v>
      </c>
    </row>
    <row r="11491" spans="1:5" ht="13.5" x14ac:dyDescent="0.25">
      <c r="A11491" s="83">
        <v>38907</v>
      </c>
      <c r="B11491" s="83" t="s">
        <v>12064</v>
      </c>
      <c r="C11491" s="83" t="s">
        <v>225</v>
      </c>
      <c r="D11491" s="359">
        <v>22.08</v>
      </c>
      <c r="E11491" s="522" t="s">
        <v>619</v>
      </c>
    </row>
    <row r="11492" spans="1:5" ht="13.5" x14ac:dyDescent="0.25">
      <c r="A11492" s="83">
        <v>38908</v>
      </c>
      <c r="B11492" s="83" t="s">
        <v>12065</v>
      </c>
      <c r="C11492" s="83" t="s">
        <v>225</v>
      </c>
      <c r="D11492" s="359">
        <v>24.85</v>
      </c>
      <c r="E11492" s="522" t="s">
        <v>619</v>
      </c>
    </row>
    <row r="11493" spans="1:5" ht="13.5" x14ac:dyDescent="0.25">
      <c r="A11493" s="83">
        <v>38909</v>
      </c>
      <c r="B11493" s="83" t="s">
        <v>12066</v>
      </c>
      <c r="C11493" s="83" t="s">
        <v>225</v>
      </c>
      <c r="D11493" s="359">
        <v>35.72</v>
      </c>
      <c r="E11493" s="522" t="s">
        <v>619</v>
      </c>
    </row>
    <row r="11494" spans="1:5" ht="13.5" x14ac:dyDescent="0.25">
      <c r="A11494" s="83">
        <v>38910</v>
      </c>
      <c r="B11494" s="83" t="s">
        <v>12067</v>
      </c>
      <c r="C11494" s="83" t="s">
        <v>225</v>
      </c>
      <c r="D11494" s="359">
        <v>38.58</v>
      </c>
      <c r="E11494" s="522" t="s">
        <v>619</v>
      </c>
    </row>
    <row r="11495" spans="1:5" ht="13.5" x14ac:dyDescent="0.25">
      <c r="A11495" s="83">
        <v>38897</v>
      </c>
      <c r="B11495" s="83" t="s">
        <v>12068</v>
      </c>
      <c r="C11495" s="83" t="s">
        <v>225</v>
      </c>
      <c r="D11495" s="359">
        <v>20.84</v>
      </c>
      <c r="E11495" s="522" t="s">
        <v>619</v>
      </c>
    </row>
    <row r="11496" spans="1:5" ht="13.5" x14ac:dyDescent="0.25">
      <c r="A11496" s="83">
        <v>38899</v>
      </c>
      <c r="B11496" s="83" t="s">
        <v>12069</v>
      </c>
      <c r="C11496" s="83" t="s">
        <v>225</v>
      </c>
      <c r="D11496" s="359">
        <v>23.44</v>
      </c>
      <c r="E11496" s="522" t="s">
        <v>619</v>
      </c>
    </row>
    <row r="11497" spans="1:5" ht="13.5" x14ac:dyDescent="0.25">
      <c r="A11497" s="83">
        <v>38900</v>
      </c>
      <c r="B11497" s="83" t="s">
        <v>12070</v>
      </c>
      <c r="C11497" s="83" t="s">
        <v>225</v>
      </c>
      <c r="D11497" s="359">
        <v>24.44</v>
      </c>
      <c r="E11497" s="522" t="s">
        <v>619</v>
      </c>
    </row>
    <row r="11498" spans="1:5" ht="13.5" x14ac:dyDescent="0.25">
      <c r="A11498" s="83">
        <v>38901</v>
      </c>
      <c r="B11498" s="83" t="s">
        <v>12071</v>
      </c>
      <c r="C11498" s="83" t="s">
        <v>225</v>
      </c>
      <c r="D11498" s="359">
        <v>39.979999999999997</v>
      </c>
      <c r="E11498" s="522" t="s">
        <v>619</v>
      </c>
    </row>
    <row r="11499" spans="1:5" ht="13.5" x14ac:dyDescent="0.25">
      <c r="A11499" s="83">
        <v>38904</v>
      </c>
      <c r="B11499" s="83" t="s">
        <v>12072</v>
      </c>
      <c r="C11499" s="83" t="s">
        <v>225</v>
      </c>
      <c r="D11499" s="359">
        <v>64.95</v>
      </c>
      <c r="E11499" s="522" t="s">
        <v>619</v>
      </c>
    </row>
    <row r="11500" spans="1:5" ht="13.5" x14ac:dyDescent="0.25">
      <c r="A11500" s="83">
        <v>38903</v>
      </c>
      <c r="B11500" s="83" t="s">
        <v>12073</v>
      </c>
      <c r="C11500" s="83" t="s">
        <v>225</v>
      </c>
      <c r="D11500" s="359">
        <v>64.540000000000006</v>
      </c>
      <c r="E11500" s="522" t="s">
        <v>619</v>
      </c>
    </row>
    <row r="11501" spans="1:5" ht="13.5" x14ac:dyDescent="0.25">
      <c r="A11501" s="83">
        <v>7091</v>
      </c>
      <c r="B11501" s="83" t="s">
        <v>12074</v>
      </c>
      <c r="C11501" s="83" t="s">
        <v>225</v>
      </c>
      <c r="D11501" s="359">
        <v>24.02</v>
      </c>
      <c r="E11501" s="522" t="s">
        <v>619</v>
      </c>
    </row>
    <row r="11502" spans="1:5" ht="13.5" x14ac:dyDescent="0.25">
      <c r="A11502" s="83">
        <v>11655</v>
      </c>
      <c r="B11502" s="83" t="s">
        <v>12075</v>
      </c>
      <c r="C11502" s="83" t="s">
        <v>225</v>
      </c>
      <c r="D11502" s="359">
        <v>22.95</v>
      </c>
      <c r="E11502" s="522" t="s">
        <v>619</v>
      </c>
    </row>
    <row r="11503" spans="1:5" ht="13.5" x14ac:dyDescent="0.25">
      <c r="A11503" s="83">
        <v>11656</v>
      </c>
      <c r="B11503" s="83" t="s">
        <v>12076</v>
      </c>
      <c r="C11503" s="83" t="s">
        <v>225</v>
      </c>
      <c r="D11503" s="359">
        <v>24</v>
      </c>
      <c r="E11503" s="522" t="s">
        <v>619</v>
      </c>
    </row>
    <row r="11504" spans="1:5" ht="13.5" x14ac:dyDescent="0.25">
      <c r="A11504" s="83">
        <v>37948</v>
      </c>
      <c r="B11504" s="83" t="s">
        <v>12077</v>
      </c>
      <c r="C11504" s="83" t="s">
        <v>225</v>
      </c>
      <c r="D11504" s="359">
        <v>4.8600000000000003</v>
      </c>
      <c r="E11504" s="522" t="s">
        <v>619</v>
      </c>
    </row>
    <row r="11505" spans="1:5" ht="13.5" x14ac:dyDescent="0.25">
      <c r="A11505" s="83">
        <v>7097</v>
      </c>
      <c r="B11505" s="83" t="s">
        <v>12078</v>
      </c>
      <c r="C11505" s="83" t="s">
        <v>225</v>
      </c>
      <c r="D11505" s="359">
        <v>10.67</v>
      </c>
      <c r="E11505" s="522" t="s">
        <v>619</v>
      </c>
    </row>
    <row r="11506" spans="1:5" ht="13.5" x14ac:dyDescent="0.25">
      <c r="A11506" s="83">
        <v>11657</v>
      </c>
      <c r="B11506" s="83" t="s">
        <v>12079</v>
      </c>
      <c r="C11506" s="83" t="s">
        <v>225</v>
      </c>
      <c r="D11506" s="359">
        <v>20.92</v>
      </c>
      <c r="E11506" s="522" t="s">
        <v>619</v>
      </c>
    </row>
    <row r="11507" spans="1:5" ht="13.5" x14ac:dyDescent="0.25">
      <c r="A11507" s="83">
        <v>11658</v>
      </c>
      <c r="B11507" s="83" t="s">
        <v>12080</v>
      </c>
      <c r="C11507" s="83" t="s">
        <v>225</v>
      </c>
      <c r="D11507" s="359">
        <v>21.31</v>
      </c>
      <c r="E11507" s="522" t="s">
        <v>619</v>
      </c>
    </row>
    <row r="11508" spans="1:5" ht="13.5" x14ac:dyDescent="0.25">
      <c r="A11508" s="83">
        <v>7146</v>
      </c>
      <c r="B11508" s="83" t="s">
        <v>12081</v>
      </c>
      <c r="C11508" s="83" t="s">
        <v>225</v>
      </c>
      <c r="D11508" s="359">
        <v>261.64999999999998</v>
      </c>
      <c r="E11508" s="522" t="s">
        <v>619</v>
      </c>
    </row>
    <row r="11509" spans="1:5" ht="13.5" x14ac:dyDescent="0.25">
      <c r="A11509" s="83">
        <v>7138</v>
      </c>
      <c r="B11509" s="83" t="s">
        <v>12082</v>
      </c>
      <c r="C11509" s="83" t="s">
        <v>225</v>
      </c>
      <c r="D11509" s="359">
        <v>1.48</v>
      </c>
      <c r="E11509" s="522" t="s">
        <v>619</v>
      </c>
    </row>
    <row r="11510" spans="1:5" ht="13.5" x14ac:dyDescent="0.25">
      <c r="A11510" s="83">
        <v>7139</v>
      </c>
      <c r="B11510" s="83" t="s">
        <v>12083</v>
      </c>
      <c r="C11510" s="83" t="s">
        <v>225</v>
      </c>
      <c r="D11510" s="359">
        <v>1.94</v>
      </c>
      <c r="E11510" s="522" t="s">
        <v>619</v>
      </c>
    </row>
    <row r="11511" spans="1:5" ht="13.5" x14ac:dyDescent="0.25">
      <c r="A11511" s="83">
        <v>7140</v>
      </c>
      <c r="B11511" s="83" t="s">
        <v>12084</v>
      </c>
      <c r="C11511" s="83" t="s">
        <v>225</v>
      </c>
      <c r="D11511" s="359">
        <v>6.45</v>
      </c>
      <c r="E11511" s="522" t="s">
        <v>619</v>
      </c>
    </row>
    <row r="11512" spans="1:5" ht="13.5" x14ac:dyDescent="0.25">
      <c r="A11512" s="83">
        <v>7141</v>
      </c>
      <c r="B11512" s="83" t="s">
        <v>12085</v>
      </c>
      <c r="C11512" s="83" t="s">
        <v>225</v>
      </c>
      <c r="D11512" s="359">
        <v>14.12</v>
      </c>
      <c r="E11512" s="522" t="s">
        <v>619</v>
      </c>
    </row>
    <row r="11513" spans="1:5" ht="13.5" x14ac:dyDescent="0.25">
      <c r="A11513" s="83">
        <v>7143</v>
      </c>
      <c r="B11513" s="83" t="s">
        <v>12086</v>
      </c>
      <c r="C11513" s="83" t="s">
        <v>225</v>
      </c>
      <c r="D11513" s="359">
        <v>47.03</v>
      </c>
      <c r="E11513" s="522" t="s">
        <v>619</v>
      </c>
    </row>
    <row r="11514" spans="1:5" ht="13.5" x14ac:dyDescent="0.25">
      <c r="A11514" s="83">
        <v>7144</v>
      </c>
      <c r="B11514" s="83" t="s">
        <v>12087</v>
      </c>
      <c r="C11514" s="83" t="s">
        <v>225</v>
      </c>
      <c r="D11514" s="359">
        <v>94.08</v>
      </c>
      <c r="E11514" s="522" t="s">
        <v>619</v>
      </c>
    </row>
    <row r="11515" spans="1:5" ht="13.5" x14ac:dyDescent="0.25">
      <c r="A11515" s="83">
        <v>7145</v>
      </c>
      <c r="B11515" s="83" t="s">
        <v>12088</v>
      </c>
      <c r="C11515" s="83" t="s">
        <v>225</v>
      </c>
      <c r="D11515" s="359">
        <v>154.28</v>
      </c>
      <c r="E11515" s="522" t="s">
        <v>619</v>
      </c>
    </row>
    <row r="11516" spans="1:5" ht="13.5" x14ac:dyDescent="0.25">
      <c r="A11516" s="83">
        <v>7142</v>
      </c>
      <c r="B11516" s="83" t="s">
        <v>12089</v>
      </c>
      <c r="C11516" s="83" t="s">
        <v>225</v>
      </c>
      <c r="D11516" s="359">
        <v>15.78</v>
      </c>
      <c r="E11516" s="522" t="s">
        <v>619</v>
      </c>
    </row>
    <row r="11517" spans="1:5" ht="13.5" x14ac:dyDescent="0.25">
      <c r="A11517" s="83">
        <v>3593</v>
      </c>
      <c r="B11517" s="83" t="s">
        <v>12090</v>
      </c>
      <c r="C11517" s="83" t="s">
        <v>225</v>
      </c>
      <c r="D11517" s="359">
        <v>71.760000000000005</v>
      </c>
      <c r="E11517" s="522" t="s">
        <v>619</v>
      </c>
    </row>
    <row r="11518" spans="1:5" ht="13.5" x14ac:dyDescent="0.25">
      <c r="A11518" s="83">
        <v>3588</v>
      </c>
      <c r="B11518" s="83" t="s">
        <v>12091</v>
      </c>
      <c r="C11518" s="83" t="s">
        <v>225</v>
      </c>
      <c r="D11518" s="359">
        <v>55.32</v>
      </c>
      <c r="E11518" s="522" t="s">
        <v>619</v>
      </c>
    </row>
    <row r="11519" spans="1:5" ht="13.5" x14ac:dyDescent="0.25">
      <c r="A11519" s="83">
        <v>3585</v>
      </c>
      <c r="B11519" s="83" t="s">
        <v>12092</v>
      </c>
      <c r="C11519" s="83" t="s">
        <v>225</v>
      </c>
      <c r="D11519" s="359">
        <v>17.079999999999998</v>
      </c>
      <c r="E11519" s="522" t="s">
        <v>619</v>
      </c>
    </row>
    <row r="11520" spans="1:5" ht="13.5" x14ac:dyDescent="0.25">
      <c r="A11520" s="83">
        <v>3587</v>
      </c>
      <c r="B11520" s="83" t="s">
        <v>12093</v>
      </c>
      <c r="C11520" s="83" t="s">
        <v>225</v>
      </c>
      <c r="D11520" s="359">
        <v>34.32</v>
      </c>
      <c r="E11520" s="522" t="s">
        <v>619</v>
      </c>
    </row>
    <row r="11521" spans="1:5" ht="13.5" x14ac:dyDescent="0.25">
      <c r="A11521" s="83">
        <v>3590</v>
      </c>
      <c r="B11521" s="83" t="s">
        <v>12094</v>
      </c>
      <c r="C11521" s="83" t="s">
        <v>225</v>
      </c>
      <c r="D11521" s="359">
        <v>203.76</v>
      </c>
      <c r="E11521" s="522" t="s">
        <v>619</v>
      </c>
    </row>
    <row r="11522" spans="1:5" ht="13.5" x14ac:dyDescent="0.25">
      <c r="A11522" s="83">
        <v>3589</v>
      </c>
      <c r="B11522" s="83" t="s">
        <v>12095</v>
      </c>
      <c r="C11522" s="83" t="s">
        <v>225</v>
      </c>
      <c r="D11522" s="359">
        <v>109.37</v>
      </c>
      <c r="E11522" s="522" t="s">
        <v>619</v>
      </c>
    </row>
    <row r="11523" spans="1:5" ht="13.5" x14ac:dyDescent="0.25">
      <c r="A11523" s="83">
        <v>3586</v>
      </c>
      <c r="B11523" s="83" t="s">
        <v>12096</v>
      </c>
      <c r="C11523" s="83" t="s">
        <v>225</v>
      </c>
      <c r="D11523" s="359">
        <v>22.38</v>
      </c>
      <c r="E11523" s="522" t="s">
        <v>619</v>
      </c>
    </row>
    <row r="11524" spans="1:5" ht="13.5" x14ac:dyDescent="0.25">
      <c r="A11524" s="83">
        <v>3592</v>
      </c>
      <c r="B11524" s="83" t="s">
        <v>12097</v>
      </c>
      <c r="C11524" s="83" t="s">
        <v>225</v>
      </c>
      <c r="D11524" s="359">
        <v>322.08999999999997</v>
      </c>
      <c r="E11524" s="522" t="s">
        <v>619</v>
      </c>
    </row>
    <row r="11525" spans="1:5" ht="13.5" x14ac:dyDescent="0.25">
      <c r="A11525" s="83">
        <v>3591</v>
      </c>
      <c r="B11525" s="83" t="s">
        <v>12098</v>
      </c>
      <c r="C11525" s="83" t="s">
        <v>225</v>
      </c>
      <c r="D11525" s="359">
        <v>516.32000000000005</v>
      </c>
      <c r="E11525" s="522" t="s">
        <v>619</v>
      </c>
    </row>
    <row r="11526" spans="1:5" ht="13.5" x14ac:dyDescent="0.25">
      <c r="A11526" s="83">
        <v>40396</v>
      </c>
      <c r="B11526" s="83" t="s">
        <v>12099</v>
      </c>
      <c r="C11526" s="83" t="s">
        <v>225</v>
      </c>
      <c r="D11526" s="359">
        <v>133.28</v>
      </c>
      <c r="E11526" s="522" t="s">
        <v>619</v>
      </c>
    </row>
    <row r="11527" spans="1:5" ht="13.5" x14ac:dyDescent="0.25">
      <c r="A11527" s="83">
        <v>40395</v>
      </c>
      <c r="B11527" s="83" t="s">
        <v>12100</v>
      </c>
      <c r="C11527" s="83" t="s">
        <v>225</v>
      </c>
      <c r="D11527" s="359">
        <v>102.29</v>
      </c>
      <c r="E11527" s="522" t="s">
        <v>619</v>
      </c>
    </row>
    <row r="11528" spans="1:5" ht="13.5" x14ac:dyDescent="0.25">
      <c r="A11528" s="83">
        <v>40392</v>
      </c>
      <c r="B11528" s="83" t="s">
        <v>12101</v>
      </c>
      <c r="C11528" s="83" t="s">
        <v>225</v>
      </c>
      <c r="D11528" s="359">
        <v>32.909999999999997</v>
      </c>
      <c r="E11528" s="522" t="s">
        <v>619</v>
      </c>
    </row>
    <row r="11529" spans="1:5" ht="13.5" x14ac:dyDescent="0.25">
      <c r="A11529" s="83">
        <v>40394</v>
      </c>
      <c r="B11529" s="83" t="s">
        <v>12102</v>
      </c>
      <c r="C11529" s="83" t="s">
        <v>225</v>
      </c>
      <c r="D11529" s="359">
        <v>66.59</v>
      </c>
      <c r="E11529" s="522" t="s">
        <v>619</v>
      </c>
    </row>
    <row r="11530" spans="1:5" ht="13.5" x14ac:dyDescent="0.25">
      <c r="A11530" s="83">
        <v>40398</v>
      </c>
      <c r="B11530" s="83" t="s">
        <v>12103</v>
      </c>
      <c r="C11530" s="83" t="s">
        <v>225</v>
      </c>
      <c r="D11530" s="359">
        <v>427.61</v>
      </c>
      <c r="E11530" s="522" t="s">
        <v>619</v>
      </c>
    </row>
    <row r="11531" spans="1:5" ht="13.5" x14ac:dyDescent="0.25">
      <c r="A11531" s="83">
        <v>40397</v>
      </c>
      <c r="B11531" s="83" t="s">
        <v>12104</v>
      </c>
      <c r="C11531" s="83" t="s">
        <v>225</v>
      </c>
      <c r="D11531" s="359">
        <v>218.98</v>
      </c>
      <c r="E11531" s="522" t="s">
        <v>619</v>
      </c>
    </row>
    <row r="11532" spans="1:5" ht="13.5" x14ac:dyDescent="0.25">
      <c r="A11532" s="83">
        <v>40393</v>
      </c>
      <c r="B11532" s="83" t="s">
        <v>12105</v>
      </c>
      <c r="C11532" s="83" t="s">
        <v>225</v>
      </c>
      <c r="D11532" s="359">
        <v>42.39</v>
      </c>
      <c r="E11532" s="522" t="s">
        <v>619</v>
      </c>
    </row>
    <row r="11533" spans="1:5" ht="13.5" x14ac:dyDescent="0.25">
      <c r="A11533" s="83">
        <v>40399</v>
      </c>
      <c r="B11533" s="83" t="s">
        <v>12106</v>
      </c>
      <c r="C11533" s="83" t="s">
        <v>225</v>
      </c>
      <c r="D11533" s="359">
        <v>699.56</v>
      </c>
      <c r="E11533" s="522" t="s">
        <v>619</v>
      </c>
    </row>
    <row r="11534" spans="1:5" ht="13.5" x14ac:dyDescent="0.25">
      <c r="A11534" s="83">
        <v>39322</v>
      </c>
      <c r="B11534" s="83" t="s">
        <v>12107</v>
      </c>
      <c r="C11534" s="83" t="s">
        <v>225</v>
      </c>
      <c r="D11534" s="359">
        <v>25.18</v>
      </c>
      <c r="E11534" s="522" t="s">
        <v>619</v>
      </c>
    </row>
    <row r="11535" spans="1:5" ht="13.5" x14ac:dyDescent="0.25">
      <c r="A11535" s="83">
        <v>39289</v>
      </c>
      <c r="B11535" s="83" t="s">
        <v>12108</v>
      </c>
      <c r="C11535" s="83" t="s">
        <v>225</v>
      </c>
      <c r="D11535" s="359">
        <v>30.16</v>
      </c>
      <c r="E11535" s="522" t="s">
        <v>619</v>
      </c>
    </row>
    <row r="11536" spans="1:5" ht="13.5" x14ac:dyDescent="0.25">
      <c r="A11536" s="83">
        <v>39290</v>
      </c>
      <c r="B11536" s="83" t="s">
        <v>12109</v>
      </c>
      <c r="C11536" s="83" t="s">
        <v>225</v>
      </c>
      <c r="D11536" s="359">
        <v>51.19</v>
      </c>
      <c r="E11536" s="522" t="s">
        <v>619</v>
      </c>
    </row>
    <row r="11537" spans="1:5" ht="13.5" x14ac:dyDescent="0.25">
      <c r="A11537" s="83">
        <v>39291</v>
      </c>
      <c r="B11537" s="83" t="s">
        <v>12110</v>
      </c>
      <c r="C11537" s="83" t="s">
        <v>225</v>
      </c>
      <c r="D11537" s="359">
        <v>76.64</v>
      </c>
      <c r="E11537" s="522" t="s">
        <v>619</v>
      </c>
    </row>
    <row r="11538" spans="1:5" ht="13.5" x14ac:dyDescent="0.25">
      <c r="A11538" s="83">
        <v>20174</v>
      </c>
      <c r="B11538" s="83" t="s">
        <v>12111</v>
      </c>
      <c r="C11538" s="83" t="s">
        <v>225</v>
      </c>
      <c r="D11538" s="359">
        <v>58.53</v>
      </c>
      <c r="E11538" s="522" t="s">
        <v>619</v>
      </c>
    </row>
    <row r="11539" spans="1:5" ht="13.5" x14ac:dyDescent="0.25">
      <c r="A11539" s="83">
        <v>41892</v>
      </c>
      <c r="B11539" s="83" t="s">
        <v>12112</v>
      </c>
      <c r="C11539" s="83" t="s">
        <v>225</v>
      </c>
      <c r="D11539" s="359">
        <v>136</v>
      </c>
      <c r="E11539" s="522" t="s">
        <v>619</v>
      </c>
    </row>
    <row r="11540" spans="1:5" ht="13.5" x14ac:dyDescent="0.25">
      <c r="A11540" s="83">
        <v>7048</v>
      </c>
      <c r="B11540" s="83" t="s">
        <v>12113</v>
      </c>
      <c r="C11540" s="83" t="s">
        <v>225</v>
      </c>
      <c r="D11540" s="359">
        <v>29.35</v>
      </c>
      <c r="E11540" s="522" t="s">
        <v>619</v>
      </c>
    </row>
    <row r="11541" spans="1:5" ht="13.5" x14ac:dyDescent="0.25">
      <c r="A11541" s="83">
        <v>7088</v>
      </c>
      <c r="B11541" s="83" t="s">
        <v>12114</v>
      </c>
      <c r="C11541" s="83" t="s">
        <v>225</v>
      </c>
      <c r="D11541" s="359">
        <v>64.19</v>
      </c>
      <c r="E11541" s="522" t="s">
        <v>619</v>
      </c>
    </row>
    <row r="11542" spans="1:5" ht="13.5" x14ac:dyDescent="0.25">
      <c r="A11542" s="83">
        <v>20179</v>
      </c>
      <c r="B11542" s="83" t="s">
        <v>12115</v>
      </c>
      <c r="C11542" s="83" t="s">
        <v>225</v>
      </c>
      <c r="D11542" s="359">
        <v>78.8</v>
      </c>
      <c r="E11542" s="522" t="s">
        <v>619</v>
      </c>
    </row>
    <row r="11543" spans="1:5" ht="13.5" x14ac:dyDescent="0.25">
      <c r="A11543" s="83">
        <v>20178</v>
      </c>
      <c r="B11543" s="83" t="s">
        <v>12116</v>
      </c>
      <c r="C11543" s="83" t="s">
        <v>225</v>
      </c>
      <c r="D11543" s="359">
        <v>69.64</v>
      </c>
      <c r="E11543" s="522" t="s">
        <v>619</v>
      </c>
    </row>
    <row r="11544" spans="1:5" ht="13.5" x14ac:dyDescent="0.25">
      <c r="A11544" s="83">
        <v>20180</v>
      </c>
      <c r="B11544" s="83" t="s">
        <v>12117</v>
      </c>
      <c r="C11544" s="83" t="s">
        <v>225</v>
      </c>
      <c r="D11544" s="359">
        <v>127.97</v>
      </c>
      <c r="E11544" s="522" t="s">
        <v>619</v>
      </c>
    </row>
    <row r="11545" spans="1:5" ht="13.5" x14ac:dyDescent="0.25">
      <c r="A11545" s="83">
        <v>20181</v>
      </c>
      <c r="B11545" s="83" t="s">
        <v>12118</v>
      </c>
      <c r="C11545" s="83" t="s">
        <v>225</v>
      </c>
      <c r="D11545" s="359">
        <v>189.83</v>
      </c>
      <c r="E11545" s="522" t="s">
        <v>619</v>
      </c>
    </row>
    <row r="11546" spans="1:5" ht="13.5" x14ac:dyDescent="0.25">
      <c r="A11546" s="83">
        <v>20177</v>
      </c>
      <c r="B11546" s="83" t="s">
        <v>12119</v>
      </c>
      <c r="C11546" s="83" t="s">
        <v>225</v>
      </c>
      <c r="D11546" s="359">
        <v>45.64</v>
      </c>
      <c r="E11546" s="522" t="s">
        <v>619</v>
      </c>
    </row>
    <row r="11547" spans="1:5" ht="13.5" x14ac:dyDescent="0.25">
      <c r="A11547" s="83">
        <v>7082</v>
      </c>
      <c r="B11547" s="83" t="s">
        <v>12120</v>
      </c>
      <c r="C11547" s="83" t="s">
        <v>225</v>
      </c>
      <c r="D11547" s="359">
        <v>74.33</v>
      </c>
      <c r="E11547" s="522" t="s">
        <v>619</v>
      </c>
    </row>
    <row r="11548" spans="1:5" ht="13.5" x14ac:dyDescent="0.25">
      <c r="A11548" s="83">
        <v>42707</v>
      </c>
      <c r="B11548" s="83" t="s">
        <v>12121</v>
      </c>
      <c r="C11548" s="83" t="s">
        <v>225</v>
      </c>
      <c r="D11548" s="359">
        <v>201.85</v>
      </c>
      <c r="E11548" s="522" t="s">
        <v>619</v>
      </c>
    </row>
    <row r="11549" spans="1:5" ht="13.5" x14ac:dyDescent="0.25">
      <c r="A11549" s="83">
        <v>7069</v>
      </c>
      <c r="B11549" s="83" t="s">
        <v>12122</v>
      </c>
      <c r="C11549" s="83" t="s">
        <v>225</v>
      </c>
      <c r="D11549" s="359">
        <v>164.96</v>
      </c>
      <c r="E11549" s="522" t="s">
        <v>619</v>
      </c>
    </row>
    <row r="11550" spans="1:5" ht="13.5" x14ac:dyDescent="0.25">
      <c r="A11550" s="83">
        <v>42708</v>
      </c>
      <c r="B11550" s="83" t="s">
        <v>12123</v>
      </c>
      <c r="C11550" s="83" t="s">
        <v>225</v>
      </c>
      <c r="D11550" s="359">
        <v>529.79</v>
      </c>
      <c r="E11550" s="522" t="s">
        <v>619</v>
      </c>
    </row>
    <row r="11551" spans="1:5" ht="13.5" x14ac:dyDescent="0.25">
      <c r="A11551" s="83">
        <v>7070</v>
      </c>
      <c r="B11551" s="83" t="s">
        <v>12124</v>
      </c>
      <c r="C11551" s="83" t="s">
        <v>225</v>
      </c>
      <c r="D11551" s="359">
        <v>236.22</v>
      </c>
      <c r="E11551" s="522" t="s">
        <v>619</v>
      </c>
    </row>
    <row r="11552" spans="1:5" ht="13.5" x14ac:dyDescent="0.25">
      <c r="A11552" s="83">
        <v>42709</v>
      </c>
      <c r="B11552" s="83" t="s">
        <v>12125</v>
      </c>
      <c r="C11552" s="83" t="s">
        <v>225</v>
      </c>
      <c r="D11552" s="359">
        <v>792.34</v>
      </c>
      <c r="E11552" s="522" t="s">
        <v>619</v>
      </c>
    </row>
    <row r="11553" spans="1:5" ht="13.5" x14ac:dyDescent="0.25">
      <c r="A11553" s="83">
        <v>42710</v>
      </c>
      <c r="B11553" s="83" t="s">
        <v>12126</v>
      </c>
      <c r="C11553" s="83" t="s">
        <v>225</v>
      </c>
      <c r="D11553" s="359">
        <v>2277.58</v>
      </c>
      <c r="E11553" s="522" t="s">
        <v>619</v>
      </c>
    </row>
    <row r="11554" spans="1:5" ht="13.5" x14ac:dyDescent="0.25">
      <c r="A11554" s="83">
        <v>42716</v>
      </c>
      <c r="B11554" s="83" t="s">
        <v>12127</v>
      </c>
      <c r="C11554" s="83" t="s">
        <v>225</v>
      </c>
      <c r="D11554" s="359">
        <v>2834.84</v>
      </c>
      <c r="E11554" s="522" t="s">
        <v>619</v>
      </c>
    </row>
    <row r="11555" spans="1:5" ht="13.5" x14ac:dyDescent="0.25">
      <c r="A11555" s="83">
        <v>20172</v>
      </c>
      <c r="B11555" s="83" t="s">
        <v>12128</v>
      </c>
      <c r="C11555" s="83" t="s">
        <v>225</v>
      </c>
      <c r="D11555" s="359">
        <v>54.51</v>
      </c>
      <c r="E11555" s="522" t="s">
        <v>619</v>
      </c>
    </row>
    <row r="11556" spans="1:5" ht="13.5" x14ac:dyDescent="0.25">
      <c r="A11556" s="83">
        <v>40945</v>
      </c>
      <c r="B11556" s="83" t="s">
        <v>12129</v>
      </c>
      <c r="C11556" s="83" t="s">
        <v>547</v>
      </c>
      <c r="D11556" s="359">
        <v>27.69</v>
      </c>
      <c r="E11556" s="522" t="s">
        <v>619</v>
      </c>
    </row>
    <row r="11557" spans="1:5" ht="13.5" x14ac:dyDescent="0.25">
      <c r="A11557" s="83">
        <v>40946</v>
      </c>
      <c r="B11557" s="83" t="s">
        <v>12130</v>
      </c>
      <c r="C11557" s="83" t="s">
        <v>232</v>
      </c>
      <c r="D11557" s="359">
        <v>4872.3</v>
      </c>
      <c r="E11557" s="522" t="s">
        <v>619</v>
      </c>
    </row>
    <row r="11558" spans="1:5" ht="13.5" x14ac:dyDescent="0.25">
      <c r="A11558" s="83">
        <v>7153</v>
      </c>
      <c r="B11558" s="83" t="s">
        <v>12131</v>
      </c>
      <c r="C11558" s="83" t="s">
        <v>547</v>
      </c>
      <c r="D11558" s="359">
        <v>38.9</v>
      </c>
      <c r="E11558" s="522" t="s">
        <v>619</v>
      </c>
    </row>
    <row r="11559" spans="1:5" ht="13.5" x14ac:dyDescent="0.25">
      <c r="A11559" s="83">
        <v>41089</v>
      </c>
      <c r="B11559" s="83" t="s">
        <v>12132</v>
      </c>
      <c r="C11559" s="83" t="s">
        <v>232</v>
      </c>
      <c r="D11559" s="359">
        <v>6844.03</v>
      </c>
      <c r="E11559" s="522" t="s">
        <v>619</v>
      </c>
    </row>
    <row r="11560" spans="1:5" ht="13.5" x14ac:dyDescent="0.25">
      <c r="A11560" s="83">
        <v>40943</v>
      </c>
      <c r="B11560" s="83" t="s">
        <v>12133</v>
      </c>
      <c r="C11560" s="83" t="s">
        <v>547</v>
      </c>
      <c r="D11560" s="359">
        <v>34.39</v>
      </c>
      <c r="E11560" s="522" t="s">
        <v>619</v>
      </c>
    </row>
    <row r="11561" spans="1:5" ht="13.5" x14ac:dyDescent="0.25">
      <c r="A11561" s="83">
        <v>40944</v>
      </c>
      <c r="B11561" s="83" t="s">
        <v>12134</v>
      </c>
      <c r="C11561" s="83" t="s">
        <v>232</v>
      </c>
      <c r="D11561" s="359">
        <v>6051</v>
      </c>
      <c r="E11561" s="522" t="s">
        <v>619</v>
      </c>
    </row>
    <row r="11562" spans="1:5" ht="13.5" x14ac:dyDescent="0.25">
      <c r="A11562" s="83">
        <v>6175</v>
      </c>
      <c r="B11562" s="83" t="s">
        <v>12135</v>
      </c>
      <c r="C11562" s="83" t="s">
        <v>547</v>
      </c>
      <c r="D11562" s="359">
        <v>26.15</v>
      </c>
      <c r="E11562" s="522" t="s">
        <v>619</v>
      </c>
    </row>
    <row r="11563" spans="1:5" ht="13.5" x14ac:dyDescent="0.25">
      <c r="A11563" s="83">
        <v>41092</v>
      </c>
      <c r="B11563" s="83" t="s">
        <v>12136</v>
      </c>
      <c r="C11563" s="83" t="s">
        <v>232</v>
      </c>
      <c r="D11563" s="359">
        <v>4601.32</v>
      </c>
      <c r="E11563" s="522" t="s">
        <v>619</v>
      </c>
    </row>
    <row r="11564" spans="1:5" ht="13.5" x14ac:dyDescent="0.25">
      <c r="A11564" s="83">
        <v>37712</v>
      </c>
      <c r="B11564" s="83" t="s">
        <v>12137</v>
      </c>
      <c r="C11564" s="83" t="s">
        <v>184</v>
      </c>
      <c r="D11564" s="359">
        <v>61.5</v>
      </c>
      <c r="E11564" s="522" t="s">
        <v>619</v>
      </c>
    </row>
    <row r="11565" spans="1:5" ht="13.5" x14ac:dyDescent="0.25">
      <c r="A11565" s="83">
        <v>34547</v>
      </c>
      <c r="B11565" s="83" t="s">
        <v>12138</v>
      </c>
      <c r="C11565" s="83" t="s">
        <v>206</v>
      </c>
      <c r="D11565" s="359">
        <v>7.43</v>
      </c>
      <c r="E11565" s="522" t="s">
        <v>619</v>
      </c>
    </row>
    <row r="11566" spans="1:5" ht="13.5" x14ac:dyDescent="0.25">
      <c r="A11566" s="83">
        <v>34548</v>
      </c>
      <c r="B11566" s="83" t="s">
        <v>12139</v>
      </c>
      <c r="C11566" s="83" t="s">
        <v>206</v>
      </c>
      <c r="D11566" s="359">
        <v>12.19</v>
      </c>
      <c r="E11566" s="522" t="s">
        <v>619</v>
      </c>
    </row>
    <row r="11567" spans="1:5" ht="13.5" x14ac:dyDescent="0.25">
      <c r="A11567" s="83">
        <v>34558</v>
      </c>
      <c r="B11567" s="83" t="s">
        <v>12140</v>
      </c>
      <c r="C11567" s="83" t="s">
        <v>206</v>
      </c>
      <c r="D11567" s="359">
        <v>6.04</v>
      </c>
      <c r="E11567" s="522" t="s">
        <v>619</v>
      </c>
    </row>
    <row r="11568" spans="1:5" ht="13.5" x14ac:dyDescent="0.25">
      <c r="A11568" s="83">
        <v>34550</v>
      </c>
      <c r="B11568" s="83" t="s">
        <v>12141</v>
      </c>
      <c r="C11568" s="83" t="s">
        <v>206</v>
      </c>
      <c r="D11568" s="359">
        <v>3.21</v>
      </c>
      <c r="E11568" s="522" t="s">
        <v>619</v>
      </c>
    </row>
    <row r="11569" spans="1:5" ht="13.5" x14ac:dyDescent="0.25">
      <c r="A11569" s="83">
        <v>34557</v>
      </c>
      <c r="B11569" s="83" t="s">
        <v>12142</v>
      </c>
      <c r="C11569" s="83" t="s">
        <v>206</v>
      </c>
      <c r="D11569" s="359">
        <v>4.71</v>
      </c>
      <c r="E11569" s="522" t="s">
        <v>619</v>
      </c>
    </row>
    <row r="11570" spans="1:5" ht="13.5" x14ac:dyDescent="0.25">
      <c r="A11570" s="83">
        <v>37411</v>
      </c>
      <c r="B11570" s="83" t="s">
        <v>12143</v>
      </c>
      <c r="C11570" s="83" t="s">
        <v>184</v>
      </c>
      <c r="D11570" s="359">
        <v>34.409999999999997</v>
      </c>
      <c r="E11570" s="522" t="s">
        <v>619</v>
      </c>
    </row>
    <row r="11571" spans="1:5" ht="13.5" x14ac:dyDescent="0.25">
      <c r="A11571" s="83">
        <v>39508</v>
      </c>
      <c r="B11571" s="83" t="s">
        <v>12144</v>
      </c>
      <c r="C11571" s="83" t="s">
        <v>184</v>
      </c>
      <c r="D11571" s="359">
        <v>19.329999999999998</v>
      </c>
      <c r="E11571" s="522" t="s">
        <v>619</v>
      </c>
    </row>
    <row r="11572" spans="1:5" ht="13.5" x14ac:dyDescent="0.25">
      <c r="A11572" s="83">
        <v>39507</v>
      </c>
      <c r="B11572" s="83" t="s">
        <v>12145</v>
      </c>
      <c r="C11572" s="83" t="s">
        <v>184</v>
      </c>
      <c r="D11572" s="359">
        <v>28.84</v>
      </c>
      <c r="E11572" s="522" t="s">
        <v>619</v>
      </c>
    </row>
    <row r="11573" spans="1:5" ht="13.5" x14ac:dyDescent="0.25">
      <c r="A11573" s="83">
        <v>7155</v>
      </c>
      <c r="B11573" s="83" t="s">
        <v>12146</v>
      </c>
      <c r="C11573" s="83" t="s">
        <v>184</v>
      </c>
      <c r="D11573" s="359">
        <v>37.020000000000003</v>
      </c>
      <c r="E11573" s="522" t="s">
        <v>619</v>
      </c>
    </row>
    <row r="11574" spans="1:5" ht="13.5" x14ac:dyDescent="0.25">
      <c r="A11574" s="83">
        <v>42406</v>
      </c>
      <c r="B11574" s="83" t="s">
        <v>12147</v>
      </c>
      <c r="C11574" s="83" t="s">
        <v>184</v>
      </c>
      <c r="D11574" s="359">
        <v>42.44</v>
      </c>
      <c r="E11574" s="522" t="s">
        <v>619</v>
      </c>
    </row>
    <row r="11575" spans="1:5" ht="13.5" x14ac:dyDescent="0.25">
      <c r="A11575" s="83">
        <v>7156</v>
      </c>
      <c r="B11575" s="83" t="s">
        <v>12148</v>
      </c>
      <c r="C11575" s="83" t="s">
        <v>184</v>
      </c>
      <c r="D11575" s="359">
        <v>53.11</v>
      </c>
      <c r="E11575" s="522" t="s">
        <v>619</v>
      </c>
    </row>
    <row r="11576" spans="1:5" ht="13.5" x14ac:dyDescent="0.25">
      <c r="A11576" s="83">
        <v>43127</v>
      </c>
      <c r="B11576" s="83" t="s">
        <v>12149</v>
      </c>
      <c r="C11576" s="83" t="s">
        <v>184</v>
      </c>
      <c r="D11576" s="359">
        <v>76.010000000000005</v>
      </c>
      <c r="E11576" s="522" t="s">
        <v>619</v>
      </c>
    </row>
    <row r="11577" spans="1:5" ht="13.5" x14ac:dyDescent="0.25">
      <c r="A11577" s="83">
        <v>10917</v>
      </c>
      <c r="B11577" s="83" t="s">
        <v>12150</v>
      </c>
      <c r="C11577" s="83" t="s">
        <v>184</v>
      </c>
      <c r="D11577" s="359">
        <v>16.04</v>
      </c>
      <c r="E11577" s="522" t="s">
        <v>619</v>
      </c>
    </row>
    <row r="11578" spans="1:5" ht="13.5" x14ac:dyDescent="0.25">
      <c r="A11578" s="83">
        <v>21141</v>
      </c>
      <c r="B11578" s="83" t="s">
        <v>12151</v>
      </c>
      <c r="C11578" s="83" t="s">
        <v>184</v>
      </c>
      <c r="D11578" s="359">
        <v>24.84</v>
      </c>
      <c r="E11578" s="522" t="s">
        <v>619</v>
      </c>
    </row>
    <row r="11579" spans="1:5" ht="13.5" x14ac:dyDescent="0.25">
      <c r="A11579" s="83">
        <v>39509</v>
      </c>
      <c r="B11579" s="83" t="s">
        <v>12152</v>
      </c>
      <c r="C11579" s="83" t="s">
        <v>184</v>
      </c>
      <c r="D11579" s="359">
        <v>23.89</v>
      </c>
      <c r="E11579" s="522" t="s">
        <v>619</v>
      </c>
    </row>
    <row r="11580" spans="1:5" ht="13.5" x14ac:dyDescent="0.25">
      <c r="A11580" s="83">
        <v>25988</v>
      </c>
      <c r="B11580" s="83" t="s">
        <v>12153</v>
      </c>
      <c r="C11580" s="83" t="s">
        <v>184</v>
      </c>
      <c r="D11580" s="359">
        <v>15.85</v>
      </c>
      <c r="E11580" s="522" t="s">
        <v>619</v>
      </c>
    </row>
    <row r="11581" spans="1:5" ht="13.5" x14ac:dyDescent="0.25">
      <c r="A11581" s="83">
        <v>7167</v>
      </c>
      <c r="B11581" s="83" t="s">
        <v>12154</v>
      </c>
      <c r="C11581" s="83" t="s">
        <v>184</v>
      </c>
      <c r="D11581" s="359">
        <v>26.27</v>
      </c>
      <c r="E11581" s="522" t="s">
        <v>619</v>
      </c>
    </row>
    <row r="11582" spans="1:5" ht="13.5" x14ac:dyDescent="0.25">
      <c r="A11582" s="83">
        <v>10928</v>
      </c>
      <c r="B11582" s="83" t="s">
        <v>12155</v>
      </c>
      <c r="C11582" s="83" t="s">
        <v>184</v>
      </c>
      <c r="D11582" s="359">
        <v>15.1</v>
      </c>
      <c r="E11582" s="522" t="s">
        <v>619</v>
      </c>
    </row>
    <row r="11583" spans="1:5" ht="13.5" x14ac:dyDescent="0.25">
      <c r="A11583" s="83">
        <v>10933</v>
      </c>
      <c r="B11583" s="83" t="s">
        <v>12156</v>
      </c>
      <c r="C11583" s="83" t="s">
        <v>184</v>
      </c>
      <c r="D11583" s="359">
        <v>22.77</v>
      </c>
      <c r="E11583" s="522" t="s">
        <v>619</v>
      </c>
    </row>
    <row r="11584" spans="1:5" ht="13.5" x14ac:dyDescent="0.25">
      <c r="A11584" s="83">
        <v>7158</v>
      </c>
      <c r="B11584" s="83" t="s">
        <v>12157</v>
      </c>
      <c r="C11584" s="83" t="s">
        <v>184</v>
      </c>
      <c r="D11584" s="359">
        <v>38.619999999999997</v>
      </c>
      <c r="E11584" s="522" t="s">
        <v>619</v>
      </c>
    </row>
    <row r="11585" spans="1:5" ht="13.5" x14ac:dyDescent="0.25">
      <c r="A11585" s="83">
        <v>10927</v>
      </c>
      <c r="B11585" s="83" t="s">
        <v>12158</v>
      </c>
      <c r="C11585" s="83" t="s">
        <v>184</v>
      </c>
      <c r="D11585" s="359">
        <v>24.7</v>
      </c>
      <c r="E11585" s="522" t="s">
        <v>619</v>
      </c>
    </row>
    <row r="11586" spans="1:5" ht="13.5" x14ac:dyDescent="0.25">
      <c r="A11586" s="83">
        <v>7162</v>
      </c>
      <c r="B11586" s="83" t="s">
        <v>12159</v>
      </c>
      <c r="C11586" s="83" t="s">
        <v>184</v>
      </c>
      <c r="D11586" s="359">
        <v>60.43</v>
      </c>
      <c r="E11586" s="522" t="s">
        <v>619</v>
      </c>
    </row>
    <row r="11587" spans="1:5" ht="13.5" x14ac:dyDescent="0.25">
      <c r="A11587" s="83">
        <v>10932</v>
      </c>
      <c r="B11587" s="83" t="s">
        <v>12160</v>
      </c>
      <c r="C11587" s="83" t="s">
        <v>184</v>
      </c>
      <c r="D11587" s="359">
        <v>105.12</v>
      </c>
      <c r="E11587" s="522" t="s">
        <v>619</v>
      </c>
    </row>
    <row r="11588" spans="1:5" ht="13.5" x14ac:dyDescent="0.25">
      <c r="A11588" s="83">
        <v>10937</v>
      </c>
      <c r="B11588" s="83" t="s">
        <v>12161</v>
      </c>
      <c r="C11588" s="83" t="s">
        <v>184</v>
      </c>
      <c r="D11588" s="359">
        <v>27.02</v>
      </c>
      <c r="E11588" s="522" t="s">
        <v>619</v>
      </c>
    </row>
    <row r="11589" spans="1:5" ht="13.5" x14ac:dyDescent="0.25">
      <c r="A11589" s="83">
        <v>10935</v>
      </c>
      <c r="B11589" s="83" t="s">
        <v>12162</v>
      </c>
      <c r="C11589" s="83" t="s">
        <v>184</v>
      </c>
      <c r="D11589" s="359">
        <v>46.86</v>
      </c>
      <c r="E11589" s="522" t="s">
        <v>619</v>
      </c>
    </row>
    <row r="11590" spans="1:5" ht="13.5" x14ac:dyDescent="0.25">
      <c r="A11590" s="83">
        <v>10931</v>
      </c>
      <c r="B11590" s="83" t="s">
        <v>12163</v>
      </c>
      <c r="C11590" s="83" t="s">
        <v>184</v>
      </c>
      <c r="D11590" s="359">
        <v>13.18</v>
      </c>
      <c r="E11590" s="522" t="s">
        <v>619</v>
      </c>
    </row>
    <row r="11591" spans="1:5" ht="13.5" x14ac:dyDescent="0.25">
      <c r="A11591" s="83">
        <v>7164</v>
      </c>
      <c r="B11591" s="83" t="s">
        <v>12164</v>
      </c>
      <c r="C11591" s="83" t="s">
        <v>184</v>
      </c>
      <c r="D11591" s="359">
        <v>43.62</v>
      </c>
      <c r="E11591" s="522" t="s">
        <v>619</v>
      </c>
    </row>
    <row r="11592" spans="1:5" ht="13.5" x14ac:dyDescent="0.25">
      <c r="A11592" s="83">
        <v>36887</v>
      </c>
      <c r="B11592" s="83" t="s">
        <v>12165</v>
      </c>
      <c r="C11592" s="83" t="s">
        <v>184</v>
      </c>
      <c r="D11592" s="359">
        <v>9.9600000000000009</v>
      </c>
      <c r="E11592" s="522" t="s">
        <v>619</v>
      </c>
    </row>
    <row r="11593" spans="1:5" ht="13.5" x14ac:dyDescent="0.25">
      <c r="A11593" s="83">
        <v>34630</v>
      </c>
      <c r="B11593" s="83" t="s">
        <v>12166</v>
      </c>
      <c r="C11593" s="83" t="s">
        <v>225</v>
      </c>
      <c r="D11593" s="359">
        <v>999.55</v>
      </c>
      <c r="E11593" s="522" t="s">
        <v>619</v>
      </c>
    </row>
    <row r="11594" spans="1:5" ht="13.5" x14ac:dyDescent="0.25">
      <c r="A11594" s="83">
        <v>7161</v>
      </c>
      <c r="B11594" s="83" t="s">
        <v>12167</v>
      </c>
      <c r="C11594" s="83" t="s">
        <v>184</v>
      </c>
      <c r="D11594" s="359">
        <v>5.43</v>
      </c>
      <c r="E11594" s="522" t="s">
        <v>619</v>
      </c>
    </row>
    <row r="11595" spans="1:5" ht="13.5" x14ac:dyDescent="0.25">
      <c r="A11595" s="83">
        <v>7170</v>
      </c>
      <c r="B11595" s="83" t="s">
        <v>12168</v>
      </c>
      <c r="C11595" s="83" t="s">
        <v>184</v>
      </c>
      <c r="D11595" s="359">
        <v>2.41</v>
      </c>
      <c r="E11595" s="522" t="s">
        <v>619</v>
      </c>
    </row>
    <row r="11596" spans="1:5" ht="13.5" x14ac:dyDescent="0.25">
      <c r="A11596" s="83">
        <v>37524</v>
      </c>
      <c r="B11596" s="83" t="s">
        <v>12169</v>
      </c>
      <c r="C11596" s="83" t="s">
        <v>206</v>
      </c>
      <c r="D11596" s="359">
        <v>2.2000000000000002</v>
      </c>
      <c r="E11596" s="522" t="s">
        <v>619</v>
      </c>
    </row>
    <row r="11597" spans="1:5" ht="13.5" x14ac:dyDescent="0.25">
      <c r="A11597" s="83">
        <v>37525</v>
      </c>
      <c r="B11597" s="83" t="s">
        <v>12170</v>
      </c>
      <c r="C11597" s="83" t="s">
        <v>206</v>
      </c>
      <c r="D11597" s="359">
        <v>3.01</v>
      </c>
      <c r="E11597" s="522" t="s">
        <v>619</v>
      </c>
    </row>
    <row r="11598" spans="1:5" ht="13.5" x14ac:dyDescent="0.25">
      <c r="A11598" s="83">
        <v>36789</v>
      </c>
      <c r="B11598" s="83" t="s">
        <v>12171</v>
      </c>
      <c r="C11598" s="83" t="s">
        <v>225</v>
      </c>
      <c r="D11598" s="359">
        <v>1.18</v>
      </c>
      <c r="E11598" s="522" t="s">
        <v>619</v>
      </c>
    </row>
    <row r="11599" spans="1:5" ht="13.5" x14ac:dyDescent="0.25">
      <c r="A11599" s="83">
        <v>7173</v>
      </c>
      <c r="B11599" s="83" t="s">
        <v>12172</v>
      </c>
      <c r="C11599" s="83" t="s">
        <v>8203</v>
      </c>
      <c r="D11599" s="359">
        <v>765</v>
      </c>
      <c r="E11599" s="522" t="s">
        <v>619</v>
      </c>
    </row>
    <row r="11600" spans="1:5" ht="13.5" x14ac:dyDescent="0.25">
      <c r="A11600" s="83">
        <v>7175</v>
      </c>
      <c r="B11600" s="83" t="s">
        <v>12173</v>
      </c>
      <c r="C11600" s="83" t="s">
        <v>225</v>
      </c>
      <c r="D11600" s="359">
        <v>0.86</v>
      </c>
      <c r="E11600" s="522" t="s">
        <v>619</v>
      </c>
    </row>
    <row r="11601" spans="1:5" ht="13.5" x14ac:dyDescent="0.25">
      <c r="A11601" s="83">
        <v>40741</v>
      </c>
      <c r="B11601" s="83" t="s">
        <v>12174</v>
      </c>
      <c r="C11601" s="83" t="s">
        <v>225</v>
      </c>
      <c r="D11601" s="359">
        <v>2.23</v>
      </c>
      <c r="E11601" s="522" t="s">
        <v>619</v>
      </c>
    </row>
    <row r="11602" spans="1:5" ht="13.5" x14ac:dyDescent="0.25">
      <c r="A11602" s="83">
        <v>7184</v>
      </c>
      <c r="B11602" s="83" t="s">
        <v>12175</v>
      </c>
      <c r="C11602" s="83" t="s">
        <v>184</v>
      </c>
      <c r="D11602" s="359">
        <v>36.89</v>
      </c>
      <c r="E11602" s="522" t="s">
        <v>619</v>
      </c>
    </row>
    <row r="11603" spans="1:5" ht="13.5" x14ac:dyDescent="0.25">
      <c r="A11603" s="83">
        <v>34458</v>
      </c>
      <c r="B11603" s="83" t="s">
        <v>12176</v>
      </c>
      <c r="C11603" s="83" t="s">
        <v>225</v>
      </c>
      <c r="D11603" s="359">
        <v>166.36</v>
      </c>
      <c r="E11603" s="522" t="s">
        <v>619</v>
      </c>
    </row>
    <row r="11604" spans="1:5" ht="13.5" x14ac:dyDescent="0.25">
      <c r="A11604" s="83">
        <v>34464</v>
      </c>
      <c r="B11604" s="83" t="s">
        <v>12177</v>
      </c>
      <c r="C11604" s="83" t="s">
        <v>225</v>
      </c>
      <c r="D11604" s="359">
        <v>247.64</v>
      </c>
      <c r="E11604" s="522" t="s">
        <v>619</v>
      </c>
    </row>
    <row r="11605" spans="1:5" ht="13.5" x14ac:dyDescent="0.25">
      <c r="A11605" s="83">
        <v>34468</v>
      </c>
      <c r="B11605" s="83" t="s">
        <v>12178</v>
      </c>
      <c r="C11605" s="83" t="s">
        <v>225</v>
      </c>
      <c r="D11605" s="359">
        <v>312.20999999999998</v>
      </c>
      <c r="E11605" s="522" t="s">
        <v>619</v>
      </c>
    </row>
    <row r="11606" spans="1:5" ht="13.5" x14ac:dyDescent="0.25">
      <c r="A11606" s="83">
        <v>34473</v>
      </c>
      <c r="B11606" s="83" t="s">
        <v>12179</v>
      </c>
      <c r="C11606" s="83" t="s">
        <v>225</v>
      </c>
      <c r="D11606" s="359">
        <v>189.39</v>
      </c>
      <c r="E11606" s="522" t="s">
        <v>619</v>
      </c>
    </row>
    <row r="11607" spans="1:5" ht="13.5" x14ac:dyDescent="0.25">
      <c r="A11607" s="83">
        <v>34480</v>
      </c>
      <c r="B11607" s="83" t="s">
        <v>12180</v>
      </c>
      <c r="C11607" s="83" t="s">
        <v>225</v>
      </c>
      <c r="D11607" s="359">
        <v>350</v>
      </c>
      <c r="E11607" s="522" t="s">
        <v>619</v>
      </c>
    </row>
    <row r="11608" spans="1:5" ht="13.5" x14ac:dyDescent="0.25">
      <c r="A11608" s="83">
        <v>34486</v>
      </c>
      <c r="B11608" s="83" t="s">
        <v>12181</v>
      </c>
      <c r="C11608" s="83" t="s">
        <v>225</v>
      </c>
      <c r="D11608" s="359">
        <v>414.39</v>
      </c>
      <c r="E11608" s="522" t="s">
        <v>619</v>
      </c>
    </row>
    <row r="11609" spans="1:5" ht="13.5" x14ac:dyDescent="0.25">
      <c r="A11609" s="83">
        <v>7190</v>
      </c>
      <c r="B11609" s="83" t="s">
        <v>12182</v>
      </c>
      <c r="C11609" s="83" t="s">
        <v>225</v>
      </c>
      <c r="D11609" s="359">
        <v>13.83</v>
      </c>
      <c r="E11609" s="522" t="s">
        <v>619</v>
      </c>
    </row>
    <row r="11610" spans="1:5" ht="13.5" x14ac:dyDescent="0.25">
      <c r="A11610" s="83">
        <v>34417</v>
      </c>
      <c r="B11610" s="83" t="s">
        <v>12183</v>
      </c>
      <c r="C11610" s="83" t="s">
        <v>225</v>
      </c>
      <c r="D11610" s="359">
        <v>22.14</v>
      </c>
      <c r="E11610" s="522" t="s">
        <v>619</v>
      </c>
    </row>
    <row r="11611" spans="1:5" ht="13.5" x14ac:dyDescent="0.25">
      <c r="A11611" s="83">
        <v>7213</v>
      </c>
      <c r="B11611" s="83" t="s">
        <v>12184</v>
      </c>
      <c r="C11611" s="83" t="s">
        <v>184</v>
      </c>
      <c r="D11611" s="359">
        <v>20.3</v>
      </c>
      <c r="E11611" s="522" t="s">
        <v>619</v>
      </c>
    </row>
    <row r="11612" spans="1:5" ht="13.5" x14ac:dyDescent="0.25">
      <c r="A11612" s="83">
        <v>7195</v>
      </c>
      <c r="B11612" s="83" t="s">
        <v>12185</v>
      </c>
      <c r="C11612" s="83" t="s">
        <v>225</v>
      </c>
      <c r="D11612" s="359">
        <v>59.61</v>
      </c>
      <c r="E11612" s="522" t="s">
        <v>619</v>
      </c>
    </row>
    <row r="11613" spans="1:5" ht="13.5" x14ac:dyDescent="0.25">
      <c r="A11613" s="83">
        <v>7186</v>
      </c>
      <c r="B11613" s="83" t="s">
        <v>12186</v>
      </c>
      <c r="C11613" s="83" t="s">
        <v>225</v>
      </c>
      <c r="D11613" s="359">
        <v>64.94</v>
      </c>
      <c r="E11613" s="522" t="s">
        <v>619</v>
      </c>
    </row>
    <row r="11614" spans="1:5" ht="13.5" x14ac:dyDescent="0.25">
      <c r="A11614" s="83">
        <v>7194</v>
      </c>
      <c r="B11614" s="83" t="s">
        <v>12187</v>
      </c>
      <c r="C11614" s="83" t="s">
        <v>184</v>
      </c>
      <c r="D11614" s="359">
        <v>29.94</v>
      </c>
      <c r="E11614" s="522" t="s">
        <v>619</v>
      </c>
    </row>
    <row r="11615" spans="1:5" ht="13.5" x14ac:dyDescent="0.25">
      <c r="A11615" s="83">
        <v>7197</v>
      </c>
      <c r="B11615" s="83" t="s">
        <v>12188</v>
      </c>
      <c r="C11615" s="83" t="s">
        <v>225</v>
      </c>
      <c r="D11615" s="359">
        <v>126.37</v>
      </c>
      <c r="E11615" s="522" t="s">
        <v>619</v>
      </c>
    </row>
    <row r="11616" spans="1:5" ht="13.5" x14ac:dyDescent="0.25">
      <c r="A11616" s="83">
        <v>7192</v>
      </c>
      <c r="B11616" s="83" t="s">
        <v>12189</v>
      </c>
      <c r="C11616" s="83" t="s">
        <v>225</v>
      </c>
      <c r="D11616" s="359">
        <v>113.22</v>
      </c>
      <c r="E11616" s="522" t="s">
        <v>619</v>
      </c>
    </row>
    <row r="11617" spans="1:5" ht="13.5" x14ac:dyDescent="0.25">
      <c r="A11617" s="83">
        <v>7193</v>
      </c>
      <c r="B11617" s="83" t="s">
        <v>12190</v>
      </c>
      <c r="C11617" s="83" t="s">
        <v>225</v>
      </c>
      <c r="D11617" s="359">
        <v>127.47</v>
      </c>
      <c r="E11617" s="522" t="s">
        <v>619</v>
      </c>
    </row>
    <row r="11618" spans="1:5" ht="13.5" x14ac:dyDescent="0.25">
      <c r="A11618" s="83">
        <v>7189</v>
      </c>
      <c r="B11618" s="83" t="s">
        <v>12191</v>
      </c>
      <c r="C11618" s="83" t="s">
        <v>225</v>
      </c>
      <c r="D11618" s="359">
        <v>148.13</v>
      </c>
      <c r="E11618" s="522" t="s">
        <v>619</v>
      </c>
    </row>
    <row r="11619" spans="1:5" ht="13.5" x14ac:dyDescent="0.25">
      <c r="A11619" s="83">
        <v>34402</v>
      </c>
      <c r="B11619" s="83" t="s">
        <v>12192</v>
      </c>
      <c r="C11619" s="83" t="s">
        <v>225</v>
      </c>
      <c r="D11619" s="359">
        <v>209.13</v>
      </c>
      <c r="E11619" s="522" t="s">
        <v>619</v>
      </c>
    </row>
    <row r="11620" spans="1:5" ht="13.5" x14ac:dyDescent="0.25">
      <c r="A11620" s="83">
        <v>7245</v>
      </c>
      <c r="B11620" s="83" t="s">
        <v>12193</v>
      </c>
      <c r="C11620" s="83" t="s">
        <v>225</v>
      </c>
      <c r="D11620" s="359">
        <v>32.79</v>
      </c>
      <c r="E11620" s="522" t="s">
        <v>619</v>
      </c>
    </row>
    <row r="11621" spans="1:5" ht="13.5" x14ac:dyDescent="0.25">
      <c r="A11621" s="83">
        <v>34425</v>
      </c>
      <c r="B11621" s="83" t="s">
        <v>12194</v>
      </c>
      <c r="C11621" s="83" t="s">
        <v>225</v>
      </c>
      <c r="D11621" s="359">
        <v>134.34</v>
      </c>
      <c r="E11621" s="522" t="s">
        <v>619</v>
      </c>
    </row>
    <row r="11622" spans="1:5" ht="13.5" x14ac:dyDescent="0.25">
      <c r="A11622" s="83">
        <v>7223</v>
      </c>
      <c r="B11622" s="83" t="s">
        <v>12195</v>
      </c>
      <c r="C11622" s="83" t="s">
        <v>225</v>
      </c>
      <c r="D11622" s="359">
        <v>149.71</v>
      </c>
      <c r="E11622" s="522" t="s">
        <v>619</v>
      </c>
    </row>
    <row r="11623" spans="1:5" ht="13.5" x14ac:dyDescent="0.25">
      <c r="A11623" s="83">
        <v>7234</v>
      </c>
      <c r="B11623" s="83" t="s">
        <v>12196</v>
      </c>
      <c r="C11623" s="83" t="s">
        <v>225</v>
      </c>
      <c r="D11623" s="359">
        <v>225.92</v>
      </c>
      <c r="E11623" s="522" t="s">
        <v>619</v>
      </c>
    </row>
    <row r="11624" spans="1:5" ht="13.5" x14ac:dyDescent="0.25">
      <c r="A11624" s="83">
        <v>7224</v>
      </c>
      <c r="B11624" s="83" t="s">
        <v>12197</v>
      </c>
      <c r="C11624" s="83" t="s">
        <v>225</v>
      </c>
      <c r="D11624" s="359">
        <v>275.23</v>
      </c>
      <c r="E11624" s="522" t="s">
        <v>619</v>
      </c>
    </row>
    <row r="11625" spans="1:5" ht="13.5" x14ac:dyDescent="0.25">
      <c r="A11625" s="83">
        <v>7225</v>
      </c>
      <c r="B11625" s="83" t="s">
        <v>12198</v>
      </c>
      <c r="C11625" s="83" t="s">
        <v>225</v>
      </c>
      <c r="D11625" s="359">
        <v>295.12</v>
      </c>
      <c r="E11625" s="522" t="s">
        <v>619</v>
      </c>
    </row>
    <row r="11626" spans="1:5" ht="13.5" x14ac:dyDescent="0.25">
      <c r="A11626" s="83">
        <v>7226</v>
      </c>
      <c r="B11626" s="83" t="s">
        <v>12199</v>
      </c>
      <c r="C11626" s="83" t="s">
        <v>225</v>
      </c>
      <c r="D11626" s="359">
        <v>314.93</v>
      </c>
      <c r="E11626" s="522" t="s">
        <v>619</v>
      </c>
    </row>
    <row r="11627" spans="1:5" ht="13.5" x14ac:dyDescent="0.25">
      <c r="A11627" s="83">
        <v>7227</v>
      </c>
      <c r="B11627" s="83" t="s">
        <v>12200</v>
      </c>
      <c r="C11627" s="83" t="s">
        <v>225</v>
      </c>
      <c r="D11627" s="359">
        <v>358.47</v>
      </c>
      <c r="E11627" s="522" t="s">
        <v>619</v>
      </c>
    </row>
    <row r="11628" spans="1:5" ht="13.5" x14ac:dyDescent="0.25">
      <c r="A11628" s="83">
        <v>7212</v>
      </c>
      <c r="B11628" s="83" t="s">
        <v>12201</v>
      </c>
      <c r="C11628" s="83" t="s">
        <v>225</v>
      </c>
      <c r="D11628" s="359">
        <v>393.87</v>
      </c>
      <c r="E11628" s="522" t="s">
        <v>619</v>
      </c>
    </row>
    <row r="11629" spans="1:5" ht="13.5" x14ac:dyDescent="0.25">
      <c r="A11629" s="83">
        <v>7229</v>
      </c>
      <c r="B11629" s="83" t="s">
        <v>12202</v>
      </c>
      <c r="C11629" s="83" t="s">
        <v>225</v>
      </c>
      <c r="D11629" s="359">
        <v>249.66</v>
      </c>
      <c r="E11629" s="522" t="s">
        <v>619</v>
      </c>
    </row>
    <row r="11630" spans="1:5" ht="13.5" x14ac:dyDescent="0.25">
      <c r="A11630" s="83">
        <v>7230</v>
      </c>
      <c r="B11630" s="83" t="s">
        <v>12203</v>
      </c>
      <c r="C11630" s="83" t="s">
        <v>225</v>
      </c>
      <c r="D11630" s="359">
        <v>415.64</v>
      </c>
      <c r="E11630" s="522" t="s">
        <v>619</v>
      </c>
    </row>
    <row r="11631" spans="1:5" ht="13.5" x14ac:dyDescent="0.25">
      <c r="A11631" s="83">
        <v>7231</v>
      </c>
      <c r="B11631" s="83" t="s">
        <v>12204</v>
      </c>
      <c r="C11631" s="83" t="s">
        <v>225</v>
      </c>
      <c r="D11631" s="359">
        <v>589.62</v>
      </c>
      <c r="E11631" s="522" t="s">
        <v>619</v>
      </c>
    </row>
    <row r="11632" spans="1:5" ht="13.5" x14ac:dyDescent="0.25">
      <c r="A11632" s="83">
        <v>7220</v>
      </c>
      <c r="B11632" s="83" t="s">
        <v>12205</v>
      </c>
      <c r="C11632" s="83" t="s">
        <v>225</v>
      </c>
      <c r="D11632" s="359">
        <v>727.83</v>
      </c>
      <c r="E11632" s="522" t="s">
        <v>619</v>
      </c>
    </row>
    <row r="11633" spans="1:5" ht="13.5" x14ac:dyDescent="0.25">
      <c r="A11633" s="83">
        <v>34447</v>
      </c>
      <c r="B11633" s="83" t="s">
        <v>12206</v>
      </c>
      <c r="C11633" s="83" t="s">
        <v>225</v>
      </c>
      <c r="D11633" s="359">
        <v>813.82</v>
      </c>
      <c r="E11633" s="522" t="s">
        <v>619</v>
      </c>
    </row>
    <row r="11634" spans="1:5" ht="13.5" x14ac:dyDescent="0.25">
      <c r="A11634" s="83">
        <v>7233</v>
      </c>
      <c r="B11634" s="83" t="s">
        <v>12207</v>
      </c>
      <c r="C11634" s="83" t="s">
        <v>225</v>
      </c>
      <c r="D11634" s="359">
        <v>933.58</v>
      </c>
      <c r="E11634" s="522" t="s">
        <v>619</v>
      </c>
    </row>
    <row r="11635" spans="1:5" ht="13.5" x14ac:dyDescent="0.25">
      <c r="A11635" s="83">
        <v>40740</v>
      </c>
      <c r="B11635" s="83" t="s">
        <v>12208</v>
      </c>
      <c r="C11635" s="83" t="s">
        <v>184</v>
      </c>
      <c r="D11635" s="359">
        <v>237.71</v>
      </c>
      <c r="E11635" s="522" t="s">
        <v>619</v>
      </c>
    </row>
    <row r="11636" spans="1:5" ht="13.5" x14ac:dyDescent="0.25">
      <c r="A11636" s="83">
        <v>25007</v>
      </c>
      <c r="B11636" s="83" t="s">
        <v>12209</v>
      </c>
      <c r="C11636" s="83" t="s">
        <v>184</v>
      </c>
      <c r="D11636" s="359">
        <v>68.02</v>
      </c>
      <c r="E11636" s="522" t="s">
        <v>619</v>
      </c>
    </row>
    <row r="11637" spans="1:5" ht="13.5" x14ac:dyDescent="0.25">
      <c r="A11637" s="83">
        <v>43071</v>
      </c>
      <c r="B11637" s="83" t="s">
        <v>12210</v>
      </c>
      <c r="C11637" s="83" t="s">
        <v>184</v>
      </c>
      <c r="D11637" s="359">
        <v>267.66000000000003</v>
      </c>
      <c r="E11637" s="522" t="s">
        <v>619</v>
      </c>
    </row>
    <row r="11638" spans="1:5" ht="13.5" x14ac:dyDescent="0.25">
      <c r="A11638" s="83">
        <v>39520</v>
      </c>
      <c r="B11638" s="83" t="s">
        <v>12211</v>
      </c>
      <c r="C11638" s="83" t="s">
        <v>184</v>
      </c>
      <c r="D11638" s="359">
        <v>218.37</v>
      </c>
      <c r="E11638" s="522" t="s">
        <v>619</v>
      </c>
    </row>
    <row r="11639" spans="1:5" ht="13.5" x14ac:dyDescent="0.25">
      <c r="A11639" s="83">
        <v>39521</v>
      </c>
      <c r="B11639" s="83" t="s">
        <v>12212</v>
      </c>
      <c r="C11639" s="83" t="s">
        <v>184</v>
      </c>
      <c r="D11639" s="359">
        <v>225.5</v>
      </c>
      <c r="E11639" s="522" t="s">
        <v>619</v>
      </c>
    </row>
    <row r="11640" spans="1:5" ht="13.5" x14ac:dyDescent="0.25">
      <c r="A11640" s="83">
        <v>39522</v>
      </c>
      <c r="B11640" s="83" t="s">
        <v>12213</v>
      </c>
      <c r="C11640" s="83" t="s">
        <v>184</v>
      </c>
      <c r="D11640" s="359">
        <v>232.86</v>
      </c>
      <c r="E11640" s="522" t="s">
        <v>619</v>
      </c>
    </row>
    <row r="11641" spans="1:5" ht="13.5" x14ac:dyDescent="0.25">
      <c r="A11641" s="83">
        <v>7243</v>
      </c>
      <c r="B11641" s="83" t="s">
        <v>12214</v>
      </c>
      <c r="C11641" s="83" t="s">
        <v>184</v>
      </c>
      <c r="D11641" s="359">
        <v>71.08</v>
      </c>
      <c r="E11641" s="522" t="s">
        <v>619</v>
      </c>
    </row>
    <row r="11642" spans="1:5" ht="13.5" x14ac:dyDescent="0.25">
      <c r="A11642" s="83">
        <v>11067</v>
      </c>
      <c r="B11642" s="83" t="s">
        <v>12215</v>
      </c>
      <c r="C11642" s="83" t="s">
        <v>225</v>
      </c>
      <c r="D11642" s="359">
        <v>428.28</v>
      </c>
      <c r="E11642" s="522" t="s">
        <v>619</v>
      </c>
    </row>
    <row r="11643" spans="1:5" ht="13.5" x14ac:dyDescent="0.25">
      <c r="A11643" s="83">
        <v>11068</v>
      </c>
      <c r="B11643" s="83" t="s">
        <v>12216</v>
      </c>
      <c r="C11643" s="83" t="s">
        <v>225</v>
      </c>
      <c r="D11643" s="359">
        <v>541.05999999999995</v>
      </c>
      <c r="E11643" s="522" t="s">
        <v>619</v>
      </c>
    </row>
    <row r="11644" spans="1:5" ht="13.5" x14ac:dyDescent="0.25">
      <c r="A11644" s="83">
        <v>7246</v>
      </c>
      <c r="B11644" s="83" t="s">
        <v>12217</v>
      </c>
      <c r="C11644" s="83" t="s">
        <v>225</v>
      </c>
      <c r="D11644" s="359">
        <v>36.21</v>
      </c>
      <c r="E11644" s="522" t="s">
        <v>619</v>
      </c>
    </row>
    <row r="11645" spans="1:5" ht="13.5" x14ac:dyDescent="0.25">
      <c r="A11645" s="83">
        <v>12869</v>
      </c>
      <c r="B11645" s="83" t="s">
        <v>12218</v>
      </c>
      <c r="C11645" s="83" t="s">
        <v>547</v>
      </c>
      <c r="D11645" s="359">
        <v>16.64</v>
      </c>
      <c r="E11645" s="522" t="s">
        <v>619</v>
      </c>
    </row>
    <row r="11646" spans="1:5" ht="13.5" x14ac:dyDescent="0.25">
      <c r="A11646" s="83">
        <v>41097</v>
      </c>
      <c r="B11646" s="83" t="s">
        <v>12219</v>
      </c>
      <c r="C11646" s="83" t="s">
        <v>232</v>
      </c>
      <c r="D11646" s="359">
        <v>2927.99</v>
      </c>
      <c r="E11646" s="522" t="s">
        <v>619</v>
      </c>
    </row>
    <row r="11647" spans="1:5" ht="13.5" x14ac:dyDescent="0.25">
      <c r="A11647" s="83">
        <v>1574</v>
      </c>
      <c r="B11647" s="83" t="s">
        <v>12220</v>
      </c>
      <c r="C11647" s="83" t="s">
        <v>225</v>
      </c>
      <c r="D11647" s="359">
        <v>1.45</v>
      </c>
      <c r="E11647" s="522" t="s">
        <v>619</v>
      </c>
    </row>
    <row r="11648" spans="1:5" ht="13.5" x14ac:dyDescent="0.25">
      <c r="A11648" s="83">
        <v>1581</v>
      </c>
      <c r="B11648" s="83" t="s">
        <v>12221</v>
      </c>
      <c r="C11648" s="83" t="s">
        <v>225</v>
      </c>
      <c r="D11648" s="359">
        <v>10.09</v>
      </c>
      <c r="E11648" s="522" t="s">
        <v>619</v>
      </c>
    </row>
    <row r="11649" spans="1:5" ht="13.5" x14ac:dyDescent="0.25">
      <c r="A11649" s="83">
        <v>1575</v>
      </c>
      <c r="B11649" s="83" t="s">
        <v>257</v>
      </c>
      <c r="C11649" s="83" t="s">
        <v>225</v>
      </c>
      <c r="D11649" s="359">
        <v>1.72</v>
      </c>
      <c r="E11649" s="522" t="s">
        <v>619</v>
      </c>
    </row>
    <row r="11650" spans="1:5" ht="13.5" x14ac:dyDescent="0.25">
      <c r="A11650" s="83">
        <v>1570</v>
      </c>
      <c r="B11650" s="83" t="s">
        <v>12222</v>
      </c>
      <c r="C11650" s="83" t="s">
        <v>225</v>
      </c>
      <c r="D11650" s="359">
        <v>0.87</v>
      </c>
      <c r="E11650" s="522" t="s">
        <v>619</v>
      </c>
    </row>
    <row r="11651" spans="1:5" ht="13.5" x14ac:dyDescent="0.25">
      <c r="A11651" s="83">
        <v>1576</v>
      </c>
      <c r="B11651" s="83" t="s">
        <v>12223</v>
      </c>
      <c r="C11651" s="83" t="s">
        <v>225</v>
      </c>
      <c r="D11651" s="359">
        <v>2.39</v>
      </c>
      <c r="E11651" s="522" t="s">
        <v>619</v>
      </c>
    </row>
    <row r="11652" spans="1:5" ht="13.5" x14ac:dyDescent="0.25">
      <c r="A11652" s="83">
        <v>1577</v>
      </c>
      <c r="B11652" s="83" t="s">
        <v>12224</v>
      </c>
      <c r="C11652" s="83" t="s">
        <v>225</v>
      </c>
      <c r="D11652" s="359">
        <v>2.69</v>
      </c>
      <c r="E11652" s="522" t="s">
        <v>619</v>
      </c>
    </row>
    <row r="11653" spans="1:5" ht="13.5" x14ac:dyDescent="0.25">
      <c r="A11653" s="83">
        <v>1571</v>
      </c>
      <c r="B11653" s="83" t="s">
        <v>12225</v>
      </c>
      <c r="C11653" s="83" t="s">
        <v>225</v>
      </c>
      <c r="D11653" s="359">
        <v>1.1299999999999999</v>
      </c>
      <c r="E11653" s="522" t="s">
        <v>619</v>
      </c>
    </row>
    <row r="11654" spans="1:5" ht="13.5" x14ac:dyDescent="0.25">
      <c r="A11654" s="83">
        <v>1578</v>
      </c>
      <c r="B11654" s="83" t="s">
        <v>12226</v>
      </c>
      <c r="C11654" s="83" t="s">
        <v>225</v>
      </c>
      <c r="D11654" s="359">
        <v>4.67</v>
      </c>
      <c r="E11654" s="522" t="s">
        <v>619</v>
      </c>
    </row>
    <row r="11655" spans="1:5" ht="13.5" x14ac:dyDescent="0.25">
      <c r="A11655" s="83">
        <v>1573</v>
      </c>
      <c r="B11655" s="83" t="s">
        <v>12227</v>
      </c>
      <c r="C11655" s="83" t="s">
        <v>225</v>
      </c>
      <c r="D11655" s="359">
        <v>1.34</v>
      </c>
      <c r="E11655" s="522" t="s">
        <v>619</v>
      </c>
    </row>
    <row r="11656" spans="1:5" ht="13.5" x14ac:dyDescent="0.25">
      <c r="A11656" s="83">
        <v>1579</v>
      </c>
      <c r="B11656" s="83" t="s">
        <v>12228</v>
      </c>
      <c r="C11656" s="83" t="s">
        <v>225</v>
      </c>
      <c r="D11656" s="359">
        <v>5.83</v>
      </c>
      <c r="E11656" s="522" t="s">
        <v>619</v>
      </c>
    </row>
    <row r="11657" spans="1:5" ht="13.5" x14ac:dyDescent="0.25">
      <c r="A11657" s="83">
        <v>1580</v>
      </c>
      <c r="B11657" s="83" t="s">
        <v>12229</v>
      </c>
      <c r="C11657" s="83" t="s">
        <v>225</v>
      </c>
      <c r="D11657" s="359">
        <v>7.17</v>
      </c>
      <c r="E11657" s="522" t="s">
        <v>619</v>
      </c>
    </row>
    <row r="11658" spans="1:5" ht="13.5" x14ac:dyDescent="0.25">
      <c r="A11658" s="83">
        <v>39321</v>
      </c>
      <c r="B11658" s="83" t="s">
        <v>12230</v>
      </c>
      <c r="C11658" s="83" t="s">
        <v>225</v>
      </c>
      <c r="D11658" s="359">
        <v>26.45</v>
      </c>
      <c r="E11658" s="522" t="s">
        <v>619</v>
      </c>
    </row>
    <row r="11659" spans="1:5" ht="13.5" x14ac:dyDescent="0.25">
      <c r="A11659" s="83">
        <v>39319</v>
      </c>
      <c r="B11659" s="83" t="s">
        <v>12231</v>
      </c>
      <c r="C11659" s="83" t="s">
        <v>225</v>
      </c>
      <c r="D11659" s="359">
        <v>10.33</v>
      </c>
      <c r="E11659" s="522" t="s">
        <v>619</v>
      </c>
    </row>
    <row r="11660" spans="1:5" ht="13.5" x14ac:dyDescent="0.25">
      <c r="A11660" s="83">
        <v>39320</v>
      </c>
      <c r="B11660" s="83" t="s">
        <v>12232</v>
      </c>
      <c r="C11660" s="83" t="s">
        <v>225</v>
      </c>
      <c r="D11660" s="359">
        <v>17.170000000000002</v>
      </c>
      <c r="E11660" s="522" t="s">
        <v>619</v>
      </c>
    </row>
    <row r="11661" spans="1:5" ht="13.5" x14ac:dyDescent="0.25">
      <c r="A11661" s="83">
        <v>1591</v>
      </c>
      <c r="B11661" s="83" t="s">
        <v>12233</v>
      </c>
      <c r="C11661" s="83" t="s">
        <v>225</v>
      </c>
      <c r="D11661" s="359">
        <v>22.25</v>
      </c>
      <c r="E11661" s="522" t="s">
        <v>619</v>
      </c>
    </row>
    <row r="11662" spans="1:5" ht="13.5" x14ac:dyDescent="0.25">
      <c r="A11662" s="83">
        <v>1547</v>
      </c>
      <c r="B11662" s="83" t="s">
        <v>12234</v>
      </c>
      <c r="C11662" s="83" t="s">
        <v>225</v>
      </c>
      <c r="D11662" s="359">
        <v>116.61</v>
      </c>
      <c r="E11662" s="522" t="s">
        <v>619</v>
      </c>
    </row>
    <row r="11663" spans="1:5" ht="13.5" x14ac:dyDescent="0.25">
      <c r="A11663" s="83">
        <v>38196</v>
      </c>
      <c r="B11663" s="83" t="s">
        <v>12235</v>
      </c>
      <c r="C11663" s="83" t="s">
        <v>225</v>
      </c>
      <c r="D11663" s="359">
        <v>22.71</v>
      </c>
      <c r="E11663" s="522" t="s">
        <v>619</v>
      </c>
    </row>
    <row r="11664" spans="1:5" ht="13.5" x14ac:dyDescent="0.25">
      <c r="A11664" s="83">
        <v>1543</v>
      </c>
      <c r="B11664" s="83" t="s">
        <v>12236</v>
      </c>
      <c r="C11664" s="83" t="s">
        <v>225</v>
      </c>
      <c r="D11664" s="359">
        <v>24.13</v>
      </c>
      <c r="E11664" s="522" t="s">
        <v>619</v>
      </c>
    </row>
    <row r="11665" spans="1:5" ht="13.5" x14ac:dyDescent="0.25">
      <c r="A11665" s="83">
        <v>1585</v>
      </c>
      <c r="B11665" s="83" t="s">
        <v>12237</v>
      </c>
      <c r="C11665" s="83" t="s">
        <v>225</v>
      </c>
      <c r="D11665" s="359">
        <v>4.67</v>
      </c>
      <c r="E11665" s="522" t="s">
        <v>619</v>
      </c>
    </row>
    <row r="11666" spans="1:5" ht="13.5" x14ac:dyDescent="0.25">
      <c r="A11666" s="83">
        <v>1593</v>
      </c>
      <c r="B11666" s="83" t="s">
        <v>12238</v>
      </c>
      <c r="C11666" s="83" t="s">
        <v>225</v>
      </c>
      <c r="D11666" s="359">
        <v>24.82</v>
      </c>
      <c r="E11666" s="522" t="s">
        <v>619</v>
      </c>
    </row>
    <row r="11667" spans="1:5" ht="13.5" x14ac:dyDescent="0.25">
      <c r="A11667" s="83">
        <v>11838</v>
      </c>
      <c r="B11667" s="83" t="s">
        <v>12239</v>
      </c>
      <c r="C11667" s="83" t="s">
        <v>225</v>
      </c>
      <c r="D11667" s="359">
        <v>32.75</v>
      </c>
      <c r="E11667" s="522" t="s">
        <v>619</v>
      </c>
    </row>
    <row r="11668" spans="1:5" ht="13.5" x14ac:dyDescent="0.25">
      <c r="A11668" s="83">
        <v>1594</v>
      </c>
      <c r="B11668" s="83" t="s">
        <v>12240</v>
      </c>
      <c r="C11668" s="83" t="s">
        <v>225</v>
      </c>
      <c r="D11668" s="359">
        <v>33.11</v>
      </c>
      <c r="E11668" s="522" t="s">
        <v>619</v>
      </c>
    </row>
    <row r="11669" spans="1:5" ht="13.5" x14ac:dyDescent="0.25">
      <c r="A11669" s="83">
        <v>1586</v>
      </c>
      <c r="B11669" s="83" t="s">
        <v>12241</v>
      </c>
      <c r="C11669" s="83" t="s">
        <v>225</v>
      </c>
      <c r="D11669" s="359">
        <v>5.91</v>
      </c>
      <c r="E11669" s="522" t="s">
        <v>619</v>
      </c>
    </row>
    <row r="11670" spans="1:5" ht="13.5" x14ac:dyDescent="0.25">
      <c r="A11670" s="83">
        <v>11839</v>
      </c>
      <c r="B11670" s="83" t="s">
        <v>12242</v>
      </c>
      <c r="C11670" s="83" t="s">
        <v>225</v>
      </c>
      <c r="D11670" s="359">
        <v>47.65</v>
      </c>
      <c r="E11670" s="522" t="s">
        <v>619</v>
      </c>
    </row>
    <row r="11671" spans="1:5" ht="13.5" x14ac:dyDescent="0.25">
      <c r="A11671" s="83">
        <v>1587</v>
      </c>
      <c r="B11671" s="83" t="s">
        <v>12243</v>
      </c>
      <c r="C11671" s="83" t="s">
        <v>225</v>
      </c>
      <c r="D11671" s="359">
        <v>6.02</v>
      </c>
      <c r="E11671" s="522" t="s">
        <v>619</v>
      </c>
    </row>
    <row r="11672" spans="1:5" ht="13.5" x14ac:dyDescent="0.25">
      <c r="A11672" s="83">
        <v>1545</v>
      </c>
      <c r="B11672" s="83" t="s">
        <v>12244</v>
      </c>
      <c r="C11672" s="83" t="s">
        <v>225</v>
      </c>
      <c r="D11672" s="359">
        <v>57.18</v>
      </c>
      <c r="E11672" s="522" t="s">
        <v>619</v>
      </c>
    </row>
    <row r="11673" spans="1:5" ht="13.5" x14ac:dyDescent="0.25">
      <c r="A11673" s="83">
        <v>1588</v>
      </c>
      <c r="B11673" s="83" t="s">
        <v>12245</v>
      </c>
      <c r="C11673" s="83" t="s">
        <v>225</v>
      </c>
      <c r="D11673" s="359">
        <v>8.26</v>
      </c>
      <c r="E11673" s="522" t="s">
        <v>619</v>
      </c>
    </row>
    <row r="11674" spans="1:5" ht="13.5" x14ac:dyDescent="0.25">
      <c r="A11674" s="83">
        <v>1535</v>
      </c>
      <c r="B11674" s="83" t="s">
        <v>12246</v>
      </c>
      <c r="C11674" s="83" t="s">
        <v>225</v>
      </c>
      <c r="D11674" s="359">
        <v>4.76</v>
      </c>
      <c r="E11674" s="522" t="s">
        <v>619</v>
      </c>
    </row>
    <row r="11675" spans="1:5" ht="13.5" x14ac:dyDescent="0.25">
      <c r="A11675" s="83">
        <v>1589</v>
      </c>
      <c r="B11675" s="83" t="s">
        <v>12247</v>
      </c>
      <c r="C11675" s="83" t="s">
        <v>225</v>
      </c>
      <c r="D11675" s="359">
        <v>8.52</v>
      </c>
      <c r="E11675" s="522" t="s">
        <v>619</v>
      </c>
    </row>
    <row r="11676" spans="1:5" ht="13.5" x14ac:dyDescent="0.25">
      <c r="A11676" s="83">
        <v>1546</v>
      </c>
      <c r="B11676" s="83" t="s">
        <v>258</v>
      </c>
      <c r="C11676" s="83" t="s">
        <v>225</v>
      </c>
      <c r="D11676" s="359">
        <v>96.49</v>
      </c>
      <c r="E11676" s="522" t="s">
        <v>619</v>
      </c>
    </row>
    <row r="11677" spans="1:5" ht="13.5" x14ac:dyDescent="0.25">
      <c r="A11677" s="83">
        <v>1590</v>
      </c>
      <c r="B11677" s="83" t="s">
        <v>12248</v>
      </c>
      <c r="C11677" s="83" t="s">
        <v>225</v>
      </c>
      <c r="D11677" s="359">
        <v>15.01</v>
      </c>
      <c r="E11677" s="522" t="s">
        <v>619</v>
      </c>
    </row>
    <row r="11678" spans="1:5" ht="13.5" x14ac:dyDescent="0.25">
      <c r="A11678" s="83">
        <v>1542</v>
      </c>
      <c r="B11678" s="83" t="s">
        <v>12249</v>
      </c>
      <c r="C11678" s="83" t="s">
        <v>225</v>
      </c>
      <c r="D11678" s="359">
        <v>19.88</v>
      </c>
      <c r="E11678" s="522" t="s">
        <v>619</v>
      </c>
    </row>
    <row r="11679" spans="1:5" ht="13.5" x14ac:dyDescent="0.25">
      <c r="A11679" s="83">
        <v>38415</v>
      </c>
      <c r="B11679" s="83" t="s">
        <v>12250</v>
      </c>
      <c r="C11679" s="83" t="s">
        <v>225</v>
      </c>
      <c r="D11679" s="359">
        <v>1227.4000000000001</v>
      </c>
      <c r="E11679" s="522" t="s">
        <v>619</v>
      </c>
    </row>
    <row r="11680" spans="1:5" ht="13.5" x14ac:dyDescent="0.25">
      <c r="A11680" s="83">
        <v>38414</v>
      </c>
      <c r="B11680" s="83" t="s">
        <v>12251</v>
      </c>
      <c r="C11680" s="83" t="s">
        <v>225</v>
      </c>
      <c r="D11680" s="359">
        <v>1722.67</v>
      </c>
      <c r="E11680" s="522" t="s">
        <v>619</v>
      </c>
    </row>
    <row r="11681" spans="1:5" ht="13.5" x14ac:dyDescent="0.25">
      <c r="A11681" s="83">
        <v>38128</v>
      </c>
      <c r="B11681" s="83" t="s">
        <v>12252</v>
      </c>
      <c r="C11681" s="83" t="s">
        <v>260</v>
      </c>
      <c r="D11681" s="359">
        <v>0.68</v>
      </c>
      <c r="E11681" s="522" t="s">
        <v>619</v>
      </c>
    </row>
    <row r="11682" spans="1:5" ht="13.5" x14ac:dyDescent="0.25">
      <c r="A11682" s="83">
        <v>7253</v>
      </c>
      <c r="B11682" s="83" t="s">
        <v>12253</v>
      </c>
      <c r="C11682" s="83" t="s">
        <v>229</v>
      </c>
      <c r="D11682" s="359">
        <v>145.71</v>
      </c>
      <c r="E11682" s="522" t="s">
        <v>619</v>
      </c>
    </row>
    <row r="11683" spans="1:5" ht="13.5" x14ac:dyDescent="0.25">
      <c r="A11683" s="83">
        <v>4806</v>
      </c>
      <c r="B11683" s="83" t="s">
        <v>12254</v>
      </c>
      <c r="C11683" s="83" t="s">
        <v>206</v>
      </c>
      <c r="D11683" s="359">
        <v>16.63</v>
      </c>
      <c r="E11683" s="522" t="s">
        <v>619</v>
      </c>
    </row>
    <row r="11684" spans="1:5" ht="13.5" x14ac:dyDescent="0.25">
      <c r="A11684" s="83">
        <v>34401</v>
      </c>
      <c r="B11684" s="83" t="s">
        <v>12255</v>
      </c>
      <c r="C11684" s="83" t="s">
        <v>225</v>
      </c>
      <c r="D11684" s="359">
        <v>1.19</v>
      </c>
      <c r="E11684" s="522" t="s">
        <v>619</v>
      </c>
    </row>
    <row r="11685" spans="1:5" ht="13.5" x14ac:dyDescent="0.25">
      <c r="A11685" s="83">
        <v>7260</v>
      </c>
      <c r="B11685" s="83" t="s">
        <v>12256</v>
      </c>
      <c r="C11685" s="83" t="s">
        <v>225</v>
      </c>
      <c r="D11685" s="359">
        <v>1.05</v>
      </c>
      <c r="E11685" s="522" t="s">
        <v>619</v>
      </c>
    </row>
    <row r="11686" spans="1:5" ht="13.5" x14ac:dyDescent="0.25">
      <c r="A11686" s="83">
        <v>7256</v>
      </c>
      <c r="B11686" s="83" t="s">
        <v>12257</v>
      </c>
      <c r="C11686" s="83" t="s">
        <v>225</v>
      </c>
      <c r="D11686" s="359">
        <v>1.04</v>
      </c>
      <c r="E11686" s="522" t="s">
        <v>619</v>
      </c>
    </row>
    <row r="11687" spans="1:5" ht="13.5" x14ac:dyDescent="0.25">
      <c r="A11687" s="83">
        <v>7258</v>
      </c>
      <c r="B11687" s="83" t="s">
        <v>12258</v>
      </c>
      <c r="C11687" s="83" t="s">
        <v>225</v>
      </c>
      <c r="D11687" s="359">
        <v>0.43</v>
      </c>
      <c r="E11687" s="522" t="s">
        <v>619</v>
      </c>
    </row>
    <row r="11688" spans="1:5" ht="13.5" x14ac:dyDescent="0.25">
      <c r="A11688" s="83">
        <v>34400</v>
      </c>
      <c r="B11688" s="83" t="s">
        <v>12259</v>
      </c>
      <c r="C11688" s="83" t="s">
        <v>225</v>
      </c>
      <c r="D11688" s="359">
        <v>1.83</v>
      </c>
      <c r="E11688" s="522" t="s">
        <v>619</v>
      </c>
    </row>
    <row r="11689" spans="1:5" ht="13.5" x14ac:dyDescent="0.25">
      <c r="A11689" s="83">
        <v>10617</v>
      </c>
      <c r="B11689" s="83" t="s">
        <v>12260</v>
      </c>
      <c r="C11689" s="83" t="s">
        <v>225</v>
      </c>
      <c r="D11689" s="359">
        <v>3.51</v>
      </c>
      <c r="E11689" s="522" t="s">
        <v>619</v>
      </c>
    </row>
    <row r="11690" spans="1:5" ht="13.5" x14ac:dyDescent="0.25">
      <c r="A11690" s="83">
        <v>7274</v>
      </c>
      <c r="B11690" s="83" t="s">
        <v>12261</v>
      </c>
      <c r="C11690" s="83" t="s">
        <v>225</v>
      </c>
      <c r="D11690" s="359">
        <v>65.59</v>
      </c>
      <c r="E11690" s="522" t="s">
        <v>619</v>
      </c>
    </row>
    <row r="11691" spans="1:5" ht="13.5" x14ac:dyDescent="0.25">
      <c r="A11691" s="83">
        <v>11663</v>
      </c>
      <c r="B11691" s="83" t="s">
        <v>12262</v>
      </c>
      <c r="C11691" s="83" t="s">
        <v>225</v>
      </c>
      <c r="D11691" s="359">
        <v>539.57000000000005</v>
      </c>
      <c r="E11691" s="522" t="s">
        <v>619</v>
      </c>
    </row>
    <row r="11692" spans="1:5" ht="13.5" x14ac:dyDescent="0.25">
      <c r="A11692" s="83">
        <v>154</v>
      </c>
      <c r="B11692" s="83" t="s">
        <v>12263</v>
      </c>
      <c r="C11692" s="83" t="s">
        <v>7331</v>
      </c>
      <c r="D11692" s="359">
        <v>62.46</v>
      </c>
      <c r="E11692" s="522" t="s">
        <v>619</v>
      </c>
    </row>
    <row r="11693" spans="1:5" ht="13.5" x14ac:dyDescent="0.25">
      <c r="A11693" s="83">
        <v>38121</v>
      </c>
      <c r="B11693" s="83" t="s">
        <v>12264</v>
      </c>
      <c r="C11693" s="83" t="s">
        <v>7331</v>
      </c>
      <c r="D11693" s="359">
        <v>18.48</v>
      </c>
      <c r="E11693" s="522" t="s">
        <v>619</v>
      </c>
    </row>
    <row r="11694" spans="1:5" ht="13.5" x14ac:dyDescent="0.25">
      <c r="A11694" s="83">
        <v>43776</v>
      </c>
      <c r="B11694" s="83" t="s">
        <v>12265</v>
      </c>
      <c r="C11694" s="83" t="s">
        <v>7331</v>
      </c>
      <c r="D11694" s="359">
        <v>22.6</v>
      </c>
      <c r="E11694" s="522" t="s">
        <v>619</v>
      </c>
    </row>
    <row r="11695" spans="1:5" ht="13.5" x14ac:dyDescent="0.25">
      <c r="A11695" s="83">
        <v>7343</v>
      </c>
      <c r="B11695" s="83" t="s">
        <v>12266</v>
      </c>
      <c r="C11695" s="83" t="s">
        <v>7331</v>
      </c>
      <c r="D11695" s="359">
        <v>16.350000000000001</v>
      </c>
      <c r="E11695" s="522" t="s">
        <v>619</v>
      </c>
    </row>
    <row r="11696" spans="1:5" ht="13.5" x14ac:dyDescent="0.25">
      <c r="A11696" s="83">
        <v>7348</v>
      </c>
      <c r="B11696" s="83" t="s">
        <v>12267</v>
      </c>
      <c r="C11696" s="83" t="s">
        <v>7331</v>
      </c>
      <c r="D11696" s="359">
        <v>14.3</v>
      </c>
      <c r="E11696" s="522" t="s">
        <v>619</v>
      </c>
    </row>
    <row r="11697" spans="1:5" ht="13.5" x14ac:dyDescent="0.25">
      <c r="A11697" s="83">
        <v>7313</v>
      </c>
      <c r="B11697" s="83" t="s">
        <v>12268</v>
      </c>
      <c r="C11697" s="83" t="s">
        <v>7331</v>
      </c>
      <c r="D11697" s="359">
        <v>17.39</v>
      </c>
      <c r="E11697" s="522" t="s">
        <v>619</v>
      </c>
    </row>
    <row r="11698" spans="1:5" ht="13.5" x14ac:dyDescent="0.25">
      <c r="A11698" s="83">
        <v>7319</v>
      </c>
      <c r="B11698" s="83" t="s">
        <v>12269</v>
      </c>
      <c r="C11698" s="83" t="s">
        <v>7331</v>
      </c>
      <c r="D11698" s="359">
        <v>9.9499999999999993</v>
      </c>
      <c r="E11698" s="522" t="s">
        <v>619</v>
      </c>
    </row>
    <row r="11699" spans="1:5" ht="13.5" x14ac:dyDescent="0.25">
      <c r="A11699" s="83">
        <v>7314</v>
      </c>
      <c r="B11699" s="83" t="s">
        <v>12270</v>
      </c>
      <c r="C11699" s="83" t="s">
        <v>7331</v>
      </c>
      <c r="D11699" s="359">
        <v>73.19</v>
      </c>
      <c r="E11699" s="522" t="s">
        <v>619</v>
      </c>
    </row>
    <row r="11700" spans="1:5" ht="13.5" x14ac:dyDescent="0.25">
      <c r="A11700" s="83">
        <v>7304</v>
      </c>
      <c r="B11700" s="83" t="s">
        <v>12271</v>
      </c>
      <c r="C11700" s="83" t="s">
        <v>7331</v>
      </c>
      <c r="D11700" s="359">
        <v>66.989999999999995</v>
      </c>
      <c r="E11700" s="522" t="s">
        <v>619</v>
      </c>
    </row>
    <row r="11701" spans="1:5" ht="13.5" x14ac:dyDescent="0.25">
      <c r="A11701" s="83">
        <v>43649</v>
      </c>
      <c r="B11701" s="83" t="s">
        <v>12272</v>
      </c>
      <c r="C11701" s="83" t="s">
        <v>7331</v>
      </c>
      <c r="D11701" s="359">
        <v>34.64</v>
      </c>
      <c r="E11701" s="522" t="s">
        <v>619</v>
      </c>
    </row>
    <row r="11702" spans="1:5" ht="13.5" x14ac:dyDescent="0.25">
      <c r="A11702" s="83">
        <v>43650</v>
      </c>
      <c r="B11702" s="83" t="s">
        <v>12273</v>
      </c>
      <c r="C11702" s="83" t="s">
        <v>7331</v>
      </c>
      <c r="D11702" s="359">
        <v>32.74</v>
      </c>
      <c r="E11702" s="522" t="s">
        <v>619</v>
      </c>
    </row>
    <row r="11703" spans="1:5" ht="13.5" x14ac:dyDescent="0.25">
      <c r="A11703" s="83">
        <v>7311</v>
      </c>
      <c r="B11703" s="83" t="s">
        <v>12274</v>
      </c>
      <c r="C11703" s="83" t="s">
        <v>7331</v>
      </c>
      <c r="D11703" s="359">
        <v>33.54</v>
      </c>
      <c r="E11703" s="522" t="s">
        <v>619</v>
      </c>
    </row>
    <row r="11704" spans="1:5" ht="13.5" x14ac:dyDescent="0.25">
      <c r="A11704" s="83">
        <v>7292</v>
      </c>
      <c r="B11704" s="83" t="s">
        <v>12275</v>
      </c>
      <c r="C11704" s="83" t="s">
        <v>7331</v>
      </c>
      <c r="D11704" s="359">
        <v>32.47</v>
      </c>
      <c r="E11704" s="522" t="s">
        <v>619</v>
      </c>
    </row>
    <row r="11705" spans="1:5" ht="13.5" x14ac:dyDescent="0.25">
      <c r="A11705" s="83">
        <v>7293</v>
      </c>
      <c r="B11705" s="83" t="s">
        <v>12276</v>
      </c>
      <c r="C11705" s="83" t="s">
        <v>7331</v>
      </c>
      <c r="D11705" s="359">
        <v>35.92</v>
      </c>
      <c r="E11705" s="522" t="s">
        <v>619</v>
      </c>
    </row>
    <row r="11706" spans="1:5" ht="13.5" x14ac:dyDescent="0.25">
      <c r="A11706" s="83">
        <v>7306</v>
      </c>
      <c r="B11706" s="83" t="s">
        <v>12277</v>
      </c>
      <c r="C11706" s="83" t="s">
        <v>7331</v>
      </c>
      <c r="D11706" s="359">
        <v>39.64</v>
      </c>
      <c r="E11706" s="522" t="s">
        <v>619</v>
      </c>
    </row>
    <row r="11707" spans="1:5" ht="13.5" x14ac:dyDescent="0.25">
      <c r="A11707" s="83">
        <v>7288</v>
      </c>
      <c r="B11707" s="83" t="s">
        <v>12278</v>
      </c>
      <c r="C11707" s="83" t="s">
        <v>7331</v>
      </c>
      <c r="D11707" s="359">
        <v>32.909999999999997</v>
      </c>
      <c r="E11707" s="522" t="s">
        <v>619</v>
      </c>
    </row>
    <row r="11708" spans="1:5" ht="13.5" x14ac:dyDescent="0.25">
      <c r="A11708" s="83">
        <v>43625</v>
      </c>
      <c r="B11708" s="83" t="s">
        <v>12279</v>
      </c>
      <c r="C11708" s="83" t="s">
        <v>7331</v>
      </c>
      <c r="D11708" s="359">
        <v>26.58</v>
      </c>
      <c r="E11708" s="522" t="s">
        <v>619</v>
      </c>
    </row>
    <row r="11709" spans="1:5" ht="13.5" x14ac:dyDescent="0.25">
      <c r="A11709" s="83">
        <v>43647</v>
      </c>
      <c r="B11709" s="83" t="s">
        <v>12280</v>
      </c>
      <c r="C11709" s="83" t="s">
        <v>7331</v>
      </c>
      <c r="D11709" s="359">
        <v>24.14</v>
      </c>
      <c r="E11709" s="522" t="s">
        <v>619</v>
      </c>
    </row>
    <row r="11710" spans="1:5" ht="13.5" x14ac:dyDescent="0.25">
      <c r="A11710" s="83">
        <v>43648</v>
      </c>
      <c r="B11710" s="83" t="s">
        <v>12281</v>
      </c>
      <c r="C11710" s="83" t="s">
        <v>7331</v>
      </c>
      <c r="D11710" s="359">
        <v>23.29</v>
      </c>
      <c r="E11710" s="522" t="s">
        <v>619</v>
      </c>
    </row>
    <row r="11711" spans="1:5" ht="13.5" x14ac:dyDescent="0.25">
      <c r="A11711" s="83">
        <v>35693</v>
      </c>
      <c r="B11711" s="83" t="s">
        <v>12282</v>
      </c>
      <c r="C11711" s="83" t="s">
        <v>7331</v>
      </c>
      <c r="D11711" s="359">
        <v>8.89</v>
      </c>
      <c r="E11711" s="522" t="s">
        <v>619</v>
      </c>
    </row>
    <row r="11712" spans="1:5" ht="13.5" x14ac:dyDescent="0.25">
      <c r="A11712" s="83">
        <v>7356</v>
      </c>
      <c r="B11712" s="83" t="s">
        <v>12283</v>
      </c>
      <c r="C11712" s="83" t="s">
        <v>7331</v>
      </c>
      <c r="D11712" s="359">
        <v>21.32</v>
      </c>
      <c r="E11712" s="522" t="s">
        <v>619</v>
      </c>
    </row>
    <row r="11713" spans="1:5" ht="13.5" x14ac:dyDescent="0.25">
      <c r="A11713" s="83">
        <v>35692</v>
      </c>
      <c r="B11713" s="83" t="s">
        <v>12284</v>
      </c>
      <c r="C11713" s="83" t="s">
        <v>7331</v>
      </c>
      <c r="D11713" s="359">
        <v>13.95</v>
      </c>
      <c r="E11713" s="522" t="s">
        <v>619</v>
      </c>
    </row>
    <row r="11714" spans="1:5" ht="13.5" x14ac:dyDescent="0.25">
      <c r="A11714" s="83">
        <v>43624</v>
      </c>
      <c r="B11714" s="83" t="s">
        <v>12285</v>
      </c>
      <c r="C11714" s="83" t="s">
        <v>7331</v>
      </c>
      <c r="D11714" s="359">
        <v>25.98</v>
      </c>
      <c r="E11714" s="522" t="s">
        <v>619</v>
      </c>
    </row>
    <row r="11715" spans="1:5" ht="13.5" x14ac:dyDescent="0.25">
      <c r="A11715" s="83">
        <v>7342</v>
      </c>
      <c r="B11715" s="83" t="s">
        <v>12286</v>
      </c>
      <c r="C11715" s="83" t="s">
        <v>260</v>
      </c>
      <c r="D11715" s="359">
        <v>1.91</v>
      </c>
      <c r="E11715" s="522" t="s">
        <v>619</v>
      </c>
    </row>
    <row r="11716" spans="1:5" ht="13.5" x14ac:dyDescent="0.25">
      <c r="A11716" s="83">
        <v>7350</v>
      </c>
      <c r="B11716" s="83" t="s">
        <v>12287</v>
      </c>
      <c r="C11716" s="83" t="s">
        <v>7331</v>
      </c>
      <c r="D11716" s="359">
        <v>30.77</v>
      </c>
      <c r="E11716" s="522" t="s">
        <v>619</v>
      </c>
    </row>
    <row r="11717" spans="1:5" ht="13.5" x14ac:dyDescent="0.25">
      <c r="A11717" s="83">
        <v>39574</v>
      </c>
      <c r="B11717" s="83" t="s">
        <v>12288</v>
      </c>
      <c r="C11717" s="83" t="s">
        <v>225</v>
      </c>
      <c r="D11717" s="359">
        <v>6.09</v>
      </c>
      <c r="E11717" s="522" t="s">
        <v>619</v>
      </c>
    </row>
    <row r="11718" spans="1:5" ht="13.5" x14ac:dyDescent="0.25">
      <c r="A11718" s="83">
        <v>11060</v>
      </c>
      <c r="B11718" s="83" t="s">
        <v>12289</v>
      </c>
      <c r="C11718" s="83" t="s">
        <v>225</v>
      </c>
      <c r="D11718" s="359">
        <v>53.99</v>
      </c>
      <c r="E11718" s="522" t="s">
        <v>619</v>
      </c>
    </row>
    <row r="11719" spans="1:5" ht="13.5" x14ac:dyDescent="0.25">
      <c r="A11719" s="83">
        <v>37401</v>
      </c>
      <c r="B11719" s="83" t="s">
        <v>12290</v>
      </c>
      <c r="C11719" s="83" t="s">
        <v>225</v>
      </c>
      <c r="D11719" s="359">
        <v>68.09</v>
      </c>
      <c r="E11719" s="522" t="s">
        <v>619</v>
      </c>
    </row>
    <row r="11720" spans="1:5" ht="13.5" x14ac:dyDescent="0.25">
      <c r="A11720" s="83">
        <v>7525</v>
      </c>
      <c r="B11720" s="83" t="s">
        <v>12291</v>
      </c>
      <c r="C11720" s="83" t="s">
        <v>225</v>
      </c>
      <c r="D11720" s="359">
        <v>41.85</v>
      </c>
      <c r="E11720" s="522" t="s">
        <v>619</v>
      </c>
    </row>
    <row r="11721" spans="1:5" ht="13.5" x14ac:dyDescent="0.25">
      <c r="A11721" s="83">
        <v>7524</v>
      </c>
      <c r="B11721" s="83" t="s">
        <v>12292</v>
      </c>
      <c r="C11721" s="83" t="s">
        <v>225</v>
      </c>
      <c r="D11721" s="359">
        <v>39.44</v>
      </c>
      <c r="E11721" s="522" t="s">
        <v>619</v>
      </c>
    </row>
    <row r="11722" spans="1:5" ht="13.5" x14ac:dyDescent="0.25">
      <c r="A11722" s="83">
        <v>38105</v>
      </c>
      <c r="B11722" s="83" t="s">
        <v>12293</v>
      </c>
      <c r="C11722" s="83" t="s">
        <v>225</v>
      </c>
      <c r="D11722" s="359">
        <v>10.130000000000001</v>
      </c>
      <c r="E11722" s="522" t="s">
        <v>619</v>
      </c>
    </row>
    <row r="11723" spans="1:5" ht="13.5" x14ac:dyDescent="0.25">
      <c r="A11723" s="83">
        <v>38084</v>
      </c>
      <c r="B11723" s="83" t="s">
        <v>12294</v>
      </c>
      <c r="C11723" s="83" t="s">
        <v>225</v>
      </c>
      <c r="D11723" s="359">
        <v>14.39</v>
      </c>
      <c r="E11723" s="522" t="s">
        <v>619</v>
      </c>
    </row>
    <row r="11724" spans="1:5" ht="13.5" x14ac:dyDescent="0.25">
      <c r="A11724" s="83">
        <v>38103</v>
      </c>
      <c r="B11724" s="83" t="s">
        <v>12295</v>
      </c>
      <c r="C11724" s="83" t="s">
        <v>225</v>
      </c>
      <c r="D11724" s="359">
        <v>15.21</v>
      </c>
      <c r="E11724" s="522" t="s">
        <v>619</v>
      </c>
    </row>
    <row r="11725" spans="1:5" ht="13.5" x14ac:dyDescent="0.25">
      <c r="A11725" s="83">
        <v>38082</v>
      </c>
      <c r="B11725" s="83" t="s">
        <v>12296</v>
      </c>
      <c r="C11725" s="83" t="s">
        <v>225</v>
      </c>
      <c r="D11725" s="359">
        <v>18.73</v>
      </c>
      <c r="E11725" s="522" t="s">
        <v>619</v>
      </c>
    </row>
    <row r="11726" spans="1:5" ht="13.5" x14ac:dyDescent="0.25">
      <c r="A11726" s="83">
        <v>38104</v>
      </c>
      <c r="B11726" s="83" t="s">
        <v>12297</v>
      </c>
      <c r="C11726" s="83" t="s">
        <v>225</v>
      </c>
      <c r="D11726" s="359">
        <v>29.78</v>
      </c>
      <c r="E11726" s="522" t="s">
        <v>619</v>
      </c>
    </row>
    <row r="11727" spans="1:5" ht="13.5" x14ac:dyDescent="0.25">
      <c r="A11727" s="83">
        <v>38083</v>
      </c>
      <c r="B11727" s="83" t="s">
        <v>12298</v>
      </c>
      <c r="C11727" s="83" t="s">
        <v>225</v>
      </c>
      <c r="D11727" s="359">
        <v>33.06</v>
      </c>
      <c r="E11727" s="522" t="s">
        <v>619</v>
      </c>
    </row>
    <row r="11728" spans="1:5" ht="13.5" x14ac:dyDescent="0.25">
      <c r="A11728" s="83">
        <v>38101</v>
      </c>
      <c r="B11728" s="83" t="s">
        <v>12299</v>
      </c>
      <c r="C11728" s="83" t="s">
        <v>225</v>
      </c>
      <c r="D11728" s="359">
        <v>7.23</v>
      </c>
      <c r="E11728" s="522" t="s">
        <v>619</v>
      </c>
    </row>
    <row r="11729" spans="1:5" ht="13.5" x14ac:dyDescent="0.25">
      <c r="A11729" s="83">
        <v>7528</v>
      </c>
      <c r="B11729" s="83" t="s">
        <v>12300</v>
      </c>
      <c r="C11729" s="83" t="s">
        <v>225</v>
      </c>
      <c r="D11729" s="359">
        <v>8.5</v>
      </c>
      <c r="E11729" s="522" t="s">
        <v>619</v>
      </c>
    </row>
    <row r="11730" spans="1:5" ht="13.5" x14ac:dyDescent="0.25">
      <c r="A11730" s="83">
        <v>12147</v>
      </c>
      <c r="B11730" s="83" t="s">
        <v>12301</v>
      </c>
      <c r="C11730" s="83" t="s">
        <v>225</v>
      </c>
      <c r="D11730" s="359">
        <v>12.96</v>
      </c>
      <c r="E11730" s="522" t="s">
        <v>619</v>
      </c>
    </row>
    <row r="11731" spans="1:5" ht="13.5" x14ac:dyDescent="0.25">
      <c r="A11731" s="83">
        <v>38075</v>
      </c>
      <c r="B11731" s="83" t="s">
        <v>12302</v>
      </c>
      <c r="C11731" s="83" t="s">
        <v>225</v>
      </c>
      <c r="D11731" s="359">
        <v>14.72</v>
      </c>
      <c r="E11731" s="522" t="s">
        <v>619</v>
      </c>
    </row>
    <row r="11732" spans="1:5" ht="13.5" x14ac:dyDescent="0.25">
      <c r="A11732" s="83">
        <v>38102</v>
      </c>
      <c r="B11732" s="83" t="s">
        <v>12303</v>
      </c>
      <c r="C11732" s="83" t="s">
        <v>225</v>
      </c>
      <c r="D11732" s="359">
        <v>9.25</v>
      </c>
      <c r="E11732" s="522" t="s">
        <v>619</v>
      </c>
    </row>
    <row r="11733" spans="1:5" ht="13.5" x14ac:dyDescent="0.25">
      <c r="A11733" s="83">
        <v>38076</v>
      </c>
      <c r="B11733" s="83" t="s">
        <v>12304</v>
      </c>
      <c r="C11733" s="83" t="s">
        <v>225</v>
      </c>
      <c r="D11733" s="359">
        <v>16.5</v>
      </c>
      <c r="E11733" s="522" t="s">
        <v>619</v>
      </c>
    </row>
    <row r="11734" spans="1:5" ht="13.5" x14ac:dyDescent="0.25">
      <c r="A11734" s="83">
        <v>7592</v>
      </c>
      <c r="B11734" s="83" t="s">
        <v>12305</v>
      </c>
      <c r="C11734" s="83" t="s">
        <v>547</v>
      </c>
      <c r="D11734" s="359">
        <v>29.04</v>
      </c>
      <c r="E11734" s="522" t="s">
        <v>619</v>
      </c>
    </row>
    <row r="11735" spans="1:5" ht="13.5" x14ac:dyDescent="0.25">
      <c r="A11735" s="83">
        <v>40820</v>
      </c>
      <c r="B11735" s="83" t="s">
        <v>12306</v>
      </c>
      <c r="C11735" s="83" t="s">
        <v>232</v>
      </c>
      <c r="D11735" s="359">
        <v>5107.71</v>
      </c>
      <c r="E11735" s="522" t="s">
        <v>619</v>
      </c>
    </row>
    <row r="11736" spans="1:5" ht="13.5" x14ac:dyDescent="0.25">
      <c r="A11736" s="83">
        <v>13417</v>
      </c>
      <c r="B11736" s="83" t="s">
        <v>12307</v>
      </c>
      <c r="C11736" s="83" t="s">
        <v>225</v>
      </c>
      <c r="D11736" s="359">
        <v>64.989999999999995</v>
      </c>
      <c r="E11736" s="522" t="s">
        <v>619</v>
      </c>
    </row>
    <row r="11737" spans="1:5" ht="13.5" x14ac:dyDescent="0.25">
      <c r="A11737" s="83">
        <v>36791</v>
      </c>
      <c r="B11737" s="83" t="s">
        <v>12308</v>
      </c>
      <c r="C11737" s="83" t="s">
        <v>225</v>
      </c>
      <c r="D11737" s="359">
        <v>97.54</v>
      </c>
      <c r="E11737" s="522" t="s">
        <v>619</v>
      </c>
    </row>
    <row r="11738" spans="1:5" ht="13.5" x14ac:dyDescent="0.25">
      <c r="A11738" s="83">
        <v>36795</v>
      </c>
      <c r="B11738" s="83" t="s">
        <v>12309</v>
      </c>
      <c r="C11738" s="83" t="s">
        <v>225</v>
      </c>
      <c r="D11738" s="359">
        <v>1233.27</v>
      </c>
      <c r="E11738" s="522" t="s">
        <v>619</v>
      </c>
    </row>
    <row r="11739" spans="1:5" ht="13.5" x14ac:dyDescent="0.25">
      <c r="A11739" s="83">
        <v>44045</v>
      </c>
      <c r="B11739" s="83" t="s">
        <v>12310</v>
      </c>
      <c r="C11739" s="83" t="s">
        <v>225</v>
      </c>
      <c r="D11739" s="359">
        <v>228.85</v>
      </c>
      <c r="E11739" s="522" t="s">
        <v>619</v>
      </c>
    </row>
    <row r="11740" spans="1:5" ht="13.5" x14ac:dyDescent="0.25">
      <c r="A11740" s="83">
        <v>11772</v>
      </c>
      <c r="B11740" s="83" t="s">
        <v>12311</v>
      </c>
      <c r="C11740" s="83" t="s">
        <v>225</v>
      </c>
      <c r="D11740" s="359">
        <v>86.69</v>
      </c>
      <c r="E11740" s="522" t="s">
        <v>619</v>
      </c>
    </row>
    <row r="11741" spans="1:5" ht="13.5" x14ac:dyDescent="0.25">
      <c r="A11741" s="83">
        <v>36796</v>
      </c>
      <c r="B11741" s="83" t="s">
        <v>12312</v>
      </c>
      <c r="C11741" s="83" t="s">
        <v>225</v>
      </c>
      <c r="D11741" s="359">
        <v>102.48</v>
      </c>
      <c r="E11741" s="522" t="s">
        <v>619</v>
      </c>
    </row>
    <row r="11742" spans="1:5" ht="13.5" x14ac:dyDescent="0.25">
      <c r="A11742" s="83">
        <v>36792</v>
      </c>
      <c r="B11742" s="83" t="s">
        <v>12313</v>
      </c>
      <c r="C11742" s="83" t="s">
        <v>225</v>
      </c>
      <c r="D11742" s="359">
        <v>129.82</v>
      </c>
      <c r="E11742" s="522" t="s">
        <v>619</v>
      </c>
    </row>
    <row r="11743" spans="1:5" ht="13.5" x14ac:dyDescent="0.25">
      <c r="A11743" s="83">
        <v>11773</v>
      </c>
      <c r="B11743" s="83" t="s">
        <v>12314</v>
      </c>
      <c r="C11743" s="83" t="s">
        <v>225</v>
      </c>
      <c r="D11743" s="359">
        <v>86.42</v>
      </c>
      <c r="E11743" s="522" t="s">
        <v>619</v>
      </c>
    </row>
    <row r="11744" spans="1:5" ht="13.5" x14ac:dyDescent="0.25">
      <c r="A11744" s="83">
        <v>11762</v>
      </c>
      <c r="B11744" s="83" t="s">
        <v>12315</v>
      </c>
      <c r="C11744" s="83" t="s">
        <v>225</v>
      </c>
      <c r="D11744" s="359">
        <v>40.99</v>
      </c>
      <c r="E11744" s="522" t="s">
        <v>619</v>
      </c>
    </row>
    <row r="11745" spans="1:5" ht="13.5" x14ac:dyDescent="0.25">
      <c r="A11745" s="83">
        <v>7604</v>
      </c>
      <c r="B11745" s="83" t="s">
        <v>12316</v>
      </c>
      <c r="C11745" s="83" t="s">
        <v>225</v>
      </c>
      <c r="D11745" s="359">
        <v>34.700000000000003</v>
      </c>
      <c r="E11745" s="522" t="s">
        <v>619</v>
      </c>
    </row>
    <row r="11746" spans="1:5" ht="13.5" x14ac:dyDescent="0.25">
      <c r="A11746" s="83">
        <v>13984</v>
      </c>
      <c r="B11746" s="83" t="s">
        <v>12317</v>
      </c>
      <c r="C11746" s="83" t="s">
        <v>225</v>
      </c>
      <c r="D11746" s="359">
        <v>50.44</v>
      </c>
      <c r="E11746" s="522" t="s">
        <v>619</v>
      </c>
    </row>
    <row r="11747" spans="1:5" ht="13.5" x14ac:dyDescent="0.25">
      <c r="A11747" s="83">
        <v>13983</v>
      </c>
      <c r="B11747" s="83" t="s">
        <v>12318</v>
      </c>
      <c r="C11747" s="83" t="s">
        <v>225</v>
      </c>
      <c r="D11747" s="359">
        <v>65.650000000000006</v>
      </c>
      <c r="E11747" s="522" t="s">
        <v>619</v>
      </c>
    </row>
    <row r="11748" spans="1:5" ht="13.5" x14ac:dyDescent="0.25">
      <c r="A11748" s="83">
        <v>13416</v>
      </c>
      <c r="B11748" s="83" t="s">
        <v>12319</v>
      </c>
      <c r="C11748" s="83" t="s">
        <v>225</v>
      </c>
      <c r="D11748" s="359">
        <v>58.31</v>
      </c>
      <c r="E11748" s="522" t="s">
        <v>619</v>
      </c>
    </row>
    <row r="11749" spans="1:5" ht="13.5" x14ac:dyDescent="0.25">
      <c r="A11749" s="83">
        <v>11826</v>
      </c>
      <c r="B11749" s="83" t="s">
        <v>12320</v>
      </c>
      <c r="C11749" s="83" t="s">
        <v>225</v>
      </c>
      <c r="D11749" s="359">
        <v>56.75</v>
      </c>
      <c r="E11749" s="522" t="s">
        <v>619</v>
      </c>
    </row>
    <row r="11750" spans="1:5" ht="13.5" x14ac:dyDescent="0.25">
      <c r="A11750" s="83">
        <v>7606</v>
      </c>
      <c r="B11750" s="83" t="s">
        <v>12321</v>
      </c>
      <c r="C11750" s="83" t="s">
        <v>225</v>
      </c>
      <c r="D11750" s="359">
        <v>68.25</v>
      </c>
      <c r="E11750" s="522" t="s">
        <v>619</v>
      </c>
    </row>
    <row r="11751" spans="1:5" ht="13.5" x14ac:dyDescent="0.25">
      <c r="A11751" s="83">
        <v>11763</v>
      </c>
      <c r="B11751" s="83" t="s">
        <v>12322</v>
      </c>
      <c r="C11751" s="83" t="s">
        <v>225</v>
      </c>
      <c r="D11751" s="359">
        <v>149.04</v>
      </c>
      <c r="E11751" s="522" t="s">
        <v>619</v>
      </c>
    </row>
    <row r="11752" spans="1:5" ht="13.5" x14ac:dyDescent="0.25">
      <c r="A11752" s="83">
        <v>11764</v>
      </c>
      <c r="B11752" s="83" t="s">
        <v>12323</v>
      </c>
      <c r="C11752" s="83" t="s">
        <v>225</v>
      </c>
      <c r="D11752" s="359">
        <v>122.28</v>
      </c>
      <c r="E11752" s="522" t="s">
        <v>619</v>
      </c>
    </row>
    <row r="11753" spans="1:5" ht="13.5" x14ac:dyDescent="0.25">
      <c r="A11753" s="83">
        <v>11829</v>
      </c>
      <c r="B11753" s="83" t="s">
        <v>12324</v>
      </c>
      <c r="C11753" s="83" t="s">
        <v>225</v>
      </c>
      <c r="D11753" s="359">
        <v>29.55</v>
      </c>
      <c r="E11753" s="522" t="s">
        <v>619</v>
      </c>
    </row>
    <row r="11754" spans="1:5" ht="13.5" x14ac:dyDescent="0.25">
      <c r="A11754" s="83">
        <v>11830</v>
      </c>
      <c r="B11754" s="83" t="s">
        <v>12325</v>
      </c>
      <c r="C11754" s="83" t="s">
        <v>225</v>
      </c>
      <c r="D11754" s="359">
        <v>31.91</v>
      </c>
      <c r="E11754" s="522" t="s">
        <v>619</v>
      </c>
    </row>
    <row r="11755" spans="1:5" ht="13.5" x14ac:dyDescent="0.25">
      <c r="A11755" s="83">
        <v>11825</v>
      </c>
      <c r="B11755" s="83" t="s">
        <v>12326</v>
      </c>
      <c r="C11755" s="83" t="s">
        <v>225</v>
      </c>
      <c r="D11755" s="359">
        <v>71.790000000000006</v>
      </c>
      <c r="E11755" s="522" t="s">
        <v>619</v>
      </c>
    </row>
    <row r="11756" spans="1:5" ht="13.5" x14ac:dyDescent="0.25">
      <c r="A11756" s="83">
        <v>11767</v>
      </c>
      <c r="B11756" s="83" t="s">
        <v>12327</v>
      </c>
      <c r="C11756" s="83" t="s">
        <v>225</v>
      </c>
      <c r="D11756" s="359">
        <v>191.23</v>
      </c>
      <c r="E11756" s="522" t="s">
        <v>619</v>
      </c>
    </row>
    <row r="11757" spans="1:5" ht="13.5" x14ac:dyDescent="0.25">
      <c r="A11757" s="83">
        <v>11766</v>
      </c>
      <c r="B11757" s="83" t="s">
        <v>12328</v>
      </c>
      <c r="C11757" s="83" t="s">
        <v>225</v>
      </c>
      <c r="D11757" s="359">
        <v>44.57</v>
      </c>
      <c r="E11757" s="522" t="s">
        <v>619</v>
      </c>
    </row>
    <row r="11758" spans="1:5" ht="13.5" x14ac:dyDescent="0.25">
      <c r="A11758" s="83">
        <v>11765</v>
      </c>
      <c r="B11758" s="83" t="s">
        <v>12329</v>
      </c>
      <c r="C11758" s="83" t="s">
        <v>225</v>
      </c>
      <c r="D11758" s="359">
        <v>81.489999999999995</v>
      </c>
      <c r="E11758" s="522" t="s">
        <v>619</v>
      </c>
    </row>
    <row r="11759" spans="1:5" ht="13.5" x14ac:dyDescent="0.25">
      <c r="A11759" s="83">
        <v>11824</v>
      </c>
      <c r="B11759" s="83" t="s">
        <v>12330</v>
      </c>
      <c r="C11759" s="83" t="s">
        <v>225</v>
      </c>
      <c r="D11759" s="359">
        <v>52.43</v>
      </c>
      <c r="E11759" s="522" t="s">
        <v>619</v>
      </c>
    </row>
    <row r="11760" spans="1:5" ht="13.5" x14ac:dyDescent="0.25">
      <c r="A11760" s="83">
        <v>39702</v>
      </c>
      <c r="B11760" s="83" t="s">
        <v>12331</v>
      </c>
      <c r="C11760" s="83" t="s">
        <v>225</v>
      </c>
      <c r="D11760" s="359">
        <v>1519.91</v>
      </c>
      <c r="E11760" s="522" t="s">
        <v>619</v>
      </c>
    </row>
    <row r="11761" spans="1:5" ht="13.5" x14ac:dyDescent="0.25">
      <c r="A11761" s="83">
        <v>13415</v>
      </c>
      <c r="B11761" s="83" t="s">
        <v>12332</v>
      </c>
      <c r="C11761" s="83" t="s">
        <v>225</v>
      </c>
      <c r="D11761" s="359">
        <v>49.9</v>
      </c>
      <c r="E11761" s="522" t="s">
        <v>619</v>
      </c>
    </row>
    <row r="11762" spans="1:5" ht="13.5" x14ac:dyDescent="0.25">
      <c r="A11762" s="83">
        <v>7602</v>
      </c>
      <c r="B11762" s="83" t="s">
        <v>12333</v>
      </c>
      <c r="C11762" s="83" t="s">
        <v>225</v>
      </c>
      <c r="D11762" s="359">
        <v>31.84</v>
      </c>
      <c r="E11762" s="522" t="s">
        <v>619</v>
      </c>
    </row>
    <row r="11763" spans="1:5" ht="13.5" x14ac:dyDescent="0.25">
      <c r="A11763" s="83">
        <v>7603</v>
      </c>
      <c r="B11763" s="83" t="s">
        <v>12334</v>
      </c>
      <c r="C11763" s="83" t="s">
        <v>225</v>
      </c>
      <c r="D11763" s="359">
        <v>27.01</v>
      </c>
      <c r="E11763" s="522" t="s">
        <v>619</v>
      </c>
    </row>
    <row r="11764" spans="1:5" ht="13.5" x14ac:dyDescent="0.25">
      <c r="A11764" s="83">
        <v>11777</v>
      </c>
      <c r="B11764" s="83" t="s">
        <v>12335</v>
      </c>
      <c r="C11764" s="83" t="s">
        <v>225</v>
      </c>
      <c r="D11764" s="359">
        <v>145.26</v>
      </c>
      <c r="E11764" s="522" t="s">
        <v>619</v>
      </c>
    </row>
    <row r="11765" spans="1:5" ht="13.5" x14ac:dyDescent="0.25">
      <c r="A11765" s="83">
        <v>40329</v>
      </c>
      <c r="B11765" s="83" t="s">
        <v>12336</v>
      </c>
      <c r="C11765" s="83" t="s">
        <v>225</v>
      </c>
      <c r="D11765" s="359">
        <v>18.52</v>
      </c>
      <c r="E11765" s="522" t="s">
        <v>619</v>
      </c>
    </row>
    <row r="11766" spans="1:5" ht="13.5" x14ac:dyDescent="0.25">
      <c r="A11766" s="83">
        <v>11823</v>
      </c>
      <c r="B11766" s="83" t="s">
        <v>12337</v>
      </c>
      <c r="C11766" s="83" t="s">
        <v>225</v>
      </c>
      <c r="D11766" s="359">
        <v>7.8</v>
      </c>
      <c r="E11766" s="522" t="s">
        <v>619</v>
      </c>
    </row>
    <row r="11767" spans="1:5" ht="13.5" x14ac:dyDescent="0.25">
      <c r="A11767" s="83">
        <v>11822</v>
      </c>
      <c r="B11767" s="83" t="s">
        <v>12338</v>
      </c>
      <c r="C11767" s="83" t="s">
        <v>225</v>
      </c>
      <c r="D11767" s="359">
        <v>37.01</v>
      </c>
      <c r="E11767" s="522" t="s">
        <v>619</v>
      </c>
    </row>
    <row r="11768" spans="1:5" ht="13.5" x14ac:dyDescent="0.25">
      <c r="A11768" s="83">
        <v>11831</v>
      </c>
      <c r="B11768" s="83" t="s">
        <v>12339</v>
      </c>
      <c r="C11768" s="83" t="s">
        <v>225</v>
      </c>
      <c r="D11768" s="359">
        <v>28.09</v>
      </c>
      <c r="E11768" s="522" t="s">
        <v>619</v>
      </c>
    </row>
    <row r="11769" spans="1:5" ht="13.5" x14ac:dyDescent="0.25">
      <c r="A11769" s="83">
        <v>7613</v>
      </c>
      <c r="B11769" s="83" t="s">
        <v>12340</v>
      </c>
      <c r="C11769" s="83" t="s">
        <v>225</v>
      </c>
      <c r="D11769" s="359">
        <v>92525.01</v>
      </c>
      <c r="E11769" s="522" t="s">
        <v>619</v>
      </c>
    </row>
    <row r="11770" spans="1:5" ht="13.5" x14ac:dyDescent="0.25">
      <c r="A11770" s="83">
        <v>7619</v>
      </c>
      <c r="B11770" s="83" t="s">
        <v>12341</v>
      </c>
      <c r="C11770" s="83" t="s">
        <v>225</v>
      </c>
      <c r="D11770" s="359">
        <v>14302.38</v>
      </c>
      <c r="E11770" s="522" t="s">
        <v>619</v>
      </c>
    </row>
    <row r="11771" spans="1:5" ht="13.5" x14ac:dyDescent="0.25">
      <c r="A11771" s="83">
        <v>12076</v>
      </c>
      <c r="B11771" s="83" t="s">
        <v>12342</v>
      </c>
      <c r="C11771" s="83" t="s">
        <v>225</v>
      </c>
      <c r="D11771" s="359">
        <v>6560.72</v>
      </c>
      <c r="E11771" s="522" t="s">
        <v>619</v>
      </c>
    </row>
    <row r="11772" spans="1:5" ht="13.5" x14ac:dyDescent="0.25">
      <c r="A11772" s="83">
        <v>7614</v>
      </c>
      <c r="B11772" s="83" t="s">
        <v>12343</v>
      </c>
      <c r="C11772" s="83" t="s">
        <v>225</v>
      </c>
      <c r="D11772" s="359">
        <v>18038.72</v>
      </c>
      <c r="E11772" s="522" t="s">
        <v>619</v>
      </c>
    </row>
    <row r="11773" spans="1:5" ht="13.5" x14ac:dyDescent="0.25">
      <c r="A11773" s="83">
        <v>7618</v>
      </c>
      <c r="B11773" s="83" t="s">
        <v>12344</v>
      </c>
      <c r="C11773" s="83" t="s">
        <v>225</v>
      </c>
      <c r="D11773" s="359">
        <v>116994.66</v>
      </c>
      <c r="E11773" s="522" t="s">
        <v>619</v>
      </c>
    </row>
    <row r="11774" spans="1:5" ht="13.5" x14ac:dyDescent="0.25">
      <c r="A11774" s="83">
        <v>7620</v>
      </c>
      <c r="B11774" s="83" t="s">
        <v>12345</v>
      </c>
      <c r="C11774" s="83" t="s">
        <v>225</v>
      </c>
      <c r="D11774" s="359">
        <v>25305.66</v>
      </c>
      <c r="E11774" s="522" t="s">
        <v>619</v>
      </c>
    </row>
    <row r="11775" spans="1:5" ht="13.5" x14ac:dyDescent="0.25">
      <c r="A11775" s="83">
        <v>7610</v>
      </c>
      <c r="B11775" s="83" t="s">
        <v>12346</v>
      </c>
      <c r="C11775" s="83" t="s">
        <v>225</v>
      </c>
      <c r="D11775" s="359">
        <v>8013.46</v>
      </c>
      <c r="E11775" s="522" t="s">
        <v>619</v>
      </c>
    </row>
    <row r="11776" spans="1:5" ht="13.5" x14ac:dyDescent="0.25">
      <c r="A11776" s="83">
        <v>7615</v>
      </c>
      <c r="B11776" s="83" t="s">
        <v>12347</v>
      </c>
      <c r="C11776" s="83" t="s">
        <v>225</v>
      </c>
      <c r="D11776" s="359">
        <v>29523.27</v>
      </c>
      <c r="E11776" s="522" t="s">
        <v>619</v>
      </c>
    </row>
    <row r="11777" spans="1:5" ht="13.5" x14ac:dyDescent="0.25">
      <c r="A11777" s="83">
        <v>7617</v>
      </c>
      <c r="B11777" s="83" t="s">
        <v>12348</v>
      </c>
      <c r="C11777" s="83" t="s">
        <v>225</v>
      </c>
      <c r="D11777" s="359">
        <v>8950.7000000000007</v>
      </c>
      <c r="E11777" s="522" t="s">
        <v>619</v>
      </c>
    </row>
    <row r="11778" spans="1:5" ht="13.5" x14ac:dyDescent="0.25">
      <c r="A11778" s="83">
        <v>7616</v>
      </c>
      <c r="B11778" s="83" t="s">
        <v>12349</v>
      </c>
      <c r="C11778" s="83" t="s">
        <v>225</v>
      </c>
      <c r="D11778" s="359">
        <v>48177.3</v>
      </c>
      <c r="E11778" s="522" t="s">
        <v>619</v>
      </c>
    </row>
    <row r="11779" spans="1:5" ht="13.5" x14ac:dyDescent="0.25">
      <c r="A11779" s="83">
        <v>7611</v>
      </c>
      <c r="B11779" s="83" t="s">
        <v>12350</v>
      </c>
      <c r="C11779" s="83" t="s">
        <v>225</v>
      </c>
      <c r="D11779" s="359">
        <v>11575</v>
      </c>
      <c r="E11779" s="522" t="s">
        <v>619</v>
      </c>
    </row>
    <row r="11780" spans="1:5" ht="13.5" x14ac:dyDescent="0.25">
      <c r="A11780" s="83">
        <v>7612</v>
      </c>
      <c r="B11780" s="83" t="s">
        <v>12351</v>
      </c>
      <c r="C11780" s="83" t="s">
        <v>225</v>
      </c>
      <c r="D11780" s="359">
        <v>66083.399999999994</v>
      </c>
      <c r="E11780" s="522" t="s">
        <v>619</v>
      </c>
    </row>
    <row r="11781" spans="1:5" ht="13.5" x14ac:dyDescent="0.25">
      <c r="A11781" s="83">
        <v>37371</v>
      </c>
      <c r="B11781" s="83" t="s">
        <v>12352</v>
      </c>
      <c r="C11781" s="83" t="s">
        <v>547</v>
      </c>
      <c r="D11781" s="359">
        <v>0.62</v>
      </c>
      <c r="E11781" s="522" t="s">
        <v>619</v>
      </c>
    </row>
    <row r="11782" spans="1:5" ht="13.5" x14ac:dyDescent="0.25">
      <c r="A11782" s="83">
        <v>40861</v>
      </c>
      <c r="B11782" s="83" t="s">
        <v>12353</v>
      </c>
      <c r="C11782" s="83" t="s">
        <v>232</v>
      </c>
      <c r="D11782" s="359">
        <v>117.52</v>
      </c>
      <c r="E11782" s="522" t="s">
        <v>619</v>
      </c>
    </row>
    <row r="11783" spans="1:5" ht="13.5" x14ac:dyDescent="0.25">
      <c r="A11783" s="83">
        <v>36510</v>
      </c>
      <c r="B11783" s="83" t="s">
        <v>12354</v>
      </c>
      <c r="C11783" s="83" t="s">
        <v>225</v>
      </c>
      <c r="D11783" s="359">
        <v>879448.23</v>
      </c>
      <c r="E11783" s="522" t="s">
        <v>619</v>
      </c>
    </row>
    <row r="11784" spans="1:5" ht="13.5" x14ac:dyDescent="0.25">
      <c r="A11784" s="83">
        <v>25020</v>
      </c>
      <c r="B11784" s="83" t="s">
        <v>12355</v>
      </c>
      <c r="C11784" s="83" t="s">
        <v>225</v>
      </c>
      <c r="D11784" s="359">
        <v>3623017.32</v>
      </c>
      <c r="E11784" s="522" t="s">
        <v>619</v>
      </c>
    </row>
    <row r="11785" spans="1:5" ht="13.5" x14ac:dyDescent="0.25">
      <c r="A11785" s="83">
        <v>7622</v>
      </c>
      <c r="B11785" s="83" t="s">
        <v>12356</v>
      </c>
      <c r="C11785" s="83" t="s">
        <v>225</v>
      </c>
      <c r="D11785" s="359">
        <v>853193.32</v>
      </c>
      <c r="E11785" s="522" t="s">
        <v>619</v>
      </c>
    </row>
    <row r="11786" spans="1:5" ht="13.5" x14ac:dyDescent="0.25">
      <c r="A11786" s="83">
        <v>7624</v>
      </c>
      <c r="B11786" s="83" t="s">
        <v>12357</v>
      </c>
      <c r="C11786" s="83" t="s">
        <v>225</v>
      </c>
      <c r="D11786" s="359">
        <v>1106075.33</v>
      </c>
      <c r="E11786" s="522" t="s">
        <v>619</v>
      </c>
    </row>
    <row r="11787" spans="1:5" ht="13.5" x14ac:dyDescent="0.25">
      <c r="A11787" s="83">
        <v>7625</v>
      </c>
      <c r="B11787" s="83" t="s">
        <v>12358</v>
      </c>
      <c r="C11787" s="83" t="s">
        <v>225</v>
      </c>
      <c r="D11787" s="359">
        <v>1099310.24</v>
      </c>
      <c r="E11787" s="522" t="s">
        <v>619</v>
      </c>
    </row>
    <row r="11788" spans="1:5" ht="13.5" x14ac:dyDescent="0.25">
      <c r="A11788" s="83">
        <v>7623</v>
      </c>
      <c r="B11788" s="83" t="s">
        <v>12359</v>
      </c>
      <c r="C11788" s="83" t="s">
        <v>225</v>
      </c>
      <c r="D11788" s="359">
        <v>3623017.32</v>
      </c>
      <c r="E11788" s="522" t="s">
        <v>619</v>
      </c>
    </row>
    <row r="11789" spans="1:5" ht="13.5" x14ac:dyDescent="0.25">
      <c r="A11789" s="83">
        <v>36508</v>
      </c>
      <c r="B11789" s="83" t="s">
        <v>12360</v>
      </c>
      <c r="C11789" s="83" t="s">
        <v>225</v>
      </c>
      <c r="D11789" s="359">
        <v>1629414.65</v>
      </c>
      <c r="E11789" s="522" t="s">
        <v>619</v>
      </c>
    </row>
    <row r="11790" spans="1:5" ht="13.5" x14ac:dyDescent="0.25">
      <c r="A11790" s="83">
        <v>36509</v>
      </c>
      <c r="B11790" s="83" t="s">
        <v>12361</v>
      </c>
      <c r="C11790" s="83" t="s">
        <v>225</v>
      </c>
      <c r="D11790" s="359">
        <v>892978.19</v>
      </c>
      <c r="E11790" s="522" t="s">
        <v>619</v>
      </c>
    </row>
    <row r="11791" spans="1:5" ht="13.5" x14ac:dyDescent="0.25">
      <c r="A11791" s="83">
        <v>13238</v>
      </c>
      <c r="B11791" s="83" t="s">
        <v>12362</v>
      </c>
      <c r="C11791" s="83" t="s">
        <v>225</v>
      </c>
      <c r="D11791" s="359">
        <v>252588.76</v>
      </c>
      <c r="E11791" s="522" t="s">
        <v>619</v>
      </c>
    </row>
    <row r="11792" spans="1:5" ht="13.5" x14ac:dyDescent="0.25">
      <c r="A11792" s="83">
        <v>36511</v>
      </c>
      <c r="B11792" s="83" t="s">
        <v>12363</v>
      </c>
      <c r="C11792" s="83" t="s">
        <v>225</v>
      </c>
      <c r="D11792" s="359">
        <v>292682.21999999997</v>
      </c>
      <c r="E11792" s="522" t="s">
        <v>619</v>
      </c>
    </row>
    <row r="11793" spans="1:5" ht="13.5" x14ac:dyDescent="0.25">
      <c r="A11793" s="83">
        <v>36515</v>
      </c>
      <c r="B11793" s="83" t="s">
        <v>12364</v>
      </c>
      <c r="C11793" s="83" t="s">
        <v>225</v>
      </c>
      <c r="D11793" s="359">
        <v>86200.92</v>
      </c>
      <c r="E11793" s="522" t="s">
        <v>619</v>
      </c>
    </row>
    <row r="11794" spans="1:5" ht="13.5" x14ac:dyDescent="0.25">
      <c r="A11794" s="83">
        <v>10598</v>
      </c>
      <c r="B11794" s="83" t="s">
        <v>12365</v>
      </c>
      <c r="C11794" s="83" t="s">
        <v>225</v>
      </c>
      <c r="D11794" s="359">
        <v>139787.82</v>
      </c>
      <c r="E11794" s="522" t="s">
        <v>619</v>
      </c>
    </row>
    <row r="11795" spans="1:5" ht="13.5" x14ac:dyDescent="0.25">
      <c r="A11795" s="83">
        <v>7640</v>
      </c>
      <c r="B11795" s="83" t="s">
        <v>12366</v>
      </c>
      <c r="C11795" s="83" t="s">
        <v>225</v>
      </c>
      <c r="D11795" s="359">
        <v>214500</v>
      </c>
      <c r="E11795" s="522" t="s">
        <v>619</v>
      </c>
    </row>
    <row r="11796" spans="1:5" ht="13.5" x14ac:dyDescent="0.25">
      <c r="A11796" s="83">
        <v>36513</v>
      </c>
      <c r="B11796" s="83" t="s">
        <v>12367</v>
      </c>
      <c r="C11796" s="83" t="s">
        <v>225</v>
      </c>
      <c r="D11796" s="359">
        <v>206631.64</v>
      </c>
      <c r="E11796" s="522" t="s">
        <v>619</v>
      </c>
    </row>
    <row r="11797" spans="1:5" ht="13.5" x14ac:dyDescent="0.25">
      <c r="A11797" s="83">
        <v>36514</v>
      </c>
      <c r="B11797" s="83" t="s">
        <v>12368</v>
      </c>
      <c r="C11797" s="83" t="s">
        <v>225</v>
      </c>
      <c r="D11797" s="359">
        <v>230537.37</v>
      </c>
      <c r="E11797" s="522" t="s">
        <v>619</v>
      </c>
    </row>
    <row r="11798" spans="1:5" ht="13.5" x14ac:dyDescent="0.25">
      <c r="A11798" s="83">
        <v>11572</v>
      </c>
      <c r="B11798" s="83" t="s">
        <v>12369</v>
      </c>
      <c r="C11798" s="83" t="s">
        <v>225</v>
      </c>
      <c r="D11798" s="359">
        <v>27.05</v>
      </c>
      <c r="E11798" s="522" t="s">
        <v>619</v>
      </c>
    </row>
    <row r="11799" spans="1:5" ht="13.5" x14ac:dyDescent="0.25">
      <c r="A11799" s="83">
        <v>36149</v>
      </c>
      <c r="B11799" s="83" t="s">
        <v>12370</v>
      </c>
      <c r="C11799" s="83" t="s">
        <v>225</v>
      </c>
      <c r="D11799" s="359">
        <v>170.96</v>
      </c>
      <c r="E11799" s="522" t="s">
        <v>619</v>
      </c>
    </row>
    <row r="11800" spans="1:5" ht="13.5" x14ac:dyDescent="0.25">
      <c r="A11800" s="83">
        <v>42407</v>
      </c>
      <c r="B11800" s="83" t="s">
        <v>12371</v>
      </c>
      <c r="C11800" s="83" t="s">
        <v>206</v>
      </c>
      <c r="D11800" s="359">
        <v>12.12</v>
      </c>
      <c r="E11800" s="522" t="s">
        <v>619</v>
      </c>
    </row>
    <row r="11801" spans="1:5" ht="13.5" x14ac:dyDescent="0.25">
      <c r="A11801" s="83">
        <v>11581</v>
      </c>
      <c r="B11801" s="83" t="s">
        <v>12372</v>
      </c>
      <c r="C11801" s="83" t="s">
        <v>206</v>
      </c>
      <c r="D11801" s="359">
        <v>17.850000000000001</v>
      </c>
      <c r="E11801" s="522" t="s">
        <v>619</v>
      </c>
    </row>
    <row r="11802" spans="1:5" ht="13.5" x14ac:dyDescent="0.25">
      <c r="A11802" s="83">
        <v>43605</v>
      </c>
      <c r="B11802" s="83" t="s">
        <v>12373</v>
      </c>
      <c r="C11802" s="83" t="s">
        <v>206</v>
      </c>
      <c r="D11802" s="359">
        <v>36.53</v>
      </c>
      <c r="E11802" s="522" t="s">
        <v>619</v>
      </c>
    </row>
    <row r="11803" spans="1:5" ht="13.5" x14ac:dyDescent="0.25">
      <c r="A11803" s="83">
        <v>11580</v>
      </c>
      <c r="B11803" s="83" t="s">
        <v>12374</v>
      </c>
      <c r="C11803" s="83" t="s">
        <v>206</v>
      </c>
      <c r="D11803" s="359">
        <v>7.16</v>
      </c>
      <c r="E11803" s="522" t="s">
        <v>619</v>
      </c>
    </row>
    <row r="11804" spans="1:5" ht="13.5" x14ac:dyDescent="0.25">
      <c r="A11804" s="83">
        <v>10743</v>
      </c>
      <c r="B11804" s="83" t="s">
        <v>12375</v>
      </c>
      <c r="C11804" s="83" t="s">
        <v>225</v>
      </c>
      <c r="D11804" s="359">
        <v>615.33000000000004</v>
      </c>
      <c r="E11804" s="522" t="s">
        <v>619</v>
      </c>
    </row>
    <row r="11805" spans="1:5" ht="13.5" x14ac:dyDescent="0.25">
      <c r="A11805" s="83">
        <v>39848</v>
      </c>
      <c r="B11805" s="83" t="s">
        <v>12376</v>
      </c>
      <c r="C11805" s="83" t="s">
        <v>206</v>
      </c>
      <c r="D11805" s="359">
        <v>1.92</v>
      </c>
      <c r="E11805" s="522" t="s">
        <v>619</v>
      </c>
    </row>
    <row r="11806" spans="1:5" ht="13.5" x14ac:dyDescent="0.25">
      <c r="A11806" s="83">
        <v>20999</v>
      </c>
      <c r="B11806" s="83" t="s">
        <v>12377</v>
      </c>
      <c r="C11806" s="83" t="s">
        <v>206</v>
      </c>
      <c r="D11806" s="359">
        <v>24.58</v>
      </c>
      <c r="E11806" s="522" t="s">
        <v>619</v>
      </c>
    </row>
    <row r="11807" spans="1:5" ht="13.5" x14ac:dyDescent="0.25">
      <c r="A11807" s="83">
        <v>21001</v>
      </c>
      <c r="B11807" s="83" t="s">
        <v>12378</v>
      </c>
      <c r="C11807" s="83" t="s">
        <v>206</v>
      </c>
      <c r="D11807" s="359">
        <v>45.86</v>
      </c>
      <c r="E11807" s="522" t="s">
        <v>619</v>
      </c>
    </row>
    <row r="11808" spans="1:5" ht="13.5" x14ac:dyDescent="0.25">
      <c r="A11808" s="83">
        <v>21003</v>
      </c>
      <c r="B11808" s="83" t="s">
        <v>12379</v>
      </c>
      <c r="C11808" s="83" t="s">
        <v>206</v>
      </c>
      <c r="D11808" s="359">
        <v>75.36</v>
      </c>
      <c r="E11808" s="522" t="s">
        <v>619</v>
      </c>
    </row>
    <row r="11809" spans="1:5" ht="13.5" x14ac:dyDescent="0.25">
      <c r="A11809" s="83">
        <v>21006</v>
      </c>
      <c r="B11809" s="83" t="s">
        <v>12380</v>
      </c>
      <c r="C11809" s="83" t="s">
        <v>206</v>
      </c>
      <c r="D11809" s="359">
        <v>159.93</v>
      </c>
      <c r="E11809" s="522" t="s">
        <v>619</v>
      </c>
    </row>
    <row r="11810" spans="1:5" ht="13.5" x14ac:dyDescent="0.25">
      <c r="A11810" s="83">
        <v>21019</v>
      </c>
      <c r="B11810" s="83" t="s">
        <v>12381</v>
      </c>
      <c r="C11810" s="83" t="s">
        <v>206</v>
      </c>
      <c r="D11810" s="359">
        <v>55.59</v>
      </c>
      <c r="E11810" s="522" t="s">
        <v>619</v>
      </c>
    </row>
    <row r="11811" spans="1:5" ht="13.5" x14ac:dyDescent="0.25">
      <c r="A11811" s="83">
        <v>21021</v>
      </c>
      <c r="B11811" s="83" t="s">
        <v>12382</v>
      </c>
      <c r="C11811" s="83" t="s">
        <v>206</v>
      </c>
      <c r="D11811" s="359">
        <v>87.88</v>
      </c>
      <c r="E11811" s="522" t="s">
        <v>619</v>
      </c>
    </row>
    <row r="11812" spans="1:5" ht="13.5" x14ac:dyDescent="0.25">
      <c r="A11812" s="83">
        <v>21024</v>
      </c>
      <c r="B11812" s="83" t="s">
        <v>12383</v>
      </c>
      <c r="C11812" s="83" t="s">
        <v>206</v>
      </c>
      <c r="D11812" s="359">
        <v>188.3</v>
      </c>
      <c r="E11812" s="522" t="s">
        <v>619</v>
      </c>
    </row>
    <row r="11813" spans="1:5" ht="13.5" x14ac:dyDescent="0.25">
      <c r="A11813" s="83">
        <v>40624</v>
      </c>
      <c r="B11813" s="83" t="s">
        <v>12384</v>
      </c>
      <c r="C11813" s="83" t="s">
        <v>206</v>
      </c>
      <c r="D11813" s="359">
        <v>117.71</v>
      </c>
      <c r="E11813" s="522" t="s">
        <v>619</v>
      </c>
    </row>
    <row r="11814" spans="1:5" ht="13.5" x14ac:dyDescent="0.25">
      <c r="A11814" s="83">
        <v>42575</v>
      </c>
      <c r="B11814" s="83" t="s">
        <v>12385</v>
      </c>
      <c r="C11814" s="83" t="s">
        <v>206</v>
      </c>
      <c r="D11814" s="359">
        <v>108.01</v>
      </c>
      <c r="E11814" s="522" t="s">
        <v>619</v>
      </c>
    </row>
    <row r="11815" spans="1:5" ht="13.5" x14ac:dyDescent="0.25">
      <c r="A11815" s="83">
        <v>13127</v>
      </c>
      <c r="B11815" s="83" t="s">
        <v>12386</v>
      </c>
      <c r="C11815" s="83" t="s">
        <v>206</v>
      </c>
      <c r="D11815" s="359">
        <v>52.5</v>
      </c>
      <c r="E11815" s="522" t="s">
        <v>619</v>
      </c>
    </row>
    <row r="11816" spans="1:5" ht="13.5" x14ac:dyDescent="0.25">
      <c r="A11816" s="83">
        <v>13137</v>
      </c>
      <c r="B11816" s="83" t="s">
        <v>12387</v>
      </c>
      <c r="C11816" s="83" t="s">
        <v>206</v>
      </c>
      <c r="D11816" s="359">
        <v>69.67</v>
      </c>
      <c r="E11816" s="522" t="s">
        <v>619</v>
      </c>
    </row>
    <row r="11817" spans="1:5" ht="13.5" x14ac:dyDescent="0.25">
      <c r="A11817" s="83">
        <v>42574</v>
      </c>
      <c r="B11817" s="83" t="s">
        <v>12388</v>
      </c>
      <c r="C11817" s="83" t="s">
        <v>206</v>
      </c>
      <c r="D11817" s="359">
        <v>80.599999999999994</v>
      </c>
      <c r="E11817" s="522" t="s">
        <v>619</v>
      </c>
    </row>
    <row r="11818" spans="1:5" ht="13.5" x14ac:dyDescent="0.25">
      <c r="A11818" s="83">
        <v>20989</v>
      </c>
      <c r="B11818" s="83" t="s">
        <v>12389</v>
      </c>
      <c r="C11818" s="83" t="s">
        <v>206</v>
      </c>
      <c r="D11818" s="359">
        <v>2495.96</v>
      </c>
      <c r="E11818" s="522" t="s">
        <v>619</v>
      </c>
    </row>
    <row r="11819" spans="1:5" ht="13.5" x14ac:dyDescent="0.25">
      <c r="A11819" s="83">
        <v>21147</v>
      </c>
      <c r="B11819" s="83" t="s">
        <v>12390</v>
      </c>
      <c r="C11819" s="83" t="s">
        <v>206</v>
      </c>
      <c r="D11819" s="359">
        <v>234.02</v>
      </c>
      <c r="E11819" s="522" t="s">
        <v>619</v>
      </c>
    </row>
    <row r="11820" spans="1:5" ht="13.5" x14ac:dyDescent="0.25">
      <c r="A11820" s="83">
        <v>21148</v>
      </c>
      <c r="B11820" s="83" t="s">
        <v>12391</v>
      </c>
      <c r="C11820" s="83" t="s">
        <v>206</v>
      </c>
      <c r="D11820" s="359">
        <v>144.44</v>
      </c>
      <c r="E11820" s="522" t="s">
        <v>619</v>
      </c>
    </row>
    <row r="11821" spans="1:5" ht="13.5" x14ac:dyDescent="0.25">
      <c r="A11821" s="83">
        <v>20984</v>
      </c>
      <c r="B11821" s="83" t="s">
        <v>12392</v>
      </c>
      <c r="C11821" s="83" t="s">
        <v>206</v>
      </c>
      <c r="D11821" s="359">
        <v>4789.26</v>
      </c>
      <c r="E11821" s="522" t="s">
        <v>619</v>
      </c>
    </row>
    <row r="11822" spans="1:5" ht="13.5" x14ac:dyDescent="0.25">
      <c r="A11822" s="83">
        <v>13042</v>
      </c>
      <c r="B11822" s="83" t="s">
        <v>12393</v>
      </c>
      <c r="C11822" s="83" t="s">
        <v>206</v>
      </c>
      <c r="D11822" s="359">
        <v>2653.96</v>
      </c>
      <c r="E11822" s="522" t="s">
        <v>619</v>
      </c>
    </row>
    <row r="11823" spans="1:5" ht="13.5" x14ac:dyDescent="0.25">
      <c r="A11823" s="83">
        <v>21150</v>
      </c>
      <c r="B11823" s="83" t="s">
        <v>12394</v>
      </c>
      <c r="C11823" s="83" t="s">
        <v>206</v>
      </c>
      <c r="D11823" s="359">
        <v>71.62</v>
      </c>
      <c r="E11823" s="522" t="s">
        <v>619</v>
      </c>
    </row>
    <row r="11824" spans="1:5" ht="13.5" x14ac:dyDescent="0.25">
      <c r="A11824" s="83">
        <v>13141</v>
      </c>
      <c r="B11824" s="83" t="s">
        <v>12395</v>
      </c>
      <c r="C11824" s="83" t="s">
        <v>206</v>
      </c>
      <c r="D11824" s="359">
        <v>90.24</v>
      </c>
      <c r="E11824" s="522" t="s">
        <v>619</v>
      </c>
    </row>
    <row r="11825" spans="1:5" ht="13.5" x14ac:dyDescent="0.25">
      <c r="A11825" s="83">
        <v>42576</v>
      </c>
      <c r="B11825" s="83" t="s">
        <v>12396</v>
      </c>
      <c r="C11825" s="83" t="s">
        <v>206</v>
      </c>
      <c r="D11825" s="359">
        <v>294.63</v>
      </c>
      <c r="E11825" s="522" t="s">
        <v>619</v>
      </c>
    </row>
    <row r="11826" spans="1:5" ht="13.5" x14ac:dyDescent="0.25">
      <c r="A11826" s="83">
        <v>21151</v>
      </c>
      <c r="B11826" s="83" t="s">
        <v>12397</v>
      </c>
      <c r="C11826" s="83" t="s">
        <v>206</v>
      </c>
      <c r="D11826" s="359">
        <v>428.7</v>
      </c>
      <c r="E11826" s="522" t="s">
        <v>619</v>
      </c>
    </row>
    <row r="11827" spans="1:5" ht="13.5" x14ac:dyDescent="0.25">
      <c r="A11827" s="83">
        <v>13142</v>
      </c>
      <c r="B11827" s="83" t="s">
        <v>12398</v>
      </c>
      <c r="C11827" s="83" t="s">
        <v>206</v>
      </c>
      <c r="D11827" s="359">
        <v>612.86</v>
      </c>
      <c r="E11827" s="522" t="s">
        <v>619</v>
      </c>
    </row>
    <row r="11828" spans="1:5" ht="13.5" x14ac:dyDescent="0.25">
      <c r="A11828" s="83">
        <v>42577</v>
      </c>
      <c r="B11828" s="83" t="s">
        <v>12399</v>
      </c>
      <c r="C11828" s="83" t="s">
        <v>206</v>
      </c>
      <c r="D11828" s="359">
        <v>672.47</v>
      </c>
      <c r="E11828" s="522" t="s">
        <v>619</v>
      </c>
    </row>
    <row r="11829" spans="1:5" ht="13.5" x14ac:dyDescent="0.25">
      <c r="A11829" s="83">
        <v>20994</v>
      </c>
      <c r="B11829" s="83" t="s">
        <v>12400</v>
      </c>
      <c r="C11829" s="83" t="s">
        <v>206</v>
      </c>
      <c r="D11829" s="359">
        <v>1155.5</v>
      </c>
      <c r="E11829" s="522" t="s">
        <v>619</v>
      </c>
    </row>
    <row r="11830" spans="1:5" ht="13.5" x14ac:dyDescent="0.25">
      <c r="A11830" s="83">
        <v>7672</v>
      </c>
      <c r="B11830" s="83" t="s">
        <v>12401</v>
      </c>
      <c r="C11830" s="83" t="s">
        <v>206</v>
      </c>
      <c r="D11830" s="359">
        <v>756.98</v>
      </c>
      <c r="E11830" s="522" t="s">
        <v>619</v>
      </c>
    </row>
    <row r="11831" spans="1:5" ht="13.5" x14ac:dyDescent="0.25">
      <c r="A11831" s="83">
        <v>20995</v>
      </c>
      <c r="B11831" s="83" t="s">
        <v>12402</v>
      </c>
      <c r="C11831" s="83" t="s">
        <v>206</v>
      </c>
      <c r="D11831" s="359">
        <v>1518.54</v>
      </c>
      <c r="E11831" s="522" t="s">
        <v>619</v>
      </c>
    </row>
    <row r="11832" spans="1:5" ht="13.5" x14ac:dyDescent="0.25">
      <c r="A11832" s="83">
        <v>7690</v>
      </c>
      <c r="B11832" s="83" t="s">
        <v>12403</v>
      </c>
      <c r="C11832" s="83" t="s">
        <v>206</v>
      </c>
      <c r="D11832" s="359">
        <v>878.27</v>
      </c>
      <c r="E11832" s="522" t="s">
        <v>619</v>
      </c>
    </row>
    <row r="11833" spans="1:5" ht="13.5" x14ac:dyDescent="0.25">
      <c r="A11833" s="83">
        <v>20980</v>
      </c>
      <c r="B11833" s="83" t="s">
        <v>12404</v>
      </c>
      <c r="C11833" s="83" t="s">
        <v>206</v>
      </c>
      <c r="D11833" s="359">
        <v>958.12</v>
      </c>
      <c r="E11833" s="522" t="s">
        <v>619</v>
      </c>
    </row>
    <row r="11834" spans="1:5" ht="13.5" x14ac:dyDescent="0.25">
      <c r="A11834" s="83">
        <v>7661</v>
      </c>
      <c r="B11834" s="83" t="s">
        <v>12405</v>
      </c>
      <c r="C11834" s="83" t="s">
        <v>206</v>
      </c>
      <c r="D11834" s="359">
        <v>1139.76</v>
      </c>
      <c r="E11834" s="522" t="s">
        <v>619</v>
      </c>
    </row>
    <row r="11835" spans="1:5" ht="13.5" x14ac:dyDescent="0.25">
      <c r="A11835" s="83">
        <v>21016</v>
      </c>
      <c r="B11835" s="83" t="s">
        <v>12406</v>
      </c>
      <c r="C11835" s="83" t="s">
        <v>206</v>
      </c>
      <c r="D11835" s="359">
        <v>243.65</v>
      </c>
      <c r="E11835" s="522" t="s">
        <v>619</v>
      </c>
    </row>
    <row r="11836" spans="1:5" ht="13.5" x14ac:dyDescent="0.25">
      <c r="A11836" s="83">
        <v>21008</v>
      </c>
      <c r="B11836" s="83" t="s">
        <v>12407</v>
      </c>
      <c r="C11836" s="83" t="s">
        <v>206</v>
      </c>
      <c r="D11836" s="359">
        <v>28.47</v>
      </c>
      <c r="E11836" s="522" t="s">
        <v>619</v>
      </c>
    </row>
    <row r="11837" spans="1:5" ht="13.5" x14ac:dyDescent="0.25">
      <c r="A11837" s="83">
        <v>21009</v>
      </c>
      <c r="B11837" s="83" t="s">
        <v>12408</v>
      </c>
      <c r="C11837" s="83" t="s">
        <v>206</v>
      </c>
      <c r="D11837" s="359">
        <v>37.06</v>
      </c>
      <c r="E11837" s="522" t="s">
        <v>619</v>
      </c>
    </row>
    <row r="11838" spans="1:5" ht="13.5" x14ac:dyDescent="0.25">
      <c r="A11838" s="83">
        <v>21010</v>
      </c>
      <c r="B11838" s="83" t="s">
        <v>12409</v>
      </c>
      <c r="C11838" s="83" t="s">
        <v>206</v>
      </c>
      <c r="D11838" s="359">
        <v>49.76</v>
      </c>
      <c r="E11838" s="522" t="s">
        <v>619</v>
      </c>
    </row>
    <row r="11839" spans="1:5" ht="13.5" x14ac:dyDescent="0.25">
      <c r="A11839" s="83">
        <v>21011</v>
      </c>
      <c r="B11839" s="83" t="s">
        <v>12410</v>
      </c>
      <c r="C11839" s="83" t="s">
        <v>206</v>
      </c>
      <c r="D11839" s="359">
        <v>72.53</v>
      </c>
      <c r="E11839" s="522" t="s">
        <v>619</v>
      </c>
    </row>
    <row r="11840" spans="1:5" ht="13.5" x14ac:dyDescent="0.25">
      <c r="A11840" s="83">
        <v>21012</v>
      </c>
      <c r="B11840" s="83" t="s">
        <v>12411</v>
      </c>
      <c r="C11840" s="83" t="s">
        <v>206</v>
      </c>
      <c r="D11840" s="359">
        <v>80.14</v>
      </c>
      <c r="E11840" s="522" t="s">
        <v>619</v>
      </c>
    </row>
    <row r="11841" spans="1:5" ht="13.5" x14ac:dyDescent="0.25">
      <c r="A11841" s="83">
        <v>21013</v>
      </c>
      <c r="B11841" s="83" t="s">
        <v>12412</v>
      </c>
      <c r="C11841" s="83" t="s">
        <v>206</v>
      </c>
      <c r="D11841" s="359">
        <v>104.59</v>
      </c>
      <c r="E11841" s="522" t="s">
        <v>619</v>
      </c>
    </row>
    <row r="11842" spans="1:5" ht="13.5" x14ac:dyDescent="0.25">
      <c r="A11842" s="83">
        <v>21014</v>
      </c>
      <c r="B11842" s="83" t="s">
        <v>12413</v>
      </c>
      <c r="C11842" s="83" t="s">
        <v>206</v>
      </c>
      <c r="D11842" s="359">
        <v>146.34</v>
      </c>
      <c r="E11842" s="522" t="s">
        <v>619</v>
      </c>
    </row>
    <row r="11843" spans="1:5" ht="13.5" x14ac:dyDescent="0.25">
      <c r="A11843" s="83">
        <v>21015</v>
      </c>
      <c r="B11843" s="83" t="s">
        <v>12414</v>
      </c>
      <c r="C11843" s="83" t="s">
        <v>206</v>
      </c>
      <c r="D11843" s="359">
        <v>168.12</v>
      </c>
      <c r="E11843" s="522" t="s">
        <v>619</v>
      </c>
    </row>
    <row r="11844" spans="1:5" ht="13.5" x14ac:dyDescent="0.25">
      <c r="A11844" s="83">
        <v>7697</v>
      </c>
      <c r="B11844" s="83" t="s">
        <v>12415</v>
      </c>
      <c r="C11844" s="83" t="s">
        <v>206</v>
      </c>
      <c r="D11844" s="359">
        <v>80.22</v>
      </c>
      <c r="E11844" s="522" t="s">
        <v>619</v>
      </c>
    </row>
    <row r="11845" spans="1:5" ht="13.5" x14ac:dyDescent="0.25">
      <c r="A11845" s="83">
        <v>7698</v>
      </c>
      <c r="B11845" s="83" t="s">
        <v>12416</v>
      </c>
      <c r="C11845" s="83" t="s">
        <v>206</v>
      </c>
      <c r="D11845" s="359">
        <v>69.06</v>
      </c>
      <c r="E11845" s="522" t="s">
        <v>619</v>
      </c>
    </row>
    <row r="11846" spans="1:5" ht="13.5" x14ac:dyDescent="0.25">
      <c r="A11846" s="83">
        <v>7691</v>
      </c>
      <c r="B11846" s="83" t="s">
        <v>12417</v>
      </c>
      <c r="C11846" s="83" t="s">
        <v>206</v>
      </c>
      <c r="D11846" s="359">
        <v>29.18</v>
      </c>
      <c r="E11846" s="522" t="s">
        <v>619</v>
      </c>
    </row>
    <row r="11847" spans="1:5" ht="13.5" x14ac:dyDescent="0.25">
      <c r="A11847" s="83">
        <v>40626</v>
      </c>
      <c r="B11847" s="83" t="s">
        <v>12418</v>
      </c>
      <c r="C11847" s="83" t="s">
        <v>206</v>
      </c>
      <c r="D11847" s="359">
        <v>54.76</v>
      </c>
      <c r="E11847" s="522" t="s">
        <v>619</v>
      </c>
    </row>
    <row r="11848" spans="1:5" ht="13.5" x14ac:dyDescent="0.25">
      <c r="A11848" s="83">
        <v>7701</v>
      </c>
      <c r="B11848" s="83" t="s">
        <v>12419</v>
      </c>
      <c r="C11848" s="83" t="s">
        <v>206</v>
      </c>
      <c r="D11848" s="359">
        <v>143.57</v>
      </c>
      <c r="E11848" s="522" t="s">
        <v>619</v>
      </c>
    </row>
    <row r="11849" spans="1:5" ht="13.5" x14ac:dyDescent="0.25">
      <c r="A11849" s="83">
        <v>7696</v>
      </c>
      <c r="B11849" s="83" t="s">
        <v>12420</v>
      </c>
      <c r="C11849" s="83" t="s">
        <v>206</v>
      </c>
      <c r="D11849" s="359">
        <v>115.69</v>
      </c>
      <c r="E11849" s="522" t="s">
        <v>619</v>
      </c>
    </row>
    <row r="11850" spans="1:5" ht="13.5" x14ac:dyDescent="0.25">
      <c r="A11850" s="83">
        <v>7700</v>
      </c>
      <c r="B11850" s="83" t="s">
        <v>12421</v>
      </c>
      <c r="C11850" s="83" t="s">
        <v>206</v>
      </c>
      <c r="D11850" s="359">
        <v>36.9</v>
      </c>
      <c r="E11850" s="522" t="s">
        <v>619</v>
      </c>
    </row>
    <row r="11851" spans="1:5" ht="13.5" x14ac:dyDescent="0.25">
      <c r="A11851" s="83">
        <v>7694</v>
      </c>
      <c r="B11851" s="83" t="s">
        <v>12422</v>
      </c>
      <c r="C11851" s="83" t="s">
        <v>206</v>
      </c>
      <c r="D11851" s="359">
        <v>193.2</v>
      </c>
      <c r="E11851" s="522" t="s">
        <v>619</v>
      </c>
    </row>
    <row r="11852" spans="1:5" ht="13.5" x14ac:dyDescent="0.25">
      <c r="A11852" s="83">
        <v>7693</v>
      </c>
      <c r="B11852" s="83" t="s">
        <v>12423</v>
      </c>
      <c r="C11852" s="83" t="s">
        <v>206</v>
      </c>
      <c r="D11852" s="359">
        <v>266.07</v>
      </c>
      <c r="E11852" s="522" t="s">
        <v>619</v>
      </c>
    </row>
    <row r="11853" spans="1:5" ht="13.5" x14ac:dyDescent="0.25">
      <c r="A11853" s="83">
        <v>7692</v>
      </c>
      <c r="B11853" s="83" t="s">
        <v>12424</v>
      </c>
      <c r="C11853" s="83" t="s">
        <v>206</v>
      </c>
      <c r="D11853" s="359">
        <v>398.35</v>
      </c>
      <c r="E11853" s="522" t="s">
        <v>619</v>
      </c>
    </row>
    <row r="11854" spans="1:5" ht="13.5" x14ac:dyDescent="0.25">
      <c r="A11854" s="83">
        <v>7695</v>
      </c>
      <c r="B11854" s="83" t="s">
        <v>12425</v>
      </c>
      <c r="C11854" s="83" t="s">
        <v>206</v>
      </c>
      <c r="D11854" s="359">
        <v>432.02</v>
      </c>
      <c r="E11854" s="522" t="s">
        <v>619</v>
      </c>
    </row>
    <row r="11855" spans="1:5" ht="13.5" x14ac:dyDescent="0.25">
      <c r="A11855" s="83">
        <v>13356</v>
      </c>
      <c r="B11855" s="83" t="s">
        <v>12426</v>
      </c>
      <c r="C11855" s="83" t="s">
        <v>206</v>
      </c>
      <c r="D11855" s="359">
        <v>31.33</v>
      </c>
      <c r="E11855" s="522" t="s">
        <v>619</v>
      </c>
    </row>
    <row r="11856" spans="1:5" ht="13.5" x14ac:dyDescent="0.25">
      <c r="A11856" s="83">
        <v>36365</v>
      </c>
      <c r="B11856" s="83" t="s">
        <v>12427</v>
      </c>
      <c r="C11856" s="83" t="s">
        <v>206</v>
      </c>
      <c r="D11856" s="359">
        <v>40.130000000000003</v>
      </c>
      <c r="E11856" s="522" t="s">
        <v>619</v>
      </c>
    </row>
    <row r="11857" spans="1:5" ht="13.5" x14ac:dyDescent="0.25">
      <c r="A11857" s="83">
        <v>41930</v>
      </c>
      <c r="B11857" s="83" t="s">
        <v>12428</v>
      </c>
      <c r="C11857" s="83" t="s">
        <v>206</v>
      </c>
      <c r="D11857" s="359">
        <v>129.91</v>
      </c>
      <c r="E11857" s="522" t="s">
        <v>619</v>
      </c>
    </row>
    <row r="11858" spans="1:5" ht="13.5" x14ac:dyDescent="0.25">
      <c r="A11858" s="83">
        <v>41931</v>
      </c>
      <c r="B11858" s="83" t="s">
        <v>12429</v>
      </c>
      <c r="C11858" s="83" t="s">
        <v>206</v>
      </c>
      <c r="D11858" s="359">
        <v>221.52</v>
      </c>
      <c r="E11858" s="522" t="s">
        <v>619</v>
      </c>
    </row>
    <row r="11859" spans="1:5" ht="13.5" x14ac:dyDescent="0.25">
      <c r="A11859" s="83">
        <v>41932</v>
      </c>
      <c r="B11859" s="83" t="s">
        <v>12430</v>
      </c>
      <c r="C11859" s="83" t="s">
        <v>206</v>
      </c>
      <c r="D11859" s="359">
        <v>357.79</v>
      </c>
      <c r="E11859" s="522" t="s">
        <v>619</v>
      </c>
    </row>
    <row r="11860" spans="1:5" ht="13.5" x14ac:dyDescent="0.25">
      <c r="A11860" s="83">
        <v>41933</v>
      </c>
      <c r="B11860" s="83" t="s">
        <v>12431</v>
      </c>
      <c r="C11860" s="83" t="s">
        <v>206</v>
      </c>
      <c r="D11860" s="359">
        <v>443.13</v>
      </c>
      <c r="E11860" s="522" t="s">
        <v>619</v>
      </c>
    </row>
    <row r="11861" spans="1:5" ht="13.5" x14ac:dyDescent="0.25">
      <c r="A11861" s="83">
        <v>41934</v>
      </c>
      <c r="B11861" s="83" t="s">
        <v>12432</v>
      </c>
      <c r="C11861" s="83" t="s">
        <v>206</v>
      </c>
      <c r="D11861" s="359">
        <v>573.96</v>
      </c>
      <c r="E11861" s="522" t="s">
        <v>619</v>
      </c>
    </row>
    <row r="11862" spans="1:5" ht="13.5" x14ac:dyDescent="0.25">
      <c r="A11862" s="83">
        <v>41936</v>
      </c>
      <c r="B11862" s="83" t="s">
        <v>12433</v>
      </c>
      <c r="C11862" s="83" t="s">
        <v>206</v>
      </c>
      <c r="D11862" s="359">
        <v>86.54</v>
      </c>
      <c r="E11862" s="522" t="s">
        <v>619</v>
      </c>
    </row>
    <row r="11863" spans="1:5" ht="13.5" x14ac:dyDescent="0.25">
      <c r="A11863" s="83">
        <v>41785</v>
      </c>
      <c r="B11863" s="83" t="s">
        <v>12434</v>
      </c>
      <c r="C11863" s="83" t="s">
        <v>206</v>
      </c>
      <c r="D11863" s="359">
        <v>2287.9699999999998</v>
      </c>
      <c r="E11863" s="522" t="s">
        <v>619</v>
      </c>
    </row>
    <row r="11864" spans="1:5" ht="13.5" x14ac:dyDescent="0.25">
      <c r="A11864" s="83">
        <v>41781</v>
      </c>
      <c r="B11864" s="83" t="s">
        <v>12435</v>
      </c>
      <c r="C11864" s="83" t="s">
        <v>206</v>
      </c>
      <c r="D11864" s="359">
        <v>652.32000000000005</v>
      </c>
      <c r="E11864" s="522" t="s">
        <v>619</v>
      </c>
    </row>
    <row r="11865" spans="1:5" ht="13.5" x14ac:dyDescent="0.25">
      <c r="A11865" s="83">
        <v>41783</v>
      </c>
      <c r="B11865" s="83" t="s">
        <v>12436</v>
      </c>
      <c r="C11865" s="83" t="s">
        <v>206</v>
      </c>
      <c r="D11865" s="359">
        <v>1721.36</v>
      </c>
      <c r="E11865" s="522" t="s">
        <v>619</v>
      </c>
    </row>
    <row r="11866" spans="1:5" ht="13.5" x14ac:dyDescent="0.25">
      <c r="A11866" s="83">
        <v>41786</v>
      </c>
      <c r="B11866" s="83" t="s">
        <v>12437</v>
      </c>
      <c r="C11866" s="83" t="s">
        <v>206</v>
      </c>
      <c r="D11866" s="359">
        <v>3590.95</v>
      </c>
      <c r="E11866" s="522" t="s">
        <v>619</v>
      </c>
    </row>
    <row r="11867" spans="1:5" ht="13.5" x14ac:dyDescent="0.25">
      <c r="A11867" s="83">
        <v>41779</v>
      </c>
      <c r="B11867" s="83" t="s">
        <v>12438</v>
      </c>
      <c r="C11867" s="83" t="s">
        <v>206</v>
      </c>
      <c r="D11867" s="359">
        <v>250.18</v>
      </c>
      <c r="E11867" s="522" t="s">
        <v>619</v>
      </c>
    </row>
    <row r="11868" spans="1:5" ht="13.5" x14ac:dyDescent="0.25">
      <c r="A11868" s="83">
        <v>41780</v>
      </c>
      <c r="B11868" s="83" t="s">
        <v>12439</v>
      </c>
      <c r="C11868" s="83" t="s">
        <v>206</v>
      </c>
      <c r="D11868" s="359">
        <v>295.89999999999998</v>
      </c>
      <c r="E11868" s="522" t="s">
        <v>619</v>
      </c>
    </row>
    <row r="11869" spans="1:5" ht="13.5" x14ac:dyDescent="0.25">
      <c r="A11869" s="83">
        <v>41782</v>
      </c>
      <c r="B11869" s="83" t="s">
        <v>12440</v>
      </c>
      <c r="C11869" s="83" t="s">
        <v>206</v>
      </c>
      <c r="D11869" s="359">
        <v>1219.79</v>
      </c>
      <c r="E11869" s="522" t="s">
        <v>619</v>
      </c>
    </row>
    <row r="11870" spans="1:5" ht="13.5" x14ac:dyDescent="0.25">
      <c r="A11870" s="83">
        <v>38130</v>
      </c>
      <c r="B11870" s="83" t="s">
        <v>12441</v>
      </c>
      <c r="C11870" s="83" t="s">
        <v>206</v>
      </c>
      <c r="D11870" s="359">
        <v>42.67</v>
      </c>
      <c r="E11870" s="522" t="s">
        <v>619</v>
      </c>
    </row>
    <row r="11871" spans="1:5" ht="13.5" x14ac:dyDescent="0.25">
      <c r="A11871" s="83">
        <v>21123</v>
      </c>
      <c r="B11871" s="83" t="s">
        <v>12442</v>
      </c>
      <c r="C11871" s="83" t="s">
        <v>206</v>
      </c>
      <c r="D11871" s="359">
        <v>12.11</v>
      </c>
      <c r="E11871" s="522" t="s">
        <v>619</v>
      </c>
    </row>
    <row r="11872" spans="1:5" ht="13.5" x14ac:dyDescent="0.25">
      <c r="A11872" s="83">
        <v>21124</v>
      </c>
      <c r="B11872" s="83" t="s">
        <v>12443</v>
      </c>
      <c r="C11872" s="83" t="s">
        <v>206</v>
      </c>
      <c r="D11872" s="359">
        <v>21.47</v>
      </c>
      <c r="E11872" s="522" t="s">
        <v>619</v>
      </c>
    </row>
    <row r="11873" spans="1:5" ht="13.5" x14ac:dyDescent="0.25">
      <c r="A11873" s="83">
        <v>21125</v>
      </c>
      <c r="B11873" s="83" t="s">
        <v>12444</v>
      </c>
      <c r="C11873" s="83" t="s">
        <v>206</v>
      </c>
      <c r="D11873" s="359">
        <v>34.46</v>
      </c>
      <c r="E11873" s="522" t="s">
        <v>619</v>
      </c>
    </row>
    <row r="11874" spans="1:5" ht="13.5" x14ac:dyDescent="0.25">
      <c r="A11874" s="83">
        <v>38028</v>
      </c>
      <c r="B11874" s="83" t="s">
        <v>12445</v>
      </c>
      <c r="C11874" s="83" t="s">
        <v>206</v>
      </c>
      <c r="D11874" s="359">
        <v>58.48</v>
      </c>
      <c r="E11874" s="522" t="s">
        <v>619</v>
      </c>
    </row>
    <row r="11875" spans="1:5" ht="13.5" x14ac:dyDescent="0.25">
      <c r="A11875" s="83">
        <v>38029</v>
      </c>
      <c r="B11875" s="83" t="s">
        <v>12446</v>
      </c>
      <c r="C11875" s="83" t="s">
        <v>206</v>
      </c>
      <c r="D11875" s="359">
        <v>89.15</v>
      </c>
      <c r="E11875" s="522" t="s">
        <v>619</v>
      </c>
    </row>
    <row r="11876" spans="1:5" ht="13.5" x14ac:dyDescent="0.25">
      <c r="A11876" s="83">
        <v>38030</v>
      </c>
      <c r="B11876" s="83" t="s">
        <v>12447</v>
      </c>
      <c r="C11876" s="83" t="s">
        <v>206</v>
      </c>
      <c r="D11876" s="359">
        <v>136.93</v>
      </c>
      <c r="E11876" s="522" t="s">
        <v>619</v>
      </c>
    </row>
    <row r="11877" spans="1:5" ht="13.5" x14ac:dyDescent="0.25">
      <c r="A11877" s="83">
        <v>38031</v>
      </c>
      <c r="B11877" s="83" t="s">
        <v>12448</v>
      </c>
      <c r="C11877" s="83" t="s">
        <v>206</v>
      </c>
      <c r="D11877" s="359">
        <v>216.98</v>
      </c>
      <c r="E11877" s="522" t="s">
        <v>619</v>
      </c>
    </row>
    <row r="11878" spans="1:5" ht="13.5" x14ac:dyDescent="0.25">
      <c r="A11878" s="83">
        <v>39735</v>
      </c>
      <c r="B11878" s="83" t="s">
        <v>12449</v>
      </c>
      <c r="C11878" s="83" t="s">
        <v>206</v>
      </c>
      <c r="D11878" s="359">
        <v>84.01</v>
      </c>
      <c r="E11878" s="522" t="s">
        <v>619</v>
      </c>
    </row>
    <row r="11879" spans="1:5" ht="13.5" x14ac:dyDescent="0.25">
      <c r="A11879" s="83">
        <v>39734</v>
      </c>
      <c r="B11879" s="83" t="s">
        <v>12450</v>
      </c>
      <c r="C11879" s="83" t="s">
        <v>206</v>
      </c>
      <c r="D11879" s="359">
        <v>99.64</v>
      </c>
      <c r="E11879" s="522" t="s">
        <v>619</v>
      </c>
    </row>
    <row r="11880" spans="1:5" ht="13.5" x14ac:dyDescent="0.25">
      <c r="A11880" s="83">
        <v>39736</v>
      </c>
      <c r="B11880" s="83" t="s">
        <v>12451</v>
      </c>
      <c r="C11880" s="83" t="s">
        <v>206</v>
      </c>
      <c r="D11880" s="359">
        <v>113.72</v>
      </c>
      <c r="E11880" s="522" t="s">
        <v>619</v>
      </c>
    </row>
    <row r="11881" spans="1:5" ht="13.5" x14ac:dyDescent="0.25">
      <c r="A11881" s="83">
        <v>39737</v>
      </c>
      <c r="B11881" s="83" t="s">
        <v>12452</v>
      </c>
      <c r="C11881" s="83" t="s">
        <v>206</v>
      </c>
      <c r="D11881" s="359">
        <v>15.29</v>
      </c>
      <c r="E11881" s="522" t="s">
        <v>619</v>
      </c>
    </row>
    <row r="11882" spans="1:5" ht="13.5" x14ac:dyDescent="0.25">
      <c r="A11882" s="83">
        <v>39738</v>
      </c>
      <c r="B11882" s="83" t="s">
        <v>12453</v>
      </c>
      <c r="C11882" s="83" t="s">
        <v>206</v>
      </c>
      <c r="D11882" s="359">
        <v>5.53</v>
      </c>
      <c r="E11882" s="522" t="s">
        <v>619</v>
      </c>
    </row>
    <row r="11883" spans="1:5" ht="13.5" x14ac:dyDescent="0.25">
      <c r="A11883" s="83">
        <v>39739</v>
      </c>
      <c r="B11883" s="83" t="s">
        <v>12454</v>
      </c>
      <c r="C11883" s="83" t="s">
        <v>206</v>
      </c>
      <c r="D11883" s="359">
        <v>78.64</v>
      </c>
      <c r="E11883" s="522" t="s">
        <v>619</v>
      </c>
    </row>
    <row r="11884" spans="1:5" ht="13.5" x14ac:dyDescent="0.25">
      <c r="A11884" s="83">
        <v>39733</v>
      </c>
      <c r="B11884" s="83" t="s">
        <v>12455</v>
      </c>
      <c r="C11884" s="83" t="s">
        <v>206</v>
      </c>
      <c r="D11884" s="359">
        <v>136.09</v>
      </c>
      <c r="E11884" s="522" t="s">
        <v>619</v>
      </c>
    </row>
    <row r="11885" spans="1:5" ht="13.5" x14ac:dyDescent="0.25">
      <c r="A11885" s="83">
        <v>39854</v>
      </c>
      <c r="B11885" s="83" t="s">
        <v>12456</v>
      </c>
      <c r="C11885" s="83" t="s">
        <v>206</v>
      </c>
      <c r="D11885" s="359">
        <v>138.02000000000001</v>
      </c>
      <c r="E11885" s="522" t="s">
        <v>619</v>
      </c>
    </row>
    <row r="11886" spans="1:5" ht="13.5" x14ac:dyDescent="0.25">
      <c r="A11886" s="83">
        <v>39740</v>
      </c>
      <c r="B11886" s="83" t="s">
        <v>12457</v>
      </c>
      <c r="C11886" s="83" t="s">
        <v>206</v>
      </c>
      <c r="D11886" s="359">
        <v>75.52</v>
      </c>
      <c r="E11886" s="522" t="s">
        <v>619</v>
      </c>
    </row>
    <row r="11887" spans="1:5" ht="13.5" x14ac:dyDescent="0.25">
      <c r="A11887" s="83">
        <v>39741</v>
      </c>
      <c r="B11887" s="83" t="s">
        <v>12458</v>
      </c>
      <c r="C11887" s="83" t="s">
        <v>206</v>
      </c>
      <c r="D11887" s="359">
        <v>13.91</v>
      </c>
      <c r="E11887" s="522" t="s">
        <v>619</v>
      </c>
    </row>
    <row r="11888" spans="1:5" ht="13.5" x14ac:dyDescent="0.25">
      <c r="A11888" s="83">
        <v>39853</v>
      </c>
      <c r="B11888" s="83" t="s">
        <v>12459</v>
      </c>
      <c r="C11888" s="83" t="s">
        <v>206</v>
      </c>
      <c r="D11888" s="359">
        <v>18.28</v>
      </c>
      <c r="E11888" s="522" t="s">
        <v>619</v>
      </c>
    </row>
    <row r="11889" spans="1:5" ht="13.5" x14ac:dyDescent="0.25">
      <c r="A11889" s="83">
        <v>39742</v>
      </c>
      <c r="B11889" s="83" t="s">
        <v>12460</v>
      </c>
      <c r="C11889" s="83" t="s">
        <v>206</v>
      </c>
      <c r="D11889" s="359">
        <v>60.7</v>
      </c>
      <c r="E11889" s="522" t="s">
        <v>619</v>
      </c>
    </row>
    <row r="11890" spans="1:5" ht="13.5" x14ac:dyDescent="0.25">
      <c r="A11890" s="83">
        <v>39749</v>
      </c>
      <c r="B11890" s="83" t="s">
        <v>12461</v>
      </c>
      <c r="C11890" s="83" t="s">
        <v>206</v>
      </c>
      <c r="D11890" s="359">
        <v>106.41</v>
      </c>
      <c r="E11890" s="522" t="s">
        <v>619</v>
      </c>
    </row>
    <row r="11891" spans="1:5" ht="13.5" x14ac:dyDescent="0.25">
      <c r="A11891" s="83">
        <v>39751</v>
      </c>
      <c r="B11891" s="83" t="s">
        <v>12462</v>
      </c>
      <c r="C11891" s="83" t="s">
        <v>206</v>
      </c>
      <c r="D11891" s="359">
        <v>193.36</v>
      </c>
      <c r="E11891" s="522" t="s">
        <v>619</v>
      </c>
    </row>
    <row r="11892" spans="1:5" ht="13.5" x14ac:dyDescent="0.25">
      <c r="A11892" s="83">
        <v>39750</v>
      </c>
      <c r="B11892" s="83" t="s">
        <v>12463</v>
      </c>
      <c r="C11892" s="83" t="s">
        <v>206</v>
      </c>
      <c r="D11892" s="359">
        <v>160.72</v>
      </c>
      <c r="E11892" s="522" t="s">
        <v>619</v>
      </c>
    </row>
    <row r="11893" spans="1:5" ht="13.5" x14ac:dyDescent="0.25">
      <c r="A11893" s="83">
        <v>39747</v>
      </c>
      <c r="B11893" s="83" t="s">
        <v>12464</v>
      </c>
      <c r="C11893" s="83" t="s">
        <v>206</v>
      </c>
      <c r="D11893" s="359">
        <v>51.7</v>
      </c>
      <c r="E11893" s="522" t="s">
        <v>619</v>
      </c>
    </row>
    <row r="11894" spans="1:5" ht="13.5" x14ac:dyDescent="0.25">
      <c r="A11894" s="83">
        <v>39753</v>
      </c>
      <c r="B11894" s="83" t="s">
        <v>12465</v>
      </c>
      <c r="C11894" s="83" t="s">
        <v>206</v>
      </c>
      <c r="D11894" s="359">
        <v>355.93</v>
      </c>
      <c r="E11894" s="522" t="s">
        <v>619</v>
      </c>
    </row>
    <row r="11895" spans="1:5" ht="13.5" x14ac:dyDescent="0.25">
      <c r="A11895" s="83">
        <v>39754</v>
      </c>
      <c r="B11895" s="83" t="s">
        <v>12466</v>
      </c>
      <c r="C11895" s="83" t="s">
        <v>206</v>
      </c>
      <c r="D11895" s="359">
        <v>524.38</v>
      </c>
      <c r="E11895" s="522" t="s">
        <v>619</v>
      </c>
    </row>
    <row r="11896" spans="1:5" ht="13.5" x14ac:dyDescent="0.25">
      <c r="A11896" s="83">
        <v>39748</v>
      </c>
      <c r="B11896" s="83" t="s">
        <v>12467</v>
      </c>
      <c r="C11896" s="83" t="s">
        <v>206</v>
      </c>
      <c r="D11896" s="359">
        <v>83.65</v>
      </c>
      <c r="E11896" s="522" t="s">
        <v>619</v>
      </c>
    </row>
    <row r="11897" spans="1:5" ht="13.5" x14ac:dyDescent="0.25">
      <c r="A11897" s="83">
        <v>39755</v>
      </c>
      <c r="B11897" s="83" t="s">
        <v>12468</v>
      </c>
      <c r="C11897" s="83" t="s">
        <v>206</v>
      </c>
      <c r="D11897" s="359">
        <v>795.08</v>
      </c>
      <c r="E11897" s="522" t="s">
        <v>619</v>
      </c>
    </row>
    <row r="11898" spans="1:5" ht="13.5" x14ac:dyDescent="0.25">
      <c r="A11898" s="83">
        <v>12742</v>
      </c>
      <c r="B11898" s="83" t="s">
        <v>12469</v>
      </c>
      <c r="C11898" s="83" t="s">
        <v>206</v>
      </c>
      <c r="D11898" s="359">
        <v>629.57000000000005</v>
      </c>
      <c r="E11898" s="522" t="s">
        <v>619</v>
      </c>
    </row>
    <row r="11899" spans="1:5" ht="13.5" x14ac:dyDescent="0.25">
      <c r="A11899" s="83">
        <v>12713</v>
      </c>
      <c r="B11899" s="83" t="s">
        <v>12470</v>
      </c>
      <c r="C11899" s="83" t="s">
        <v>206</v>
      </c>
      <c r="D11899" s="359">
        <v>33.39</v>
      </c>
      <c r="E11899" s="522" t="s">
        <v>619</v>
      </c>
    </row>
    <row r="11900" spans="1:5" ht="13.5" x14ac:dyDescent="0.25">
      <c r="A11900" s="83">
        <v>12743</v>
      </c>
      <c r="B11900" s="83" t="s">
        <v>12471</v>
      </c>
      <c r="C11900" s="83" t="s">
        <v>206</v>
      </c>
      <c r="D11900" s="359">
        <v>57.44</v>
      </c>
      <c r="E11900" s="522" t="s">
        <v>619</v>
      </c>
    </row>
    <row r="11901" spans="1:5" ht="13.5" x14ac:dyDescent="0.25">
      <c r="A11901" s="83">
        <v>12744</v>
      </c>
      <c r="B11901" s="83" t="s">
        <v>12472</v>
      </c>
      <c r="C11901" s="83" t="s">
        <v>206</v>
      </c>
      <c r="D11901" s="359">
        <v>72.900000000000006</v>
      </c>
      <c r="E11901" s="522" t="s">
        <v>619</v>
      </c>
    </row>
    <row r="11902" spans="1:5" ht="13.5" x14ac:dyDescent="0.25">
      <c r="A11902" s="83">
        <v>12745</v>
      </c>
      <c r="B11902" s="83" t="s">
        <v>12473</v>
      </c>
      <c r="C11902" s="83" t="s">
        <v>206</v>
      </c>
      <c r="D11902" s="359">
        <v>105.86</v>
      </c>
      <c r="E11902" s="522" t="s">
        <v>619</v>
      </c>
    </row>
    <row r="11903" spans="1:5" ht="13.5" x14ac:dyDescent="0.25">
      <c r="A11903" s="83">
        <v>12746</v>
      </c>
      <c r="B11903" s="83" t="s">
        <v>12474</v>
      </c>
      <c r="C11903" s="83" t="s">
        <v>206</v>
      </c>
      <c r="D11903" s="359">
        <v>142.94999999999999</v>
      </c>
      <c r="E11903" s="522" t="s">
        <v>619</v>
      </c>
    </row>
    <row r="11904" spans="1:5" ht="13.5" x14ac:dyDescent="0.25">
      <c r="A11904" s="83">
        <v>12747</v>
      </c>
      <c r="B11904" s="83" t="s">
        <v>12475</v>
      </c>
      <c r="C11904" s="83" t="s">
        <v>206</v>
      </c>
      <c r="D11904" s="359">
        <v>207.31</v>
      </c>
      <c r="E11904" s="522" t="s">
        <v>619</v>
      </c>
    </row>
    <row r="11905" spans="1:5" ht="13.5" x14ac:dyDescent="0.25">
      <c r="A11905" s="83">
        <v>12748</v>
      </c>
      <c r="B11905" s="83" t="s">
        <v>12476</v>
      </c>
      <c r="C11905" s="83" t="s">
        <v>206</v>
      </c>
      <c r="D11905" s="359">
        <v>292.07</v>
      </c>
      <c r="E11905" s="522" t="s">
        <v>619</v>
      </c>
    </row>
    <row r="11906" spans="1:5" ht="13.5" x14ac:dyDescent="0.25">
      <c r="A11906" s="83">
        <v>12749</v>
      </c>
      <c r="B11906" s="83" t="s">
        <v>12477</v>
      </c>
      <c r="C11906" s="83" t="s">
        <v>206</v>
      </c>
      <c r="D11906" s="359">
        <v>426.95</v>
      </c>
      <c r="E11906" s="522" t="s">
        <v>619</v>
      </c>
    </row>
    <row r="11907" spans="1:5" ht="13.5" x14ac:dyDescent="0.25">
      <c r="A11907" s="83">
        <v>39726</v>
      </c>
      <c r="B11907" s="83" t="s">
        <v>12478</v>
      </c>
      <c r="C11907" s="83" t="s">
        <v>206</v>
      </c>
      <c r="D11907" s="359">
        <v>140.22999999999999</v>
      </c>
      <c r="E11907" s="522" t="s">
        <v>619</v>
      </c>
    </row>
    <row r="11908" spans="1:5" ht="13.5" x14ac:dyDescent="0.25">
      <c r="A11908" s="83">
        <v>39728</v>
      </c>
      <c r="B11908" s="83" t="s">
        <v>12479</v>
      </c>
      <c r="C11908" s="83" t="s">
        <v>206</v>
      </c>
      <c r="D11908" s="359">
        <v>246.47</v>
      </c>
      <c r="E11908" s="522" t="s">
        <v>619</v>
      </c>
    </row>
    <row r="11909" spans="1:5" ht="13.5" x14ac:dyDescent="0.25">
      <c r="A11909" s="83">
        <v>39727</v>
      </c>
      <c r="B11909" s="83" t="s">
        <v>12480</v>
      </c>
      <c r="C11909" s="83" t="s">
        <v>206</v>
      </c>
      <c r="D11909" s="359">
        <v>202.83</v>
      </c>
      <c r="E11909" s="522" t="s">
        <v>619</v>
      </c>
    </row>
    <row r="11910" spans="1:5" ht="13.5" x14ac:dyDescent="0.25">
      <c r="A11910" s="83">
        <v>39724</v>
      </c>
      <c r="B11910" s="83" t="s">
        <v>12481</v>
      </c>
      <c r="C11910" s="83" t="s">
        <v>206</v>
      </c>
      <c r="D11910" s="359">
        <v>62.1</v>
      </c>
      <c r="E11910" s="522" t="s">
        <v>619</v>
      </c>
    </row>
    <row r="11911" spans="1:5" ht="13.5" x14ac:dyDescent="0.25">
      <c r="A11911" s="83">
        <v>39729</v>
      </c>
      <c r="B11911" s="83" t="s">
        <v>12482</v>
      </c>
      <c r="C11911" s="83" t="s">
        <v>206</v>
      </c>
      <c r="D11911" s="359">
        <v>341.31</v>
      </c>
      <c r="E11911" s="522" t="s">
        <v>619</v>
      </c>
    </row>
    <row r="11912" spans="1:5" ht="13.5" x14ac:dyDescent="0.25">
      <c r="A11912" s="83">
        <v>39730</v>
      </c>
      <c r="B11912" s="83" t="s">
        <v>12483</v>
      </c>
      <c r="C11912" s="83" t="s">
        <v>206</v>
      </c>
      <c r="D11912" s="359">
        <v>442.84</v>
      </c>
      <c r="E11912" s="522" t="s">
        <v>619</v>
      </c>
    </row>
    <row r="11913" spans="1:5" ht="13.5" x14ac:dyDescent="0.25">
      <c r="A11913" s="83">
        <v>39731</v>
      </c>
      <c r="B11913" s="83" t="s">
        <v>12484</v>
      </c>
      <c r="C11913" s="83" t="s">
        <v>206</v>
      </c>
      <c r="D11913" s="359">
        <v>655.88</v>
      </c>
      <c r="E11913" s="522" t="s">
        <v>619</v>
      </c>
    </row>
    <row r="11914" spans="1:5" ht="13.5" x14ac:dyDescent="0.25">
      <c r="A11914" s="83">
        <v>39725</v>
      </c>
      <c r="B11914" s="83" t="s">
        <v>12485</v>
      </c>
      <c r="C11914" s="83" t="s">
        <v>206</v>
      </c>
      <c r="D11914" s="359">
        <v>101.22</v>
      </c>
      <c r="E11914" s="522" t="s">
        <v>619</v>
      </c>
    </row>
    <row r="11915" spans="1:5" ht="13.5" x14ac:dyDescent="0.25">
      <c r="A11915" s="83">
        <v>39732</v>
      </c>
      <c r="B11915" s="83" t="s">
        <v>12486</v>
      </c>
      <c r="C11915" s="83" t="s">
        <v>206</v>
      </c>
      <c r="D11915" s="359">
        <v>965.42</v>
      </c>
      <c r="E11915" s="522" t="s">
        <v>619</v>
      </c>
    </row>
    <row r="11916" spans="1:5" ht="13.5" x14ac:dyDescent="0.25">
      <c r="A11916" s="83">
        <v>39660</v>
      </c>
      <c r="B11916" s="83" t="s">
        <v>12487</v>
      </c>
      <c r="C11916" s="83" t="s">
        <v>206</v>
      </c>
      <c r="D11916" s="359">
        <v>43.99</v>
      </c>
      <c r="E11916" s="522" t="s">
        <v>619</v>
      </c>
    </row>
    <row r="11917" spans="1:5" ht="13.5" x14ac:dyDescent="0.25">
      <c r="A11917" s="83">
        <v>39662</v>
      </c>
      <c r="B11917" s="83" t="s">
        <v>12488</v>
      </c>
      <c r="C11917" s="83" t="s">
        <v>206</v>
      </c>
      <c r="D11917" s="359">
        <v>21.08</v>
      </c>
      <c r="E11917" s="522" t="s">
        <v>619</v>
      </c>
    </row>
    <row r="11918" spans="1:5" ht="13.5" x14ac:dyDescent="0.25">
      <c r="A11918" s="83">
        <v>39661</v>
      </c>
      <c r="B11918" s="83" t="s">
        <v>12489</v>
      </c>
      <c r="C11918" s="83" t="s">
        <v>206</v>
      </c>
      <c r="D11918" s="359">
        <v>14.38</v>
      </c>
      <c r="E11918" s="522" t="s">
        <v>619</v>
      </c>
    </row>
    <row r="11919" spans="1:5" ht="13.5" x14ac:dyDescent="0.25">
      <c r="A11919" s="83">
        <v>39666</v>
      </c>
      <c r="B11919" s="83" t="s">
        <v>12490</v>
      </c>
      <c r="C11919" s="83" t="s">
        <v>206</v>
      </c>
      <c r="D11919" s="359">
        <v>66.180000000000007</v>
      </c>
      <c r="E11919" s="522" t="s">
        <v>619</v>
      </c>
    </row>
    <row r="11920" spans="1:5" ht="13.5" x14ac:dyDescent="0.25">
      <c r="A11920" s="83">
        <v>39664</v>
      </c>
      <c r="B11920" s="83" t="s">
        <v>12491</v>
      </c>
      <c r="C11920" s="83" t="s">
        <v>206</v>
      </c>
      <c r="D11920" s="359">
        <v>32.43</v>
      </c>
      <c r="E11920" s="522" t="s">
        <v>619</v>
      </c>
    </row>
    <row r="11921" spans="1:5" ht="13.5" x14ac:dyDescent="0.25">
      <c r="A11921" s="83">
        <v>39663</v>
      </c>
      <c r="B11921" s="83" t="s">
        <v>12492</v>
      </c>
      <c r="C11921" s="83" t="s">
        <v>206</v>
      </c>
      <c r="D11921" s="359">
        <v>25.93</v>
      </c>
      <c r="E11921" s="522" t="s">
        <v>619</v>
      </c>
    </row>
    <row r="11922" spans="1:5" ht="13.5" x14ac:dyDescent="0.25">
      <c r="A11922" s="83">
        <v>39665</v>
      </c>
      <c r="B11922" s="83" t="s">
        <v>12493</v>
      </c>
      <c r="C11922" s="83" t="s">
        <v>206</v>
      </c>
      <c r="D11922" s="359">
        <v>54.72</v>
      </c>
      <c r="E11922" s="522" t="s">
        <v>619</v>
      </c>
    </row>
    <row r="11923" spans="1:5" ht="13.5" x14ac:dyDescent="0.25">
      <c r="A11923" s="83">
        <v>39752</v>
      </c>
      <c r="B11923" s="83" t="s">
        <v>12494</v>
      </c>
      <c r="C11923" s="83" t="s">
        <v>206</v>
      </c>
      <c r="D11923" s="359">
        <v>275.13</v>
      </c>
      <c r="E11923" s="522" t="s">
        <v>619</v>
      </c>
    </row>
    <row r="11924" spans="1:5" ht="13.5" x14ac:dyDescent="0.25">
      <c r="A11924" s="83">
        <v>7725</v>
      </c>
      <c r="B11924" s="83" t="s">
        <v>12495</v>
      </c>
      <c r="C11924" s="83" t="s">
        <v>206</v>
      </c>
      <c r="D11924" s="359">
        <v>135</v>
      </c>
      <c r="E11924" s="522" t="s">
        <v>619</v>
      </c>
    </row>
    <row r="11925" spans="1:5" ht="13.5" x14ac:dyDescent="0.25">
      <c r="A11925" s="83">
        <v>7753</v>
      </c>
      <c r="B11925" s="83" t="s">
        <v>12496</v>
      </c>
      <c r="C11925" s="83" t="s">
        <v>206</v>
      </c>
      <c r="D11925" s="359">
        <v>263.19</v>
      </c>
      <c r="E11925" s="522" t="s">
        <v>619</v>
      </c>
    </row>
    <row r="11926" spans="1:5" ht="13.5" x14ac:dyDescent="0.25">
      <c r="A11926" s="83">
        <v>13256</v>
      </c>
      <c r="B11926" s="83" t="s">
        <v>12497</v>
      </c>
      <c r="C11926" s="83" t="s">
        <v>206</v>
      </c>
      <c r="D11926" s="359">
        <v>368.69</v>
      </c>
      <c r="E11926" s="522" t="s">
        <v>619</v>
      </c>
    </row>
    <row r="11927" spans="1:5" ht="13.5" x14ac:dyDescent="0.25">
      <c r="A11927" s="83">
        <v>7757</v>
      </c>
      <c r="B11927" s="83" t="s">
        <v>12498</v>
      </c>
      <c r="C11927" s="83" t="s">
        <v>206</v>
      </c>
      <c r="D11927" s="359">
        <v>393.08</v>
      </c>
      <c r="E11927" s="522" t="s">
        <v>619</v>
      </c>
    </row>
    <row r="11928" spans="1:5" ht="13.5" x14ac:dyDescent="0.25">
      <c r="A11928" s="83">
        <v>7758</v>
      </c>
      <c r="B11928" s="83" t="s">
        <v>12499</v>
      </c>
      <c r="C11928" s="83" t="s">
        <v>206</v>
      </c>
      <c r="D11928" s="359">
        <v>569.49</v>
      </c>
      <c r="E11928" s="522" t="s">
        <v>619</v>
      </c>
    </row>
    <row r="11929" spans="1:5" ht="13.5" x14ac:dyDescent="0.25">
      <c r="A11929" s="83">
        <v>7759</v>
      </c>
      <c r="B11929" s="83" t="s">
        <v>12500</v>
      </c>
      <c r="C11929" s="83" t="s">
        <v>206</v>
      </c>
      <c r="D11929" s="359">
        <v>1578.07</v>
      </c>
      <c r="E11929" s="522" t="s">
        <v>619</v>
      </c>
    </row>
    <row r="11930" spans="1:5" ht="13.5" x14ac:dyDescent="0.25">
      <c r="A11930" s="83">
        <v>40334</v>
      </c>
      <c r="B11930" s="83" t="s">
        <v>12501</v>
      </c>
      <c r="C11930" s="83" t="s">
        <v>206</v>
      </c>
      <c r="D11930" s="359">
        <v>61.82</v>
      </c>
      <c r="E11930" s="522" t="s">
        <v>619</v>
      </c>
    </row>
    <row r="11931" spans="1:5" ht="13.5" x14ac:dyDescent="0.25">
      <c r="A11931" s="83">
        <v>7745</v>
      </c>
      <c r="B11931" s="83" t="s">
        <v>12502</v>
      </c>
      <c r="C11931" s="83" t="s">
        <v>206</v>
      </c>
      <c r="D11931" s="359">
        <v>69.760000000000005</v>
      </c>
      <c r="E11931" s="522" t="s">
        <v>619</v>
      </c>
    </row>
    <row r="11932" spans="1:5" ht="13.5" x14ac:dyDescent="0.25">
      <c r="A11932" s="83">
        <v>7714</v>
      </c>
      <c r="B11932" s="83" t="s">
        <v>12503</v>
      </c>
      <c r="C11932" s="83" t="s">
        <v>206</v>
      </c>
      <c r="D11932" s="359">
        <v>83.38</v>
      </c>
      <c r="E11932" s="522" t="s">
        <v>619</v>
      </c>
    </row>
    <row r="11933" spans="1:5" ht="13.5" x14ac:dyDescent="0.25">
      <c r="A11933" s="83">
        <v>7742</v>
      </c>
      <c r="B11933" s="83" t="s">
        <v>12504</v>
      </c>
      <c r="C11933" s="83" t="s">
        <v>206</v>
      </c>
      <c r="D11933" s="359">
        <v>184</v>
      </c>
      <c r="E11933" s="522" t="s">
        <v>619</v>
      </c>
    </row>
    <row r="11934" spans="1:5" ht="13.5" x14ac:dyDescent="0.25">
      <c r="A11934" s="83">
        <v>7750</v>
      </c>
      <c r="B11934" s="83" t="s">
        <v>12505</v>
      </c>
      <c r="C11934" s="83" t="s">
        <v>206</v>
      </c>
      <c r="D11934" s="359">
        <v>224.62</v>
      </c>
      <c r="E11934" s="522" t="s">
        <v>619</v>
      </c>
    </row>
    <row r="11935" spans="1:5" ht="13.5" x14ac:dyDescent="0.25">
      <c r="A11935" s="83">
        <v>7756</v>
      </c>
      <c r="B11935" s="83" t="s">
        <v>12506</v>
      </c>
      <c r="C11935" s="83" t="s">
        <v>206</v>
      </c>
      <c r="D11935" s="359">
        <v>258.08</v>
      </c>
      <c r="E11935" s="522" t="s">
        <v>619</v>
      </c>
    </row>
    <row r="11936" spans="1:5" ht="13.5" x14ac:dyDescent="0.25">
      <c r="A11936" s="83">
        <v>7765</v>
      </c>
      <c r="B11936" s="83" t="s">
        <v>12507</v>
      </c>
      <c r="C11936" s="83" t="s">
        <v>206</v>
      </c>
      <c r="D11936" s="359">
        <v>289.27999999999997</v>
      </c>
      <c r="E11936" s="522" t="s">
        <v>619</v>
      </c>
    </row>
    <row r="11937" spans="1:5" ht="13.5" x14ac:dyDescent="0.25">
      <c r="A11937" s="83">
        <v>12569</v>
      </c>
      <c r="B11937" s="83" t="s">
        <v>12508</v>
      </c>
      <c r="C11937" s="83" t="s">
        <v>206</v>
      </c>
      <c r="D11937" s="359">
        <v>399.32</v>
      </c>
      <c r="E11937" s="522" t="s">
        <v>619</v>
      </c>
    </row>
    <row r="11938" spans="1:5" ht="13.5" x14ac:dyDescent="0.25">
      <c r="A11938" s="83">
        <v>7766</v>
      </c>
      <c r="B11938" s="83" t="s">
        <v>12509</v>
      </c>
      <c r="C11938" s="83" t="s">
        <v>206</v>
      </c>
      <c r="D11938" s="359">
        <v>424.28</v>
      </c>
      <c r="E11938" s="522" t="s">
        <v>619</v>
      </c>
    </row>
    <row r="11939" spans="1:5" ht="13.5" x14ac:dyDescent="0.25">
      <c r="A11939" s="83">
        <v>7767</v>
      </c>
      <c r="B11939" s="83" t="s">
        <v>12510</v>
      </c>
      <c r="C11939" s="83" t="s">
        <v>206</v>
      </c>
      <c r="D11939" s="359">
        <v>609.20000000000005</v>
      </c>
      <c r="E11939" s="522" t="s">
        <v>619</v>
      </c>
    </row>
    <row r="11940" spans="1:5" ht="13.5" x14ac:dyDescent="0.25">
      <c r="A11940" s="83">
        <v>7727</v>
      </c>
      <c r="B11940" s="83" t="s">
        <v>12511</v>
      </c>
      <c r="C11940" s="83" t="s">
        <v>206</v>
      </c>
      <c r="D11940" s="359">
        <v>1769.74</v>
      </c>
      <c r="E11940" s="522" t="s">
        <v>619</v>
      </c>
    </row>
    <row r="11941" spans="1:5" ht="13.5" x14ac:dyDescent="0.25">
      <c r="A11941" s="83">
        <v>7760</v>
      </c>
      <c r="B11941" s="83" t="s">
        <v>12512</v>
      </c>
      <c r="C11941" s="83" t="s">
        <v>206</v>
      </c>
      <c r="D11941" s="359">
        <v>70.33</v>
      </c>
      <c r="E11941" s="522" t="s">
        <v>619</v>
      </c>
    </row>
    <row r="11942" spans="1:5" ht="13.5" x14ac:dyDescent="0.25">
      <c r="A11942" s="83">
        <v>7761</v>
      </c>
      <c r="B11942" s="83" t="s">
        <v>12513</v>
      </c>
      <c r="C11942" s="83" t="s">
        <v>206</v>
      </c>
      <c r="D11942" s="359">
        <v>73.73</v>
      </c>
      <c r="E11942" s="522" t="s">
        <v>619</v>
      </c>
    </row>
    <row r="11943" spans="1:5" ht="13.5" x14ac:dyDescent="0.25">
      <c r="A11943" s="83">
        <v>7752</v>
      </c>
      <c r="B11943" s="83" t="s">
        <v>12514</v>
      </c>
      <c r="C11943" s="83" t="s">
        <v>206</v>
      </c>
      <c r="D11943" s="359">
        <v>89.62</v>
      </c>
      <c r="E11943" s="522" t="s">
        <v>619</v>
      </c>
    </row>
    <row r="11944" spans="1:5" ht="13.5" x14ac:dyDescent="0.25">
      <c r="A11944" s="83">
        <v>7762</v>
      </c>
      <c r="B11944" s="83" t="s">
        <v>12515</v>
      </c>
      <c r="C11944" s="83" t="s">
        <v>206</v>
      </c>
      <c r="D11944" s="359">
        <v>117.13</v>
      </c>
      <c r="E11944" s="522" t="s">
        <v>619</v>
      </c>
    </row>
    <row r="11945" spans="1:5" ht="13.5" x14ac:dyDescent="0.25">
      <c r="A11945" s="83">
        <v>7722</v>
      </c>
      <c r="B11945" s="83" t="s">
        <v>12516</v>
      </c>
      <c r="C11945" s="83" t="s">
        <v>206</v>
      </c>
      <c r="D11945" s="359">
        <v>179.24</v>
      </c>
      <c r="E11945" s="522" t="s">
        <v>619</v>
      </c>
    </row>
    <row r="11946" spans="1:5" ht="13.5" x14ac:dyDescent="0.25">
      <c r="A11946" s="83">
        <v>7763</v>
      </c>
      <c r="B11946" s="83" t="s">
        <v>12517</v>
      </c>
      <c r="C11946" s="83" t="s">
        <v>206</v>
      </c>
      <c r="D11946" s="359">
        <v>218.38</v>
      </c>
      <c r="E11946" s="522" t="s">
        <v>619</v>
      </c>
    </row>
    <row r="11947" spans="1:5" ht="13.5" x14ac:dyDescent="0.25">
      <c r="A11947" s="83">
        <v>7764</v>
      </c>
      <c r="B11947" s="83" t="s">
        <v>12518</v>
      </c>
      <c r="C11947" s="83" t="s">
        <v>206</v>
      </c>
      <c r="D11947" s="359">
        <v>260.92</v>
      </c>
      <c r="E11947" s="522" t="s">
        <v>619</v>
      </c>
    </row>
    <row r="11948" spans="1:5" ht="13.5" x14ac:dyDescent="0.25">
      <c r="A11948" s="83">
        <v>12572</v>
      </c>
      <c r="B11948" s="83" t="s">
        <v>12519</v>
      </c>
      <c r="C11948" s="83" t="s">
        <v>206</v>
      </c>
      <c r="D11948" s="359">
        <v>368.69</v>
      </c>
      <c r="E11948" s="522" t="s">
        <v>619</v>
      </c>
    </row>
    <row r="11949" spans="1:5" ht="13.5" x14ac:dyDescent="0.25">
      <c r="A11949" s="83">
        <v>12573</v>
      </c>
      <c r="B11949" s="83" t="s">
        <v>12520</v>
      </c>
      <c r="C11949" s="83" t="s">
        <v>206</v>
      </c>
      <c r="D11949" s="359">
        <v>484.97</v>
      </c>
      <c r="E11949" s="522" t="s">
        <v>619</v>
      </c>
    </row>
    <row r="11950" spans="1:5" ht="13.5" x14ac:dyDescent="0.25">
      <c r="A11950" s="83">
        <v>12574</v>
      </c>
      <c r="B11950" s="83" t="s">
        <v>12521</v>
      </c>
      <c r="C11950" s="83" t="s">
        <v>206</v>
      </c>
      <c r="D11950" s="359">
        <v>586.39</v>
      </c>
      <c r="E11950" s="522" t="s">
        <v>619</v>
      </c>
    </row>
    <row r="11951" spans="1:5" ht="13.5" x14ac:dyDescent="0.25">
      <c r="A11951" s="83">
        <v>12575</v>
      </c>
      <c r="B11951" s="83" t="s">
        <v>12522</v>
      </c>
      <c r="C11951" s="83" t="s">
        <v>206</v>
      </c>
      <c r="D11951" s="359">
        <v>890.54</v>
      </c>
      <c r="E11951" s="522" t="s">
        <v>619</v>
      </c>
    </row>
    <row r="11952" spans="1:5" ht="13.5" x14ac:dyDescent="0.25">
      <c r="A11952" s="83">
        <v>12576</v>
      </c>
      <c r="B11952" s="83" t="s">
        <v>12523</v>
      </c>
      <c r="C11952" s="83" t="s">
        <v>206</v>
      </c>
      <c r="D11952" s="359">
        <v>107.77</v>
      </c>
      <c r="E11952" s="522" t="s">
        <v>619</v>
      </c>
    </row>
    <row r="11953" spans="1:5" ht="13.5" x14ac:dyDescent="0.25">
      <c r="A11953" s="83">
        <v>12577</v>
      </c>
      <c r="B11953" s="83" t="s">
        <v>12524</v>
      </c>
      <c r="C11953" s="83" t="s">
        <v>206</v>
      </c>
      <c r="D11953" s="359">
        <v>145.21</v>
      </c>
      <c r="E11953" s="522" t="s">
        <v>619</v>
      </c>
    </row>
    <row r="11954" spans="1:5" ht="13.5" x14ac:dyDescent="0.25">
      <c r="A11954" s="83">
        <v>12578</v>
      </c>
      <c r="B11954" s="83" t="s">
        <v>12525</v>
      </c>
      <c r="C11954" s="83" t="s">
        <v>206</v>
      </c>
      <c r="D11954" s="359">
        <v>175.84</v>
      </c>
      <c r="E11954" s="522" t="s">
        <v>619</v>
      </c>
    </row>
    <row r="11955" spans="1:5" ht="13.5" x14ac:dyDescent="0.25">
      <c r="A11955" s="83">
        <v>12579</v>
      </c>
      <c r="B11955" s="83" t="s">
        <v>12526</v>
      </c>
      <c r="C11955" s="83" t="s">
        <v>206</v>
      </c>
      <c r="D11955" s="359">
        <v>302.89</v>
      </c>
      <c r="E11955" s="522" t="s">
        <v>619</v>
      </c>
    </row>
    <row r="11956" spans="1:5" ht="13.5" x14ac:dyDescent="0.25">
      <c r="A11956" s="83">
        <v>12580</v>
      </c>
      <c r="B11956" s="83" t="s">
        <v>12527</v>
      </c>
      <c r="C11956" s="83" t="s">
        <v>206</v>
      </c>
      <c r="D11956" s="359">
        <v>315.60000000000002</v>
      </c>
      <c r="E11956" s="522" t="s">
        <v>619</v>
      </c>
    </row>
    <row r="11957" spans="1:5" ht="13.5" x14ac:dyDescent="0.25">
      <c r="A11957" s="83">
        <v>12581</v>
      </c>
      <c r="B11957" s="83" t="s">
        <v>12528</v>
      </c>
      <c r="C11957" s="83" t="s">
        <v>206</v>
      </c>
      <c r="D11957" s="359">
        <v>338.06</v>
      </c>
      <c r="E11957" s="522" t="s">
        <v>619</v>
      </c>
    </row>
    <row r="11958" spans="1:5" ht="13.5" x14ac:dyDescent="0.25">
      <c r="A11958" s="83">
        <v>7720</v>
      </c>
      <c r="B11958" s="83" t="s">
        <v>12529</v>
      </c>
      <c r="C11958" s="83" t="s">
        <v>206</v>
      </c>
      <c r="D11958" s="359">
        <v>528.65</v>
      </c>
      <c r="E11958" s="522" t="s">
        <v>619</v>
      </c>
    </row>
    <row r="11959" spans="1:5" ht="13.5" x14ac:dyDescent="0.25">
      <c r="A11959" s="83">
        <v>40335</v>
      </c>
      <c r="B11959" s="83" t="s">
        <v>12530</v>
      </c>
      <c r="C11959" s="83" t="s">
        <v>206</v>
      </c>
      <c r="D11959" s="359">
        <v>110.6</v>
      </c>
      <c r="E11959" s="522" t="s">
        <v>619</v>
      </c>
    </row>
    <row r="11960" spans="1:5" ht="13.5" x14ac:dyDescent="0.25">
      <c r="A11960" s="83">
        <v>7740</v>
      </c>
      <c r="B11960" s="83" t="s">
        <v>12531</v>
      </c>
      <c r="C11960" s="83" t="s">
        <v>206</v>
      </c>
      <c r="D11960" s="359">
        <v>113.44</v>
      </c>
      <c r="E11960" s="522" t="s">
        <v>619</v>
      </c>
    </row>
    <row r="11961" spans="1:5" ht="13.5" x14ac:dyDescent="0.25">
      <c r="A11961" s="83">
        <v>7741</v>
      </c>
      <c r="B11961" s="83" t="s">
        <v>12532</v>
      </c>
      <c r="C11961" s="83" t="s">
        <v>206</v>
      </c>
      <c r="D11961" s="359">
        <v>209.87</v>
      </c>
      <c r="E11961" s="522" t="s">
        <v>619</v>
      </c>
    </row>
    <row r="11962" spans="1:5" ht="13.5" x14ac:dyDescent="0.25">
      <c r="A11962" s="83">
        <v>7774</v>
      </c>
      <c r="B11962" s="83" t="s">
        <v>12533</v>
      </c>
      <c r="C11962" s="83" t="s">
        <v>206</v>
      </c>
      <c r="D11962" s="359">
        <v>257.52</v>
      </c>
      <c r="E11962" s="522" t="s">
        <v>619</v>
      </c>
    </row>
    <row r="11963" spans="1:5" ht="13.5" x14ac:dyDescent="0.25">
      <c r="A11963" s="83">
        <v>7744</v>
      </c>
      <c r="B11963" s="83" t="s">
        <v>12534</v>
      </c>
      <c r="C11963" s="83" t="s">
        <v>206</v>
      </c>
      <c r="D11963" s="359">
        <v>336.36</v>
      </c>
      <c r="E11963" s="522" t="s">
        <v>619</v>
      </c>
    </row>
    <row r="11964" spans="1:5" ht="13.5" x14ac:dyDescent="0.25">
      <c r="A11964" s="83">
        <v>7773</v>
      </c>
      <c r="B11964" s="83" t="s">
        <v>12535</v>
      </c>
      <c r="C11964" s="83" t="s">
        <v>206</v>
      </c>
      <c r="D11964" s="359">
        <v>343.79</v>
      </c>
      <c r="E11964" s="522" t="s">
        <v>619</v>
      </c>
    </row>
    <row r="11965" spans="1:5" ht="13.5" x14ac:dyDescent="0.25">
      <c r="A11965" s="83">
        <v>7754</v>
      </c>
      <c r="B11965" s="83" t="s">
        <v>12536</v>
      </c>
      <c r="C11965" s="83" t="s">
        <v>206</v>
      </c>
      <c r="D11965" s="359">
        <v>521.28</v>
      </c>
      <c r="E11965" s="522" t="s">
        <v>619</v>
      </c>
    </row>
    <row r="11966" spans="1:5" ht="13.5" x14ac:dyDescent="0.25">
      <c r="A11966" s="83">
        <v>7735</v>
      </c>
      <c r="B11966" s="83" t="s">
        <v>12537</v>
      </c>
      <c r="C11966" s="83" t="s">
        <v>206</v>
      </c>
      <c r="D11966" s="359">
        <v>675</v>
      </c>
      <c r="E11966" s="522" t="s">
        <v>619</v>
      </c>
    </row>
    <row r="11967" spans="1:5" ht="13.5" x14ac:dyDescent="0.25">
      <c r="A11967" s="83">
        <v>7755</v>
      </c>
      <c r="B11967" s="83" t="s">
        <v>12538</v>
      </c>
      <c r="C11967" s="83" t="s">
        <v>206</v>
      </c>
      <c r="D11967" s="359">
        <v>133.86000000000001</v>
      </c>
      <c r="E11967" s="522" t="s">
        <v>619</v>
      </c>
    </row>
    <row r="11968" spans="1:5" ht="13.5" x14ac:dyDescent="0.25">
      <c r="A11968" s="83">
        <v>7776</v>
      </c>
      <c r="B11968" s="83" t="s">
        <v>12539</v>
      </c>
      <c r="C11968" s="83" t="s">
        <v>206</v>
      </c>
      <c r="D11968" s="359">
        <v>279.07</v>
      </c>
      <c r="E11968" s="522" t="s">
        <v>619</v>
      </c>
    </row>
    <row r="11969" spans="1:5" ht="13.5" x14ac:dyDescent="0.25">
      <c r="A11969" s="83">
        <v>7743</v>
      </c>
      <c r="B11969" s="83" t="s">
        <v>12540</v>
      </c>
      <c r="C11969" s="83" t="s">
        <v>206</v>
      </c>
      <c r="D11969" s="359">
        <v>295.52</v>
      </c>
      <c r="E11969" s="522" t="s">
        <v>619</v>
      </c>
    </row>
    <row r="11970" spans="1:5" ht="13.5" x14ac:dyDescent="0.25">
      <c r="A11970" s="83">
        <v>7733</v>
      </c>
      <c r="B11970" s="83" t="s">
        <v>12541</v>
      </c>
      <c r="C11970" s="83" t="s">
        <v>206</v>
      </c>
      <c r="D11970" s="359">
        <v>385.71</v>
      </c>
      <c r="E11970" s="522" t="s">
        <v>619</v>
      </c>
    </row>
    <row r="11971" spans="1:5" ht="13.5" x14ac:dyDescent="0.25">
      <c r="A11971" s="83">
        <v>7775</v>
      </c>
      <c r="B11971" s="83" t="s">
        <v>12542</v>
      </c>
      <c r="C11971" s="83" t="s">
        <v>206</v>
      </c>
      <c r="D11971" s="359">
        <v>422.58</v>
      </c>
      <c r="E11971" s="522" t="s">
        <v>619</v>
      </c>
    </row>
    <row r="11972" spans="1:5" ht="13.5" x14ac:dyDescent="0.25">
      <c r="A11972" s="83">
        <v>7734</v>
      </c>
      <c r="B11972" s="83" t="s">
        <v>12543</v>
      </c>
      <c r="C11972" s="83" t="s">
        <v>206</v>
      </c>
      <c r="D11972" s="359">
        <v>598.41999999999996</v>
      </c>
      <c r="E11972" s="522" t="s">
        <v>619</v>
      </c>
    </row>
    <row r="11973" spans="1:5" ht="13.5" x14ac:dyDescent="0.25">
      <c r="A11973" s="83">
        <v>37449</v>
      </c>
      <c r="B11973" s="83" t="s">
        <v>12544</v>
      </c>
      <c r="C11973" s="83" t="s">
        <v>206</v>
      </c>
      <c r="D11973" s="359">
        <v>24.96</v>
      </c>
      <c r="E11973" s="522" t="s">
        <v>619</v>
      </c>
    </row>
    <row r="11974" spans="1:5" ht="13.5" x14ac:dyDescent="0.25">
      <c r="A11974" s="83">
        <v>37450</v>
      </c>
      <c r="B11974" s="83" t="s">
        <v>12545</v>
      </c>
      <c r="C11974" s="83" t="s">
        <v>206</v>
      </c>
      <c r="D11974" s="359">
        <v>34.950000000000003</v>
      </c>
      <c r="E11974" s="522" t="s">
        <v>619</v>
      </c>
    </row>
    <row r="11975" spans="1:5" ht="13.5" x14ac:dyDescent="0.25">
      <c r="A11975" s="83">
        <v>37451</v>
      </c>
      <c r="B11975" s="83" t="s">
        <v>12546</v>
      </c>
      <c r="C11975" s="83" t="s">
        <v>206</v>
      </c>
      <c r="D11975" s="359">
        <v>48.79</v>
      </c>
      <c r="E11975" s="522" t="s">
        <v>619</v>
      </c>
    </row>
    <row r="11976" spans="1:5" ht="13.5" x14ac:dyDescent="0.25">
      <c r="A11976" s="83">
        <v>37452</v>
      </c>
      <c r="B11976" s="83" t="s">
        <v>12547</v>
      </c>
      <c r="C11976" s="83" t="s">
        <v>206</v>
      </c>
      <c r="D11976" s="359">
        <v>70.92</v>
      </c>
      <c r="E11976" s="522" t="s">
        <v>619</v>
      </c>
    </row>
    <row r="11977" spans="1:5" ht="13.5" x14ac:dyDescent="0.25">
      <c r="A11977" s="83">
        <v>37453</v>
      </c>
      <c r="B11977" s="83" t="s">
        <v>12548</v>
      </c>
      <c r="C11977" s="83" t="s">
        <v>206</v>
      </c>
      <c r="D11977" s="359">
        <v>81.680000000000007</v>
      </c>
      <c r="E11977" s="522" t="s">
        <v>619</v>
      </c>
    </row>
    <row r="11978" spans="1:5" ht="13.5" x14ac:dyDescent="0.25">
      <c r="A11978" s="83">
        <v>7778</v>
      </c>
      <c r="B11978" s="83" t="s">
        <v>12549</v>
      </c>
      <c r="C11978" s="83" t="s">
        <v>206</v>
      </c>
      <c r="D11978" s="359">
        <v>30.64</v>
      </c>
      <c r="E11978" s="522" t="s">
        <v>619</v>
      </c>
    </row>
    <row r="11979" spans="1:5" ht="13.5" x14ac:dyDescent="0.25">
      <c r="A11979" s="83">
        <v>7796</v>
      </c>
      <c r="B11979" s="83" t="s">
        <v>12550</v>
      </c>
      <c r="C11979" s="83" t="s">
        <v>206</v>
      </c>
      <c r="D11979" s="359">
        <v>41.99</v>
      </c>
      <c r="E11979" s="522" t="s">
        <v>619</v>
      </c>
    </row>
    <row r="11980" spans="1:5" ht="13.5" x14ac:dyDescent="0.25">
      <c r="A11980" s="83">
        <v>7781</v>
      </c>
      <c r="B11980" s="83" t="s">
        <v>12551</v>
      </c>
      <c r="C11980" s="83" t="s">
        <v>206</v>
      </c>
      <c r="D11980" s="359">
        <v>49.62</v>
      </c>
      <c r="E11980" s="522" t="s">
        <v>619</v>
      </c>
    </row>
    <row r="11981" spans="1:5" ht="13.5" x14ac:dyDescent="0.25">
      <c r="A11981" s="83">
        <v>7795</v>
      </c>
      <c r="B11981" s="83" t="s">
        <v>12552</v>
      </c>
      <c r="C11981" s="83" t="s">
        <v>206</v>
      </c>
      <c r="D11981" s="359">
        <v>73.849999999999994</v>
      </c>
      <c r="E11981" s="522" t="s">
        <v>619</v>
      </c>
    </row>
    <row r="11982" spans="1:5" ht="13.5" x14ac:dyDescent="0.25">
      <c r="A11982" s="83">
        <v>7791</v>
      </c>
      <c r="B11982" s="83" t="s">
        <v>12553</v>
      </c>
      <c r="C11982" s="83" t="s">
        <v>206</v>
      </c>
      <c r="D11982" s="359">
        <v>88.4</v>
      </c>
      <c r="E11982" s="522" t="s">
        <v>619</v>
      </c>
    </row>
    <row r="11983" spans="1:5" ht="13.5" x14ac:dyDescent="0.25">
      <c r="A11983" s="83">
        <v>7783</v>
      </c>
      <c r="B11983" s="83" t="s">
        <v>12554</v>
      </c>
      <c r="C11983" s="83" t="s">
        <v>206</v>
      </c>
      <c r="D11983" s="359">
        <v>31.32</v>
      </c>
      <c r="E11983" s="522" t="s">
        <v>619</v>
      </c>
    </row>
    <row r="11984" spans="1:5" ht="13.5" x14ac:dyDescent="0.25">
      <c r="A11984" s="83">
        <v>7790</v>
      </c>
      <c r="B11984" s="83" t="s">
        <v>12555</v>
      </c>
      <c r="C11984" s="83" t="s">
        <v>206</v>
      </c>
      <c r="D11984" s="359">
        <v>49.36</v>
      </c>
      <c r="E11984" s="522" t="s">
        <v>619</v>
      </c>
    </row>
    <row r="11985" spans="1:5" ht="13.5" x14ac:dyDescent="0.25">
      <c r="A11985" s="83">
        <v>7785</v>
      </c>
      <c r="B11985" s="83" t="s">
        <v>12556</v>
      </c>
      <c r="C11985" s="83" t="s">
        <v>206</v>
      </c>
      <c r="D11985" s="359">
        <v>54.47</v>
      </c>
      <c r="E11985" s="522" t="s">
        <v>619</v>
      </c>
    </row>
    <row r="11986" spans="1:5" ht="13.5" x14ac:dyDescent="0.25">
      <c r="A11986" s="83">
        <v>7792</v>
      </c>
      <c r="B11986" s="83" t="s">
        <v>12557</v>
      </c>
      <c r="C11986" s="83" t="s">
        <v>206</v>
      </c>
      <c r="D11986" s="359">
        <v>77.25</v>
      </c>
      <c r="E11986" s="522" t="s">
        <v>619</v>
      </c>
    </row>
    <row r="11987" spans="1:5" ht="13.5" x14ac:dyDescent="0.25">
      <c r="A11987" s="83">
        <v>7793</v>
      </c>
      <c r="B11987" s="83" t="s">
        <v>12558</v>
      </c>
      <c r="C11987" s="83" t="s">
        <v>206</v>
      </c>
      <c r="D11987" s="359">
        <v>91.24</v>
      </c>
      <c r="E11987" s="522" t="s">
        <v>619</v>
      </c>
    </row>
    <row r="11988" spans="1:5" ht="13.5" x14ac:dyDescent="0.25">
      <c r="A11988" s="83">
        <v>13159</v>
      </c>
      <c r="B11988" s="83" t="s">
        <v>12559</v>
      </c>
      <c r="C11988" s="83" t="s">
        <v>206</v>
      </c>
      <c r="D11988" s="359">
        <v>79.44</v>
      </c>
      <c r="E11988" s="522" t="s">
        <v>619</v>
      </c>
    </row>
    <row r="11989" spans="1:5" ht="13.5" x14ac:dyDescent="0.25">
      <c r="A11989" s="83">
        <v>13168</v>
      </c>
      <c r="B11989" s="83" t="s">
        <v>12560</v>
      </c>
      <c r="C11989" s="83" t="s">
        <v>206</v>
      </c>
      <c r="D11989" s="359">
        <v>96.46</v>
      </c>
      <c r="E11989" s="522" t="s">
        <v>619</v>
      </c>
    </row>
    <row r="11990" spans="1:5" ht="13.5" x14ac:dyDescent="0.25">
      <c r="A11990" s="83">
        <v>13173</v>
      </c>
      <c r="B11990" s="83" t="s">
        <v>12561</v>
      </c>
      <c r="C11990" s="83" t="s">
        <v>206</v>
      </c>
      <c r="D11990" s="359">
        <v>130.5</v>
      </c>
      <c r="E11990" s="522" t="s">
        <v>619</v>
      </c>
    </row>
    <row r="11991" spans="1:5" ht="13.5" x14ac:dyDescent="0.25">
      <c r="A11991" s="83">
        <v>12583</v>
      </c>
      <c r="B11991" s="83" t="s">
        <v>12562</v>
      </c>
      <c r="C11991" s="83" t="s">
        <v>206</v>
      </c>
      <c r="D11991" s="359">
        <v>26.1</v>
      </c>
      <c r="E11991" s="522" t="s">
        <v>619</v>
      </c>
    </row>
    <row r="11992" spans="1:5" ht="13.5" x14ac:dyDescent="0.25">
      <c r="A11992" s="83">
        <v>12584</v>
      </c>
      <c r="B11992" s="83" t="s">
        <v>12563</v>
      </c>
      <c r="C11992" s="83" t="s">
        <v>206</v>
      </c>
      <c r="D11992" s="359">
        <v>34.04</v>
      </c>
      <c r="E11992" s="522" t="s">
        <v>619</v>
      </c>
    </row>
    <row r="11993" spans="1:5" ht="13.5" x14ac:dyDescent="0.25">
      <c r="A11993" s="83">
        <v>12613</v>
      </c>
      <c r="B11993" s="83" t="s">
        <v>12564</v>
      </c>
      <c r="C11993" s="83" t="s">
        <v>225</v>
      </c>
      <c r="D11993" s="359">
        <v>20.45</v>
      </c>
      <c r="E11993" s="522" t="s">
        <v>619</v>
      </c>
    </row>
    <row r="11994" spans="1:5" ht="13.5" x14ac:dyDescent="0.25">
      <c r="A11994" s="83">
        <v>1031</v>
      </c>
      <c r="B11994" s="83" t="s">
        <v>12565</v>
      </c>
      <c r="C11994" s="83" t="s">
        <v>225</v>
      </c>
      <c r="D11994" s="359">
        <v>15.71</v>
      </c>
      <c r="E11994" s="522" t="s">
        <v>619</v>
      </c>
    </row>
    <row r="11995" spans="1:5" ht="13.5" x14ac:dyDescent="0.25">
      <c r="A11995" s="83">
        <v>39707</v>
      </c>
      <c r="B11995" s="83" t="s">
        <v>12566</v>
      </c>
      <c r="C11995" s="83" t="s">
        <v>206</v>
      </c>
      <c r="D11995" s="359">
        <v>3.35</v>
      </c>
      <c r="E11995" s="522" t="s">
        <v>619</v>
      </c>
    </row>
    <row r="11996" spans="1:5" ht="13.5" x14ac:dyDescent="0.25">
      <c r="A11996" s="83">
        <v>39708</v>
      </c>
      <c r="B11996" s="83" t="s">
        <v>12567</v>
      </c>
      <c r="C11996" s="83" t="s">
        <v>206</v>
      </c>
      <c r="D11996" s="359">
        <v>3.25</v>
      </c>
      <c r="E11996" s="522" t="s">
        <v>619</v>
      </c>
    </row>
    <row r="11997" spans="1:5" ht="13.5" x14ac:dyDescent="0.25">
      <c r="A11997" s="83">
        <v>39710</v>
      </c>
      <c r="B11997" s="83" t="s">
        <v>12568</v>
      </c>
      <c r="C11997" s="83" t="s">
        <v>206</v>
      </c>
      <c r="D11997" s="359">
        <v>2.29</v>
      </c>
      <c r="E11997" s="522" t="s">
        <v>619</v>
      </c>
    </row>
    <row r="11998" spans="1:5" ht="13.5" x14ac:dyDescent="0.25">
      <c r="A11998" s="83">
        <v>39709</v>
      </c>
      <c r="B11998" s="83" t="s">
        <v>12569</v>
      </c>
      <c r="C11998" s="83" t="s">
        <v>206</v>
      </c>
      <c r="D11998" s="359">
        <v>3.17</v>
      </c>
      <c r="E11998" s="522" t="s">
        <v>619</v>
      </c>
    </row>
    <row r="11999" spans="1:5" ht="13.5" x14ac:dyDescent="0.25">
      <c r="A11999" s="83">
        <v>39711</v>
      </c>
      <c r="B11999" s="83" t="s">
        <v>12570</v>
      </c>
      <c r="C11999" s="83" t="s">
        <v>206</v>
      </c>
      <c r="D11999" s="359">
        <v>3.56</v>
      </c>
      <c r="E11999" s="522" t="s">
        <v>619</v>
      </c>
    </row>
    <row r="12000" spans="1:5" ht="13.5" x14ac:dyDescent="0.25">
      <c r="A12000" s="83">
        <v>39712</v>
      </c>
      <c r="B12000" s="83" t="s">
        <v>12571</v>
      </c>
      <c r="C12000" s="83" t="s">
        <v>206</v>
      </c>
      <c r="D12000" s="359">
        <v>1.25</v>
      </c>
      <c r="E12000" s="522" t="s">
        <v>619</v>
      </c>
    </row>
    <row r="12001" spans="1:5" ht="13.5" x14ac:dyDescent="0.25">
      <c r="A12001" s="83">
        <v>39713</v>
      </c>
      <c r="B12001" s="83" t="s">
        <v>12572</v>
      </c>
      <c r="C12001" s="83" t="s">
        <v>206</v>
      </c>
      <c r="D12001" s="359">
        <v>0.98</v>
      </c>
      <c r="E12001" s="522" t="s">
        <v>619</v>
      </c>
    </row>
    <row r="12002" spans="1:5" ht="13.5" x14ac:dyDescent="0.25">
      <c r="A12002" s="83">
        <v>39714</v>
      </c>
      <c r="B12002" s="83" t="s">
        <v>12573</v>
      </c>
      <c r="C12002" s="83" t="s">
        <v>206</v>
      </c>
      <c r="D12002" s="359">
        <v>2.2599999999999998</v>
      </c>
      <c r="E12002" s="522" t="s">
        <v>619</v>
      </c>
    </row>
    <row r="12003" spans="1:5" ht="13.5" x14ac:dyDescent="0.25">
      <c r="A12003" s="83">
        <v>39715</v>
      </c>
      <c r="B12003" s="83" t="s">
        <v>12574</v>
      </c>
      <c r="C12003" s="83" t="s">
        <v>206</v>
      </c>
      <c r="D12003" s="359">
        <v>1.61</v>
      </c>
      <c r="E12003" s="522" t="s">
        <v>619</v>
      </c>
    </row>
    <row r="12004" spans="1:5" ht="13.5" x14ac:dyDescent="0.25">
      <c r="A12004" s="83">
        <v>39716</v>
      </c>
      <c r="B12004" s="83" t="s">
        <v>12575</v>
      </c>
      <c r="C12004" s="83" t="s">
        <v>206</v>
      </c>
      <c r="D12004" s="359">
        <v>1.22</v>
      </c>
      <c r="E12004" s="522" t="s">
        <v>619</v>
      </c>
    </row>
    <row r="12005" spans="1:5" ht="13.5" x14ac:dyDescent="0.25">
      <c r="A12005" s="83">
        <v>39718</v>
      </c>
      <c r="B12005" s="83" t="s">
        <v>12576</v>
      </c>
      <c r="C12005" s="83" t="s">
        <v>206</v>
      </c>
      <c r="D12005" s="359">
        <v>2.08</v>
      </c>
      <c r="E12005" s="522" t="s">
        <v>619</v>
      </c>
    </row>
    <row r="12006" spans="1:5" ht="13.5" x14ac:dyDescent="0.25">
      <c r="A12006" s="83">
        <v>9813</v>
      </c>
      <c r="B12006" s="83" t="s">
        <v>12577</v>
      </c>
      <c r="C12006" s="83" t="s">
        <v>206</v>
      </c>
      <c r="D12006" s="359">
        <v>5.5</v>
      </c>
      <c r="E12006" s="522" t="s">
        <v>619</v>
      </c>
    </row>
    <row r="12007" spans="1:5" ht="13.5" x14ac:dyDescent="0.25">
      <c r="A12007" s="83">
        <v>9815</v>
      </c>
      <c r="B12007" s="83" t="s">
        <v>12578</v>
      </c>
      <c r="C12007" s="83" t="s">
        <v>206</v>
      </c>
      <c r="D12007" s="359">
        <v>10.86</v>
      </c>
      <c r="E12007" s="522" t="s">
        <v>619</v>
      </c>
    </row>
    <row r="12008" spans="1:5" ht="13.5" x14ac:dyDescent="0.25">
      <c r="A12008" s="83">
        <v>25876</v>
      </c>
      <c r="B12008" s="83" t="s">
        <v>12579</v>
      </c>
      <c r="C12008" s="83" t="s">
        <v>206</v>
      </c>
      <c r="D12008" s="359">
        <v>5404.66</v>
      </c>
      <c r="E12008" s="522" t="s">
        <v>619</v>
      </c>
    </row>
    <row r="12009" spans="1:5" ht="13.5" x14ac:dyDescent="0.25">
      <c r="A12009" s="83">
        <v>25888</v>
      </c>
      <c r="B12009" s="83" t="s">
        <v>12580</v>
      </c>
      <c r="C12009" s="83" t="s">
        <v>206</v>
      </c>
      <c r="D12009" s="359">
        <v>132.46</v>
      </c>
      <c r="E12009" s="522" t="s">
        <v>619</v>
      </c>
    </row>
    <row r="12010" spans="1:5" ht="13.5" x14ac:dyDescent="0.25">
      <c r="A12010" s="83">
        <v>25874</v>
      </c>
      <c r="B12010" s="83" t="s">
        <v>12581</v>
      </c>
      <c r="C12010" s="83" t="s">
        <v>206</v>
      </c>
      <c r="D12010" s="359">
        <v>9478.9699999999993</v>
      </c>
      <c r="E12010" s="522" t="s">
        <v>619</v>
      </c>
    </row>
    <row r="12011" spans="1:5" ht="13.5" x14ac:dyDescent="0.25">
      <c r="A12011" s="83">
        <v>25877</v>
      </c>
      <c r="B12011" s="83" t="s">
        <v>12582</v>
      </c>
      <c r="C12011" s="83" t="s">
        <v>206</v>
      </c>
      <c r="D12011" s="359">
        <v>12934.41</v>
      </c>
      <c r="E12011" s="522" t="s">
        <v>619</v>
      </c>
    </row>
    <row r="12012" spans="1:5" ht="13.5" x14ac:dyDescent="0.25">
      <c r="A12012" s="83">
        <v>25878</v>
      </c>
      <c r="B12012" s="83" t="s">
        <v>12583</v>
      </c>
      <c r="C12012" s="83" t="s">
        <v>206</v>
      </c>
      <c r="D12012" s="359">
        <v>284.33</v>
      </c>
      <c r="E12012" s="522" t="s">
        <v>619</v>
      </c>
    </row>
    <row r="12013" spans="1:5" ht="13.5" x14ac:dyDescent="0.25">
      <c r="A12013" s="83">
        <v>25879</v>
      </c>
      <c r="B12013" s="83" t="s">
        <v>12584</v>
      </c>
      <c r="C12013" s="83" t="s">
        <v>206</v>
      </c>
      <c r="D12013" s="359">
        <v>12269.83</v>
      </c>
      <c r="E12013" s="522" t="s">
        <v>619</v>
      </c>
    </row>
    <row r="12014" spans="1:5" ht="13.5" x14ac:dyDescent="0.25">
      <c r="A12014" s="83">
        <v>25887</v>
      </c>
      <c r="B12014" s="83" t="s">
        <v>12585</v>
      </c>
      <c r="C12014" s="83" t="s">
        <v>206</v>
      </c>
      <c r="D12014" s="359">
        <v>4902</v>
      </c>
      <c r="E12014" s="522" t="s">
        <v>619</v>
      </c>
    </row>
    <row r="12015" spans="1:5" ht="13.5" x14ac:dyDescent="0.25">
      <c r="A12015" s="83">
        <v>25880</v>
      </c>
      <c r="B12015" s="83" t="s">
        <v>12586</v>
      </c>
      <c r="C12015" s="83" t="s">
        <v>206</v>
      </c>
      <c r="D12015" s="359">
        <v>443.23</v>
      </c>
      <c r="E12015" s="522" t="s">
        <v>619</v>
      </c>
    </row>
    <row r="12016" spans="1:5" ht="13.5" x14ac:dyDescent="0.25">
      <c r="A12016" s="83">
        <v>25881</v>
      </c>
      <c r="B12016" s="83" t="s">
        <v>12587</v>
      </c>
      <c r="C12016" s="83" t="s">
        <v>206</v>
      </c>
      <c r="D12016" s="359">
        <v>1086.04</v>
      </c>
      <c r="E12016" s="522" t="s">
        <v>619</v>
      </c>
    </row>
    <row r="12017" spans="1:5" ht="13.5" x14ac:dyDescent="0.25">
      <c r="A12017" s="83">
        <v>25882</v>
      </c>
      <c r="B12017" s="83" t="s">
        <v>12588</v>
      </c>
      <c r="C12017" s="83" t="s">
        <v>206</v>
      </c>
      <c r="D12017" s="359">
        <v>1749.21</v>
      </c>
      <c r="E12017" s="522" t="s">
        <v>619</v>
      </c>
    </row>
    <row r="12018" spans="1:5" ht="13.5" x14ac:dyDescent="0.25">
      <c r="A12018" s="83">
        <v>25883</v>
      </c>
      <c r="B12018" s="83" t="s">
        <v>12589</v>
      </c>
      <c r="C12018" s="83" t="s">
        <v>206</v>
      </c>
      <c r="D12018" s="359">
        <v>28.22</v>
      </c>
      <c r="E12018" s="522" t="s">
        <v>619</v>
      </c>
    </row>
    <row r="12019" spans="1:5" ht="13.5" x14ac:dyDescent="0.25">
      <c r="A12019" s="83">
        <v>25884</v>
      </c>
      <c r="B12019" s="83" t="s">
        <v>12590</v>
      </c>
      <c r="C12019" s="83" t="s">
        <v>206</v>
      </c>
      <c r="D12019" s="359">
        <v>3070.97</v>
      </c>
      <c r="E12019" s="522" t="s">
        <v>619</v>
      </c>
    </row>
    <row r="12020" spans="1:5" ht="13.5" x14ac:dyDescent="0.25">
      <c r="A12020" s="83">
        <v>25885</v>
      </c>
      <c r="B12020" s="83" t="s">
        <v>12591</v>
      </c>
      <c r="C12020" s="83" t="s">
        <v>206</v>
      </c>
      <c r="D12020" s="359">
        <v>4567.3900000000003</v>
      </c>
      <c r="E12020" s="522" t="s">
        <v>619</v>
      </c>
    </row>
    <row r="12021" spans="1:5" ht="13.5" x14ac:dyDescent="0.25">
      <c r="A12021" s="83">
        <v>25889</v>
      </c>
      <c r="B12021" s="83" t="s">
        <v>12592</v>
      </c>
      <c r="C12021" s="83" t="s">
        <v>206</v>
      </c>
      <c r="D12021" s="359">
        <v>2290.4299999999998</v>
      </c>
      <c r="E12021" s="522" t="s">
        <v>619</v>
      </c>
    </row>
    <row r="12022" spans="1:5" ht="13.5" x14ac:dyDescent="0.25">
      <c r="A12022" s="83">
        <v>25886</v>
      </c>
      <c r="B12022" s="83" t="s">
        <v>12593</v>
      </c>
      <c r="C12022" s="83" t="s">
        <v>206</v>
      </c>
      <c r="D12022" s="359">
        <v>63.11</v>
      </c>
      <c r="E12022" s="522" t="s">
        <v>619</v>
      </c>
    </row>
    <row r="12023" spans="1:5" ht="13.5" x14ac:dyDescent="0.25">
      <c r="A12023" s="83">
        <v>25875</v>
      </c>
      <c r="B12023" s="83" t="s">
        <v>12594</v>
      </c>
      <c r="C12023" s="83" t="s">
        <v>206</v>
      </c>
      <c r="D12023" s="359">
        <v>2988.24</v>
      </c>
      <c r="E12023" s="522" t="s">
        <v>619</v>
      </c>
    </row>
    <row r="12024" spans="1:5" ht="13.5" x14ac:dyDescent="0.25">
      <c r="A12024" s="83">
        <v>9876</v>
      </c>
      <c r="B12024" s="83" t="s">
        <v>12595</v>
      </c>
      <c r="C12024" s="83" t="s">
        <v>206</v>
      </c>
      <c r="D12024" s="359">
        <v>33.74</v>
      </c>
      <c r="E12024" s="522" t="s">
        <v>619</v>
      </c>
    </row>
    <row r="12025" spans="1:5" ht="13.5" x14ac:dyDescent="0.25">
      <c r="A12025" s="83">
        <v>9877</v>
      </c>
      <c r="B12025" s="83" t="s">
        <v>12596</v>
      </c>
      <c r="C12025" s="83" t="s">
        <v>206</v>
      </c>
      <c r="D12025" s="359">
        <v>118.18</v>
      </c>
      <c r="E12025" s="522" t="s">
        <v>619</v>
      </c>
    </row>
    <row r="12026" spans="1:5" ht="13.5" x14ac:dyDescent="0.25">
      <c r="A12026" s="83">
        <v>9878</v>
      </c>
      <c r="B12026" s="83" t="s">
        <v>12597</v>
      </c>
      <c r="C12026" s="83" t="s">
        <v>206</v>
      </c>
      <c r="D12026" s="359">
        <v>153.93</v>
      </c>
      <c r="E12026" s="522" t="s">
        <v>619</v>
      </c>
    </row>
    <row r="12027" spans="1:5" ht="13.5" x14ac:dyDescent="0.25">
      <c r="A12027" s="83">
        <v>9879</v>
      </c>
      <c r="B12027" s="83" t="s">
        <v>12598</v>
      </c>
      <c r="C12027" s="83" t="s">
        <v>206</v>
      </c>
      <c r="D12027" s="359">
        <v>367.41</v>
      </c>
      <c r="E12027" s="522" t="s">
        <v>619</v>
      </c>
    </row>
    <row r="12028" spans="1:5" ht="13.5" x14ac:dyDescent="0.25">
      <c r="A12028" s="83">
        <v>41986</v>
      </c>
      <c r="B12028" s="83" t="s">
        <v>12599</v>
      </c>
      <c r="C12028" s="83" t="s">
        <v>206</v>
      </c>
      <c r="D12028" s="359">
        <v>4517.32</v>
      </c>
      <c r="E12028" s="522" t="s">
        <v>619</v>
      </c>
    </row>
    <row r="12029" spans="1:5" ht="13.5" x14ac:dyDescent="0.25">
      <c r="A12029" s="83">
        <v>43422</v>
      </c>
      <c r="B12029" s="83" t="s">
        <v>12600</v>
      </c>
      <c r="C12029" s="83" t="s">
        <v>206</v>
      </c>
      <c r="D12029" s="359">
        <v>5540.05</v>
      </c>
      <c r="E12029" s="522" t="s">
        <v>619</v>
      </c>
    </row>
    <row r="12030" spans="1:5" ht="13.5" x14ac:dyDescent="0.25">
      <c r="A12030" s="83">
        <v>41987</v>
      </c>
      <c r="B12030" s="83" t="s">
        <v>12601</v>
      </c>
      <c r="C12030" s="83" t="s">
        <v>206</v>
      </c>
      <c r="D12030" s="359">
        <v>6421.38</v>
      </c>
      <c r="E12030" s="522" t="s">
        <v>619</v>
      </c>
    </row>
    <row r="12031" spans="1:5" ht="13.5" x14ac:dyDescent="0.25">
      <c r="A12031" s="83">
        <v>41988</v>
      </c>
      <c r="B12031" s="83" t="s">
        <v>12602</v>
      </c>
      <c r="C12031" s="83" t="s">
        <v>206</v>
      </c>
      <c r="D12031" s="359">
        <v>8481.7199999999993</v>
      </c>
      <c r="E12031" s="522" t="s">
        <v>619</v>
      </c>
    </row>
    <row r="12032" spans="1:5" ht="13.5" x14ac:dyDescent="0.25">
      <c r="A12032" s="83">
        <v>41697</v>
      </c>
      <c r="B12032" s="83" t="s">
        <v>12603</v>
      </c>
      <c r="C12032" s="83" t="s">
        <v>206</v>
      </c>
      <c r="D12032" s="359">
        <v>1503.36</v>
      </c>
      <c r="E12032" s="522" t="s">
        <v>619</v>
      </c>
    </row>
    <row r="12033" spans="1:5" ht="13.5" x14ac:dyDescent="0.25">
      <c r="A12033" s="83">
        <v>41985</v>
      </c>
      <c r="B12033" s="83" t="s">
        <v>12604</v>
      </c>
      <c r="C12033" s="83" t="s">
        <v>206</v>
      </c>
      <c r="D12033" s="359">
        <v>2093.7800000000002</v>
      </c>
      <c r="E12033" s="522" t="s">
        <v>619</v>
      </c>
    </row>
    <row r="12034" spans="1:5" ht="13.5" x14ac:dyDescent="0.25">
      <c r="A12034" s="83">
        <v>41699</v>
      </c>
      <c r="B12034" s="83" t="s">
        <v>12605</v>
      </c>
      <c r="C12034" s="83" t="s">
        <v>206</v>
      </c>
      <c r="D12034" s="359">
        <v>2981.43</v>
      </c>
      <c r="E12034" s="522" t="s">
        <v>619</v>
      </c>
    </row>
    <row r="12035" spans="1:5" ht="13.5" x14ac:dyDescent="0.25">
      <c r="A12035" s="83">
        <v>38053</v>
      </c>
      <c r="B12035" s="83" t="s">
        <v>12606</v>
      </c>
      <c r="C12035" s="83" t="s">
        <v>206</v>
      </c>
      <c r="D12035" s="359">
        <v>23.56</v>
      </c>
      <c r="E12035" s="522" t="s">
        <v>619</v>
      </c>
    </row>
    <row r="12036" spans="1:5" ht="13.5" x14ac:dyDescent="0.25">
      <c r="A12036" s="83">
        <v>38054</v>
      </c>
      <c r="B12036" s="83" t="s">
        <v>12607</v>
      </c>
      <c r="C12036" s="83" t="s">
        <v>206</v>
      </c>
      <c r="D12036" s="359">
        <v>40.51</v>
      </c>
      <c r="E12036" s="522" t="s">
        <v>619</v>
      </c>
    </row>
    <row r="12037" spans="1:5" ht="13.5" x14ac:dyDescent="0.25">
      <c r="A12037" s="83">
        <v>38052</v>
      </c>
      <c r="B12037" s="83" t="s">
        <v>12608</v>
      </c>
      <c r="C12037" s="83" t="s">
        <v>206</v>
      </c>
      <c r="D12037" s="359">
        <v>11.41</v>
      </c>
      <c r="E12037" s="522" t="s">
        <v>619</v>
      </c>
    </row>
    <row r="12038" spans="1:5" ht="13.5" x14ac:dyDescent="0.25">
      <c r="A12038" s="83">
        <v>38051</v>
      </c>
      <c r="B12038" s="83" t="s">
        <v>12609</v>
      </c>
      <c r="C12038" s="83" t="s">
        <v>206</v>
      </c>
      <c r="D12038" s="359">
        <v>7.11</v>
      </c>
      <c r="E12038" s="522" t="s">
        <v>619</v>
      </c>
    </row>
    <row r="12039" spans="1:5" ht="13.5" x14ac:dyDescent="0.25">
      <c r="A12039" s="83">
        <v>38787</v>
      </c>
      <c r="B12039" s="83" t="s">
        <v>12610</v>
      </c>
      <c r="C12039" s="83" t="s">
        <v>206</v>
      </c>
      <c r="D12039" s="359">
        <v>5.77</v>
      </c>
      <c r="E12039" s="522" t="s">
        <v>619</v>
      </c>
    </row>
    <row r="12040" spans="1:5" ht="13.5" x14ac:dyDescent="0.25">
      <c r="A12040" s="83">
        <v>38825</v>
      </c>
      <c r="B12040" s="83" t="s">
        <v>12611</v>
      </c>
      <c r="C12040" s="83" t="s">
        <v>206</v>
      </c>
      <c r="D12040" s="359">
        <v>7.56</v>
      </c>
      <c r="E12040" s="522" t="s">
        <v>619</v>
      </c>
    </row>
    <row r="12041" spans="1:5" ht="13.5" x14ac:dyDescent="0.25">
      <c r="A12041" s="83">
        <v>38826</v>
      </c>
      <c r="B12041" s="83" t="s">
        <v>12612</v>
      </c>
      <c r="C12041" s="83" t="s">
        <v>206</v>
      </c>
      <c r="D12041" s="359">
        <v>11.2</v>
      </c>
      <c r="E12041" s="522" t="s">
        <v>619</v>
      </c>
    </row>
    <row r="12042" spans="1:5" ht="13.5" x14ac:dyDescent="0.25">
      <c r="A12042" s="83">
        <v>38827</v>
      </c>
      <c r="B12042" s="83" t="s">
        <v>12613</v>
      </c>
      <c r="C12042" s="83" t="s">
        <v>206</v>
      </c>
      <c r="D12042" s="359">
        <v>17.989999999999998</v>
      </c>
      <c r="E12042" s="522" t="s">
        <v>619</v>
      </c>
    </row>
    <row r="12043" spans="1:5" ht="13.5" x14ac:dyDescent="0.25">
      <c r="A12043" s="83">
        <v>38830</v>
      </c>
      <c r="B12043" s="83" t="s">
        <v>12614</v>
      </c>
      <c r="C12043" s="83" t="s">
        <v>206</v>
      </c>
      <c r="D12043" s="359">
        <v>25.2</v>
      </c>
      <c r="E12043" s="522" t="s">
        <v>619</v>
      </c>
    </row>
    <row r="12044" spans="1:5" ht="13.5" x14ac:dyDescent="0.25">
      <c r="A12044" s="83">
        <v>38828</v>
      </c>
      <c r="B12044" s="83" t="s">
        <v>12615</v>
      </c>
      <c r="C12044" s="83" t="s">
        <v>206</v>
      </c>
      <c r="D12044" s="359">
        <v>11.11</v>
      </c>
      <c r="E12044" s="522" t="s">
        <v>619</v>
      </c>
    </row>
    <row r="12045" spans="1:5" ht="13.5" x14ac:dyDescent="0.25">
      <c r="A12045" s="83">
        <v>38829</v>
      </c>
      <c r="B12045" s="83" t="s">
        <v>12616</v>
      </c>
      <c r="C12045" s="83" t="s">
        <v>206</v>
      </c>
      <c r="D12045" s="359">
        <v>18.2</v>
      </c>
      <c r="E12045" s="522" t="s">
        <v>619</v>
      </c>
    </row>
    <row r="12046" spans="1:5" ht="13.5" x14ac:dyDescent="0.25">
      <c r="A12046" s="83">
        <v>38831</v>
      </c>
      <c r="B12046" s="83" t="s">
        <v>12617</v>
      </c>
      <c r="C12046" s="83" t="s">
        <v>206</v>
      </c>
      <c r="D12046" s="359">
        <v>35.15</v>
      </c>
      <c r="E12046" s="522" t="s">
        <v>619</v>
      </c>
    </row>
    <row r="12047" spans="1:5" ht="13.5" x14ac:dyDescent="0.25">
      <c r="A12047" s="83">
        <v>36274</v>
      </c>
      <c r="B12047" s="83" t="s">
        <v>12618</v>
      </c>
      <c r="C12047" s="83" t="s">
        <v>206</v>
      </c>
      <c r="D12047" s="359">
        <v>9.15</v>
      </c>
      <c r="E12047" s="522" t="s">
        <v>619</v>
      </c>
    </row>
    <row r="12048" spans="1:5" ht="13.5" x14ac:dyDescent="0.25">
      <c r="A12048" s="83">
        <v>36278</v>
      </c>
      <c r="B12048" s="83" t="s">
        <v>12619</v>
      </c>
      <c r="C12048" s="83" t="s">
        <v>206</v>
      </c>
      <c r="D12048" s="359">
        <v>12.41</v>
      </c>
      <c r="E12048" s="522" t="s">
        <v>619</v>
      </c>
    </row>
    <row r="12049" spans="1:5" ht="13.5" x14ac:dyDescent="0.25">
      <c r="A12049" s="83">
        <v>38977</v>
      </c>
      <c r="B12049" s="83" t="s">
        <v>12620</v>
      </c>
      <c r="C12049" s="83" t="s">
        <v>206</v>
      </c>
      <c r="D12049" s="359">
        <v>188.88</v>
      </c>
      <c r="E12049" s="522" t="s">
        <v>619</v>
      </c>
    </row>
    <row r="12050" spans="1:5" ht="13.5" x14ac:dyDescent="0.25">
      <c r="A12050" s="83">
        <v>38971</v>
      </c>
      <c r="B12050" s="83" t="s">
        <v>12621</v>
      </c>
      <c r="C12050" s="83" t="s">
        <v>206</v>
      </c>
      <c r="D12050" s="359">
        <v>15.56</v>
      </c>
      <c r="E12050" s="522" t="s">
        <v>619</v>
      </c>
    </row>
    <row r="12051" spans="1:5" ht="13.5" x14ac:dyDescent="0.25">
      <c r="A12051" s="83">
        <v>38972</v>
      </c>
      <c r="B12051" s="83" t="s">
        <v>12622</v>
      </c>
      <c r="C12051" s="83" t="s">
        <v>206</v>
      </c>
      <c r="D12051" s="359">
        <v>23.7</v>
      </c>
      <c r="E12051" s="522" t="s">
        <v>619</v>
      </c>
    </row>
    <row r="12052" spans="1:5" ht="13.5" x14ac:dyDescent="0.25">
      <c r="A12052" s="83">
        <v>38973</v>
      </c>
      <c r="B12052" s="83" t="s">
        <v>12623</v>
      </c>
      <c r="C12052" s="83" t="s">
        <v>206</v>
      </c>
      <c r="D12052" s="359">
        <v>31.35</v>
      </c>
      <c r="E12052" s="522" t="s">
        <v>619</v>
      </c>
    </row>
    <row r="12053" spans="1:5" ht="13.5" x14ac:dyDescent="0.25">
      <c r="A12053" s="83">
        <v>38974</v>
      </c>
      <c r="B12053" s="83" t="s">
        <v>12624</v>
      </c>
      <c r="C12053" s="83" t="s">
        <v>206</v>
      </c>
      <c r="D12053" s="359">
        <v>45.72</v>
      </c>
      <c r="E12053" s="522" t="s">
        <v>619</v>
      </c>
    </row>
    <row r="12054" spans="1:5" ht="13.5" x14ac:dyDescent="0.25">
      <c r="A12054" s="83">
        <v>38975</v>
      </c>
      <c r="B12054" s="83" t="s">
        <v>12625</v>
      </c>
      <c r="C12054" s="83" t="s">
        <v>206</v>
      </c>
      <c r="D12054" s="359">
        <v>76.19</v>
      </c>
      <c r="E12054" s="522" t="s">
        <v>619</v>
      </c>
    </row>
    <row r="12055" spans="1:5" ht="13.5" x14ac:dyDescent="0.25">
      <c r="A12055" s="83">
        <v>38976</v>
      </c>
      <c r="B12055" s="83" t="s">
        <v>12626</v>
      </c>
      <c r="C12055" s="83" t="s">
        <v>206</v>
      </c>
      <c r="D12055" s="359">
        <v>106.85</v>
      </c>
      <c r="E12055" s="522" t="s">
        <v>619</v>
      </c>
    </row>
    <row r="12056" spans="1:5" ht="13.5" x14ac:dyDescent="0.25">
      <c r="A12056" s="83">
        <v>38986</v>
      </c>
      <c r="B12056" s="83" t="s">
        <v>12627</v>
      </c>
      <c r="C12056" s="83" t="s">
        <v>206</v>
      </c>
      <c r="D12056" s="359">
        <v>215.03</v>
      </c>
      <c r="E12056" s="522" t="s">
        <v>619</v>
      </c>
    </row>
    <row r="12057" spans="1:5" ht="13.5" x14ac:dyDescent="0.25">
      <c r="A12057" s="83">
        <v>38978</v>
      </c>
      <c r="B12057" s="83" t="s">
        <v>12628</v>
      </c>
      <c r="C12057" s="83" t="s">
        <v>206</v>
      </c>
      <c r="D12057" s="359">
        <v>9.15</v>
      </c>
      <c r="E12057" s="522" t="s">
        <v>619</v>
      </c>
    </row>
    <row r="12058" spans="1:5" ht="13.5" x14ac:dyDescent="0.25">
      <c r="A12058" s="83">
        <v>38979</v>
      </c>
      <c r="B12058" s="83" t="s">
        <v>12629</v>
      </c>
      <c r="C12058" s="83" t="s">
        <v>206</v>
      </c>
      <c r="D12058" s="359">
        <v>12.41</v>
      </c>
      <c r="E12058" s="522" t="s">
        <v>619</v>
      </c>
    </row>
    <row r="12059" spans="1:5" ht="13.5" x14ac:dyDescent="0.25">
      <c r="A12059" s="83">
        <v>38980</v>
      </c>
      <c r="B12059" s="83" t="s">
        <v>12630</v>
      </c>
      <c r="C12059" s="83" t="s">
        <v>206</v>
      </c>
      <c r="D12059" s="359">
        <v>20.75</v>
      </c>
      <c r="E12059" s="522" t="s">
        <v>619</v>
      </c>
    </row>
    <row r="12060" spans="1:5" ht="13.5" x14ac:dyDescent="0.25">
      <c r="A12060" s="83">
        <v>38981</v>
      </c>
      <c r="B12060" s="83" t="s">
        <v>12631</v>
      </c>
      <c r="C12060" s="83" t="s">
        <v>206</v>
      </c>
      <c r="D12060" s="359">
        <v>28.73</v>
      </c>
      <c r="E12060" s="522" t="s">
        <v>619</v>
      </c>
    </row>
    <row r="12061" spans="1:5" ht="13.5" x14ac:dyDescent="0.25">
      <c r="A12061" s="83">
        <v>38982</v>
      </c>
      <c r="B12061" s="83" t="s">
        <v>12632</v>
      </c>
      <c r="C12061" s="83" t="s">
        <v>206</v>
      </c>
      <c r="D12061" s="359">
        <v>41.81</v>
      </c>
      <c r="E12061" s="522" t="s">
        <v>619</v>
      </c>
    </row>
    <row r="12062" spans="1:5" ht="13.5" x14ac:dyDescent="0.25">
      <c r="A12062" s="83">
        <v>38983</v>
      </c>
      <c r="B12062" s="83" t="s">
        <v>12633</v>
      </c>
      <c r="C12062" s="83" t="s">
        <v>206</v>
      </c>
      <c r="D12062" s="359">
        <v>55.44</v>
      </c>
      <c r="E12062" s="522" t="s">
        <v>619</v>
      </c>
    </row>
    <row r="12063" spans="1:5" ht="13.5" x14ac:dyDescent="0.25">
      <c r="A12063" s="83">
        <v>38984</v>
      </c>
      <c r="B12063" s="83" t="s">
        <v>12634</v>
      </c>
      <c r="C12063" s="83" t="s">
        <v>206</v>
      </c>
      <c r="D12063" s="359">
        <v>106.92</v>
      </c>
      <c r="E12063" s="522" t="s">
        <v>619</v>
      </c>
    </row>
    <row r="12064" spans="1:5" ht="13.5" x14ac:dyDescent="0.25">
      <c r="A12064" s="83">
        <v>38985</v>
      </c>
      <c r="B12064" s="83" t="s">
        <v>12635</v>
      </c>
      <c r="C12064" s="83" t="s">
        <v>206</v>
      </c>
      <c r="D12064" s="359">
        <v>158.29</v>
      </c>
      <c r="E12064" s="522" t="s">
        <v>619</v>
      </c>
    </row>
    <row r="12065" spans="1:5" ht="13.5" x14ac:dyDescent="0.25">
      <c r="A12065" s="83">
        <v>9836</v>
      </c>
      <c r="B12065" s="83" t="s">
        <v>12636</v>
      </c>
      <c r="C12065" s="83" t="s">
        <v>206</v>
      </c>
      <c r="D12065" s="359">
        <v>22</v>
      </c>
      <c r="E12065" s="522" t="s">
        <v>619</v>
      </c>
    </row>
    <row r="12066" spans="1:5" ht="13.5" x14ac:dyDescent="0.25">
      <c r="A12066" s="83">
        <v>20065</v>
      </c>
      <c r="B12066" s="83" t="s">
        <v>12637</v>
      </c>
      <c r="C12066" s="83" t="s">
        <v>206</v>
      </c>
      <c r="D12066" s="359">
        <v>56.28</v>
      </c>
      <c r="E12066" s="522" t="s">
        <v>619</v>
      </c>
    </row>
    <row r="12067" spans="1:5" ht="13.5" x14ac:dyDescent="0.25">
      <c r="A12067" s="83">
        <v>9835</v>
      </c>
      <c r="B12067" s="83" t="s">
        <v>12638</v>
      </c>
      <c r="C12067" s="83" t="s">
        <v>206</v>
      </c>
      <c r="D12067" s="359">
        <v>7.93</v>
      </c>
      <c r="E12067" s="522" t="s">
        <v>619</v>
      </c>
    </row>
    <row r="12068" spans="1:5" ht="13.5" x14ac:dyDescent="0.25">
      <c r="A12068" s="83">
        <v>38032</v>
      </c>
      <c r="B12068" s="83" t="s">
        <v>12639</v>
      </c>
      <c r="C12068" s="83" t="s">
        <v>206</v>
      </c>
      <c r="D12068" s="359">
        <v>67.099999999999994</v>
      </c>
      <c r="E12068" s="522" t="s">
        <v>619</v>
      </c>
    </row>
    <row r="12069" spans="1:5" ht="13.5" x14ac:dyDescent="0.25">
      <c r="A12069" s="83">
        <v>38033</v>
      </c>
      <c r="B12069" s="83" t="s">
        <v>12640</v>
      </c>
      <c r="C12069" s="83" t="s">
        <v>206</v>
      </c>
      <c r="D12069" s="359">
        <v>109.8</v>
      </c>
      <c r="E12069" s="522" t="s">
        <v>619</v>
      </c>
    </row>
    <row r="12070" spans="1:5" ht="13.5" x14ac:dyDescent="0.25">
      <c r="A12070" s="83">
        <v>38034</v>
      </c>
      <c r="B12070" s="83" t="s">
        <v>12641</v>
      </c>
      <c r="C12070" s="83" t="s">
        <v>206</v>
      </c>
      <c r="D12070" s="359">
        <v>181.63</v>
      </c>
      <c r="E12070" s="522" t="s">
        <v>619</v>
      </c>
    </row>
    <row r="12071" spans="1:5" ht="13.5" x14ac:dyDescent="0.25">
      <c r="A12071" s="83">
        <v>38035</v>
      </c>
      <c r="B12071" s="83" t="s">
        <v>12642</v>
      </c>
      <c r="C12071" s="83" t="s">
        <v>206</v>
      </c>
      <c r="D12071" s="359">
        <v>253.1</v>
      </c>
      <c r="E12071" s="522" t="s">
        <v>619</v>
      </c>
    </row>
    <row r="12072" spans="1:5" ht="13.5" x14ac:dyDescent="0.25">
      <c r="A12072" s="83">
        <v>38036</v>
      </c>
      <c r="B12072" s="83" t="s">
        <v>12643</v>
      </c>
      <c r="C12072" s="83" t="s">
        <v>206</v>
      </c>
      <c r="D12072" s="359">
        <v>357.14</v>
      </c>
      <c r="E12072" s="522" t="s">
        <v>619</v>
      </c>
    </row>
    <row r="12073" spans="1:5" ht="13.5" x14ac:dyDescent="0.25">
      <c r="A12073" s="83">
        <v>38037</v>
      </c>
      <c r="B12073" s="83" t="s">
        <v>12644</v>
      </c>
      <c r="C12073" s="83" t="s">
        <v>206</v>
      </c>
      <c r="D12073" s="359">
        <v>414.1</v>
      </c>
      <c r="E12073" s="522" t="s">
        <v>619</v>
      </c>
    </row>
    <row r="12074" spans="1:5" ht="13.5" x14ac:dyDescent="0.25">
      <c r="A12074" s="83">
        <v>9850</v>
      </c>
      <c r="B12074" s="83" t="s">
        <v>12645</v>
      </c>
      <c r="C12074" s="83" t="s">
        <v>206</v>
      </c>
      <c r="D12074" s="359">
        <v>143.38</v>
      </c>
      <c r="E12074" s="522" t="s">
        <v>619</v>
      </c>
    </row>
    <row r="12075" spans="1:5" ht="13.5" x14ac:dyDescent="0.25">
      <c r="A12075" s="83">
        <v>9853</v>
      </c>
      <c r="B12075" s="83" t="s">
        <v>12646</v>
      </c>
      <c r="C12075" s="83" t="s">
        <v>206</v>
      </c>
      <c r="D12075" s="359">
        <v>254.97</v>
      </c>
      <c r="E12075" s="522" t="s">
        <v>619</v>
      </c>
    </row>
    <row r="12076" spans="1:5" ht="13.5" x14ac:dyDescent="0.25">
      <c r="A12076" s="83">
        <v>9854</v>
      </c>
      <c r="B12076" s="83" t="s">
        <v>12647</v>
      </c>
      <c r="C12076" s="83" t="s">
        <v>206</v>
      </c>
      <c r="D12076" s="359">
        <v>111.71</v>
      </c>
      <c r="E12076" s="522" t="s">
        <v>619</v>
      </c>
    </row>
    <row r="12077" spans="1:5" ht="13.5" x14ac:dyDescent="0.25">
      <c r="A12077" s="83">
        <v>9851</v>
      </c>
      <c r="B12077" s="83" t="s">
        <v>12648</v>
      </c>
      <c r="C12077" s="83" t="s">
        <v>206</v>
      </c>
      <c r="D12077" s="359">
        <v>193.72</v>
      </c>
      <c r="E12077" s="522" t="s">
        <v>619</v>
      </c>
    </row>
    <row r="12078" spans="1:5" ht="13.5" x14ac:dyDescent="0.25">
      <c r="A12078" s="83">
        <v>9855</v>
      </c>
      <c r="B12078" s="83" t="s">
        <v>12649</v>
      </c>
      <c r="C12078" s="83" t="s">
        <v>206</v>
      </c>
      <c r="D12078" s="359">
        <v>324.01</v>
      </c>
      <c r="E12078" s="522" t="s">
        <v>619</v>
      </c>
    </row>
    <row r="12079" spans="1:5" ht="13.5" x14ac:dyDescent="0.25">
      <c r="A12079" s="83">
        <v>9825</v>
      </c>
      <c r="B12079" s="83" t="s">
        <v>12650</v>
      </c>
      <c r="C12079" s="83" t="s">
        <v>206</v>
      </c>
      <c r="D12079" s="359">
        <v>55.12</v>
      </c>
      <c r="E12079" s="522" t="s">
        <v>619</v>
      </c>
    </row>
    <row r="12080" spans="1:5" ht="13.5" x14ac:dyDescent="0.25">
      <c r="A12080" s="83">
        <v>9828</v>
      </c>
      <c r="B12080" s="83" t="s">
        <v>12651</v>
      </c>
      <c r="C12080" s="83" t="s">
        <v>206</v>
      </c>
      <c r="D12080" s="359">
        <v>148.33000000000001</v>
      </c>
      <c r="E12080" s="522" t="s">
        <v>619</v>
      </c>
    </row>
    <row r="12081" spans="1:5" ht="13.5" x14ac:dyDescent="0.25">
      <c r="A12081" s="83">
        <v>9829</v>
      </c>
      <c r="B12081" s="83" t="s">
        <v>12652</v>
      </c>
      <c r="C12081" s="83" t="s">
        <v>206</v>
      </c>
      <c r="D12081" s="359">
        <v>251.38</v>
      </c>
      <c r="E12081" s="522" t="s">
        <v>619</v>
      </c>
    </row>
    <row r="12082" spans="1:5" ht="13.5" x14ac:dyDescent="0.25">
      <c r="A12082" s="83">
        <v>9826</v>
      </c>
      <c r="B12082" s="83" t="s">
        <v>12653</v>
      </c>
      <c r="C12082" s="83" t="s">
        <v>206</v>
      </c>
      <c r="D12082" s="359">
        <v>382.68</v>
      </c>
      <c r="E12082" s="522" t="s">
        <v>619</v>
      </c>
    </row>
    <row r="12083" spans="1:5" ht="13.5" x14ac:dyDescent="0.25">
      <c r="A12083" s="83">
        <v>9827</v>
      </c>
      <c r="B12083" s="83" t="s">
        <v>12654</v>
      </c>
      <c r="C12083" s="83" t="s">
        <v>206</v>
      </c>
      <c r="D12083" s="359">
        <v>543.41</v>
      </c>
      <c r="E12083" s="522" t="s">
        <v>619</v>
      </c>
    </row>
    <row r="12084" spans="1:5" ht="13.5" x14ac:dyDescent="0.25">
      <c r="A12084" s="83">
        <v>36374</v>
      </c>
      <c r="B12084" s="83" t="s">
        <v>12655</v>
      </c>
      <c r="C12084" s="83" t="s">
        <v>206</v>
      </c>
      <c r="D12084" s="359">
        <v>66.06</v>
      </c>
      <c r="E12084" s="522" t="s">
        <v>619</v>
      </c>
    </row>
    <row r="12085" spans="1:5" ht="13.5" x14ac:dyDescent="0.25">
      <c r="A12085" s="83">
        <v>36084</v>
      </c>
      <c r="B12085" s="83" t="s">
        <v>12656</v>
      </c>
      <c r="C12085" s="83" t="s">
        <v>206</v>
      </c>
      <c r="D12085" s="359">
        <v>19.57</v>
      </c>
      <c r="E12085" s="522" t="s">
        <v>619</v>
      </c>
    </row>
    <row r="12086" spans="1:5" ht="13.5" x14ac:dyDescent="0.25">
      <c r="A12086" s="83">
        <v>36373</v>
      </c>
      <c r="B12086" s="83" t="s">
        <v>12657</v>
      </c>
      <c r="C12086" s="83" t="s">
        <v>206</v>
      </c>
      <c r="D12086" s="359">
        <v>40.64</v>
      </c>
      <c r="E12086" s="522" t="s">
        <v>619</v>
      </c>
    </row>
    <row r="12087" spans="1:5" ht="13.5" x14ac:dyDescent="0.25">
      <c r="A12087" s="83">
        <v>36377</v>
      </c>
      <c r="B12087" s="83" t="s">
        <v>12658</v>
      </c>
      <c r="C12087" s="83" t="s">
        <v>206</v>
      </c>
      <c r="D12087" s="359">
        <v>79.239999999999995</v>
      </c>
      <c r="E12087" s="522" t="s">
        <v>619</v>
      </c>
    </row>
    <row r="12088" spans="1:5" ht="13.5" x14ac:dyDescent="0.25">
      <c r="A12088" s="83">
        <v>36375</v>
      </c>
      <c r="B12088" s="83" t="s">
        <v>12659</v>
      </c>
      <c r="C12088" s="83" t="s">
        <v>206</v>
      </c>
      <c r="D12088" s="359">
        <v>24.15</v>
      </c>
      <c r="E12088" s="522" t="s">
        <v>619</v>
      </c>
    </row>
    <row r="12089" spans="1:5" ht="13.5" x14ac:dyDescent="0.25">
      <c r="A12089" s="83">
        <v>36376</v>
      </c>
      <c r="B12089" s="83" t="s">
        <v>12660</v>
      </c>
      <c r="C12089" s="83" t="s">
        <v>206</v>
      </c>
      <c r="D12089" s="359">
        <v>47.43</v>
      </c>
      <c r="E12089" s="522" t="s">
        <v>619</v>
      </c>
    </row>
    <row r="12090" spans="1:5" ht="13.5" x14ac:dyDescent="0.25">
      <c r="A12090" s="83">
        <v>36380</v>
      </c>
      <c r="B12090" s="83" t="s">
        <v>12661</v>
      </c>
      <c r="C12090" s="83" t="s">
        <v>206</v>
      </c>
      <c r="D12090" s="359">
        <v>99.08</v>
      </c>
      <c r="E12090" s="522" t="s">
        <v>619</v>
      </c>
    </row>
    <row r="12091" spans="1:5" ht="13.5" x14ac:dyDescent="0.25">
      <c r="A12091" s="83">
        <v>36378</v>
      </c>
      <c r="B12091" s="83" t="s">
        <v>12662</v>
      </c>
      <c r="C12091" s="83" t="s">
        <v>206</v>
      </c>
      <c r="D12091" s="359">
        <v>29.69</v>
      </c>
      <c r="E12091" s="522" t="s">
        <v>619</v>
      </c>
    </row>
    <row r="12092" spans="1:5" ht="13.5" x14ac:dyDescent="0.25">
      <c r="A12092" s="83">
        <v>36379</v>
      </c>
      <c r="B12092" s="83" t="s">
        <v>12663</v>
      </c>
      <c r="C12092" s="83" t="s">
        <v>206</v>
      </c>
      <c r="D12092" s="359">
        <v>59.85</v>
      </c>
      <c r="E12092" s="522" t="s">
        <v>619</v>
      </c>
    </row>
    <row r="12093" spans="1:5" ht="13.5" x14ac:dyDescent="0.25">
      <c r="A12093" s="83">
        <v>9859</v>
      </c>
      <c r="B12093" s="83" t="s">
        <v>12664</v>
      </c>
      <c r="C12093" s="83" t="s">
        <v>206</v>
      </c>
      <c r="D12093" s="359">
        <v>15.64</v>
      </c>
      <c r="E12093" s="522" t="s">
        <v>619</v>
      </c>
    </row>
    <row r="12094" spans="1:5" ht="13.5" x14ac:dyDescent="0.25">
      <c r="A12094" s="83">
        <v>9838</v>
      </c>
      <c r="B12094" s="83" t="s">
        <v>12665</v>
      </c>
      <c r="C12094" s="83" t="s">
        <v>206</v>
      </c>
      <c r="D12094" s="359">
        <v>13.51</v>
      </c>
      <c r="E12094" s="522" t="s">
        <v>619</v>
      </c>
    </row>
    <row r="12095" spans="1:5" ht="13.5" x14ac:dyDescent="0.25">
      <c r="A12095" s="83">
        <v>9837</v>
      </c>
      <c r="B12095" s="83" t="s">
        <v>12666</v>
      </c>
      <c r="C12095" s="83" t="s">
        <v>206</v>
      </c>
      <c r="D12095" s="359">
        <v>19.5</v>
      </c>
      <c r="E12095" s="522" t="s">
        <v>619</v>
      </c>
    </row>
    <row r="12096" spans="1:5" ht="13.5" x14ac:dyDescent="0.25">
      <c r="A12096" s="83">
        <v>9833</v>
      </c>
      <c r="B12096" s="83" t="s">
        <v>12667</v>
      </c>
      <c r="C12096" s="83" t="s">
        <v>206</v>
      </c>
      <c r="D12096" s="359">
        <v>13.25</v>
      </c>
      <c r="E12096" s="522" t="s">
        <v>619</v>
      </c>
    </row>
    <row r="12097" spans="1:5" ht="13.5" x14ac:dyDescent="0.25">
      <c r="A12097" s="83">
        <v>9830</v>
      </c>
      <c r="B12097" s="83" t="s">
        <v>12668</v>
      </c>
      <c r="C12097" s="83" t="s">
        <v>206</v>
      </c>
      <c r="D12097" s="359">
        <v>7.09</v>
      </c>
      <c r="E12097" s="522" t="s">
        <v>619</v>
      </c>
    </row>
    <row r="12098" spans="1:5" ht="13.5" x14ac:dyDescent="0.25">
      <c r="A12098" s="83">
        <v>9834</v>
      </c>
      <c r="B12098" s="83" t="s">
        <v>12669</v>
      </c>
      <c r="C12098" s="83" t="s">
        <v>206</v>
      </c>
      <c r="D12098" s="359">
        <v>36.880000000000003</v>
      </c>
      <c r="E12098" s="522" t="s">
        <v>619</v>
      </c>
    </row>
    <row r="12099" spans="1:5" ht="13.5" x14ac:dyDescent="0.25">
      <c r="A12099" s="83">
        <v>9863</v>
      </c>
      <c r="B12099" s="83" t="s">
        <v>12670</v>
      </c>
      <c r="C12099" s="83" t="s">
        <v>206</v>
      </c>
      <c r="D12099" s="359">
        <v>112.84</v>
      </c>
      <c r="E12099" s="522" t="s">
        <v>619</v>
      </c>
    </row>
    <row r="12100" spans="1:5" ht="13.5" x14ac:dyDescent="0.25">
      <c r="A12100" s="83">
        <v>9860</v>
      </c>
      <c r="B12100" s="83" t="s">
        <v>12671</v>
      </c>
      <c r="C12100" s="83" t="s">
        <v>206</v>
      </c>
      <c r="D12100" s="359">
        <v>72.45</v>
      </c>
      <c r="E12100" s="522" t="s">
        <v>619</v>
      </c>
    </row>
    <row r="12101" spans="1:5" ht="13.5" x14ac:dyDescent="0.25">
      <c r="A12101" s="83">
        <v>9862</v>
      </c>
      <c r="B12101" s="83" t="s">
        <v>12672</v>
      </c>
      <c r="C12101" s="83" t="s">
        <v>206</v>
      </c>
      <c r="D12101" s="359">
        <v>51.12</v>
      </c>
      <c r="E12101" s="522" t="s">
        <v>619</v>
      </c>
    </row>
    <row r="12102" spans="1:5" ht="13.5" x14ac:dyDescent="0.25">
      <c r="A12102" s="83">
        <v>9861</v>
      </c>
      <c r="B12102" s="83" t="s">
        <v>12673</v>
      </c>
      <c r="C12102" s="83" t="s">
        <v>206</v>
      </c>
      <c r="D12102" s="359">
        <v>41.09</v>
      </c>
      <c r="E12102" s="522" t="s">
        <v>619</v>
      </c>
    </row>
    <row r="12103" spans="1:5" ht="13.5" x14ac:dyDescent="0.25">
      <c r="A12103" s="83">
        <v>9856</v>
      </c>
      <c r="B12103" s="83" t="s">
        <v>12674</v>
      </c>
      <c r="C12103" s="83" t="s">
        <v>206</v>
      </c>
      <c r="D12103" s="359">
        <v>11.04</v>
      </c>
      <c r="E12103" s="522" t="s">
        <v>619</v>
      </c>
    </row>
    <row r="12104" spans="1:5" ht="13.5" x14ac:dyDescent="0.25">
      <c r="A12104" s="83">
        <v>9866</v>
      </c>
      <c r="B12104" s="83" t="s">
        <v>12675</v>
      </c>
      <c r="C12104" s="83" t="s">
        <v>206</v>
      </c>
      <c r="D12104" s="359">
        <v>30.34</v>
      </c>
      <c r="E12104" s="522" t="s">
        <v>619</v>
      </c>
    </row>
    <row r="12105" spans="1:5" ht="13.5" x14ac:dyDescent="0.25">
      <c r="A12105" s="83">
        <v>9857</v>
      </c>
      <c r="B12105" s="83" t="s">
        <v>12676</v>
      </c>
      <c r="C12105" s="83" t="s">
        <v>206</v>
      </c>
      <c r="D12105" s="359">
        <v>145.94</v>
      </c>
      <c r="E12105" s="522" t="s">
        <v>619</v>
      </c>
    </row>
    <row r="12106" spans="1:5" ht="13.5" x14ac:dyDescent="0.25">
      <c r="A12106" s="83">
        <v>9864</v>
      </c>
      <c r="B12106" s="83" t="s">
        <v>12677</v>
      </c>
      <c r="C12106" s="83" t="s">
        <v>206</v>
      </c>
      <c r="D12106" s="359">
        <v>176.19</v>
      </c>
      <c r="E12106" s="522" t="s">
        <v>619</v>
      </c>
    </row>
    <row r="12107" spans="1:5" ht="13.5" x14ac:dyDescent="0.25">
      <c r="A12107" s="83">
        <v>9865</v>
      </c>
      <c r="B12107" s="83" t="s">
        <v>12678</v>
      </c>
      <c r="C12107" s="83" t="s">
        <v>206</v>
      </c>
      <c r="D12107" s="359">
        <v>253.38</v>
      </c>
      <c r="E12107" s="522" t="s">
        <v>619</v>
      </c>
    </row>
    <row r="12108" spans="1:5" ht="13.5" x14ac:dyDescent="0.25">
      <c r="A12108" s="83">
        <v>9858</v>
      </c>
      <c r="B12108" s="83" t="s">
        <v>12679</v>
      </c>
      <c r="C12108" s="83" t="s">
        <v>206</v>
      </c>
      <c r="D12108" s="359">
        <v>265.64</v>
      </c>
      <c r="E12108" s="522" t="s">
        <v>619</v>
      </c>
    </row>
    <row r="12109" spans="1:5" ht="13.5" x14ac:dyDescent="0.25">
      <c r="A12109" s="83">
        <v>9841</v>
      </c>
      <c r="B12109" s="83" t="s">
        <v>12680</v>
      </c>
      <c r="C12109" s="83" t="s">
        <v>206</v>
      </c>
      <c r="D12109" s="359">
        <v>54.29</v>
      </c>
      <c r="E12109" s="522" t="s">
        <v>619</v>
      </c>
    </row>
    <row r="12110" spans="1:5" ht="13.5" x14ac:dyDescent="0.25">
      <c r="A12110" s="83">
        <v>9840</v>
      </c>
      <c r="B12110" s="83" t="s">
        <v>12681</v>
      </c>
      <c r="C12110" s="83" t="s">
        <v>206</v>
      </c>
      <c r="D12110" s="359">
        <v>110.35</v>
      </c>
      <c r="E12110" s="522" t="s">
        <v>619</v>
      </c>
    </row>
    <row r="12111" spans="1:5" ht="13.5" x14ac:dyDescent="0.25">
      <c r="A12111" s="83">
        <v>20067</v>
      </c>
      <c r="B12111" s="83" t="s">
        <v>12682</v>
      </c>
      <c r="C12111" s="83" t="s">
        <v>206</v>
      </c>
      <c r="D12111" s="359">
        <v>18.96</v>
      </c>
      <c r="E12111" s="522" t="s">
        <v>619</v>
      </c>
    </row>
    <row r="12112" spans="1:5" ht="13.5" x14ac:dyDescent="0.25">
      <c r="A12112" s="83">
        <v>20068</v>
      </c>
      <c r="B12112" s="83" t="s">
        <v>12683</v>
      </c>
      <c r="C12112" s="83" t="s">
        <v>206</v>
      </c>
      <c r="D12112" s="359">
        <v>23.65</v>
      </c>
      <c r="E12112" s="522" t="s">
        <v>619</v>
      </c>
    </row>
    <row r="12113" spans="1:5" ht="13.5" x14ac:dyDescent="0.25">
      <c r="A12113" s="83">
        <v>9839</v>
      </c>
      <c r="B12113" s="83" t="s">
        <v>12684</v>
      </c>
      <c r="C12113" s="83" t="s">
        <v>206</v>
      </c>
      <c r="D12113" s="359">
        <v>30.99</v>
      </c>
      <c r="E12113" s="522" t="s">
        <v>619</v>
      </c>
    </row>
    <row r="12114" spans="1:5" ht="13.5" x14ac:dyDescent="0.25">
      <c r="A12114" s="83">
        <v>9870</v>
      </c>
      <c r="B12114" s="83" t="s">
        <v>12685</v>
      </c>
      <c r="C12114" s="83" t="s">
        <v>206</v>
      </c>
      <c r="D12114" s="359">
        <v>123.05</v>
      </c>
      <c r="E12114" s="522" t="s">
        <v>619</v>
      </c>
    </row>
    <row r="12115" spans="1:5" ht="13.5" x14ac:dyDescent="0.25">
      <c r="A12115" s="83">
        <v>9867</v>
      </c>
      <c r="B12115" s="83" t="s">
        <v>12686</v>
      </c>
      <c r="C12115" s="83" t="s">
        <v>206</v>
      </c>
      <c r="D12115" s="359">
        <v>4.5199999999999996</v>
      </c>
      <c r="E12115" s="522" t="s">
        <v>619</v>
      </c>
    </row>
    <row r="12116" spans="1:5" ht="13.5" x14ac:dyDescent="0.25">
      <c r="A12116" s="83">
        <v>9868</v>
      </c>
      <c r="B12116" s="83" t="s">
        <v>12687</v>
      </c>
      <c r="C12116" s="83" t="s">
        <v>206</v>
      </c>
      <c r="D12116" s="359">
        <v>5.8</v>
      </c>
      <c r="E12116" s="522" t="s">
        <v>619</v>
      </c>
    </row>
    <row r="12117" spans="1:5" ht="13.5" x14ac:dyDescent="0.25">
      <c r="A12117" s="83">
        <v>9869</v>
      </c>
      <c r="B12117" s="83" t="s">
        <v>12688</v>
      </c>
      <c r="C12117" s="83" t="s">
        <v>206</v>
      </c>
      <c r="D12117" s="359">
        <v>13.02</v>
      </c>
      <c r="E12117" s="522" t="s">
        <v>619</v>
      </c>
    </row>
    <row r="12118" spans="1:5" ht="13.5" x14ac:dyDescent="0.25">
      <c r="A12118" s="83">
        <v>9874</v>
      </c>
      <c r="B12118" s="83" t="s">
        <v>12689</v>
      </c>
      <c r="C12118" s="83" t="s">
        <v>206</v>
      </c>
      <c r="D12118" s="359">
        <v>18.96</v>
      </c>
      <c r="E12118" s="522" t="s">
        <v>619</v>
      </c>
    </row>
    <row r="12119" spans="1:5" ht="13.5" x14ac:dyDescent="0.25">
      <c r="A12119" s="83">
        <v>9875</v>
      </c>
      <c r="B12119" s="83" t="s">
        <v>12690</v>
      </c>
      <c r="C12119" s="83" t="s">
        <v>206</v>
      </c>
      <c r="D12119" s="359">
        <v>21.72</v>
      </c>
      <c r="E12119" s="522" t="s">
        <v>619</v>
      </c>
    </row>
    <row r="12120" spans="1:5" ht="13.5" x14ac:dyDescent="0.25">
      <c r="A12120" s="83">
        <v>9873</v>
      </c>
      <c r="B12120" s="83" t="s">
        <v>12691</v>
      </c>
      <c r="C12120" s="83" t="s">
        <v>206</v>
      </c>
      <c r="D12120" s="359">
        <v>36.64</v>
      </c>
      <c r="E12120" s="522" t="s">
        <v>619</v>
      </c>
    </row>
    <row r="12121" spans="1:5" ht="13.5" x14ac:dyDescent="0.25">
      <c r="A12121" s="83">
        <v>9871</v>
      </c>
      <c r="B12121" s="83" t="s">
        <v>12692</v>
      </c>
      <c r="C12121" s="83" t="s">
        <v>206</v>
      </c>
      <c r="D12121" s="359">
        <v>61.39</v>
      </c>
      <c r="E12121" s="522" t="s">
        <v>619</v>
      </c>
    </row>
    <row r="12122" spans="1:5" ht="13.5" x14ac:dyDescent="0.25">
      <c r="A12122" s="83">
        <v>9872</v>
      </c>
      <c r="B12122" s="83" t="s">
        <v>12693</v>
      </c>
      <c r="C12122" s="83" t="s">
        <v>206</v>
      </c>
      <c r="D12122" s="359">
        <v>76.7</v>
      </c>
      <c r="E12122" s="522" t="s">
        <v>619</v>
      </c>
    </row>
    <row r="12123" spans="1:5" ht="13.5" x14ac:dyDescent="0.25">
      <c r="A12123" s="83">
        <v>7667</v>
      </c>
      <c r="B12123" s="83" t="s">
        <v>12694</v>
      </c>
      <c r="C12123" s="83" t="s">
        <v>206</v>
      </c>
      <c r="D12123" s="359">
        <v>4263.49</v>
      </c>
      <c r="E12123" s="522" t="s">
        <v>619</v>
      </c>
    </row>
    <row r="12124" spans="1:5" ht="13.5" x14ac:dyDescent="0.25">
      <c r="A12124" s="83">
        <v>7660</v>
      </c>
      <c r="B12124" s="83" t="s">
        <v>12695</v>
      </c>
      <c r="C12124" s="83" t="s">
        <v>206</v>
      </c>
      <c r="D12124" s="359">
        <v>5434.93</v>
      </c>
      <c r="E12124" s="522" t="s">
        <v>619</v>
      </c>
    </row>
    <row r="12125" spans="1:5" ht="13.5" x14ac:dyDescent="0.25">
      <c r="A12125" s="83">
        <v>7676</v>
      </c>
      <c r="B12125" s="83" t="s">
        <v>12696</v>
      </c>
      <c r="C12125" s="83" t="s">
        <v>206</v>
      </c>
      <c r="D12125" s="359">
        <v>5497.05</v>
      </c>
      <c r="E12125" s="522" t="s">
        <v>619</v>
      </c>
    </row>
    <row r="12126" spans="1:5" ht="13.5" x14ac:dyDescent="0.25">
      <c r="A12126" s="83">
        <v>12426</v>
      </c>
      <c r="B12126" s="83" t="s">
        <v>12697</v>
      </c>
      <c r="C12126" s="83" t="s">
        <v>225</v>
      </c>
      <c r="D12126" s="359">
        <v>35.85</v>
      </c>
      <c r="E12126" s="522" t="s">
        <v>619</v>
      </c>
    </row>
    <row r="12127" spans="1:5" ht="13.5" x14ac:dyDescent="0.25">
      <c r="A12127" s="83">
        <v>12425</v>
      </c>
      <c r="B12127" s="83" t="s">
        <v>12698</v>
      </c>
      <c r="C12127" s="83" t="s">
        <v>225</v>
      </c>
      <c r="D12127" s="359">
        <v>49.26</v>
      </c>
      <c r="E12127" s="522" t="s">
        <v>619</v>
      </c>
    </row>
    <row r="12128" spans="1:5" ht="13.5" x14ac:dyDescent="0.25">
      <c r="A12128" s="83">
        <v>12427</v>
      </c>
      <c r="B12128" s="83" t="s">
        <v>12699</v>
      </c>
      <c r="C12128" s="83" t="s">
        <v>225</v>
      </c>
      <c r="D12128" s="359">
        <v>204.47</v>
      </c>
      <c r="E12128" s="522" t="s">
        <v>619</v>
      </c>
    </row>
    <row r="12129" spans="1:5" ht="13.5" x14ac:dyDescent="0.25">
      <c r="A12129" s="83">
        <v>12428</v>
      </c>
      <c r="B12129" s="83" t="s">
        <v>12700</v>
      </c>
      <c r="C12129" s="83" t="s">
        <v>225</v>
      </c>
      <c r="D12129" s="359">
        <v>131.24</v>
      </c>
      <c r="E12129" s="522" t="s">
        <v>619</v>
      </c>
    </row>
    <row r="12130" spans="1:5" ht="13.5" x14ac:dyDescent="0.25">
      <c r="A12130" s="83">
        <v>12430</v>
      </c>
      <c r="B12130" s="83" t="s">
        <v>12701</v>
      </c>
      <c r="C12130" s="83" t="s">
        <v>225</v>
      </c>
      <c r="D12130" s="359">
        <v>43.96</v>
      </c>
      <c r="E12130" s="522" t="s">
        <v>619</v>
      </c>
    </row>
    <row r="12131" spans="1:5" ht="13.5" x14ac:dyDescent="0.25">
      <c r="A12131" s="83">
        <v>12429</v>
      </c>
      <c r="B12131" s="83" t="s">
        <v>12702</v>
      </c>
      <c r="C12131" s="83" t="s">
        <v>225</v>
      </c>
      <c r="D12131" s="359">
        <v>330.64</v>
      </c>
      <c r="E12131" s="522" t="s">
        <v>619</v>
      </c>
    </row>
    <row r="12132" spans="1:5" ht="13.5" x14ac:dyDescent="0.25">
      <c r="A12132" s="83">
        <v>12431</v>
      </c>
      <c r="B12132" s="83" t="s">
        <v>12703</v>
      </c>
      <c r="C12132" s="83" t="s">
        <v>225</v>
      </c>
      <c r="D12132" s="359">
        <v>562.69000000000005</v>
      </c>
      <c r="E12132" s="522" t="s">
        <v>619</v>
      </c>
    </row>
    <row r="12133" spans="1:5" ht="13.5" x14ac:dyDescent="0.25">
      <c r="A12133" s="83">
        <v>12432</v>
      </c>
      <c r="B12133" s="83" t="s">
        <v>12704</v>
      </c>
      <c r="C12133" s="83" t="s">
        <v>225</v>
      </c>
      <c r="D12133" s="359">
        <v>115.73</v>
      </c>
      <c r="E12133" s="522" t="s">
        <v>619</v>
      </c>
    </row>
    <row r="12134" spans="1:5" ht="13.5" x14ac:dyDescent="0.25">
      <c r="A12134" s="83">
        <v>12434</v>
      </c>
      <c r="B12134" s="83" t="s">
        <v>12705</v>
      </c>
      <c r="C12134" s="83" t="s">
        <v>225</v>
      </c>
      <c r="D12134" s="359">
        <v>37.71</v>
      </c>
      <c r="E12134" s="522" t="s">
        <v>619</v>
      </c>
    </row>
    <row r="12135" spans="1:5" ht="13.5" x14ac:dyDescent="0.25">
      <c r="A12135" s="83">
        <v>12433</v>
      </c>
      <c r="B12135" s="83" t="s">
        <v>12706</v>
      </c>
      <c r="C12135" s="83" t="s">
        <v>225</v>
      </c>
      <c r="D12135" s="359">
        <v>73.67</v>
      </c>
      <c r="E12135" s="522" t="s">
        <v>619</v>
      </c>
    </row>
    <row r="12136" spans="1:5" ht="13.5" x14ac:dyDescent="0.25">
      <c r="A12136" s="83">
        <v>12435</v>
      </c>
      <c r="B12136" s="83" t="s">
        <v>12707</v>
      </c>
      <c r="C12136" s="83" t="s">
        <v>225</v>
      </c>
      <c r="D12136" s="359">
        <v>228</v>
      </c>
      <c r="E12136" s="522" t="s">
        <v>619</v>
      </c>
    </row>
    <row r="12137" spans="1:5" ht="13.5" x14ac:dyDescent="0.25">
      <c r="A12137" s="83">
        <v>12437</v>
      </c>
      <c r="B12137" s="83" t="s">
        <v>12708</v>
      </c>
      <c r="C12137" s="83" t="s">
        <v>225</v>
      </c>
      <c r="D12137" s="359">
        <v>184.14</v>
      </c>
      <c r="E12137" s="522" t="s">
        <v>619</v>
      </c>
    </row>
    <row r="12138" spans="1:5" ht="13.5" x14ac:dyDescent="0.25">
      <c r="A12138" s="83">
        <v>12439</v>
      </c>
      <c r="B12138" s="83" t="s">
        <v>12709</v>
      </c>
      <c r="C12138" s="83" t="s">
        <v>225</v>
      </c>
      <c r="D12138" s="359">
        <v>59.1</v>
      </c>
      <c r="E12138" s="522" t="s">
        <v>619</v>
      </c>
    </row>
    <row r="12139" spans="1:5" ht="13.5" x14ac:dyDescent="0.25">
      <c r="A12139" s="83">
        <v>12438</v>
      </c>
      <c r="B12139" s="83" t="s">
        <v>12710</v>
      </c>
      <c r="C12139" s="83" t="s">
        <v>225</v>
      </c>
      <c r="D12139" s="359">
        <v>333.24</v>
      </c>
      <c r="E12139" s="522" t="s">
        <v>619</v>
      </c>
    </row>
    <row r="12140" spans="1:5" ht="13.5" x14ac:dyDescent="0.25">
      <c r="A12140" s="83">
        <v>12436</v>
      </c>
      <c r="B12140" s="83" t="s">
        <v>12711</v>
      </c>
      <c r="C12140" s="83" t="s">
        <v>225</v>
      </c>
      <c r="D12140" s="359">
        <v>420.95</v>
      </c>
      <c r="E12140" s="522" t="s">
        <v>619</v>
      </c>
    </row>
    <row r="12141" spans="1:5" ht="13.5" x14ac:dyDescent="0.25">
      <c r="A12141" s="83">
        <v>36357</v>
      </c>
      <c r="B12141" s="83" t="s">
        <v>12712</v>
      </c>
      <c r="C12141" s="83" t="s">
        <v>225</v>
      </c>
      <c r="D12141" s="359">
        <v>162.78</v>
      </c>
      <c r="E12141" s="522" t="s">
        <v>619</v>
      </c>
    </row>
    <row r="12142" spans="1:5" ht="13.5" x14ac:dyDescent="0.25">
      <c r="A12142" s="83">
        <v>12424</v>
      </c>
      <c r="B12142" s="83" t="s">
        <v>12713</v>
      </c>
      <c r="C12142" s="83" t="s">
        <v>225</v>
      </c>
      <c r="D12142" s="359">
        <v>75.849999999999994</v>
      </c>
      <c r="E12142" s="522" t="s">
        <v>619</v>
      </c>
    </row>
    <row r="12143" spans="1:5" ht="13.5" x14ac:dyDescent="0.25">
      <c r="A12143" s="83">
        <v>12440</v>
      </c>
      <c r="B12143" s="83" t="s">
        <v>12714</v>
      </c>
      <c r="C12143" s="83" t="s">
        <v>225</v>
      </c>
      <c r="D12143" s="359">
        <v>73.319999999999993</v>
      </c>
      <c r="E12143" s="522" t="s">
        <v>619</v>
      </c>
    </row>
    <row r="12144" spans="1:5" ht="13.5" x14ac:dyDescent="0.25">
      <c r="A12144" s="83">
        <v>9884</v>
      </c>
      <c r="B12144" s="83" t="s">
        <v>12715</v>
      </c>
      <c r="C12144" s="83" t="s">
        <v>225</v>
      </c>
      <c r="D12144" s="359">
        <v>54.69</v>
      </c>
      <c r="E12144" s="522" t="s">
        <v>619</v>
      </c>
    </row>
    <row r="12145" spans="1:5" ht="13.5" x14ac:dyDescent="0.25">
      <c r="A12145" s="83">
        <v>9888</v>
      </c>
      <c r="B12145" s="83" t="s">
        <v>12716</v>
      </c>
      <c r="C12145" s="83" t="s">
        <v>225</v>
      </c>
      <c r="D12145" s="359">
        <v>43.94</v>
      </c>
      <c r="E12145" s="522" t="s">
        <v>619</v>
      </c>
    </row>
    <row r="12146" spans="1:5" ht="13.5" x14ac:dyDescent="0.25">
      <c r="A12146" s="83">
        <v>9883</v>
      </c>
      <c r="B12146" s="83" t="s">
        <v>12717</v>
      </c>
      <c r="C12146" s="83" t="s">
        <v>225</v>
      </c>
      <c r="D12146" s="359">
        <v>19.170000000000002</v>
      </c>
      <c r="E12146" s="522" t="s">
        <v>619</v>
      </c>
    </row>
    <row r="12147" spans="1:5" ht="13.5" x14ac:dyDescent="0.25">
      <c r="A12147" s="83">
        <v>9886</v>
      </c>
      <c r="B12147" s="83" t="s">
        <v>12718</v>
      </c>
      <c r="C12147" s="83" t="s">
        <v>225</v>
      </c>
      <c r="D12147" s="359">
        <v>26.26</v>
      </c>
      <c r="E12147" s="522" t="s">
        <v>619</v>
      </c>
    </row>
    <row r="12148" spans="1:5" ht="13.5" x14ac:dyDescent="0.25">
      <c r="A12148" s="83">
        <v>9889</v>
      </c>
      <c r="B12148" s="83" t="s">
        <v>12719</v>
      </c>
      <c r="C12148" s="83" t="s">
        <v>225</v>
      </c>
      <c r="D12148" s="359">
        <v>133.05000000000001</v>
      </c>
      <c r="E12148" s="522" t="s">
        <v>619</v>
      </c>
    </row>
    <row r="12149" spans="1:5" ht="13.5" x14ac:dyDescent="0.25">
      <c r="A12149" s="83">
        <v>9887</v>
      </c>
      <c r="B12149" s="83" t="s">
        <v>12720</v>
      </c>
      <c r="C12149" s="83" t="s">
        <v>225</v>
      </c>
      <c r="D12149" s="359">
        <v>80.41</v>
      </c>
      <c r="E12149" s="522" t="s">
        <v>619</v>
      </c>
    </row>
    <row r="12150" spans="1:5" ht="13.5" x14ac:dyDescent="0.25">
      <c r="A12150" s="83">
        <v>9885</v>
      </c>
      <c r="B12150" s="83" t="s">
        <v>12721</v>
      </c>
      <c r="C12150" s="83" t="s">
        <v>225</v>
      </c>
      <c r="D12150" s="359">
        <v>25.39</v>
      </c>
      <c r="E12150" s="522" t="s">
        <v>619</v>
      </c>
    </row>
    <row r="12151" spans="1:5" ht="13.5" x14ac:dyDescent="0.25">
      <c r="A12151" s="83">
        <v>9890</v>
      </c>
      <c r="B12151" s="83" t="s">
        <v>12722</v>
      </c>
      <c r="C12151" s="83" t="s">
        <v>225</v>
      </c>
      <c r="D12151" s="359">
        <v>206.13</v>
      </c>
      <c r="E12151" s="522" t="s">
        <v>619</v>
      </c>
    </row>
    <row r="12152" spans="1:5" ht="13.5" x14ac:dyDescent="0.25">
      <c r="A12152" s="83">
        <v>9891</v>
      </c>
      <c r="B12152" s="83" t="s">
        <v>12723</v>
      </c>
      <c r="C12152" s="83" t="s">
        <v>225</v>
      </c>
      <c r="D12152" s="359">
        <v>289.36</v>
      </c>
      <c r="E12152" s="522" t="s">
        <v>619</v>
      </c>
    </row>
    <row r="12153" spans="1:5" ht="13.5" x14ac:dyDescent="0.25">
      <c r="A12153" s="83">
        <v>39292</v>
      </c>
      <c r="B12153" s="83" t="s">
        <v>12724</v>
      </c>
      <c r="C12153" s="83" t="s">
        <v>225</v>
      </c>
      <c r="D12153" s="359">
        <v>11.67</v>
      </c>
      <c r="E12153" s="522" t="s">
        <v>619</v>
      </c>
    </row>
    <row r="12154" spans="1:5" ht="13.5" x14ac:dyDescent="0.25">
      <c r="A12154" s="83">
        <v>39293</v>
      </c>
      <c r="B12154" s="83" t="s">
        <v>12725</v>
      </c>
      <c r="C12154" s="83" t="s">
        <v>225</v>
      </c>
      <c r="D12154" s="359">
        <v>18.829999999999998</v>
      </c>
      <c r="E12154" s="522" t="s">
        <v>619</v>
      </c>
    </row>
    <row r="12155" spans="1:5" ht="13.5" x14ac:dyDescent="0.25">
      <c r="A12155" s="83">
        <v>39294</v>
      </c>
      <c r="B12155" s="83" t="s">
        <v>12726</v>
      </c>
      <c r="C12155" s="83" t="s">
        <v>225</v>
      </c>
      <c r="D12155" s="359">
        <v>18.829999999999998</v>
      </c>
      <c r="E12155" s="522" t="s">
        <v>619</v>
      </c>
    </row>
    <row r="12156" spans="1:5" ht="13.5" x14ac:dyDescent="0.25">
      <c r="A12156" s="83">
        <v>39295</v>
      </c>
      <c r="B12156" s="83" t="s">
        <v>12727</v>
      </c>
      <c r="C12156" s="83" t="s">
        <v>225</v>
      </c>
      <c r="D12156" s="359">
        <v>32.1</v>
      </c>
      <c r="E12156" s="522" t="s">
        <v>619</v>
      </c>
    </row>
    <row r="12157" spans="1:5" ht="13.5" x14ac:dyDescent="0.25">
      <c r="A12157" s="83">
        <v>36313</v>
      </c>
      <c r="B12157" s="83" t="s">
        <v>12728</v>
      </c>
      <c r="C12157" s="83" t="s">
        <v>225</v>
      </c>
      <c r="D12157" s="359">
        <v>38.590000000000003</v>
      </c>
      <c r="E12157" s="522" t="s">
        <v>619</v>
      </c>
    </row>
    <row r="12158" spans="1:5" ht="13.5" x14ac:dyDescent="0.25">
      <c r="A12158" s="83">
        <v>36316</v>
      </c>
      <c r="B12158" s="83" t="s">
        <v>12729</v>
      </c>
      <c r="C12158" s="83" t="s">
        <v>225</v>
      </c>
      <c r="D12158" s="359">
        <v>46.8</v>
      </c>
      <c r="E12158" s="522" t="s">
        <v>619</v>
      </c>
    </row>
    <row r="12159" spans="1:5" ht="13.5" x14ac:dyDescent="0.25">
      <c r="A12159" s="83">
        <v>64</v>
      </c>
      <c r="B12159" s="83" t="s">
        <v>12730</v>
      </c>
      <c r="C12159" s="83" t="s">
        <v>225</v>
      </c>
      <c r="D12159" s="359">
        <v>5.57</v>
      </c>
      <c r="E12159" s="522" t="s">
        <v>619</v>
      </c>
    </row>
    <row r="12160" spans="1:5" ht="13.5" x14ac:dyDescent="0.25">
      <c r="A12160" s="83">
        <v>37423</v>
      </c>
      <c r="B12160" s="83" t="s">
        <v>12731</v>
      </c>
      <c r="C12160" s="83" t="s">
        <v>225</v>
      </c>
      <c r="D12160" s="359">
        <v>13.76</v>
      </c>
      <c r="E12160" s="522" t="s">
        <v>619</v>
      </c>
    </row>
    <row r="12161" spans="1:5" ht="13.5" x14ac:dyDescent="0.25">
      <c r="A12161" s="83">
        <v>39296</v>
      </c>
      <c r="B12161" s="83" t="s">
        <v>12732</v>
      </c>
      <c r="C12161" s="83" t="s">
        <v>225</v>
      </c>
      <c r="D12161" s="359">
        <v>9.01</v>
      </c>
      <c r="E12161" s="522" t="s">
        <v>619</v>
      </c>
    </row>
    <row r="12162" spans="1:5" ht="13.5" x14ac:dyDescent="0.25">
      <c r="A12162" s="83">
        <v>39297</v>
      </c>
      <c r="B12162" s="83" t="s">
        <v>12733</v>
      </c>
      <c r="C12162" s="83" t="s">
        <v>225</v>
      </c>
      <c r="D12162" s="359">
        <v>12.89</v>
      </c>
      <c r="E12162" s="522" t="s">
        <v>619</v>
      </c>
    </row>
    <row r="12163" spans="1:5" ht="13.5" x14ac:dyDescent="0.25">
      <c r="A12163" s="83">
        <v>39298</v>
      </c>
      <c r="B12163" s="83" t="s">
        <v>12734</v>
      </c>
      <c r="C12163" s="83" t="s">
        <v>225</v>
      </c>
      <c r="D12163" s="359">
        <v>22.7</v>
      </c>
      <c r="E12163" s="522" t="s">
        <v>619</v>
      </c>
    </row>
    <row r="12164" spans="1:5" ht="13.5" x14ac:dyDescent="0.25">
      <c r="A12164" s="83">
        <v>39299</v>
      </c>
      <c r="B12164" s="83" t="s">
        <v>12735</v>
      </c>
      <c r="C12164" s="83" t="s">
        <v>225</v>
      </c>
      <c r="D12164" s="359">
        <v>38.630000000000003</v>
      </c>
      <c r="E12164" s="522" t="s">
        <v>619</v>
      </c>
    </row>
    <row r="12165" spans="1:5" ht="13.5" x14ac:dyDescent="0.25">
      <c r="A12165" s="83">
        <v>9892</v>
      </c>
      <c r="B12165" s="83" t="s">
        <v>12736</v>
      </c>
      <c r="C12165" s="83" t="s">
        <v>225</v>
      </c>
      <c r="D12165" s="359">
        <v>9.86</v>
      </c>
      <c r="E12165" s="522" t="s">
        <v>619</v>
      </c>
    </row>
    <row r="12166" spans="1:5" ht="13.5" x14ac:dyDescent="0.25">
      <c r="A12166" s="83">
        <v>9893</v>
      </c>
      <c r="B12166" s="83" t="s">
        <v>12737</v>
      </c>
      <c r="C12166" s="83" t="s">
        <v>225</v>
      </c>
      <c r="D12166" s="359">
        <v>133.84</v>
      </c>
      <c r="E12166" s="522" t="s">
        <v>619</v>
      </c>
    </row>
    <row r="12167" spans="1:5" ht="13.5" x14ac:dyDescent="0.25">
      <c r="A12167" s="83">
        <v>9901</v>
      </c>
      <c r="B12167" s="83" t="s">
        <v>12738</v>
      </c>
      <c r="C12167" s="83" t="s">
        <v>225</v>
      </c>
      <c r="D12167" s="359">
        <v>59.4</v>
      </c>
      <c r="E12167" s="522" t="s">
        <v>619</v>
      </c>
    </row>
    <row r="12168" spans="1:5" ht="13.5" x14ac:dyDescent="0.25">
      <c r="A12168" s="83">
        <v>9896</v>
      </c>
      <c r="B12168" s="83" t="s">
        <v>12739</v>
      </c>
      <c r="C12168" s="83" t="s">
        <v>225</v>
      </c>
      <c r="D12168" s="359">
        <v>53.53</v>
      </c>
      <c r="E12168" s="522" t="s">
        <v>619</v>
      </c>
    </row>
    <row r="12169" spans="1:5" ht="13.5" x14ac:dyDescent="0.25">
      <c r="A12169" s="83">
        <v>9900</v>
      </c>
      <c r="B12169" s="83" t="s">
        <v>12740</v>
      </c>
      <c r="C12169" s="83" t="s">
        <v>225</v>
      </c>
      <c r="D12169" s="359">
        <v>32.479999999999997</v>
      </c>
      <c r="E12169" s="522" t="s">
        <v>619</v>
      </c>
    </row>
    <row r="12170" spans="1:5" ht="13.5" x14ac:dyDescent="0.25">
      <c r="A12170" s="83">
        <v>9898</v>
      </c>
      <c r="B12170" s="83" t="s">
        <v>12741</v>
      </c>
      <c r="C12170" s="83" t="s">
        <v>225</v>
      </c>
      <c r="D12170" s="359">
        <v>275.20999999999998</v>
      </c>
      <c r="E12170" s="522" t="s">
        <v>619</v>
      </c>
    </row>
    <row r="12171" spans="1:5" ht="13.5" x14ac:dyDescent="0.25">
      <c r="A12171" s="83">
        <v>9899</v>
      </c>
      <c r="B12171" s="83" t="s">
        <v>12742</v>
      </c>
      <c r="C12171" s="83" t="s">
        <v>225</v>
      </c>
      <c r="D12171" s="359">
        <v>17.73</v>
      </c>
      <c r="E12171" s="522" t="s">
        <v>619</v>
      </c>
    </row>
    <row r="12172" spans="1:5" ht="13.5" x14ac:dyDescent="0.25">
      <c r="A12172" s="83">
        <v>9902</v>
      </c>
      <c r="B12172" s="83" t="s">
        <v>12743</v>
      </c>
      <c r="C12172" s="83" t="s">
        <v>225</v>
      </c>
      <c r="D12172" s="359">
        <v>348.51</v>
      </c>
      <c r="E12172" s="522" t="s">
        <v>619</v>
      </c>
    </row>
    <row r="12173" spans="1:5" ht="13.5" x14ac:dyDescent="0.25">
      <c r="A12173" s="83">
        <v>9908</v>
      </c>
      <c r="B12173" s="83" t="s">
        <v>12744</v>
      </c>
      <c r="C12173" s="83" t="s">
        <v>225</v>
      </c>
      <c r="D12173" s="359">
        <v>694.88</v>
      </c>
      <c r="E12173" s="522" t="s">
        <v>619</v>
      </c>
    </row>
    <row r="12174" spans="1:5" ht="13.5" x14ac:dyDescent="0.25">
      <c r="A12174" s="83">
        <v>9905</v>
      </c>
      <c r="B12174" s="83" t="s">
        <v>12745</v>
      </c>
      <c r="C12174" s="83" t="s">
        <v>225</v>
      </c>
      <c r="D12174" s="359">
        <v>11.61</v>
      </c>
      <c r="E12174" s="522" t="s">
        <v>619</v>
      </c>
    </row>
    <row r="12175" spans="1:5" ht="13.5" x14ac:dyDescent="0.25">
      <c r="A12175" s="83">
        <v>9906</v>
      </c>
      <c r="B12175" s="83" t="s">
        <v>12746</v>
      </c>
      <c r="C12175" s="83" t="s">
        <v>225</v>
      </c>
      <c r="D12175" s="359">
        <v>13.91</v>
      </c>
      <c r="E12175" s="522" t="s">
        <v>619</v>
      </c>
    </row>
    <row r="12176" spans="1:5" ht="13.5" x14ac:dyDescent="0.25">
      <c r="A12176" s="83">
        <v>9895</v>
      </c>
      <c r="B12176" s="83" t="s">
        <v>12747</v>
      </c>
      <c r="C12176" s="83" t="s">
        <v>225</v>
      </c>
      <c r="D12176" s="359">
        <v>22.82</v>
      </c>
      <c r="E12176" s="522" t="s">
        <v>619</v>
      </c>
    </row>
    <row r="12177" spans="1:5" ht="13.5" x14ac:dyDescent="0.25">
      <c r="A12177" s="83">
        <v>9894</v>
      </c>
      <c r="B12177" s="83" t="s">
        <v>12748</v>
      </c>
      <c r="C12177" s="83" t="s">
        <v>225</v>
      </c>
      <c r="D12177" s="359">
        <v>44.47</v>
      </c>
      <c r="E12177" s="522" t="s">
        <v>619</v>
      </c>
    </row>
    <row r="12178" spans="1:5" ht="13.5" x14ac:dyDescent="0.25">
      <c r="A12178" s="83">
        <v>9897</v>
      </c>
      <c r="B12178" s="83" t="s">
        <v>12749</v>
      </c>
      <c r="C12178" s="83" t="s">
        <v>225</v>
      </c>
      <c r="D12178" s="359">
        <v>48.14</v>
      </c>
      <c r="E12178" s="522" t="s">
        <v>619</v>
      </c>
    </row>
    <row r="12179" spans="1:5" ht="13.5" x14ac:dyDescent="0.25">
      <c r="A12179" s="83">
        <v>9910</v>
      </c>
      <c r="B12179" s="83" t="s">
        <v>12750</v>
      </c>
      <c r="C12179" s="83" t="s">
        <v>225</v>
      </c>
      <c r="D12179" s="359">
        <v>121.18</v>
      </c>
      <c r="E12179" s="522" t="s">
        <v>619</v>
      </c>
    </row>
    <row r="12180" spans="1:5" ht="13.5" x14ac:dyDescent="0.25">
      <c r="A12180" s="83">
        <v>9909</v>
      </c>
      <c r="B12180" s="83" t="s">
        <v>12751</v>
      </c>
      <c r="C12180" s="83" t="s">
        <v>225</v>
      </c>
      <c r="D12180" s="359">
        <v>244.54</v>
      </c>
      <c r="E12180" s="522" t="s">
        <v>619</v>
      </c>
    </row>
    <row r="12181" spans="1:5" ht="13.5" x14ac:dyDescent="0.25">
      <c r="A12181" s="83">
        <v>9907</v>
      </c>
      <c r="B12181" s="83" t="s">
        <v>12752</v>
      </c>
      <c r="C12181" s="83" t="s">
        <v>225</v>
      </c>
      <c r="D12181" s="359">
        <v>375.99</v>
      </c>
      <c r="E12181" s="522" t="s">
        <v>619</v>
      </c>
    </row>
    <row r="12182" spans="1:5" ht="13.5" x14ac:dyDescent="0.25">
      <c r="A12182" s="83">
        <v>20973</v>
      </c>
      <c r="B12182" s="83" t="s">
        <v>12753</v>
      </c>
      <c r="C12182" s="83" t="s">
        <v>225</v>
      </c>
      <c r="D12182" s="359">
        <v>112.38</v>
      </c>
      <c r="E12182" s="522" t="s">
        <v>619</v>
      </c>
    </row>
    <row r="12183" spans="1:5" ht="13.5" x14ac:dyDescent="0.25">
      <c r="A12183" s="83">
        <v>20974</v>
      </c>
      <c r="B12183" s="83" t="s">
        <v>12754</v>
      </c>
      <c r="C12183" s="83" t="s">
        <v>225</v>
      </c>
      <c r="D12183" s="359">
        <v>160.78</v>
      </c>
      <c r="E12183" s="522" t="s">
        <v>619</v>
      </c>
    </row>
    <row r="12184" spans="1:5" ht="13.5" x14ac:dyDescent="0.25">
      <c r="A12184" s="83">
        <v>37989</v>
      </c>
      <c r="B12184" s="83" t="s">
        <v>12755</v>
      </c>
      <c r="C12184" s="83" t="s">
        <v>225</v>
      </c>
      <c r="D12184" s="359">
        <v>14.18</v>
      </c>
      <c r="E12184" s="522" t="s">
        <v>619</v>
      </c>
    </row>
    <row r="12185" spans="1:5" ht="13.5" x14ac:dyDescent="0.25">
      <c r="A12185" s="83">
        <v>37990</v>
      </c>
      <c r="B12185" s="83" t="s">
        <v>12756</v>
      </c>
      <c r="C12185" s="83" t="s">
        <v>225</v>
      </c>
      <c r="D12185" s="359">
        <v>16.47</v>
      </c>
      <c r="E12185" s="522" t="s">
        <v>619</v>
      </c>
    </row>
    <row r="12186" spans="1:5" ht="13.5" x14ac:dyDescent="0.25">
      <c r="A12186" s="83">
        <v>37991</v>
      </c>
      <c r="B12186" s="83" t="s">
        <v>12757</v>
      </c>
      <c r="C12186" s="83" t="s">
        <v>225</v>
      </c>
      <c r="D12186" s="359">
        <v>26.06</v>
      </c>
      <c r="E12186" s="522" t="s">
        <v>619</v>
      </c>
    </row>
    <row r="12187" spans="1:5" ht="13.5" x14ac:dyDescent="0.25">
      <c r="A12187" s="83">
        <v>37992</v>
      </c>
      <c r="B12187" s="83" t="s">
        <v>12758</v>
      </c>
      <c r="C12187" s="83" t="s">
        <v>225</v>
      </c>
      <c r="D12187" s="359">
        <v>39.799999999999997</v>
      </c>
      <c r="E12187" s="522" t="s">
        <v>619</v>
      </c>
    </row>
    <row r="12188" spans="1:5" ht="13.5" x14ac:dyDescent="0.25">
      <c r="A12188" s="83">
        <v>37993</v>
      </c>
      <c r="B12188" s="83" t="s">
        <v>12759</v>
      </c>
      <c r="C12188" s="83" t="s">
        <v>225</v>
      </c>
      <c r="D12188" s="359">
        <v>59.07</v>
      </c>
      <c r="E12188" s="522" t="s">
        <v>619</v>
      </c>
    </row>
    <row r="12189" spans="1:5" ht="13.5" x14ac:dyDescent="0.25">
      <c r="A12189" s="83">
        <v>37994</v>
      </c>
      <c r="B12189" s="83" t="s">
        <v>12760</v>
      </c>
      <c r="C12189" s="83" t="s">
        <v>225</v>
      </c>
      <c r="D12189" s="359">
        <v>141.94999999999999</v>
      </c>
      <c r="E12189" s="522" t="s">
        <v>619</v>
      </c>
    </row>
    <row r="12190" spans="1:5" ht="13.5" x14ac:dyDescent="0.25">
      <c r="A12190" s="83">
        <v>37995</v>
      </c>
      <c r="B12190" s="83" t="s">
        <v>12761</v>
      </c>
      <c r="C12190" s="83" t="s">
        <v>225</v>
      </c>
      <c r="D12190" s="359">
        <v>206.03</v>
      </c>
      <c r="E12190" s="522" t="s">
        <v>619</v>
      </c>
    </row>
    <row r="12191" spans="1:5" ht="13.5" x14ac:dyDescent="0.25">
      <c r="A12191" s="83">
        <v>37996</v>
      </c>
      <c r="B12191" s="83" t="s">
        <v>12762</v>
      </c>
      <c r="C12191" s="83" t="s">
        <v>225</v>
      </c>
      <c r="D12191" s="359">
        <v>303.77999999999997</v>
      </c>
      <c r="E12191" s="522" t="s">
        <v>619</v>
      </c>
    </row>
    <row r="12192" spans="1:5" ht="13.5" x14ac:dyDescent="0.25">
      <c r="A12192" s="83">
        <v>13883</v>
      </c>
      <c r="B12192" s="83" t="s">
        <v>12763</v>
      </c>
      <c r="C12192" s="83" t="s">
        <v>225</v>
      </c>
      <c r="D12192" s="359">
        <v>133972.06</v>
      </c>
      <c r="E12192" s="522" t="s">
        <v>619</v>
      </c>
    </row>
    <row r="12193" spans="1:5" ht="13.5" x14ac:dyDescent="0.25">
      <c r="A12193" s="83">
        <v>38604</v>
      </c>
      <c r="B12193" s="83" t="s">
        <v>12764</v>
      </c>
      <c r="C12193" s="83" t="s">
        <v>225</v>
      </c>
      <c r="D12193" s="359">
        <v>166860.43</v>
      </c>
      <c r="E12193" s="522" t="s">
        <v>619</v>
      </c>
    </row>
    <row r="12194" spans="1:5" ht="13.5" x14ac:dyDescent="0.25">
      <c r="A12194" s="83">
        <v>10601</v>
      </c>
      <c r="B12194" s="83" t="s">
        <v>12765</v>
      </c>
      <c r="C12194" s="83" t="s">
        <v>225</v>
      </c>
      <c r="D12194" s="359">
        <v>3245768.15</v>
      </c>
      <c r="E12194" s="522" t="s">
        <v>619</v>
      </c>
    </row>
    <row r="12195" spans="1:5" ht="13.5" x14ac:dyDescent="0.25">
      <c r="A12195" s="83">
        <v>44469</v>
      </c>
      <c r="B12195" s="83" t="s">
        <v>12766</v>
      </c>
      <c r="C12195" s="83" t="s">
        <v>225</v>
      </c>
      <c r="D12195" s="359">
        <v>8545993.0099999998</v>
      </c>
      <c r="E12195" s="522" t="s">
        <v>619</v>
      </c>
    </row>
    <row r="12196" spans="1:5" ht="13.5" x14ac:dyDescent="0.25">
      <c r="A12196" s="83">
        <v>13894</v>
      </c>
      <c r="B12196" s="83" t="s">
        <v>12767</v>
      </c>
      <c r="C12196" s="83" t="s">
        <v>225</v>
      </c>
      <c r="D12196" s="359">
        <v>392649.25</v>
      </c>
      <c r="E12196" s="522" t="s">
        <v>619</v>
      </c>
    </row>
    <row r="12197" spans="1:5" ht="13.5" x14ac:dyDescent="0.25">
      <c r="A12197" s="83">
        <v>13895</v>
      </c>
      <c r="B12197" s="83" t="s">
        <v>12768</v>
      </c>
      <c r="C12197" s="83" t="s">
        <v>225</v>
      </c>
      <c r="D12197" s="359">
        <v>527982.35</v>
      </c>
      <c r="E12197" s="522" t="s">
        <v>619</v>
      </c>
    </row>
    <row r="12198" spans="1:5" ht="13.5" x14ac:dyDescent="0.25">
      <c r="A12198" s="83">
        <v>13892</v>
      </c>
      <c r="B12198" s="83" t="s">
        <v>12769</v>
      </c>
      <c r="C12198" s="83" t="s">
        <v>225</v>
      </c>
      <c r="D12198" s="359">
        <v>647029.46</v>
      </c>
      <c r="E12198" s="522" t="s">
        <v>619</v>
      </c>
    </row>
    <row r="12199" spans="1:5" ht="13.5" x14ac:dyDescent="0.25">
      <c r="A12199" s="83">
        <v>9914</v>
      </c>
      <c r="B12199" s="83" t="s">
        <v>12770</v>
      </c>
      <c r="C12199" s="83" t="s">
        <v>225</v>
      </c>
      <c r="D12199" s="359">
        <v>700000</v>
      </c>
      <c r="E12199" s="522" t="s">
        <v>619</v>
      </c>
    </row>
    <row r="12200" spans="1:5" ht="13.5" x14ac:dyDescent="0.25">
      <c r="A12200" s="83">
        <v>36485</v>
      </c>
      <c r="B12200" s="83" t="s">
        <v>12771</v>
      </c>
      <c r="C12200" s="83" t="s">
        <v>225</v>
      </c>
      <c r="D12200" s="359">
        <v>606832.91</v>
      </c>
      <c r="E12200" s="522" t="s">
        <v>619</v>
      </c>
    </row>
    <row r="12201" spans="1:5" ht="13.5" x14ac:dyDescent="0.25">
      <c r="A12201" s="83">
        <v>9912</v>
      </c>
      <c r="B12201" s="83" t="s">
        <v>12772</v>
      </c>
      <c r="C12201" s="83" t="s">
        <v>225</v>
      </c>
      <c r="D12201" s="359">
        <v>2642421</v>
      </c>
      <c r="E12201" s="522" t="s">
        <v>619</v>
      </c>
    </row>
    <row r="12202" spans="1:5" ht="13.5" x14ac:dyDescent="0.25">
      <c r="A12202" s="83">
        <v>9921</v>
      </c>
      <c r="B12202" s="83" t="s">
        <v>12773</v>
      </c>
      <c r="C12202" s="83" t="s">
        <v>225</v>
      </c>
      <c r="D12202" s="359">
        <v>1363085.73</v>
      </c>
      <c r="E12202" s="522" t="s">
        <v>619</v>
      </c>
    </row>
    <row r="12203" spans="1:5" ht="13.5" x14ac:dyDescent="0.25">
      <c r="A12203" s="83">
        <v>21112</v>
      </c>
      <c r="B12203" s="83" t="s">
        <v>12774</v>
      </c>
      <c r="C12203" s="83" t="s">
        <v>225</v>
      </c>
      <c r="D12203" s="359">
        <v>195.23</v>
      </c>
      <c r="E12203" s="522" t="s">
        <v>619</v>
      </c>
    </row>
    <row r="12204" spans="1:5" ht="13.5" x14ac:dyDescent="0.25">
      <c r="A12204" s="83">
        <v>10228</v>
      </c>
      <c r="B12204" s="83" t="s">
        <v>12775</v>
      </c>
      <c r="C12204" s="83" t="s">
        <v>225</v>
      </c>
      <c r="D12204" s="359">
        <v>226.8</v>
      </c>
      <c r="E12204" s="522" t="s">
        <v>619</v>
      </c>
    </row>
    <row r="12205" spans="1:5" ht="13.5" x14ac:dyDescent="0.25">
      <c r="A12205" s="83">
        <v>11781</v>
      </c>
      <c r="B12205" s="83" t="s">
        <v>12776</v>
      </c>
      <c r="C12205" s="83" t="s">
        <v>225</v>
      </c>
      <c r="D12205" s="359">
        <v>183.73</v>
      </c>
      <c r="E12205" s="522" t="s">
        <v>619</v>
      </c>
    </row>
    <row r="12206" spans="1:5" ht="13.5" x14ac:dyDescent="0.25">
      <c r="A12206" s="83">
        <v>37588</v>
      </c>
      <c r="B12206" s="83" t="s">
        <v>12777</v>
      </c>
      <c r="C12206" s="83" t="s">
        <v>225</v>
      </c>
      <c r="D12206" s="359">
        <v>47.52</v>
      </c>
      <c r="E12206" s="522" t="s">
        <v>619</v>
      </c>
    </row>
    <row r="12207" spans="1:5" ht="13.5" x14ac:dyDescent="0.25">
      <c r="A12207" s="83">
        <v>11746</v>
      </c>
      <c r="B12207" s="83" t="s">
        <v>12778</v>
      </c>
      <c r="C12207" s="83" t="s">
        <v>225</v>
      </c>
      <c r="D12207" s="359">
        <v>72.62</v>
      </c>
      <c r="E12207" s="522" t="s">
        <v>619</v>
      </c>
    </row>
    <row r="12208" spans="1:5" ht="13.5" x14ac:dyDescent="0.25">
      <c r="A12208" s="83">
        <v>11751</v>
      </c>
      <c r="B12208" s="83" t="s">
        <v>12779</v>
      </c>
      <c r="C12208" s="83" t="s">
        <v>225</v>
      </c>
      <c r="D12208" s="359">
        <v>130.43</v>
      </c>
      <c r="E12208" s="522" t="s">
        <v>619</v>
      </c>
    </row>
    <row r="12209" spans="1:5" ht="13.5" x14ac:dyDescent="0.25">
      <c r="A12209" s="83">
        <v>11750</v>
      </c>
      <c r="B12209" s="83" t="s">
        <v>12780</v>
      </c>
      <c r="C12209" s="83" t="s">
        <v>225</v>
      </c>
      <c r="D12209" s="359">
        <v>108.24</v>
      </c>
      <c r="E12209" s="522" t="s">
        <v>619</v>
      </c>
    </row>
    <row r="12210" spans="1:5" ht="13.5" x14ac:dyDescent="0.25">
      <c r="A12210" s="83">
        <v>11748</v>
      </c>
      <c r="B12210" s="83" t="s">
        <v>12781</v>
      </c>
      <c r="C12210" s="83" t="s">
        <v>225</v>
      </c>
      <c r="D12210" s="359">
        <v>46.6</v>
      </c>
      <c r="E12210" s="522" t="s">
        <v>619</v>
      </c>
    </row>
    <row r="12211" spans="1:5" ht="13.5" x14ac:dyDescent="0.25">
      <c r="A12211" s="83">
        <v>11747</v>
      </c>
      <c r="B12211" s="83" t="s">
        <v>12782</v>
      </c>
      <c r="C12211" s="83" t="s">
        <v>225</v>
      </c>
      <c r="D12211" s="359">
        <v>201.12</v>
      </c>
      <c r="E12211" s="522" t="s">
        <v>619</v>
      </c>
    </row>
    <row r="12212" spans="1:5" ht="13.5" x14ac:dyDescent="0.25">
      <c r="A12212" s="83">
        <v>11749</v>
      </c>
      <c r="B12212" s="83" t="s">
        <v>12783</v>
      </c>
      <c r="C12212" s="83" t="s">
        <v>225</v>
      </c>
      <c r="D12212" s="359">
        <v>53.79</v>
      </c>
      <c r="E12212" s="522" t="s">
        <v>619</v>
      </c>
    </row>
    <row r="12213" spans="1:5" ht="13.5" x14ac:dyDescent="0.25">
      <c r="A12213" s="83">
        <v>10236</v>
      </c>
      <c r="B12213" s="83" t="s">
        <v>12784</v>
      </c>
      <c r="C12213" s="83" t="s">
        <v>225</v>
      </c>
      <c r="D12213" s="359">
        <v>89.91</v>
      </c>
      <c r="E12213" s="522" t="s">
        <v>619</v>
      </c>
    </row>
    <row r="12214" spans="1:5" ht="13.5" x14ac:dyDescent="0.25">
      <c r="A12214" s="83">
        <v>10233</v>
      </c>
      <c r="B12214" s="83" t="s">
        <v>12785</v>
      </c>
      <c r="C12214" s="83" t="s">
        <v>225</v>
      </c>
      <c r="D12214" s="359">
        <v>84.25</v>
      </c>
      <c r="E12214" s="522" t="s">
        <v>619</v>
      </c>
    </row>
    <row r="12215" spans="1:5" ht="13.5" x14ac:dyDescent="0.25">
      <c r="A12215" s="83">
        <v>10234</v>
      </c>
      <c r="B12215" s="83" t="s">
        <v>12786</v>
      </c>
      <c r="C12215" s="83" t="s">
        <v>225</v>
      </c>
      <c r="D12215" s="359">
        <v>53.07</v>
      </c>
      <c r="E12215" s="522" t="s">
        <v>619</v>
      </c>
    </row>
    <row r="12216" spans="1:5" ht="13.5" x14ac:dyDescent="0.25">
      <c r="A12216" s="83">
        <v>10231</v>
      </c>
      <c r="B12216" s="83" t="s">
        <v>12787</v>
      </c>
      <c r="C12216" s="83" t="s">
        <v>225</v>
      </c>
      <c r="D12216" s="359">
        <v>243.39</v>
      </c>
      <c r="E12216" s="522" t="s">
        <v>619</v>
      </c>
    </row>
    <row r="12217" spans="1:5" ht="13.5" x14ac:dyDescent="0.25">
      <c r="A12217" s="83">
        <v>10232</v>
      </c>
      <c r="B12217" s="83" t="s">
        <v>12788</v>
      </c>
      <c r="C12217" s="83" t="s">
        <v>225</v>
      </c>
      <c r="D12217" s="359">
        <v>136.19</v>
      </c>
      <c r="E12217" s="522" t="s">
        <v>619</v>
      </c>
    </row>
    <row r="12218" spans="1:5" ht="13.5" x14ac:dyDescent="0.25">
      <c r="A12218" s="83">
        <v>10229</v>
      </c>
      <c r="B12218" s="83" t="s">
        <v>12789</v>
      </c>
      <c r="C12218" s="83" t="s">
        <v>225</v>
      </c>
      <c r="D12218" s="359">
        <v>48</v>
      </c>
      <c r="E12218" s="522" t="s">
        <v>619</v>
      </c>
    </row>
    <row r="12219" spans="1:5" ht="13.5" x14ac:dyDescent="0.25">
      <c r="A12219" s="83">
        <v>10235</v>
      </c>
      <c r="B12219" s="83" t="s">
        <v>12790</v>
      </c>
      <c r="C12219" s="83" t="s">
        <v>225</v>
      </c>
      <c r="D12219" s="359">
        <v>333.66</v>
      </c>
      <c r="E12219" s="522" t="s">
        <v>619</v>
      </c>
    </row>
    <row r="12220" spans="1:5" ht="13.5" x14ac:dyDescent="0.25">
      <c r="A12220" s="83">
        <v>10230</v>
      </c>
      <c r="B12220" s="83" t="s">
        <v>12791</v>
      </c>
      <c r="C12220" s="83" t="s">
        <v>225</v>
      </c>
      <c r="D12220" s="359">
        <v>587.20000000000005</v>
      </c>
      <c r="E12220" s="522" t="s">
        <v>619</v>
      </c>
    </row>
    <row r="12221" spans="1:5" ht="13.5" x14ac:dyDescent="0.25">
      <c r="A12221" s="83">
        <v>10409</v>
      </c>
      <c r="B12221" s="83" t="s">
        <v>12792</v>
      </c>
      <c r="C12221" s="83" t="s">
        <v>225</v>
      </c>
      <c r="D12221" s="359">
        <v>174.45</v>
      </c>
      <c r="E12221" s="522" t="s">
        <v>619</v>
      </c>
    </row>
    <row r="12222" spans="1:5" ht="13.5" x14ac:dyDescent="0.25">
      <c r="A12222" s="83">
        <v>10411</v>
      </c>
      <c r="B12222" s="83" t="s">
        <v>12793</v>
      </c>
      <c r="C12222" s="83" t="s">
        <v>225</v>
      </c>
      <c r="D12222" s="359">
        <v>156.1</v>
      </c>
      <c r="E12222" s="522" t="s">
        <v>619</v>
      </c>
    </row>
    <row r="12223" spans="1:5" ht="13.5" x14ac:dyDescent="0.25">
      <c r="A12223" s="83">
        <v>10404</v>
      </c>
      <c r="B12223" s="83" t="s">
        <v>12794</v>
      </c>
      <c r="C12223" s="83" t="s">
        <v>225</v>
      </c>
      <c r="D12223" s="359">
        <v>63.3</v>
      </c>
      <c r="E12223" s="522" t="s">
        <v>619</v>
      </c>
    </row>
    <row r="12224" spans="1:5" ht="13.5" x14ac:dyDescent="0.25">
      <c r="A12224" s="83">
        <v>10410</v>
      </c>
      <c r="B12224" s="83" t="s">
        <v>12795</v>
      </c>
      <c r="C12224" s="83" t="s">
        <v>225</v>
      </c>
      <c r="D12224" s="359">
        <v>104.27</v>
      </c>
      <c r="E12224" s="522" t="s">
        <v>619</v>
      </c>
    </row>
    <row r="12225" spans="1:5" ht="13.5" x14ac:dyDescent="0.25">
      <c r="A12225" s="83">
        <v>10405</v>
      </c>
      <c r="B12225" s="83" t="s">
        <v>12796</v>
      </c>
      <c r="C12225" s="83" t="s">
        <v>225</v>
      </c>
      <c r="D12225" s="359">
        <v>349.51</v>
      </c>
      <c r="E12225" s="522" t="s">
        <v>619</v>
      </c>
    </row>
    <row r="12226" spans="1:5" ht="13.5" x14ac:dyDescent="0.25">
      <c r="A12226" s="83">
        <v>10408</v>
      </c>
      <c r="B12226" s="83" t="s">
        <v>12797</v>
      </c>
      <c r="C12226" s="83" t="s">
        <v>225</v>
      </c>
      <c r="D12226" s="359">
        <v>244.41</v>
      </c>
      <c r="E12226" s="522" t="s">
        <v>619</v>
      </c>
    </row>
    <row r="12227" spans="1:5" ht="13.5" x14ac:dyDescent="0.25">
      <c r="A12227" s="83">
        <v>10412</v>
      </c>
      <c r="B12227" s="83" t="s">
        <v>12798</v>
      </c>
      <c r="C12227" s="83" t="s">
        <v>225</v>
      </c>
      <c r="D12227" s="359">
        <v>76.72</v>
      </c>
      <c r="E12227" s="522" t="s">
        <v>619</v>
      </c>
    </row>
    <row r="12228" spans="1:5" ht="13.5" x14ac:dyDescent="0.25">
      <c r="A12228" s="83">
        <v>10406</v>
      </c>
      <c r="B12228" s="83" t="s">
        <v>12799</v>
      </c>
      <c r="C12228" s="83" t="s">
        <v>225</v>
      </c>
      <c r="D12228" s="359">
        <v>482.75</v>
      </c>
      <c r="E12228" s="522" t="s">
        <v>619</v>
      </c>
    </row>
    <row r="12229" spans="1:5" ht="13.5" x14ac:dyDescent="0.25">
      <c r="A12229" s="83">
        <v>10407</v>
      </c>
      <c r="B12229" s="83" t="s">
        <v>12800</v>
      </c>
      <c r="C12229" s="83" t="s">
        <v>225</v>
      </c>
      <c r="D12229" s="359">
        <v>748.75</v>
      </c>
      <c r="E12229" s="522" t="s">
        <v>619</v>
      </c>
    </row>
    <row r="12230" spans="1:5" ht="13.5" x14ac:dyDescent="0.25">
      <c r="A12230" s="83">
        <v>10416</v>
      </c>
      <c r="B12230" s="83" t="s">
        <v>12801</v>
      </c>
      <c r="C12230" s="83" t="s">
        <v>225</v>
      </c>
      <c r="D12230" s="359">
        <v>92.87</v>
      </c>
      <c r="E12230" s="522" t="s">
        <v>619</v>
      </c>
    </row>
    <row r="12231" spans="1:5" ht="13.5" x14ac:dyDescent="0.25">
      <c r="A12231" s="83">
        <v>10419</v>
      </c>
      <c r="B12231" s="83" t="s">
        <v>12802</v>
      </c>
      <c r="C12231" s="83" t="s">
        <v>225</v>
      </c>
      <c r="D12231" s="359">
        <v>80.61</v>
      </c>
      <c r="E12231" s="522" t="s">
        <v>619</v>
      </c>
    </row>
    <row r="12232" spans="1:5" ht="13.5" x14ac:dyDescent="0.25">
      <c r="A12232" s="83">
        <v>21092</v>
      </c>
      <c r="B12232" s="83" t="s">
        <v>12803</v>
      </c>
      <c r="C12232" s="83" t="s">
        <v>225</v>
      </c>
      <c r="D12232" s="359">
        <v>46.09</v>
      </c>
      <c r="E12232" s="522" t="s">
        <v>619</v>
      </c>
    </row>
    <row r="12233" spans="1:5" ht="13.5" x14ac:dyDescent="0.25">
      <c r="A12233" s="83">
        <v>10418</v>
      </c>
      <c r="B12233" s="83" t="s">
        <v>12804</v>
      </c>
      <c r="C12233" s="83" t="s">
        <v>225</v>
      </c>
      <c r="D12233" s="359">
        <v>53.73</v>
      </c>
      <c r="E12233" s="522" t="s">
        <v>619</v>
      </c>
    </row>
    <row r="12234" spans="1:5" ht="13.5" x14ac:dyDescent="0.25">
      <c r="A12234" s="83">
        <v>12657</v>
      </c>
      <c r="B12234" s="83" t="s">
        <v>12805</v>
      </c>
      <c r="C12234" s="83" t="s">
        <v>225</v>
      </c>
      <c r="D12234" s="359">
        <v>216.84</v>
      </c>
      <c r="E12234" s="522" t="s">
        <v>619</v>
      </c>
    </row>
    <row r="12235" spans="1:5" ht="13.5" x14ac:dyDescent="0.25">
      <c r="A12235" s="83">
        <v>10417</v>
      </c>
      <c r="B12235" s="83" t="s">
        <v>12806</v>
      </c>
      <c r="C12235" s="83" t="s">
        <v>225</v>
      </c>
      <c r="D12235" s="359">
        <v>135.32</v>
      </c>
      <c r="E12235" s="522" t="s">
        <v>619</v>
      </c>
    </row>
    <row r="12236" spans="1:5" ht="13.5" x14ac:dyDescent="0.25">
      <c r="A12236" s="83">
        <v>10413</v>
      </c>
      <c r="B12236" s="83" t="s">
        <v>12807</v>
      </c>
      <c r="C12236" s="83" t="s">
        <v>225</v>
      </c>
      <c r="D12236" s="359">
        <v>49.18</v>
      </c>
      <c r="E12236" s="522" t="s">
        <v>619</v>
      </c>
    </row>
    <row r="12237" spans="1:5" ht="13.5" x14ac:dyDescent="0.25">
      <c r="A12237" s="83">
        <v>10414</v>
      </c>
      <c r="B12237" s="83" t="s">
        <v>12808</v>
      </c>
      <c r="C12237" s="83" t="s">
        <v>225</v>
      </c>
      <c r="D12237" s="359">
        <v>296.11</v>
      </c>
      <c r="E12237" s="522" t="s">
        <v>619</v>
      </c>
    </row>
    <row r="12238" spans="1:5" ht="13.5" x14ac:dyDescent="0.25">
      <c r="A12238" s="83">
        <v>10415</v>
      </c>
      <c r="B12238" s="83" t="s">
        <v>12809</v>
      </c>
      <c r="C12238" s="83" t="s">
        <v>225</v>
      </c>
      <c r="D12238" s="359">
        <v>513.91</v>
      </c>
      <c r="E12238" s="522" t="s">
        <v>619</v>
      </c>
    </row>
    <row r="12239" spans="1:5" ht="13.5" x14ac:dyDescent="0.25">
      <c r="A12239" s="83">
        <v>38643</v>
      </c>
      <c r="B12239" s="83" t="s">
        <v>12810</v>
      </c>
      <c r="C12239" s="83" t="s">
        <v>225</v>
      </c>
      <c r="D12239" s="359">
        <v>37.76</v>
      </c>
      <c r="E12239" s="522" t="s">
        <v>619</v>
      </c>
    </row>
    <row r="12240" spans="1:5" ht="13.5" x14ac:dyDescent="0.25">
      <c r="A12240" s="83">
        <v>6157</v>
      </c>
      <c r="B12240" s="83" t="s">
        <v>12811</v>
      </c>
      <c r="C12240" s="83" t="s">
        <v>225</v>
      </c>
      <c r="D12240" s="359">
        <v>51.58</v>
      </c>
      <c r="E12240" s="522" t="s">
        <v>619</v>
      </c>
    </row>
    <row r="12241" spans="1:5" ht="13.5" x14ac:dyDescent="0.25">
      <c r="A12241" s="83">
        <v>6152</v>
      </c>
      <c r="B12241" s="83" t="s">
        <v>12812</v>
      </c>
      <c r="C12241" s="83" t="s">
        <v>225</v>
      </c>
      <c r="D12241" s="359">
        <v>2.88</v>
      </c>
      <c r="E12241" s="522" t="s">
        <v>619</v>
      </c>
    </row>
    <row r="12242" spans="1:5" ht="13.5" x14ac:dyDescent="0.25">
      <c r="A12242" s="83">
        <v>6158</v>
      </c>
      <c r="B12242" s="83" t="s">
        <v>12813</v>
      </c>
      <c r="C12242" s="83" t="s">
        <v>225</v>
      </c>
      <c r="D12242" s="359">
        <v>3.48</v>
      </c>
      <c r="E12242" s="522" t="s">
        <v>619</v>
      </c>
    </row>
    <row r="12243" spans="1:5" ht="13.5" x14ac:dyDescent="0.25">
      <c r="A12243" s="83">
        <v>6153</v>
      </c>
      <c r="B12243" s="83" t="s">
        <v>12814</v>
      </c>
      <c r="C12243" s="83" t="s">
        <v>225</v>
      </c>
      <c r="D12243" s="359">
        <v>2.71</v>
      </c>
      <c r="E12243" s="522" t="s">
        <v>619</v>
      </c>
    </row>
    <row r="12244" spans="1:5" ht="13.5" x14ac:dyDescent="0.25">
      <c r="A12244" s="83">
        <v>6156</v>
      </c>
      <c r="B12244" s="83" t="s">
        <v>12815</v>
      </c>
      <c r="C12244" s="83" t="s">
        <v>225</v>
      </c>
      <c r="D12244" s="359">
        <v>3.43</v>
      </c>
      <c r="E12244" s="522" t="s">
        <v>619</v>
      </c>
    </row>
    <row r="12245" spans="1:5" ht="13.5" x14ac:dyDescent="0.25">
      <c r="A12245" s="83">
        <v>6154</v>
      </c>
      <c r="B12245" s="83" t="s">
        <v>12816</v>
      </c>
      <c r="C12245" s="83" t="s">
        <v>225</v>
      </c>
      <c r="D12245" s="359">
        <v>6.46</v>
      </c>
      <c r="E12245" s="522" t="s">
        <v>619</v>
      </c>
    </row>
    <row r="12246" spans="1:5" ht="13.5" x14ac:dyDescent="0.25">
      <c r="A12246" s="83">
        <v>6155</v>
      </c>
      <c r="B12246" s="83" t="s">
        <v>12817</v>
      </c>
      <c r="C12246" s="83" t="s">
        <v>225</v>
      </c>
      <c r="D12246" s="359">
        <v>13.37</v>
      </c>
      <c r="E12246" s="522" t="s">
        <v>619</v>
      </c>
    </row>
    <row r="12247" spans="1:5" ht="13.5" x14ac:dyDescent="0.25">
      <c r="A12247" s="83">
        <v>43595</v>
      </c>
      <c r="B12247" s="83" t="s">
        <v>12818</v>
      </c>
      <c r="C12247" s="83" t="s">
        <v>225</v>
      </c>
      <c r="D12247" s="359">
        <v>16.18</v>
      </c>
      <c r="E12247" s="522" t="s">
        <v>619</v>
      </c>
    </row>
    <row r="12248" spans="1:5" ht="13.5" x14ac:dyDescent="0.25">
      <c r="A12248" s="83">
        <v>43596</v>
      </c>
      <c r="B12248" s="83" t="s">
        <v>12819</v>
      </c>
      <c r="C12248" s="83" t="s">
        <v>225</v>
      </c>
      <c r="D12248" s="359">
        <v>18.690000000000001</v>
      </c>
      <c r="E12248" s="522" t="s">
        <v>619</v>
      </c>
    </row>
    <row r="12249" spans="1:5" ht="13.5" x14ac:dyDescent="0.25">
      <c r="A12249" s="83">
        <v>38108</v>
      </c>
      <c r="B12249" s="83" t="s">
        <v>12820</v>
      </c>
      <c r="C12249" s="83" t="s">
        <v>225</v>
      </c>
      <c r="D12249" s="359">
        <v>44.27</v>
      </c>
      <c r="E12249" s="522" t="s">
        <v>619</v>
      </c>
    </row>
    <row r="12250" spans="1:5" ht="13.5" x14ac:dyDescent="0.25">
      <c r="A12250" s="83">
        <v>38087</v>
      </c>
      <c r="B12250" s="83" t="s">
        <v>12821</v>
      </c>
      <c r="C12250" s="83" t="s">
        <v>225</v>
      </c>
      <c r="D12250" s="359">
        <v>56.94</v>
      </c>
      <c r="E12250" s="522" t="s">
        <v>619</v>
      </c>
    </row>
    <row r="12251" spans="1:5" ht="13.5" x14ac:dyDescent="0.25">
      <c r="A12251" s="83">
        <v>38109</v>
      </c>
      <c r="B12251" s="83" t="s">
        <v>12822</v>
      </c>
      <c r="C12251" s="83" t="s">
        <v>225</v>
      </c>
      <c r="D12251" s="359">
        <v>70.75</v>
      </c>
      <c r="E12251" s="522" t="s">
        <v>619</v>
      </c>
    </row>
    <row r="12252" spans="1:5" ht="13.5" x14ac:dyDescent="0.25">
      <c r="A12252" s="83">
        <v>38088</v>
      </c>
      <c r="B12252" s="83" t="s">
        <v>12823</v>
      </c>
      <c r="C12252" s="83" t="s">
        <v>225</v>
      </c>
      <c r="D12252" s="359">
        <v>74.39</v>
      </c>
      <c r="E12252" s="522" t="s">
        <v>619</v>
      </c>
    </row>
    <row r="12253" spans="1:5" ht="13.5" x14ac:dyDescent="0.25">
      <c r="A12253" s="83">
        <v>38110</v>
      </c>
      <c r="B12253" s="83" t="s">
        <v>12824</v>
      </c>
      <c r="C12253" s="83" t="s">
        <v>225</v>
      </c>
      <c r="D12253" s="359">
        <v>27.21</v>
      </c>
      <c r="E12253" s="522" t="s">
        <v>619</v>
      </c>
    </row>
    <row r="12254" spans="1:5" ht="13.5" x14ac:dyDescent="0.25">
      <c r="A12254" s="83">
        <v>38089</v>
      </c>
      <c r="B12254" s="83" t="s">
        <v>12825</v>
      </c>
      <c r="C12254" s="83" t="s">
        <v>225</v>
      </c>
      <c r="D12254" s="359">
        <v>47.42</v>
      </c>
      <c r="E12254" s="522" t="s">
        <v>619</v>
      </c>
    </row>
    <row r="12255" spans="1:5" ht="13.5" x14ac:dyDescent="0.25">
      <c r="A12255" s="83">
        <v>38111</v>
      </c>
      <c r="B12255" s="83" t="s">
        <v>12826</v>
      </c>
      <c r="C12255" s="83" t="s">
        <v>225</v>
      </c>
      <c r="D12255" s="359">
        <v>30.43</v>
      </c>
      <c r="E12255" s="522" t="s">
        <v>619</v>
      </c>
    </row>
    <row r="12256" spans="1:5" ht="13.5" x14ac:dyDescent="0.25">
      <c r="A12256" s="83">
        <v>38090</v>
      </c>
      <c r="B12256" s="83" t="s">
        <v>12827</v>
      </c>
      <c r="C12256" s="83" t="s">
        <v>225</v>
      </c>
      <c r="D12256" s="359">
        <v>49.01</v>
      </c>
      <c r="E12256" s="522" t="s">
        <v>619</v>
      </c>
    </row>
    <row r="12257" spans="1:5" ht="13.5" x14ac:dyDescent="0.25">
      <c r="A12257" s="83">
        <v>13726</v>
      </c>
      <c r="B12257" s="83" t="s">
        <v>12828</v>
      </c>
      <c r="C12257" s="83" t="s">
        <v>225</v>
      </c>
      <c r="D12257" s="359">
        <v>79770.399999999994</v>
      </c>
      <c r="E12257" s="522" t="s">
        <v>619</v>
      </c>
    </row>
    <row r="12258" spans="1:5" ht="13.5" x14ac:dyDescent="0.25">
      <c r="A12258" s="83">
        <v>38400</v>
      </c>
      <c r="B12258" s="83" t="s">
        <v>12829</v>
      </c>
      <c r="C12258" s="83" t="s">
        <v>225</v>
      </c>
      <c r="D12258" s="359">
        <v>12.98</v>
      </c>
      <c r="E12258" s="522" t="s">
        <v>619</v>
      </c>
    </row>
    <row r="12259" spans="1:5" ht="13.5" x14ac:dyDescent="0.25">
      <c r="A12259" s="83">
        <v>12627</v>
      </c>
      <c r="B12259" s="83" t="s">
        <v>12830</v>
      </c>
      <c r="C12259" s="83" t="s">
        <v>225</v>
      </c>
      <c r="D12259" s="359">
        <v>0.54</v>
      </c>
      <c r="E12259" s="522" t="s">
        <v>619</v>
      </c>
    </row>
    <row r="12260" spans="1:5" ht="13.5" x14ac:dyDescent="0.25">
      <c r="A12260" s="83">
        <v>39996</v>
      </c>
      <c r="B12260" s="83" t="s">
        <v>12831</v>
      </c>
      <c r="C12260" s="83" t="s">
        <v>206</v>
      </c>
      <c r="D12260" s="359">
        <v>4.58</v>
      </c>
      <c r="E12260" s="522" t="s">
        <v>619</v>
      </c>
    </row>
    <row r="12261" spans="1:5" ht="13.5" x14ac:dyDescent="0.25">
      <c r="A12261" s="83">
        <v>10478</v>
      </c>
      <c r="B12261" s="83" t="s">
        <v>12832</v>
      </c>
      <c r="C12261" s="83" t="s">
        <v>7331</v>
      </c>
      <c r="D12261" s="359">
        <v>32.909999999999997</v>
      </c>
      <c r="E12261" s="522" t="s">
        <v>619</v>
      </c>
    </row>
    <row r="12262" spans="1:5" ht="13.5" x14ac:dyDescent="0.25">
      <c r="A12262" s="83">
        <v>10475</v>
      </c>
      <c r="B12262" s="83" t="s">
        <v>12833</v>
      </c>
      <c r="C12262" s="83" t="s">
        <v>7331</v>
      </c>
      <c r="D12262" s="359">
        <v>28.95</v>
      </c>
      <c r="E12262" s="522" t="s">
        <v>619</v>
      </c>
    </row>
    <row r="12263" spans="1:5" ht="13.5" x14ac:dyDescent="0.25">
      <c r="A12263" s="83">
        <v>10481</v>
      </c>
      <c r="B12263" s="83" t="s">
        <v>12834</v>
      </c>
      <c r="C12263" s="83" t="s">
        <v>7331</v>
      </c>
      <c r="D12263" s="359">
        <v>31.57</v>
      </c>
      <c r="E12263" s="522" t="s">
        <v>619</v>
      </c>
    </row>
    <row r="12264" spans="1:5" ht="13.5" x14ac:dyDescent="0.25">
      <c r="A12264" s="83">
        <v>4031</v>
      </c>
      <c r="B12264" s="83" t="s">
        <v>12835</v>
      </c>
      <c r="C12264" s="83" t="s">
        <v>184</v>
      </c>
      <c r="D12264" s="359">
        <v>38.26</v>
      </c>
      <c r="E12264" s="522" t="s">
        <v>619</v>
      </c>
    </row>
    <row r="12265" spans="1:5" ht="13.5" x14ac:dyDescent="0.25">
      <c r="A12265" s="83">
        <v>4030</v>
      </c>
      <c r="B12265" s="83" t="s">
        <v>12836</v>
      </c>
      <c r="C12265" s="83" t="s">
        <v>184</v>
      </c>
      <c r="D12265" s="359">
        <v>8.14</v>
      </c>
      <c r="E12265" s="522" t="s">
        <v>619</v>
      </c>
    </row>
    <row r="12266" spans="1:5" ht="13.5" x14ac:dyDescent="0.25">
      <c r="A12266" s="83">
        <v>39399</v>
      </c>
      <c r="B12266" s="83" t="s">
        <v>12837</v>
      </c>
      <c r="C12266" s="83" t="s">
        <v>225</v>
      </c>
      <c r="D12266" s="359">
        <v>1200.82</v>
      </c>
      <c r="E12266" s="522" t="s">
        <v>619</v>
      </c>
    </row>
    <row r="12267" spans="1:5" ht="13.5" x14ac:dyDescent="0.25">
      <c r="A12267" s="83">
        <v>39400</v>
      </c>
      <c r="B12267" s="83" t="s">
        <v>12838</v>
      </c>
      <c r="C12267" s="83" t="s">
        <v>225</v>
      </c>
      <c r="D12267" s="359">
        <v>1305.24</v>
      </c>
      <c r="E12267" s="522" t="s">
        <v>619</v>
      </c>
    </row>
    <row r="12268" spans="1:5" ht="13.5" x14ac:dyDescent="0.25">
      <c r="A12268" s="83">
        <v>39401</v>
      </c>
      <c r="B12268" s="83" t="s">
        <v>12839</v>
      </c>
      <c r="C12268" s="83" t="s">
        <v>225</v>
      </c>
      <c r="D12268" s="359">
        <v>1464.17</v>
      </c>
      <c r="E12268" s="522" t="s">
        <v>619</v>
      </c>
    </row>
    <row r="12269" spans="1:5" ht="13.5" x14ac:dyDescent="0.25">
      <c r="A12269" s="83">
        <v>11652</v>
      </c>
      <c r="B12269" s="83" t="s">
        <v>12840</v>
      </c>
      <c r="C12269" s="83" t="s">
        <v>225</v>
      </c>
      <c r="D12269" s="359">
        <v>3150</v>
      </c>
      <c r="E12269" s="522" t="s">
        <v>619</v>
      </c>
    </row>
    <row r="12270" spans="1:5" ht="13.5" x14ac:dyDescent="0.25">
      <c r="A12270" s="83">
        <v>13896</v>
      </c>
      <c r="B12270" s="83" t="s">
        <v>12841</v>
      </c>
      <c r="C12270" s="83" t="s">
        <v>225</v>
      </c>
      <c r="D12270" s="359">
        <v>2825.82</v>
      </c>
      <c r="E12270" s="522" t="s">
        <v>619</v>
      </c>
    </row>
    <row r="12271" spans="1:5" ht="13.5" x14ac:dyDescent="0.25">
      <c r="A12271" s="83">
        <v>13475</v>
      </c>
      <c r="B12271" s="83" t="s">
        <v>12842</v>
      </c>
      <c r="C12271" s="83" t="s">
        <v>225</v>
      </c>
      <c r="D12271" s="359">
        <v>3442.19</v>
      </c>
      <c r="E12271" s="522" t="s">
        <v>619</v>
      </c>
    </row>
    <row r="12272" spans="1:5" ht="13.5" x14ac:dyDescent="0.25">
      <c r="A12272" s="83">
        <v>25971</v>
      </c>
      <c r="B12272" s="83" t="s">
        <v>12843</v>
      </c>
      <c r="C12272" s="83" t="s">
        <v>225</v>
      </c>
      <c r="D12272" s="359">
        <v>4482271.75</v>
      </c>
      <c r="E12272" s="522" t="s">
        <v>619</v>
      </c>
    </row>
    <row r="12273" spans="1:5" ht="13.5" x14ac:dyDescent="0.25">
      <c r="A12273" s="83">
        <v>44470</v>
      </c>
      <c r="B12273" s="83" t="s">
        <v>12844</v>
      </c>
      <c r="C12273" s="83" t="s">
        <v>225</v>
      </c>
      <c r="D12273" s="359">
        <v>1886984.38</v>
      </c>
      <c r="E12273" s="522" t="s">
        <v>619</v>
      </c>
    </row>
    <row r="12274" spans="1:5" ht="13.5" x14ac:dyDescent="0.25">
      <c r="A12274" s="83">
        <v>13476</v>
      </c>
      <c r="B12274" s="83" t="s">
        <v>12845</v>
      </c>
      <c r="C12274" s="83" t="s">
        <v>225</v>
      </c>
      <c r="D12274" s="359">
        <v>1900658.31</v>
      </c>
      <c r="E12274" s="522" t="s">
        <v>619</v>
      </c>
    </row>
    <row r="12275" spans="1:5" ht="13.5" x14ac:dyDescent="0.25">
      <c r="A12275" s="83">
        <v>10488</v>
      </c>
      <c r="B12275" s="83" t="s">
        <v>12846</v>
      </c>
      <c r="C12275" s="83" t="s">
        <v>225</v>
      </c>
      <c r="D12275" s="359">
        <v>2302668</v>
      </c>
      <c r="E12275" s="522" t="s">
        <v>619</v>
      </c>
    </row>
    <row r="12276" spans="1:5" ht="13.5" x14ac:dyDescent="0.25">
      <c r="A12276" s="83">
        <v>13606</v>
      </c>
      <c r="B12276" s="83" t="s">
        <v>12847</v>
      </c>
      <c r="C12276" s="83" t="s">
        <v>225</v>
      </c>
      <c r="D12276" s="359">
        <v>2040130.91</v>
      </c>
      <c r="E12276" s="522" t="s">
        <v>619</v>
      </c>
    </row>
    <row r="12277" spans="1:5" ht="13.5" x14ac:dyDescent="0.25">
      <c r="A12277" s="83">
        <v>10489</v>
      </c>
      <c r="B12277" s="83" t="s">
        <v>12848</v>
      </c>
      <c r="C12277" s="83" t="s">
        <v>547</v>
      </c>
      <c r="D12277" s="359">
        <v>17.809999999999999</v>
      </c>
      <c r="E12277" s="522" t="s">
        <v>619</v>
      </c>
    </row>
    <row r="12278" spans="1:5" ht="13.5" x14ac:dyDescent="0.25">
      <c r="A12278" s="83">
        <v>41073</v>
      </c>
      <c r="B12278" s="83" t="s">
        <v>12849</v>
      </c>
      <c r="C12278" s="83" t="s">
        <v>232</v>
      </c>
      <c r="D12278" s="359">
        <v>3133.69</v>
      </c>
      <c r="E12278" s="522" t="s">
        <v>619</v>
      </c>
    </row>
    <row r="12279" spans="1:5" ht="13.5" x14ac:dyDescent="0.25">
      <c r="A12279" s="83">
        <v>34391</v>
      </c>
      <c r="B12279" s="83" t="s">
        <v>12850</v>
      </c>
      <c r="C12279" s="83" t="s">
        <v>184</v>
      </c>
      <c r="D12279" s="359">
        <v>976.46</v>
      </c>
      <c r="E12279" s="522" t="s">
        <v>619</v>
      </c>
    </row>
    <row r="12280" spans="1:5" ht="13.5" x14ac:dyDescent="0.25">
      <c r="A12280" s="83">
        <v>10496</v>
      </c>
      <c r="B12280" s="83" t="s">
        <v>12851</v>
      </c>
      <c r="C12280" s="83" t="s">
        <v>184</v>
      </c>
      <c r="D12280" s="359">
        <v>850</v>
      </c>
      <c r="E12280" s="522" t="s">
        <v>619</v>
      </c>
    </row>
    <row r="12281" spans="1:5" ht="13.5" x14ac:dyDescent="0.25">
      <c r="A12281" s="83">
        <v>10497</v>
      </c>
      <c r="B12281" s="83" t="s">
        <v>12852</v>
      </c>
      <c r="C12281" s="83" t="s">
        <v>184</v>
      </c>
      <c r="D12281" s="359">
        <v>2209.9899999999998</v>
      </c>
      <c r="E12281" s="522" t="s">
        <v>619</v>
      </c>
    </row>
    <row r="12282" spans="1:5" ht="13.5" x14ac:dyDescent="0.25">
      <c r="A12282" s="83">
        <v>10504</v>
      </c>
      <c r="B12282" s="83" t="s">
        <v>12853</v>
      </c>
      <c r="C12282" s="83" t="s">
        <v>184</v>
      </c>
      <c r="D12282" s="359">
        <v>2584</v>
      </c>
      <c r="E12282" s="522" t="s">
        <v>619</v>
      </c>
    </row>
    <row r="12283" spans="1:5" ht="13.5" x14ac:dyDescent="0.25">
      <c r="A12283" s="83">
        <v>34390</v>
      </c>
      <c r="B12283" s="83" t="s">
        <v>12854</v>
      </c>
      <c r="C12283" s="83" t="s">
        <v>184</v>
      </c>
      <c r="D12283" s="359">
        <v>761.6</v>
      </c>
      <c r="E12283" s="522" t="s">
        <v>619</v>
      </c>
    </row>
    <row r="12284" spans="1:5" ht="13.5" x14ac:dyDescent="0.25">
      <c r="A12284" s="83">
        <v>34389</v>
      </c>
      <c r="B12284" s="83" t="s">
        <v>12855</v>
      </c>
      <c r="C12284" s="83" t="s">
        <v>184</v>
      </c>
      <c r="D12284" s="359">
        <v>238</v>
      </c>
      <c r="E12284" s="522" t="s">
        <v>619</v>
      </c>
    </row>
    <row r="12285" spans="1:5" ht="13.5" x14ac:dyDescent="0.25">
      <c r="A12285" s="83">
        <v>34388</v>
      </c>
      <c r="B12285" s="83" t="s">
        <v>12856</v>
      </c>
      <c r="C12285" s="83" t="s">
        <v>184</v>
      </c>
      <c r="D12285" s="359">
        <v>338.24</v>
      </c>
      <c r="E12285" s="522" t="s">
        <v>619</v>
      </c>
    </row>
    <row r="12286" spans="1:5" ht="13.5" x14ac:dyDescent="0.25">
      <c r="A12286" s="83">
        <v>34387</v>
      </c>
      <c r="B12286" s="83" t="s">
        <v>12857</v>
      </c>
      <c r="C12286" s="83" t="s">
        <v>184</v>
      </c>
      <c r="D12286" s="359">
        <v>549.1</v>
      </c>
      <c r="E12286" s="522" t="s">
        <v>619</v>
      </c>
    </row>
    <row r="12287" spans="1:5" ht="13.5" x14ac:dyDescent="0.25">
      <c r="A12287" s="83">
        <v>11188</v>
      </c>
      <c r="B12287" s="83" t="s">
        <v>12858</v>
      </c>
      <c r="C12287" s="83" t="s">
        <v>184</v>
      </c>
      <c r="D12287" s="359">
        <v>272</v>
      </c>
      <c r="E12287" s="522" t="s">
        <v>619</v>
      </c>
    </row>
    <row r="12288" spans="1:5" ht="13.5" x14ac:dyDescent="0.25">
      <c r="A12288" s="83">
        <v>11189</v>
      </c>
      <c r="B12288" s="83" t="s">
        <v>12859</v>
      </c>
      <c r="C12288" s="83" t="s">
        <v>184</v>
      </c>
      <c r="D12288" s="359">
        <v>408</v>
      </c>
      <c r="E12288" s="522" t="s">
        <v>619</v>
      </c>
    </row>
    <row r="12289" spans="1:5" ht="13.5" x14ac:dyDescent="0.25">
      <c r="A12289" s="83">
        <v>21107</v>
      </c>
      <c r="B12289" s="83" t="s">
        <v>12860</v>
      </c>
      <c r="C12289" s="83" t="s">
        <v>184</v>
      </c>
      <c r="D12289" s="359">
        <v>293.60000000000002</v>
      </c>
      <c r="E12289" s="522" t="s">
        <v>619</v>
      </c>
    </row>
    <row r="12290" spans="1:5" ht="13.5" x14ac:dyDescent="0.25">
      <c r="A12290" s="83">
        <v>34386</v>
      </c>
      <c r="B12290" s="83" t="s">
        <v>12861</v>
      </c>
      <c r="C12290" s="83" t="s">
        <v>184</v>
      </c>
      <c r="D12290" s="359">
        <v>509.99</v>
      </c>
      <c r="E12290" s="522" t="s">
        <v>619</v>
      </c>
    </row>
    <row r="12291" spans="1:5" ht="13.5" x14ac:dyDescent="0.25">
      <c r="A12291" s="83">
        <v>10490</v>
      </c>
      <c r="B12291" s="83" t="s">
        <v>12862</v>
      </c>
      <c r="C12291" s="83" t="s">
        <v>184</v>
      </c>
      <c r="D12291" s="359">
        <v>153</v>
      </c>
      <c r="E12291" s="522" t="s">
        <v>619</v>
      </c>
    </row>
    <row r="12292" spans="1:5" ht="13.5" x14ac:dyDescent="0.25">
      <c r="A12292" s="83">
        <v>10492</v>
      </c>
      <c r="B12292" s="83" t="s">
        <v>12863</v>
      </c>
      <c r="C12292" s="83" t="s">
        <v>184</v>
      </c>
      <c r="D12292" s="359">
        <v>203.99</v>
      </c>
      <c r="E12292" s="522" t="s">
        <v>619</v>
      </c>
    </row>
    <row r="12293" spans="1:5" ht="13.5" x14ac:dyDescent="0.25">
      <c r="A12293" s="83">
        <v>10493</v>
      </c>
      <c r="B12293" s="83" t="s">
        <v>12864</v>
      </c>
      <c r="C12293" s="83" t="s">
        <v>184</v>
      </c>
      <c r="D12293" s="359">
        <v>238</v>
      </c>
      <c r="E12293" s="522" t="s">
        <v>619</v>
      </c>
    </row>
    <row r="12294" spans="1:5" ht="13.5" x14ac:dyDescent="0.25">
      <c r="A12294" s="83">
        <v>10491</v>
      </c>
      <c r="B12294" s="83" t="s">
        <v>12865</v>
      </c>
      <c r="C12294" s="83" t="s">
        <v>184</v>
      </c>
      <c r="D12294" s="359">
        <v>289</v>
      </c>
      <c r="E12294" s="522" t="s">
        <v>619</v>
      </c>
    </row>
    <row r="12295" spans="1:5" ht="13.5" x14ac:dyDescent="0.25">
      <c r="A12295" s="83">
        <v>34385</v>
      </c>
      <c r="B12295" s="83" t="s">
        <v>12866</v>
      </c>
      <c r="C12295" s="83" t="s">
        <v>184</v>
      </c>
      <c r="D12295" s="359">
        <v>421.6</v>
      </c>
      <c r="E12295" s="522" t="s">
        <v>619</v>
      </c>
    </row>
    <row r="12296" spans="1:5" ht="13.5" x14ac:dyDescent="0.25">
      <c r="A12296" s="83">
        <v>10499</v>
      </c>
      <c r="B12296" s="83" t="s">
        <v>12867</v>
      </c>
      <c r="C12296" s="83" t="s">
        <v>184</v>
      </c>
      <c r="D12296" s="359">
        <v>169.99</v>
      </c>
      <c r="E12296" s="522" t="s">
        <v>619</v>
      </c>
    </row>
    <row r="12297" spans="1:5" ht="13.5" x14ac:dyDescent="0.25">
      <c r="A12297" s="83">
        <v>34384</v>
      </c>
      <c r="B12297" s="83" t="s">
        <v>12868</v>
      </c>
      <c r="C12297" s="83" t="s">
        <v>184</v>
      </c>
      <c r="D12297" s="359">
        <v>509.99</v>
      </c>
      <c r="E12297" s="522" t="s">
        <v>619</v>
      </c>
    </row>
    <row r="12298" spans="1:5" ht="13.5" x14ac:dyDescent="0.25">
      <c r="A12298" s="83">
        <v>11185</v>
      </c>
      <c r="B12298" s="83" t="s">
        <v>12869</v>
      </c>
      <c r="C12298" s="83" t="s">
        <v>184</v>
      </c>
      <c r="D12298" s="359">
        <v>526.99</v>
      </c>
      <c r="E12298" s="522" t="s">
        <v>619</v>
      </c>
    </row>
    <row r="12299" spans="1:5" ht="13.5" x14ac:dyDescent="0.25">
      <c r="A12299" s="83">
        <v>10507</v>
      </c>
      <c r="B12299" s="83" t="s">
        <v>12870</v>
      </c>
      <c r="C12299" s="83" t="s">
        <v>184</v>
      </c>
      <c r="D12299" s="359">
        <v>501.21</v>
      </c>
      <c r="E12299" s="522" t="s">
        <v>619</v>
      </c>
    </row>
    <row r="12300" spans="1:5" ht="13.5" x14ac:dyDescent="0.25">
      <c r="A12300" s="83">
        <v>10505</v>
      </c>
      <c r="B12300" s="83" t="s">
        <v>12871</v>
      </c>
      <c r="C12300" s="83" t="s">
        <v>184</v>
      </c>
      <c r="D12300" s="359">
        <v>295.75</v>
      </c>
      <c r="E12300" s="522" t="s">
        <v>619</v>
      </c>
    </row>
    <row r="12301" spans="1:5" ht="13.5" x14ac:dyDescent="0.25">
      <c r="A12301" s="83">
        <v>10506</v>
      </c>
      <c r="B12301" s="83" t="s">
        <v>12872</v>
      </c>
      <c r="C12301" s="83" t="s">
        <v>184</v>
      </c>
      <c r="D12301" s="359">
        <v>386.07</v>
      </c>
      <c r="E12301" s="522" t="s">
        <v>619</v>
      </c>
    </row>
    <row r="12302" spans="1:5" ht="13.5" x14ac:dyDescent="0.25">
      <c r="A12302" s="83">
        <v>5031</v>
      </c>
      <c r="B12302" s="83" t="s">
        <v>12873</v>
      </c>
      <c r="C12302" s="83" t="s">
        <v>184</v>
      </c>
      <c r="D12302" s="359">
        <v>542.11</v>
      </c>
      <c r="E12302" s="522" t="s">
        <v>619</v>
      </c>
    </row>
    <row r="12303" spans="1:5" ht="13.5" x14ac:dyDescent="0.25">
      <c r="A12303" s="83">
        <v>10502</v>
      </c>
      <c r="B12303" s="83" t="s">
        <v>12874</v>
      </c>
      <c r="C12303" s="83" t="s">
        <v>184</v>
      </c>
      <c r="D12303" s="359">
        <v>631.67999999999995</v>
      </c>
      <c r="E12303" s="522" t="s">
        <v>619</v>
      </c>
    </row>
    <row r="12304" spans="1:5" ht="13.5" x14ac:dyDescent="0.25">
      <c r="A12304" s="83">
        <v>10501</v>
      </c>
      <c r="B12304" s="83" t="s">
        <v>12875</v>
      </c>
      <c r="C12304" s="83" t="s">
        <v>184</v>
      </c>
      <c r="D12304" s="359">
        <v>356.88</v>
      </c>
      <c r="E12304" s="522" t="s">
        <v>619</v>
      </c>
    </row>
    <row r="12305" spans="1:5" ht="13.5" x14ac:dyDescent="0.25">
      <c r="A12305" s="83">
        <v>10503</v>
      </c>
      <c r="B12305" s="83" t="s">
        <v>12876</v>
      </c>
      <c r="C12305" s="83" t="s">
        <v>184</v>
      </c>
      <c r="D12305" s="359">
        <v>482.15</v>
      </c>
      <c r="E12305" s="522" t="s">
        <v>619</v>
      </c>
    </row>
    <row r="12306" spans="1:5" ht="13.5" x14ac:dyDescent="0.25">
      <c r="A12306" s="83">
        <v>4500</v>
      </c>
      <c r="B12306" s="83" t="s">
        <v>12877</v>
      </c>
      <c r="C12306" s="83" t="s">
        <v>206</v>
      </c>
      <c r="D12306" s="359">
        <v>13.95</v>
      </c>
      <c r="E12306" s="522" t="s">
        <v>619</v>
      </c>
    </row>
    <row r="12307" spans="1:5" ht="13.5" x14ac:dyDescent="0.25">
      <c r="A12307" s="83">
        <v>4448</v>
      </c>
      <c r="B12307" s="83" t="s">
        <v>12878</v>
      </c>
      <c r="C12307" s="83" t="s">
        <v>206</v>
      </c>
      <c r="D12307" s="359">
        <v>19.16</v>
      </c>
      <c r="E12307" s="522" t="s">
        <v>619</v>
      </c>
    </row>
    <row r="12308" spans="1:5" ht="13.5" x14ac:dyDescent="0.25">
      <c r="A12308" s="83">
        <v>20213</v>
      </c>
      <c r="B12308" s="83" t="s">
        <v>12879</v>
      </c>
      <c r="C12308" s="83" t="s">
        <v>206</v>
      </c>
      <c r="D12308" s="359">
        <v>26.28</v>
      </c>
      <c r="E12308" s="522" t="s">
        <v>619</v>
      </c>
    </row>
    <row r="12309" spans="1:5" ht="13.5" x14ac:dyDescent="0.25">
      <c r="A12309" s="83">
        <v>20211</v>
      </c>
      <c r="B12309" s="83" t="s">
        <v>12880</v>
      </c>
      <c r="C12309" s="83" t="s">
        <v>206</v>
      </c>
      <c r="D12309" s="359">
        <v>34.799999999999997</v>
      </c>
      <c r="E12309" s="522" t="s">
        <v>619</v>
      </c>
    </row>
    <row r="12310" spans="1:5" ht="13.5" x14ac:dyDescent="0.25">
      <c r="A12310" s="83">
        <v>40270</v>
      </c>
      <c r="B12310" s="83" t="s">
        <v>12881</v>
      </c>
      <c r="C12310" s="83" t="s">
        <v>206</v>
      </c>
      <c r="D12310" s="359">
        <v>88.43</v>
      </c>
      <c r="E12310" s="522" t="s">
        <v>619</v>
      </c>
    </row>
    <row r="12311" spans="1:5" ht="13.5" x14ac:dyDescent="0.25">
      <c r="A12311" s="83">
        <v>4425</v>
      </c>
      <c r="B12311" s="83" t="s">
        <v>12882</v>
      </c>
      <c r="C12311" s="83" t="s">
        <v>206</v>
      </c>
      <c r="D12311" s="359">
        <v>28.76</v>
      </c>
      <c r="E12311" s="522" t="s">
        <v>619</v>
      </c>
    </row>
    <row r="12312" spans="1:5" ht="13.5" x14ac:dyDescent="0.25">
      <c r="A12312" s="83">
        <v>4472</v>
      </c>
      <c r="B12312" s="83" t="s">
        <v>12883</v>
      </c>
      <c r="C12312" s="83" t="s">
        <v>206</v>
      </c>
      <c r="D12312" s="359">
        <v>35.93</v>
      </c>
      <c r="E12312" s="522" t="s">
        <v>619</v>
      </c>
    </row>
    <row r="12313" spans="1:5" ht="13.5" x14ac:dyDescent="0.25">
      <c r="A12313" s="83">
        <v>35272</v>
      </c>
      <c r="B12313" s="83" t="s">
        <v>12884</v>
      </c>
      <c r="C12313" s="83" t="s">
        <v>206</v>
      </c>
      <c r="D12313" s="359">
        <v>51.94</v>
      </c>
      <c r="E12313" s="522" t="s">
        <v>619</v>
      </c>
    </row>
    <row r="12314" spans="1:5" ht="13.5" x14ac:dyDescent="0.25">
      <c r="A12314" s="83">
        <v>4481</v>
      </c>
      <c r="B12314" s="83" t="s">
        <v>12885</v>
      </c>
      <c r="C12314" s="83" t="s">
        <v>206</v>
      </c>
      <c r="D12314" s="359">
        <v>55.6</v>
      </c>
      <c r="E12314" s="522" t="s">
        <v>619</v>
      </c>
    </row>
    <row r="12315" spans="1:5" ht="13.5" x14ac:dyDescent="0.25">
      <c r="A12315" s="83">
        <v>34345</v>
      </c>
      <c r="B12315" s="83" t="s">
        <v>12886</v>
      </c>
      <c r="C12315" s="83" t="s">
        <v>547</v>
      </c>
      <c r="D12315" s="359">
        <v>12.27</v>
      </c>
      <c r="E12315" s="522" t="s">
        <v>619</v>
      </c>
    </row>
    <row r="12316" spans="1:5" ht="13.5" x14ac:dyDescent="0.25">
      <c r="A12316" s="83">
        <v>41096</v>
      </c>
      <c r="B12316" s="83" t="s">
        <v>12887</v>
      </c>
      <c r="C12316" s="83" t="s">
        <v>232</v>
      </c>
      <c r="D12316" s="359">
        <v>2158.48</v>
      </c>
      <c r="E12316" s="522" t="s">
        <v>619</v>
      </c>
    </row>
    <row r="12317" spans="1:5" ht="13.5" x14ac:dyDescent="0.25">
      <c r="A12317" s="83">
        <v>41776</v>
      </c>
      <c r="B12317" s="83" t="s">
        <v>12888</v>
      </c>
      <c r="C12317" s="83" t="s">
        <v>547</v>
      </c>
      <c r="D12317" s="359">
        <v>16.79</v>
      </c>
      <c r="E12317" s="522" t="s">
        <v>619</v>
      </c>
    </row>
    <row r="12318" spans="1:5" ht="13.5" x14ac:dyDescent="0.25">
      <c r="A12318" s="362"/>
      <c r="B12318" s="362"/>
      <c r="C12318" s="362"/>
      <c r="D12318" s="363"/>
      <c r="E12318" s="522"/>
    </row>
    <row r="12319" spans="1:5" ht="13.5" x14ac:dyDescent="0.25">
      <c r="A12319" s="83">
        <v>38605</v>
      </c>
      <c r="B12319" s="83" t="s">
        <v>12889</v>
      </c>
      <c r="C12319" s="83" t="s">
        <v>225</v>
      </c>
      <c r="D12319" s="84">
        <v>65.03</v>
      </c>
      <c r="E12319" s="522" t="s">
        <v>12890</v>
      </c>
    </row>
    <row r="12320" spans="1:5" ht="13.5" x14ac:dyDescent="0.25">
      <c r="A12320" s="83">
        <v>11270</v>
      </c>
      <c r="B12320" s="83" t="s">
        <v>12891</v>
      </c>
      <c r="C12320" s="83" t="s">
        <v>225</v>
      </c>
      <c r="D12320" s="84">
        <v>2.89</v>
      </c>
      <c r="E12320" s="522" t="s">
        <v>12890</v>
      </c>
    </row>
    <row r="12321" spans="1:5" ht="13.5" x14ac:dyDescent="0.25">
      <c r="A12321" s="83">
        <v>412</v>
      </c>
      <c r="B12321" s="83" t="s">
        <v>12892</v>
      </c>
      <c r="C12321" s="83" t="s">
        <v>225</v>
      </c>
      <c r="D12321" s="84">
        <v>1.28</v>
      </c>
      <c r="E12321" s="522" t="s">
        <v>12890</v>
      </c>
    </row>
    <row r="12322" spans="1:5" ht="13.5" x14ac:dyDescent="0.25">
      <c r="A12322" s="83">
        <v>414</v>
      </c>
      <c r="B12322" s="83" t="s">
        <v>12893</v>
      </c>
      <c r="C12322" s="83" t="s">
        <v>225</v>
      </c>
      <c r="D12322" s="84">
        <v>0.08</v>
      </c>
      <c r="E12322" s="522" t="s">
        <v>12890</v>
      </c>
    </row>
    <row r="12323" spans="1:5" ht="13.5" x14ac:dyDescent="0.25">
      <c r="A12323" s="83">
        <v>410</v>
      </c>
      <c r="B12323" s="83" t="s">
        <v>12894</v>
      </c>
      <c r="C12323" s="83" t="s">
        <v>225</v>
      </c>
      <c r="D12323" s="84">
        <v>0.19</v>
      </c>
      <c r="E12323" s="522" t="s">
        <v>12890</v>
      </c>
    </row>
    <row r="12324" spans="1:5" ht="13.5" x14ac:dyDescent="0.25">
      <c r="A12324" s="83">
        <v>411</v>
      </c>
      <c r="B12324" s="83" t="s">
        <v>12895</v>
      </c>
      <c r="C12324" s="83" t="s">
        <v>225</v>
      </c>
      <c r="D12324" s="84">
        <v>0.25</v>
      </c>
      <c r="E12324" s="522" t="s">
        <v>12890</v>
      </c>
    </row>
    <row r="12325" spans="1:5" ht="13.5" x14ac:dyDescent="0.25">
      <c r="A12325" s="83">
        <v>408</v>
      </c>
      <c r="B12325" s="83" t="s">
        <v>12896</v>
      </c>
      <c r="C12325" s="83" t="s">
        <v>225</v>
      </c>
      <c r="D12325" s="84">
        <v>1.24</v>
      </c>
      <c r="E12325" s="522" t="s">
        <v>12890</v>
      </c>
    </row>
    <row r="12326" spans="1:5" ht="13.5" x14ac:dyDescent="0.25">
      <c r="A12326" s="83">
        <v>39131</v>
      </c>
      <c r="B12326" s="83" t="s">
        <v>12897</v>
      </c>
      <c r="C12326" s="83" t="s">
        <v>225</v>
      </c>
      <c r="D12326" s="84">
        <v>3.71</v>
      </c>
      <c r="E12326" s="522" t="s">
        <v>12890</v>
      </c>
    </row>
    <row r="12327" spans="1:5" ht="13.5" x14ac:dyDescent="0.25">
      <c r="A12327" s="83">
        <v>394</v>
      </c>
      <c r="B12327" s="83" t="s">
        <v>12898</v>
      </c>
      <c r="C12327" s="83" t="s">
        <v>225</v>
      </c>
      <c r="D12327" s="84">
        <v>3.75</v>
      </c>
      <c r="E12327" s="522" t="s">
        <v>12890</v>
      </c>
    </row>
    <row r="12328" spans="1:5" ht="13.5" x14ac:dyDescent="0.25">
      <c r="A12328" s="83">
        <v>39130</v>
      </c>
      <c r="B12328" s="83" t="s">
        <v>12899</v>
      </c>
      <c r="C12328" s="83" t="s">
        <v>225</v>
      </c>
      <c r="D12328" s="84">
        <v>3.38</v>
      </c>
      <c r="E12328" s="522" t="s">
        <v>12890</v>
      </c>
    </row>
    <row r="12329" spans="1:5" ht="13.5" x14ac:dyDescent="0.25">
      <c r="A12329" s="83">
        <v>395</v>
      </c>
      <c r="B12329" s="83" t="s">
        <v>12900</v>
      </c>
      <c r="C12329" s="83" t="s">
        <v>225</v>
      </c>
      <c r="D12329" s="84">
        <v>3.61</v>
      </c>
      <c r="E12329" s="522" t="s">
        <v>12890</v>
      </c>
    </row>
    <row r="12330" spans="1:5" ht="13.5" x14ac:dyDescent="0.25">
      <c r="A12330" s="83">
        <v>39127</v>
      </c>
      <c r="B12330" s="83" t="s">
        <v>12901</v>
      </c>
      <c r="C12330" s="83" t="s">
        <v>225</v>
      </c>
      <c r="D12330" s="84">
        <v>1.78</v>
      </c>
      <c r="E12330" s="522" t="s">
        <v>12890</v>
      </c>
    </row>
    <row r="12331" spans="1:5" ht="13.5" x14ac:dyDescent="0.25">
      <c r="A12331" s="83">
        <v>392</v>
      </c>
      <c r="B12331" s="83" t="s">
        <v>12902</v>
      </c>
      <c r="C12331" s="83" t="s">
        <v>225</v>
      </c>
      <c r="D12331" s="84">
        <v>1.83</v>
      </c>
      <c r="E12331" s="522" t="s">
        <v>12890</v>
      </c>
    </row>
    <row r="12332" spans="1:5" ht="13.5" x14ac:dyDescent="0.25">
      <c r="A12332" s="83">
        <v>39129</v>
      </c>
      <c r="B12332" s="83" t="s">
        <v>12903</v>
      </c>
      <c r="C12332" s="83" t="s">
        <v>225</v>
      </c>
      <c r="D12332" s="84">
        <v>2.08</v>
      </c>
      <c r="E12332" s="522" t="s">
        <v>12890</v>
      </c>
    </row>
    <row r="12333" spans="1:5" ht="13.5" x14ac:dyDescent="0.25">
      <c r="A12333" s="83">
        <v>393</v>
      </c>
      <c r="B12333" s="83" t="s">
        <v>12904</v>
      </c>
      <c r="C12333" s="83" t="s">
        <v>225</v>
      </c>
      <c r="D12333" s="84">
        <v>2.1800000000000002</v>
      </c>
      <c r="E12333" s="522" t="s">
        <v>12890</v>
      </c>
    </row>
    <row r="12334" spans="1:5" ht="13.5" x14ac:dyDescent="0.25">
      <c r="A12334" s="83">
        <v>39133</v>
      </c>
      <c r="B12334" s="83" t="s">
        <v>12905</v>
      </c>
      <c r="C12334" s="83" t="s">
        <v>225</v>
      </c>
      <c r="D12334" s="84">
        <v>4.87</v>
      </c>
      <c r="E12334" s="522" t="s">
        <v>12890</v>
      </c>
    </row>
    <row r="12335" spans="1:5" ht="13.5" x14ac:dyDescent="0.25">
      <c r="A12335" s="83">
        <v>397</v>
      </c>
      <c r="B12335" s="83" t="s">
        <v>12906</v>
      </c>
      <c r="C12335" s="83" t="s">
        <v>225</v>
      </c>
      <c r="D12335" s="84">
        <v>5.38</v>
      </c>
      <c r="E12335" s="522" t="s">
        <v>12890</v>
      </c>
    </row>
    <row r="12336" spans="1:5" ht="13.5" x14ac:dyDescent="0.25">
      <c r="A12336" s="83">
        <v>39132</v>
      </c>
      <c r="B12336" s="83" t="s">
        <v>12907</v>
      </c>
      <c r="C12336" s="83" t="s">
        <v>225</v>
      </c>
      <c r="D12336" s="84">
        <v>3.89</v>
      </c>
      <c r="E12336" s="522" t="s">
        <v>12890</v>
      </c>
    </row>
    <row r="12337" spans="1:5" ht="13.5" x14ac:dyDescent="0.25">
      <c r="A12337" s="83">
        <v>396</v>
      </c>
      <c r="B12337" s="83" t="s">
        <v>12908</v>
      </c>
      <c r="C12337" s="83" t="s">
        <v>225</v>
      </c>
      <c r="D12337" s="84">
        <v>4.17</v>
      </c>
      <c r="E12337" s="522" t="s">
        <v>12890</v>
      </c>
    </row>
    <row r="12338" spans="1:5" ht="13.5" x14ac:dyDescent="0.25">
      <c r="A12338" s="83">
        <v>39135</v>
      </c>
      <c r="B12338" s="83" t="s">
        <v>12909</v>
      </c>
      <c r="C12338" s="83" t="s">
        <v>225</v>
      </c>
      <c r="D12338" s="84">
        <v>7.79</v>
      </c>
      <c r="E12338" s="522" t="s">
        <v>12890</v>
      </c>
    </row>
    <row r="12339" spans="1:5" ht="13.5" x14ac:dyDescent="0.25">
      <c r="A12339" s="83">
        <v>39128</v>
      </c>
      <c r="B12339" s="83" t="s">
        <v>12910</v>
      </c>
      <c r="C12339" s="83" t="s">
        <v>225</v>
      </c>
      <c r="D12339" s="84">
        <v>1.94</v>
      </c>
      <c r="E12339" s="522" t="s">
        <v>12890</v>
      </c>
    </row>
    <row r="12340" spans="1:5" ht="13.5" x14ac:dyDescent="0.25">
      <c r="A12340" s="83">
        <v>400</v>
      </c>
      <c r="B12340" s="83" t="s">
        <v>12911</v>
      </c>
      <c r="C12340" s="83" t="s">
        <v>225</v>
      </c>
      <c r="D12340" s="84">
        <v>1.9</v>
      </c>
      <c r="E12340" s="522" t="s">
        <v>12890</v>
      </c>
    </row>
    <row r="12341" spans="1:5" ht="13.5" x14ac:dyDescent="0.25">
      <c r="A12341" s="83">
        <v>39125</v>
      </c>
      <c r="B12341" s="83" t="s">
        <v>12912</v>
      </c>
      <c r="C12341" s="83" t="s">
        <v>225</v>
      </c>
      <c r="D12341" s="84">
        <v>1.94</v>
      </c>
      <c r="E12341" s="522" t="s">
        <v>12890</v>
      </c>
    </row>
    <row r="12342" spans="1:5" ht="13.5" x14ac:dyDescent="0.25">
      <c r="A12342" s="83">
        <v>39134</v>
      </c>
      <c r="B12342" s="83" t="s">
        <v>12913</v>
      </c>
      <c r="C12342" s="83" t="s">
        <v>225</v>
      </c>
      <c r="D12342" s="84">
        <v>6.49</v>
      </c>
      <c r="E12342" s="522" t="s">
        <v>12890</v>
      </c>
    </row>
    <row r="12343" spans="1:5" ht="13.5" x14ac:dyDescent="0.25">
      <c r="A12343" s="83">
        <v>398</v>
      </c>
      <c r="B12343" s="83" t="s">
        <v>12914</v>
      </c>
      <c r="C12343" s="83" t="s">
        <v>225</v>
      </c>
      <c r="D12343" s="84">
        <v>5.98</v>
      </c>
      <c r="E12343" s="522" t="s">
        <v>12890</v>
      </c>
    </row>
    <row r="12344" spans="1:5" ht="13.5" x14ac:dyDescent="0.25">
      <c r="A12344" s="83">
        <v>39126</v>
      </c>
      <c r="B12344" s="83" t="s">
        <v>12915</v>
      </c>
      <c r="C12344" s="83" t="s">
        <v>225</v>
      </c>
      <c r="D12344" s="84">
        <v>8.76</v>
      </c>
      <c r="E12344" s="522" t="s">
        <v>12890</v>
      </c>
    </row>
    <row r="12345" spans="1:5" ht="13.5" x14ac:dyDescent="0.25">
      <c r="A12345" s="83">
        <v>399</v>
      </c>
      <c r="B12345" s="83" t="s">
        <v>12916</v>
      </c>
      <c r="C12345" s="83" t="s">
        <v>225</v>
      </c>
      <c r="D12345" s="84">
        <v>7.72</v>
      </c>
      <c r="E12345" s="522" t="s">
        <v>12890</v>
      </c>
    </row>
    <row r="12346" spans="1:5" ht="13.5" x14ac:dyDescent="0.25">
      <c r="A12346" s="83">
        <v>39158</v>
      </c>
      <c r="B12346" s="83" t="s">
        <v>12917</v>
      </c>
      <c r="C12346" s="83" t="s">
        <v>225</v>
      </c>
      <c r="D12346" s="84">
        <v>20.73</v>
      </c>
      <c r="E12346" s="522" t="s">
        <v>12890</v>
      </c>
    </row>
    <row r="12347" spans="1:5" ht="13.5" x14ac:dyDescent="0.25">
      <c r="A12347" s="83">
        <v>39141</v>
      </c>
      <c r="B12347" s="83" t="s">
        <v>12918</v>
      </c>
      <c r="C12347" s="83" t="s">
        <v>225</v>
      </c>
      <c r="D12347" s="84">
        <v>1.5</v>
      </c>
      <c r="E12347" s="522" t="s">
        <v>12890</v>
      </c>
    </row>
    <row r="12348" spans="1:5" ht="13.5" x14ac:dyDescent="0.25">
      <c r="A12348" s="83">
        <v>39140</v>
      </c>
      <c r="B12348" s="83" t="s">
        <v>12919</v>
      </c>
      <c r="C12348" s="83" t="s">
        <v>225</v>
      </c>
      <c r="D12348" s="84">
        <v>1.36</v>
      </c>
      <c r="E12348" s="522" t="s">
        <v>12890</v>
      </c>
    </row>
    <row r="12349" spans="1:5" ht="13.5" x14ac:dyDescent="0.25">
      <c r="A12349" s="83">
        <v>39137</v>
      </c>
      <c r="B12349" s="83" t="s">
        <v>12920</v>
      </c>
      <c r="C12349" s="83" t="s">
        <v>225</v>
      </c>
      <c r="D12349" s="84">
        <v>0.78</v>
      </c>
      <c r="E12349" s="522" t="s">
        <v>12890</v>
      </c>
    </row>
    <row r="12350" spans="1:5" ht="13.5" x14ac:dyDescent="0.25">
      <c r="A12350" s="83">
        <v>39139</v>
      </c>
      <c r="B12350" s="83" t="s">
        <v>12921</v>
      </c>
      <c r="C12350" s="83" t="s">
        <v>225</v>
      </c>
      <c r="D12350" s="84">
        <v>1.1299999999999999</v>
      </c>
      <c r="E12350" s="522" t="s">
        <v>12890</v>
      </c>
    </row>
    <row r="12351" spans="1:5" ht="13.5" x14ac:dyDescent="0.25">
      <c r="A12351" s="83">
        <v>39143</v>
      </c>
      <c r="B12351" s="83" t="s">
        <v>12922</v>
      </c>
      <c r="C12351" s="83" t="s">
        <v>225</v>
      </c>
      <c r="D12351" s="84">
        <v>3.1</v>
      </c>
      <c r="E12351" s="522" t="s">
        <v>12890</v>
      </c>
    </row>
    <row r="12352" spans="1:5" ht="13.5" x14ac:dyDescent="0.25">
      <c r="A12352" s="83">
        <v>39142</v>
      </c>
      <c r="B12352" s="83" t="s">
        <v>12923</v>
      </c>
      <c r="C12352" s="83" t="s">
        <v>225</v>
      </c>
      <c r="D12352" s="84">
        <v>2.2200000000000002</v>
      </c>
      <c r="E12352" s="522" t="s">
        <v>12890</v>
      </c>
    </row>
    <row r="12353" spans="1:5" ht="13.5" x14ac:dyDescent="0.25">
      <c r="A12353" s="83">
        <v>39138</v>
      </c>
      <c r="B12353" s="83" t="s">
        <v>12924</v>
      </c>
      <c r="C12353" s="83" t="s">
        <v>225</v>
      </c>
      <c r="D12353" s="84">
        <v>0.83</v>
      </c>
      <c r="E12353" s="522" t="s">
        <v>12890</v>
      </c>
    </row>
    <row r="12354" spans="1:5" ht="13.5" x14ac:dyDescent="0.25">
      <c r="A12354" s="83">
        <v>39136</v>
      </c>
      <c r="B12354" s="83" t="s">
        <v>12925</v>
      </c>
      <c r="C12354" s="83" t="s">
        <v>225</v>
      </c>
      <c r="D12354" s="84">
        <v>0.55000000000000004</v>
      </c>
      <c r="E12354" s="522" t="s">
        <v>12890</v>
      </c>
    </row>
    <row r="12355" spans="1:5" ht="13.5" x14ac:dyDescent="0.25">
      <c r="A12355" s="83">
        <v>39144</v>
      </c>
      <c r="B12355" s="83" t="s">
        <v>12926</v>
      </c>
      <c r="C12355" s="83" t="s">
        <v>225</v>
      </c>
      <c r="D12355" s="84">
        <v>3.61</v>
      </c>
      <c r="E12355" s="522" t="s">
        <v>12890</v>
      </c>
    </row>
    <row r="12356" spans="1:5" ht="13.5" x14ac:dyDescent="0.25">
      <c r="A12356" s="83">
        <v>39145</v>
      </c>
      <c r="B12356" s="83" t="s">
        <v>12927</v>
      </c>
      <c r="C12356" s="83" t="s">
        <v>225</v>
      </c>
      <c r="D12356" s="84">
        <v>5.96</v>
      </c>
      <c r="E12356" s="522" t="s">
        <v>12890</v>
      </c>
    </row>
    <row r="12357" spans="1:5" ht="13.5" x14ac:dyDescent="0.25">
      <c r="A12357" s="83">
        <v>12615</v>
      </c>
      <c r="B12357" s="83" t="s">
        <v>12928</v>
      </c>
      <c r="C12357" s="83" t="s">
        <v>225</v>
      </c>
      <c r="D12357" s="84">
        <v>20.05</v>
      </c>
      <c r="E12357" s="522" t="s">
        <v>12890</v>
      </c>
    </row>
    <row r="12358" spans="1:5" ht="13.5" x14ac:dyDescent="0.25">
      <c r="A12358" s="83">
        <v>11927</v>
      </c>
      <c r="B12358" s="83" t="s">
        <v>12929</v>
      </c>
      <c r="C12358" s="83" t="s">
        <v>225</v>
      </c>
      <c r="D12358" s="84">
        <v>8.6300000000000008</v>
      </c>
      <c r="E12358" s="522" t="s">
        <v>12890</v>
      </c>
    </row>
    <row r="12359" spans="1:5" ht="13.5" x14ac:dyDescent="0.25">
      <c r="A12359" s="83">
        <v>11928</v>
      </c>
      <c r="B12359" s="83" t="s">
        <v>12930</v>
      </c>
      <c r="C12359" s="83" t="s">
        <v>225</v>
      </c>
      <c r="D12359" s="84">
        <v>9.89</v>
      </c>
      <c r="E12359" s="522" t="s">
        <v>12890</v>
      </c>
    </row>
    <row r="12360" spans="1:5" ht="13.5" x14ac:dyDescent="0.25">
      <c r="A12360" s="83">
        <v>11929</v>
      </c>
      <c r="B12360" s="83" t="s">
        <v>12931</v>
      </c>
      <c r="C12360" s="83" t="s">
        <v>225</v>
      </c>
      <c r="D12360" s="84">
        <v>15.29</v>
      </c>
      <c r="E12360" s="522" t="s">
        <v>12890</v>
      </c>
    </row>
    <row r="12361" spans="1:5" ht="13.5" x14ac:dyDescent="0.25">
      <c r="A12361" s="83">
        <v>36801</v>
      </c>
      <c r="B12361" s="83" t="s">
        <v>12932</v>
      </c>
      <c r="C12361" s="83" t="s">
        <v>225</v>
      </c>
      <c r="D12361" s="84">
        <v>33.28</v>
      </c>
      <c r="E12361" s="522" t="s">
        <v>12890</v>
      </c>
    </row>
    <row r="12362" spans="1:5" ht="13.5" x14ac:dyDescent="0.25">
      <c r="A12362" s="83">
        <v>36246</v>
      </c>
      <c r="B12362" s="83" t="s">
        <v>12933</v>
      </c>
      <c r="C12362" s="83" t="s">
        <v>206</v>
      </c>
      <c r="D12362" s="84">
        <v>3.87</v>
      </c>
      <c r="E12362" s="522" t="s">
        <v>12890</v>
      </c>
    </row>
    <row r="12363" spans="1:5" ht="13.5" x14ac:dyDescent="0.25">
      <c r="A12363" s="83">
        <v>37600</v>
      </c>
      <c r="B12363" s="83" t="s">
        <v>12934</v>
      </c>
      <c r="C12363" s="83" t="s">
        <v>225</v>
      </c>
      <c r="D12363" s="84">
        <v>112.99</v>
      </c>
      <c r="E12363" s="522" t="s">
        <v>12890</v>
      </c>
    </row>
    <row r="12364" spans="1:5" ht="13.5" x14ac:dyDescent="0.25">
      <c r="A12364" s="83">
        <v>37599</v>
      </c>
      <c r="B12364" s="83" t="s">
        <v>12935</v>
      </c>
      <c r="C12364" s="83" t="s">
        <v>225</v>
      </c>
      <c r="D12364" s="84">
        <v>105.16</v>
      </c>
      <c r="E12364" s="522" t="s">
        <v>12890</v>
      </c>
    </row>
    <row r="12365" spans="1:5" ht="13.5" x14ac:dyDescent="0.25">
      <c r="A12365" s="83">
        <v>1</v>
      </c>
      <c r="B12365" s="83" t="s">
        <v>12936</v>
      </c>
      <c r="C12365" s="83" t="s">
        <v>260</v>
      </c>
      <c r="D12365" s="84">
        <v>85</v>
      </c>
      <c r="E12365" s="522" t="s">
        <v>12890</v>
      </c>
    </row>
    <row r="12366" spans="1:5" ht="13.5" x14ac:dyDescent="0.25">
      <c r="A12366" s="83">
        <v>3</v>
      </c>
      <c r="B12366" s="83" t="s">
        <v>12937</v>
      </c>
      <c r="C12366" s="83" t="s">
        <v>7331</v>
      </c>
      <c r="D12366" s="84">
        <v>16.29</v>
      </c>
      <c r="E12366" s="522" t="s">
        <v>12890</v>
      </c>
    </row>
    <row r="12367" spans="1:5" ht="13.5" x14ac:dyDescent="0.25">
      <c r="A12367" s="83">
        <v>43054</v>
      </c>
      <c r="B12367" s="83" t="s">
        <v>12938</v>
      </c>
      <c r="C12367" s="83" t="s">
        <v>260</v>
      </c>
      <c r="D12367" s="84">
        <v>12.34</v>
      </c>
      <c r="E12367" s="522" t="s">
        <v>12890</v>
      </c>
    </row>
    <row r="12368" spans="1:5" ht="13.5" x14ac:dyDescent="0.25">
      <c r="A12368" s="83">
        <v>42402</v>
      </c>
      <c r="B12368" s="83" t="s">
        <v>12939</v>
      </c>
      <c r="C12368" s="83" t="s">
        <v>260</v>
      </c>
      <c r="D12368" s="84">
        <v>11.79</v>
      </c>
      <c r="E12368" s="522" t="s">
        <v>12890</v>
      </c>
    </row>
    <row r="12369" spans="1:5" ht="13.5" x14ac:dyDescent="0.25">
      <c r="A12369" s="83">
        <v>42403</v>
      </c>
      <c r="B12369" s="83" t="s">
        <v>12940</v>
      </c>
      <c r="C12369" s="83" t="s">
        <v>260</v>
      </c>
      <c r="D12369" s="84">
        <v>15.13</v>
      </c>
      <c r="E12369" s="522" t="s">
        <v>12890</v>
      </c>
    </row>
    <row r="12370" spans="1:5" ht="13.5" x14ac:dyDescent="0.25">
      <c r="A12370" s="83">
        <v>42404</v>
      </c>
      <c r="B12370" s="83" t="s">
        <v>12941</v>
      </c>
      <c r="C12370" s="83" t="s">
        <v>260</v>
      </c>
      <c r="D12370" s="84">
        <v>15.05</v>
      </c>
      <c r="E12370" s="522" t="s">
        <v>12890</v>
      </c>
    </row>
    <row r="12371" spans="1:5" ht="13.5" x14ac:dyDescent="0.25">
      <c r="A12371" s="83">
        <v>42405</v>
      </c>
      <c r="B12371" s="83" t="s">
        <v>12942</v>
      </c>
      <c r="C12371" s="83" t="s">
        <v>260</v>
      </c>
      <c r="D12371" s="84">
        <v>16.03</v>
      </c>
      <c r="E12371" s="522" t="s">
        <v>12890</v>
      </c>
    </row>
    <row r="12372" spans="1:5" ht="13.5" x14ac:dyDescent="0.25">
      <c r="A12372" s="83">
        <v>34341</v>
      </c>
      <c r="B12372" s="83" t="s">
        <v>12943</v>
      </c>
      <c r="C12372" s="83" t="s">
        <v>260</v>
      </c>
      <c r="D12372" s="84">
        <v>13.91</v>
      </c>
      <c r="E12372" s="522" t="s">
        <v>12890</v>
      </c>
    </row>
    <row r="12373" spans="1:5" ht="13.5" x14ac:dyDescent="0.25">
      <c r="A12373" s="83">
        <v>43053</v>
      </c>
      <c r="B12373" s="83" t="s">
        <v>12944</v>
      </c>
      <c r="C12373" s="83" t="s">
        <v>260</v>
      </c>
      <c r="D12373" s="84">
        <v>11.02</v>
      </c>
      <c r="E12373" s="522" t="s">
        <v>12890</v>
      </c>
    </row>
    <row r="12374" spans="1:5" ht="13.5" x14ac:dyDescent="0.25">
      <c r="A12374" s="83">
        <v>43058</v>
      </c>
      <c r="B12374" s="83" t="s">
        <v>12945</v>
      </c>
      <c r="C12374" s="83" t="s">
        <v>260</v>
      </c>
      <c r="D12374" s="84">
        <v>11.43</v>
      </c>
      <c r="E12374" s="522" t="s">
        <v>12890</v>
      </c>
    </row>
    <row r="12375" spans="1:5" ht="13.5" x14ac:dyDescent="0.25">
      <c r="A12375" s="83">
        <v>34</v>
      </c>
      <c r="B12375" s="83" t="s">
        <v>12946</v>
      </c>
      <c r="C12375" s="83" t="s">
        <v>260</v>
      </c>
      <c r="D12375" s="84">
        <v>11.49</v>
      </c>
      <c r="E12375" s="522" t="s">
        <v>12890</v>
      </c>
    </row>
    <row r="12376" spans="1:5" ht="13.5" x14ac:dyDescent="0.25">
      <c r="A12376" s="83">
        <v>43055</v>
      </c>
      <c r="B12376" s="83" t="s">
        <v>12947</v>
      </c>
      <c r="C12376" s="83" t="s">
        <v>260</v>
      </c>
      <c r="D12376" s="84">
        <v>9.9499999999999993</v>
      </c>
      <c r="E12376" s="522" t="s">
        <v>12890</v>
      </c>
    </row>
    <row r="12377" spans="1:5" ht="13.5" x14ac:dyDescent="0.25">
      <c r="A12377" s="83">
        <v>43056</v>
      </c>
      <c r="B12377" s="83" t="s">
        <v>12948</v>
      </c>
      <c r="C12377" s="83" t="s">
        <v>260</v>
      </c>
      <c r="D12377" s="84">
        <v>11.47</v>
      </c>
      <c r="E12377" s="522" t="s">
        <v>12890</v>
      </c>
    </row>
    <row r="12378" spans="1:5" ht="13.5" x14ac:dyDescent="0.25">
      <c r="A12378" s="83">
        <v>43057</v>
      </c>
      <c r="B12378" s="83" t="s">
        <v>12949</v>
      </c>
      <c r="C12378" s="83" t="s">
        <v>260</v>
      </c>
      <c r="D12378" s="84">
        <v>12.61</v>
      </c>
      <c r="E12378" s="522" t="s">
        <v>12890</v>
      </c>
    </row>
    <row r="12379" spans="1:5" ht="13.5" x14ac:dyDescent="0.25">
      <c r="A12379" s="83">
        <v>34449</v>
      </c>
      <c r="B12379" s="83" t="s">
        <v>12950</v>
      </c>
      <c r="C12379" s="83" t="s">
        <v>260</v>
      </c>
      <c r="D12379" s="84">
        <v>13.48</v>
      </c>
      <c r="E12379" s="522" t="s">
        <v>12890</v>
      </c>
    </row>
    <row r="12380" spans="1:5" ht="13.5" x14ac:dyDescent="0.25">
      <c r="A12380" s="83">
        <v>32</v>
      </c>
      <c r="B12380" s="83" t="s">
        <v>12951</v>
      </c>
      <c r="C12380" s="83" t="s">
        <v>260</v>
      </c>
      <c r="D12380" s="84">
        <v>12.12</v>
      </c>
      <c r="E12380" s="522" t="s">
        <v>12890</v>
      </c>
    </row>
    <row r="12381" spans="1:5" ht="13.5" x14ac:dyDescent="0.25">
      <c r="A12381" s="83">
        <v>33</v>
      </c>
      <c r="B12381" s="83" t="s">
        <v>12952</v>
      </c>
      <c r="C12381" s="83" t="s">
        <v>260</v>
      </c>
      <c r="D12381" s="84">
        <v>12.19</v>
      </c>
      <c r="E12381" s="522" t="s">
        <v>12890</v>
      </c>
    </row>
    <row r="12382" spans="1:5" ht="13.5" x14ac:dyDescent="0.25">
      <c r="A12382" s="83">
        <v>43061</v>
      </c>
      <c r="B12382" s="83" t="s">
        <v>12953</v>
      </c>
      <c r="C12382" s="83" t="s">
        <v>260</v>
      </c>
      <c r="D12382" s="84">
        <v>11.39</v>
      </c>
      <c r="E12382" s="522" t="s">
        <v>12890</v>
      </c>
    </row>
    <row r="12383" spans="1:5" ht="13.5" x14ac:dyDescent="0.25">
      <c r="A12383" s="83">
        <v>43059</v>
      </c>
      <c r="B12383" s="83" t="s">
        <v>12954</v>
      </c>
      <c r="C12383" s="83" t="s">
        <v>260</v>
      </c>
      <c r="D12383" s="84">
        <v>10.87</v>
      </c>
      <c r="E12383" s="522" t="s">
        <v>12890</v>
      </c>
    </row>
    <row r="12384" spans="1:5" ht="13.5" x14ac:dyDescent="0.25">
      <c r="A12384" s="83">
        <v>43062</v>
      </c>
      <c r="B12384" s="83" t="s">
        <v>12955</v>
      </c>
      <c r="C12384" s="83" t="s">
        <v>260</v>
      </c>
      <c r="D12384" s="84">
        <v>12.05</v>
      </c>
      <c r="E12384" s="522" t="s">
        <v>12890</v>
      </c>
    </row>
    <row r="12385" spans="1:5" ht="13.5" x14ac:dyDescent="0.25">
      <c r="A12385" s="83">
        <v>43060</v>
      </c>
      <c r="B12385" s="83" t="s">
        <v>12956</v>
      </c>
      <c r="C12385" s="83" t="s">
        <v>260</v>
      </c>
      <c r="D12385" s="84">
        <v>9.4700000000000006</v>
      </c>
      <c r="E12385" s="522" t="s">
        <v>12890</v>
      </c>
    </row>
    <row r="12386" spans="1:5" ht="13.5" x14ac:dyDescent="0.25">
      <c r="A12386" s="83">
        <v>40410</v>
      </c>
      <c r="B12386" s="83" t="s">
        <v>12957</v>
      </c>
      <c r="C12386" s="83" t="s">
        <v>225</v>
      </c>
      <c r="D12386" s="84">
        <v>26.72</v>
      </c>
      <c r="E12386" s="522" t="s">
        <v>12890</v>
      </c>
    </row>
    <row r="12387" spans="1:5" ht="13.5" x14ac:dyDescent="0.25">
      <c r="A12387" s="83">
        <v>40411</v>
      </c>
      <c r="B12387" s="83" t="s">
        <v>12958</v>
      </c>
      <c r="C12387" s="83" t="s">
        <v>225</v>
      </c>
      <c r="D12387" s="84">
        <v>29</v>
      </c>
      <c r="E12387" s="522" t="s">
        <v>12890</v>
      </c>
    </row>
    <row r="12388" spans="1:5" ht="13.5" x14ac:dyDescent="0.25">
      <c r="A12388" s="83">
        <v>40412</v>
      </c>
      <c r="B12388" s="83" t="s">
        <v>12959</v>
      </c>
      <c r="C12388" s="83" t="s">
        <v>225</v>
      </c>
      <c r="D12388" s="84">
        <v>32.54</v>
      </c>
      <c r="E12388" s="522" t="s">
        <v>12890</v>
      </c>
    </row>
    <row r="12389" spans="1:5" ht="13.5" x14ac:dyDescent="0.25">
      <c r="A12389" s="83">
        <v>44254</v>
      </c>
      <c r="B12389" s="83" t="s">
        <v>12960</v>
      </c>
      <c r="C12389" s="83" t="s">
        <v>225</v>
      </c>
      <c r="D12389" s="84">
        <v>31.39</v>
      </c>
      <c r="E12389" s="522" t="s">
        <v>12890</v>
      </c>
    </row>
    <row r="12390" spans="1:5" ht="13.5" x14ac:dyDescent="0.25">
      <c r="A12390" s="83">
        <v>44255</v>
      </c>
      <c r="B12390" s="83" t="s">
        <v>12961</v>
      </c>
      <c r="C12390" s="83" t="s">
        <v>225</v>
      </c>
      <c r="D12390" s="84">
        <v>34.79</v>
      </c>
      <c r="E12390" s="522" t="s">
        <v>12890</v>
      </c>
    </row>
    <row r="12391" spans="1:5" ht="13.5" x14ac:dyDescent="0.25">
      <c r="A12391" s="83">
        <v>44256</v>
      </c>
      <c r="B12391" s="83" t="s">
        <v>12962</v>
      </c>
      <c r="C12391" s="83" t="s">
        <v>225</v>
      </c>
      <c r="D12391" s="84">
        <v>39.299999999999997</v>
      </c>
      <c r="E12391" s="522" t="s">
        <v>12890</v>
      </c>
    </row>
    <row r="12392" spans="1:5" ht="13.5" x14ac:dyDescent="0.25">
      <c r="A12392" s="83">
        <v>44257</v>
      </c>
      <c r="B12392" s="83" t="s">
        <v>12963</v>
      </c>
      <c r="C12392" s="83" t="s">
        <v>225</v>
      </c>
      <c r="D12392" s="84">
        <v>62.17</v>
      </c>
      <c r="E12392" s="522" t="s">
        <v>12890</v>
      </c>
    </row>
    <row r="12393" spans="1:5" ht="13.5" x14ac:dyDescent="0.25">
      <c r="A12393" s="83">
        <v>44258</v>
      </c>
      <c r="B12393" s="83" t="s">
        <v>12964</v>
      </c>
      <c r="C12393" s="83" t="s">
        <v>225</v>
      </c>
      <c r="D12393" s="84">
        <v>71.05</v>
      </c>
      <c r="E12393" s="522" t="s">
        <v>12890</v>
      </c>
    </row>
    <row r="12394" spans="1:5" ht="13.5" x14ac:dyDescent="0.25">
      <c r="A12394" s="83">
        <v>44259</v>
      </c>
      <c r="B12394" s="83" t="s">
        <v>12965</v>
      </c>
      <c r="C12394" s="83" t="s">
        <v>225</v>
      </c>
      <c r="D12394" s="84">
        <v>97.53</v>
      </c>
      <c r="E12394" s="522" t="s">
        <v>12890</v>
      </c>
    </row>
    <row r="12395" spans="1:5" ht="13.5" x14ac:dyDescent="0.25">
      <c r="A12395" s="83">
        <v>38838</v>
      </c>
      <c r="B12395" s="83" t="s">
        <v>12966</v>
      </c>
      <c r="C12395" s="83" t="s">
        <v>225</v>
      </c>
      <c r="D12395" s="84">
        <v>7.56</v>
      </c>
      <c r="E12395" s="522" t="s">
        <v>12890</v>
      </c>
    </row>
    <row r="12396" spans="1:5" ht="13.5" x14ac:dyDescent="0.25">
      <c r="A12396" s="83">
        <v>38839</v>
      </c>
      <c r="B12396" s="83" t="s">
        <v>12967</v>
      </c>
      <c r="C12396" s="83" t="s">
        <v>225</v>
      </c>
      <c r="D12396" s="84">
        <v>8.91</v>
      </c>
      <c r="E12396" s="522" t="s">
        <v>12890</v>
      </c>
    </row>
    <row r="12397" spans="1:5" ht="13.5" x14ac:dyDescent="0.25">
      <c r="A12397" s="83">
        <v>55</v>
      </c>
      <c r="B12397" s="83" t="s">
        <v>12968</v>
      </c>
      <c r="C12397" s="83" t="s">
        <v>225</v>
      </c>
      <c r="D12397" s="84">
        <v>4.08</v>
      </c>
      <c r="E12397" s="522" t="s">
        <v>12890</v>
      </c>
    </row>
    <row r="12398" spans="1:5" ht="13.5" x14ac:dyDescent="0.25">
      <c r="A12398" s="83">
        <v>61</v>
      </c>
      <c r="B12398" s="83" t="s">
        <v>12969</v>
      </c>
      <c r="C12398" s="83" t="s">
        <v>225</v>
      </c>
      <c r="D12398" s="84">
        <v>3.86</v>
      </c>
      <c r="E12398" s="522" t="s">
        <v>12890</v>
      </c>
    </row>
    <row r="12399" spans="1:5" ht="13.5" x14ac:dyDescent="0.25">
      <c r="A12399" s="83">
        <v>62</v>
      </c>
      <c r="B12399" s="83" t="s">
        <v>12970</v>
      </c>
      <c r="C12399" s="83" t="s">
        <v>225</v>
      </c>
      <c r="D12399" s="84">
        <v>7.99</v>
      </c>
      <c r="E12399" s="522" t="s">
        <v>12890</v>
      </c>
    </row>
    <row r="12400" spans="1:5" ht="13.5" x14ac:dyDescent="0.25">
      <c r="A12400" s="83">
        <v>103</v>
      </c>
      <c r="B12400" s="83" t="s">
        <v>12971</v>
      </c>
      <c r="C12400" s="83" t="s">
        <v>225</v>
      </c>
      <c r="D12400" s="84">
        <v>68.430000000000007</v>
      </c>
      <c r="E12400" s="522" t="s">
        <v>12890</v>
      </c>
    </row>
    <row r="12401" spans="1:5" ht="13.5" x14ac:dyDescent="0.25">
      <c r="A12401" s="83">
        <v>107</v>
      </c>
      <c r="B12401" s="83" t="s">
        <v>12972</v>
      </c>
      <c r="C12401" s="83" t="s">
        <v>225</v>
      </c>
      <c r="D12401" s="84">
        <v>1.29</v>
      </c>
      <c r="E12401" s="522" t="s">
        <v>12890</v>
      </c>
    </row>
    <row r="12402" spans="1:5" ht="13.5" x14ac:dyDescent="0.25">
      <c r="A12402" s="83">
        <v>65</v>
      </c>
      <c r="B12402" s="83" t="s">
        <v>12973</v>
      </c>
      <c r="C12402" s="83" t="s">
        <v>225</v>
      </c>
      <c r="D12402" s="84">
        <v>1.41</v>
      </c>
      <c r="E12402" s="522" t="s">
        <v>12890</v>
      </c>
    </row>
    <row r="12403" spans="1:5" ht="13.5" x14ac:dyDescent="0.25">
      <c r="A12403" s="83">
        <v>108</v>
      </c>
      <c r="B12403" s="83" t="s">
        <v>12974</v>
      </c>
      <c r="C12403" s="83" t="s">
        <v>225</v>
      </c>
      <c r="D12403" s="84">
        <v>2.84</v>
      </c>
      <c r="E12403" s="522" t="s">
        <v>12890</v>
      </c>
    </row>
    <row r="12404" spans="1:5" ht="13.5" x14ac:dyDescent="0.25">
      <c r="A12404" s="83">
        <v>110</v>
      </c>
      <c r="B12404" s="83" t="s">
        <v>12975</v>
      </c>
      <c r="C12404" s="83" t="s">
        <v>225</v>
      </c>
      <c r="D12404" s="84">
        <v>9.84</v>
      </c>
      <c r="E12404" s="522" t="s">
        <v>12890</v>
      </c>
    </row>
    <row r="12405" spans="1:5" ht="13.5" x14ac:dyDescent="0.25">
      <c r="A12405" s="83">
        <v>109</v>
      </c>
      <c r="B12405" s="83" t="s">
        <v>12976</v>
      </c>
      <c r="C12405" s="83" t="s">
        <v>225</v>
      </c>
      <c r="D12405" s="84">
        <v>5.86</v>
      </c>
      <c r="E12405" s="522" t="s">
        <v>12890</v>
      </c>
    </row>
    <row r="12406" spans="1:5" ht="13.5" x14ac:dyDescent="0.25">
      <c r="A12406" s="83">
        <v>111</v>
      </c>
      <c r="B12406" s="83" t="s">
        <v>12977</v>
      </c>
      <c r="C12406" s="83" t="s">
        <v>225</v>
      </c>
      <c r="D12406" s="84">
        <v>13.32</v>
      </c>
      <c r="E12406" s="522" t="s">
        <v>12890</v>
      </c>
    </row>
    <row r="12407" spans="1:5" ht="13.5" x14ac:dyDescent="0.25">
      <c r="A12407" s="83">
        <v>112</v>
      </c>
      <c r="B12407" s="83" t="s">
        <v>12978</v>
      </c>
      <c r="C12407" s="83" t="s">
        <v>225</v>
      </c>
      <c r="D12407" s="84">
        <v>7.06</v>
      </c>
      <c r="E12407" s="522" t="s">
        <v>12890</v>
      </c>
    </row>
    <row r="12408" spans="1:5" ht="13.5" x14ac:dyDescent="0.25">
      <c r="A12408" s="83">
        <v>113</v>
      </c>
      <c r="B12408" s="83" t="s">
        <v>12979</v>
      </c>
      <c r="C12408" s="83" t="s">
        <v>225</v>
      </c>
      <c r="D12408" s="84">
        <v>17.670000000000002</v>
      </c>
      <c r="E12408" s="522" t="s">
        <v>12890</v>
      </c>
    </row>
    <row r="12409" spans="1:5" ht="13.5" x14ac:dyDescent="0.25">
      <c r="A12409" s="83">
        <v>104</v>
      </c>
      <c r="B12409" s="83" t="s">
        <v>12980</v>
      </c>
      <c r="C12409" s="83" t="s">
        <v>225</v>
      </c>
      <c r="D12409" s="84">
        <v>30.76</v>
      </c>
      <c r="E12409" s="522" t="s">
        <v>12890</v>
      </c>
    </row>
    <row r="12410" spans="1:5" ht="13.5" x14ac:dyDescent="0.25">
      <c r="A12410" s="83">
        <v>102</v>
      </c>
      <c r="B12410" s="83" t="s">
        <v>12981</v>
      </c>
      <c r="C12410" s="83" t="s">
        <v>225</v>
      </c>
      <c r="D12410" s="84">
        <v>42.4</v>
      </c>
      <c r="E12410" s="522" t="s">
        <v>12890</v>
      </c>
    </row>
    <row r="12411" spans="1:5" ht="13.5" x14ac:dyDescent="0.25">
      <c r="A12411" s="83">
        <v>95</v>
      </c>
      <c r="B12411" s="83" t="s">
        <v>12982</v>
      </c>
      <c r="C12411" s="83" t="s">
        <v>225</v>
      </c>
      <c r="D12411" s="84">
        <v>17.920000000000002</v>
      </c>
      <c r="E12411" s="522" t="s">
        <v>12890</v>
      </c>
    </row>
    <row r="12412" spans="1:5" ht="13.5" x14ac:dyDescent="0.25">
      <c r="A12412" s="83">
        <v>96</v>
      </c>
      <c r="B12412" s="83" t="s">
        <v>12983</v>
      </c>
      <c r="C12412" s="83" t="s">
        <v>225</v>
      </c>
      <c r="D12412" s="84">
        <v>19.489999999999998</v>
      </c>
      <c r="E12412" s="522" t="s">
        <v>12890</v>
      </c>
    </row>
    <row r="12413" spans="1:5" ht="13.5" x14ac:dyDescent="0.25">
      <c r="A12413" s="83">
        <v>97</v>
      </c>
      <c r="B12413" s="83" t="s">
        <v>12984</v>
      </c>
      <c r="C12413" s="83" t="s">
        <v>225</v>
      </c>
      <c r="D12413" s="84">
        <v>29.32</v>
      </c>
      <c r="E12413" s="522" t="s">
        <v>12890</v>
      </c>
    </row>
    <row r="12414" spans="1:5" ht="13.5" x14ac:dyDescent="0.25">
      <c r="A12414" s="83">
        <v>98</v>
      </c>
      <c r="B12414" s="83" t="s">
        <v>12985</v>
      </c>
      <c r="C12414" s="83" t="s">
        <v>225</v>
      </c>
      <c r="D12414" s="84">
        <v>43.9</v>
      </c>
      <c r="E12414" s="522" t="s">
        <v>12890</v>
      </c>
    </row>
    <row r="12415" spans="1:5" ht="13.5" x14ac:dyDescent="0.25">
      <c r="A12415" s="83">
        <v>99</v>
      </c>
      <c r="B12415" s="83" t="s">
        <v>12986</v>
      </c>
      <c r="C12415" s="83" t="s">
        <v>225</v>
      </c>
      <c r="D12415" s="84">
        <v>41.49</v>
      </c>
      <c r="E12415" s="522" t="s">
        <v>12890</v>
      </c>
    </row>
    <row r="12416" spans="1:5" ht="13.5" x14ac:dyDescent="0.25">
      <c r="A12416" s="83">
        <v>100</v>
      </c>
      <c r="B12416" s="83" t="s">
        <v>12987</v>
      </c>
      <c r="C12416" s="83" t="s">
        <v>225</v>
      </c>
      <c r="D12416" s="84">
        <v>72.48</v>
      </c>
      <c r="E12416" s="522" t="s">
        <v>12890</v>
      </c>
    </row>
    <row r="12417" spans="1:5" ht="13.5" x14ac:dyDescent="0.25">
      <c r="A12417" s="83">
        <v>75</v>
      </c>
      <c r="B12417" s="83" t="s">
        <v>12988</v>
      </c>
      <c r="C12417" s="83" t="s">
        <v>225</v>
      </c>
      <c r="D12417" s="84">
        <v>422.59</v>
      </c>
      <c r="E12417" s="522" t="s">
        <v>12890</v>
      </c>
    </row>
    <row r="12418" spans="1:5" ht="13.5" x14ac:dyDescent="0.25">
      <c r="A12418" s="83">
        <v>83</v>
      </c>
      <c r="B12418" s="83" t="s">
        <v>12989</v>
      </c>
      <c r="C12418" s="83" t="s">
        <v>225</v>
      </c>
      <c r="D12418" s="84">
        <v>337.84</v>
      </c>
      <c r="E12418" s="522" t="s">
        <v>12890</v>
      </c>
    </row>
    <row r="12419" spans="1:5" ht="13.5" x14ac:dyDescent="0.25">
      <c r="A12419" s="83">
        <v>74</v>
      </c>
      <c r="B12419" s="83" t="s">
        <v>12990</v>
      </c>
      <c r="C12419" s="83" t="s">
        <v>225</v>
      </c>
      <c r="D12419" s="84">
        <v>483.02</v>
      </c>
      <c r="E12419" s="522" t="s">
        <v>12890</v>
      </c>
    </row>
    <row r="12420" spans="1:5" ht="13.5" x14ac:dyDescent="0.25">
      <c r="A12420" s="83">
        <v>106</v>
      </c>
      <c r="B12420" s="83" t="s">
        <v>12991</v>
      </c>
      <c r="C12420" s="83" t="s">
        <v>225</v>
      </c>
      <c r="D12420" s="84">
        <v>610.79999999999995</v>
      </c>
      <c r="E12420" s="522" t="s">
        <v>12890</v>
      </c>
    </row>
    <row r="12421" spans="1:5" ht="13.5" x14ac:dyDescent="0.25">
      <c r="A12421" s="83">
        <v>88</v>
      </c>
      <c r="B12421" s="83" t="s">
        <v>12992</v>
      </c>
      <c r="C12421" s="83" t="s">
        <v>225</v>
      </c>
      <c r="D12421" s="84">
        <v>17.170000000000002</v>
      </c>
      <c r="E12421" s="522" t="s">
        <v>12890</v>
      </c>
    </row>
    <row r="12422" spans="1:5" ht="13.5" x14ac:dyDescent="0.25">
      <c r="A12422" s="83">
        <v>82</v>
      </c>
      <c r="B12422" s="83" t="s">
        <v>12993</v>
      </c>
      <c r="C12422" s="83" t="s">
        <v>225</v>
      </c>
      <c r="D12422" s="84">
        <v>321.43</v>
      </c>
      <c r="E12422" s="522" t="s">
        <v>12890</v>
      </c>
    </row>
    <row r="12423" spans="1:5" ht="13.5" x14ac:dyDescent="0.25">
      <c r="A12423" s="83">
        <v>105</v>
      </c>
      <c r="B12423" s="83" t="s">
        <v>12994</v>
      </c>
      <c r="C12423" s="83" t="s">
        <v>225</v>
      </c>
      <c r="D12423" s="84">
        <v>455.46</v>
      </c>
      <c r="E12423" s="522" t="s">
        <v>12890</v>
      </c>
    </row>
    <row r="12424" spans="1:5" ht="13.5" x14ac:dyDescent="0.25">
      <c r="A12424" s="83">
        <v>60</v>
      </c>
      <c r="B12424" s="83" t="s">
        <v>12995</v>
      </c>
      <c r="C12424" s="83" t="s">
        <v>225</v>
      </c>
      <c r="D12424" s="84">
        <v>5.29</v>
      </c>
      <c r="E12424" s="522" t="s">
        <v>12890</v>
      </c>
    </row>
    <row r="12425" spans="1:5" ht="13.5" x14ac:dyDescent="0.25">
      <c r="A12425" s="83">
        <v>72</v>
      </c>
      <c r="B12425" s="83" t="s">
        <v>12996</v>
      </c>
      <c r="C12425" s="83" t="s">
        <v>225</v>
      </c>
      <c r="D12425" s="84">
        <v>79.56</v>
      </c>
      <c r="E12425" s="522" t="s">
        <v>12890</v>
      </c>
    </row>
    <row r="12426" spans="1:5" ht="13.5" x14ac:dyDescent="0.25">
      <c r="A12426" s="83">
        <v>67</v>
      </c>
      <c r="B12426" s="83" t="s">
        <v>12997</v>
      </c>
      <c r="C12426" s="83" t="s">
        <v>225</v>
      </c>
      <c r="D12426" s="84">
        <v>25.72</v>
      </c>
      <c r="E12426" s="522" t="s">
        <v>12890</v>
      </c>
    </row>
    <row r="12427" spans="1:5" ht="13.5" x14ac:dyDescent="0.25">
      <c r="A12427" s="83">
        <v>71</v>
      </c>
      <c r="B12427" s="83" t="s">
        <v>12998</v>
      </c>
      <c r="C12427" s="83" t="s">
        <v>225</v>
      </c>
      <c r="D12427" s="84">
        <v>49.14</v>
      </c>
      <c r="E12427" s="522" t="s">
        <v>12890</v>
      </c>
    </row>
    <row r="12428" spans="1:5" ht="13.5" x14ac:dyDescent="0.25">
      <c r="A12428" s="83">
        <v>73</v>
      </c>
      <c r="B12428" s="83" t="s">
        <v>12999</v>
      </c>
      <c r="C12428" s="83" t="s">
        <v>225</v>
      </c>
      <c r="D12428" s="84">
        <v>24.62</v>
      </c>
      <c r="E12428" s="522" t="s">
        <v>12890</v>
      </c>
    </row>
    <row r="12429" spans="1:5" ht="13.5" x14ac:dyDescent="0.25">
      <c r="A12429" s="83">
        <v>37997</v>
      </c>
      <c r="B12429" s="83" t="s">
        <v>13000</v>
      </c>
      <c r="C12429" s="83" t="s">
        <v>225</v>
      </c>
      <c r="D12429" s="84">
        <v>18.7</v>
      </c>
      <c r="E12429" s="522" t="s">
        <v>12890</v>
      </c>
    </row>
    <row r="12430" spans="1:5" ht="13.5" x14ac:dyDescent="0.25">
      <c r="A12430" s="83">
        <v>37998</v>
      </c>
      <c r="B12430" s="83" t="s">
        <v>13001</v>
      </c>
      <c r="C12430" s="83" t="s">
        <v>225</v>
      </c>
      <c r="D12430" s="84">
        <v>25.04</v>
      </c>
      <c r="E12430" s="522" t="s">
        <v>12890</v>
      </c>
    </row>
    <row r="12431" spans="1:5" ht="13.5" x14ac:dyDescent="0.25">
      <c r="A12431" s="83">
        <v>10899</v>
      </c>
      <c r="B12431" s="83" t="s">
        <v>13002</v>
      </c>
      <c r="C12431" s="83" t="s">
        <v>225</v>
      </c>
      <c r="D12431" s="84">
        <v>83.23</v>
      </c>
      <c r="E12431" s="522" t="s">
        <v>12890</v>
      </c>
    </row>
    <row r="12432" spans="1:5" ht="13.5" x14ac:dyDescent="0.25">
      <c r="A12432" s="83">
        <v>10900</v>
      </c>
      <c r="B12432" s="83" t="s">
        <v>13003</v>
      </c>
      <c r="C12432" s="83" t="s">
        <v>225</v>
      </c>
      <c r="D12432" s="84">
        <v>65.14</v>
      </c>
      <c r="E12432" s="522" t="s">
        <v>12890</v>
      </c>
    </row>
    <row r="12433" spans="1:5" ht="13.5" x14ac:dyDescent="0.25">
      <c r="A12433" s="83">
        <v>46</v>
      </c>
      <c r="B12433" s="83" t="s">
        <v>13004</v>
      </c>
      <c r="C12433" s="83" t="s">
        <v>225</v>
      </c>
      <c r="D12433" s="84">
        <v>49</v>
      </c>
      <c r="E12433" s="522" t="s">
        <v>12890</v>
      </c>
    </row>
    <row r="12434" spans="1:5" ht="13.5" x14ac:dyDescent="0.25">
      <c r="A12434" s="83">
        <v>12863</v>
      </c>
      <c r="B12434" s="83" t="s">
        <v>13005</v>
      </c>
      <c r="C12434" s="83" t="s">
        <v>225</v>
      </c>
      <c r="D12434" s="84">
        <v>31.13</v>
      </c>
      <c r="E12434" s="522" t="s">
        <v>12890</v>
      </c>
    </row>
    <row r="12435" spans="1:5" ht="13.5" x14ac:dyDescent="0.25">
      <c r="A12435" s="83">
        <v>47</v>
      </c>
      <c r="B12435" s="83" t="s">
        <v>13006</v>
      </c>
      <c r="C12435" s="83" t="s">
        <v>225</v>
      </c>
      <c r="D12435" s="84">
        <v>83.78</v>
      </c>
      <c r="E12435" s="522" t="s">
        <v>12890</v>
      </c>
    </row>
    <row r="12436" spans="1:5" ht="13.5" x14ac:dyDescent="0.25">
      <c r="A12436" s="83">
        <v>48</v>
      </c>
      <c r="B12436" s="83" t="s">
        <v>13007</v>
      </c>
      <c r="C12436" s="83" t="s">
        <v>225</v>
      </c>
      <c r="D12436" s="84">
        <v>21.85</v>
      </c>
      <c r="E12436" s="522" t="s">
        <v>12890</v>
      </c>
    </row>
    <row r="12437" spans="1:5" ht="13.5" x14ac:dyDescent="0.25">
      <c r="A12437" s="83">
        <v>52</v>
      </c>
      <c r="B12437" s="83" t="s">
        <v>13008</v>
      </c>
      <c r="C12437" s="83" t="s">
        <v>225</v>
      </c>
      <c r="D12437" s="84">
        <v>16.600000000000001</v>
      </c>
      <c r="E12437" s="522" t="s">
        <v>12890</v>
      </c>
    </row>
    <row r="12438" spans="1:5" ht="13.5" x14ac:dyDescent="0.25">
      <c r="A12438" s="83">
        <v>43</v>
      </c>
      <c r="B12438" s="83" t="s">
        <v>13009</v>
      </c>
      <c r="C12438" s="83" t="s">
        <v>225</v>
      </c>
      <c r="D12438" s="84">
        <v>56.03</v>
      </c>
      <c r="E12438" s="522" t="s">
        <v>12890</v>
      </c>
    </row>
    <row r="12439" spans="1:5" ht="13.5" x14ac:dyDescent="0.25">
      <c r="A12439" s="83">
        <v>39719</v>
      </c>
      <c r="B12439" s="83" t="s">
        <v>13010</v>
      </c>
      <c r="C12439" s="83" t="s">
        <v>7331</v>
      </c>
      <c r="D12439" s="84">
        <v>193.55</v>
      </c>
      <c r="E12439" s="522" t="s">
        <v>12890</v>
      </c>
    </row>
    <row r="12440" spans="1:5" ht="13.5" x14ac:dyDescent="0.25">
      <c r="A12440" s="83">
        <v>3410</v>
      </c>
      <c r="B12440" s="83" t="s">
        <v>13011</v>
      </c>
      <c r="C12440" s="83" t="s">
        <v>260</v>
      </c>
      <c r="D12440" s="84">
        <v>43.54</v>
      </c>
      <c r="E12440" s="522" t="s">
        <v>12890</v>
      </c>
    </row>
    <row r="12441" spans="1:5" ht="13.5" x14ac:dyDescent="0.25">
      <c r="A12441" s="83">
        <v>4791</v>
      </c>
      <c r="B12441" s="83" t="s">
        <v>13012</v>
      </c>
      <c r="C12441" s="83" t="s">
        <v>260</v>
      </c>
      <c r="D12441" s="84">
        <v>55.1</v>
      </c>
      <c r="E12441" s="522" t="s">
        <v>12890</v>
      </c>
    </row>
    <row r="12442" spans="1:5" ht="13.5" x14ac:dyDescent="0.25">
      <c r="A12442" s="83">
        <v>157</v>
      </c>
      <c r="B12442" s="83" t="s">
        <v>13013</v>
      </c>
      <c r="C12442" s="83" t="s">
        <v>260</v>
      </c>
      <c r="D12442" s="84">
        <v>136.34</v>
      </c>
      <c r="E12442" s="522" t="s">
        <v>12890</v>
      </c>
    </row>
    <row r="12443" spans="1:5" ht="13.5" x14ac:dyDescent="0.25">
      <c r="A12443" s="83">
        <v>156</v>
      </c>
      <c r="B12443" s="83" t="s">
        <v>13014</v>
      </c>
      <c r="C12443" s="83" t="s">
        <v>260</v>
      </c>
      <c r="D12443" s="84">
        <v>48.54</v>
      </c>
      <c r="E12443" s="522" t="s">
        <v>12890</v>
      </c>
    </row>
    <row r="12444" spans="1:5" ht="13.5" x14ac:dyDescent="0.25">
      <c r="A12444" s="83">
        <v>131</v>
      </c>
      <c r="B12444" s="83" t="s">
        <v>13015</v>
      </c>
      <c r="C12444" s="83" t="s">
        <v>260</v>
      </c>
      <c r="D12444" s="84">
        <v>41.51</v>
      </c>
      <c r="E12444" s="522" t="s">
        <v>12890</v>
      </c>
    </row>
    <row r="12445" spans="1:5" ht="13.5" x14ac:dyDescent="0.25">
      <c r="A12445" s="83">
        <v>21114</v>
      </c>
      <c r="B12445" s="83" t="s">
        <v>13016</v>
      </c>
      <c r="C12445" s="83" t="s">
        <v>225</v>
      </c>
      <c r="D12445" s="84">
        <v>38.15</v>
      </c>
      <c r="E12445" s="522" t="s">
        <v>12890</v>
      </c>
    </row>
    <row r="12446" spans="1:5" ht="13.5" x14ac:dyDescent="0.25">
      <c r="A12446" s="83">
        <v>119</v>
      </c>
      <c r="B12446" s="83" t="s">
        <v>13017</v>
      </c>
      <c r="C12446" s="83" t="s">
        <v>225</v>
      </c>
      <c r="D12446" s="84">
        <v>9.67</v>
      </c>
      <c r="E12446" s="522" t="s">
        <v>12890</v>
      </c>
    </row>
    <row r="12447" spans="1:5" ht="13.5" x14ac:dyDescent="0.25">
      <c r="A12447" s="83">
        <v>122</v>
      </c>
      <c r="B12447" s="83" t="s">
        <v>13018</v>
      </c>
      <c r="C12447" s="83" t="s">
        <v>225</v>
      </c>
      <c r="D12447" s="84">
        <v>74.400000000000006</v>
      </c>
      <c r="E12447" s="522" t="s">
        <v>12890</v>
      </c>
    </row>
    <row r="12448" spans="1:5" ht="13.5" x14ac:dyDescent="0.25">
      <c r="A12448" s="83">
        <v>20080</v>
      </c>
      <c r="B12448" s="83" t="s">
        <v>13019</v>
      </c>
      <c r="C12448" s="83" t="s">
        <v>225</v>
      </c>
      <c r="D12448" s="84">
        <v>24.28</v>
      </c>
      <c r="E12448" s="522" t="s">
        <v>12890</v>
      </c>
    </row>
    <row r="12449" spans="1:5" ht="13.5" x14ac:dyDescent="0.25">
      <c r="A12449" s="83">
        <v>124</v>
      </c>
      <c r="B12449" s="83" t="s">
        <v>13020</v>
      </c>
      <c r="C12449" s="83" t="s">
        <v>7331</v>
      </c>
      <c r="D12449" s="84">
        <v>16.010000000000002</v>
      </c>
      <c r="E12449" s="522" t="s">
        <v>12890</v>
      </c>
    </row>
    <row r="12450" spans="1:5" ht="13.5" x14ac:dyDescent="0.25">
      <c r="A12450" s="83">
        <v>7334</v>
      </c>
      <c r="B12450" s="83" t="s">
        <v>13021</v>
      </c>
      <c r="C12450" s="83" t="s">
        <v>7331</v>
      </c>
      <c r="D12450" s="84">
        <v>14.86</v>
      </c>
      <c r="E12450" s="522" t="s">
        <v>12890</v>
      </c>
    </row>
    <row r="12451" spans="1:5" ht="13.5" x14ac:dyDescent="0.25">
      <c r="A12451" s="83">
        <v>123</v>
      </c>
      <c r="B12451" s="83" t="s">
        <v>13022</v>
      </c>
      <c r="C12451" s="83" t="s">
        <v>7331</v>
      </c>
      <c r="D12451" s="84">
        <v>6.55</v>
      </c>
      <c r="E12451" s="522" t="s">
        <v>12890</v>
      </c>
    </row>
    <row r="12452" spans="1:5" ht="13.5" x14ac:dyDescent="0.25">
      <c r="A12452" s="83">
        <v>127</v>
      </c>
      <c r="B12452" s="83" t="s">
        <v>13023</v>
      </c>
      <c r="C12452" s="83" t="s">
        <v>7331</v>
      </c>
      <c r="D12452" s="84">
        <v>15.64</v>
      </c>
      <c r="E12452" s="522" t="s">
        <v>12890</v>
      </c>
    </row>
    <row r="12453" spans="1:5" ht="13.5" x14ac:dyDescent="0.25">
      <c r="A12453" s="83">
        <v>41373</v>
      </c>
      <c r="B12453" s="83" t="s">
        <v>13024</v>
      </c>
      <c r="C12453" s="83" t="s">
        <v>7331</v>
      </c>
      <c r="D12453" s="84">
        <v>21.79</v>
      </c>
      <c r="E12453" s="522" t="s">
        <v>12890</v>
      </c>
    </row>
    <row r="12454" spans="1:5" ht="13.5" x14ac:dyDescent="0.25">
      <c r="A12454" s="83">
        <v>133</v>
      </c>
      <c r="B12454" s="83" t="s">
        <v>13025</v>
      </c>
      <c r="C12454" s="83" t="s">
        <v>7331</v>
      </c>
      <c r="D12454" s="84">
        <v>6.49</v>
      </c>
      <c r="E12454" s="522" t="s">
        <v>12890</v>
      </c>
    </row>
    <row r="12455" spans="1:5" ht="13.5" x14ac:dyDescent="0.25">
      <c r="A12455" s="83">
        <v>43617</v>
      </c>
      <c r="B12455" s="83" t="s">
        <v>13026</v>
      </c>
      <c r="C12455" s="83" t="s">
        <v>7331</v>
      </c>
      <c r="D12455" s="84">
        <v>7.25</v>
      </c>
      <c r="E12455" s="522" t="s">
        <v>12890</v>
      </c>
    </row>
    <row r="12456" spans="1:5" ht="13.5" x14ac:dyDescent="0.25">
      <c r="A12456" s="83">
        <v>132</v>
      </c>
      <c r="B12456" s="83" t="s">
        <v>13027</v>
      </c>
      <c r="C12456" s="83" t="s">
        <v>7331</v>
      </c>
      <c r="D12456" s="84">
        <v>6.73</v>
      </c>
      <c r="E12456" s="522" t="s">
        <v>12890</v>
      </c>
    </row>
    <row r="12457" spans="1:5" ht="13.5" x14ac:dyDescent="0.25">
      <c r="A12457" s="83">
        <v>43618</v>
      </c>
      <c r="B12457" s="83" t="s">
        <v>13028</v>
      </c>
      <c r="C12457" s="83" t="s">
        <v>260</v>
      </c>
      <c r="D12457" s="84">
        <v>16.95</v>
      </c>
      <c r="E12457" s="522" t="s">
        <v>12890</v>
      </c>
    </row>
    <row r="12458" spans="1:5" ht="13.5" x14ac:dyDescent="0.25">
      <c r="A12458" s="83">
        <v>37476</v>
      </c>
      <c r="B12458" s="83" t="s">
        <v>13029</v>
      </c>
      <c r="C12458" s="83" t="s">
        <v>225</v>
      </c>
      <c r="D12458" s="84">
        <v>3340.87</v>
      </c>
      <c r="E12458" s="522" t="s">
        <v>12890</v>
      </c>
    </row>
    <row r="12459" spans="1:5" ht="13.5" x14ac:dyDescent="0.25">
      <c r="A12459" s="83">
        <v>37478</v>
      </c>
      <c r="B12459" s="83" t="s">
        <v>13030</v>
      </c>
      <c r="C12459" s="83" t="s">
        <v>225</v>
      </c>
      <c r="D12459" s="84">
        <v>4184.53</v>
      </c>
      <c r="E12459" s="522" t="s">
        <v>12890</v>
      </c>
    </row>
    <row r="12460" spans="1:5" ht="13.5" x14ac:dyDescent="0.25">
      <c r="A12460" s="83">
        <v>37477</v>
      </c>
      <c r="B12460" s="83" t="s">
        <v>13031</v>
      </c>
      <c r="C12460" s="83" t="s">
        <v>225</v>
      </c>
      <c r="D12460" s="84">
        <v>5669.36</v>
      </c>
      <c r="E12460" s="522" t="s">
        <v>12890</v>
      </c>
    </row>
    <row r="12461" spans="1:5" ht="13.5" x14ac:dyDescent="0.25">
      <c r="A12461" s="83">
        <v>37479</v>
      </c>
      <c r="B12461" s="83" t="s">
        <v>13032</v>
      </c>
      <c r="C12461" s="83" t="s">
        <v>225</v>
      </c>
      <c r="D12461" s="84">
        <v>6723.93</v>
      </c>
      <c r="E12461" s="522" t="s">
        <v>12890</v>
      </c>
    </row>
    <row r="12462" spans="1:5" ht="13.5" x14ac:dyDescent="0.25">
      <c r="A12462" s="83">
        <v>4319</v>
      </c>
      <c r="B12462" s="83" t="s">
        <v>13033</v>
      </c>
      <c r="C12462" s="83" t="s">
        <v>225</v>
      </c>
      <c r="D12462" s="84">
        <v>2.31</v>
      </c>
      <c r="E12462" s="522" t="s">
        <v>12890</v>
      </c>
    </row>
    <row r="12463" spans="1:5" ht="13.5" x14ac:dyDescent="0.25">
      <c r="A12463" s="83">
        <v>42409</v>
      </c>
      <c r="B12463" s="83" t="s">
        <v>13034</v>
      </c>
      <c r="C12463" s="83" t="s">
        <v>260</v>
      </c>
      <c r="D12463" s="84">
        <v>10.67</v>
      </c>
      <c r="E12463" s="522" t="s">
        <v>12890</v>
      </c>
    </row>
    <row r="12464" spans="1:5" ht="13.5" x14ac:dyDescent="0.25">
      <c r="A12464" s="83">
        <v>40553</v>
      </c>
      <c r="B12464" s="83" t="s">
        <v>13035</v>
      </c>
      <c r="C12464" s="83" t="s">
        <v>229</v>
      </c>
      <c r="D12464" s="84">
        <v>44.08</v>
      </c>
      <c r="E12464" s="522" t="s">
        <v>12890</v>
      </c>
    </row>
    <row r="12465" spans="1:5" ht="13.5" x14ac:dyDescent="0.25">
      <c r="A12465" s="83">
        <v>6114</v>
      </c>
      <c r="B12465" s="83" t="s">
        <v>13036</v>
      </c>
      <c r="C12465" s="83" t="s">
        <v>547</v>
      </c>
      <c r="D12465" s="84">
        <v>12.09</v>
      </c>
      <c r="E12465" s="522" t="s">
        <v>12890</v>
      </c>
    </row>
    <row r="12466" spans="1:5" ht="13.5" x14ac:dyDescent="0.25">
      <c r="A12466" s="83">
        <v>40912</v>
      </c>
      <c r="B12466" s="83" t="s">
        <v>13037</v>
      </c>
      <c r="C12466" s="83" t="s">
        <v>232</v>
      </c>
      <c r="D12466" s="84">
        <v>2127.5</v>
      </c>
      <c r="E12466" s="522" t="s">
        <v>12890</v>
      </c>
    </row>
    <row r="12467" spans="1:5" ht="13.5" x14ac:dyDescent="0.25">
      <c r="A12467" s="83">
        <v>247</v>
      </c>
      <c r="B12467" s="83" t="s">
        <v>13038</v>
      </c>
      <c r="C12467" s="83" t="s">
        <v>547</v>
      </c>
      <c r="D12467" s="84">
        <v>18.309999999999999</v>
      </c>
      <c r="E12467" s="522" t="s">
        <v>12890</v>
      </c>
    </row>
    <row r="12468" spans="1:5" ht="13.5" x14ac:dyDescent="0.25">
      <c r="A12468" s="83">
        <v>40919</v>
      </c>
      <c r="B12468" s="83" t="s">
        <v>13039</v>
      </c>
      <c r="C12468" s="83" t="s">
        <v>232</v>
      </c>
      <c r="D12468" s="84">
        <v>3220.96</v>
      </c>
      <c r="E12468" s="522" t="s">
        <v>12890</v>
      </c>
    </row>
    <row r="12469" spans="1:5" ht="13.5" x14ac:dyDescent="0.25">
      <c r="A12469" s="83">
        <v>40984</v>
      </c>
      <c r="B12469" s="83" t="s">
        <v>13040</v>
      </c>
      <c r="C12469" s="83" t="s">
        <v>232</v>
      </c>
      <c r="D12469" s="84">
        <v>2914.16</v>
      </c>
      <c r="E12469" s="522" t="s">
        <v>12890</v>
      </c>
    </row>
    <row r="12470" spans="1:5" ht="13.5" x14ac:dyDescent="0.25">
      <c r="A12470" s="83">
        <v>44499</v>
      </c>
      <c r="B12470" s="83" t="s">
        <v>13041</v>
      </c>
      <c r="C12470" s="83" t="s">
        <v>547</v>
      </c>
      <c r="D12470" s="84">
        <v>16.579999999999998</v>
      </c>
      <c r="E12470" s="522" t="s">
        <v>12890</v>
      </c>
    </row>
    <row r="12471" spans="1:5" ht="13.5" x14ac:dyDescent="0.25">
      <c r="A12471" s="83">
        <v>248</v>
      </c>
      <c r="B12471" s="83" t="s">
        <v>13042</v>
      </c>
      <c r="C12471" s="83" t="s">
        <v>547</v>
      </c>
      <c r="D12471" s="84">
        <v>13.97</v>
      </c>
      <c r="E12471" s="522" t="s">
        <v>12890</v>
      </c>
    </row>
    <row r="12472" spans="1:5" ht="13.5" x14ac:dyDescent="0.25">
      <c r="A12472" s="83">
        <v>41086</v>
      </c>
      <c r="B12472" s="83" t="s">
        <v>13043</v>
      </c>
      <c r="C12472" s="83" t="s">
        <v>232</v>
      </c>
      <c r="D12472" s="84">
        <v>2455.33</v>
      </c>
      <c r="E12472" s="522" t="s">
        <v>12890</v>
      </c>
    </row>
    <row r="12473" spans="1:5" ht="13.5" x14ac:dyDescent="0.25">
      <c r="A12473" s="83">
        <v>34466</v>
      </c>
      <c r="B12473" s="83" t="s">
        <v>13044</v>
      </c>
      <c r="C12473" s="83" t="s">
        <v>547</v>
      </c>
      <c r="D12473" s="84">
        <v>17.73</v>
      </c>
      <c r="E12473" s="522" t="s">
        <v>12890</v>
      </c>
    </row>
    <row r="12474" spans="1:5" ht="13.5" x14ac:dyDescent="0.25">
      <c r="A12474" s="83">
        <v>41083</v>
      </c>
      <c r="B12474" s="83" t="s">
        <v>13045</v>
      </c>
      <c r="C12474" s="83" t="s">
        <v>232</v>
      </c>
      <c r="D12474" s="84">
        <v>3115.31</v>
      </c>
      <c r="E12474" s="522" t="s">
        <v>12890</v>
      </c>
    </row>
    <row r="12475" spans="1:5" ht="13.5" x14ac:dyDescent="0.25">
      <c r="A12475" s="83">
        <v>252</v>
      </c>
      <c r="B12475" s="83" t="s">
        <v>13046</v>
      </c>
      <c r="C12475" s="83" t="s">
        <v>547</v>
      </c>
      <c r="D12475" s="84">
        <v>16.37</v>
      </c>
      <c r="E12475" s="522" t="s">
        <v>12890</v>
      </c>
    </row>
    <row r="12476" spans="1:5" ht="13.5" x14ac:dyDescent="0.25">
      <c r="A12476" s="83">
        <v>40909</v>
      </c>
      <c r="B12476" s="83" t="s">
        <v>13047</v>
      </c>
      <c r="C12476" s="83" t="s">
        <v>232</v>
      </c>
      <c r="D12476" s="84">
        <v>2878.37</v>
      </c>
      <c r="E12476" s="522" t="s">
        <v>12890</v>
      </c>
    </row>
    <row r="12477" spans="1:5" ht="13.5" x14ac:dyDescent="0.25">
      <c r="A12477" s="83">
        <v>242</v>
      </c>
      <c r="B12477" s="83" t="s">
        <v>13048</v>
      </c>
      <c r="C12477" s="83" t="s">
        <v>547</v>
      </c>
      <c r="D12477" s="84">
        <v>15.27</v>
      </c>
      <c r="E12477" s="522" t="s">
        <v>12890</v>
      </c>
    </row>
    <row r="12478" spans="1:5" ht="13.5" x14ac:dyDescent="0.25">
      <c r="A12478" s="83">
        <v>41085</v>
      </c>
      <c r="B12478" s="83" t="s">
        <v>13049</v>
      </c>
      <c r="C12478" s="83" t="s">
        <v>232</v>
      </c>
      <c r="D12478" s="84">
        <v>2683.89</v>
      </c>
      <c r="E12478" s="522" t="s">
        <v>12890</v>
      </c>
    </row>
    <row r="12479" spans="1:5" ht="13.5" x14ac:dyDescent="0.25">
      <c r="A12479" s="83">
        <v>427</v>
      </c>
      <c r="B12479" s="83" t="s">
        <v>13050</v>
      </c>
      <c r="C12479" s="83" t="s">
        <v>225</v>
      </c>
      <c r="D12479" s="84">
        <v>9.4600000000000009</v>
      </c>
      <c r="E12479" s="522" t="s">
        <v>12890</v>
      </c>
    </row>
    <row r="12480" spans="1:5" ht="13.5" x14ac:dyDescent="0.25">
      <c r="A12480" s="83">
        <v>417</v>
      </c>
      <c r="B12480" s="83" t="s">
        <v>13051</v>
      </c>
      <c r="C12480" s="83" t="s">
        <v>225</v>
      </c>
      <c r="D12480" s="84">
        <v>4.46</v>
      </c>
      <c r="E12480" s="522" t="s">
        <v>12890</v>
      </c>
    </row>
    <row r="12481" spans="1:5" ht="13.5" x14ac:dyDescent="0.25">
      <c r="A12481" s="83">
        <v>11273</v>
      </c>
      <c r="B12481" s="83" t="s">
        <v>13052</v>
      </c>
      <c r="C12481" s="83" t="s">
        <v>225</v>
      </c>
      <c r="D12481" s="84">
        <v>13.84</v>
      </c>
      <c r="E12481" s="522" t="s">
        <v>12890</v>
      </c>
    </row>
    <row r="12482" spans="1:5" ht="13.5" x14ac:dyDescent="0.25">
      <c r="A12482" s="83">
        <v>11272</v>
      </c>
      <c r="B12482" s="83" t="s">
        <v>13053</v>
      </c>
      <c r="C12482" s="83" t="s">
        <v>225</v>
      </c>
      <c r="D12482" s="84">
        <v>8.35</v>
      </c>
      <c r="E12482" s="522" t="s">
        <v>12890</v>
      </c>
    </row>
    <row r="12483" spans="1:5" ht="13.5" x14ac:dyDescent="0.25">
      <c r="A12483" s="83">
        <v>11275</v>
      </c>
      <c r="B12483" s="83" t="s">
        <v>13054</v>
      </c>
      <c r="C12483" s="83" t="s">
        <v>225</v>
      </c>
      <c r="D12483" s="84">
        <v>3.35</v>
      </c>
      <c r="E12483" s="522" t="s">
        <v>12890</v>
      </c>
    </row>
    <row r="12484" spans="1:5" ht="13.5" x14ac:dyDescent="0.25">
      <c r="A12484" s="83">
        <v>11274</v>
      </c>
      <c r="B12484" s="83" t="s">
        <v>13055</v>
      </c>
      <c r="C12484" s="83" t="s">
        <v>225</v>
      </c>
      <c r="D12484" s="84">
        <v>2.5499999999999998</v>
      </c>
      <c r="E12484" s="522" t="s">
        <v>12890</v>
      </c>
    </row>
    <row r="12485" spans="1:5" ht="13.5" x14ac:dyDescent="0.25">
      <c r="A12485" s="83">
        <v>38470</v>
      </c>
      <c r="B12485" s="83" t="s">
        <v>13056</v>
      </c>
      <c r="C12485" s="83" t="s">
        <v>225</v>
      </c>
      <c r="D12485" s="84">
        <v>52.15</v>
      </c>
      <c r="E12485" s="522" t="s">
        <v>12890</v>
      </c>
    </row>
    <row r="12486" spans="1:5" ht="13.5" x14ac:dyDescent="0.25">
      <c r="A12486" s="83">
        <v>38547</v>
      </c>
      <c r="B12486" s="83" t="s">
        <v>13057</v>
      </c>
      <c r="C12486" s="83" t="s">
        <v>225</v>
      </c>
      <c r="D12486" s="84">
        <v>142.31</v>
      </c>
      <c r="E12486" s="522" t="s">
        <v>12890</v>
      </c>
    </row>
    <row r="12487" spans="1:5" ht="13.5" x14ac:dyDescent="0.25">
      <c r="A12487" s="83">
        <v>38469</v>
      </c>
      <c r="B12487" s="83" t="s">
        <v>13058</v>
      </c>
      <c r="C12487" s="83" t="s">
        <v>225</v>
      </c>
      <c r="D12487" s="84">
        <v>153.02000000000001</v>
      </c>
      <c r="E12487" s="522" t="s">
        <v>12890</v>
      </c>
    </row>
    <row r="12488" spans="1:5" ht="13.5" x14ac:dyDescent="0.25">
      <c r="A12488" s="83">
        <v>38467</v>
      </c>
      <c r="B12488" s="83" t="s">
        <v>13059</v>
      </c>
      <c r="C12488" s="83" t="s">
        <v>225</v>
      </c>
      <c r="D12488" s="84">
        <v>86.1</v>
      </c>
      <c r="E12488" s="522" t="s">
        <v>12890</v>
      </c>
    </row>
    <row r="12489" spans="1:5" ht="13.5" x14ac:dyDescent="0.25">
      <c r="A12489" s="83">
        <v>38468</v>
      </c>
      <c r="B12489" s="83" t="s">
        <v>13060</v>
      </c>
      <c r="C12489" s="83" t="s">
        <v>225</v>
      </c>
      <c r="D12489" s="84">
        <v>94.74</v>
      </c>
      <c r="E12489" s="522" t="s">
        <v>12890</v>
      </c>
    </row>
    <row r="12490" spans="1:5" ht="13.5" x14ac:dyDescent="0.25">
      <c r="A12490" s="83">
        <v>38471</v>
      </c>
      <c r="B12490" s="83" t="s">
        <v>13061</v>
      </c>
      <c r="C12490" s="83" t="s">
        <v>225</v>
      </c>
      <c r="D12490" s="84">
        <v>123.04</v>
      </c>
      <c r="E12490" s="522" t="s">
        <v>12890</v>
      </c>
    </row>
    <row r="12491" spans="1:5" ht="13.5" x14ac:dyDescent="0.25">
      <c r="A12491" s="83">
        <v>37370</v>
      </c>
      <c r="B12491" s="83" t="s">
        <v>13062</v>
      </c>
      <c r="C12491" s="83" t="s">
        <v>547</v>
      </c>
      <c r="D12491" s="84">
        <v>3.09</v>
      </c>
      <c r="E12491" s="522" t="s">
        <v>12890</v>
      </c>
    </row>
    <row r="12492" spans="1:5" ht="13.5" x14ac:dyDescent="0.25">
      <c r="A12492" s="83">
        <v>40861</v>
      </c>
      <c r="B12492" s="83" t="s">
        <v>13063</v>
      </c>
      <c r="C12492" s="83" t="s">
        <v>232</v>
      </c>
      <c r="D12492" s="84">
        <v>119.88</v>
      </c>
      <c r="E12492" s="522" t="s">
        <v>12890</v>
      </c>
    </row>
    <row r="12493" spans="1:5" ht="13.5" x14ac:dyDescent="0.25">
      <c r="A12493" s="83">
        <v>10658</v>
      </c>
      <c r="B12493" s="83" t="s">
        <v>13064</v>
      </c>
      <c r="C12493" s="83" t="s">
        <v>225</v>
      </c>
      <c r="D12493" s="84">
        <v>7770</v>
      </c>
      <c r="E12493" s="522" t="s">
        <v>12890</v>
      </c>
    </row>
    <row r="12494" spans="1:5" ht="13.5" x14ac:dyDescent="0.25">
      <c r="A12494" s="83">
        <v>253</v>
      </c>
      <c r="B12494" s="83" t="s">
        <v>13065</v>
      </c>
      <c r="C12494" s="83" t="s">
        <v>547</v>
      </c>
      <c r="D12494" s="84">
        <v>25.07</v>
      </c>
      <c r="E12494" s="522" t="s">
        <v>12890</v>
      </c>
    </row>
    <row r="12495" spans="1:5" ht="13.5" x14ac:dyDescent="0.25">
      <c r="A12495" s="83">
        <v>40809</v>
      </c>
      <c r="B12495" s="83" t="s">
        <v>13066</v>
      </c>
      <c r="C12495" s="83" t="s">
        <v>232</v>
      </c>
      <c r="D12495" s="84">
        <v>4404.97</v>
      </c>
      <c r="E12495" s="522" t="s">
        <v>12890</v>
      </c>
    </row>
    <row r="12496" spans="1:5" ht="13.5" x14ac:dyDescent="0.25">
      <c r="A12496" s="83">
        <v>42428</v>
      </c>
      <c r="B12496" s="83" t="s">
        <v>13067</v>
      </c>
      <c r="C12496" s="83" t="s">
        <v>225</v>
      </c>
      <c r="D12496" s="84">
        <v>2251</v>
      </c>
      <c r="E12496" s="522" t="s">
        <v>12890</v>
      </c>
    </row>
    <row r="12497" spans="1:5" ht="13.5" x14ac:dyDescent="0.25">
      <c r="A12497" s="83">
        <v>583</v>
      </c>
      <c r="B12497" s="83" t="s">
        <v>13068</v>
      </c>
      <c r="C12497" s="83" t="s">
        <v>260</v>
      </c>
      <c r="D12497" s="84">
        <v>40.520000000000003</v>
      </c>
      <c r="E12497" s="522" t="s">
        <v>12890</v>
      </c>
    </row>
    <row r="12498" spans="1:5" ht="13.5" x14ac:dyDescent="0.25">
      <c r="A12498" s="83">
        <v>301</v>
      </c>
      <c r="B12498" s="83" t="s">
        <v>13069</v>
      </c>
      <c r="C12498" s="83" t="s">
        <v>225</v>
      </c>
      <c r="D12498" s="84">
        <v>3.4</v>
      </c>
      <c r="E12498" s="522" t="s">
        <v>12890</v>
      </c>
    </row>
    <row r="12499" spans="1:5" ht="13.5" x14ac:dyDescent="0.25">
      <c r="A12499" s="83">
        <v>296</v>
      </c>
      <c r="B12499" s="83" t="s">
        <v>13070</v>
      </c>
      <c r="C12499" s="83" t="s">
        <v>225</v>
      </c>
      <c r="D12499" s="84">
        <v>1.92</v>
      </c>
      <c r="E12499" s="522" t="s">
        <v>12890</v>
      </c>
    </row>
    <row r="12500" spans="1:5" ht="13.5" x14ac:dyDescent="0.25">
      <c r="A12500" s="83">
        <v>297</v>
      </c>
      <c r="B12500" s="83" t="s">
        <v>13071</v>
      </c>
      <c r="C12500" s="83" t="s">
        <v>225</v>
      </c>
      <c r="D12500" s="84">
        <v>2.82</v>
      </c>
      <c r="E12500" s="522" t="s">
        <v>12890</v>
      </c>
    </row>
    <row r="12501" spans="1:5" ht="13.5" x14ac:dyDescent="0.25">
      <c r="A12501" s="83">
        <v>299</v>
      </c>
      <c r="B12501" s="83" t="s">
        <v>13072</v>
      </c>
      <c r="C12501" s="83" t="s">
        <v>225</v>
      </c>
      <c r="D12501" s="84">
        <v>3.99</v>
      </c>
      <c r="E12501" s="522" t="s">
        <v>12890</v>
      </c>
    </row>
    <row r="12502" spans="1:5" ht="13.5" x14ac:dyDescent="0.25">
      <c r="A12502" s="83">
        <v>300</v>
      </c>
      <c r="B12502" s="83" t="s">
        <v>13073</v>
      </c>
      <c r="C12502" s="83" t="s">
        <v>225</v>
      </c>
      <c r="D12502" s="84">
        <v>13.8</v>
      </c>
      <c r="E12502" s="522" t="s">
        <v>12890</v>
      </c>
    </row>
    <row r="12503" spans="1:5" ht="13.5" x14ac:dyDescent="0.25">
      <c r="A12503" s="83">
        <v>20085</v>
      </c>
      <c r="B12503" s="83" t="s">
        <v>13074</v>
      </c>
      <c r="C12503" s="83" t="s">
        <v>225</v>
      </c>
      <c r="D12503" s="84">
        <v>2.52</v>
      </c>
      <c r="E12503" s="522" t="s">
        <v>12890</v>
      </c>
    </row>
    <row r="12504" spans="1:5" ht="13.5" x14ac:dyDescent="0.25">
      <c r="A12504" s="83">
        <v>298</v>
      </c>
      <c r="B12504" s="83" t="s">
        <v>13075</v>
      </c>
      <c r="C12504" s="83" t="s">
        <v>225</v>
      </c>
      <c r="D12504" s="84">
        <v>3.06</v>
      </c>
      <c r="E12504" s="522" t="s">
        <v>12890</v>
      </c>
    </row>
    <row r="12505" spans="1:5" ht="13.5" x14ac:dyDescent="0.25">
      <c r="A12505" s="83">
        <v>311</v>
      </c>
      <c r="B12505" s="83" t="s">
        <v>13076</v>
      </c>
      <c r="C12505" s="83" t="s">
        <v>225</v>
      </c>
      <c r="D12505" s="84">
        <v>11.38</v>
      </c>
      <c r="E12505" s="522" t="s">
        <v>12890</v>
      </c>
    </row>
    <row r="12506" spans="1:5" ht="13.5" x14ac:dyDescent="0.25">
      <c r="A12506" s="83">
        <v>318</v>
      </c>
      <c r="B12506" s="83" t="s">
        <v>13077</v>
      </c>
      <c r="C12506" s="83" t="s">
        <v>225</v>
      </c>
      <c r="D12506" s="84">
        <v>22.92</v>
      </c>
      <c r="E12506" s="522" t="s">
        <v>12890</v>
      </c>
    </row>
    <row r="12507" spans="1:5" ht="13.5" x14ac:dyDescent="0.25">
      <c r="A12507" s="83">
        <v>319</v>
      </c>
      <c r="B12507" s="83" t="s">
        <v>13078</v>
      </c>
      <c r="C12507" s="83" t="s">
        <v>225</v>
      </c>
      <c r="D12507" s="84">
        <v>35.94</v>
      </c>
      <c r="E12507" s="522" t="s">
        <v>12890</v>
      </c>
    </row>
    <row r="12508" spans="1:5" ht="13.5" x14ac:dyDescent="0.25">
      <c r="A12508" s="83">
        <v>303</v>
      </c>
      <c r="B12508" s="83" t="s">
        <v>13079</v>
      </c>
      <c r="C12508" s="83" t="s">
        <v>225</v>
      </c>
      <c r="D12508" s="84">
        <v>3.76</v>
      </c>
      <c r="E12508" s="522" t="s">
        <v>12890</v>
      </c>
    </row>
    <row r="12509" spans="1:5" ht="13.5" x14ac:dyDescent="0.25">
      <c r="A12509" s="83">
        <v>305</v>
      </c>
      <c r="B12509" s="83" t="s">
        <v>13080</v>
      </c>
      <c r="C12509" s="83" t="s">
        <v>225</v>
      </c>
      <c r="D12509" s="84">
        <v>11.85</v>
      </c>
      <c r="E12509" s="522" t="s">
        <v>12890</v>
      </c>
    </row>
    <row r="12510" spans="1:5" ht="13.5" x14ac:dyDescent="0.25">
      <c r="A12510" s="83">
        <v>306</v>
      </c>
      <c r="B12510" s="83" t="s">
        <v>13081</v>
      </c>
      <c r="C12510" s="83" t="s">
        <v>225</v>
      </c>
      <c r="D12510" s="84">
        <v>17.97</v>
      </c>
      <c r="E12510" s="522" t="s">
        <v>12890</v>
      </c>
    </row>
    <row r="12511" spans="1:5" ht="13.5" x14ac:dyDescent="0.25">
      <c r="A12511" s="83">
        <v>307</v>
      </c>
      <c r="B12511" s="83" t="s">
        <v>13082</v>
      </c>
      <c r="C12511" s="83" t="s">
        <v>225</v>
      </c>
      <c r="D12511" s="84">
        <v>45.4</v>
      </c>
      <c r="E12511" s="522" t="s">
        <v>12890</v>
      </c>
    </row>
    <row r="12512" spans="1:5" ht="13.5" x14ac:dyDescent="0.25">
      <c r="A12512" s="83">
        <v>309</v>
      </c>
      <c r="B12512" s="83" t="s">
        <v>13083</v>
      </c>
      <c r="C12512" s="83" t="s">
        <v>225</v>
      </c>
      <c r="D12512" s="84">
        <v>74.37</v>
      </c>
      <c r="E12512" s="522" t="s">
        <v>12890</v>
      </c>
    </row>
    <row r="12513" spans="1:5" ht="13.5" x14ac:dyDescent="0.25">
      <c r="A12513" s="83">
        <v>310</v>
      </c>
      <c r="B12513" s="83" t="s">
        <v>13084</v>
      </c>
      <c r="C12513" s="83" t="s">
        <v>225</v>
      </c>
      <c r="D12513" s="84">
        <v>103.07</v>
      </c>
      <c r="E12513" s="522" t="s">
        <v>12890</v>
      </c>
    </row>
    <row r="12514" spans="1:5" ht="13.5" x14ac:dyDescent="0.25">
      <c r="A12514" s="83">
        <v>328</v>
      </c>
      <c r="B12514" s="83" t="s">
        <v>13085</v>
      </c>
      <c r="C12514" s="83" t="s">
        <v>225</v>
      </c>
      <c r="D12514" s="84">
        <v>9.01</v>
      </c>
      <c r="E12514" s="522" t="s">
        <v>12890</v>
      </c>
    </row>
    <row r="12515" spans="1:5" ht="13.5" x14ac:dyDescent="0.25">
      <c r="A12515" s="83">
        <v>325</v>
      </c>
      <c r="B12515" s="83" t="s">
        <v>13086</v>
      </c>
      <c r="C12515" s="83" t="s">
        <v>225</v>
      </c>
      <c r="D12515" s="84">
        <v>2.66</v>
      </c>
      <c r="E12515" s="522" t="s">
        <v>12890</v>
      </c>
    </row>
    <row r="12516" spans="1:5" ht="13.5" x14ac:dyDescent="0.25">
      <c r="A12516" s="83">
        <v>20326</v>
      </c>
      <c r="B12516" s="83" t="s">
        <v>13087</v>
      </c>
      <c r="C12516" s="83" t="s">
        <v>225</v>
      </c>
      <c r="D12516" s="84">
        <v>4.8600000000000003</v>
      </c>
      <c r="E12516" s="522" t="s">
        <v>12890</v>
      </c>
    </row>
    <row r="12517" spans="1:5" ht="13.5" x14ac:dyDescent="0.25">
      <c r="A12517" s="83">
        <v>329</v>
      </c>
      <c r="B12517" s="83" t="s">
        <v>13088</v>
      </c>
      <c r="C12517" s="83" t="s">
        <v>225</v>
      </c>
      <c r="D12517" s="84">
        <v>7.53</v>
      </c>
      <c r="E12517" s="522" t="s">
        <v>12890</v>
      </c>
    </row>
    <row r="12518" spans="1:5" ht="13.5" x14ac:dyDescent="0.25">
      <c r="A12518" s="83">
        <v>308</v>
      </c>
      <c r="B12518" s="83" t="s">
        <v>13089</v>
      </c>
      <c r="C12518" s="83" t="s">
        <v>225</v>
      </c>
      <c r="D12518" s="84">
        <v>101.32</v>
      </c>
      <c r="E12518" s="522" t="s">
        <v>12890</v>
      </c>
    </row>
    <row r="12519" spans="1:5" ht="13.5" x14ac:dyDescent="0.25">
      <c r="A12519" s="83">
        <v>39642</v>
      </c>
      <c r="B12519" s="83" t="s">
        <v>13090</v>
      </c>
      <c r="C12519" s="83" t="s">
        <v>225</v>
      </c>
      <c r="D12519" s="84">
        <v>3.34</v>
      </c>
      <c r="E12519" s="522" t="s">
        <v>12890</v>
      </c>
    </row>
    <row r="12520" spans="1:5" ht="13.5" x14ac:dyDescent="0.25">
      <c r="A12520" s="83">
        <v>39641</v>
      </c>
      <c r="B12520" s="83" t="s">
        <v>13091</v>
      </c>
      <c r="C12520" s="83" t="s">
        <v>225</v>
      </c>
      <c r="D12520" s="84">
        <v>2.93</v>
      </c>
      <c r="E12520" s="522" t="s">
        <v>12890</v>
      </c>
    </row>
    <row r="12521" spans="1:5" ht="13.5" x14ac:dyDescent="0.25">
      <c r="A12521" s="83">
        <v>39643</v>
      </c>
      <c r="B12521" s="83" t="s">
        <v>13092</v>
      </c>
      <c r="C12521" s="83" t="s">
        <v>225</v>
      </c>
      <c r="D12521" s="84">
        <v>3.92</v>
      </c>
      <c r="E12521" s="522" t="s">
        <v>12890</v>
      </c>
    </row>
    <row r="12522" spans="1:5" ht="13.5" x14ac:dyDescent="0.25">
      <c r="A12522" s="83">
        <v>39644</v>
      </c>
      <c r="B12522" s="83" t="s">
        <v>13093</v>
      </c>
      <c r="C12522" s="83" t="s">
        <v>225</v>
      </c>
      <c r="D12522" s="84">
        <v>6.08</v>
      </c>
      <c r="E12522" s="522" t="s">
        <v>12890</v>
      </c>
    </row>
    <row r="12523" spans="1:5" ht="13.5" x14ac:dyDescent="0.25">
      <c r="A12523" s="83">
        <v>39645</v>
      </c>
      <c r="B12523" s="83" t="s">
        <v>13094</v>
      </c>
      <c r="C12523" s="83" t="s">
        <v>225</v>
      </c>
      <c r="D12523" s="84">
        <v>6.66</v>
      </c>
      <c r="E12523" s="522" t="s">
        <v>12890</v>
      </c>
    </row>
    <row r="12524" spans="1:5" ht="13.5" x14ac:dyDescent="0.25">
      <c r="A12524" s="83">
        <v>41610</v>
      </c>
      <c r="B12524" s="83" t="s">
        <v>13095</v>
      </c>
      <c r="C12524" s="83" t="s">
        <v>225</v>
      </c>
      <c r="D12524" s="84">
        <v>619.80999999999995</v>
      </c>
      <c r="E12524" s="522" t="s">
        <v>12890</v>
      </c>
    </row>
    <row r="12525" spans="1:5" ht="13.5" x14ac:dyDescent="0.25">
      <c r="A12525" s="83">
        <v>41611</v>
      </c>
      <c r="B12525" s="83" t="s">
        <v>13096</v>
      </c>
      <c r="C12525" s="83" t="s">
        <v>225</v>
      </c>
      <c r="D12525" s="84">
        <v>976.95</v>
      </c>
      <c r="E12525" s="522" t="s">
        <v>12890</v>
      </c>
    </row>
    <row r="12526" spans="1:5" ht="13.5" x14ac:dyDescent="0.25">
      <c r="A12526" s="83">
        <v>41612</v>
      </c>
      <c r="B12526" s="83" t="s">
        <v>13097</v>
      </c>
      <c r="C12526" s="83" t="s">
        <v>225</v>
      </c>
      <c r="D12526" s="84">
        <v>1371.78</v>
      </c>
      <c r="E12526" s="522" t="s">
        <v>12890</v>
      </c>
    </row>
    <row r="12527" spans="1:5" ht="13.5" x14ac:dyDescent="0.25">
      <c r="A12527" s="83">
        <v>41637</v>
      </c>
      <c r="B12527" s="83" t="s">
        <v>13098</v>
      </c>
      <c r="C12527" s="83" t="s">
        <v>225</v>
      </c>
      <c r="D12527" s="84">
        <v>128.22999999999999</v>
      </c>
      <c r="E12527" s="522" t="s">
        <v>12890</v>
      </c>
    </row>
    <row r="12528" spans="1:5" ht="13.5" x14ac:dyDescent="0.25">
      <c r="A12528" s="83">
        <v>41638</v>
      </c>
      <c r="B12528" s="83" t="s">
        <v>13099</v>
      </c>
      <c r="C12528" s="83" t="s">
        <v>225</v>
      </c>
      <c r="D12528" s="84">
        <v>167.04</v>
      </c>
      <c r="E12528" s="522" t="s">
        <v>12890</v>
      </c>
    </row>
    <row r="12529" spans="1:5" ht="13.5" x14ac:dyDescent="0.25">
      <c r="A12529" s="83">
        <v>41639</v>
      </c>
      <c r="B12529" s="83" t="s">
        <v>13100</v>
      </c>
      <c r="C12529" s="83" t="s">
        <v>225</v>
      </c>
      <c r="D12529" s="84">
        <v>404.11</v>
      </c>
      <c r="E12529" s="522" t="s">
        <v>12890</v>
      </c>
    </row>
    <row r="12530" spans="1:5" ht="13.5" x14ac:dyDescent="0.25">
      <c r="A12530" s="83">
        <v>11789</v>
      </c>
      <c r="B12530" s="83" t="s">
        <v>13101</v>
      </c>
      <c r="C12530" s="83" t="s">
        <v>225</v>
      </c>
      <c r="D12530" s="84">
        <v>1.26</v>
      </c>
      <c r="E12530" s="522" t="s">
        <v>12890</v>
      </c>
    </row>
    <row r="12531" spans="1:5" ht="13.5" x14ac:dyDescent="0.25">
      <c r="A12531" s="83">
        <v>20975</v>
      </c>
      <c r="B12531" s="83" t="s">
        <v>13102</v>
      </c>
      <c r="C12531" s="83" t="s">
        <v>225</v>
      </c>
      <c r="D12531" s="84">
        <v>13.05</v>
      </c>
      <c r="E12531" s="522" t="s">
        <v>12890</v>
      </c>
    </row>
    <row r="12532" spans="1:5" ht="13.5" x14ac:dyDescent="0.25">
      <c r="A12532" s="83">
        <v>20976</v>
      </c>
      <c r="B12532" s="83" t="s">
        <v>13103</v>
      </c>
      <c r="C12532" s="83" t="s">
        <v>225</v>
      </c>
      <c r="D12532" s="84">
        <v>19.72</v>
      </c>
      <c r="E12532" s="522" t="s">
        <v>12890</v>
      </c>
    </row>
    <row r="12533" spans="1:5" ht="13.5" x14ac:dyDescent="0.25">
      <c r="A12533" s="83">
        <v>40340</v>
      </c>
      <c r="B12533" s="83" t="s">
        <v>13104</v>
      </c>
      <c r="C12533" s="83" t="s">
        <v>225</v>
      </c>
      <c r="D12533" s="84">
        <v>25.01</v>
      </c>
      <c r="E12533" s="522" t="s">
        <v>12890</v>
      </c>
    </row>
    <row r="12534" spans="1:5" ht="13.5" x14ac:dyDescent="0.25">
      <c r="A12534" s="83">
        <v>40341</v>
      </c>
      <c r="B12534" s="83" t="s">
        <v>13105</v>
      </c>
      <c r="C12534" s="83" t="s">
        <v>225</v>
      </c>
      <c r="D12534" s="84">
        <v>29.85</v>
      </c>
      <c r="E12534" s="522" t="s">
        <v>12890</v>
      </c>
    </row>
    <row r="12535" spans="1:5" ht="13.5" x14ac:dyDescent="0.25">
      <c r="A12535" s="83">
        <v>40342</v>
      </c>
      <c r="B12535" s="83" t="s">
        <v>13106</v>
      </c>
      <c r="C12535" s="83" t="s">
        <v>225</v>
      </c>
      <c r="D12535" s="84">
        <v>35.6</v>
      </c>
      <c r="E12535" s="522" t="s">
        <v>12890</v>
      </c>
    </row>
    <row r="12536" spans="1:5" ht="13.5" x14ac:dyDescent="0.25">
      <c r="A12536" s="83">
        <v>40343</v>
      </c>
      <c r="B12536" s="83" t="s">
        <v>13107</v>
      </c>
      <c r="C12536" s="83" t="s">
        <v>225</v>
      </c>
      <c r="D12536" s="84">
        <v>42.22</v>
      </c>
      <c r="E12536" s="522" t="s">
        <v>12890</v>
      </c>
    </row>
    <row r="12537" spans="1:5" ht="13.5" x14ac:dyDescent="0.25">
      <c r="A12537" s="83">
        <v>40344</v>
      </c>
      <c r="B12537" s="83" t="s">
        <v>13108</v>
      </c>
      <c r="C12537" s="83" t="s">
        <v>225</v>
      </c>
      <c r="D12537" s="84">
        <v>57.56</v>
      </c>
      <c r="E12537" s="522" t="s">
        <v>12890</v>
      </c>
    </row>
    <row r="12538" spans="1:5" ht="13.5" x14ac:dyDescent="0.25">
      <c r="A12538" s="83">
        <v>40345</v>
      </c>
      <c r="B12538" s="83" t="s">
        <v>13109</v>
      </c>
      <c r="C12538" s="83" t="s">
        <v>225</v>
      </c>
      <c r="D12538" s="84">
        <v>70.930000000000007</v>
      </c>
      <c r="E12538" s="522" t="s">
        <v>12890</v>
      </c>
    </row>
    <row r="12539" spans="1:5" ht="13.5" x14ac:dyDescent="0.25">
      <c r="A12539" s="83">
        <v>40346</v>
      </c>
      <c r="B12539" s="83" t="s">
        <v>13110</v>
      </c>
      <c r="C12539" s="83" t="s">
        <v>225</v>
      </c>
      <c r="D12539" s="84">
        <v>82.28</v>
      </c>
      <c r="E12539" s="522" t="s">
        <v>12890</v>
      </c>
    </row>
    <row r="12540" spans="1:5" ht="13.5" x14ac:dyDescent="0.25">
      <c r="A12540" s="83">
        <v>40347</v>
      </c>
      <c r="B12540" s="83" t="s">
        <v>13111</v>
      </c>
      <c r="C12540" s="83" t="s">
        <v>225</v>
      </c>
      <c r="D12540" s="84">
        <v>103.37</v>
      </c>
      <c r="E12540" s="522" t="s">
        <v>12890</v>
      </c>
    </row>
    <row r="12541" spans="1:5" ht="13.5" x14ac:dyDescent="0.25">
      <c r="A12541" s="83">
        <v>6138</v>
      </c>
      <c r="B12541" s="83" t="s">
        <v>13112</v>
      </c>
      <c r="C12541" s="83" t="s">
        <v>225</v>
      </c>
      <c r="D12541" s="84">
        <v>14.34</v>
      </c>
      <c r="E12541" s="522" t="s">
        <v>12890</v>
      </c>
    </row>
    <row r="12542" spans="1:5" ht="13.5" x14ac:dyDescent="0.25">
      <c r="A12542" s="83">
        <v>38840</v>
      </c>
      <c r="B12542" s="83" t="s">
        <v>13113</v>
      </c>
      <c r="C12542" s="83" t="s">
        <v>225</v>
      </c>
      <c r="D12542" s="84">
        <v>2.12</v>
      </c>
      <c r="E12542" s="522" t="s">
        <v>12890</v>
      </c>
    </row>
    <row r="12543" spans="1:5" ht="13.5" x14ac:dyDescent="0.25">
      <c r="A12543" s="83">
        <v>38841</v>
      </c>
      <c r="B12543" s="83" t="s">
        <v>13114</v>
      </c>
      <c r="C12543" s="83" t="s">
        <v>225</v>
      </c>
      <c r="D12543" s="84">
        <v>2.35</v>
      </c>
      <c r="E12543" s="522" t="s">
        <v>12890</v>
      </c>
    </row>
    <row r="12544" spans="1:5" ht="13.5" x14ac:dyDescent="0.25">
      <c r="A12544" s="83">
        <v>38842</v>
      </c>
      <c r="B12544" s="83" t="s">
        <v>13115</v>
      </c>
      <c r="C12544" s="83" t="s">
        <v>225</v>
      </c>
      <c r="D12544" s="84">
        <v>4.6399999999999997</v>
      </c>
      <c r="E12544" s="522" t="s">
        <v>12890</v>
      </c>
    </row>
    <row r="12545" spans="1:5" ht="13.5" x14ac:dyDescent="0.25">
      <c r="A12545" s="83">
        <v>38843</v>
      </c>
      <c r="B12545" s="83" t="s">
        <v>13116</v>
      </c>
      <c r="C12545" s="83" t="s">
        <v>225</v>
      </c>
      <c r="D12545" s="84">
        <v>7.25</v>
      </c>
      <c r="E12545" s="522" t="s">
        <v>12890</v>
      </c>
    </row>
    <row r="12546" spans="1:5" ht="13.5" x14ac:dyDescent="0.25">
      <c r="A12546" s="83">
        <v>43424</v>
      </c>
      <c r="B12546" s="83" t="s">
        <v>13117</v>
      </c>
      <c r="C12546" s="83" t="s">
        <v>225</v>
      </c>
      <c r="D12546" s="84">
        <v>519.29999999999995</v>
      </c>
      <c r="E12546" s="522" t="s">
        <v>12890</v>
      </c>
    </row>
    <row r="12547" spans="1:5" ht="13.5" x14ac:dyDescent="0.25">
      <c r="A12547" s="83">
        <v>43426</v>
      </c>
      <c r="B12547" s="83" t="s">
        <v>13118</v>
      </c>
      <c r="C12547" s="83" t="s">
        <v>225</v>
      </c>
      <c r="D12547" s="84">
        <v>1791.08</v>
      </c>
      <c r="E12547" s="522" t="s">
        <v>12890</v>
      </c>
    </row>
    <row r="12548" spans="1:5" ht="13.5" x14ac:dyDescent="0.25">
      <c r="A12548" s="83">
        <v>12565</v>
      </c>
      <c r="B12548" s="83" t="s">
        <v>13119</v>
      </c>
      <c r="C12548" s="83" t="s">
        <v>225</v>
      </c>
      <c r="D12548" s="84">
        <v>628.1</v>
      </c>
      <c r="E12548" s="522" t="s">
        <v>12890</v>
      </c>
    </row>
    <row r="12549" spans="1:5" ht="13.5" x14ac:dyDescent="0.25">
      <c r="A12549" s="83">
        <v>12567</v>
      </c>
      <c r="B12549" s="83" t="s">
        <v>13120</v>
      </c>
      <c r="C12549" s="83" t="s">
        <v>225</v>
      </c>
      <c r="D12549" s="84">
        <v>843.65</v>
      </c>
      <c r="E12549" s="522" t="s">
        <v>12890</v>
      </c>
    </row>
    <row r="12550" spans="1:5" ht="13.5" x14ac:dyDescent="0.25">
      <c r="A12550" s="83">
        <v>12568</v>
      </c>
      <c r="B12550" s="83" t="s">
        <v>13121</v>
      </c>
      <c r="C12550" s="83" t="s">
        <v>225</v>
      </c>
      <c r="D12550" s="84">
        <v>1181.1099999999999</v>
      </c>
      <c r="E12550" s="522" t="s">
        <v>12890</v>
      </c>
    </row>
    <row r="12551" spans="1:5" ht="13.5" x14ac:dyDescent="0.25">
      <c r="A12551" s="83">
        <v>43441</v>
      </c>
      <c r="B12551" s="83" t="s">
        <v>13122</v>
      </c>
      <c r="C12551" s="83" t="s">
        <v>225</v>
      </c>
      <c r="D12551" s="84">
        <v>151.85</v>
      </c>
      <c r="E12551" s="522" t="s">
        <v>12890</v>
      </c>
    </row>
    <row r="12552" spans="1:5" ht="13.5" x14ac:dyDescent="0.25">
      <c r="A12552" s="83">
        <v>43423</v>
      </c>
      <c r="B12552" s="83" t="s">
        <v>13123</v>
      </c>
      <c r="C12552" s="83" t="s">
        <v>225</v>
      </c>
      <c r="D12552" s="84">
        <v>70.86</v>
      </c>
      <c r="E12552" s="522" t="s">
        <v>12890</v>
      </c>
    </row>
    <row r="12553" spans="1:5" ht="13.5" x14ac:dyDescent="0.25">
      <c r="A12553" s="83">
        <v>12532</v>
      </c>
      <c r="B12553" s="83" t="s">
        <v>13124</v>
      </c>
      <c r="C12553" s="83" t="s">
        <v>225</v>
      </c>
      <c r="D12553" s="84">
        <v>109.29</v>
      </c>
      <c r="E12553" s="522" t="s">
        <v>12890</v>
      </c>
    </row>
    <row r="12554" spans="1:5" ht="13.5" x14ac:dyDescent="0.25">
      <c r="A12554" s="83">
        <v>43444</v>
      </c>
      <c r="B12554" s="83" t="s">
        <v>13125</v>
      </c>
      <c r="C12554" s="83" t="s">
        <v>225</v>
      </c>
      <c r="D12554" s="84">
        <v>366.99</v>
      </c>
      <c r="E12554" s="522" t="s">
        <v>12890</v>
      </c>
    </row>
    <row r="12555" spans="1:5" ht="13.5" x14ac:dyDescent="0.25">
      <c r="A12555" s="83">
        <v>12551</v>
      </c>
      <c r="B12555" s="83" t="s">
        <v>13126</v>
      </c>
      <c r="C12555" s="83" t="s">
        <v>225</v>
      </c>
      <c r="D12555" s="84">
        <v>261.83</v>
      </c>
      <c r="E12555" s="522" t="s">
        <v>12890</v>
      </c>
    </row>
    <row r="12556" spans="1:5" ht="13.5" x14ac:dyDescent="0.25">
      <c r="A12556" s="83">
        <v>43442</v>
      </c>
      <c r="B12556" s="83" t="s">
        <v>13127</v>
      </c>
      <c r="C12556" s="83" t="s">
        <v>225</v>
      </c>
      <c r="D12556" s="84">
        <v>202.47</v>
      </c>
      <c r="E12556" s="522" t="s">
        <v>12890</v>
      </c>
    </row>
    <row r="12557" spans="1:5" ht="13.5" x14ac:dyDescent="0.25">
      <c r="A12557" s="83">
        <v>43443</v>
      </c>
      <c r="B12557" s="83" t="s">
        <v>13128</v>
      </c>
      <c r="C12557" s="83" t="s">
        <v>225</v>
      </c>
      <c r="D12557" s="84">
        <v>265.75</v>
      </c>
      <c r="E12557" s="522" t="s">
        <v>12890</v>
      </c>
    </row>
    <row r="12558" spans="1:5" ht="13.5" x14ac:dyDescent="0.25">
      <c r="A12558" s="83">
        <v>12544</v>
      </c>
      <c r="B12558" s="83" t="s">
        <v>13129</v>
      </c>
      <c r="C12558" s="83" t="s">
        <v>225</v>
      </c>
      <c r="D12558" s="84">
        <v>143.41999999999999</v>
      </c>
      <c r="E12558" s="522" t="s">
        <v>12890</v>
      </c>
    </row>
    <row r="12559" spans="1:5" ht="13.5" x14ac:dyDescent="0.25">
      <c r="A12559" s="83">
        <v>12547</v>
      </c>
      <c r="B12559" s="83" t="s">
        <v>13130</v>
      </c>
      <c r="C12559" s="83" t="s">
        <v>225</v>
      </c>
      <c r="D12559" s="84">
        <v>192.89</v>
      </c>
      <c r="E12559" s="522" t="s">
        <v>12890</v>
      </c>
    </row>
    <row r="12560" spans="1:5" ht="13.5" x14ac:dyDescent="0.25">
      <c r="A12560" s="83">
        <v>43445</v>
      </c>
      <c r="B12560" s="83" t="s">
        <v>13131</v>
      </c>
      <c r="C12560" s="83" t="s">
        <v>225</v>
      </c>
      <c r="D12560" s="84">
        <v>506.19</v>
      </c>
      <c r="E12560" s="522" t="s">
        <v>12890</v>
      </c>
    </row>
    <row r="12561" spans="1:5" ht="13.5" x14ac:dyDescent="0.25">
      <c r="A12561" s="83">
        <v>12563</v>
      </c>
      <c r="B12561" s="83" t="s">
        <v>13132</v>
      </c>
      <c r="C12561" s="83" t="s">
        <v>225</v>
      </c>
      <c r="D12561" s="84">
        <v>362.16</v>
      </c>
      <c r="E12561" s="522" t="s">
        <v>12890</v>
      </c>
    </row>
    <row r="12562" spans="1:5" ht="13.5" x14ac:dyDescent="0.25">
      <c r="A12562" s="83">
        <v>43425</v>
      </c>
      <c r="B12562" s="83" t="s">
        <v>13133</v>
      </c>
      <c r="C12562" s="83" t="s">
        <v>225</v>
      </c>
      <c r="D12562" s="84">
        <v>227.78</v>
      </c>
      <c r="E12562" s="522" t="s">
        <v>12890</v>
      </c>
    </row>
    <row r="12563" spans="1:5" ht="13.5" x14ac:dyDescent="0.25">
      <c r="A12563" s="83">
        <v>43446</v>
      </c>
      <c r="B12563" s="83" t="s">
        <v>13134</v>
      </c>
      <c r="C12563" s="83" t="s">
        <v>225</v>
      </c>
      <c r="D12563" s="84">
        <v>480.88</v>
      </c>
      <c r="E12563" s="522" t="s">
        <v>12890</v>
      </c>
    </row>
    <row r="12564" spans="1:5" ht="13.5" x14ac:dyDescent="0.25">
      <c r="A12564" s="83">
        <v>43447</v>
      </c>
      <c r="B12564" s="83" t="s">
        <v>13135</v>
      </c>
      <c r="C12564" s="83" t="s">
        <v>225</v>
      </c>
      <c r="D12564" s="84">
        <v>590.54999999999995</v>
      </c>
      <c r="E12564" s="522" t="s">
        <v>12890</v>
      </c>
    </row>
    <row r="12565" spans="1:5" ht="13.5" x14ac:dyDescent="0.25">
      <c r="A12565" s="83">
        <v>43448</v>
      </c>
      <c r="B12565" s="83" t="s">
        <v>13136</v>
      </c>
      <c r="C12565" s="83" t="s">
        <v>225</v>
      </c>
      <c r="D12565" s="84">
        <v>826.78</v>
      </c>
      <c r="E12565" s="522" t="s">
        <v>12890</v>
      </c>
    </row>
    <row r="12566" spans="1:5" ht="13.5" x14ac:dyDescent="0.25">
      <c r="A12566" s="83">
        <v>13761</v>
      </c>
      <c r="B12566" s="83" t="s">
        <v>13137</v>
      </c>
      <c r="C12566" s="83" t="s">
        <v>225</v>
      </c>
      <c r="D12566" s="84">
        <v>4704.8500000000004</v>
      </c>
      <c r="E12566" s="522" t="s">
        <v>12890</v>
      </c>
    </row>
    <row r="12567" spans="1:5" ht="13.5" x14ac:dyDescent="0.25">
      <c r="A12567" s="83">
        <v>4814</v>
      </c>
      <c r="B12567" s="83" t="s">
        <v>13138</v>
      </c>
      <c r="C12567" s="83" t="s">
        <v>225</v>
      </c>
      <c r="D12567" s="84">
        <v>97.17</v>
      </c>
      <c r="E12567" s="522" t="s">
        <v>12890</v>
      </c>
    </row>
    <row r="12568" spans="1:5" ht="13.5" x14ac:dyDescent="0.25">
      <c r="A12568" s="83">
        <v>44473</v>
      </c>
      <c r="B12568" s="83" t="s">
        <v>13139</v>
      </c>
      <c r="C12568" s="83" t="s">
        <v>225</v>
      </c>
      <c r="D12568" s="84">
        <v>2628.07</v>
      </c>
      <c r="E12568" s="522" t="s">
        <v>12890</v>
      </c>
    </row>
    <row r="12569" spans="1:5" ht="13.5" x14ac:dyDescent="0.25">
      <c r="A12569" s="83">
        <v>6122</v>
      </c>
      <c r="B12569" s="83" t="s">
        <v>13140</v>
      </c>
      <c r="C12569" s="83" t="s">
        <v>547</v>
      </c>
      <c r="D12569" s="84">
        <v>25.5</v>
      </c>
      <c r="E12569" s="522" t="s">
        <v>12890</v>
      </c>
    </row>
    <row r="12570" spans="1:5" ht="13.5" x14ac:dyDescent="0.25">
      <c r="A12570" s="83">
        <v>40810</v>
      </c>
      <c r="B12570" s="83" t="s">
        <v>13141</v>
      </c>
      <c r="C12570" s="83" t="s">
        <v>232</v>
      </c>
      <c r="D12570" s="84">
        <v>4483.1099999999997</v>
      </c>
      <c r="E12570" s="522" t="s">
        <v>12890</v>
      </c>
    </row>
    <row r="12571" spans="1:5" ht="13.5" x14ac:dyDescent="0.25">
      <c r="A12571" s="83">
        <v>21100</v>
      </c>
      <c r="B12571" s="83" t="s">
        <v>13142</v>
      </c>
      <c r="C12571" s="83" t="s">
        <v>225</v>
      </c>
      <c r="D12571" s="84">
        <v>3563.75</v>
      </c>
      <c r="E12571" s="522" t="s">
        <v>12890</v>
      </c>
    </row>
    <row r="12572" spans="1:5" ht="13.5" x14ac:dyDescent="0.25">
      <c r="A12572" s="83">
        <v>11816</v>
      </c>
      <c r="B12572" s="83" t="s">
        <v>13143</v>
      </c>
      <c r="C12572" s="83" t="s">
        <v>225</v>
      </c>
      <c r="D12572" s="84">
        <v>3800</v>
      </c>
      <c r="E12572" s="522" t="s">
        <v>12890</v>
      </c>
    </row>
    <row r="12573" spans="1:5" ht="13.5" x14ac:dyDescent="0.25">
      <c r="A12573" s="83">
        <v>11814</v>
      </c>
      <c r="B12573" s="83" t="s">
        <v>13144</v>
      </c>
      <c r="C12573" s="83" t="s">
        <v>225</v>
      </c>
      <c r="D12573" s="84">
        <v>8271.64</v>
      </c>
      <c r="E12573" s="522" t="s">
        <v>12890</v>
      </c>
    </row>
    <row r="12574" spans="1:5" ht="13.5" x14ac:dyDescent="0.25">
      <c r="A12574" s="83">
        <v>14186</v>
      </c>
      <c r="B12574" s="83" t="s">
        <v>13145</v>
      </c>
      <c r="C12574" s="83" t="s">
        <v>225</v>
      </c>
      <c r="D12574" s="84">
        <v>10386.17</v>
      </c>
      <c r="E12574" s="522" t="s">
        <v>12890</v>
      </c>
    </row>
    <row r="12575" spans="1:5" ht="13.5" x14ac:dyDescent="0.25">
      <c r="A12575" s="83">
        <v>14185</v>
      </c>
      <c r="B12575" s="83" t="s">
        <v>13146</v>
      </c>
      <c r="C12575" s="83" t="s">
        <v>225</v>
      </c>
      <c r="D12575" s="84">
        <v>13454.13</v>
      </c>
      <c r="E12575" s="522" t="s">
        <v>12890</v>
      </c>
    </row>
    <row r="12576" spans="1:5" ht="13.5" x14ac:dyDescent="0.25">
      <c r="A12576" s="83">
        <v>11811</v>
      </c>
      <c r="B12576" s="83" t="s">
        <v>13147</v>
      </c>
      <c r="C12576" s="83" t="s">
        <v>225</v>
      </c>
      <c r="D12576" s="84">
        <v>5144.3500000000004</v>
      </c>
      <c r="E12576" s="522" t="s">
        <v>12890</v>
      </c>
    </row>
    <row r="12577" spans="1:5" ht="13.5" x14ac:dyDescent="0.25">
      <c r="A12577" s="83">
        <v>44498</v>
      </c>
      <c r="B12577" s="83" t="s">
        <v>13148</v>
      </c>
      <c r="C12577" s="83" t="s">
        <v>225</v>
      </c>
      <c r="D12577" s="84">
        <v>311346.62</v>
      </c>
      <c r="E12577" s="522" t="s">
        <v>12890</v>
      </c>
    </row>
    <row r="12578" spans="1:5" ht="13.5" x14ac:dyDescent="0.25">
      <c r="A12578" s="83">
        <v>34469</v>
      </c>
      <c r="B12578" s="83" t="s">
        <v>13149</v>
      </c>
      <c r="C12578" s="83" t="s">
        <v>225</v>
      </c>
      <c r="D12578" s="84">
        <v>10386.5</v>
      </c>
      <c r="E12578" s="522" t="s">
        <v>12890</v>
      </c>
    </row>
    <row r="12579" spans="1:5" ht="13.5" x14ac:dyDescent="0.25">
      <c r="A12579" s="83">
        <v>34476</v>
      </c>
      <c r="B12579" s="83" t="s">
        <v>13150</v>
      </c>
      <c r="C12579" s="83" t="s">
        <v>225</v>
      </c>
      <c r="D12579" s="84">
        <v>5416.99</v>
      </c>
      <c r="E12579" s="522" t="s">
        <v>12890</v>
      </c>
    </row>
    <row r="12580" spans="1:5" ht="13.5" x14ac:dyDescent="0.25">
      <c r="A12580" s="83">
        <v>34477</v>
      </c>
      <c r="B12580" s="83" t="s">
        <v>13151</v>
      </c>
      <c r="C12580" s="83" t="s">
        <v>225</v>
      </c>
      <c r="D12580" s="84">
        <v>7189.4</v>
      </c>
      <c r="E12580" s="522" t="s">
        <v>12890</v>
      </c>
    </row>
    <row r="12581" spans="1:5" ht="13.5" x14ac:dyDescent="0.25">
      <c r="A12581" s="83">
        <v>34482</v>
      </c>
      <c r="B12581" s="83" t="s">
        <v>13152</v>
      </c>
      <c r="C12581" s="83" t="s">
        <v>225</v>
      </c>
      <c r="D12581" s="84">
        <v>6714.5</v>
      </c>
      <c r="E12581" s="522" t="s">
        <v>12890</v>
      </c>
    </row>
    <row r="12582" spans="1:5" ht="13.5" x14ac:dyDescent="0.25">
      <c r="A12582" s="83">
        <v>34472</v>
      </c>
      <c r="B12582" s="83" t="s">
        <v>13153</v>
      </c>
      <c r="C12582" s="83" t="s">
        <v>225</v>
      </c>
      <c r="D12582" s="84">
        <v>3195.6</v>
      </c>
      <c r="E12582" s="522" t="s">
        <v>12890</v>
      </c>
    </row>
    <row r="12583" spans="1:5" ht="13.5" x14ac:dyDescent="0.25">
      <c r="A12583" s="83">
        <v>42425</v>
      </c>
      <c r="B12583" s="83" t="s">
        <v>13154</v>
      </c>
      <c r="C12583" s="83" t="s">
        <v>225</v>
      </c>
      <c r="D12583" s="84">
        <v>2202.04</v>
      </c>
      <c r="E12583" s="522" t="s">
        <v>12890</v>
      </c>
    </row>
    <row r="12584" spans="1:5" ht="13.5" x14ac:dyDescent="0.25">
      <c r="A12584" s="83">
        <v>42422</v>
      </c>
      <c r="B12584" s="83" t="s">
        <v>13155</v>
      </c>
      <c r="C12584" s="83" t="s">
        <v>225</v>
      </c>
      <c r="D12584" s="84">
        <v>3269</v>
      </c>
      <c r="E12584" s="522" t="s">
        <v>12890</v>
      </c>
    </row>
    <row r="12585" spans="1:5" ht="13.5" x14ac:dyDescent="0.25">
      <c r="A12585" s="83">
        <v>43184</v>
      </c>
      <c r="B12585" s="83" t="s">
        <v>13156</v>
      </c>
      <c r="C12585" s="83" t="s">
        <v>225</v>
      </c>
      <c r="D12585" s="84">
        <v>4518.07</v>
      </c>
      <c r="E12585" s="522" t="s">
        <v>12890</v>
      </c>
    </row>
    <row r="12586" spans="1:5" ht="13.5" x14ac:dyDescent="0.25">
      <c r="A12586" s="83">
        <v>42424</v>
      </c>
      <c r="B12586" s="83" t="s">
        <v>13157</v>
      </c>
      <c r="C12586" s="83" t="s">
        <v>225</v>
      </c>
      <c r="D12586" s="84">
        <v>1966.61</v>
      </c>
      <c r="E12586" s="522" t="s">
        <v>12890</v>
      </c>
    </row>
    <row r="12587" spans="1:5" ht="13.5" x14ac:dyDescent="0.25">
      <c r="A12587" s="83">
        <v>42421</v>
      </c>
      <c r="B12587" s="83" t="s">
        <v>13158</v>
      </c>
      <c r="C12587" s="83" t="s">
        <v>225</v>
      </c>
      <c r="D12587" s="84">
        <v>17905.79</v>
      </c>
      <c r="E12587" s="522" t="s">
        <v>12890</v>
      </c>
    </row>
    <row r="12588" spans="1:5" ht="13.5" x14ac:dyDescent="0.25">
      <c r="A12588" s="83">
        <v>42416</v>
      </c>
      <c r="B12588" s="83" t="s">
        <v>13159</v>
      </c>
      <c r="C12588" s="83" t="s">
        <v>225</v>
      </c>
      <c r="D12588" s="84">
        <v>8477.84</v>
      </c>
      <c r="E12588" s="522" t="s">
        <v>12890</v>
      </c>
    </row>
    <row r="12589" spans="1:5" ht="13.5" x14ac:dyDescent="0.25">
      <c r="A12589" s="83">
        <v>42417</v>
      </c>
      <c r="B12589" s="83" t="s">
        <v>13160</v>
      </c>
      <c r="C12589" s="83" t="s">
        <v>225</v>
      </c>
      <c r="D12589" s="84">
        <v>9504.35</v>
      </c>
      <c r="E12589" s="522" t="s">
        <v>12890</v>
      </c>
    </row>
    <row r="12590" spans="1:5" ht="13.5" x14ac:dyDescent="0.25">
      <c r="A12590" s="83">
        <v>42419</v>
      </c>
      <c r="B12590" s="83" t="s">
        <v>13161</v>
      </c>
      <c r="C12590" s="83" t="s">
        <v>225</v>
      </c>
      <c r="D12590" s="84">
        <v>10737.9</v>
      </c>
      <c r="E12590" s="522" t="s">
        <v>12890</v>
      </c>
    </row>
    <row r="12591" spans="1:5" ht="13.5" x14ac:dyDescent="0.25">
      <c r="A12591" s="83">
        <v>42420</v>
      </c>
      <c r="B12591" s="83" t="s">
        <v>13162</v>
      </c>
      <c r="C12591" s="83" t="s">
        <v>225</v>
      </c>
      <c r="D12591" s="84">
        <v>14758.45</v>
      </c>
      <c r="E12591" s="522" t="s">
        <v>12890</v>
      </c>
    </row>
    <row r="12592" spans="1:5" ht="13.5" x14ac:dyDescent="0.25">
      <c r="A12592" s="83">
        <v>43195</v>
      </c>
      <c r="B12592" s="83" t="s">
        <v>13163</v>
      </c>
      <c r="C12592" s="83" t="s">
        <v>225</v>
      </c>
      <c r="D12592" s="84">
        <v>5196.66</v>
      </c>
      <c r="E12592" s="522" t="s">
        <v>12890</v>
      </c>
    </row>
    <row r="12593" spans="1:5" ht="13.5" x14ac:dyDescent="0.25">
      <c r="A12593" s="83">
        <v>43196</v>
      </c>
      <c r="B12593" s="83" t="s">
        <v>13164</v>
      </c>
      <c r="C12593" s="83" t="s">
        <v>225</v>
      </c>
      <c r="D12593" s="84">
        <v>6440.51</v>
      </c>
      <c r="E12593" s="522" t="s">
        <v>12890</v>
      </c>
    </row>
    <row r="12594" spans="1:5" ht="13.5" x14ac:dyDescent="0.25">
      <c r="A12594" s="83">
        <v>43198</v>
      </c>
      <c r="B12594" s="83" t="s">
        <v>13165</v>
      </c>
      <c r="C12594" s="83" t="s">
        <v>225</v>
      </c>
      <c r="D12594" s="84">
        <v>9570.4500000000007</v>
      </c>
      <c r="E12594" s="522" t="s">
        <v>12890</v>
      </c>
    </row>
    <row r="12595" spans="1:5" ht="13.5" x14ac:dyDescent="0.25">
      <c r="A12595" s="83">
        <v>43199</v>
      </c>
      <c r="B12595" s="83" t="s">
        <v>13166</v>
      </c>
      <c r="C12595" s="83" t="s">
        <v>225</v>
      </c>
      <c r="D12595" s="84">
        <v>9921.14</v>
      </c>
      <c r="E12595" s="522" t="s">
        <v>12890</v>
      </c>
    </row>
    <row r="12596" spans="1:5" ht="13.5" x14ac:dyDescent="0.25">
      <c r="A12596" s="83">
        <v>43200</v>
      </c>
      <c r="B12596" s="83" t="s">
        <v>13167</v>
      </c>
      <c r="C12596" s="83" t="s">
        <v>225</v>
      </c>
      <c r="D12596" s="84">
        <v>11385.23</v>
      </c>
      <c r="E12596" s="522" t="s">
        <v>12890</v>
      </c>
    </row>
    <row r="12597" spans="1:5" ht="13.5" x14ac:dyDescent="0.25">
      <c r="A12597" s="83">
        <v>39556</v>
      </c>
      <c r="B12597" s="83" t="s">
        <v>13168</v>
      </c>
      <c r="C12597" s="83" t="s">
        <v>225</v>
      </c>
      <c r="D12597" s="84">
        <v>6218.28</v>
      </c>
      <c r="E12597" s="522" t="s">
        <v>12890</v>
      </c>
    </row>
    <row r="12598" spans="1:5" ht="13.5" x14ac:dyDescent="0.25">
      <c r="A12598" s="83">
        <v>39557</v>
      </c>
      <c r="B12598" s="83" t="s">
        <v>13169</v>
      </c>
      <c r="C12598" s="83" t="s">
        <v>225</v>
      </c>
      <c r="D12598" s="84">
        <v>6695.73</v>
      </c>
      <c r="E12598" s="522" t="s">
        <v>12890</v>
      </c>
    </row>
    <row r="12599" spans="1:5" ht="13.5" x14ac:dyDescent="0.25">
      <c r="A12599" s="83">
        <v>39559</v>
      </c>
      <c r="B12599" s="83" t="s">
        <v>13170</v>
      </c>
      <c r="C12599" s="83" t="s">
        <v>225</v>
      </c>
      <c r="D12599" s="84">
        <v>9895</v>
      </c>
      <c r="E12599" s="522" t="s">
        <v>12890</v>
      </c>
    </row>
    <row r="12600" spans="1:5" ht="13.5" x14ac:dyDescent="0.25">
      <c r="A12600" s="83">
        <v>39560</v>
      </c>
      <c r="B12600" s="83" t="s">
        <v>13171</v>
      </c>
      <c r="C12600" s="83" t="s">
        <v>225</v>
      </c>
      <c r="D12600" s="84">
        <v>11447.55</v>
      </c>
      <c r="E12600" s="522" t="s">
        <v>12890</v>
      </c>
    </row>
    <row r="12601" spans="1:5" ht="13.5" x14ac:dyDescent="0.25">
      <c r="A12601" s="83">
        <v>39561</v>
      </c>
      <c r="B12601" s="83" t="s">
        <v>13172</v>
      </c>
      <c r="C12601" s="83" t="s">
        <v>225</v>
      </c>
      <c r="D12601" s="84">
        <v>11975.6</v>
      </c>
      <c r="E12601" s="522" t="s">
        <v>12890</v>
      </c>
    </row>
    <row r="12602" spans="1:5" ht="13.5" x14ac:dyDescent="0.25">
      <c r="A12602" s="83">
        <v>43190</v>
      </c>
      <c r="B12602" s="83" t="s">
        <v>13173</v>
      </c>
      <c r="C12602" s="83" t="s">
        <v>225</v>
      </c>
      <c r="D12602" s="84">
        <v>1767.28</v>
      </c>
      <c r="E12602" s="522" t="s">
        <v>12890</v>
      </c>
    </row>
    <row r="12603" spans="1:5" ht="13.5" x14ac:dyDescent="0.25">
      <c r="A12603" s="83">
        <v>39555</v>
      </c>
      <c r="B12603" s="83" t="s">
        <v>13174</v>
      </c>
      <c r="C12603" s="83" t="s">
        <v>225</v>
      </c>
      <c r="D12603" s="84">
        <v>1911.74</v>
      </c>
      <c r="E12603" s="522" t="s">
        <v>12890</v>
      </c>
    </row>
    <row r="12604" spans="1:5" ht="13.5" x14ac:dyDescent="0.25">
      <c r="A12604" s="83">
        <v>43191</v>
      </c>
      <c r="B12604" s="83" t="s">
        <v>13175</v>
      </c>
      <c r="C12604" s="83" t="s">
        <v>225</v>
      </c>
      <c r="D12604" s="84">
        <v>2542.88</v>
      </c>
      <c r="E12604" s="522" t="s">
        <v>12890</v>
      </c>
    </row>
    <row r="12605" spans="1:5" ht="13.5" x14ac:dyDescent="0.25">
      <c r="A12605" s="83">
        <v>39548</v>
      </c>
      <c r="B12605" s="83" t="s">
        <v>13176</v>
      </c>
      <c r="C12605" s="83" t="s">
        <v>225</v>
      </c>
      <c r="D12605" s="84">
        <v>2835.7</v>
      </c>
      <c r="E12605" s="522" t="s">
        <v>12890</v>
      </c>
    </row>
    <row r="12606" spans="1:5" ht="13.5" x14ac:dyDescent="0.25">
      <c r="A12606" s="83">
        <v>43192</v>
      </c>
      <c r="B12606" s="83" t="s">
        <v>13177</v>
      </c>
      <c r="C12606" s="83" t="s">
        <v>225</v>
      </c>
      <c r="D12606" s="84">
        <v>3330.94</v>
      </c>
      <c r="E12606" s="522" t="s">
        <v>12890</v>
      </c>
    </row>
    <row r="12607" spans="1:5" ht="13.5" x14ac:dyDescent="0.25">
      <c r="A12607" s="83">
        <v>39554</v>
      </c>
      <c r="B12607" s="83" t="s">
        <v>13178</v>
      </c>
      <c r="C12607" s="83" t="s">
        <v>225</v>
      </c>
      <c r="D12607" s="84">
        <v>3749.79</v>
      </c>
      <c r="E12607" s="522" t="s">
        <v>12890</v>
      </c>
    </row>
    <row r="12608" spans="1:5" ht="13.5" x14ac:dyDescent="0.25">
      <c r="A12608" s="83">
        <v>43194</v>
      </c>
      <c r="B12608" s="83" t="s">
        <v>13179</v>
      </c>
      <c r="C12608" s="83" t="s">
        <v>225</v>
      </c>
      <c r="D12608" s="84">
        <v>1513.97</v>
      </c>
      <c r="E12608" s="522" t="s">
        <v>12890</v>
      </c>
    </row>
    <row r="12609" spans="1:5" ht="13.5" x14ac:dyDescent="0.25">
      <c r="A12609" s="83">
        <v>39551</v>
      </c>
      <c r="B12609" s="83" t="s">
        <v>13180</v>
      </c>
      <c r="C12609" s="83" t="s">
        <v>225</v>
      </c>
      <c r="D12609" s="84">
        <v>1667.05</v>
      </c>
      <c r="E12609" s="522" t="s">
        <v>12890</v>
      </c>
    </row>
    <row r="12610" spans="1:5" ht="13.5" x14ac:dyDescent="0.25">
      <c r="A12610" s="83">
        <v>43185</v>
      </c>
      <c r="B12610" s="83" t="s">
        <v>13181</v>
      </c>
      <c r="C12610" s="83" t="s">
        <v>225</v>
      </c>
      <c r="D12610" s="84">
        <v>4737.46</v>
      </c>
      <c r="E12610" s="522" t="s">
        <v>12890</v>
      </c>
    </row>
    <row r="12611" spans="1:5" ht="13.5" x14ac:dyDescent="0.25">
      <c r="A12611" s="83">
        <v>43186</v>
      </c>
      <c r="B12611" s="83" t="s">
        <v>13182</v>
      </c>
      <c r="C12611" s="83" t="s">
        <v>225</v>
      </c>
      <c r="D12611" s="84">
        <v>4997.0600000000004</v>
      </c>
      <c r="E12611" s="522" t="s">
        <v>12890</v>
      </c>
    </row>
    <row r="12612" spans="1:5" ht="13.5" x14ac:dyDescent="0.25">
      <c r="A12612" s="83">
        <v>43187</v>
      </c>
      <c r="B12612" s="83" t="s">
        <v>13183</v>
      </c>
      <c r="C12612" s="83" t="s">
        <v>225</v>
      </c>
      <c r="D12612" s="84">
        <v>6631.15</v>
      </c>
      <c r="E12612" s="522" t="s">
        <v>12890</v>
      </c>
    </row>
    <row r="12613" spans="1:5" ht="13.5" x14ac:dyDescent="0.25">
      <c r="A12613" s="83">
        <v>43188</v>
      </c>
      <c r="B12613" s="83" t="s">
        <v>13184</v>
      </c>
      <c r="C12613" s="83" t="s">
        <v>225</v>
      </c>
      <c r="D12613" s="84">
        <v>8034.52</v>
      </c>
      <c r="E12613" s="522" t="s">
        <v>12890</v>
      </c>
    </row>
    <row r="12614" spans="1:5" ht="13.5" x14ac:dyDescent="0.25">
      <c r="A12614" s="83">
        <v>43189</v>
      </c>
      <c r="B12614" s="83" t="s">
        <v>13185</v>
      </c>
      <c r="C12614" s="83" t="s">
        <v>225</v>
      </c>
      <c r="D12614" s="84">
        <v>9037.49</v>
      </c>
      <c r="E12614" s="522" t="s">
        <v>12890</v>
      </c>
    </row>
    <row r="12615" spans="1:5" ht="13.5" x14ac:dyDescent="0.25">
      <c r="A12615" s="83">
        <v>39580</v>
      </c>
      <c r="B12615" s="83" t="s">
        <v>13186</v>
      </c>
      <c r="C12615" s="83" t="s">
        <v>225</v>
      </c>
      <c r="D12615" s="84">
        <v>71219.149999999994</v>
      </c>
      <c r="E12615" s="522" t="s">
        <v>12890</v>
      </c>
    </row>
    <row r="12616" spans="1:5" ht="13.5" x14ac:dyDescent="0.25">
      <c r="A12616" s="83">
        <v>39577</v>
      </c>
      <c r="B12616" s="83" t="s">
        <v>13187</v>
      </c>
      <c r="C12616" s="83" t="s">
        <v>225</v>
      </c>
      <c r="D12616" s="84">
        <v>22291.439999999999</v>
      </c>
      <c r="E12616" s="522" t="s">
        <v>12890</v>
      </c>
    </row>
    <row r="12617" spans="1:5" ht="13.5" x14ac:dyDescent="0.25">
      <c r="A12617" s="83">
        <v>39578</v>
      </c>
      <c r="B12617" s="83" t="s">
        <v>13188</v>
      </c>
      <c r="C12617" s="83" t="s">
        <v>225</v>
      </c>
      <c r="D12617" s="84">
        <v>28767.55</v>
      </c>
      <c r="E12617" s="522" t="s">
        <v>12890</v>
      </c>
    </row>
    <row r="12618" spans="1:5" ht="13.5" x14ac:dyDescent="0.25">
      <c r="A12618" s="83">
        <v>39579</v>
      </c>
      <c r="B12618" s="83" t="s">
        <v>13189</v>
      </c>
      <c r="C12618" s="83" t="s">
        <v>225</v>
      </c>
      <c r="D12618" s="84">
        <v>41854.53</v>
      </c>
      <c r="E12618" s="522" t="s">
        <v>12890</v>
      </c>
    </row>
    <row r="12619" spans="1:5" ht="13.5" x14ac:dyDescent="0.25">
      <c r="A12619" s="83">
        <v>39826</v>
      </c>
      <c r="B12619" s="83" t="s">
        <v>13190</v>
      </c>
      <c r="C12619" s="83" t="s">
        <v>225</v>
      </c>
      <c r="D12619" s="84">
        <v>5140.5</v>
      </c>
      <c r="E12619" s="522" t="s">
        <v>12890</v>
      </c>
    </row>
    <row r="12620" spans="1:5" ht="13.5" x14ac:dyDescent="0.25">
      <c r="A12620" s="83">
        <v>10700</v>
      </c>
      <c r="B12620" s="83" t="s">
        <v>13191</v>
      </c>
      <c r="C12620" s="83" t="s">
        <v>225</v>
      </c>
      <c r="D12620" s="84">
        <v>28286.799999999999</v>
      </c>
      <c r="E12620" s="522" t="s">
        <v>12890</v>
      </c>
    </row>
    <row r="12621" spans="1:5" ht="13.5" x14ac:dyDescent="0.25">
      <c r="A12621" s="83">
        <v>346</v>
      </c>
      <c r="B12621" s="83" t="s">
        <v>13192</v>
      </c>
      <c r="C12621" s="83" t="s">
        <v>260</v>
      </c>
      <c r="D12621" s="84">
        <v>37.17</v>
      </c>
      <c r="E12621" s="522" t="s">
        <v>12890</v>
      </c>
    </row>
    <row r="12622" spans="1:5" ht="13.5" x14ac:dyDescent="0.25">
      <c r="A12622" s="83">
        <v>3312</v>
      </c>
      <c r="B12622" s="83" t="s">
        <v>13193</v>
      </c>
      <c r="C12622" s="83" t="s">
        <v>260</v>
      </c>
      <c r="D12622" s="84">
        <v>32.92</v>
      </c>
      <c r="E12622" s="522" t="s">
        <v>12890</v>
      </c>
    </row>
    <row r="12623" spans="1:5" ht="13.5" x14ac:dyDescent="0.25">
      <c r="A12623" s="83">
        <v>339</v>
      </c>
      <c r="B12623" s="83" t="s">
        <v>13194</v>
      </c>
      <c r="C12623" s="83" t="s">
        <v>206</v>
      </c>
      <c r="D12623" s="84">
        <v>1.91</v>
      </c>
      <c r="E12623" s="522" t="s">
        <v>12890</v>
      </c>
    </row>
    <row r="12624" spans="1:5" ht="13.5" x14ac:dyDescent="0.25">
      <c r="A12624" s="83">
        <v>340</v>
      </c>
      <c r="B12624" s="83" t="s">
        <v>13195</v>
      </c>
      <c r="C12624" s="83" t="s">
        <v>206</v>
      </c>
      <c r="D12624" s="84">
        <v>1.73</v>
      </c>
      <c r="E12624" s="522" t="s">
        <v>12890</v>
      </c>
    </row>
    <row r="12625" spans="1:5" ht="13.5" x14ac:dyDescent="0.25">
      <c r="A12625" s="83">
        <v>43130</v>
      </c>
      <c r="B12625" s="83" t="s">
        <v>13196</v>
      </c>
      <c r="C12625" s="83" t="s">
        <v>260</v>
      </c>
      <c r="D12625" s="84">
        <v>31.38</v>
      </c>
      <c r="E12625" s="522" t="s">
        <v>12890</v>
      </c>
    </row>
    <row r="12626" spans="1:5" ht="13.5" x14ac:dyDescent="0.25">
      <c r="A12626" s="83">
        <v>344</v>
      </c>
      <c r="B12626" s="83" t="s">
        <v>13197</v>
      </c>
      <c r="C12626" s="83" t="s">
        <v>260</v>
      </c>
      <c r="D12626" s="84">
        <v>41.25</v>
      </c>
      <c r="E12626" s="522" t="s">
        <v>12890</v>
      </c>
    </row>
    <row r="12627" spans="1:5" ht="13.5" x14ac:dyDescent="0.25">
      <c r="A12627" s="83">
        <v>345</v>
      </c>
      <c r="B12627" s="83" t="s">
        <v>13198</v>
      </c>
      <c r="C12627" s="83" t="s">
        <v>260</v>
      </c>
      <c r="D12627" s="84">
        <v>44.76</v>
      </c>
      <c r="E12627" s="522" t="s">
        <v>12890</v>
      </c>
    </row>
    <row r="12628" spans="1:5" ht="13.5" x14ac:dyDescent="0.25">
      <c r="A12628" s="83">
        <v>43131</v>
      </c>
      <c r="B12628" s="83" t="s">
        <v>13199</v>
      </c>
      <c r="C12628" s="83" t="s">
        <v>260</v>
      </c>
      <c r="D12628" s="84">
        <v>36.450000000000003</v>
      </c>
      <c r="E12628" s="522" t="s">
        <v>12890</v>
      </c>
    </row>
    <row r="12629" spans="1:5" ht="13.5" x14ac:dyDescent="0.25">
      <c r="A12629" s="83">
        <v>3313</v>
      </c>
      <c r="B12629" s="83" t="s">
        <v>13200</v>
      </c>
      <c r="C12629" s="83" t="s">
        <v>260</v>
      </c>
      <c r="D12629" s="84">
        <v>42.37</v>
      </c>
      <c r="E12629" s="522" t="s">
        <v>12890</v>
      </c>
    </row>
    <row r="12630" spans="1:5" ht="13.5" x14ac:dyDescent="0.25">
      <c r="A12630" s="83">
        <v>43132</v>
      </c>
      <c r="B12630" s="83" t="s">
        <v>13201</v>
      </c>
      <c r="C12630" s="83" t="s">
        <v>260</v>
      </c>
      <c r="D12630" s="84">
        <v>31.38</v>
      </c>
      <c r="E12630" s="522" t="s">
        <v>12890</v>
      </c>
    </row>
    <row r="12631" spans="1:5" ht="13.5" x14ac:dyDescent="0.25">
      <c r="A12631" s="83">
        <v>366</v>
      </c>
      <c r="B12631" s="83" t="s">
        <v>13202</v>
      </c>
      <c r="C12631" s="83" t="s">
        <v>229</v>
      </c>
      <c r="D12631" s="84">
        <v>75</v>
      </c>
      <c r="E12631" s="522" t="s">
        <v>12890</v>
      </c>
    </row>
    <row r="12632" spans="1:5" ht="13.5" x14ac:dyDescent="0.25">
      <c r="A12632" s="83">
        <v>367</v>
      </c>
      <c r="B12632" s="83" t="s">
        <v>13203</v>
      </c>
      <c r="C12632" s="83" t="s">
        <v>229</v>
      </c>
      <c r="D12632" s="84">
        <v>75.98</v>
      </c>
      <c r="E12632" s="522" t="s">
        <v>12890</v>
      </c>
    </row>
    <row r="12633" spans="1:5" ht="13.5" x14ac:dyDescent="0.25">
      <c r="A12633" s="83">
        <v>370</v>
      </c>
      <c r="B12633" s="83" t="s">
        <v>13204</v>
      </c>
      <c r="C12633" s="83" t="s">
        <v>229</v>
      </c>
      <c r="D12633" s="84">
        <v>75</v>
      </c>
      <c r="E12633" s="522" t="s">
        <v>12890</v>
      </c>
    </row>
    <row r="12634" spans="1:5" ht="13.5" x14ac:dyDescent="0.25">
      <c r="A12634" s="83">
        <v>368</v>
      </c>
      <c r="B12634" s="83" t="s">
        <v>13205</v>
      </c>
      <c r="C12634" s="83" t="s">
        <v>229</v>
      </c>
      <c r="D12634" s="84">
        <v>37.5</v>
      </c>
      <c r="E12634" s="522" t="s">
        <v>12890</v>
      </c>
    </row>
    <row r="12635" spans="1:5" ht="13.5" x14ac:dyDescent="0.25">
      <c r="A12635" s="83">
        <v>11075</v>
      </c>
      <c r="B12635" s="83" t="s">
        <v>13206</v>
      </c>
      <c r="C12635" s="83" t="s">
        <v>229</v>
      </c>
      <c r="D12635" s="84">
        <v>860.76</v>
      </c>
      <c r="E12635" s="522" t="s">
        <v>12890</v>
      </c>
    </row>
    <row r="12636" spans="1:5" ht="13.5" x14ac:dyDescent="0.25">
      <c r="A12636" s="83">
        <v>1381</v>
      </c>
      <c r="B12636" s="83" t="s">
        <v>13207</v>
      </c>
      <c r="C12636" s="83" t="s">
        <v>260</v>
      </c>
      <c r="D12636" s="84">
        <v>0.67</v>
      </c>
      <c r="E12636" s="522" t="s">
        <v>12890</v>
      </c>
    </row>
    <row r="12637" spans="1:5" ht="13.5" x14ac:dyDescent="0.25">
      <c r="A12637" s="83">
        <v>34353</v>
      </c>
      <c r="B12637" s="83" t="s">
        <v>13208</v>
      </c>
      <c r="C12637" s="83" t="s">
        <v>260</v>
      </c>
      <c r="D12637" s="84">
        <v>1.24</v>
      </c>
      <c r="E12637" s="522" t="s">
        <v>12890</v>
      </c>
    </row>
    <row r="12638" spans="1:5" ht="13.5" x14ac:dyDescent="0.25">
      <c r="A12638" s="83">
        <v>37595</v>
      </c>
      <c r="B12638" s="83" t="s">
        <v>13209</v>
      </c>
      <c r="C12638" s="83" t="s">
        <v>260</v>
      </c>
      <c r="D12638" s="84">
        <v>2.06</v>
      </c>
      <c r="E12638" s="522" t="s">
        <v>12890</v>
      </c>
    </row>
    <row r="12639" spans="1:5" ht="13.5" x14ac:dyDescent="0.25">
      <c r="A12639" s="83">
        <v>37596</v>
      </c>
      <c r="B12639" s="83" t="s">
        <v>13210</v>
      </c>
      <c r="C12639" s="83" t="s">
        <v>260</v>
      </c>
      <c r="D12639" s="84">
        <v>2.36</v>
      </c>
      <c r="E12639" s="522" t="s">
        <v>12890</v>
      </c>
    </row>
    <row r="12640" spans="1:5" ht="13.5" x14ac:dyDescent="0.25">
      <c r="A12640" s="83">
        <v>371</v>
      </c>
      <c r="B12640" s="83" t="s">
        <v>13211</v>
      </c>
      <c r="C12640" s="83" t="s">
        <v>260</v>
      </c>
      <c r="D12640" s="84">
        <v>0.73</v>
      </c>
      <c r="E12640" s="522" t="s">
        <v>12890</v>
      </c>
    </row>
    <row r="12641" spans="1:5" ht="13.5" x14ac:dyDescent="0.25">
      <c r="A12641" s="83">
        <v>37553</v>
      </c>
      <c r="B12641" s="83" t="s">
        <v>13212</v>
      </c>
      <c r="C12641" s="83" t="s">
        <v>260</v>
      </c>
      <c r="D12641" s="84">
        <v>1.36</v>
      </c>
      <c r="E12641" s="522" t="s">
        <v>12890</v>
      </c>
    </row>
    <row r="12642" spans="1:5" ht="13.5" x14ac:dyDescent="0.25">
      <c r="A12642" s="83">
        <v>37552</v>
      </c>
      <c r="B12642" s="83" t="s">
        <v>13213</v>
      </c>
      <c r="C12642" s="83" t="s">
        <v>260</v>
      </c>
      <c r="D12642" s="84">
        <v>2.2000000000000002</v>
      </c>
      <c r="E12642" s="522" t="s">
        <v>12890</v>
      </c>
    </row>
    <row r="12643" spans="1:5" ht="13.5" x14ac:dyDescent="0.25">
      <c r="A12643" s="83">
        <v>36880</v>
      </c>
      <c r="B12643" s="83" t="s">
        <v>13214</v>
      </c>
      <c r="C12643" s="83" t="s">
        <v>260</v>
      </c>
      <c r="D12643" s="84">
        <v>2.23</v>
      </c>
      <c r="E12643" s="522" t="s">
        <v>12890</v>
      </c>
    </row>
    <row r="12644" spans="1:5" ht="13.5" x14ac:dyDescent="0.25">
      <c r="A12644" s="83">
        <v>34355</v>
      </c>
      <c r="B12644" s="83" t="s">
        <v>13215</v>
      </c>
      <c r="C12644" s="83" t="s">
        <v>260</v>
      </c>
      <c r="D12644" s="84">
        <v>1.92</v>
      </c>
      <c r="E12644" s="522" t="s">
        <v>12890</v>
      </c>
    </row>
    <row r="12645" spans="1:5" ht="13.5" x14ac:dyDescent="0.25">
      <c r="A12645" s="83">
        <v>130</v>
      </c>
      <c r="B12645" s="83" t="s">
        <v>13216</v>
      </c>
      <c r="C12645" s="83" t="s">
        <v>260</v>
      </c>
      <c r="D12645" s="84">
        <v>3.73</v>
      </c>
      <c r="E12645" s="522" t="s">
        <v>12890</v>
      </c>
    </row>
    <row r="12646" spans="1:5" ht="13.5" x14ac:dyDescent="0.25">
      <c r="A12646" s="83">
        <v>135</v>
      </c>
      <c r="B12646" s="83" t="s">
        <v>13217</v>
      </c>
      <c r="C12646" s="83" t="s">
        <v>260</v>
      </c>
      <c r="D12646" s="84">
        <v>3</v>
      </c>
      <c r="E12646" s="522" t="s">
        <v>12890</v>
      </c>
    </row>
    <row r="12647" spans="1:5" ht="13.5" x14ac:dyDescent="0.25">
      <c r="A12647" s="83">
        <v>36886</v>
      </c>
      <c r="B12647" s="83" t="s">
        <v>13218</v>
      </c>
      <c r="C12647" s="83" t="s">
        <v>260</v>
      </c>
      <c r="D12647" s="84">
        <v>0.69</v>
      </c>
      <c r="E12647" s="522" t="s">
        <v>12890</v>
      </c>
    </row>
    <row r="12648" spans="1:5" ht="13.5" x14ac:dyDescent="0.25">
      <c r="A12648" s="83">
        <v>38546</v>
      </c>
      <c r="B12648" s="83" t="s">
        <v>13219</v>
      </c>
      <c r="C12648" s="83" t="s">
        <v>229</v>
      </c>
      <c r="D12648" s="84">
        <v>534.66</v>
      </c>
      <c r="E12648" s="522" t="s">
        <v>12890</v>
      </c>
    </row>
    <row r="12649" spans="1:5" ht="13.5" x14ac:dyDescent="0.25">
      <c r="A12649" s="83">
        <v>34549</v>
      </c>
      <c r="B12649" s="83" t="s">
        <v>13220</v>
      </c>
      <c r="C12649" s="83" t="s">
        <v>229</v>
      </c>
      <c r="D12649" s="84">
        <v>1107.19</v>
      </c>
      <c r="E12649" s="522" t="s">
        <v>12890</v>
      </c>
    </row>
    <row r="12650" spans="1:5" ht="13.5" x14ac:dyDescent="0.25">
      <c r="A12650" s="83">
        <v>6081</v>
      </c>
      <c r="B12650" s="83" t="s">
        <v>13221</v>
      </c>
      <c r="C12650" s="83" t="s">
        <v>229</v>
      </c>
      <c r="D12650" s="84">
        <v>77.5</v>
      </c>
      <c r="E12650" s="522" t="s">
        <v>12890</v>
      </c>
    </row>
    <row r="12651" spans="1:5" ht="13.5" x14ac:dyDescent="0.25">
      <c r="A12651" s="83">
        <v>6077</v>
      </c>
      <c r="B12651" s="83" t="s">
        <v>13222</v>
      </c>
      <c r="C12651" s="83" t="s">
        <v>229</v>
      </c>
      <c r="D12651" s="84">
        <v>55.35</v>
      </c>
      <c r="E12651" s="522" t="s">
        <v>12890</v>
      </c>
    </row>
    <row r="12652" spans="1:5" ht="13.5" x14ac:dyDescent="0.25">
      <c r="A12652" s="83">
        <v>6079</v>
      </c>
      <c r="B12652" s="83" t="s">
        <v>13223</v>
      </c>
      <c r="C12652" s="83" t="s">
        <v>229</v>
      </c>
      <c r="D12652" s="84">
        <v>55.35</v>
      </c>
      <c r="E12652" s="522" t="s">
        <v>12890</v>
      </c>
    </row>
    <row r="12653" spans="1:5" ht="13.5" x14ac:dyDescent="0.25">
      <c r="A12653" s="83">
        <v>1091</v>
      </c>
      <c r="B12653" s="83" t="s">
        <v>13224</v>
      </c>
      <c r="C12653" s="83" t="s">
        <v>225</v>
      </c>
      <c r="D12653" s="84">
        <v>37.69</v>
      </c>
      <c r="E12653" s="522" t="s">
        <v>12890</v>
      </c>
    </row>
    <row r="12654" spans="1:5" ht="13.5" x14ac:dyDescent="0.25">
      <c r="A12654" s="83">
        <v>1094</v>
      </c>
      <c r="B12654" s="83" t="s">
        <v>13225</v>
      </c>
      <c r="C12654" s="83" t="s">
        <v>225</v>
      </c>
      <c r="D12654" s="84">
        <v>26.36</v>
      </c>
      <c r="E12654" s="522" t="s">
        <v>12890</v>
      </c>
    </row>
    <row r="12655" spans="1:5" ht="13.5" x14ac:dyDescent="0.25">
      <c r="A12655" s="83">
        <v>1095</v>
      </c>
      <c r="B12655" s="83" t="s">
        <v>13226</v>
      </c>
      <c r="C12655" s="83" t="s">
        <v>225</v>
      </c>
      <c r="D12655" s="84">
        <v>56.02</v>
      </c>
      <c r="E12655" s="522" t="s">
        <v>12890</v>
      </c>
    </row>
    <row r="12656" spans="1:5" ht="13.5" x14ac:dyDescent="0.25">
      <c r="A12656" s="83">
        <v>1092</v>
      </c>
      <c r="B12656" s="83" t="s">
        <v>13227</v>
      </c>
      <c r="C12656" s="83" t="s">
        <v>225</v>
      </c>
      <c r="D12656" s="84">
        <v>43.35</v>
      </c>
      <c r="E12656" s="522" t="s">
        <v>12890</v>
      </c>
    </row>
    <row r="12657" spans="1:5" ht="13.5" x14ac:dyDescent="0.25">
      <c r="A12657" s="83">
        <v>1093</v>
      </c>
      <c r="B12657" s="83" t="s">
        <v>13228</v>
      </c>
      <c r="C12657" s="83" t="s">
        <v>225</v>
      </c>
      <c r="D12657" s="84">
        <v>101.24</v>
      </c>
      <c r="E12657" s="522" t="s">
        <v>12890</v>
      </c>
    </row>
    <row r="12658" spans="1:5" ht="13.5" x14ac:dyDescent="0.25">
      <c r="A12658" s="83">
        <v>1090</v>
      </c>
      <c r="B12658" s="83" t="s">
        <v>13229</v>
      </c>
      <c r="C12658" s="83" t="s">
        <v>225</v>
      </c>
      <c r="D12658" s="84">
        <v>72.48</v>
      </c>
      <c r="E12658" s="522" t="s">
        <v>12890</v>
      </c>
    </row>
    <row r="12659" spans="1:5" ht="13.5" x14ac:dyDescent="0.25">
      <c r="A12659" s="83">
        <v>1096</v>
      </c>
      <c r="B12659" s="83" t="s">
        <v>13230</v>
      </c>
      <c r="C12659" s="83" t="s">
        <v>225</v>
      </c>
      <c r="D12659" s="84">
        <v>130.44</v>
      </c>
      <c r="E12659" s="522" t="s">
        <v>12890</v>
      </c>
    </row>
    <row r="12660" spans="1:5" ht="13.5" x14ac:dyDescent="0.25">
      <c r="A12660" s="83">
        <v>1097</v>
      </c>
      <c r="B12660" s="83" t="s">
        <v>13231</v>
      </c>
      <c r="C12660" s="83" t="s">
        <v>225</v>
      </c>
      <c r="D12660" s="84">
        <v>110.73</v>
      </c>
      <c r="E12660" s="522" t="s">
        <v>12890</v>
      </c>
    </row>
    <row r="12661" spans="1:5" ht="13.5" x14ac:dyDescent="0.25">
      <c r="A12661" s="83">
        <v>378</v>
      </c>
      <c r="B12661" s="83" t="s">
        <v>13232</v>
      </c>
      <c r="C12661" s="83" t="s">
        <v>547</v>
      </c>
      <c r="D12661" s="84">
        <v>19.41</v>
      </c>
      <c r="E12661" s="522" t="s">
        <v>12890</v>
      </c>
    </row>
    <row r="12662" spans="1:5" ht="13.5" x14ac:dyDescent="0.25">
      <c r="A12662" s="83">
        <v>40911</v>
      </c>
      <c r="B12662" s="83" t="s">
        <v>13233</v>
      </c>
      <c r="C12662" s="83" t="s">
        <v>232</v>
      </c>
      <c r="D12662" s="84">
        <v>3410.91</v>
      </c>
      <c r="E12662" s="522" t="s">
        <v>12890</v>
      </c>
    </row>
    <row r="12663" spans="1:5" ht="13.5" x14ac:dyDescent="0.25">
      <c r="A12663" s="83">
        <v>33939</v>
      </c>
      <c r="B12663" s="83" t="s">
        <v>13234</v>
      </c>
      <c r="C12663" s="83" t="s">
        <v>547</v>
      </c>
      <c r="D12663" s="84">
        <v>74.53</v>
      </c>
      <c r="E12663" s="522" t="s">
        <v>12890</v>
      </c>
    </row>
    <row r="12664" spans="1:5" ht="13.5" x14ac:dyDescent="0.25">
      <c r="A12664" s="83">
        <v>40815</v>
      </c>
      <c r="B12664" s="83" t="s">
        <v>13235</v>
      </c>
      <c r="C12664" s="83" t="s">
        <v>232</v>
      </c>
      <c r="D12664" s="84">
        <v>13096.69</v>
      </c>
      <c r="E12664" s="522" t="s">
        <v>12890</v>
      </c>
    </row>
    <row r="12665" spans="1:5" ht="13.5" x14ac:dyDescent="0.25">
      <c r="A12665" s="83">
        <v>34760</v>
      </c>
      <c r="B12665" s="83" t="s">
        <v>13236</v>
      </c>
      <c r="C12665" s="83" t="s">
        <v>547</v>
      </c>
      <c r="D12665" s="84">
        <v>77.790000000000006</v>
      </c>
      <c r="E12665" s="522" t="s">
        <v>12890</v>
      </c>
    </row>
    <row r="12666" spans="1:5" ht="13.5" x14ac:dyDescent="0.25">
      <c r="A12666" s="83">
        <v>40935</v>
      </c>
      <c r="B12666" s="83" t="s">
        <v>8068</v>
      </c>
      <c r="C12666" s="83" t="s">
        <v>232</v>
      </c>
      <c r="D12666" s="84">
        <v>13666.97</v>
      </c>
      <c r="E12666" s="522" t="s">
        <v>12890</v>
      </c>
    </row>
    <row r="12667" spans="1:5" ht="13.5" x14ac:dyDescent="0.25">
      <c r="A12667" s="83">
        <v>33952</v>
      </c>
      <c r="B12667" s="83" t="s">
        <v>8069</v>
      </c>
      <c r="C12667" s="83" t="s">
        <v>547</v>
      </c>
      <c r="D12667" s="84">
        <v>105.89</v>
      </c>
      <c r="E12667" s="522" t="s">
        <v>12890</v>
      </c>
    </row>
    <row r="12668" spans="1:5" ht="13.5" x14ac:dyDescent="0.25">
      <c r="A12668" s="83">
        <v>40816</v>
      </c>
      <c r="B12668" s="83" t="s">
        <v>8070</v>
      </c>
      <c r="C12668" s="83" t="s">
        <v>232</v>
      </c>
      <c r="D12668" s="84">
        <v>18602.77</v>
      </c>
      <c r="E12668" s="522" t="s">
        <v>12890</v>
      </c>
    </row>
    <row r="12669" spans="1:5" ht="13.5" x14ac:dyDescent="0.25">
      <c r="A12669" s="83">
        <v>33953</v>
      </c>
      <c r="B12669" s="83" t="s">
        <v>8071</v>
      </c>
      <c r="C12669" s="83" t="s">
        <v>547</v>
      </c>
      <c r="D12669" s="84">
        <v>140</v>
      </c>
      <c r="E12669" s="522" t="s">
        <v>12890</v>
      </c>
    </row>
    <row r="12670" spans="1:5" ht="13.5" x14ac:dyDescent="0.25">
      <c r="A12670" s="83">
        <v>40817</v>
      </c>
      <c r="B12670" s="83" t="s">
        <v>8072</v>
      </c>
      <c r="C12670" s="83" t="s">
        <v>232</v>
      </c>
      <c r="D12670" s="84">
        <v>24594.52</v>
      </c>
      <c r="E12670" s="522" t="s">
        <v>12890</v>
      </c>
    </row>
    <row r="12671" spans="1:5" ht="13.5" x14ac:dyDescent="0.25">
      <c r="A12671" s="83">
        <v>13348</v>
      </c>
      <c r="B12671" s="83" t="s">
        <v>8073</v>
      </c>
      <c r="C12671" s="83" t="s">
        <v>225</v>
      </c>
      <c r="D12671" s="84">
        <v>1.32</v>
      </c>
      <c r="E12671" s="522" t="s">
        <v>12890</v>
      </c>
    </row>
    <row r="12672" spans="1:5" ht="13.5" x14ac:dyDescent="0.25">
      <c r="A12672" s="83">
        <v>39211</v>
      </c>
      <c r="B12672" s="83" t="s">
        <v>8074</v>
      </c>
      <c r="C12672" s="83" t="s">
        <v>225</v>
      </c>
      <c r="D12672" s="84">
        <v>1.67</v>
      </c>
      <c r="E12672" s="522" t="s">
        <v>12890</v>
      </c>
    </row>
    <row r="12673" spans="1:5" ht="13.5" x14ac:dyDescent="0.25">
      <c r="A12673" s="83">
        <v>39212</v>
      </c>
      <c r="B12673" s="83" t="s">
        <v>8075</v>
      </c>
      <c r="C12673" s="83" t="s">
        <v>225</v>
      </c>
      <c r="D12673" s="84">
        <v>1.87</v>
      </c>
      <c r="E12673" s="522" t="s">
        <v>12890</v>
      </c>
    </row>
    <row r="12674" spans="1:5" ht="13.5" x14ac:dyDescent="0.25">
      <c r="A12674" s="83">
        <v>39208</v>
      </c>
      <c r="B12674" s="83" t="s">
        <v>8076</v>
      </c>
      <c r="C12674" s="83" t="s">
        <v>225</v>
      </c>
      <c r="D12674" s="84">
        <v>0.51</v>
      </c>
      <c r="E12674" s="522" t="s">
        <v>12890</v>
      </c>
    </row>
    <row r="12675" spans="1:5" ht="13.5" x14ac:dyDescent="0.25">
      <c r="A12675" s="83">
        <v>39210</v>
      </c>
      <c r="B12675" s="83" t="s">
        <v>8077</v>
      </c>
      <c r="C12675" s="83" t="s">
        <v>225</v>
      </c>
      <c r="D12675" s="84">
        <v>0.94</v>
      </c>
      <c r="E12675" s="522" t="s">
        <v>12890</v>
      </c>
    </row>
    <row r="12676" spans="1:5" ht="13.5" x14ac:dyDescent="0.25">
      <c r="A12676" s="83">
        <v>39214</v>
      </c>
      <c r="B12676" s="83" t="s">
        <v>8078</v>
      </c>
      <c r="C12676" s="83" t="s">
        <v>225</v>
      </c>
      <c r="D12676" s="84">
        <v>3.46</v>
      </c>
      <c r="E12676" s="522" t="s">
        <v>12890</v>
      </c>
    </row>
    <row r="12677" spans="1:5" ht="13.5" x14ac:dyDescent="0.25">
      <c r="A12677" s="83">
        <v>39213</v>
      </c>
      <c r="B12677" s="83" t="s">
        <v>8079</v>
      </c>
      <c r="C12677" s="83" t="s">
        <v>225</v>
      </c>
      <c r="D12677" s="84">
        <v>2.44</v>
      </c>
      <c r="E12677" s="522" t="s">
        <v>12890</v>
      </c>
    </row>
    <row r="12678" spans="1:5" ht="13.5" x14ac:dyDescent="0.25">
      <c r="A12678" s="83">
        <v>39209</v>
      </c>
      <c r="B12678" s="83" t="s">
        <v>8080</v>
      </c>
      <c r="C12678" s="83" t="s">
        <v>225</v>
      </c>
      <c r="D12678" s="84">
        <v>0.6</v>
      </c>
      <c r="E12678" s="522" t="s">
        <v>12890</v>
      </c>
    </row>
    <row r="12679" spans="1:5" ht="13.5" x14ac:dyDescent="0.25">
      <c r="A12679" s="83">
        <v>39207</v>
      </c>
      <c r="B12679" s="83" t="s">
        <v>8081</v>
      </c>
      <c r="C12679" s="83" t="s">
        <v>225</v>
      </c>
      <c r="D12679" s="84">
        <v>0.94</v>
      </c>
      <c r="E12679" s="522" t="s">
        <v>12890</v>
      </c>
    </row>
    <row r="12680" spans="1:5" ht="13.5" x14ac:dyDescent="0.25">
      <c r="A12680" s="83">
        <v>39215</v>
      </c>
      <c r="B12680" s="83" t="s">
        <v>8082</v>
      </c>
      <c r="C12680" s="83" t="s">
        <v>225</v>
      </c>
      <c r="D12680" s="84">
        <v>6.31</v>
      </c>
      <c r="E12680" s="522" t="s">
        <v>12890</v>
      </c>
    </row>
    <row r="12681" spans="1:5" ht="13.5" x14ac:dyDescent="0.25">
      <c r="A12681" s="83">
        <v>39216</v>
      </c>
      <c r="B12681" s="83" t="s">
        <v>8083</v>
      </c>
      <c r="C12681" s="83" t="s">
        <v>225</v>
      </c>
      <c r="D12681" s="84">
        <v>8.8000000000000007</v>
      </c>
      <c r="E12681" s="522" t="s">
        <v>12890</v>
      </c>
    </row>
    <row r="12682" spans="1:5" ht="13.5" x14ac:dyDescent="0.25">
      <c r="A12682" s="83">
        <v>11267</v>
      </c>
      <c r="B12682" s="83" t="s">
        <v>8084</v>
      </c>
      <c r="C12682" s="83" t="s">
        <v>225</v>
      </c>
      <c r="D12682" s="84">
        <v>1.1499999999999999</v>
      </c>
      <c r="E12682" s="522" t="s">
        <v>12890</v>
      </c>
    </row>
    <row r="12683" spans="1:5" ht="13.5" x14ac:dyDescent="0.25">
      <c r="A12683" s="83">
        <v>379</v>
      </c>
      <c r="B12683" s="83" t="s">
        <v>8085</v>
      </c>
      <c r="C12683" s="83" t="s">
        <v>225</v>
      </c>
      <c r="D12683" s="84">
        <v>1.1599999999999999</v>
      </c>
      <c r="E12683" s="522" t="s">
        <v>12890</v>
      </c>
    </row>
    <row r="12684" spans="1:5" ht="13.5" x14ac:dyDescent="0.25">
      <c r="A12684" s="83">
        <v>510</v>
      </c>
      <c r="B12684" s="83" t="s">
        <v>8086</v>
      </c>
      <c r="C12684" s="83" t="s">
        <v>260</v>
      </c>
      <c r="D12684" s="84">
        <v>11.19</v>
      </c>
      <c r="E12684" s="522" t="s">
        <v>12890</v>
      </c>
    </row>
    <row r="12685" spans="1:5" ht="13.5" x14ac:dyDescent="0.25">
      <c r="A12685" s="83">
        <v>516</v>
      </c>
      <c r="B12685" s="83" t="s">
        <v>8087</v>
      </c>
      <c r="C12685" s="83" t="s">
        <v>260</v>
      </c>
      <c r="D12685" s="84">
        <v>13.26</v>
      </c>
      <c r="E12685" s="522" t="s">
        <v>12890</v>
      </c>
    </row>
    <row r="12686" spans="1:5" ht="13.5" x14ac:dyDescent="0.25">
      <c r="A12686" s="83">
        <v>509</v>
      </c>
      <c r="B12686" s="83" t="s">
        <v>8088</v>
      </c>
      <c r="C12686" s="83" t="s">
        <v>260</v>
      </c>
      <c r="D12686" s="84">
        <v>14.88</v>
      </c>
      <c r="E12686" s="522" t="s">
        <v>12890</v>
      </c>
    </row>
    <row r="12687" spans="1:5" ht="13.5" x14ac:dyDescent="0.25">
      <c r="A12687" s="83">
        <v>40331</v>
      </c>
      <c r="B12687" s="83" t="s">
        <v>8089</v>
      </c>
      <c r="C12687" s="83" t="s">
        <v>547</v>
      </c>
      <c r="D12687" s="84">
        <v>24.79</v>
      </c>
      <c r="E12687" s="522" t="s">
        <v>12890</v>
      </c>
    </row>
    <row r="12688" spans="1:5" ht="13.5" x14ac:dyDescent="0.25">
      <c r="A12688" s="83">
        <v>40930</v>
      </c>
      <c r="B12688" s="83" t="s">
        <v>8090</v>
      </c>
      <c r="C12688" s="83" t="s">
        <v>232</v>
      </c>
      <c r="D12688" s="84">
        <v>4357.59</v>
      </c>
      <c r="E12688" s="522" t="s">
        <v>12890</v>
      </c>
    </row>
    <row r="12689" spans="1:5" ht="13.5" x14ac:dyDescent="0.25">
      <c r="A12689" s="83">
        <v>11761</v>
      </c>
      <c r="B12689" s="83" t="s">
        <v>8091</v>
      </c>
      <c r="C12689" s="83" t="s">
        <v>225</v>
      </c>
      <c r="D12689" s="84">
        <v>84.91</v>
      </c>
      <c r="E12689" s="522" t="s">
        <v>12890</v>
      </c>
    </row>
    <row r="12690" spans="1:5" ht="13.5" x14ac:dyDescent="0.25">
      <c r="A12690" s="83">
        <v>377</v>
      </c>
      <c r="B12690" s="83" t="s">
        <v>8092</v>
      </c>
      <c r="C12690" s="83" t="s">
        <v>225</v>
      </c>
      <c r="D12690" s="84">
        <v>39.9</v>
      </c>
      <c r="E12690" s="522" t="s">
        <v>12890</v>
      </c>
    </row>
    <row r="12691" spans="1:5" ht="13.5" x14ac:dyDescent="0.25">
      <c r="A12691" s="83">
        <v>7588</v>
      </c>
      <c r="B12691" s="83" t="s">
        <v>8093</v>
      </c>
      <c r="C12691" s="83" t="s">
        <v>225</v>
      </c>
      <c r="D12691" s="84">
        <v>45.8</v>
      </c>
      <c r="E12691" s="522" t="s">
        <v>12890</v>
      </c>
    </row>
    <row r="12692" spans="1:5" ht="13.5" x14ac:dyDescent="0.25">
      <c r="A12692" s="83">
        <v>34392</v>
      </c>
      <c r="B12692" s="83" t="s">
        <v>13237</v>
      </c>
      <c r="C12692" s="83" t="s">
        <v>547</v>
      </c>
      <c r="D12692" s="84">
        <v>20.86</v>
      </c>
      <c r="E12692" s="522" t="s">
        <v>12890</v>
      </c>
    </row>
    <row r="12693" spans="1:5" ht="13.5" x14ac:dyDescent="0.25">
      <c r="A12693" s="83">
        <v>40908</v>
      </c>
      <c r="B12693" s="83" t="s">
        <v>8095</v>
      </c>
      <c r="C12693" s="83" t="s">
        <v>232</v>
      </c>
      <c r="D12693" s="84">
        <v>3667.06</v>
      </c>
      <c r="E12693" s="522" t="s">
        <v>12890</v>
      </c>
    </row>
    <row r="12694" spans="1:5" ht="13.5" x14ac:dyDescent="0.25">
      <c r="A12694" s="83">
        <v>34551</v>
      </c>
      <c r="B12694" s="83" t="s">
        <v>13238</v>
      </c>
      <c r="C12694" s="83" t="s">
        <v>547</v>
      </c>
      <c r="D12694" s="84">
        <v>12.09</v>
      </c>
      <c r="E12694" s="522" t="s">
        <v>12890</v>
      </c>
    </row>
    <row r="12695" spans="1:5" ht="13.5" x14ac:dyDescent="0.25">
      <c r="A12695" s="83">
        <v>41078</v>
      </c>
      <c r="B12695" s="83" t="s">
        <v>8097</v>
      </c>
      <c r="C12695" s="83" t="s">
        <v>232</v>
      </c>
      <c r="D12695" s="84">
        <v>2127.5</v>
      </c>
      <c r="E12695" s="522" t="s">
        <v>12890</v>
      </c>
    </row>
    <row r="12696" spans="1:5" ht="13.5" x14ac:dyDescent="0.25">
      <c r="A12696" s="83">
        <v>246</v>
      </c>
      <c r="B12696" s="83" t="s">
        <v>13239</v>
      </c>
      <c r="C12696" s="83" t="s">
        <v>547</v>
      </c>
      <c r="D12696" s="84">
        <v>13.15</v>
      </c>
      <c r="E12696" s="522" t="s">
        <v>12890</v>
      </c>
    </row>
    <row r="12697" spans="1:5" ht="13.5" x14ac:dyDescent="0.25">
      <c r="A12697" s="83">
        <v>40927</v>
      </c>
      <c r="B12697" s="83" t="s">
        <v>8099</v>
      </c>
      <c r="C12697" s="83" t="s">
        <v>232</v>
      </c>
      <c r="D12697" s="84">
        <v>2314.15</v>
      </c>
      <c r="E12697" s="522" t="s">
        <v>12890</v>
      </c>
    </row>
    <row r="12698" spans="1:5" ht="13.5" x14ac:dyDescent="0.25">
      <c r="A12698" s="83">
        <v>2350</v>
      </c>
      <c r="B12698" s="83" t="s">
        <v>13240</v>
      </c>
      <c r="C12698" s="83" t="s">
        <v>547</v>
      </c>
      <c r="D12698" s="84">
        <v>18.309999999999999</v>
      </c>
      <c r="E12698" s="522" t="s">
        <v>12890</v>
      </c>
    </row>
    <row r="12699" spans="1:5" ht="13.5" x14ac:dyDescent="0.25">
      <c r="A12699" s="83">
        <v>40812</v>
      </c>
      <c r="B12699" s="83" t="s">
        <v>8101</v>
      </c>
      <c r="C12699" s="83" t="s">
        <v>232</v>
      </c>
      <c r="D12699" s="84">
        <v>3220.27</v>
      </c>
      <c r="E12699" s="522" t="s">
        <v>12890</v>
      </c>
    </row>
    <row r="12700" spans="1:5" ht="13.5" x14ac:dyDescent="0.25">
      <c r="A12700" s="83">
        <v>245</v>
      </c>
      <c r="B12700" s="83" t="s">
        <v>13241</v>
      </c>
      <c r="C12700" s="83" t="s">
        <v>547</v>
      </c>
      <c r="D12700" s="84">
        <v>30.56</v>
      </c>
      <c r="E12700" s="522" t="s">
        <v>12890</v>
      </c>
    </row>
    <row r="12701" spans="1:5" ht="13.5" x14ac:dyDescent="0.25">
      <c r="A12701" s="83">
        <v>41090</v>
      </c>
      <c r="B12701" s="83" t="s">
        <v>8103</v>
      </c>
      <c r="C12701" s="83" t="s">
        <v>232</v>
      </c>
      <c r="D12701" s="84">
        <v>5370.9</v>
      </c>
      <c r="E12701" s="522" t="s">
        <v>12890</v>
      </c>
    </row>
    <row r="12702" spans="1:5" ht="13.5" x14ac:dyDescent="0.25">
      <c r="A12702" s="83">
        <v>251</v>
      </c>
      <c r="B12702" s="83" t="s">
        <v>8104</v>
      </c>
      <c r="C12702" s="83" t="s">
        <v>547</v>
      </c>
      <c r="D12702" s="84">
        <v>17.02</v>
      </c>
      <c r="E12702" s="522" t="s">
        <v>12890</v>
      </c>
    </row>
    <row r="12703" spans="1:5" ht="13.5" x14ac:dyDescent="0.25">
      <c r="A12703" s="83">
        <v>40975</v>
      </c>
      <c r="B12703" s="83" t="s">
        <v>8105</v>
      </c>
      <c r="C12703" s="83" t="s">
        <v>232</v>
      </c>
      <c r="D12703" s="84">
        <v>2991.19</v>
      </c>
      <c r="E12703" s="522" t="s">
        <v>12890</v>
      </c>
    </row>
    <row r="12704" spans="1:5" ht="13.5" x14ac:dyDescent="0.25">
      <c r="A12704" s="83">
        <v>6127</v>
      </c>
      <c r="B12704" s="83" t="s">
        <v>13242</v>
      </c>
      <c r="C12704" s="83" t="s">
        <v>547</v>
      </c>
      <c r="D12704" s="84">
        <v>12.09</v>
      </c>
      <c r="E12704" s="522" t="s">
        <v>12890</v>
      </c>
    </row>
    <row r="12705" spans="1:5" ht="13.5" x14ac:dyDescent="0.25">
      <c r="A12705" s="83">
        <v>41072</v>
      </c>
      <c r="B12705" s="83" t="s">
        <v>8107</v>
      </c>
      <c r="C12705" s="83" t="s">
        <v>232</v>
      </c>
      <c r="D12705" s="84">
        <v>2127.5</v>
      </c>
      <c r="E12705" s="522" t="s">
        <v>12890</v>
      </c>
    </row>
    <row r="12706" spans="1:5" ht="13.5" x14ac:dyDescent="0.25">
      <c r="A12706" s="83">
        <v>6121</v>
      </c>
      <c r="B12706" s="83" t="s">
        <v>8108</v>
      </c>
      <c r="C12706" s="83" t="s">
        <v>547</v>
      </c>
      <c r="D12706" s="84">
        <v>13.3</v>
      </c>
      <c r="E12706" s="522" t="s">
        <v>12890</v>
      </c>
    </row>
    <row r="12707" spans="1:5" ht="13.5" x14ac:dyDescent="0.25">
      <c r="A12707" s="83">
        <v>41071</v>
      </c>
      <c r="B12707" s="83" t="s">
        <v>8109</v>
      </c>
      <c r="C12707" s="83" t="s">
        <v>232</v>
      </c>
      <c r="D12707" s="84">
        <v>2337.17</v>
      </c>
      <c r="E12707" s="522" t="s">
        <v>12890</v>
      </c>
    </row>
    <row r="12708" spans="1:5" ht="13.5" x14ac:dyDescent="0.25">
      <c r="A12708" s="83">
        <v>244</v>
      </c>
      <c r="B12708" s="83" t="s">
        <v>13243</v>
      </c>
      <c r="C12708" s="83" t="s">
        <v>547</v>
      </c>
      <c r="D12708" s="84">
        <v>12.91</v>
      </c>
      <c r="E12708" s="522" t="s">
        <v>12890</v>
      </c>
    </row>
    <row r="12709" spans="1:5" ht="13.5" x14ac:dyDescent="0.25">
      <c r="A12709" s="83">
        <v>41093</v>
      </c>
      <c r="B12709" s="83" t="s">
        <v>8111</v>
      </c>
      <c r="C12709" s="83" t="s">
        <v>232</v>
      </c>
      <c r="D12709" s="84">
        <v>2272.62</v>
      </c>
      <c r="E12709" s="522" t="s">
        <v>12890</v>
      </c>
    </row>
    <row r="12710" spans="1:5" ht="13.5" x14ac:dyDescent="0.25">
      <c r="A12710" s="83">
        <v>532</v>
      </c>
      <c r="B12710" s="83" t="s">
        <v>8112</v>
      </c>
      <c r="C12710" s="83" t="s">
        <v>547</v>
      </c>
      <c r="D12710" s="84">
        <v>38.42</v>
      </c>
      <c r="E12710" s="522" t="s">
        <v>12890</v>
      </c>
    </row>
    <row r="12711" spans="1:5" ht="13.5" x14ac:dyDescent="0.25">
      <c r="A12711" s="83">
        <v>40931</v>
      </c>
      <c r="B12711" s="83" t="s">
        <v>8113</v>
      </c>
      <c r="C12711" s="83" t="s">
        <v>232</v>
      </c>
      <c r="D12711" s="84">
        <v>6751.58</v>
      </c>
      <c r="E12711" s="522" t="s">
        <v>12890</v>
      </c>
    </row>
    <row r="12712" spans="1:5" ht="13.5" x14ac:dyDescent="0.25">
      <c r="A12712" s="83">
        <v>36150</v>
      </c>
      <c r="B12712" s="83" t="s">
        <v>8114</v>
      </c>
      <c r="C12712" s="83" t="s">
        <v>225</v>
      </c>
      <c r="D12712" s="84">
        <v>42.76</v>
      </c>
      <c r="E12712" s="522" t="s">
        <v>12890</v>
      </c>
    </row>
    <row r="12713" spans="1:5" ht="13.5" x14ac:dyDescent="0.25">
      <c r="A12713" s="83">
        <v>4760</v>
      </c>
      <c r="B12713" s="83" t="s">
        <v>13244</v>
      </c>
      <c r="C12713" s="83" t="s">
        <v>547</v>
      </c>
      <c r="D12713" s="84">
        <v>19.41</v>
      </c>
      <c r="E12713" s="522" t="s">
        <v>12890</v>
      </c>
    </row>
    <row r="12714" spans="1:5" ht="13.5" x14ac:dyDescent="0.25">
      <c r="A12714" s="83">
        <v>41069</v>
      </c>
      <c r="B12714" s="83" t="s">
        <v>8116</v>
      </c>
      <c r="C12714" s="83" t="s">
        <v>232</v>
      </c>
      <c r="D12714" s="84">
        <v>3411.41</v>
      </c>
      <c r="E12714" s="522" t="s">
        <v>12890</v>
      </c>
    </row>
    <row r="12715" spans="1:5" ht="13.5" x14ac:dyDescent="0.25">
      <c r="A12715" s="83">
        <v>10422</v>
      </c>
      <c r="B12715" s="83" t="s">
        <v>8117</v>
      </c>
      <c r="C12715" s="83" t="s">
        <v>225</v>
      </c>
      <c r="D12715" s="84">
        <v>368.14</v>
      </c>
      <c r="E12715" s="522" t="s">
        <v>12890</v>
      </c>
    </row>
    <row r="12716" spans="1:5" ht="13.5" x14ac:dyDescent="0.25">
      <c r="A12716" s="83">
        <v>44019</v>
      </c>
      <c r="B12716" s="83" t="s">
        <v>8118</v>
      </c>
      <c r="C12716" s="83" t="s">
        <v>225</v>
      </c>
      <c r="D12716" s="84">
        <v>509.59</v>
      </c>
      <c r="E12716" s="522" t="s">
        <v>12890</v>
      </c>
    </row>
    <row r="12717" spans="1:5" ht="13.5" x14ac:dyDescent="0.25">
      <c r="A12717" s="83">
        <v>36520</v>
      </c>
      <c r="B12717" s="83" t="s">
        <v>8119</v>
      </c>
      <c r="C12717" s="83" t="s">
        <v>225</v>
      </c>
      <c r="D12717" s="84">
        <v>619.61</v>
      </c>
      <c r="E12717" s="522" t="s">
        <v>12890</v>
      </c>
    </row>
    <row r="12718" spans="1:5" ht="13.5" x14ac:dyDescent="0.25">
      <c r="A12718" s="83">
        <v>42319</v>
      </c>
      <c r="B12718" s="83" t="s">
        <v>8120</v>
      </c>
      <c r="C12718" s="83" t="s">
        <v>225</v>
      </c>
      <c r="D12718" s="84">
        <v>555.20000000000005</v>
      </c>
      <c r="E12718" s="522" t="s">
        <v>12890</v>
      </c>
    </row>
    <row r="12719" spans="1:5" ht="13.5" x14ac:dyDescent="0.25">
      <c r="A12719" s="83">
        <v>10420</v>
      </c>
      <c r="B12719" s="83" t="s">
        <v>8121</v>
      </c>
      <c r="C12719" s="83" t="s">
        <v>225</v>
      </c>
      <c r="D12719" s="84">
        <v>196.95</v>
      </c>
      <c r="E12719" s="522" t="s">
        <v>12890</v>
      </c>
    </row>
    <row r="12720" spans="1:5" ht="13.5" x14ac:dyDescent="0.25">
      <c r="A12720" s="83">
        <v>10421</v>
      </c>
      <c r="B12720" s="83" t="s">
        <v>8122</v>
      </c>
      <c r="C12720" s="83" t="s">
        <v>225</v>
      </c>
      <c r="D12720" s="84">
        <v>216.42</v>
      </c>
      <c r="E12720" s="522" t="s">
        <v>12890</v>
      </c>
    </row>
    <row r="12721" spans="1:5" ht="13.5" x14ac:dyDescent="0.25">
      <c r="A12721" s="83">
        <v>11786</v>
      </c>
      <c r="B12721" s="83" t="s">
        <v>8123</v>
      </c>
      <c r="C12721" s="83" t="s">
        <v>225</v>
      </c>
      <c r="D12721" s="84">
        <v>436.39</v>
      </c>
      <c r="E12721" s="522" t="s">
        <v>12890</v>
      </c>
    </row>
    <row r="12722" spans="1:5" ht="13.5" x14ac:dyDescent="0.25">
      <c r="A12722" s="83">
        <v>10</v>
      </c>
      <c r="B12722" s="83" t="s">
        <v>8124</v>
      </c>
      <c r="C12722" s="83" t="s">
        <v>225</v>
      </c>
      <c r="D12722" s="84">
        <v>12.52</v>
      </c>
      <c r="E12722" s="522" t="s">
        <v>12890</v>
      </c>
    </row>
    <row r="12723" spans="1:5" ht="13.5" x14ac:dyDescent="0.25">
      <c r="A12723" s="83">
        <v>4815</v>
      </c>
      <c r="B12723" s="83" t="s">
        <v>8125</v>
      </c>
      <c r="C12723" s="83" t="s">
        <v>225</v>
      </c>
      <c r="D12723" s="84">
        <v>6.04</v>
      </c>
      <c r="E12723" s="522" t="s">
        <v>12890</v>
      </c>
    </row>
    <row r="12724" spans="1:5" ht="13.5" x14ac:dyDescent="0.25">
      <c r="A12724" s="83">
        <v>541</v>
      </c>
      <c r="B12724" s="83" t="s">
        <v>8126</v>
      </c>
      <c r="C12724" s="83" t="s">
        <v>225</v>
      </c>
      <c r="D12724" s="84">
        <v>135</v>
      </c>
      <c r="E12724" s="522" t="s">
        <v>12890</v>
      </c>
    </row>
    <row r="12725" spans="1:5" ht="13.5" x14ac:dyDescent="0.25">
      <c r="A12725" s="83">
        <v>542</v>
      </c>
      <c r="B12725" s="83" t="s">
        <v>8127</v>
      </c>
      <c r="C12725" s="83" t="s">
        <v>225</v>
      </c>
      <c r="D12725" s="84">
        <v>169.22</v>
      </c>
      <c r="E12725" s="522" t="s">
        <v>12890</v>
      </c>
    </row>
    <row r="12726" spans="1:5" ht="13.5" x14ac:dyDescent="0.25">
      <c r="A12726" s="83">
        <v>540</v>
      </c>
      <c r="B12726" s="83" t="s">
        <v>8128</v>
      </c>
      <c r="C12726" s="83" t="s">
        <v>225</v>
      </c>
      <c r="D12726" s="84">
        <v>381.34</v>
      </c>
      <c r="E12726" s="522" t="s">
        <v>12890</v>
      </c>
    </row>
    <row r="12727" spans="1:5" ht="13.5" x14ac:dyDescent="0.25">
      <c r="A12727" s="83">
        <v>38364</v>
      </c>
      <c r="B12727" s="83" t="s">
        <v>8129</v>
      </c>
      <c r="C12727" s="83" t="s">
        <v>225</v>
      </c>
      <c r="D12727" s="84">
        <v>524.1</v>
      </c>
      <c r="E12727" s="522" t="s">
        <v>12890</v>
      </c>
    </row>
    <row r="12728" spans="1:5" ht="13.5" x14ac:dyDescent="0.25">
      <c r="A12728" s="83">
        <v>11692</v>
      </c>
      <c r="B12728" s="83" t="s">
        <v>8130</v>
      </c>
      <c r="C12728" s="83" t="s">
        <v>184</v>
      </c>
      <c r="D12728" s="84">
        <v>220.12</v>
      </c>
      <c r="E12728" s="522" t="s">
        <v>12890</v>
      </c>
    </row>
    <row r="12729" spans="1:5" ht="13.5" x14ac:dyDescent="0.25">
      <c r="A12729" s="83">
        <v>1746</v>
      </c>
      <c r="B12729" s="83" t="s">
        <v>8131</v>
      </c>
      <c r="C12729" s="83" t="s">
        <v>225</v>
      </c>
      <c r="D12729" s="84">
        <v>250</v>
      </c>
      <c r="E12729" s="522" t="s">
        <v>12890</v>
      </c>
    </row>
    <row r="12730" spans="1:5" ht="13.5" x14ac:dyDescent="0.25">
      <c r="A12730" s="83">
        <v>1748</v>
      </c>
      <c r="B12730" s="83" t="s">
        <v>8132</v>
      </c>
      <c r="C12730" s="83" t="s">
        <v>225</v>
      </c>
      <c r="D12730" s="84">
        <v>332.44</v>
      </c>
      <c r="E12730" s="522" t="s">
        <v>12890</v>
      </c>
    </row>
    <row r="12731" spans="1:5" ht="13.5" x14ac:dyDescent="0.25">
      <c r="A12731" s="83">
        <v>1749</v>
      </c>
      <c r="B12731" s="83" t="s">
        <v>8133</v>
      </c>
      <c r="C12731" s="83" t="s">
        <v>225</v>
      </c>
      <c r="D12731" s="84">
        <v>481.64</v>
      </c>
      <c r="E12731" s="522" t="s">
        <v>12890</v>
      </c>
    </row>
    <row r="12732" spans="1:5" ht="13.5" x14ac:dyDescent="0.25">
      <c r="A12732" s="83">
        <v>37412</v>
      </c>
      <c r="B12732" s="83" t="s">
        <v>8134</v>
      </c>
      <c r="C12732" s="83" t="s">
        <v>225</v>
      </c>
      <c r="D12732" s="84">
        <v>244.37</v>
      </c>
      <c r="E12732" s="522" t="s">
        <v>12890</v>
      </c>
    </row>
    <row r="12733" spans="1:5" ht="13.5" x14ac:dyDescent="0.25">
      <c r="A12733" s="83">
        <v>1745</v>
      </c>
      <c r="B12733" s="83" t="s">
        <v>8135</v>
      </c>
      <c r="C12733" s="83" t="s">
        <v>225</v>
      </c>
      <c r="D12733" s="84">
        <v>290.58999999999997</v>
      </c>
      <c r="E12733" s="522" t="s">
        <v>12890</v>
      </c>
    </row>
    <row r="12734" spans="1:5" ht="13.5" x14ac:dyDescent="0.25">
      <c r="A12734" s="83">
        <v>1750</v>
      </c>
      <c r="B12734" s="83" t="s">
        <v>8136</v>
      </c>
      <c r="C12734" s="83" t="s">
        <v>225</v>
      </c>
      <c r="D12734" s="84">
        <v>679.07</v>
      </c>
      <c r="E12734" s="522" t="s">
        <v>12890</v>
      </c>
    </row>
    <row r="12735" spans="1:5" ht="13.5" x14ac:dyDescent="0.25">
      <c r="A12735" s="83">
        <v>11687</v>
      </c>
      <c r="B12735" s="83" t="s">
        <v>8137</v>
      </c>
      <c r="C12735" s="83" t="s">
        <v>206</v>
      </c>
      <c r="D12735" s="84">
        <v>1081.97</v>
      </c>
      <c r="E12735" s="522" t="s">
        <v>12890</v>
      </c>
    </row>
    <row r="12736" spans="1:5" ht="13.5" x14ac:dyDescent="0.25">
      <c r="A12736" s="83">
        <v>11689</v>
      </c>
      <c r="B12736" s="83" t="s">
        <v>8138</v>
      </c>
      <c r="C12736" s="83" t="s">
        <v>206</v>
      </c>
      <c r="D12736" s="84">
        <v>1355.65</v>
      </c>
      <c r="E12736" s="522" t="s">
        <v>12890</v>
      </c>
    </row>
    <row r="12737" spans="1:5" ht="13.5" x14ac:dyDescent="0.25">
      <c r="A12737" s="83">
        <v>11693</v>
      </c>
      <c r="B12737" s="83" t="s">
        <v>8139</v>
      </c>
      <c r="C12737" s="83" t="s">
        <v>184</v>
      </c>
      <c r="D12737" s="84">
        <v>149.68</v>
      </c>
      <c r="E12737" s="522" t="s">
        <v>12890</v>
      </c>
    </row>
    <row r="12738" spans="1:5" ht="13.5" x14ac:dyDescent="0.25">
      <c r="A12738" s="83">
        <v>36215</v>
      </c>
      <c r="B12738" s="83" t="s">
        <v>8140</v>
      </c>
      <c r="C12738" s="83" t="s">
        <v>225</v>
      </c>
      <c r="D12738" s="84">
        <v>883.19</v>
      </c>
      <c r="E12738" s="522" t="s">
        <v>12890</v>
      </c>
    </row>
    <row r="12739" spans="1:5" ht="13.5" x14ac:dyDescent="0.25">
      <c r="A12739" s="83">
        <v>42439</v>
      </c>
      <c r="B12739" s="83" t="s">
        <v>8141</v>
      </c>
      <c r="C12739" s="83" t="s">
        <v>225</v>
      </c>
      <c r="D12739" s="84">
        <v>1197.21</v>
      </c>
      <c r="E12739" s="522" t="s">
        <v>12890</v>
      </c>
    </row>
    <row r="12740" spans="1:5" ht="13.5" x14ac:dyDescent="0.25">
      <c r="A12740" s="83">
        <v>38381</v>
      </c>
      <c r="B12740" s="83" t="s">
        <v>8142</v>
      </c>
      <c r="C12740" s="83" t="s">
        <v>225</v>
      </c>
      <c r="D12740" s="84">
        <v>10.33</v>
      </c>
      <c r="E12740" s="522" t="s">
        <v>12890</v>
      </c>
    </row>
    <row r="12741" spans="1:5" ht="13.5" x14ac:dyDescent="0.25">
      <c r="A12741" s="83">
        <v>39621</v>
      </c>
      <c r="B12741" s="83" t="s">
        <v>8143</v>
      </c>
      <c r="C12741" s="83" t="s">
        <v>8144</v>
      </c>
      <c r="D12741" s="84">
        <v>947.96</v>
      </c>
      <c r="E12741" s="522" t="s">
        <v>12890</v>
      </c>
    </row>
    <row r="12742" spans="1:5" ht="13.5" x14ac:dyDescent="0.25">
      <c r="A12742" s="83">
        <v>39624</v>
      </c>
      <c r="B12742" s="83" t="s">
        <v>8145</v>
      </c>
      <c r="C12742" s="83" t="s">
        <v>8144</v>
      </c>
      <c r="D12742" s="84">
        <v>1045.71</v>
      </c>
      <c r="E12742" s="522" t="s">
        <v>12890</v>
      </c>
    </row>
    <row r="12743" spans="1:5" ht="13.5" x14ac:dyDescent="0.25">
      <c r="A12743" s="83">
        <v>39615</v>
      </c>
      <c r="B12743" s="83" t="s">
        <v>8146</v>
      </c>
      <c r="C12743" s="83" t="s">
        <v>225</v>
      </c>
      <c r="D12743" s="84">
        <v>422.56</v>
      </c>
      <c r="E12743" s="522" t="s">
        <v>12890</v>
      </c>
    </row>
    <row r="12744" spans="1:5" ht="13.5" x14ac:dyDescent="0.25">
      <c r="A12744" s="83">
        <v>39620</v>
      </c>
      <c r="B12744" s="83" t="s">
        <v>8147</v>
      </c>
      <c r="C12744" s="83" t="s">
        <v>225</v>
      </c>
      <c r="D12744" s="84">
        <v>645.37</v>
      </c>
      <c r="E12744" s="522" t="s">
        <v>12890</v>
      </c>
    </row>
    <row r="12745" spans="1:5" ht="13.5" x14ac:dyDescent="0.25">
      <c r="A12745" s="83">
        <v>39623</v>
      </c>
      <c r="B12745" s="83" t="s">
        <v>8148</v>
      </c>
      <c r="C12745" s="83" t="s">
        <v>225</v>
      </c>
      <c r="D12745" s="84">
        <v>691.24</v>
      </c>
      <c r="E12745" s="522" t="s">
        <v>12890</v>
      </c>
    </row>
    <row r="12746" spans="1:5" ht="13.5" x14ac:dyDescent="0.25">
      <c r="A12746" s="83">
        <v>546</v>
      </c>
      <c r="B12746" s="83" t="s">
        <v>13245</v>
      </c>
      <c r="C12746" s="83" t="s">
        <v>260</v>
      </c>
      <c r="D12746" s="84">
        <v>13.97</v>
      </c>
      <c r="E12746" s="522" t="s">
        <v>12890</v>
      </c>
    </row>
    <row r="12747" spans="1:5" ht="13.5" x14ac:dyDescent="0.25">
      <c r="A12747" s="83">
        <v>566</v>
      </c>
      <c r="B12747" s="83" t="s">
        <v>13246</v>
      </c>
      <c r="C12747" s="83" t="s">
        <v>206</v>
      </c>
      <c r="D12747" s="84">
        <v>6.63</v>
      </c>
      <c r="E12747" s="522" t="s">
        <v>12890</v>
      </c>
    </row>
    <row r="12748" spans="1:5" ht="13.5" x14ac:dyDescent="0.25">
      <c r="A12748" s="83">
        <v>565</v>
      </c>
      <c r="B12748" s="83" t="s">
        <v>13247</v>
      </c>
      <c r="C12748" s="83" t="s">
        <v>206</v>
      </c>
      <c r="D12748" s="84">
        <v>24.16</v>
      </c>
      <c r="E12748" s="522" t="s">
        <v>12890</v>
      </c>
    </row>
    <row r="12749" spans="1:5" ht="13.5" x14ac:dyDescent="0.25">
      <c r="A12749" s="83">
        <v>555</v>
      </c>
      <c r="B12749" s="83" t="s">
        <v>13248</v>
      </c>
      <c r="C12749" s="83" t="s">
        <v>206</v>
      </c>
      <c r="D12749" s="84">
        <v>17.13</v>
      </c>
      <c r="E12749" s="522" t="s">
        <v>12890</v>
      </c>
    </row>
    <row r="12750" spans="1:5" ht="13.5" x14ac:dyDescent="0.25">
      <c r="A12750" s="83">
        <v>557</v>
      </c>
      <c r="B12750" s="83" t="s">
        <v>13249</v>
      </c>
      <c r="C12750" s="83" t="s">
        <v>206</v>
      </c>
      <c r="D12750" s="84">
        <v>53.75</v>
      </c>
      <c r="E12750" s="522" t="s">
        <v>12890</v>
      </c>
    </row>
    <row r="12751" spans="1:5" ht="13.5" x14ac:dyDescent="0.25">
      <c r="A12751" s="83">
        <v>552</v>
      </c>
      <c r="B12751" s="83" t="s">
        <v>13250</v>
      </c>
      <c r="C12751" s="83" t="s">
        <v>206</v>
      </c>
      <c r="D12751" s="84">
        <v>26.67</v>
      </c>
      <c r="E12751" s="522" t="s">
        <v>12890</v>
      </c>
    </row>
    <row r="12752" spans="1:5" ht="13.5" x14ac:dyDescent="0.25">
      <c r="A12752" s="83">
        <v>563</v>
      </c>
      <c r="B12752" s="83" t="s">
        <v>13251</v>
      </c>
      <c r="C12752" s="83" t="s">
        <v>206</v>
      </c>
      <c r="D12752" s="84">
        <v>40.07</v>
      </c>
      <c r="E12752" s="522" t="s">
        <v>12890</v>
      </c>
    </row>
    <row r="12753" spans="1:5" ht="13.5" x14ac:dyDescent="0.25">
      <c r="A12753" s="83">
        <v>549</v>
      </c>
      <c r="B12753" s="83" t="s">
        <v>13252</v>
      </c>
      <c r="C12753" s="83" t="s">
        <v>206</v>
      </c>
      <c r="D12753" s="84">
        <v>72.13</v>
      </c>
      <c r="E12753" s="522" t="s">
        <v>12890</v>
      </c>
    </row>
    <row r="12754" spans="1:5" ht="13.5" x14ac:dyDescent="0.25">
      <c r="A12754" s="83">
        <v>551</v>
      </c>
      <c r="B12754" s="83" t="s">
        <v>13253</v>
      </c>
      <c r="C12754" s="83" t="s">
        <v>206</v>
      </c>
      <c r="D12754" s="84">
        <v>142.81</v>
      </c>
      <c r="E12754" s="522" t="s">
        <v>12890</v>
      </c>
    </row>
    <row r="12755" spans="1:5" ht="13.5" x14ac:dyDescent="0.25">
      <c r="A12755" s="83">
        <v>559</v>
      </c>
      <c r="B12755" s="83" t="s">
        <v>13254</v>
      </c>
      <c r="C12755" s="83" t="s">
        <v>206</v>
      </c>
      <c r="D12755" s="84">
        <v>35.700000000000003</v>
      </c>
      <c r="E12755" s="522" t="s">
        <v>12890</v>
      </c>
    </row>
    <row r="12756" spans="1:5" ht="13.5" x14ac:dyDescent="0.25">
      <c r="A12756" s="83">
        <v>560</v>
      </c>
      <c r="B12756" s="83" t="s">
        <v>13255</v>
      </c>
      <c r="C12756" s="83" t="s">
        <v>206</v>
      </c>
      <c r="D12756" s="84">
        <v>44.66</v>
      </c>
      <c r="E12756" s="522" t="s">
        <v>12890</v>
      </c>
    </row>
    <row r="12757" spans="1:5" ht="13.5" x14ac:dyDescent="0.25">
      <c r="A12757" s="83">
        <v>547</v>
      </c>
      <c r="B12757" s="83" t="s">
        <v>13256</v>
      </c>
      <c r="C12757" s="83" t="s">
        <v>206</v>
      </c>
      <c r="D12757" s="84">
        <v>53.48</v>
      </c>
      <c r="E12757" s="522" t="s">
        <v>12890</v>
      </c>
    </row>
    <row r="12758" spans="1:5" ht="13.5" x14ac:dyDescent="0.25">
      <c r="A12758" s="83">
        <v>36207</v>
      </c>
      <c r="B12758" s="83" t="s">
        <v>8149</v>
      </c>
      <c r="C12758" s="83" t="s">
        <v>225</v>
      </c>
      <c r="D12758" s="84">
        <v>391.19</v>
      </c>
      <c r="E12758" s="522" t="s">
        <v>12890</v>
      </c>
    </row>
    <row r="12759" spans="1:5" ht="13.5" x14ac:dyDescent="0.25">
      <c r="A12759" s="83">
        <v>36209</v>
      </c>
      <c r="B12759" s="83" t="s">
        <v>8150</v>
      </c>
      <c r="C12759" s="83" t="s">
        <v>225</v>
      </c>
      <c r="D12759" s="84">
        <v>448.95</v>
      </c>
      <c r="E12759" s="522" t="s">
        <v>12890</v>
      </c>
    </row>
    <row r="12760" spans="1:5" ht="13.5" x14ac:dyDescent="0.25">
      <c r="A12760" s="83">
        <v>36210</v>
      </c>
      <c r="B12760" s="83" t="s">
        <v>8151</v>
      </c>
      <c r="C12760" s="83" t="s">
        <v>225</v>
      </c>
      <c r="D12760" s="84">
        <v>485.75</v>
      </c>
      <c r="E12760" s="522" t="s">
        <v>12890</v>
      </c>
    </row>
    <row r="12761" spans="1:5" ht="13.5" x14ac:dyDescent="0.25">
      <c r="A12761" s="83">
        <v>36204</v>
      </c>
      <c r="B12761" s="83" t="s">
        <v>8152</v>
      </c>
      <c r="C12761" s="83" t="s">
        <v>225</v>
      </c>
      <c r="D12761" s="84">
        <v>172.23</v>
      </c>
      <c r="E12761" s="522" t="s">
        <v>12890</v>
      </c>
    </row>
    <row r="12762" spans="1:5" ht="13.5" x14ac:dyDescent="0.25">
      <c r="A12762" s="83">
        <v>36205</v>
      </c>
      <c r="B12762" s="83" t="s">
        <v>8153</v>
      </c>
      <c r="C12762" s="83" t="s">
        <v>225</v>
      </c>
      <c r="D12762" s="84">
        <v>191.28</v>
      </c>
      <c r="E12762" s="522" t="s">
        <v>12890</v>
      </c>
    </row>
    <row r="12763" spans="1:5" ht="13.5" x14ac:dyDescent="0.25">
      <c r="A12763" s="83">
        <v>36081</v>
      </c>
      <c r="B12763" s="83" t="s">
        <v>8154</v>
      </c>
      <c r="C12763" s="83" t="s">
        <v>225</v>
      </c>
      <c r="D12763" s="84">
        <v>203.95</v>
      </c>
      <c r="E12763" s="522" t="s">
        <v>12890</v>
      </c>
    </row>
    <row r="12764" spans="1:5" ht="13.5" x14ac:dyDescent="0.25">
      <c r="A12764" s="83">
        <v>36206</v>
      </c>
      <c r="B12764" s="83" t="s">
        <v>8155</v>
      </c>
      <c r="C12764" s="83" t="s">
        <v>225</v>
      </c>
      <c r="D12764" s="84">
        <v>213.67</v>
      </c>
      <c r="E12764" s="522" t="s">
        <v>12890</v>
      </c>
    </row>
    <row r="12765" spans="1:5" ht="13.5" x14ac:dyDescent="0.25">
      <c r="A12765" s="83">
        <v>36218</v>
      </c>
      <c r="B12765" s="83" t="s">
        <v>8156</v>
      </c>
      <c r="C12765" s="83" t="s">
        <v>225</v>
      </c>
      <c r="D12765" s="84">
        <v>136.26</v>
      </c>
      <c r="E12765" s="522" t="s">
        <v>12890</v>
      </c>
    </row>
    <row r="12766" spans="1:5" ht="13.5" x14ac:dyDescent="0.25">
      <c r="A12766" s="83">
        <v>36220</v>
      </c>
      <c r="B12766" s="83" t="s">
        <v>8157</v>
      </c>
      <c r="C12766" s="83" t="s">
        <v>225</v>
      </c>
      <c r="D12766" s="84">
        <v>156.24</v>
      </c>
      <c r="E12766" s="522" t="s">
        <v>12890</v>
      </c>
    </row>
    <row r="12767" spans="1:5" ht="13.5" x14ac:dyDescent="0.25">
      <c r="A12767" s="83">
        <v>36080</v>
      </c>
      <c r="B12767" s="83" t="s">
        <v>8158</v>
      </c>
      <c r="C12767" s="83" t="s">
        <v>225</v>
      </c>
      <c r="D12767" s="84">
        <v>169</v>
      </c>
      <c r="E12767" s="522" t="s">
        <v>12890</v>
      </c>
    </row>
    <row r="12768" spans="1:5" ht="13.5" x14ac:dyDescent="0.25">
      <c r="A12768" s="83">
        <v>36223</v>
      </c>
      <c r="B12768" s="83" t="s">
        <v>8159</v>
      </c>
      <c r="C12768" s="83" t="s">
        <v>225</v>
      </c>
      <c r="D12768" s="84">
        <v>176.97</v>
      </c>
      <c r="E12768" s="522" t="s">
        <v>12890</v>
      </c>
    </row>
    <row r="12769" spans="1:5" ht="13.5" x14ac:dyDescent="0.25">
      <c r="A12769" s="83">
        <v>38127</v>
      </c>
      <c r="B12769" s="83" t="s">
        <v>8172</v>
      </c>
      <c r="C12769" s="83" t="s">
        <v>225</v>
      </c>
      <c r="D12769" s="84">
        <v>423.72</v>
      </c>
      <c r="E12769" s="522" t="s">
        <v>12890</v>
      </c>
    </row>
    <row r="12770" spans="1:5" ht="13.5" x14ac:dyDescent="0.25">
      <c r="A12770" s="83">
        <v>38060</v>
      </c>
      <c r="B12770" s="83" t="s">
        <v>8173</v>
      </c>
      <c r="C12770" s="83" t="s">
        <v>225</v>
      </c>
      <c r="D12770" s="84">
        <v>41.56</v>
      </c>
      <c r="E12770" s="522" t="s">
        <v>12890</v>
      </c>
    </row>
    <row r="12771" spans="1:5" ht="13.5" x14ac:dyDescent="0.25">
      <c r="A12771" s="83">
        <v>10956</v>
      </c>
      <c r="B12771" s="83" t="s">
        <v>8174</v>
      </c>
      <c r="C12771" s="83" t="s">
        <v>225</v>
      </c>
      <c r="D12771" s="84">
        <v>45.58</v>
      </c>
      <c r="E12771" s="522" t="s">
        <v>12890</v>
      </c>
    </row>
    <row r="12772" spans="1:5" ht="13.5" x14ac:dyDescent="0.25">
      <c r="A12772" s="83">
        <v>39380</v>
      </c>
      <c r="B12772" s="83" t="s">
        <v>8175</v>
      </c>
      <c r="C12772" s="83" t="s">
        <v>225</v>
      </c>
      <c r="D12772" s="84">
        <v>22.52</v>
      </c>
      <c r="E12772" s="522" t="s">
        <v>12890</v>
      </c>
    </row>
    <row r="12773" spans="1:5" ht="13.5" x14ac:dyDescent="0.25">
      <c r="A12773" s="83">
        <v>44172</v>
      </c>
      <c r="B12773" s="83" t="s">
        <v>13257</v>
      </c>
      <c r="C12773" s="83" t="s">
        <v>225</v>
      </c>
      <c r="D12773" s="84">
        <v>12.75</v>
      </c>
      <c r="E12773" s="522" t="s">
        <v>12890</v>
      </c>
    </row>
    <row r="12774" spans="1:5" ht="13.5" x14ac:dyDescent="0.25">
      <c r="A12774" s="83">
        <v>37597</v>
      </c>
      <c r="B12774" s="83" t="s">
        <v>8177</v>
      </c>
      <c r="C12774" s="83" t="s">
        <v>225</v>
      </c>
      <c r="D12774" s="84">
        <v>645703.12</v>
      </c>
      <c r="E12774" s="522" t="s">
        <v>12890</v>
      </c>
    </row>
    <row r="12775" spans="1:5" ht="13.5" x14ac:dyDescent="0.25">
      <c r="A12775" s="83">
        <v>183</v>
      </c>
      <c r="B12775" s="83" t="s">
        <v>8178</v>
      </c>
      <c r="C12775" s="83" t="s">
        <v>8179</v>
      </c>
      <c r="D12775" s="84">
        <v>194.9</v>
      </c>
      <c r="E12775" s="522" t="s">
        <v>12890</v>
      </c>
    </row>
    <row r="12776" spans="1:5" ht="13.5" x14ac:dyDescent="0.25">
      <c r="A12776" s="83">
        <v>184</v>
      </c>
      <c r="B12776" s="83" t="s">
        <v>8180</v>
      </c>
      <c r="C12776" s="83" t="s">
        <v>8179</v>
      </c>
      <c r="D12776" s="84">
        <v>120.71</v>
      </c>
      <c r="E12776" s="522" t="s">
        <v>12890</v>
      </c>
    </row>
    <row r="12777" spans="1:5" ht="13.5" x14ac:dyDescent="0.25">
      <c r="A12777" s="83">
        <v>181</v>
      </c>
      <c r="B12777" s="83" t="s">
        <v>8181</v>
      </c>
      <c r="C12777" s="83" t="s">
        <v>8179</v>
      </c>
      <c r="D12777" s="84">
        <v>260.27999999999997</v>
      </c>
      <c r="E12777" s="522" t="s">
        <v>12890</v>
      </c>
    </row>
    <row r="12778" spans="1:5" ht="13.5" x14ac:dyDescent="0.25">
      <c r="A12778" s="83">
        <v>20001</v>
      </c>
      <c r="B12778" s="83" t="s">
        <v>8182</v>
      </c>
      <c r="C12778" s="83" t="s">
        <v>8179</v>
      </c>
      <c r="D12778" s="84">
        <v>150.88999999999999</v>
      </c>
      <c r="E12778" s="522" t="s">
        <v>12890</v>
      </c>
    </row>
    <row r="12779" spans="1:5" ht="13.5" x14ac:dyDescent="0.25">
      <c r="A12779" s="83">
        <v>39837</v>
      </c>
      <c r="B12779" s="83" t="s">
        <v>8183</v>
      </c>
      <c r="C12779" s="83" t="s">
        <v>8179</v>
      </c>
      <c r="D12779" s="84">
        <v>394.94</v>
      </c>
      <c r="E12779" s="522" t="s">
        <v>12890</v>
      </c>
    </row>
    <row r="12780" spans="1:5" ht="13.5" x14ac:dyDescent="0.25">
      <c r="A12780" s="83">
        <v>43366</v>
      </c>
      <c r="B12780" s="83" t="s">
        <v>13258</v>
      </c>
      <c r="C12780" s="83" t="s">
        <v>260</v>
      </c>
      <c r="D12780" s="84">
        <v>2.34</v>
      </c>
      <c r="E12780" s="522" t="s">
        <v>12890</v>
      </c>
    </row>
    <row r="12781" spans="1:5" ht="13.5" x14ac:dyDescent="0.25">
      <c r="A12781" s="83">
        <v>10535</v>
      </c>
      <c r="B12781" s="83" t="s">
        <v>8184</v>
      </c>
      <c r="C12781" s="83" t="s">
        <v>225</v>
      </c>
      <c r="D12781" s="84">
        <v>4699</v>
      </c>
      <c r="E12781" s="522" t="s">
        <v>12890</v>
      </c>
    </row>
    <row r="12782" spans="1:5" ht="13.5" x14ac:dyDescent="0.25">
      <c r="A12782" s="83">
        <v>10537</v>
      </c>
      <c r="B12782" s="83" t="s">
        <v>8185</v>
      </c>
      <c r="C12782" s="83" t="s">
        <v>225</v>
      </c>
      <c r="D12782" s="84">
        <v>6408.16</v>
      </c>
      <c r="E12782" s="522" t="s">
        <v>12890</v>
      </c>
    </row>
    <row r="12783" spans="1:5" ht="13.5" x14ac:dyDescent="0.25">
      <c r="A12783" s="83">
        <v>13891</v>
      </c>
      <c r="B12783" s="83" t="s">
        <v>8186</v>
      </c>
      <c r="C12783" s="83" t="s">
        <v>225</v>
      </c>
      <c r="D12783" s="84">
        <v>5877.73</v>
      </c>
      <c r="E12783" s="522" t="s">
        <v>12890</v>
      </c>
    </row>
    <row r="12784" spans="1:5" ht="13.5" x14ac:dyDescent="0.25">
      <c r="A12784" s="83">
        <v>44492</v>
      </c>
      <c r="B12784" s="83" t="s">
        <v>8187</v>
      </c>
      <c r="C12784" s="83" t="s">
        <v>225</v>
      </c>
      <c r="D12784" s="84">
        <v>25565.74</v>
      </c>
      <c r="E12784" s="522" t="s">
        <v>12890</v>
      </c>
    </row>
    <row r="12785" spans="1:5" ht="13.5" x14ac:dyDescent="0.25">
      <c r="A12785" s="83">
        <v>36396</v>
      </c>
      <c r="B12785" s="83" t="s">
        <v>8188</v>
      </c>
      <c r="C12785" s="83" t="s">
        <v>225</v>
      </c>
      <c r="D12785" s="84">
        <v>5375.97</v>
      </c>
      <c r="E12785" s="522" t="s">
        <v>12890</v>
      </c>
    </row>
    <row r="12786" spans="1:5" ht="13.5" x14ac:dyDescent="0.25">
      <c r="A12786" s="83">
        <v>36397</v>
      </c>
      <c r="B12786" s="83" t="s">
        <v>8189</v>
      </c>
      <c r="C12786" s="83" t="s">
        <v>225</v>
      </c>
      <c r="D12786" s="84">
        <v>19114.57</v>
      </c>
      <c r="E12786" s="522" t="s">
        <v>12890</v>
      </c>
    </row>
    <row r="12787" spans="1:5" ht="13.5" x14ac:dyDescent="0.25">
      <c r="A12787" s="83">
        <v>36398</v>
      </c>
      <c r="B12787" s="83" t="s">
        <v>8190</v>
      </c>
      <c r="C12787" s="83" t="s">
        <v>225</v>
      </c>
      <c r="D12787" s="84">
        <v>23232.17</v>
      </c>
      <c r="E12787" s="522" t="s">
        <v>12890</v>
      </c>
    </row>
    <row r="12788" spans="1:5" ht="13.5" x14ac:dyDescent="0.25">
      <c r="A12788" s="83">
        <v>647</v>
      </c>
      <c r="B12788" s="83" t="s">
        <v>8191</v>
      </c>
      <c r="C12788" s="83" t="s">
        <v>547</v>
      </c>
      <c r="D12788" s="84">
        <v>22.57</v>
      </c>
      <c r="E12788" s="522" t="s">
        <v>12890</v>
      </c>
    </row>
    <row r="12789" spans="1:5" ht="13.5" x14ac:dyDescent="0.25">
      <c r="A12789" s="83">
        <v>40920</v>
      </c>
      <c r="B12789" s="83" t="s">
        <v>8192</v>
      </c>
      <c r="C12789" s="83" t="s">
        <v>232</v>
      </c>
      <c r="D12789" s="84">
        <v>3966.09</v>
      </c>
      <c r="E12789" s="522" t="s">
        <v>12890</v>
      </c>
    </row>
    <row r="12790" spans="1:5" ht="13.5" x14ac:dyDescent="0.25">
      <c r="A12790" s="83">
        <v>715</v>
      </c>
      <c r="B12790" s="83" t="s">
        <v>8193</v>
      </c>
      <c r="C12790" s="83" t="s">
        <v>225</v>
      </c>
      <c r="D12790" s="84">
        <v>23.5</v>
      </c>
      <c r="E12790" s="522" t="s">
        <v>12890</v>
      </c>
    </row>
    <row r="12791" spans="1:5" ht="13.5" x14ac:dyDescent="0.25">
      <c r="A12791" s="83">
        <v>716</v>
      </c>
      <c r="B12791" s="83" t="s">
        <v>8194</v>
      </c>
      <c r="C12791" s="83" t="s">
        <v>225</v>
      </c>
      <c r="D12791" s="84">
        <v>26.57</v>
      </c>
      <c r="E12791" s="522" t="s">
        <v>12890</v>
      </c>
    </row>
    <row r="12792" spans="1:5" ht="13.5" x14ac:dyDescent="0.25">
      <c r="A12792" s="83">
        <v>38783</v>
      </c>
      <c r="B12792" s="83" t="s">
        <v>8195</v>
      </c>
      <c r="C12792" s="83" t="s">
        <v>225</v>
      </c>
      <c r="D12792" s="84">
        <v>0.8</v>
      </c>
      <c r="E12792" s="522" t="s">
        <v>12890</v>
      </c>
    </row>
    <row r="12793" spans="1:5" ht="13.5" x14ac:dyDescent="0.25">
      <c r="A12793" s="83">
        <v>37593</v>
      </c>
      <c r="B12793" s="83" t="s">
        <v>8196</v>
      </c>
      <c r="C12793" s="83" t="s">
        <v>225</v>
      </c>
      <c r="D12793" s="84">
        <v>1.97</v>
      </c>
      <c r="E12793" s="522" t="s">
        <v>12890</v>
      </c>
    </row>
    <row r="12794" spans="1:5" ht="13.5" x14ac:dyDescent="0.25">
      <c r="A12794" s="83">
        <v>37594</v>
      </c>
      <c r="B12794" s="83" t="s">
        <v>8197</v>
      </c>
      <c r="C12794" s="83" t="s">
        <v>225</v>
      </c>
      <c r="D12794" s="84">
        <v>2.4500000000000002</v>
      </c>
      <c r="E12794" s="522" t="s">
        <v>12890</v>
      </c>
    </row>
    <row r="12795" spans="1:5" ht="13.5" x14ac:dyDescent="0.25">
      <c r="A12795" s="83">
        <v>37592</v>
      </c>
      <c r="B12795" s="83" t="s">
        <v>8198</v>
      </c>
      <c r="C12795" s="83" t="s">
        <v>225</v>
      </c>
      <c r="D12795" s="84">
        <v>1.55</v>
      </c>
      <c r="E12795" s="522" t="s">
        <v>12890</v>
      </c>
    </row>
    <row r="12796" spans="1:5" ht="13.5" x14ac:dyDescent="0.25">
      <c r="A12796" s="83">
        <v>7270</v>
      </c>
      <c r="B12796" s="83" t="s">
        <v>8199</v>
      </c>
      <c r="C12796" s="83" t="s">
        <v>225</v>
      </c>
      <c r="D12796" s="84">
        <v>0.69</v>
      </c>
      <c r="E12796" s="522" t="s">
        <v>12890</v>
      </c>
    </row>
    <row r="12797" spans="1:5" ht="13.5" x14ac:dyDescent="0.25">
      <c r="A12797" s="83">
        <v>7267</v>
      </c>
      <c r="B12797" s="83" t="s">
        <v>8200</v>
      </c>
      <c r="C12797" s="83" t="s">
        <v>225</v>
      </c>
      <c r="D12797" s="84">
        <v>0.54</v>
      </c>
      <c r="E12797" s="522" t="s">
        <v>12890</v>
      </c>
    </row>
    <row r="12798" spans="1:5" ht="13.5" x14ac:dyDescent="0.25">
      <c r="A12798" s="83">
        <v>7271</v>
      </c>
      <c r="B12798" s="83" t="s">
        <v>8201</v>
      </c>
      <c r="C12798" s="83" t="s">
        <v>225</v>
      </c>
      <c r="D12798" s="84">
        <v>0.6</v>
      </c>
      <c r="E12798" s="522" t="s">
        <v>12890</v>
      </c>
    </row>
    <row r="12799" spans="1:5" ht="13.5" x14ac:dyDescent="0.25">
      <c r="A12799" s="83">
        <v>7268</v>
      </c>
      <c r="B12799" s="83" t="s">
        <v>8204</v>
      </c>
      <c r="C12799" s="83" t="s">
        <v>225</v>
      </c>
      <c r="D12799" s="84">
        <v>0.83</v>
      </c>
      <c r="E12799" s="522" t="s">
        <v>12890</v>
      </c>
    </row>
    <row r="12800" spans="1:5" ht="13.5" x14ac:dyDescent="0.25">
      <c r="A12800" s="83">
        <v>41372</v>
      </c>
      <c r="B12800" s="83" t="s">
        <v>13259</v>
      </c>
      <c r="C12800" s="83" t="s">
        <v>184</v>
      </c>
      <c r="D12800" s="84">
        <v>91.91</v>
      </c>
      <c r="E12800" s="522" t="s">
        <v>12890</v>
      </c>
    </row>
    <row r="12801" spans="1:5" ht="13.5" x14ac:dyDescent="0.25">
      <c r="A12801" s="83">
        <v>41371</v>
      </c>
      <c r="B12801" s="83" t="s">
        <v>13260</v>
      </c>
      <c r="C12801" s="83" t="s">
        <v>184</v>
      </c>
      <c r="D12801" s="84">
        <v>54.33</v>
      </c>
      <c r="E12801" s="522" t="s">
        <v>12890</v>
      </c>
    </row>
    <row r="12802" spans="1:5" ht="13.5" x14ac:dyDescent="0.25">
      <c r="A12802" s="83">
        <v>34556</v>
      </c>
      <c r="B12802" s="83" t="s">
        <v>8205</v>
      </c>
      <c r="C12802" s="83" t="s">
        <v>225</v>
      </c>
      <c r="D12802" s="84">
        <v>4.1100000000000003</v>
      </c>
      <c r="E12802" s="522" t="s">
        <v>12890</v>
      </c>
    </row>
    <row r="12803" spans="1:5" ht="13.5" x14ac:dyDescent="0.25">
      <c r="A12803" s="83">
        <v>37873</v>
      </c>
      <c r="B12803" s="83" t="s">
        <v>8206</v>
      </c>
      <c r="C12803" s="83" t="s">
        <v>225</v>
      </c>
      <c r="D12803" s="84">
        <v>4.18</v>
      </c>
      <c r="E12803" s="522" t="s">
        <v>12890</v>
      </c>
    </row>
    <row r="12804" spans="1:5" ht="13.5" x14ac:dyDescent="0.25">
      <c r="A12804" s="83">
        <v>34564</v>
      </c>
      <c r="B12804" s="83" t="s">
        <v>8207</v>
      </c>
      <c r="C12804" s="83" t="s">
        <v>225</v>
      </c>
      <c r="D12804" s="84">
        <v>4.38</v>
      </c>
      <c r="E12804" s="522" t="s">
        <v>12890</v>
      </c>
    </row>
    <row r="12805" spans="1:5" ht="13.5" x14ac:dyDescent="0.25">
      <c r="A12805" s="83">
        <v>34565</v>
      </c>
      <c r="B12805" s="83" t="s">
        <v>8208</v>
      </c>
      <c r="C12805" s="83" t="s">
        <v>225</v>
      </c>
      <c r="D12805" s="84">
        <v>4.63</v>
      </c>
      <c r="E12805" s="522" t="s">
        <v>12890</v>
      </c>
    </row>
    <row r="12806" spans="1:5" ht="13.5" x14ac:dyDescent="0.25">
      <c r="A12806" s="83">
        <v>38590</v>
      </c>
      <c r="B12806" s="83" t="s">
        <v>8209</v>
      </c>
      <c r="C12806" s="83" t="s">
        <v>225</v>
      </c>
      <c r="D12806" s="84">
        <v>3.42</v>
      </c>
      <c r="E12806" s="522" t="s">
        <v>12890</v>
      </c>
    </row>
    <row r="12807" spans="1:5" ht="13.5" x14ac:dyDescent="0.25">
      <c r="A12807" s="83">
        <v>34566</v>
      </c>
      <c r="B12807" s="83" t="s">
        <v>8210</v>
      </c>
      <c r="C12807" s="83" t="s">
        <v>225</v>
      </c>
      <c r="D12807" s="84">
        <v>3.59</v>
      </c>
      <c r="E12807" s="522" t="s">
        <v>12890</v>
      </c>
    </row>
    <row r="12808" spans="1:5" ht="13.5" x14ac:dyDescent="0.25">
      <c r="A12808" s="83">
        <v>34567</v>
      </c>
      <c r="B12808" s="83" t="s">
        <v>8211</v>
      </c>
      <c r="C12808" s="83" t="s">
        <v>225</v>
      </c>
      <c r="D12808" s="84">
        <v>3.81</v>
      </c>
      <c r="E12808" s="522" t="s">
        <v>12890</v>
      </c>
    </row>
    <row r="12809" spans="1:5" ht="13.5" x14ac:dyDescent="0.25">
      <c r="A12809" s="83">
        <v>38591</v>
      </c>
      <c r="B12809" s="83" t="s">
        <v>8212</v>
      </c>
      <c r="C12809" s="83" t="s">
        <v>225</v>
      </c>
      <c r="D12809" s="84">
        <v>3.46</v>
      </c>
      <c r="E12809" s="522" t="s">
        <v>12890</v>
      </c>
    </row>
    <row r="12810" spans="1:5" ht="13.5" x14ac:dyDescent="0.25">
      <c r="A12810" s="83">
        <v>34568</v>
      </c>
      <c r="B12810" s="83" t="s">
        <v>8213</v>
      </c>
      <c r="C12810" s="83" t="s">
        <v>225</v>
      </c>
      <c r="D12810" s="84">
        <v>4.5</v>
      </c>
      <c r="E12810" s="522" t="s">
        <v>12890</v>
      </c>
    </row>
    <row r="12811" spans="1:5" ht="13.5" x14ac:dyDescent="0.25">
      <c r="A12811" s="83">
        <v>34569</v>
      </c>
      <c r="B12811" s="83" t="s">
        <v>8214</v>
      </c>
      <c r="C12811" s="83" t="s">
        <v>225</v>
      </c>
      <c r="D12811" s="84">
        <v>4.63</v>
      </c>
      <c r="E12811" s="522" t="s">
        <v>12890</v>
      </c>
    </row>
    <row r="12812" spans="1:5" ht="13.5" x14ac:dyDescent="0.25">
      <c r="A12812" s="83">
        <v>34570</v>
      </c>
      <c r="B12812" s="83" t="s">
        <v>8215</v>
      </c>
      <c r="C12812" s="83" t="s">
        <v>225</v>
      </c>
      <c r="D12812" s="84">
        <v>5.0199999999999996</v>
      </c>
      <c r="E12812" s="522" t="s">
        <v>12890</v>
      </c>
    </row>
    <row r="12813" spans="1:5" ht="13.5" x14ac:dyDescent="0.25">
      <c r="A12813" s="83">
        <v>25070</v>
      </c>
      <c r="B12813" s="83" t="s">
        <v>8216</v>
      </c>
      <c r="C12813" s="83" t="s">
        <v>225</v>
      </c>
      <c r="D12813" s="84">
        <v>3.78</v>
      </c>
      <c r="E12813" s="522" t="s">
        <v>12890</v>
      </c>
    </row>
    <row r="12814" spans="1:5" ht="13.5" x14ac:dyDescent="0.25">
      <c r="A12814" s="83">
        <v>34571</v>
      </c>
      <c r="B12814" s="83" t="s">
        <v>8217</v>
      </c>
      <c r="C12814" s="83" t="s">
        <v>225</v>
      </c>
      <c r="D12814" s="84">
        <v>3.82</v>
      </c>
      <c r="E12814" s="522" t="s">
        <v>12890</v>
      </c>
    </row>
    <row r="12815" spans="1:5" ht="13.5" x14ac:dyDescent="0.25">
      <c r="A12815" s="83">
        <v>34573</v>
      </c>
      <c r="B12815" s="83" t="s">
        <v>8218</v>
      </c>
      <c r="C12815" s="83" t="s">
        <v>225</v>
      </c>
      <c r="D12815" s="84">
        <v>4.0199999999999996</v>
      </c>
      <c r="E12815" s="522" t="s">
        <v>12890</v>
      </c>
    </row>
    <row r="12816" spans="1:5" ht="13.5" x14ac:dyDescent="0.25">
      <c r="A12816" s="83">
        <v>37107</v>
      </c>
      <c r="B12816" s="83" t="s">
        <v>8219</v>
      </c>
      <c r="C12816" s="83" t="s">
        <v>225</v>
      </c>
      <c r="D12816" s="84">
        <v>5.3</v>
      </c>
      <c r="E12816" s="522" t="s">
        <v>12890</v>
      </c>
    </row>
    <row r="12817" spans="1:5" ht="13.5" x14ac:dyDescent="0.25">
      <c r="A12817" s="83">
        <v>34576</v>
      </c>
      <c r="B12817" s="83" t="s">
        <v>8220</v>
      </c>
      <c r="C12817" s="83" t="s">
        <v>225</v>
      </c>
      <c r="D12817" s="84">
        <v>5.85</v>
      </c>
      <c r="E12817" s="522" t="s">
        <v>12890</v>
      </c>
    </row>
    <row r="12818" spans="1:5" ht="13.5" x14ac:dyDescent="0.25">
      <c r="A12818" s="83">
        <v>34577</v>
      </c>
      <c r="B12818" s="83" t="s">
        <v>8221</v>
      </c>
      <c r="C12818" s="83" t="s">
        <v>225</v>
      </c>
      <c r="D12818" s="84">
        <v>6.11</v>
      </c>
      <c r="E12818" s="522" t="s">
        <v>12890</v>
      </c>
    </row>
    <row r="12819" spans="1:5" ht="13.5" x14ac:dyDescent="0.25">
      <c r="A12819" s="83">
        <v>34578</v>
      </c>
      <c r="B12819" s="83" t="s">
        <v>8222</v>
      </c>
      <c r="C12819" s="83" t="s">
        <v>225</v>
      </c>
      <c r="D12819" s="84">
        <v>6.62</v>
      </c>
      <c r="E12819" s="522" t="s">
        <v>12890</v>
      </c>
    </row>
    <row r="12820" spans="1:5" ht="13.5" x14ac:dyDescent="0.25">
      <c r="A12820" s="83">
        <v>34579</v>
      </c>
      <c r="B12820" s="83" t="s">
        <v>8223</v>
      </c>
      <c r="C12820" s="83" t="s">
        <v>225</v>
      </c>
      <c r="D12820" s="84">
        <v>7.06</v>
      </c>
      <c r="E12820" s="522" t="s">
        <v>12890</v>
      </c>
    </row>
    <row r="12821" spans="1:5" ht="13.5" x14ac:dyDescent="0.25">
      <c r="A12821" s="83">
        <v>25067</v>
      </c>
      <c r="B12821" s="83" t="s">
        <v>8224</v>
      </c>
      <c r="C12821" s="83" t="s">
        <v>225</v>
      </c>
      <c r="D12821" s="84">
        <v>4.7300000000000004</v>
      </c>
      <c r="E12821" s="522" t="s">
        <v>12890</v>
      </c>
    </row>
    <row r="12822" spans="1:5" ht="13.5" x14ac:dyDescent="0.25">
      <c r="A12822" s="83">
        <v>34580</v>
      </c>
      <c r="B12822" s="83" t="s">
        <v>8225</v>
      </c>
      <c r="C12822" s="83" t="s">
        <v>225</v>
      </c>
      <c r="D12822" s="84">
        <v>5.28</v>
      </c>
      <c r="E12822" s="522" t="s">
        <v>12890</v>
      </c>
    </row>
    <row r="12823" spans="1:5" ht="13.5" x14ac:dyDescent="0.25">
      <c r="A12823" s="83">
        <v>25071</v>
      </c>
      <c r="B12823" s="83" t="s">
        <v>8226</v>
      </c>
      <c r="C12823" s="83" t="s">
        <v>225</v>
      </c>
      <c r="D12823" s="84">
        <v>2.63</v>
      </c>
      <c r="E12823" s="522" t="s">
        <v>12890</v>
      </c>
    </row>
    <row r="12824" spans="1:5" ht="13.5" x14ac:dyDescent="0.25">
      <c r="A12824" s="83">
        <v>44171</v>
      </c>
      <c r="B12824" s="83" t="s">
        <v>13261</v>
      </c>
      <c r="C12824" s="83" t="s">
        <v>225</v>
      </c>
      <c r="D12824" s="84">
        <v>36.369999999999997</v>
      </c>
      <c r="E12824" s="522" t="s">
        <v>12890</v>
      </c>
    </row>
    <row r="12825" spans="1:5" ht="13.5" x14ac:dyDescent="0.25">
      <c r="A12825" s="83">
        <v>38395</v>
      </c>
      <c r="B12825" s="83" t="s">
        <v>8227</v>
      </c>
      <c r="C12825" s="83" t="s">
        <v>225</v>
      </c>
      <c r="D12825" s="84">
        <v>8.6300000000000008</v>
      </c>
      <c r="E12825" s="522" t="s">
        <v>12890</v>
      </c>
    </row>
    <row r="12826" spans="1:5" ht="13.5" x14ac:dyDescent="0.25">
      <c r="A12826" s="83">
        <v>34583</v>
      </c>
      <c r="B12826" s="83" t="s">
        <v>8228</v>
      </c>
      <c r="C12826" s="83" t="s">
        <v>184</v>
      </c>
      <c r="D12826" s="84">
        <v>57.92</v>
      </c>
      <c r="E12826" s="522" t="s">
        <v>12890</v>
      </c>
    </row>
    <row r="12827" spans="1:5" ht="13.5" x14ac:dyDescent="0.25">
      <c r="A12827" s="83">
        <v>34584</v>
      </c>
      <c r="B12827" s="83" t="s">
        <v>8229</v>
      </c>
      <c r="C12827" s="83" t="s">
        <v>184</v>
      </c>
      <c r="D12827" s="84">
        <v>42.48</v>
      </c>
      <c r="E12827" s="522" t="s">
        <v>12890</v>
      </c>
    </row>
    <row r="12828" spans="1:5" ht="13.5" x14ac:dyDescent="0.25">
      <c r="A12828" s="83">
        <v>709</v>
      </c>
      <c r="B12828" s="83" t="s">
        <v>8230</v>
      </c>
      <c r="C12828" s="83" t="s">
        <v>184</v>
      </c>
      <c r="D12828" s="84">
        <v>777.77</v>
      </c>
      <c r="E12828" s="522" t="s">
        <v>12890</v>
      </c>
    </row>
    <row r="12829" spans="1:5" ht="13.5" x14ac:dyDescent="0.25">
      <c r="A12829" s="83">
        <v>34599</v>
      </c>
      <c r="B12829" s="83" t="s">
        <v>8231</v>
      </c>
      <c r="C12829" s="83" t="s">
        <v>225</v>
      </c>
      <c r="D12829" s="84">
        <v>2.7</v>
      </c>
      <c r="E12829" s="522" t="s">
        <v>12890</v>
      </c>
    </row>
    <row r="12830" spans="1:5" ht="13.5" x14ac:dyDescent="0.25">
      <c r="A12830" s="83">
        <v>34592</v>
      </c>
      <c r="B12830" s="83" t="s">
        <v>8232</v>
      </c>
      <c r="C12830" s="83" t="s">
        <v>225</v>
      </c>
      <c r="D12830" s="84">
        <v>3.01</v>
      </c>
      <c r="E12830" s="522" t="s">
        <v>12890</v>
      </c>
    </row>
    <row r="12831" spans="1:5" ht="13.5" x14ac:dyDescent="0.25">
      <c r="A12831" s="83">
        <v>37103</v>
      </c>
      <c r="B12831" s="83" t="s">
        <v>8233</v>
      </c>
      <c r="C12831" s="83" t="s">
        <v>225</v>
      </c>
      <c r="D12831" s="84">
        <v>3.44</v>
      </c>
      <c r="E12831" s="522" t="s">
        <v>12890</v>
      </c>
    </row>
    <row r="12832" spans="1:5" ht="13.5" x14ac:dyDescent="0.25">
      <c r="A12832" s="83">
        <v>34555</v>
      </c>
      <c r="B12832" s="83" t="s">
        <v>8234</v>
      </c>
      <c r="C12832" s="83" t="s">
        <v>225</v>
      </c>
      <c r="D12832" s="84">
        <v>4.37</v>
      </c>
      <c r="E12832" s="522" t="s">
        <v>12890</v>
      </c>
    </row>
    <row r="12833" spans="1:5" ht="13.5" x14ac:dyDescent="0.25">
      <c r="A12833" s="83">
        <v>674</v>
      </c>
      <c r="B12833" s="83" t="s">
        <v>8235</v>
      </c>
      <c r="C12833" s="83" t="s">
        <v>184</v>
      </c>
      <c r="D12833" s="84">
        <v>65.489999999999995</v>
      </c>
      <c r="E12833" s="522" t="s">
        <v>12890</v>
      </c>
    </row>
    <row r="12834" spans="1:5" ht="13.5" x14ac:dyDescent="0.25">
      <c r="A12834" s="83">
        <v>34600</v>
      </c>
      <c r="B12834" s="83" t="s">
        <v>8236</v>
      </c>
      <c r="C12834" s="83" t="s">
        <v>184</v>
      </c>
      <c r="D12834" s="84">
        <v>96.2</v>
      </c>
      <c r="E12834" s="522" t="s">
        <v>12890</v>
      </c>
    </row>
    <row r="12835" spans="1:5" ht="13.5" x14ac:dyDescent="0.25">
      <c r="A12835" s="83">
        <v>652</v>
      </c>
      <c r="B12835" s="83" t="s">
        <v>8237</v>
      </c>
      <c r="C12835" s="83" t="s">
        <v>184</v>
      </c>
      <c r="D12835" s="84">
        <v>147.36000000000001</v>
      </c>
      <c r="E12835" s="522" t="s">
        <v>12890</v>
      </c>
    </row>
    <row r="12836" spans="1:5" ht="13.5" x14ac:dyDescent="0.25">
      <c r="A12836" s="83">
        <v>651</v>
      </c>
      <c r="B12836" s="83" t="s">
        <v>8238</v>
      </c>
      <c r="C12836" s="83" t="s">
        <v>225</v>
      </c>
      <c r="D12836" s="84">
        <v>3.31</v>
      </c>
      <c r="E12836" s="522" t="s">
        <v>12890</v>
      </c>
    </row>
    <row r="12837" spans="1:5" ht="13.5" x14ac:dyDescent="0.25">
      <c r="A12837" s="83">
        <v>654</v>
      </c>
      <c r="B12837" s="83" t="s">
        <v>8239</v>
      </c>
      <c r="C12837" s="83" t="s">
        <v>225</v>
      </c>
      <c r="D12837" s="84">
        <v>4.1100000000000003</v>
      </c>
      <c r="E12837" s="522" t="s">
        <v>12890</v>
      </c>
    </row>
    <row r="12838" spans="1:5" ht="13.5" x14ac:dyDescent="0.25">
      <c r="A12838" s="83">
        <v>650</v>
      </c>
      <c r="B12838" s="83" t="s">
        <v>8240</v>
      </c>
      <c r="C12838" s="83" t="s">
        <v>225</v>
      </c>
      <c r="D12838" s="84">
        <v>2.65</v>
      </c>
      <c r="E12838" s="522" t="s">
        <v>12890</v>
      </c>
    </row>
    <row r="12839" spans="1:5" ht="13.5" x14ac:dyDescent="0.25">
      <c r="A12839" s="83">
        <v>718</v>
      </c>
      <c r="B12839" s="83" t="s">
        <v>8241</v>
      </c>
      <c r="C12839" s="83" t="s">
        <v>225</v>
      </c>
      <c r="D12839" s="84">
        <v>23.22</v>
      </c>
      <c r="E12839" s="522" t="s">
        <v>12890</v>
      </c>
    </row>
    <row r="12840" spans="1:5" ht="13.5" x14ac:dyDescent="0.25">
      <c r="A12840" s="83">
        <v>11981</v>
      </c>
      <c r="B12840" s="83" t="s">
        <v>8242</v>
      </c>
      <c r="C12840" s="83" t="s">
        <v>225</v>
      </c>
      <c r="D12840" s="84">
        <v>22.56</v>
      </c>
      <c r="E12840" s="522" t="s">
        <v>12890</v>
      </c>
    </row>
    <row r="12841" spans="1:5" ht="13.5" x14ac:dyDescent="0.25">
      <c r="A12841" s="83">
        <v>34586</v>
      </c>
      <c r="B12841" s="83" t="s">
        <v>8243</v>
      </c>
      <c r="C12841" s="83" t="s">
        <v>225</v>
      </c>
      <c r="D12841" s="84">
        <v>1.68</v>
      </c>
      <c r="E12841" s="522" t="s">
        <v>12890</v>
      </c>
    </row>
    <row r="12842" spans="1:5" ht="13.5" x14ac:dyDescent="0.25">
      <c r="A12842" s="83">
        <v>38603</v>
      </c>
      <c r="B12842" s="83" t="s">
        <v>8244</v>
      </c>
      <c r="C12842" s="83" t="s">
        <v>225</v>
      </c>
      <c r="D12842" s="84">
        <v>2.04</v>
      </c>
      <c r="E12842" s="522" t="s">
        <v>12890</v>
      </c>
    </row>
    <row r="12843" spans="1:5" ht="13.5" x14ac:dyDescent="0.25">
      <c r="A12843" s="83">
        <v>34588</v>
      </c>
      <c r="B12843" s="83" t="s">
        <v>8245</v>
      </c>
      <c r="C12843" s="83" t="s">
        <v>225</v>
      </c>
      <c r="D12843" s="84">
        <v>2.2000000000000002</v>
      </c>
      <c r="E12843" s="522" t="s">
        <v>12890</v>
      </c>
    </row>
    <row r="12844" spans="1:5" ht="13.5" x14ac:dyDescent="0.25">
      <c r="A12844" s="83">
        <v>34590</v>
      </c>
      <c r="B12844" s="83" t="s">
        <v>8246</v>
      </c>
      <c r="C12844" s="83" t="s">
        <v>225</v>
      </c>
      <c r="D12844" s="84">
        <v>2.0099999999999998</v>
      </c>
      <c r="E12844" s="522" t="s">
        <v>12890</v>
      </c>
    </row>
    <row r="12845" spans="1:5" ht="13.5" x14ac:dyDescent="0.25">
      <c r="A12845" s="83">
        <v>34591</v>
      </c>
      <c r="B12845" s="83" t="s">
        <v>8247</v>
      </c>
      <c r="C12845" s="83" t="s">
        <v>225</v>
      </c>
      <c r="D12845" s="84">
        <v>2.72</v>
      </c>
      <c r="E12845" s="522" t="s">
        <v>12890</v>
      </c>
    </row>
    <row r="12846" spans="1:5" ht="13.5" x14ac:dyDescent="0.25">
      <c r="A12846" s="83">
        <v>40517</v>
      </c>
      <c r="B12846" s="83" t="s">
        <v>8250</v>
      </c>
      <c r="C12846" s="83" t="s">
        <v>184</v>
      </c>
      <c r="D12846" s="84">
        <v>55.02</v>
      </c>
      <c r="E12846" s="522" t="s">
        <v>12890</v>
      </c>
    </row>
    <row r="12847" spans="1:5" ht="13.5" x14ac:dyDescent="0.25">
      <c r="A12847" s="83">
        <v>40515</v>
      </c>
      <c r="B12847" s="83" t="s">
        <v>8251</v>
      </c>
      <c r="C12847" s="83" t="s">
        <v>184</v>
      </c>
      <c r="D12847" s="84">
        <v>123.79</v>
      </c>
      <c r="E12847" s="522" t="s">
        <v>12890</v>
      </c>
    </row>
    <row r="12848" spans="1:5" ht="13.5" x14ac:dyDescent="0.25">
      <c r="A12848" s="83">
        <v>40529</v>
      </c>
      <c r="B12848" s="83" t="s">
        <v>8252</v>
      </c>
      <c r="C12848" s="83" t="s">
        <v>184</v>
      </c>
      <c r="D12848" s="84">
        <v>79.09</v>
      </c>
      <c r="E12848" s="522" t="s">
        <v>12890</v>
      </c>
    </row>
    <row r="12849" spans="1:5" ht="13.5" x14ac:dyDescent="0.25">
      <c r="A12849" s="83">
        <v>36170</v>
      </c>
      <c r="B12849" s="83" t="s">
        <v>8253</v>
      </c>
      <c r="C12849" s="83" t="s">
        <v>184</v>
      </c>
      <c r="D12849" s="84">
        <v>65.62</v>
      </c>
      <c r="E12849" s="522" t="s">
        <v>12890</v>
      </c>
    </row>
    <row r="12850" spans="1:5" ht="13.5" x14ac:dyDescent="0.25">
      <c r="A12850" s="83">
        <v>40524</v>
      </c>
      <c r="B12850" s="83" t="s">
        <v>8254</v>
      </c>
      <c r="C12850" s="83" t="s">
        <v>184</v>
      </c>
      <c r="D12850" s="84">
        <v>77.37</v>
      </c>
      <c r="E12850" s="522" t="s">
        <v>12890</v>
      </c>
    </row>
    <row r="12851" spans="1:5" ht="13.5" x14ac:dyDescent="0.25">
      <c r="A12851" s="83">
        <v>36156</v>
      </c>
      <c r="B12851" s="83" t="s">
        <v>8255</v>
      </c>
      <c r="C12851" s="83" t="s">
        <v>184</v>
      </c>
      <c r="D12851" s="84">
        <v>60.17</v>
      </c>
      <c r="E12851" s="522" t="s">
        <v>12890</v>
      </c>
    </row>
    <row r="12852" spans="1:5" ht="13.5" x14ac:dyDescent="0.25">
      <c r="A12852" s="83">
        <v>36155</v>
      </c>
      <c r="B12852" s="83" t="s">
        <v>8256</v>
      </c>
      <c r="C12852" s="83" t="s">
        <v>184</v>
      </c>
      <c r="D12852" s="84">
        <v>51.95</v>
      </c>
      <c r="E12852" s="522" t="s">
        <v>12890</v>
      </c>
    </row>
    <row r="12853" spans="1:5" ht="13.5" x14ac:dyDescent="0.25">
      <c r="A12853" s="83">
        <v>36154</v>
      </c>
      <c r="B12853" s="83" t="s">
        <v>8257</v>
      </c>
      <c r="C12853" s="83" t="s">
        <v>184</v>
      </c>
      <c r="D12853" s="84">
        <v>72.209999999999994</v>
      </c>
      <c r="E12853" s="522" t="s">
        <v>12890</v>
      </c>
    </row>
    <row r="12854" spans="1:5" ht="13.5" x14ac:dyDescent="0.25">
      <c r="A12854" s="83">
        <v>695</v>
      </c>
      <c r="B12854" s="83" t="s">
        <v>8258</v>
      </c>
      <c r="C12854" s="83" t="s">
        <v>184</v>
      </c>
      <c r="D12854" s="84">
        <v>53.04</v>
      </c>
      <c r="E12854" s="522" t="s">
        <v>12890</v>
      </c>
    </row>
    <row r="12855" spans="1:5" ht="13.5" x14ac:dyDescent="0.25">
      <c r="A12855" s="83">
        <v>679</v>
      </c>
      <c r="B12855" s="83" t="s">
        <v>8259</v>
      </c>
      <c r="C12855" s="83" t="s">
        <v>184</v>
      </c>
      <c r="D12855" s="84">
        <v>79.09</v>
      </c>
      <c r="E12855" s="522" t="s">
        <v>12890</v>
      </c>
    </row>
    <row r="12856" spans="1:5" ht="13.5" x14ac:dyDescent="0.25">
      <c r="A12856" s="83">
        <v>711</v>
      </c>
      <c r="B12856" s="83" t="s">
        <v>8260</v>
      </c>
      <c r="C12856" s="83" t="s">
        <v>184</v>
      </c>
      <c r="D12856" s="84">
        <v>52.32</v>
      </c>
      <c r="E12856" s="522" t="s">
        <v>12890</v>
      </c>
    </row>
    <row r="12857" spans="1:5" ht="13.5" x14ac:dyDescent="0.25">
      <c r="A12857" s="83">
        <v>712</v>
      </c>
      <c r="B12857" s="83" t="s">
        <v>8261</v>
      </c>
      <c r="C12857" s="83" t="s">
        <v>184</v>
      </c>
      <c r="D12857" s="84">
        <v>65.900000000000006</v>
      </c>
      <c r="E12857" s="522" t="s">
        <v>12890</v>
      </c>
    </row>
    <row r="12858" spans="1:5" ht="13.5" x14ac:dyDescent="0.25">
      <c r="A12858" s="83">
        <v>12614</v>
      </c>
      <c r="B12858" s="83" t="s">
        <v>13262</v>
      </c>
      <c r="C12858" s="83" t="s">
        <v>225</v>
      </c>
      <c r="D12858" s="84">
        <v>86.46</v>
      </c>
      <c r="E12858" s="522" t="s">
        <v>12890</v>
      </c>
    </row>
    <row r="12859" spans="1:5" ht="13.5" x14ac:dyDescent="0.25">
      <c r="A12859" s="83">
        <v>6140</v>
      </c>
      <c r="B12859" s="83" t="s">
        <v>8263</v>
      </c>
      <c r="C12859" s="83" t="s">
        <v>225</v>
      </c>
      <c r="D12859" s="84">
        <v>4.34</v>
      </c>
      <c r="E12859" s="522" t="s">
        <v>12890</v>
      </c>
    </row>
    <row r="12860" spans="1:5" ht="13.5" x14ac:dyDescent="0.25">
      <c r="A12860" s="83">
        <v>38399</v>
      </c>
      <c r="B12860" s="83" t="s">
        <v>8264</v>
      </c>
      <c r="C12860" s="83" t="s">
        <v>225</v>
      </c>
      <c r="D12860" s="84">
        <v>298.38</v>
      </c>
      <c r="E12860" s="522" t="s">
        <v>12890</v>
      </c>
    </row>
    <row r="12861" spans="1:5" ht="13.5" x14ac:dyDescent="0.25">
      <c r="A12861" s="83">
        <v>735</v>
      </c>
      <c r="B12861" s="83" t="s">
        <v>8265</v>
      </c>
      <c r="C12861" s="83" t="s">
        <v>225</v>
      </c>
      <c r="D12861" s="84">
        <v>2533.92</v>
      </c>
      <c r="E12861" s="522" t="s">
        <v>12890</v>
      </c>
    </row>
    <row r="12862" spans="1:5" ht="13.5" x14ac:dyDescent="0.25">
      <c r="A12862" s="83">
        <v>736</v>
      </c>
      <c r="B12862" s="83" t="s">
        <v>8266</v>
      </c>
      <c r="C12862" s="83" t="s">
        <v>225</v>
      </c>
      <c r="D12862" s="84">
        <v>2130.5700000000002</v>
      </c>
      <c r="E12862" s="522" t="s">
        <v>12890</v>
      </c>
    </row>
    <row r="12863" spans="1:5" ht="13.5" x14ac:dyDescent="0.25">
      <c r="A12863" s="83">
        <v>729</v>
      </c>
      <c r="B12863" s="83" t="s">
        <v>8267</v>
      </c>
      <c r="C12863" s="83" t="s">
        <v>225</v>
      </c>
      <c r="D12863" s="84">
        <v>868.23</v>
      </c>
      <c r="E12863" s="522" t="s">
        <v>12890</v>
      </c>
    </row>
    <row r="12864" spans="1:5" ht="13.5" x14ac:dyDescent="0.25">
      <c r="A12864" s="83">
        <v>39925</v>
      </c>
      <c r="B12864" s="83" t="s">
        <v>8268</v>
      </c>
      <c r="C12864" s="83" t="s">
        <v>225</v>
      </c>
      <c r="D12864" s="84">
        <v>12545.84</v>
      </c>
      <c r="E12864" s="522" t="s">
        <v>12890</v>
      </c>
    </row>
    <row r="12865" spans="1:5" ht="13.5" x14ac:dyDescent="0.25">
      <c r="A12865" s="83">
        <v>731</v>
      </c>
      <c r="B12865" s="83" t="s">
        <v>8269</v>
      </c>
      <c r="C12865" s="83" t="s">
        <v>225</v>
      </c>
      <c r="D12865" s="84">
        <v>845</v>
      </c>
      <c r="E12865" s="522" t="s">
        <v>12890</v>
      </c>
    </row>
    <row r="12866" spans="1:5" ht="13.5" x14ac:dyDescent="0.25">
      <c r="A12866" s="83">
        <v>10575</v>
      </c>
      <c r="B12866" s="83" t="s">
        <v>8270</v>
      </c>
      <c r="C12866" s="83" t="s">
        <v>225</v>
      </c>
      <c r="D12866" s="84">
        <v>1318.69</v>
      </c>
      <c r="E12866" s="522" t="s">
        <v>12890</v>
      </c>
    </row>
    <row r="12867" spans="1:5" ht="13.5" x14ac:dyDescent="0.25">
      <c r="A12867" s="83">
        <v>733</v>
      </c>
      <c r="B12867" s="83" t="s">
        <v>8271</v>
      </c>
      <c r="C12867" s="83" t="s">
        <v>225</v>
      </c>
      <c r="D12867" s="84">
        <v>1443.8</v>
      </c>
      <c r="E12867" s="522" t="s">
        <v>12890</v>
      </c>
    </row>
    <row r="12868" spans="1:5" ht="13.5" x14ac:dyDescent="0.25">
      <c r="A12868" s="83">
        <v>732</v>
      </c>
      <c r="B12868" s="83" t="s">
        <v>8272</v>
      </c>
      <c r="C12868" s="83" t="s">
        <v>225</v>
      </c>
      <c r="D12868" s="84">
        <v>1424.39</v>
      </c>
      <c r="E12868" s="522" t="s">
        <v>12890</v>
      </c>
    </row>
    <row r="12869" spans="1:5" ht="13.5" x14ac:dyDescent="0.25">
      <c r="A12869" s="83">
        <v>737</v>
      </c>
      <c r="B12869" s="83" t="s">
        <v>8273</v>
      </c>
      <c r="C12869" s="83" t="s">
        <v>225</v>
      </c>
      <c r="D12869" s="84">
        <v>7987.57</v>
      </c>
      <c r="E12869" s="522" t="s">
        <v>12890</v>
      </c>
    </row>
    <row r="12870" spans="1:5" ht="13.5" x14ac:dyDescent="0.25">
      <c r="A12870" s="83">
        <v>738</v>
      </c>
      <c r="B12870" s="83" t="s">
        <v>8274</v>
      </c>
      <c r="C12870" s="83" t="s">
        <v>225</v>
      </c>
      <c r="D12870" s="84">
        <v>3703.78</v>
      </c>
      <c r="E12870" s="522" t="s">
        <v>12890</v>
      </c>
    </row>
    <row r="12871" spans="1:5" ht="13.5" x14ac:dyDescent="0.25">
      <c r="A12871" s="83">
        <v>740</v>
      </c>
      <c r="B12871" s="83" t="s">
        <v>8275</v>
      </c>
      <c r="C12871" s="83" t="s">
        <v>225</v>
      </c>
      <c r="D12871" s="84">
        <v>7514.2</v>
      </c>
      <c r="E12871" s="522" t="s">
        <v>12890</v>
      </c>
    </row>
    <row r="12872" spans="1:5" ht="13.5" x14ac:dyDescent="0.25">
      <c r="A12872" s="83">
        <v>734</v>
      </c>
      <c r="B12872" s="83" t="s">
        <v>8276</v>
      </c>
      <c r="C12872" s="83" t="s">
        <v>225</v>
      </c>
      <c r="D12872" s="84">
        <v>1526.94</v>
      </c>
      <c r="E12872" s="522" t="s">
        <v>12890</v>
      </c>
    </row>
    <row r="12873" spans="1:5" ht="13.5" x14ac:dyDescent="0.25">
      <c r="A12873" s="83">
        <v>39008</v>
      </c>
      <c r="B12873" s="83" t="s">
        <v>8277</v>
      </c>
      <c r="C12873" s="83" t="s">
        <v>225</v>
      </c>
      <c r="D12873" s="84">
        <v>57282.239999999998</v>
      </c>
      <c r="E12873" s="522" t="s">
        <v>12890</v>
      </c>
    </row>
    <row r="12874" spans="1:5" ht="13.5" x14ac:dyDescent="0.25">
      <c r="A12874" s="83">
        <v>39009</v>
      </c>
      <c r="B12874" s="83" t="s">
        <v>8278</v>
      </c>
      <c r="C12874" s="83" t="s">
        <v>225</v>
      </c>
      <c r="D12874" s="84">
        <v>61370.82</v>
      </c>
      <c r="E12874" s="522" t="s">
        <v>12890</v>
      </c>
    </row>
    <row r="12875" spans="1:5" ht="13.5" x14ac:dyDescent="0.25">
      <c r="A12875" s="83">
        <v>10587</v>
      </c>
      <c r="B12875" s="83" t="s">
        <v>8279</v>
      </c>
      <c r="C12875" s="83" t="s">
        <v>225</v>
      </c>
      <c r="D12875" s="84">
        <v>3676.47</v>
      </c>
      <c r="E12875" s="522" t="s">
        <v>12890</v>
      </c>
    </row>
    <row r="12876" spans="1:5" ht="13.5" x14ac:dyDescent="0.25">
      <c r="A12876" s="83">
        <v>759</v>
      </c>
      <c r="B12876" s="83" t="s">
        <v>8280</v>
      </c>
      <c r="C12876" s="83" t="s">
        <v>225</v>
      </c>
      <c r="D12876" s="84">
        <v>5286.04</v>
      </c>
      <c r="E12876" s="522" t="s">
        <v>12890</v>
      </c>
    </row>
    <row r="12877" spans="1:5" ht="13.5" x14ac:dyDescent="0.25">
      <c r="A12877" s="83">
        <v>761</v>
      </c>
      <c r="B12877" s="83" t="s">
        <v>8281</v>
      </c>
      <c r="C12877" s="83" t="s">
        <v>225</v>
      </c>
      <c r="D12877" s="84">
        <v>8960.2800000000007</v>
      </c>
      <c r="E12877" s="522" t="s">
        <v>12890</v>
      </c>
    </row>
    <row r="12878" spans="1:5" ht="13.5" x14ac:dyDescent="0.25">
      <c r="A12878" s="83">
        <v>750</v>
      </c>
      <c r="B12878" s="83" t="s">
        <v>8282</v>
      </c>
      <c r="C12878" s="83" t="s">
        <v>225</v>
      </c>
      <c r="D12878" s="84">
        <v>8507.07</v>
      </c>
      <c r="E12878" s="522" t="s">
        <v>12890</v>
      </c>
    </row>
    <row r="12879" spans="1:5" ht="13.5" x14ac:dyDescent="0.25">
      <c r="A12879" s="83">
        <v>755</v>
      </c>
      <c r="B12879" s="83" t="s">
        <v>8283</v>
      </c>
      <c r="C12879" s="83" t="s">
        <v>225</v>
      </c>
      <c r="D12879" s="84">
        <v>34908.9</v>
      </c>
      <c r="E12879" s="522" t="s">
        <v>12890</v>
      </c>
    </row>
    <row r="12880" spans="1:5" ht="13.5" x14ac:dyDescent="0.25">
      <c r="A12880" s="83">
        <v>749</v>
      </c>
      <c r="B12880" s="83" t="s">
        <v>8284</v>
      </c>
      <c r="C12880" s="83" t="s">
        <v>225</v>
      </c>
      <c r="D12880" s="84">
        <v>12838.85</v>
      </c>
      <c r="E12880" s="522" t="s">
        <v>12890</v>
      </c>
    </row>
    <row r="12881" spans="1:5" ht="13.5" x14ac:dyDescent="0.25">
      <c r="A12881" s="83">
        <v>756</v>
      </c>
      <c r="B12881" s="83" t="s">
        <v>8285</v>
      </c>
      <c r="C12881" s="83" t="s">
        <v>225</v>
      </c>
      <c r="D12881" s="84">
        <v>38072.83</v>
      </c>
      <c r="E12881" s="522" t="s">
        <v>12890</v>
      </c>
    </row>
    <row r="12882" spans="1:5" ht="13.5" x14ac:dyDescent="0.25">
      <c r="A12882" s="83">
        <v>757</v>
      </c>
      <c r="B12882" s="83" t="s">
        <v>8286</v>
      </c>
      <c r="C12882" s="83" t="s">
        <v>225</v>
      </c>
      <c r="D12882" s="84">
        <v>17287.5</v>
      </c>
      <c r="E12882" s="522" t="s">
        <v>12890</v>
      </c>
    </row>
    <row r="12883" spans="1:5" ht="13.5" x14ac:dyDescent="0.25">
      <c r="A12883" s="83">
        <v>10588</v>
      </c>
      <c r="B12883" s="83" t="s">
        <v>8287</v>
      </c>
      <c r="C12883" s="83" t="s">
        <v>225</v>
      </c>
      <c r="D12883" s="84">
        <v>3816.64</v>
      </c>
      <c r="E12883" s="522" t="s">
        <v>12890</v>
      </c>
    </row>
    <row r="12884" spans="1:5" ht="13.5" x14ac:dyDescent="0.25">
      <c r="A12884" s="83">
        <v>10592</v>
      </c>
      <c r="B12884" s="83" t="s">
        <v>8288</v>
      </c>
      <c r="C12884" s="83" t="s">
        <v>225</v>
      </c>
      <c r="D12884" s="84">
        <v>4610</v>
      </c>
      <c r="E12884" s="522" t="s">
        <v>12890</v>
      </c>
    </row>
    <row r="12885" spans="1:5" ht="13.5" x14ac:dyDescent="0.25">
      <c r="A12885" s="83">
        <v>10589</v>
      </c>
      <c r="B12885" s="83" t="s">
        <v>8289</v>
      </c>
      <c r="C12885" s="83" t="s">
        <v>225</v>
      </c>
      <c r="D12885" s="84">
        <v>6193.24</v>
      </c>
      <c r="E12885" s="522" t="s">
        <v>12890</v>
      </c>
    </row>
    <row r="12886" spans="1:5" ht="13.5" x14ac:dyDescent="0.25">
      <c r="A12886" s="83">
        <v>760</v>
      </c>
      <c r="B12886" s="83" t="s">
        <v>8290</v>
      </c>
      <c r="C12886" s="83" t="s">
        <v>225</v>
      </c>
      <c r="D12886" s="84">
        <v>34575</v>
      </c>
      <c r="E12886" s="522" t="s">
        <v>12890</v>
      </c>
    </row>
    <row r="12887" spans="1:5" ht="13.5" x14ac:dyDescent="0.25">
      <c r="A12887" s="83">
        <v>751</v>
      </c>
      <c r="B12887" s="83" t="s">
        <v>8291</v>
      </c>
      <c r="C12887" s="83" t="s">
        <v>225</v>
      </c>
      <c r="D12887" s="84">
        <v>5445.56</v>
      </c>
      <c r="E12887" s="522" t="s">
        <v>12890</v>
      </c>
    </row>
    <row r="12888" spans="1:5" ht="13.5" x14ac:dyDescent="0.25">
      <c r="A12888" s="83">
        <v>754</v>
      </c>
      <c r="B12888" s="83" t="s">
        <v>8292</v>
      </c>
      <c r="C12888" s="83" t="s">
        <v>225</v>
      </c>
      <c r="D12888" s="84">
        <v>8643.75</v>
      </c>
      <c r="E12888" s="522" t="s">
        <v>12890</v>
      </c>
    </row>
    <row r="12889" spans="1:5" ht="13.5" x14ac:dyDescent="0.25">
      <c r="A12889" s="83">
        <v>44489</v>
      </c>
      <c r="B12889" s="83" t="s">
        <v>8293</v>
      </c>
      <c r="C12889" s="83" t="s">
        <v>225</v>
      </c>
      <c r="D12889" s="84">
        <v>215841.59</v>
      </c>
      <c r="E12889" s="522" t="s">
        <v>12890</v>
      </c>
    </row>
    <row r="12890" spans="1:5" ht="13.5" x14ac:dyDescent="0.25">
      <c r="A12890" s="83">
        <v>39917</v>
      </c>
      <c r="B12890" s="83" t="s">
        <v>8294</v>
      </c>
      <c r="C12890" s="83" t="s">
        <v>225</v>
      </c>
      <c r="D12890" s="84">
        <v>87989.66</v>
      </c>
      <c r="E12890" s="522" t="s">
        <v>12890</v>
      </c>
    </row>
    <row r="12891" spans="1:5" ht="13.5" x14ac:dyDescent="0.25">
      <c r="A12891" s="83">
        <v>38167</v>
      </c>
      <c r="B12891" s="83" t="s">
        <v>8295</v>
      </c>
      <c r="C12891" s="83" t="s">
        <v>8144</v>
      </c>
      <c r="D12891" s="84">
        <v>26.54</v>
      </c>
      <c r="E12891" s="522" t="s">
        <v>12890</v>
      </c>
    </row>
    <row r="12892" spans="1:5" ht="13.5" x14ac:dyDescent="0.25">
      <c r="A12892" s="83">
        <v>36145</v>
      </c>
      <c r="B12892" s="83" t="s">
        <v>8296</v>
      </c>
      <c r="C12892" s="83" t="s">
        <v>8144</v>
      </c>
      <c r="D12892" s="84">
        <v>41.47</v>
      </c>
      <c r="E12892" s="522" t="s">
        <v>12890</v>
      </c>
    </row>
    <row r="12893" spans="1:5" ht="13.5" x14ac:dyDescent="0.25">
      <c r="A12893" s="83">
        <v>12893</v>
      </c>
      <c r="B12893" s="83" t="s">
        <v>8297</v>
      </c>
      <c r="C12893" s="83" t="s">
        <v>8144</v>
      </c>
      <c r="D12893" s="84">
        <v>69.12</v>
      </c>
      <c r="E12893" s="522" t="s">
        <v>12890</v>
      </c>
    </row>
    <row r="12894" spans="1:5" ht="13.5" x14ac:dyDescent="0.25">
      <c r="A12894" s="83">
        <v>11685</v>
      </c>
      <c r="B12894" s="83" t="s">
        <v>8298</v>
      </c>
      <c r="C12894" s="83" t="s">
        <v>225</v>
      </c>
      <c r="D12894" s="84">
        <v>28.55</v>
      </c>
      <c r="E12894" s="522" t="s">
        <v>12890</v>
      </c>
    </row>
    <row r="12895" spans="1:5" ht="13.5" x14ac:dyDescent="0.25">
      <c r="A12895" s="83">
        <v>11680</v>
      </c>
      <c r="B12895" s="83" t="s">
        <v>8299</v>
      </c>
      <c r="C12895" s="83" t="s">
        <v>225</v>
      </c>
      <c r="D12895" s="84">
        <v>21.95</v>
      </c>
      <c r="E12895" s="522" t="s">
        <v>12890</v>
      </c>
    </row>
    <row r="12896" spans="1:5" ht="13.5" x14ac:dyDescent="0.25">
      <c r="A12896" s="83">
        <v>11679</v>
      </c>
      <c r="B12896" s="83" t="s">
        <v>8300</v>
      </c>
      <c r="C12896" s="83" t="s">
        <v>225</v>
      </c>
      <c r="D12896" s="84">
        <v>29.76</v>
      </c>
      <c r="E12896" s="522" t="s">
        <v>12890</v>
      </c>
    </row>
    <row r="12897" spans="1:5" ht="13.5" x14ac:dyDescent="0.25">
      <c r="A12897" s="83">
        <v>2512</v>
      </c>
      <c r="B12897" s="83" t="s">
        <v>8301</v>
      </c>
      <c r="C12897" s="83" t="s">
        <v>225</v>
      </c>
      <c r="D12897" s="84">
        <v>43.3</v>
      </c>
      <c r="E12897" s="522" t="s">
        <v>12890</v>
      </c>
    </row>
    <row r="12898" spans="1:5" ht="13.5" x14ac:dyDescent="0.25">
      <c r="A12898" s="83">
        <v>4374</v>
      </c>
      <c r="B12898" s="83" t="s">
        <v>8302</v>
      </c>
      <c r="C12898" s="83" t="s">
        <v>225</v>
      </c>
      <c r="D12898" s="84">
        <v>0.44</v>
      </c>
      <c r="E12898" s="522" t="s">
        <v>12890</v>
      </c>
    </row>
    <row r="12899" spans="1:5" ht="13.5" x14ac:dyDescent="0.25">
      <c r="A12899" s="83">
        <v>7568</v>
      </c>
      <c r="B12899" s="83" t="s">
        <v>8303</v>
      </c>
      <c r="C12899" s="83" t="s">
        <v>225</v>
      </c>
      <c r="D12899" s="84">
        <v>0.73</v>
      </c>
      <c r="E12899" s="522" t="s">
        <v>12890</v>
      </c>
    </row>
    <row r="12900" spans="1:5" ht="13.5" x14ac:dyDescent="0.25">
      <c r="A12900" s="83">
        <v>7584</v>
      </c>
      <c r="B12900" s="83" t="s">
        <v>8304</v>
      </c>
      <c r="C12900" s="83" t="s">
        <v>225</v>
      </c>
      <c r="D12900" s="84">
        <v>1.1200000000000001</v>
      </c>
      <c r="E12900" s="522" t="s">
        <v>12890</v>
      </c>
    </row>
    <row r="12901" spans="1:5" ht="13.5" x14ac:dyDescent="0.25">
      <c r="A12901" s="83">
        <v>11945</v>
      </c>
      <c r="B12901" s="83" t="s">
        <v>8305</v>
      </c>
      <c r="C12901" s="83" t="s">
        <v>225</v>
      </c>
      <c r="D12901" s="84">
        <v>7.0000000000000007E-2</v>
      </c>
      <c r="E12901" s="522" t="s">
        <v>12890</v>
      </c>
    </row>
    <row r="12902" spans="1:5" ht="13.5" x14ac:dyDescent="0.25">
      <c r="A12902" s="83">
        <v>11946</v>
      </c>
      <c r="B12902" s="83" t="s">
        <v>8306</v>
      </c>
      <c r="C12902" s="83" t="s">
        <v>225</v>
      </c>
      <c r="D12902" s="84">
        <v>0.08</v>
      </c>
      <c r="E12902" s="522" t="s">
        <v>12890</v>
      </c>
    </row>
    <row r="12903" spans="1:5" ht="13.5" x14ac:dyDescent="0.25">
      <c r="A12903" s="83">
        <v>4375</v>
      </c>
      <c r="B12903" s="83" t="s">
        <v>8307</v>
      </c>
      <c r="C12903" s="83" t="s">
        <v>225</v>
      </c>
      <c r="D12903" s="84">
        <v>0.12</v>
      </c>
      <c r="E12903" s="522" t="s">
        <v>12890</v>
      </c>
    </row>
    <row r="12904" spans="1:5" ht="13.5" x14ac:dyDescent="0.25">
      <c r="A12904" s="83">
        <v>11950</v>
      </c>
      <c r="B12904" s="83" t="s">
        <v>8308</v>
      </c>
      <c r="C12904" s="83" t="s">
        <v>225</v>
      </c>
      <c r="D12904" s="84">
        <v>0.24</v>
      </c>
      <c r="E12904" s="522" t="s">
        <v>12890</v>
      </c>
    </row>
    <row r="12905" spans="1:5" ht="13.5" x14ac:dyDescent="0.25">
      <c r="A12905" s="83">
        <v>4376</v>
      </c>
      <c r="B12905" s="83" t="s">
        <v>8309</v>
      </c>
      <c r="C12905" s="83" t="s">
        <v>225</v>
      </c>
      <c r="D12905" s="84">
        <v>0.23</v>
      </c>
      <c r="E12905" s="522" t="s">
        <v>12890</v>
      </c>
    </row>
    <row r="12906" spans="1:5" ht="13.5" x14ac:dyDescent="0.25">
      <c r="A12906" s="83">
        <v>7583</v>
      </c>
      <c r="B12906" s="83" t="s">
        <v>8310</v>
      </c>
      <c r="C12906" s="83" t="s">
        <v>225</v>
      </c>
      <c r="D12906" s="84">
        <v>0.5</v>
      </c>
      <c r="E12906" s="522" t="s">
        <v>12890</v>
      </c>
    </row>
    <row r="12907" spans="1:5" ht="13.5" x14ac:dyDescent="0.25">
      <c r="A12907" s="83">
        <v>4350</v>
      </c>
      <c r="B12907" s="83" t="s">
        <v>8311</v>
      </c>
      <c r="C12907" s="83" t="s">
        <v>225</v>
      </c>
      <c r="D12907" s="84">
        <v>0.71</v>
      </c>
      <c r="E12907" s="522" t="s">
        <v>12890</v>
      </c>
    </row>
    <row r="12908" spans="1:5" ht="13.5" x14ac:dyDescent="0.25">
      <c r="A12908" s="83">
        <v>44400</v>
      </c>
      <c r="B12908" s="83" t="s">
        <v>13263</v>
      </c>
      <c r="C12908" s="83" t="s">
        <v>225</v>
      </c>
      <c r="D12908" s="84">
        <v>34.67</v>
      </c>
      <c r="E12908" s="522" t="s">
        <v>12890</v>
      </c>
    </row>
    <row r="12909" spans="1:5" ht="13.5" x14ac:dyDescent="0.25">
      <c r="A12909" s="83">
        <v>39886</v>
      </c>
      <c r="B12909" s="83" t="s">
        <v>8312</v>
      </c>
      <c r="C12909" s="83" t="s">
        <v>225</v>
      </c>
      <c r="D12909" s="84">
        <v>5.7</v>
      </c>
      <c r="E12909" s="522" t="s">
        <v>12890</v>
      </c>
    </row>
    <row r="12910" spans="1:5" ht="13.5" x14ac:dyDescent="0.25">
      <c r="A12910" s="83">
        <v>39887</v>
      </c>
      <c r="B12910" s="83" t="s">
        <v>8313</v>
      </c>
      <c r="C12910" s="83" t="s">
        <v>225</v>
      </c>
      <c r="D12910" s="84">
        <v>8.5500000000000007</v>
      </c>
      <c r="E12910" s="522" t="s">
        <v>12890</v>
      </c>
    </row>
    <row r="12911" spans="1:5" ht="13.5" x14ac:dyDescent="0.25">
      <c r="A12911" s="83">
        <v>39888</v>
      </c>
      <c r="B12911" s="83" t="s">
        <v>8314</v>
      </c>
      <c r="C12911" s="83" t="s">
        <v>225</v>
      </c>
      <c r="D12911" s="84">
        <v>19.55</v>
      </c>
      <c r="E12911" s="522" t="s">
        <v>12890</v>
      </c>
    </row>
    <row r="12912" spans="1:5" ht="13.5" x14ac:dyDescent="0.25">
      <c r="A12912" s="83">
        <v>39890</v>
      </c>
      <c r="B12912" s="83" t="s">
        <v>8315</v>
      </c>
      <c r="C12912" s="83" t="s">
        <v>225</v>
      </c>
      <c r="D12912" s="84">
        <v>33.369999999999997</v>
      </c>
      <c r="E12912" s="522" t="s">
        <v>12890</v>
      </c>
    </row>
    <row r="12913" spans="1:5" ht="13.5" x14ac:dyDescent="0.25">
      <c r="A12913" s="83">
        <v>39891</v>
      </c>
      <c r="B12913" s="83" t="s">
        <v>8316</v>
      </c>
      <c r="C12913" s="83" t="s">
        <v>225</v>
      </c>
      <c r="D12913" s="84">
        <v>47.05</v>
      </c>
      <c r="E12913" s="522" t="s">
        <v>12890</v>
      </c>
    </row>
    <row r="12914" spans="1:5" ht="13.5" x14ac:dyDescent="0.25">
      <c r="A12914" s="83">
        <v>39892</v>
      </c>
      <c r="B12914" s="83" t="s">
        <v>8317</v>
      </c>
      <c r="C12914" s="83" t="s">
        <v>225</v>
      </c>
      <c r="D12914" s="84">
        <v>146.66999999999999</v>
      </c>
      <c r="E12914" s="522" t="s">
        <v>12890</v>
      </c>
    </row>
    <row r="12915" spans="1:5" ht="13.5" x14ac:dyDescent="0.25">
      <c r="A12915" s="83">
        <v>790</v>
      </c>
      <c r="B12915" s="83" t="s">
        <v>8318</v>
      </c>
      <c r="C12915" s="83" t="s">
        <v>225</v>
      </c>
      <c r="D12915" s="84">
        <v>21.7</v>
      </c>
      <c r="E12915" s="522" t="s">
        <v>12890</v>
      </c>
    </row>
    <row r="12916" spans="1:5" ht="13.5" x14ac:dyDescent="0.25">
      <c r="A12916" s="83">
        <v>766</v>
      </c>
      <c r="B12916" s="83" t="s">
        <v>8319</v>
      </c>
      <c r="C12916" s="83" t="s">
        <v>225</v>
      </c>
      <c r="D12916" s="84">
        <v>21.7</v>
      </c>
      <c r="E12916" s="522" t="s">
        <v>12890</v>
      </c>
    </row>
    <row r="12917" spans="1:5" ht="13.5" x14ac:dyDescent="0.25">
      <c r="A12917" s="83">
        <v>791</v>
      </c>
      <c r="B12917" s="83" t="s">
        <v>8320</v>
      </c>
      <c r="C12917" s="83" t="s">
        <v>225</v>
      </c>
      <c r="D12917" s="84">
        <v>21.7</v>
      </c>
      <c r="E12917" s="522" t="s">
        <v>12890</v>
      </c>
    </row>
    <row r="12918" spans="1:5" ht="13.5" x14ac:dyDescent="0.25">
      <c r="A12918" s="83">
        <v>767</v>
      </c>
      <c r="B12918" s="83" t="s">
        <v>8321</v>
      </c>
      <c r="C12918" s="83" t="s">
        <v>225</v>
      </c>
      <c r="D12918" s="84">
        <v>21.7</v>
      </c>
      <c r="E12918" s="522" t="s">
        <v>12890</v>
      </c>
    </row>
    <row r="12919" spans="1:5" ht="13.5" x14ac:dyDescent="0.25">
      <c r="A12919" s="83">
        <v>768</v>
      </c>
      <c r="B12919" s="83" t="s">
        <v>8322</v>
      </c>
      <c r="C12919" s="83" t="s">
        <v>225</v>
      </c>
      <c r="D12919" s="84">
        <v>17.04</v>
      </c>
      <c r="E12919" s="522" t="s">
        <v>12890</v>
      </c>
    </row>
    <row r="12920" spans="1:5" ht="13.5" x14ac:dyDescent="0.25">
      <c r="A12920" s="83">
        <v>789</v>
      </c>
      <c r="B12920" s="83" t="s">
        <v>8323</v>
      </c>
      <c r="C12920" s="83" t="s">
        <v>225</v>
      </c>
      <c r="D12920" s="84">
        <v>16.68</v>
      </c>
      <c r="E12920" s="522" t="s">
        <v>12890</v>
      </c>
    </row>
    <row r="12921" spans="1:5" ht="13.5" x14ac:dyDescent="0.25">
      <c r="A12921" s="83">
        <v>769</v>
      </c>
      <c r="B12921" s="83" t="s">
        <v>8324</v>
      </c>
      <c r="C12921" s="83" t="s">
        <v>225</v>
      </c>
      <c r="D12921" s="84">
        <v>17.04</v>
      </c>
      <c r="E12921" s="522" t="s">
        <v>12890</v>
      </c>
    </row>
    <row r="12922" spans="1:5" ht="13.5" x14ac:dyDescent="0.25">
      <c r="A12922" s="83">
        <v>770</v>
      </c>
      <c r="B12922" s="83" t="s">
        <v>8325</v>
      </c>
      <c r="C12922" s="83" t="s">
        <v>225</v>
      </c>
      <c r="D12922" s="84">
        <v>6.01</v>
      </c>
      <c r="E12922" s="522" t="s">
        <v>12890</v>
      </c>
    </row>
    <row r="12923" spans="1:5" ht="13.5" x14ac:dyDescent="0.25">
      <c r="A12923" s="83">
        <v>12394</v>
      </c>
      <c r="B12923" s="83" t="s">
        <v>8326</v>
      </c>
      <c r="C12923" s="83" t="s">
        <v>225</v>
      </c>
      <c r="D12923" s="84">
        <v>6.01</v>
      </c>
      <c r="E12923" s="522" t="s">
        <v>12890</v>
      </c>
    </row>
    <row r="12924" spans="1:5" ht="13.5" x14ac:dyDescent="0.25">
      <c r="A12924" s="83">
        <v>764</v>
      </c>
      <c r="B12924" s="83" t="s">
        <v>8327</v>
      </c>
      <c r="C12924" s="83" t="s">
        <v>225</v>
      </c>
      <c r="D12924" s="84">
        <v>10.49</v>
      </c>
      <c r="E12924" s="522" t="s">
        <v>12890</v>
      </c>
    </row>
    <row r="12925" spans="1:5" ht="13.5" x14ac:dyDescent="0.25">
      <c r="A12925" s="83">
        <v>765</v>
      </c>
      <c r="B12925" s="83" t="s">
        <v>8328</v>
      </c>
      <c r="C12925" s="83" t="s">
        <v>225</v>
      </c>
      <c r="D12925" s="84">
        <v>10.49</v>
      </c>
      <c r="E12925" s="522" t="s">
        <v>12890</v>
      </c>
    </row>
    <row r="12926" spans="1:5" ht="13.5" x14ac:dyDescent="0.25">
      <c r="A12926" s="83">
        <v>787</v>
      </c>
      <c r="B12926" s="83" t="s">
        <v>8329</v>
      </c>
      <c r="C12926" s="83" t="s">
        <v>225</v>
      </c>
      <c r="D12926" s="84">
        <v>46.86</v>
      </c>
      <c r="E12926" s="522" t="s">
        <v>12890</v>
      </c>
    </row>
    <row r="12927" spans="1:5" ht="13.5" x14ac:dyDescent="0.25">
      <c r="A12927" s="83">
        <v>774</v>
      </c>
      <c r="B12927" s="83" t="s">
        <v>8330</v>
      </c>
      <c r="C12927" s="83" t="s">
        <v>225</v>
      </c>
      <c r="D12927" s="84">
        <v>46.86</v>
      </c>
      <c r="E12927" s="522" t="s">
        <v>12890</v>
      </c>
    </row>
    <row r="12928" spans="1:5" ht="13.5" x14ac:dyDescent="0.25">
      <c r="A12928" s="83">
        <v>773</v>
      </c>
      <c r="B12928" s="83" t="s">
        <v>8331</v>
      </c>
      <c r="C12928" s="83" t="s">
        <v>225</v>
      </c>
      <c r="D12928" s="84">
        <v>46.86</v>
      </c>
      <c r="E12928" s="522" t="s">
        <v>12890</v>
      </c>
    </row>
    <row r="12929" spans="1:5" ht="13.5" x14ac:dyDescent="0.25">
      <c r="A12929" s="83">
        <v>775</v>
      </c>
      <c r="B12929" s="83" t="s">
        <v>8332</v>
      </c>
      <c r="C12929" s="83" t="s">
        <v>225</v>
      </c>
      <c r="D12929" s="84">
        <v>46.86</v>
      </c>
      <c r="E12929" s="522" t="s">
        <v>12890</v>
      </c>
    </row>
    <row r="12930" spans="1:5" ht="13.5" x14ac:dyDescent="0.25">
      <c r="A12930" s="83">
        <v>788</v>
      </c>
      <c r="B12930" s="83" t="s">
        <v>8333</v>
      </c>
      <c r="C12930" s="83" t="s">
        <v>225</v>
      </c>
      <c r="D12930" s="84">
        <v>29.12</v>
      </c>
      <c r="E12930" s="522" t="s">
        <v>12890</v>
      </c>
    </row>
    <row r="12931" spans="1:5" ht="13.5" x14ac:dyDescent="0.25">
      <c r="A12931" s="83">
        <v>772</v>
      </c>
      <c r="B12931" s="83" t="s">
        <v>8334</v>
      </c>
      <c r="C12931" s="83" t="s">
        <v>225</v>
      </c>
      <c r="D12931" s="84">
        <v>29.12</v>
      </c>
      <c r="E12931" s="522" t="s">
        <v>12890</v>
      </c>
    </row>
    <row r="12932" spans="1:5" ht="13.5" x14ac:dyDescent="0.25">
      <c r="A12932" s="83">
        <v>771</v>
      </c>
      <c r="B12932" s="83" t="s">
        <v>8335</v>
      </c>
      <c r="C12932" s="83" t="s">
        <v>225</v>
      </c>
      <c r="D12932" s="84">
        <v>29.12</v>
      </c>
      <c r="E12932" s="522" t="s">
        <v>12890</v>
      </c>
    </row>
    <row r="12933" spans="1:5" ht="13.5" x14ac:dyDescent="0.25">
      <c r="A12933" s="83">
        <v>779</v>
      </c>
      <c r="B12933" s="83" t="s">
        <v>8336</v>
      </c>
      <c r="C12933" s="83" t="s">
        <v>225</v>
      </c>
      <c r="D12933" s="84">
        <v>7.24</v>
      </c>
      <c r="E12933" s="522" t="s">
        <v>12890</v>
      </c>
    </row>
    <row r="12934" spans="1:5" ht="13.5" x14ac:dyDescent="0.25">
      <c r="A12934" s="83">
        <v>776</v>
      </c>
      <c r="B12934" s="83" t="s">
        <v>8337</v>
      </c>
      <c r="C12934" s="83" t="s">
        <v>225</v>
      </c>
      <c r="D12934" s="84">
        <v>69.08</v>
      </c>
      <c r="E12934" s="522" t="s">
        <v>12890</v>
      </c>
    </row>
    <row r="12935" spans="1:5" ht="13.5" x14ac:dyDescent="0.25">
      <c r="A12935" s="83">
        <v>777</v>
      </c>
      <c r="B12935" s="83" t="s">
        <v>8338</v>
      </c>
      <c r="C12935" s="83" t="s">
        <v>225</v>
      </c>
      <c r="D12935" s="84">
        <v>67.150000000000006</v>
      </c>
      <c r="E12935" s="522" t="s">
        <v>12890</v>
      </c>
    </row>
    <row r="12936" spans="1:5" ht="13.5" x14ac:dyDescent="0.25">
      <c r="A12936" s="83">
        <v>780</v>
      </c>
      <c r="B12936" s="83" t="s">
        <v>8339</v>
      </c>
      <c r="C12936" s="83" t="s">
        <v>225</v>
      </c>
      <c r="D12936" s="84">
        <v>67.489999999999995</v>
      </c>
      <c r="E12936" s="522" t="s">
        <v>12890</v>
      </c>
    </row>
    <row r="12937" spans="1:5" ht="13.5" x14ac:dyDescent="0.25">
      <c r="A12937" s="83">
        <v>778</v>
      </c>
      <c r="B12937" s="83" t="s">
        <v>8340</v>
      </c>
      <c r="C12937" s="83" t="s">
        <v>225</v>
      </c>
      <c r="D12937" s="84">
        <v>69.08</v>
      </c>
      <c r="E12937" s="522" t="s">
        <v>12890</v>
      </c>
    </row>
    <row r="12938" spans="1:5" ht="13.5" x14ac:dyDescent="0.25">
      <c r="A12938" s="83">
        <v>781</v>
      </c>
      <c r="B12938" s="83" t="s">
        <v>8341</v>
      </c>
      <c r="C12938" s="83" t="s">
        <v>225</v>
      </c>
      <c r="D12938" s="84">
        <v>127.63</v>
      </c>
      <c r="E12938" s="522" t="s">
        <v>12890</v>
      </c>
    </row>
    <row r="12939" spans="1:5" ht="13.5" x14ac:dyDescent="0.25">
      <c r="A12939" s="83">
        <v>786</v>
      </c>
      <c r="B12939" s="83" t="s">
        <v>8342</v>
      </c>
      <c r="C12939" s="83" t="s">
        <v>225</v>
      </c>
      <c r="D12939" s="84">
        <v>127.63</v>
      </c>
      <c r="E12939" s="522" t="s">
        <v>12890</v>
      </c>
    </row>
    <row r="12940" spans="1:5" ht="13.5" x14ac:dyDescent="0.25">
      <c r="A12940" s="83">
        <v>782</v>
      </c>
      <c r="B12940" s="83" t="s">
        <v>8343</v>
      </c>
      <c r="C12940" s="83" t="s">
        <v>225</v>
      </c>
      <c r="D12940" s="84">
        <v>127.63</v>
      </c>
      <c r="E12940" s="522" t="s">
        <v>12890</v>
      </c>
    </row>
    <row r="12941" spans="1:5" ht="13.5" x14ac:dyDescent="0.25">
      <c r="A12941" s="83">
        <v>783</v>
      </c>
      <c r="B12941" s="83" t="s">
        <v>8344</v>
      </c>
      <c r="C12941" s="83" t="s">
        <v>225</v>
      </c>
      <c r="D12941" s="84">
        <v>349.3</v>
      </c>
      <c r="E12941" s="522" t="s">
        <v>12890</v>
      </c>
    </row>
    <row r="12942" spans="1:5" ht="13.5" x14ac:dyDescent="0.25">
      <c r="A12942" s="83">
        <v>785</v>
      </c>
      <c r="B12942" s="83" t="s">
        <v>8345</v>
      </c>
      <c r="C12942" s="83" t="s">
        <v>225</v>
      </c>
      <c r="D12942" s="84">
        <v>369.07</v>
      </c>
      <c r="E12942" s="522" t="s">
        <v>12890</v>
      </c>
    </row>
    <row r="12943" spans="1:5" ht="13.5" x14ac:dyDescent="0.25">
      <c r="A12943" s="83">
        <v>784</v>
      </c>
      <c r="B12943" s="83" t="s">
        <v>8346</v>
      </c>
      <c r="C12943" s="83" t="s">
        <v>225</v>
      </c>
      <c r="D12943" s="84">
        <v>395.92</v>
      </c>
      <c r="E12943" s="522" t="s">
        <v>12890</v>
      </c>
    </row>
    <row r="12944" spans="1:5" ht="13.5" x14ac:dyDescent="0.25">
      <c r="A12944" s="83">
        <v>828</v>
      </c>
      <c r="B12944" s="83" t="s">
        <v>8348</v>
      </c>
      <c r="C12944" s="83" t="s">
        <v>225</v>
      </c>
      <c r="D12944" s="84">
        <v>0.94</v>
      </c>
      <c r="E12944" s="522" t="s">
        <v>12890</v>
      </c>
    </row>
    <row r="12945" spans="1:5" ht="13.5" x14ac:dyDescent="0.25">
      <c r="A12945" s="83">
        <v>829</v>
      </c>
      <c r="B12945" s="83" t="s">
        <v>8349</v>
      </c>
      <c r="C12945" s="83" t="s">
        <v>225</v>
      </c>
      <c r="D12945" s="84">
        <v>1.51</v>
      </c>
      <c r="E12945" s="522" t="s">
        <v>12890</v>
      </c>
    </row>
    <row r="12946" spans="1:5" ht="13.5" x14ac:dyDescent="0.25">
      <c r="A12946" s="83">
        <v>812</v>
      </c>
      <c r="B12946" s="83" t="s">
        <v>8350</v>
      </c>
      <c r="C12946" s="83" t="s">
        <v>225</v>
      </c>
      <c r="D12946" s="84">
        <v>3.33</v>
      </c>
      <c r="E12946" s="522" t="s">
        <v>12890</v>
      </c>
    </row>
    <row r="12947" spans="1:5" ht="13.5" x14ac:dyDescent="0.25">
      <c r="A12947" s="83">
        <v>819</v>
      </c>
      <c r="B12947" s="83" t="s">
        <v>8351</v>
      </c>
      <c r="C12947" s="83" t="s">
        <v>225</v>
      </c>
      <c r="D12947" s="84">
        <v>5.78</v>
      </c>
      <c r="E12947" s="522" t="s">
        <v>12890</v>
      </c>
    </row>
    <row r="12948" spans="1:5" ht="13.5" x14ac:dyDescent="0.25">
      <c r="A12948" s="83">
        <v>818</v>
      </c>
      <c r="B12948" s="83" t="s">
        <v>8352</v>
      </c>
      <c r="C12948" s="83" t="s">
        <v>225</v>
      </c>
      <c r="D12948" s="84">
        <v>10.79</v>
      </c>
      <c r="E12948" s="522" t="s">
        <v>12890</v>
      </c>
    </row>
    <row r="12949" spans="1:5" ht="13.5" x14ac:dyDescent="0.25">
      <c r="A12949" s="83">
        <v>832</v>
      </c>
      <c r="B12949" s="83" t="s">
        <v>8357</v>
      </c>
      <c r="C12949" s="83" t="s">
        <v>225</v>
      </c>
      <c r="D12949" s="84">
        <v>4.45</v>
      </c>
      <c r="E12949" s="522" t="s">
        <v>12890</v>
      </c>
    </row>
    <row r="12950" spans="1:5" ht="13.5" x14ac:dyDescent="0.25">
      <c r="A12950" s="83">
        <v>834</v>
      </c>
      <c r="B12950" s="83" t="s">
        <v>8359</v>
      </c>
      <c r="C12950" s="83" t="s">
        <v>225</v>
      </c>
      <c r="D12950" s="84">
        <v>5.77</v>
      </c>
      <c r="E12950" s="522" t="s">
        <v>12890</v>
      </c>
    </row>
    <row r="12951" spans="1:5" ht="13.5" x14ac:dyDescent="0.25">
      <c r="A12951" s="83">
        <v>813</v>
      </c>
      <c r="B12951" s="83" t="s">
        <v>8361</v>
      </c>
      <c r="C12951" s="83" t="s">
        <v>225</v>
      </c>
      <c r="D12951" s="84">
        <v>6.71</v>
      </c>
      <c r="E12951" s="522" t="s">
        <v>12890</v>
      </c>
    </row>
    <row r="12952" spans="1:5" ht="13.5" x14ac:dyDescent="0.25">
      <c r="A12952" s="83">
        <v>820</v>
      </c>
      <c r="B12952" s="83" t="s">
        <v>8362</v>
      </c>
      <c r="C12952" s="83" t="s">
        <v>225</v>
      </c>
      <c r="D12952" s="84">
        <v>9.0399999999999991</v>
      </c>
      <c r="E12952" s="522" t="s">
        <v>12890</v>
      </c>
    </row>
    <row r="12953" spans="1:5" ht="13.5" x14ac:dyDescent="0.25">
      <c r="A12953" s="83">
        <v>816</v>
      </c>
      <c r="B12953" s="83" t="s">
        <v>8363</v>
      </c>
      <c r="C12953" s="83" t="s">
        <v>225</v>
      </c>
      <c r="D12953" s="84">
        <v>16.100000000000001</v>
      </c>
      <c r="E12953" s="522" t="s">
        <v>12890</v>
      </c>
    </row>
    <row r="12954" spans="1:5" ht="13.5" x14ac:dyDescent="0.25">
      <c r="A12954" s="83">
        <v>814</v>
      </c>
      <c r="B12954" s="83" t="s">
        <v>8364</v>
      </c>
      <c r="C12954" s="83" t="s">
        <v>225</v>
      </c>
      <c r="D12954" s="84">
        <v>20</v>
      </c>
      <c r="E12954" s="522" t="s">
        <v>12890</v>
      </c>
    </row>
    <row r="12955" spans="1:5" ht="13.5" x14ac:dyDescent="0.25">
      <c r="A12955" s="83">
        <v>822</v>
      </c>
      <c r="B12955" s="83" t="s">
        <v>8366</v>
      </c>
      <c r="C12955" s="83" t="s">
        <v>225</v>
      </c>
      <c r="D12955" s="84">
        <v>26.11</v>
      </c>
      <c r="E12955" s="522" t="s">
        <v>12890</v>
      </c>
    </row>
    <row r="12956" spans="1:5" ht="13.5" x14ac:dyDescent="0.25">
      <c r="A12956" s="83">
        <v>821</v>
      </c>
      <c r="B12956" s="83" t="s">
        <v>8367</v>
      </c>
      <c r="C12956" s="83" t="s">
        <v>225</v>
      </c>
      <c r="D12956" s="84">
        <v>29.86</v>
      </c>
      <c r="E12956" s="522" t="s">
        <v>12890</v>
      </c>
    </row>
    <row r="12957" spans="1:5" ht="13.5" x14ac:dyDescent="0.25">
      <c r="A12957" s="83">
        <v>20086</v>
      </c>
      <c r="B12957" s="83" t="s">
        <v>8369</v>
      </c>
      <c r="C12957" s="83" t="s">
        <v>225</v>
      </c>
      <c r="D12957" s="84">
        <v>4.95</v>
      </c>
      <c r="E12957" s="522" t="s">
        <v>12890</v>
      </c>
    </row>
    <row r="12958" spans="1:5" ht="13.5" x14ac:dyDescent="0.25">
      <c r="A12958" s="83">
        <v>39191</v>
      </c>
      <c r="B12958" s="83" t="s">
        <v>8370</v>
      </c>
      <c r="C12958" s="83" t="s">
        <v>225</v>
      </c>
      <c r="D12958" s="84">
        <v>19.649999999999999</v>
      </c>
      <c r="E12958" s="522" t="s">
        <v>12890</v>
      </c>
    </row>
    <row r="12959" spans="1:5" ht="13.5" x14ac:dyDescent="0.25">
      <c r="A12959" s="83">
        <v>39190</v>
      </c>
      <c r="B12959" s="83" t="s">
        <v>8371</v>
      </c>
      <c r="C12959" s="83" t="s">
        <v>225</v>
      </c>
      <c r="D12959" s="84">
        <v>20.53</v>
      </c>
      <c r="E12959" s="522" t="s">
        <v>12890</v>
      </c>
    </row>
    <row r="12960" spans="1:5" ht="13.5" x14ac:dyDescent="0.25">
      <c r="A12960" s="83">
        <v>39189</v>
      </c>
      <c r="B12960" s="83" t="s">
        <v>8372</v>
      </c>
      <c r="C12960" s="83" t="s">
        <v>225</v>
      </c>
      <c r="D12960" s="84">
        <v>21.73</v>
      </c>
      <c r="E12960" s="522" t="s">
        <v>12890</v>
      </c>
    </row>
    <row r="12961" spans="1:5" ht="13.5" x14ac:dyDescent="0.25">
      <c r="A12961" s="83">
        <v>39186</v>
      </c>
      <c r="B12961" s="83" t="s">
        <v>8373</v>
      </c>
      <c r="C12961" s="83" t="s">
        <v>225</v>
      </c>
      <c r="D12961" s="84">
        <v>19.440000000000001</v>
      </c>
      <c r="E12961" s="522" t="s">
        <v>12890</v>
      </c>
    </row>
    <row r="12962" spans="1:5" ht="13.5" x14ac:dyDescent="0.25">
      <c r="A12962" s="83">
        <v>39188</v>
      </c>
      <c r="B12962" s="83" t="s">
        <v>8374</v>
      </c>
      <c r="C12962" s="83" t="s">
        <v>225</v>
      </c>
      <c r="D12962" s="84">
        <v>15.99</v>
      </c>
      <c r="E12962" s="522" t="s">
        <v>12890</v>
      </c>
    </row>
    <row r="12963" spans="1:5" ht="13.5" x14ac:dyDescent="0.25">
      <c r="A12963" s="83">
        <v>39187</v>
      </c>
      <c r="B12963" s="83" t="s">
        <v>8375</v>
      </c>
      <c r="C12963" s="83" t="s">
        <v>225</v>
      </c>
      <c r="D12963" s="84">
        <v>16.760000000000002</v>
      </c>
      <c r="E12963" s="522" t="s">
        <v>12890</v>
      </c>
    </row>
    <row r="12964" spans="1:5" ht="13.5" x14ac:dyDescent="0.25">
      <c r="A12964" s="83">
        <v>39184</v>
      </c>
      <c r="B12964" s="83" t="s">
        <v>8376</v>
      </c>
      <c r="C12964" s="83" t="s">
        <v>225</v>
      </c>
      <c r="D12964" s="84">
        <v>6.31</v>
      </c>
      <c r="E12964" s="522" t="s">
        <v>12890</v>
      </c>
    </row>
    <row r="12965" spans="1:5" ht="13.5" x14ac:dyDescent="0.25">
      <c r="A12965" s="83">
        <v>39185</v>
      </c>
      <c r="B12965" s="83" t="s">
        <v>8377</v>
      </c>
      <c r="C12965" s="83" t="s">
        <v>225</v>
      </c>
      <c r="D12965" s="84">
        <v>5.75</v>
      </c>
      <c r="E12965" s="522" t="s">
        <v>12890</v>
      </c>
    </row>
    <row r="12966" spans="1:5" ht="13.5" x14ac:dyDescent="0.25">
      <c r="A12966" s="83">
        <v>39198</v>
      </c>
      <c r="B12966" s="83" t="s">
        <v>8378</v>
      </c>
      <c r="C12966" s="83" t="s">
        <v>225</v>
      </c>
      <c r="D12966" s="84">
        <v>64.48</v>
      </c>
      <c r="E12966" s="522" t="s">
        <v>12890</v>
      </c>
    </row>
    <row r="12967" spans="1:5" ht="13.5" x14ac:dyDescent="0.25">
      <c r="A12967" s="83">
        <v>39197</v>
      </c>
      <c r="B12967" s="83" t="s">
        <v>8379</v>
      </c>
      <c r="C12967" s="83" t="s">
        <v>225</v>
      </c>
      <c r="D12967" s="84">
        <v>67.349999999999994</v>
      </c>
      <c r="E12967" s="522" t="s">
        <v>12890</v>
      </c>
    </row>
    <row r="12968" spans="1:5" ht="13.5" x14ac:dyDescent="0.25">
      <c r="A12968" s="83">
        <v>39196</v>
      </c>
      <c r="B12968" s="83" t="s">
        <v>8380</v>
      </c>
      <c r="C12968" s="83" t="s">
        <v>225</v>
      </c>
      <c r="D12968" s="84">
        <v>69.459999999999994</v>
      </c>
      <c r="E12968" s="522" t="s">
        <v>12890</v>
      </c>
    </row>
    <row r="12969" spans="1:5" ht="13.5" x14ac:dyDescent="0.25">
      <c r="A12969" s="83">
        <v>39199</v>
      </c>
      <c r="B12969" s="83" t="s">
        <v>8381</v>
      </c>
      <c r="C12969" s="83" t="s">
        <v>225</v>
      </c>
      <c r="D12969" s="84">
        <v>62.05</v>
      </c>
      <c r="E12969" s="522" t="s">
        <v>12890</v>
      </c>
    </row>
    <row r="12970" spans="1:5" ht="13.5" x14ac:dyDescent="0.25">
      <c r="A12970" s="83">
        <v>39195</v>
      </c>
      <c r="B12970" s="83" t="s">
        <v>8382</v>
      </c>
      <c r="C12970" s="83" t="s">
        <v>225</v>
      </c>
      <c r="D12970" s="84">
        <v>35.81</v>
      </c>
      <c r="E12970" s="522" t="s">
        <v>12890</v>
      </c>
    </row>
    <row r="12971" spans="1:5" ht="13.5" x14ac:dyDescent="0.25">
      <c r="A12971" s="83">
        <v>39194</v>
      </c>
      <c r="B12971" s="83" t="s">
        <v>8383</v>
      </c>
      <c r="C12971" s="83" t="s">
        <v>225</v>
      </c>
      <c r="D12971" s="84">
        <v>38.33</v>
      </c>
      <c r="E12971" s="522" t="s">
        <v>12890</v>
      </c>
    </row>
    <row r="12972" spans="1:5" ht="13.5" x14ac:dyDescent="0.25">
      <c r="A12972" s="83">
        <v>39193</v>
      </c>
      <c r="B12972" s="83" t="s">
        <v>8384</v>
      </c>
      <c r="C12972" s="83" t="s">
        <v>225</v>
      </c>
      <c r="D12972" s="84">
        <v>42.01</v>
      </c>
      <c r="E12972" s="522" t="s">
        <v>12890</v>
      </c>
    </row>
    <row r="12973" spans="1:5" ht="13.5" x14ac:dyDescent="0.25">
      <c r="A12973" s="83">
        <v>39192</v>
      </c>
      <c r="B12973" s="83" t="s">
        <v>8385</v>
      </c>
      <c r="C12973" s="83" t="s">
        <v>225</v>
      </c>
      <c r="D12973" s="84">
        <v>43.7</v>
      </c>
      <c r="E12973" s="522" t="s">
        <v>12890</v>
      </c>
    </row>
    <row r="12974" spans="1:5" ht="13.5" x14ac:dyDescent="0.25">
      <c r="A12974" s="83">
        <v>39920</v>
      </c>
      <c r="B12974" s="83" t="s">
        <v>8386</v>
      </c>
      <c r="C12974" s="83" t="s">
        <v>225</v>
      </c>
      <c r="D12974" s="84">
        <v>5.29</v>
      </c>
      <c r="E12974" s="522" t="s">
        <v>12890</v>
      </c>
    </row>
    <row r="12975" spans="1:5" ht="13.5" x14ac:dyDescent="0.25">
      <c r="A12975" s="83">
        <v>39201</v>
      </c>
      <c r="B12975" s="83" t="s">
        <v>8387</v>
      </c>
      <c r="C12975" s="83" t="s">
        <v>225</v>
      </c>
      <c r="D12975" s="84">
        <v>77.09</v>
      </c>
      <c r="E12975" s="522" t="s">
        <v>12890</v>
      </c>
    </row>
    <row r="12976" spans="1:5" ht="13.5" x14ac:dyDescent="0.25">
      <c r="A12976" s="83">
        <v>39200</v>
      </c>
      <c r="B12976" s="83" t="s">
        <v>8388</v>
      </c>
      <c r="C12976" s="83" t="s">
        <v>225</v>
      </c>
      <c r="D12976" s="84">
        <v>77.709999999999994</v>
      </c>
      <c r="E12976" s="522" t="s">
        <v>12890</v>
      </c>
    </row>
    <row r="12977" spans="1:5" ht="13.5" x14ac:dyDescent="0.25">
      <c r="A12977" s="83">
        <v>39203</v>
      </c>
      <c r="B12977" s="83" t="s">
        <v>8389</v>
      </c>
      <c r="C12977" s="83" t="s">
        <v>225</v>
      </c>
      <c r="D12977" s="84">
        <v>62.74</v>
      </c>
      <c r="E12977" s="522" t="s">
        <v>12890</v>
      </c>
    </row>
    <row r="12978" spans="1:5" ht="13.5" x14ac:dyDescent="0.25">
      <c r="A12978" s="83">
        <v>39202</v>
      </c>
      <c r="B12978" s="83" t="s">
        <v>8390</v>
      </c>
      <c r="C12978" s="83" t="s">
        <v>225</v>
      </c>
      <c r="D12978" s="84">
        <v>73.709999999999994</v>
      </c>
      <c r="E12978" s="522" t="s">
        <v>12890</v>
      </c>
    </row>
    <row r="12979" spans="1:5" ht="13.5" x14ac:dyDescent="0.25">
      <c r="A12979" s="83">
        <v>39205</v>
      </c>
      <c r="B12979" s="83" t="s">
        <v>8391</v>
      </c>
      <c r="C12979" s="83" t="s">
        <v>225</v>
      </c>
      <c r="D12979" s="84">
        <v>122.97</v>
      </c>
      <c r="E12979" s="522" t="s">
        <v>12890</v>
      </c>
    </row>
    <row r="12980" spans="1:5" ht="13.5" x14ac:dyDescent="0.25">
      <c r="A12980" s="83">
        <v>39204</v>
      </c>
      <c r="B12980" s="83" t="s">
        <v>8392</v>
      </c>
      <c r="C12980" s="83" t="s">
        <v>225</v>
      </c>
      <c r="D12980" s="84">
        <v>125.94</v>
      </c>
      <c r="E12980" s="522" t="s">
        <v>12890</v>
      </c>
    </row>
    <row r="12981" spans="1:5" ht="13.5" x14ac:dyDescent="0.25">
      <c r="A12981" s="83">
        <v>39206</v>
      </c>
      <c r="B12981" s="83" t="s">
        <v>8393</v>
      </c>
      <c r="C12981" s="83" t="s">
        <v>225</v>
      </c>
      <c r="D12981" s="84">
        <v>119.48</v>
      </c>
      <c r="E12981" s="522" t="s">
        <v>12890</v>
      </c>
    </row>
    <row r="12982" spans="1:5" ht="13.5" x14ac:dyDescent="0.25">
      <c r="A12982" s="83">
        <v>798</v>
      </c>
      <c r="B12982" s="83" t="s">
        <v>8395</v>
      </c>
      <c r="C12982" s="83" t="s">
        <v>225</v>
      </c>
      <c r="D12982" s="84">
        <v>1.86</v>
      </c>
      <c r="E12982" s="522" t="s">
        <v>12890</v>
      </c>
    </row>
    <row r="12983" spans="1:5" ht="13.5" x14ac:dyDescent="0.25">
      <c r="A12983" s="83">
        <v>797</v>
      </c>
      <c r="B12983" s="83" t="s">
        <v>13264</v>
      </c>
      <c r="C12983" s="83" t="s">
        <v>225</v>
      </c>
      <c r="D12983" s="84">
        <v>13.52</v>
      </c>
      <c r="E12983" s="522" t="s">
        <v>12890</v>
      </c>
    </row>
    <row r="12984" spans="1:5" ht="13.5" x14ac:dyDescent="0.25">
      <c r="A12984" s="83">
        <v>796</v>
      </c>
      <c r="B12984" s="83" t="s">
        <v>13265</v>
      </c>
      <c r="C12984" s="83" t="s">
        <v>225</v>
      </c>
      <c r="D12984" s="84">
        <v>11.48</v>
      </c>
      <c r="E12984" s="522" t="s">
        <v>12890</v>
      </c>
    </row>
    <row r="12985" spans="1:5" ht="13.5" x14ac:dyDescent="0.25">
      <c r="A12985" s="83">
        <v>799</v>
      </c>
      <c r="B12985" s="83" t="s">
        <v>13266</v>
      </c>
      <c r="C12985" s="83" t="s">
        <v>225</v>
      </c>
      <c r="D12985" s="84">
        <v>5.55</v>
      </c>
      <c r="E12985" s="522" t="s">
        <v>12890</v>
      </c>
    </row>
    <row r="12986" spans="1:5" ht="13.5" x14ac:dyDescent="0.25">
      <c r="A12986" s="83">
        <v>792</v>
      </c>
      <c r="B12986" s="83" t="s">
        <v>13267</v>
      </c>
      <c r="C12986" s="83" t="s">
        <v>225</v>
      </c>
      <c r="D12986" s="84">
        <v>5.38</v>
      </c>
      <c r="E12986" s="522" t="s">
        <v>12890</v>
      </c>
    </row>
    <row r="12987" spans="1:5" ht="13.5" x14ac:dyDescent="0.25">
      <c r="A12987" s="83">
        <v>38001</v>
      </c>
      <c r="B12987" s="83" t="s">
        <v>8405</v>
      </c>
      <c r="C12987" s="83" t="s">
        <v>225</v>
      </c>
      <c r="D12987" s="84">
        <v>1.28</v>
      </c>
      <c r="E12987" s="522" t="s">
        <v>12890</v>
      </c>
    </row>
    <row r="12988" spans="1:5" ht="13.5" x14ac:dyDescent="0.25">
      <c r="A12988" s="83">
        <v>38002</v>
      </c>
      <c r="B12988" s="83" t="s">
        <v>8406</v>
      </c>
      <c r="C12988" s="83" t="s">
        <v>225</v>
      </c>
      <c r="D12988" s="84">
        <v>4.47</v>
      </c>
      <c r="E12988" s="522" t="s">
        <v>12890</v>
      </c>
    </row>
    <row r="12989" spans="1:5" ht="13.5" x14ac:dyDescent="0.25">
      <c r="A12989" s="83">
        <v>38003</v>
      </c>
      <c r="B12989" s="83" t="s">
        <v>8407</v>
      </c>
      <c r="C12989" s="83" t="s">
        <v>225</v>
      </c>
      <c r="D12989" s="84">
        <v>30.57</v>
      </c>
      <c r="E12989" s="522" t="s">
        <v>12890</v>
      </c>
    </row>
    <row r="12990" spans="1:5" ht="13.5" x14ac:dyDescent="0.25">
      <c r="A12990" s="83">
        <v>38004</v>
      </c>
      <c r="B12990" s="83" t="s">
        <v>8408</v>
      </c>
      <c r="C12990" s="83" t="s">
        <v>225</v>
      </c>
      <c r="D12990" s="84">
        <v>35.15</v>
      </c>
      <c r="E12990" s="522" t="s">
        <v>12890</v>
      </c>
    </row>
    <row r="12991" spans="1:5" ht="13.5" x14ac:dyDescent="0.25">
      <c r="A12991" s="83">
        <v>44263</v>
      </c>
      <c r="B12991" s="83" t="s">
        <v>13268</v>
      </c>
      <c r="C12991" s="83" t="s">
        <v>225</v>
      </c>
      <c r="D12991" s="84">
        <v>63.11</v>
      </c>
      <c r="E12991" s="522" t="s">
        <v>12890</v>
      </c>
    </row>
    <row r="12992" spans="1:5" ht="13.5" x14ac:dyDescent="0.25">
      <c r="A12992" s="83">
        <v>36327</v>
      </c>
      <c r="B12992" s="83" t="s">
        <v>8409</v>
      </c>
      <c r="C12992" s="83" t="s">
        <v>225</v>
      </c>
      <c r="D12992" s="84">
        <v>4.07</v>
      </c>
      <c r="E12992" s="522" t="s">
        <v>12890</v>
      </c>
    </row>
    <row r="12993" spans="1:5" ht="13.5" x14ac:dyDescent="0.25">
      <c r="A12993" s="83">
        <v>38992</v>
      </c>
      <c r="B12993" s="83" t="s">
        <v>8410</v>
      </c>
      <c r="C12993" s="83" t="s">
        <v>225</v>
      </c>
      <c r="D12993" s="84">
        <v>4.95</v>
      </c>
      <c r="E12993" s="522" t="s">
        <v>12890</v>
      </c>
    </row>
    <row r="12994" spans="1:5" ht="13.5" x14ac:dyDescent="0.25">
      <c r="A12994" s="83">
        <v>38993</v>
      </c>
      <c r="B12994" s="83" t="s">
        <v>8411</v>
      </c>
      <c r="C12994" s="83" t="s">
        <v>225</v>
      </c>
      <c r="D12994" s="84">
        <v>12.87</v>
      </c>
      <c r="E12994" s="522" t="s">
        <v>12890</v>
      </c>
    </row>
    <row r="12995" spans="1:5" ht="13.5" x14ac:dyDescent="0.25">
      <c r="A12995" s="83">
        <v>44175</v>
      </c>
      <c r="B12995" s="83" t="s">
        <v>13269</v>
      </c>
      <c r="C12995" s="83" t="s">
        <v>225</v>
      </c>
      <c r="D12995" s="84">
        <v>22.46</v>
      </c>
      <c r="E12995" s="522" t="s">
        <v>12890</v>
      </c>
    </row>
    <row r="12996" spans="1:5" ht="13.5" x14ac:dyDescent="0.25">
      <c r="A12996" s="83">
        <v>44177</v>
      </c>
      <c r="B12996" s="83" t="s">
        <v>13270</v>
      </c>
      <c r="C12996" s="83" t="s">
        <v>225</v>
      </c>
      <c r="D12996" s="84">
        <v>16.78</v>
      </c>
      <c r="E12996" s="522" t="s">
        <v>12890</v>
      </c>
    </row>
    <row r="12997" spans="1:5" ht="13.5" x14ac:dyDescent="0.25">
      <c r="A12997" s="83">
        <v>38418</v>
      </c>
      <c r="B12997" s="83" t="s">
        <v>13271</v>
      </c>
      <c r="C12997" s="83" t="s">
        <v>225</v>
      </c>
      <c r="D12997" s="84">
        <v>8.5</v>
      </c>
      <c r="E12997" s="522" t="s">
        <v>12890</v>
      </c>
    </row>
    <row r="12998" spans="1:5" ht="13.5" x14ac:dyDescent="0.25">
      <c r="A12998" s="83">
        <v>39178</v>
      </c>
      <c r="B12998" s="83" t="s">
        <v>8413</v>
      </c>
      <c r="C12998" s="83" t="s">
        <v>225</v>
      </c>
      <c r="D12998" s="84">
        <v>2.12</v>
      </c>
      <c r="E12998" s="522" t="s">
        <v>12890</v>
      </c>
    </row>
    <row r="12999" spans="1:5" ht="13.5" x14ac:dyDescent="0.25">
      <c r="A12999" s="83">
        <v>39177</v>
      </c>
      <c r="B12999" s="83" t="s">
        <v>8414</v>
      </c>
      <c r="C12999" s="83" t="s">
        <v>225</v>
      </c>
      <c r="D12999" s="84">
        <v>1.92</v>
      </c>
      <c r="E12999" s="522" t="s">
        <v>12890</v>
      </c>
    </row>
    <row r="13000" spans="1:5" ht="13.5" x14ac:dyDescent="0.25">
      <c r="A13000" s="83">
        <v>39174</v>
      </c>
      <c r="B13000" s="83" t="s">
        <v>8415</v>
      </c>
      <c r="C13000" s="83" t="s">
        <v>225</v>
      </c>
      <c r="D13000" s="84">
        <v>0.96</v>
      </c>
      <c r="E13000" s="522" t="s">
        <v>12890</v>
      </c>
    </row>
    <row r="13001" spans="1:5" ht="13.5" x14ac:dyDescent="0.25">
      <c r="A13001" s="83">
        <v>39176</v>
      </c>
      <c r="B13001" s="83" t="s">
        <v>8416</v>
      </c>
      <c r="C13001" s="83" t="s">
        <v>225</v>
      </c>
      <c r="D13001" s="84">
        <v>1.26</v>
      </c>
      <c r="E13001" s="522" t="s">
        <v>12890</v>
      </c>
    </row>
    <row r="13002" spans="1:5" ht="13.5" x14ac:dyDescent="0.25">
      <c r="A13002" s="83">
        <v>39180</v>
      </c>
      <c r="B13002" s="83" t="s">
        <v>8417</v>
      </c>
      <c r="C13002" s="83" t="s">
        <v>225</v>
      </c>
      <c r="D13002" s="84">
        <v>5.77</v>
      </c>
      <c r="E13002" s="522" t="s">
        <v>12890</v>
      </c>
    </row>
    <row r="13003" spans="1:5" ht="13.5" x14ac:dyDescent="0.25">
      <c r="A13003" s="83">
        <v>39179</v>
      </c>
      <c r="B13003" s="83" t="s">
        <v>8418</v>
      </c>
      <c r="C13003" s="83" t="s">
        <v>225</v>
      </c>
      <c r="D13003" s="84">
        <v>5.1100000000000003</v>
      </c>
      <c r="E13003" s="522" t="s">
        <v>12890</v>
      </c>
    </row>
    <row r="13004" spans="1:5" ht="13.5" x14ac:dyDescent="0.25">
      <c r="A13004" s="83">
        <v>39175</v>
      </c>
      <c r="B13004" s="83" t="s">
        <v>8419</v>
      </c>
      <c r="C13004" s="83" t="s">
        <v>225</v>
      </c>
      <c r="D13004" s="84">
        <v>1.17</v>
      </c>
      <c r="E13004" s="522" t="s">
        <v>12890</v>
      </c>
    </row>
    <row r="13005" spans="1:5" ht="13.5" x14ac:dyDescent="0.25">
      <c r="A13005" s="83">
        <v>39217</v>
      </c>
      <c r="B13005" s="83" t="s">
        <v>8420</v>
      </c>
      <c r="C13005" s="83" t="s">
        <v>225</v>
      </c>
      <c r="D13005" s="84">
        <v>0.9</v>
      </c>
      <c r="E13005" s="522" t="s">
        <v>12890</v>
      </c>
    </row>
    <row r="13006" spans="1:5" ht="13.5" x14ac:dyDescent="0.25">
      <c r="A13006" s="83">
        <v>39181</v>
      </c>
      <c r="B13006" s="83" t="s">
        <v>8421</v>
      </c>
      <c r="C13006" s="83" t="s">
        <v>225</v>
      </c>
      <c r="D13006" s="84">
        <v>7.74</v>
      </c>
      <c r="E13006" s="522" t="s">
        <v>12890</v>
      </c>
    </row>
    <row r="13007" spans="1:5" ht="13.5" x14ac:dyDescent="0.25">
      <c r="A13007" s="83">
        <v>39182</v>
      </c>
      <c r="B13007" s="83" t="s">
        <v>8422</v>
      </c>
      <c r="C13007" s="83" t="s">
        <v>225</v>
      </c>
      <c r="D13007" s="84">
        <v>10.88</v>
      </c>
      <c r="E13007" s="522" t="s">
        <v>12890</v>
      </c>
    </row>
    <row r="13008" spans="1:5" ht="13.5" x14ac:dyDescent="0.25">
      <c r="A13008" s="83">
        <v>12616</v>
      </c>
      <c r="B13008" s="83" t="s">
        <v>13272</v>
      </c>
      <c r="C13008" s="83" t="s">
        <v>225</v>
      </c>
      <c r="D13008" s="84">
        <v>26.22</v>
      </c>
      <c r="E13008" s="522" t="s">
        <v>12890</v>
      </c>
    </row>
    <row r="13009" spans="1:5" ht="13.5" x14ac:dyDescent="0.25">
      <c r="A13009" s="83">
        <v>1049</v>
      </c>
      <c r="B13009" s="83" t="s">
        <v>8424</v>
      </c>
      <c r="C13009" s="83" t="s">
        <v>225</v>
      </c>
      <c r="D13009" s="84">
        <v>9.11</v>
      </c>
      <c r="E13009" s="522" t="s">
        <v>12890</v>
      </c>
    </row>
    <row r="13010" spans="1:5" ht="13.5" x14ac:dyDescent="0.25">
      <c r="A13010" s="83">
        <v>1099</v>
      </c>
      <c r="B13010" s="83" t="s">
        <v>8425</v>
      </c>
      <c r="C13010" s="83" t="s">
        <v>225</v>
      </c>
      <c r="D13010" s="84">
        <v>6.97</v>
      </c>
      <c r="E13010" s="522" t="s">
        <v>12890</v>
      </c>
    </row>
    <row r="13011" spans="1:5" ht="13.5" x14ac:dyDescent="0.25">
      <c r="A13011" s="83">
        <v>39678</v>
      </c>
      <c r="B13011" s="83" t="s">
        <v>8426</v>
      </c>
      <c r="C13011" s="83" t="s">
        <v>225</v>
      </c>
      <c r="D13011" s="84">
        <v>2.81</v>
      </c>
      <c r="E13011" s="522" t="s">
        <v>12890</v>
      </c>
    </row>
    <row r="13012" spans="1:5" ht="13.5" x14ac:dyDescent="0.25">
      <c r="A13012" s="83">
        <v>1050</v>
      </c>
      <c r="B13012" s="83" t="s">
        <v>8427</v>
      </c>
      <c r="C13012" s="83" t="s">
        <v>225</v>
      </c>
      <c r="D13012" s="84">
        <v>4.7699999999999996</v>
      </c>
      <c r="E13012" s="522" t="s">
        <v>12890</v>
      </c>
    </row>
    <row r="13013" spans="1:5" ht="13.5" x14ac:dyDescent="0.25">
      <c r="A13013" s="83">
        <v>1101</v>
      </c>
      <c r="B13013" s="83" t="s">
        <v>8428</v>
      </c>
      <c r="C13013" s="83" t="s">
        <v>225</v>
      </c>
      <c r="D13013" s="84">
        <v>30.05</v>
      </c>
      <c r="E13013" s="522" t="s">
        <v>12890</v>
      </c>
    </row>
    <row r="13014" spans="1:5" ht="13.5" x14ac:dyDescent="0.25">
      <c r="A13014" s="83">
        <v>1100</v>
      </c>
      <c r="B13014" s="83" t="s">
        <v>8429</v>
      </c>
      <c r="C13014" s="83" t="s">
        <v>225</v>
      </c>
      <c r="D13014" s="84">
        <v>15.5</v>
      </c>
      <c r="E13014" s="522" t="s">
        <v>12890</v>
      </c>
    </row>
    <row r="13015" spans="1:5" ht="13.5" x14ac:dyDescent="0.25">
      <c r="A13015" s="83">
        <v>39679</v>
      </c>
      <c r="B13015" s="83" t="s">
        <v>8430</v>
      </c>
      <c r="C13015" s="83" t="s">
        <v>225</v>
      </c>
      <c r="D13015" s="84">
        <v>59.89</v>
      </c>
      <c r="E13015" s="522" t="s">
        <v>12890</v>
      </c>
    </row>
    <row r="13016" spans="1:5" ht="13.5" x14ac:dyDescent="0.25">
      <c r="A13016" s="83">
        <v>1098</v>
      </c>
      <c r="B13016" s="83" t="s">
        <v>8431</v>
      </c>
      <c r="C13016" s="83" t="s">
        <v>225</v>
      </c>
      <c r="D13016" s="84">
        <v>3.72</v>
      </c>
      <c r="E13016" s="522" t="s">
        <v>12890</v>
      </c>
    </row>
    <row r="13017" spans="1:5" ht="13.5" x14ac:dyDescent="0.25">
      <c r="A13017" s="83">
        <v>1102</v>
      </c>
      <c r="B13017" s="83" t="s">
        <v>8432</v>
      </c>
      <c r="C13017" s="83" t="s">
        <v>225</v>
      </c>
      <c r="D13017" s="84">
        <v>44.81</v>
      </c>
      <c r="E13017" s="522" t="s">
        <v>12890</v>
      </c>
    </row>
    <row r="13018" spans="1:5" ht="13.5" x14ac:dyDescent="0.25">
      <c r="A13018" s="83">
        <v>1051</v>
      </c>
      <c r="B13018" s="83" t="s">
        <v>8433</v>
      </c>
      <c r="C13018" s="83" t="s">
        <v>225</v>
      </c>
      <c r="D13018" s="84">
        <v>65.13</v>
      </c>
      <c r="E13018" s="522" t="s">
        <v>12890</v>
      </c>
    </row>
    <row r="13019" spans="1:5" ht="13.5" x14ac:dyDescent="0.25">
      <c r="A13019" s="83">
        <v>37399</v>
      </c>
      <c r="B13019" s="83" t="s">
        <v>8434</v>
      </c>
      <c r="C13019" s="83" t="s">
        <v>225</v>
      </c>
      <c r="D13019" s="84">
        <v>19.97</v>
      </c>
      <c r="E13019" s="522" t="s">
        <v>12890</v>
      </c>
    </row>
    <row r="13020" spans="1:5" ht="13.5" x14ac:dyDescent="0.25">
      <c r="A13020" s="83">
        <v>43834</v>
      </c>
      <c r="B13020" s="83" t="s">
        <v>13273</v>
      </c>
      <c r="C13020" s="83" t="s">
        <v>206</v>
      </c>
      <c r="D13020" s="84">
        <v>13.71</v>
      </c>
      <c r="E13020" s="522" t="s">
        <v>12890</v>
      </c>
    </row>
    <row r="13021" spans="1:5" ht="13.5" x14ac:dyDescent="0.25">
      <c r="A13021" s="83">
        <v>43835</v>
      </c>
      <c r="B13021" s="83" t="s">
        <v>13274</v>
      </c>
      <c r="C13021" s="83" t="s">
        <v>206</v>
      </c>
      <c r="D13021" s="84">
        <v>1.23</v>
      </c>
      <c r="E13021" s="522" t="s">
        <v>12890</v>
      </c>
    </row>
    <row r="13022" spans="1:5" ht="13.5" x14ac:dyDescent="0.25">
      <c r="A13022" s="83">
        <v>43833</v>
      </c>
      <c r="B13022" s="83" t="s">
        <v>13275</v>
      </c>
      <c r="C13022" s="83" t="s">
        <v>206</v>
      </c>
      <c r="D13022" s="84">
        <v>1.27</v>
      </c>
      <c r="E13022" s="522" t="s">
        <v>12890</v>
      </c>
    </row>
    <row r="13023" spans="1:5" ht="13.5" x14ac:dyDescent="0.25">
      <c r="A13023" s="83">
        <v>41955</v>
      </c>
      <c r="B13023" s="83" t="s">
        <v>8435</v>
      </c>
      <c r="C13023" s="83" t="s">
        <v>260</v>
      </c>
      <c r="D13023" s="84">
        <v>105.03</v>
      </c>
      <c r="E13023" s="522" t="s">
        <v>12890</v>
      </c>
    </row>
    <row r="13024" spans="1:5" ht="13.5" x14ac:dyDescent="0.25">
      <c r="A13024" s="83">
        <v>41953</v>
      </c>
      <c r="B13024" s="83" t="s">
        <v>8436</v>
      </c>
      <c r="C13024" s="83" t="s">
        <v>260</v>
      </c>
      <c r="D13024" s="84">
        <v>100.23</v>
      </c>
      <c r="E13024" s="522" t="s">
        <v>12890</v>
      </c>
    </row>
    <row r="13025" spans="1:5" ht="13.5" x14ac:dyDescent="0.25">
      <c r="A13025" s="83">
        <v>41954</v>
      </c>
      <c r="B13025" s="83" t="s">
        <v>8437</v>
      </c>
      <c r="C13025" s="83" t="s">
        <v>260</v>
      </c>
      <c r="D13025" s="84">
        <v>99.27</v>
      </c>
      <c r="E13025" s="522" t="s">
        <v>12890</v>
      </c>
    </row>
    <row r="13026" spans="1:5" ht="13.5" x14ac:dyDescent="0.25">
      <c r="A13026" s="83">
        <v>25004</v>
      </c>
      <c r="B13026" s="83" t="s">
        <v>8438</v>
      </c>
      <c r="C13026" s="83" t="s">
        <v>260</v>
      </c>
      <c r="D13026" s="84">
        <v>46.35</v>
      </c>
      <c r="E13026" s="522" t="s">
        <v>12890</v>
      </c>
    </row>
    <row r="13027" spans="1:5" ht="13.5" x14ac:dyDescent="0.25">
      <c r="A13027" s="83">
        <v>25002</v>
      </c>
      <c r="B13027" s="83" t="s">
        <v>8439</v>
      </c>
      <c r="C13027" s="83" t="s">
        <v>260</v>
      </c>
      <c r="D13027" s="84">
        <v>46.35</v>
      </c>
      <c r="E13027" s="522" t="s">
        <v>12890</v>
      </c>
    </row>
    <row r="13028" spans="1:5" ht="13.5" x14ac:dyDescent="0.25">
      <c r="A13028" s="83">
        <v>37409</v>
      </c>
      <c r="B13028" s="83" t="s">
        <v>8440</v>
      </c>
      <c r="C13028" s="83" t="s">
        <v>260</v>
      </c>
      <c r="D13028" s="84">
        <v>46.35</v>
      </c>
      <c r="E13028" s="522" t="s">
        <v>12890</v>
      </c>
    </row>
    <row r="13029" spans="1:5" ht="13.5" x14ac:dyDescent="0.25">
      <c r="A13029" s="83">
        <v>841</v>
      </c>
      <c r="B13029" s="83" t="s">
        <v>8441</v>
      </c>
      <c r="C13029" s="83" t="s">
        <v>260</v>
      </c>
      <c r="D13029" s="84">
        <v>46.92</v>
      </c>
      <c r="E13029" s="522" t="s">
        <v>12890</v>
      </c>
    </row>
    <row r="13030" spans="1:5" ht="13.5" x14ac:dyDescent="0.25">
      <c r="A13030" s="83">
        <v>25005</v>
      </c>
      <c r="B13030" s="83" t="s">
        <v>8442</v>
      </c>
      <c r="C13030" s="83" t="s">
        <v>260</v>
      </c>
      <c r="D13030" s="84">
        <v>50.86</v>
      </c>
      <c r="E13030" s="522" t="s">
        <v>12890</v>
      </c>
    </row>
    <row r="13031" spans="1:5" ht="13.5" x14ac:dyDescent="0.25">
      <c r="A13031" s="83">
        <v>25003</v>
      </c>
      <c r="B13031" s="83" t="s">
        <v>8443</v>
      </c>
      <c r="C13031" s="83" t="s">
        <v>260</v>
      </c>
      <c r="D13031" s="84">
        <v>51.62</v>
      </c>
      <c r="E13031" s="522" t="s">
        <v>12890</v>
      </c>
    </row>
    <row r="13032" spans="1:5" ht="13.5" x14ac:dyDescent="0.25">
      <c r="A13032" s="83">
        <v>37410</v>
      </c>
      <c r="B13032" s="83" t="s">
        <v>8444</v>
      </c>
      <c r="C13032" s="83" t="s">
        <v>260</v>
      </c>
      <c r="D13032" s="84">
        <v>50.86</v>
      </c>
      <c r="E13032" s="522" t="s">
        <v>12890</v>
      </c>
    </row>
    <row r="13033" spans="1:5" ht="13.5" x14ac:dyDescent="0.25">
      <c r="A13033" s="83">
        <v>842</v>
      </c>
      <c r="B13033" s="83" t="s">
        <v>8445</v>
      </c>
      <c r="C13033" s="83" t="s">
        <v>260</v>
      </c>
      <c r="D13033" s="84">
        <v>51.58</v>
      </c>
      <c r="E13033" s="522" t="s">
        <v>12890</v>
      </c>
    </row>
    <row r="13034" spans="1:5" ht="13.5" x14ac:dyDescent="0.25">
      <c r="A13034" s="83">
        <v>44391</v>
      </c>
      <c r="B13034" s="83" t="s">
        <v>13276</v>
      </c>
      <c r="C13034" s="83" t="s">
        <v>206</v>
      </c>
      <c r="D13034" s="84">
        <v>109.91</v>
      </c>
      <c r="E13034" s="522" t="s">
        <v>12890</v>
      </c>
    </row>
    <row r="13035" spans="1:5" ht="13.5" x14ac:dyDescent="0.25">
      <c r="A13035" s="83">
        <v>44388</v>
      </c>
      <c r="B13035" s="83" t="s">
        <v>13277</v>
      </c>
      <c r="C13035" s="83" t="s">
        <v>206</v>
      </c>
      <c r="D13035" s="84">
        <v>2.38</v>
      </c>
      <c r="E13035" s="522" t="s">
        <v>12890</v>
      </c>
    </row>
    <row r="13036" spans="1:5" ht="13.5" x14ac:dyDescent="0.25">
      <c r="A13036" s="83">
        <v>44392</v>
      </c>
      <c r="B13036" s="83" t="s">
        <v>13278</v>
      </c>
      <c r="C13036" s="83" t="s">
        <v>206</v>
      </c>
      <c r="D13036" s="84">
        <v>218.85</v>
      </c>
      <c r="E13036" s="522" t="s">
        <v>12890</v>
      </c>
    </row>
    <row r="13037" spans="1:5" ht="13.5" x14ac:dyDescent="0.25">
      <c r="A13037" s="83">
        <v>44390</v>
      </c>
      <c r="B13037" s="83" t="s">
        <v>13279</v>
      </c>
      <c r="C13037" s="83" t="s">
        <v>206</v>
      </c>
      <c r="D13037" s="84">
        <v>46.37</v>
      </c>
      <c r="E13037" s="522" t="s">
        <v>12890</v>
      </c>
    </row>
    <row r="13038" spans="1:5" ht="13.5" x14ac:dyDescent="0.25">
      <c r="A13038" s="83">
        <v>44389</v>
      </c>
      <c r="B13038" s="83" t="s">
        <v>13280</v>
      </c>
      <c r="C13038" s="83" t="s">
        <v>206</v>
      </c>
      <c r="D13038" s="84">
        <v>5.47</v>
      </c>
      <c r="E13038" s="522" t="s">
        <v>12890</v>
      </c>
    </row>
    <row r="13039" spans="1:5" ht="13.5" x14ac:dyDescent="0.25">
      <c r="A13039" s="83">
        <v>862</v>
      </c>
      <c r="B13039" s="83" t="s">
        <v>8446</v>
      </c>
      <c r="C13039" s="83" t="s">
        <v>206</v>
      </c>
      <c r="D13039" s="84">
        <v>10.029999999999999</v>
      </c>
      <c r="E13039" s="522" t="s">
        <v>12890</v>
      </c>
    </row>
    <row r="13040" spans="1:5" ht="13.5" x14ac:dyDescent="0.25">
      <c r="A13040" s="83">
        <v>866</v>
      </c>
      <c r="B13040" s="83" t="s">
        <v>8447</v>
      </c>
      <c r="C13040" s="83" t="s">
        <v>206</v>
      </c>
      <c r="D13040" s="84">
        <v>127.44</v>
      </c>
      <c r="E13040" s="522" t="s">
        <v>12890</v>
      </c>
    </row>
    <row r="13041" spans="1:5" ht="13.5" x14ac:dyDescent="0.25">
      <c r="A13041" s="83">
        <v>892</v>
      </c>
      <c r="B13041" s="83" t="s">
        <v>8448</v>
      </c>
      <c r="C13041" s="83" t="s">
        <v>206</v>
      </c>
      <c r="D13041" s="84">
        <v>154.26</v>
      </c>
      <c r="E13041" s="522" t="s">
        <v>12890</v>
      </c>
    </row>
    <row r="13042" spans="1:5" ht="13.5" x14ac:dyDescent="0.25">
      <c r="A13042" s="83">
        <v>857</v>
      </c>
      <c r="B13042" s="83" t="s">
        <v>8449</v>
      </c>
      <c r="C13042" s="83" t="s">
        <v>206</v>
      </c>
      <c r="D13042" s="84">
        <v>16.77</v>
      </c>
      <c r="E13042" s="522" t="s">
        <v>12890</v>
      </c>
    </row>
    <row r="13043" spans="1:5" ht="13.5" x14ac:dyDescent="0.25">
      <c r="A13043" s="83">
        <v>37404</v>
      </c>
      <c r="B13043" s="83" t="s">
        <v>8450</v>
      </c>
      <c r="C13043" s="83" t="s">
        <v>206</v>
      </c>
      <c r="D13043" s="84">
        <v>178.48</v>
      </c>
      <c r="E13043" s="522" t="s">
        <v>12890</v>
      </c>
    </row>
    <row r="13044" spans="1:5" ht="13.5" x14ac:dyDescent="0.25">
      <c r="A13044" s="83">
        <v>868</v>
      </c>
      <c r="B13044" s="83" t="s">
        <v>8451</v>
      </c>
      <c r="C13044" s="83" t="s">
        <v>206</v>
      </c>
      <c r="D13044" s="84">
        <v>23.91</v>
      </c>
      <c r="E13044" s="522" t="s">
        <v>12890</v>
      </c>
    </row>
    <row r="13045" spans="1:5" ht="13.5" x14ac:dyDescent="0.25">
      <c r="A13045" s="83">
        <v>863</v>
      </c>
      <c r="B13045" s="83" t="s">
        <v>8453</v>
      </c>
      <c r="C13045" s="83" t="s">
        <v>206</v>
      </c>
      <c r="D13045" s="84">
        <v>35.21</v>
      </c>
      <c r="E13045" s="522" t="s">
        <v>12890</v>
      </c>
    </row>
    <row r="13046" spans="1:5" ht="13.5" x14ac:dyDescent="0.25">
      <c r="A13046" s="83">
        <v>867</v>
      </c>
      <c r="B13046" s="83" t="s">
        <v>8454</v>
      </c>
      <c r="C13046" s="83" t="s">
        <v>206</v>
      </c>
      <c r="D13046" s="84">
        <v>50.16</v>
      </c>
      <c r="E13046" s="522" t="s">
        <v>12890</v>
      </c>
    </row>
    <row r="13047" spans="1:5" ht="13.5" x14ac:dyDescent="0.25">
      <c r="A13047" s="83">
        <v>864</v>
      </c>
      <c r="B13047" s="83" t="s">
        <v>8456</v>
      </c>
      <c r="C13047" s="83" t="s">
        <v>206</v>
      </c>
      <c r="D13047" s="84">
        <v>66.260000000000005</v>
      </c>
      <c r="E13047" s="522" t="s">
        <v>12890</v>
      </c>
    </row>
    <row r="13048" spans="1:5" ht="13.5" x14ac:dyDescent="0.25">
      <c r="A13048" s="83">
        <v>865</v>
      </c>
      <c r="B13048" s="83" t="s">
        <v>8457</v>
      </c>
      <c r="C13048" s="83" t="s">
        <v>206</v>
      </c>
      <c r="D13048" s="84">
        <v>95.31</v>
      </c>
      <c r="E13048" s="522" t="s">
        <v>12890</v>
      </c>
    </row>
    <row r="13049" spans="1:5" ht="13.5" x14ac:dyDescent="0.25">
      <c r="A13049" s="83">
        <v>993</v>
      </c>
      <c r="B13049" s="83" t="s">
        <v>8476</v>
      </c>
      <c r="C13049" s="83" t="s">
        <v>206</v>
      </c>
      <c r="D13049" s="84">
        <v>1.81</v>
      </c>
      <c r="E13049" s="522" t="s">
        <v>12890</v>
      </c>
    </row>
    <row r="13050" spans="1:5" ht="13.5" x14ac:dyDescent="0.25">
      <c r="A13050" s="83">
        <v>1020</v>
      </c>
      <c r="B13050" s="83" t="s">
        <v>8477</v>
      </c>
      <c r="C13050" s="83" t="s">
        <v>206</v>
      </c>
      <c r="D13050" s="84">
        <v>9.24</v>
      </c>
      <c r="E13050" s="522" t="s">
        <v>12890</v>
      </c>
    </row>
    <row r="13051" spans="1:5" ht="13.5" x14ac:dyDescent="0.25">
      <c r="A13051" s="83">
        <v>1017</v>
      </c>
      <c r="B13051" s="83" t="s">
        <v>8478</v>
      </c>
      <c r="C13051" s="83" t="s">
        <v>206</v>
      </c>
      <c r="D13051" s="84">
        <v>113.32</v>
      </c>
      <c r="E13051" s="522" t="s">
        <v>12890</v>
      </c>
    </row>
    <row r="13052" spans="1:5" ht="13.5" x14ac:dyDescent="0.25">
      <c r="A13052" s="83">
        <v>999</v>
      </c>
      <c r="B13052" s="83" t="s">
        <v>8479</v>
      </c>
      <c r="C13052" s="83" t="s">
        <v>206</v>
      </c>
      <c r="D13052" s="84">
        <v>137.29</v>
      </c>
      <c r="E13052" s="522" t="s">
        <v>12890</v>
      </c>
    </row>
    <row r="13053" spans="1:5" ht="13.5" x14ac:dyDescent="0.25">
      <c r="A13053" s="83">
        <v>995</v>
      </c>
      <c r="B13053" s="83" t="s">
        <v>8480</v>
      </c>
      <c r="C13053" s="83" t="s">
        <v>206</v>
      </c>
      <c r="D13053" s="84">
        <v>14.72</v>
      </c>
      <c r="E13053" s="522" t="s">
        <v>12890</v>
      </c>
    </row>
    <row r="13054" spans="1:5" ht="13.5" x14ac:dyDescent="0.25">
      <c r="A13054" s="83">
        <v>1000</v>
      </c>
      <c r="B13054" s="83" t="s">
        <v>8481</v>
      </c>
      <c r="C13054" s="83" t="s">
        <v>206</v>
      </c>
      <c r="D13054" s="84">
        <v>168.64</v>
      </c>
      <c r="E13054" s="522" t="s">
        <v>12890</v>
      </c>
    </row>
    <row r="13055" spans="1:5" ht="13.5" x14ac:dyDescent="0.25">
      <c r="A13055" s="83">
        <v>1022</v>
      </c>
      <c r="B13055" s="83" t="s">
        <v>8482</v>
      </c>
      <c r="C13055" s="83" t="s">
        <v>206</v>
      </c>
      <c r="D13055" s="84">
        <v>2.5299999999999998</v>
      </c>
      <c r="E13055" s="522" t="s">
        <v>12890</v>
      </c>
    </row>
    <row r="13056" spans="1:5" ht="13.5" x14ac:dyDescent="0.25">
      <c r="A13056" s="83">
        <v>1015</v>
      </c>
      <c r="B13056" s="83" t="s">
        <v>8483</v>
      </c>
      <c r="C13056" s="83" t="s">
        <v>206</v>
      </c>
      <c r="D13056" s="84">
        <v>224.1</v>
      </c>
      <c r="E13056" s="522" t="s">
        <v>12890</v>
      </c>
    </row>
    <row r="13057" spans="1:5" ht="13.5" x14ac:dyDescent="0.25">
      <c r="A13057" s="83">
        <v>996</v>
      </c>
      <c r="B13057" s="83" t="s">
        <v>8484</v>
      </c>
      <c r="C13057" s="83" t="s">
        <v>206</v>
      </c>
      <c r="D13057" s="84">
        <v>22.83</v>
      </c>
      <c r="E13057" s="522" t="s">
        <v>12890</v>
      </c>
    </row>
    <row r="13058" spans="1:5" ht="13.5" x14ac:dyDescent="0.25">
      <c r="A13058" s="83">
        <v>1001</v>
      </c>
      <c r="B13058" s="83" t="s">
        <v>8485</v>
      </c>
      <c r="C13058" s="83" t="s">
        <v>206</v>
      </c>
      <c r="D13058" s="84">
        <v>290.76</v>
      </c>
      <c r="E13058" s="522" t="s">
        <v>12890</v>
      </c>
    </row>
    <row r="13059" spans="1:5" ht="13.5" x14ac:dyDescent="0.25">
      <c r="A13059" s="83">
        <v>1019</v>
      </c>
      <c r="B13059" s="83" t="s">
        <v>8486</v>
      </c>
      <c r="C13059" s="83" t="s">
        <v>206</v>
      </c>
      <c r="D13059" s="84">
        <v>32.26</v>
      </c>
      <c r="E13059" s="522" t="s">
        <v>12890</v>
      </c>
    </row>
    <row r="13060" spans="1:5" ht="13.5" x14ac:dyDescent="0.25">
      <c r="A13060" s="83">
        <v>1021</v>
      </c>
      <c r="B13060" s="83" t="s">
        <v>8487</v>
      </c>
      <c r="C13060" s="83" t="s">
        <v>206</v>
      </c>
      <c r="D13060" s="84">
        <v>3.88</v>
      </c>
      <c r="E13060" s="522" t="s">
        <v>12890</v>
      </c>
    </row>
    <row r="13061" spans="1:5" ht="13.5" x14ac:dyDescent="0.25">
      <c r="A13061" s="83">
        <v>39249</v>
      </c>
      <c r="B13061" s="83" t="s">
        <v>8488</v>
      </c>
      <c r="C13061" s="83" t="s">
        <v>206</v>
      </c>
      <c r="D13061" s="84">
        <v>390.95</v>
      </c>
      <c r="E13061" s="522" t="s">
        <v>12890</v>
      </c>
    </row>
    <row r="13062" spans="1:5" ht="13.5" x14ac:dyDescent="0.25">
      <c r="A13062" s="83">
        <v>1018</v>
      </c>
      <c r="B13062" s="83" t="s">
        <v>8489</v>
      </c>
      <c r="C13062" s="83" t="s">
        <v>206</v>
      </c>
      <c r="D13062" s="84">
        <v>47.71</v>
      </c>
      <c r="E13062" s="522" t="s">
        <v>12890</v>
      </c>
    </row>
    <row r="13063" spans="1:5" ht="13.5" x14ac:dyDescent="0.25">
      <c r="A13063" s="83">
        <v>39250</v>
      </c>
      <c r="B13063" s="83" t="s">
        <v>8490</v>
      </c>
      <c r="C13063" s="83" t="s">
        <v>206</v>
      </c>
      <c r="D13063" s="84">
        <v>467.66</v>
      </c>
      <c r="E13063" s="522" t="s">
        <v>12890</v>
      </c>
    </row>
    <row r="13064" spans="1:5" ht="13.5" x14ac:dyDescent="0.25">
      <c r="A13064" s="83">
        <v>994</v>
      </c>
      <c r="B13064" s="83" t="s">
        <v>8491</v>
      </c>
      <c r="C13064" s="83" t="s">
        <v>206</v>
      </c>
      <c r="D13064" s="84">
        <v>5.64</v>
      </c>
      <c r="E13064" s="522" t="s">
        <v>12890</v>
      </c>
    </row>
    <row r="13065" spans="1:5" ht="13.5" x14ac:dyDescent="0.25">
      <c r="A13065" s="83">
        <v>977</v>
      </c>
      <c r="B13065" s="83" t="s">
        <v>8492</v>
      </c>
      <c r="C13065" s="83" t="s">
        <v>206</v>
      </c>
      <c r="D13065" s="84">
        <v>66.739999999999995</v>
      </c>
      <c r="E13065" s="522" t="s">
        <v>12890</v>
      </c>
    </row>
    <row r="13066" spans="1:5" ht="13.5" x14ac:dyDescent="0.25">
      <c r="A13066" s="83">
        <v>998</v>
      </c>
      <c r="B13066" s="83" t="s">
        <v>8493</v>
      </c>
      <c r="C13066" s="83" t="s">
        <v>206</v>
      </c>
      <c r="D13066" s="84">
        <v>86.66</v>
      </c>
      <c r="E13066" s="522" t="s">
        <v>12890</v>
      </c>
    </row>
    <row r="13067" spans="1:5" ht="13.5" x14ac:dyDescent="0.25">
      <c r="A13067" s="83">
        <v>39251</v>
      </c>
      <c r="B13067" s="83" t="s">
        <v>8494</v>
      </c>
      <c r="C13067" s="83" t="s">
        <v>206</v>
      </c>
      <c r="D13067" s="84">
        <v>0.62</v>
      </c>
      <c r="E13067" s="522" t="s">
        <v>12890</v>
      </c>
    </row>
    <row r="13068" spans="1:5" ht="13.5" x14ac:dyDescent="0.25">
      <c r="A13068" s="83">
        <v>1011</v>
      </c>
      <c r="B13068" s="83" t="s">
        <v>8495</v>
      </c>
      <c r="C13068" s="83" t="s">
        <v>206</v>
      </c>
      <c r="D13068" s="84">
        <v>0.85</v>
      </c>
      <c r="E13068" s="522" t="s">
        <v>12890</v>
      </c>
    </row>
    <row r="13069" spans="1:5" ht="13.5" x14ac:dyDescent="0.25">
      <c r="A13069" s="83">
        <v>39252</v>
      </c>
      <c r="B13069" s="83" t="s">
        <v>8496</v>
      </c>
      <c r="C13069" s="83" t="s">
        <v>206</v>
      </c>
      <c r="D13069" s="84">
        <v>1.1200000000000001</v>
      </c>
      <c r="E13069" s="522" t="s">
        <v>12890</v>
      </c>
    </row>
    <row r="13070" spans="1:5" ht="13.5" x14ac:dyDescent="0.25">
      <c r="A13070" s="83">
        <v>1013</v>
      </c>
      <c r="B13070" s="83" t="s">
        <v>8497</v>
      </c>
      <c r="C13070" s="83" t="s">
        <v>206</v>
      </c>
      <c r="D13070" s="84">
        <v>1.34</v>
      </c>
      <c r="E13070" s="522" t="s">
        <v>12890</v>
      </c>
    </row>
    <row r="13071" spans="1:5" ht="13.5" x14ac:dyDescent="0.25">
      <c r="A13071" s="83">
        <v>980</v>
      </c>
      <c r="B13071" s="83" t="s">
        <v>8498</v>
      </c>
      <c r="C13071" s="83" t="s">
        <v>206</v>
      </c>
      <c r="D13071" s="84">
        <v>9.6999999999999993</v>
      </c>
      <c r="E13071" s="522" t="s">
        <v>12890</v>
      </c>
    </row>
    <row r="13072" spans="1:5" ht="13.5" x14ac:dyDescent="0.25">
      <c r="A13072" s="83">
        <v>39237</v>
      </c>
      <c r="B13072" s="83" t="s">
        <v>8499</v>
      </c>
      <c r="C13072" s="83" t="s">
        <v>206</v>
      </c>
      <c r="D13072" s="84">
        <v>103.17</v>
      </c>
      <c r="E13072" s="522" t="s">
        <v>12890</v>
      </c>
    </row>
    <row r="13073" spans="1:5" ht="13.5" x14ac:dyDescent="0.25">
      <c r="A13073" s="83">
        <v>39238</v>
      </c>
      <c r="B13073" s="83" t="s">
        <v>8500</v>
      </c>
      <c r="C13073" s="83" t="s">
        <v>206</v>
      </c>
      <c r="D13073" s="84">
        <v>130.12</v>
      </c>
      <c r="E13073" s="522" t="s">
        <v>12890</v>
      </c>
    </row>
    <row r="13074" spans="1:5" ht="13.5" x14ac:dyDescent="0.25">
      <c r="A13074" s="83">
        <v>979</v>
      </c>
      <c r="B13074" s="83" t="s">
        <v>8501</v>
      </c>
      <c r="C13074" s="83" t="s">
        <v>206</v>
      </c>
      <c r="D13074" s="84">
        <v>13.85</v>
      </c>
      <c r="E13074" s="522" t="s">
        <v>12890</v>
      </c>
    </row>
    <row r="13075" spans="1:5" ht="13.5" x14ac:dyDescent="0.25">
      <c r="A13075" s="83">
        <v>39239</v>
      </c>
      <c r="B13075" s="83" t="s">
        <v>8502</v>
      </c>
      <c r="C13075" s="83" t="s">
        <v>206</v>
      </c>
      <c r="D13075" s="84">
        <v>157.19</v>
      </c>
      <c r="E13075" s="522" t="s">
        <v>12890</v>
      </c>
    </row>
    <row r="13076" spans="1:5" ht="13.5" x14ac:dyDescent="0.25">
      <c r="A13076" s="83">
        <v>1014</v>
      </c>
      <c r="B13076" s="83" t="s">
        <v>8503</v>
      </c>
      <c r="C13076" s="83" t="s">
        <v>206</v>
      </c>
      <c r="D13076" s="84">
        <v>2.13</v>
      </c>
      <c r="E13076" s="522" t="s">
        <v>12890</v>
      </c>
    </row>
    <row r="13077" spans="1:5" ht="13.5" x14ac:dyDescent="0.25">
      <c r="A13077" s="83">
        <v>39240</v>
      </c>
      <c r="B13077" s="83" t="s">
        <v>8504</v>
      </c>
      <c r="C13077" s="83" t="s">
        <v>206</v>
      </c>
      <c r="D13077" s="84">
        <v>206.75</v>
      </c>
      <c r="E13077" s="522" t="s">
        <v>12890</v>
      </c>
    </row>
    <row r="13078" spans="1:5" ht="13.5" x14ac:dyDescent="0.25">
      <c r="A13078" s="83">
        <v>39232</v>
      </c>
      <c r="B13078" s="83" t="s">
        <v>8505</v>
      </c>
      <c r="C13078" s="83" t="s">
        <v>206</v>
      </c>
      <c r="D13078" s="84">
        <v>21.7</v>
      </c>
      <c r="E13078" s="522" t="s">
        <v>12890</v>
      </c>
    </row>
    <row r="13079" spans="1:5" ht="13.5" x14ac:dyDescent="0.25">
      <c r="A13079" s="83">
        <v>39233</v>
      </c>
      <c r="B13079" s="83" t="s">
        <v>8506</v>
      </c>
      <c r="C13079" s="83" t="s">
        <v>206</v>
      </c>
      <c r="D13079" s="84">
        <v>31.62</v>
      </c>
      <c r="E13079" s="522" t="s">
        <v>12890</v>
      </c>
    </row>
    <row r="13080" spans="1:5" ht="13.5" x14ac:dyDescent="0.25">
      <c r="A13080" s="83">
        <v>981</v>
      </c>
      <c r="B13080" s="83" t="s">
        <v>8507</v>
      </c>
      <c r="C13080" s="83" t="s">
        <v>206</v>
      </c>
      <c r="D13080" s="84">
        <v>3.53</v>
      </c>
      <c r="E13080" s="522" t="s">
        <v>12890</v>
      </c>
    </row>
    <row r="13081" spans="1:5" ht="13.5" x14ac:dyDescent="0.25">
      <c r="A13081" s="83">
        <v>39234</v>
      </c>
      <c r="B13081" s="83" t="s">
        <v>8508</v>
      </c>
      <c r="C13081" s="83" t="s">
        <v>206</v>
      </c>
      <c r="D13081" s="84">
        <v>44.02</v>
      </c>
      <c r="E13081" s="522" t="s">
        <v>12890</v>
      </c>
    </row>
    <row r="13082" spans="1:5" ht="13.5" x14ac:dyDescent="0.25">
      <c r="A13082" s="83">
        <v>982</v>
      </c>
      <c r="B13082" s="83" t="s">
        <v>8509</v>
      </c>
      <c r="C13082" s="83" t="s">
        <v>206</v>
      </c>
      <c r="D13082" s="84">
        <v>5.07</v>
      </c>
      <c r="E13082" s="522" t="s">
        <v>12890</v>
      </c>
    </row>
    <row r="13083" spans="1:5" ht="13.5" x14ac:dyDescent="0.25">
      <c r="A13083" s="83">
        <v>39235</v>
      </c>
      <c r="B13083" s="83" t="s">
        <v>8510</v>
      </c>
      <c r="C13083" s="83" t="s">
        <v>206</v>
      </c>
      <c r="D13083" s="84">
        <v>64.930000000000007</v>
      </c>
      <c r="E13083" s="522" t="s">
        <v>12890</v>
      </c>
    </row>
    <row r="13084" spans="1:5" ht="13.5" x14ac:dyDescent="0.25">
      <c r="A13084" s="83">
        <v>39236</v>
      </c>
      <c r="B13084" s="83" t="s">
        <v>8511</v>
      </c>
      <c r="C13084" s="83" t="s">
        <v>206</v>
      </c>
      <c r="D13084" s="84">
        <v>86.05</v>
      </c>
      <c r="E13084" s="522" t="s">
        <v>12890</v>
      </c>
    </row>
    <row r="13085" spans="1:5" ht="13.5" x14ac:dyDescent="0.25">
      <c r="A13085" s="83">
        <v>990</v>
      </c>
      <c r="B13085" s="83" t="s">
        <v>8524</v>
      </c>
      <c r="C13085" s="83" t="s">
        <v>206</v>
      </c>
      <c r="D13085" s="84">
        <v>152.68</v>
      </c>
      <c r="E13085" s="522" t="s">
        <v>12890</v>
      </c>
    </row>
    <row r="13086" spans="1:5" ht="13.5" x14ac:dyDescent="0.25">
      <c r="A13086" s="83">
        <v>39241</v>
      </c>
      <c r="B13086" s="83" t="s">
        <v>8525</v>
      </c>
      <c r="C13086" s="83" t="s">
        <v>206</v>
      </c>
      <c r="D13086" s="84">
        <v>15.03</v>
      </c>
      <c r="E13086" s="522" t="s">
        <v>12890</v>
      </c>
    </row>
    <row r="13087" spans="1:5" ht="13.5" x14ac:dyDescent="0.25">
      <c r="A13087" s="83">
        <v>1005</v>
      </c>
      <c r="B13087" s="83" t="s">
        <v>8526</v>
      </c>
      <c r="C13087" s="83" t="s">
        <v>206</v>
      </c>
      <c r="D13087" s="84">
        <v>190.1</v>
      </c>
      <c r="E13087" s="522" t="s">
        <v>12890</v>
      </c>
    </row>
    <row r="13088" spans="1:5" ht="13.5" x14ac:dyDescent="0.25">
      <c r="A13088" s="83">
        <v>991</v>
      </c>
      <c r="B13088" s="83" t="s">
        <v>8528</v>
      </c>
      <c r="C13088" s="83" t="s">
        <v>206</v>
      </c>
      <c r="D13088" s="84">
        <v>248.99</v>
      </c>
      <c r="E13088" s="522" t="s">
        <v>12890</v>
      </c>
    </row>
    <row r="13089" spans="1:5" ht="13.5" x14ac:dyDescent="0.25">
      <c r="A13089" s="83">
        <v>986</v>
      </c>
      <c r="B13089" s="83" t="s">
        <v>8529</v>
      </c>
      <c r="C13089" s="83" t="s">
        <v>206</v>
      </c>
      <c r="D13089" s="84">
        <v>23.75</v>
      </c>
      <c r="E13089" s="522" t="s">
        <v>12890</v>
      </c>
    </row>
    <row r="13090" spans="1:5" ht="13.5" x14ac:dyDescent="0.25">
      <c r="A13090" s="83">
        <v>987</v>
      </c>
      <c r="B13090" s="83" t="s">
        <v>8531</v>
      </c>
      <c r="C13090" s="83" t="s">
        <v>206</v>
      </c>
      <c r="D13090" s="84">
        <v>32.51</v>
      </c>
      <c r="E13090" s="522" t="s">
        <v>12890</v>
      </c>
    </row>
    <row r="13091" spans="1:5" ht="13.5" x14ac:dyDescent="0.25">
      <c r="A13091" s="83">
        <v>1007</v>
      </c>
      <c r="B13091" s="83" t="s">
        <v>8534</v>
      </c>
      <c r="C13091" s="83" t="s">
        <v>206</v>
      </c>
      <c r="D13091" s="84">
        <v>45</v>
      </c>
      <c r="E13091" s="522" t="s">
        <v>12890</v>
      </c>
    </row>
    <row r="13092" spans="1:5" ht="13.5" x14ac:dyDescent="0.25">
      <c r="A13092" s="83">
        <v>1008</v>
      </c>
      <c r="B13092" s="83" t="s">
        <v>8536</v>
      </c>
      <c r="C13092" s="83" t="s">
        <v>206</v>
      </c>
      <c r="D13092" s="84">
        <v>5.71</v>
      </c>
      <c r="E13092" s="522" t="s">
        <v>12890</v>
      </c>
    </row>
    <row r="13093" spans="1:5" ht="13.5" x14ac:dyDescent="0.25">
      <c r="A13093" s="83">
        <v>988</v>
      </c>
      <c r="B13093" s="83" t="s">
        <v>8537</v>
      </c>
      <c r="C13093" s="83" t="s">
        <v>206</v>
      </c>
      <c r="D13093" s="84">
        <v>62.05</v>
      </c>
      <c r="E13093" s="522" t="s">
        <v>12890</v>
      </c>
    </row>
    <row r="13094" spans="1:5" ht="13.5" x14ac:dyDescent="0.25">
      <c r="A13094" s="83">
        <v>989</v>
      </c>
      <c r="B13094" s="83" t="s">
        <v>8538</v>
      </c>
      <c r="C13094" s="83" t="s">
        <v>206</v>
      </c>
      <c r="D13094" s="84">
        <v>85.65</v>
      </c>
      <c r="E13094" s="522" t="s">
        <v>12890</v>
      </c>
    </row>
    <row r="13095" spans="1:5" ht="13.5" x14ac:dyDescent="0.25">
      <c r="A13095" s="83">
        <v>1006</v>
      </c>
      <c r="B13095" s="83" t="s">
        <v>13281</v>
      </c>
      <c r="C13095" s="83" t="s">
        <v>206</v>
      </c>
      <c r="D13095" s="84">
        <v>114.83</v>
      </c>
      <c r="E13095" s="522" t="s">
        <v>12890</v>
      </c>
    </row>
    <row r="13096" spans="1:5" ht="13.5" x14ac:dyDescent="0.25">
      <c r="A13096" s="83">
        <v>43972</v>
      </c>
      <c r="B13096" s="83" t="s">
        <v>13282</v>
      </c>
      <c r="C13096" s="83" t="s">
        <v>206</v>
      </c>
      <c r="D13096" s="84">
        <v>2.62</v>
      </c>
      <c r="E13096" s="522" t="s">
        <v>12890</v>
      </c>
    </row>
    <row r="13097" spans="1:5" ht="13.5" x14ac:dyDescent="0.25">
      <c r="A13097" s="83">
        <v>43971</v>
      </c>
      <c r="B13097" s="83" t="s">
        <v>13283</v>
      </c>
      <c r="C13097" s="83" t="s">
        <v>206</v>
      </c>
      <c r="D13097" s="84">
        <v>2</v>
      </c>
      <c r="E13097" s="522" t="s">
        <v>12890</v>
      </c>
    </row>
    <row r="13098" spans="1:5" ht="13.5" x14ac:dyDescent="0.25">
      <c r="A13098" s="83">
        <v>39598</v>
      </c>
      <c r="B13098" s="83" t="s">
        <v>13284</v>
      </c>
      <c r="C13098" s="83" t="s">
        <v>206</v>
      </c>
      <c r="D13098" s="84">
        <v>3.71</v>
      </c>
      <c r="E13098" s="522" t="s">
        <v>12890</v>
      </c>
    </row>
    <row r="13099" spans="1:5" ht="13.5" x14ac:dyDescent="0.25">
      <c r="A13099" s="83">
        <v>43973</v>
      </c>
      <c r="B13099" s="83" t="s">
        <v>13285</v>
      </c>
      <c r="C13099" s="83" t="s">
        <v>206</v>
      </c>
      <c r="D13099" s="84">
        <v>2.74</v>
      </c>
      <c r="E13099" s="522" t="s">
        <v>12890</v>
      </c>
    </row>
    <row r="13100" spans="1:5" ht="13.5" x14ac:dyDescent="0.25">
      <c r="A13100" s="83">
        <v>39599</v>
      </c>
      <c r="B13100" s="83" t="s">
        <v>13286</v>
      </c>
      <c r="C13100" s="83" t="s">
        <v>206</v>
      </c>
      <c r="D13100" s="84">
        <v>5.33</v>
      </c>
      <c r="E13100" s="522" t="s">
        <v>12890</v>
      </c>
    </row>
    <row r="13101" spans="1:5" ht="13.5" x14ac:dyDescent="0.25">
      <c r="A13101" s="83">
        <v>43832</v>
      </c>
      <c r="B13101" s="83" t="s">
        <v>13287</v>
      </c>
      <c r="C13101" s="83" t="s">
        <v>206</v>
      </c>
      <c r="D13101" s="84">
        <v>14.05</v>
      </c>
      <c r="E13101" s="522" t="s">
        <v>12890</v>
      </c>
    </row>
    <row r="13102" spans="1:5" ht="13.5" x14ac:dyDescent="0.25">
      <c r="A13102" s="83">
        <v>34602</v>
      </c>
      <c r="B13102" s="83" t="s">
        <v>8541</v>
      </c>
      <c r="C13102" s="83" t="s">
        <v>206</v>
      </c>
      <c r="D13102" s="84">
        <v>3.93</v>
      </c>
      <c r="E13102" s="522" t="s">
        <v>12890</v>
      </c>
    </row>
    <row r="13103" spans="1:5" ht="13.5" x14ac:dyDescent="0.25">
      <c r="A13103" s="83">
        <v>34607</v>
      </c>
      <c r="B13103" s="83" t="s">
        <v>8543</v>
      </c>
      <c r="C13103" s="83" t="s">
        <v>206</v>
      </c>
      <c r="D13103" s="84">
        <v>9.6300000000000008</v>
      </c>
      <c r="E13103" s="522" t="s">
        <v>12890</v>
      </c>
    </row>
    <row r="13104" spans="1:5" ht="13.5" x14ac:dyDescent="0.25">
      <c r="A13104" s="83">
        <v>34609</v>
      </c>
      <c r="B13104" s="83" t="s">
        <v>8544</v>
      </c>
      <c r="C13104" s="83" t="s">
        <v>206</v>
      </c>
      <c r="D13104" s="84">
        <v>14</v>
      </c>
      <c r="E13104" s="522" t="s">
        <v>12890</v>
      </c>
    </row>
    <row r="13105" spans="1:5" ht="13.5" x14ac:dyDescent="0.25">
      <c r="A13105" s="83">
        <v>34618</v>
      </c>
      <c r="B13105" s="83" t="s">
        <v>8545</v>
      </c>
      <c r="C13105" s="83" t="s">
        <v>206</v>
      </c>
      <c r="D13105" s="84">
        <v>5.35</v>
      </c>
      <c r="E13105" s="522" t="s">
        <v>12890</v>
      </c>
    </row>
    <row r="13106" spans="1:5" ht="13.5" x14ac:dyDescent="0.25">
      <c r="A13106" s="83">
        <v>34621</v>
      </c>
      <c r="B13106" s="83" t="s">
        <v>8547</v>
      </c>
      <c r="C13106" s="83" t="s">
        <v>206</v>
      </c>
      <c r="D13106" s="84">
        <v>13.27</v>
      </c>
      <c r="E13106" s="522" t="s">
        <v>12890</v>
      </c>
    </row>
    <row r="13107" spans="1:5" ht="13.5" x14ac:dyDescent="0.25">
      <c r="A13107" s="83">
        <v>34622</v>
      </c>
      <c r="B13107" s="83" t="s">
        <v>8548</v>
      </c>
      <c r="C13107" s="83" t="s">
        <v>206</v>
      </c>
      <c r="D13107" s="84">
        <v>19.72</v>
      </c>
      <c r="E13107" s="522" t="s">
        <v>12890</v>
      </c>
    </row>
    <row r="13108" spans="1:5" ht="13.5" x14ac:dyDescent="0.25">
      <c r="A13108" s="83">
        <v>34624</v>
      </c>
      <c r="B13108" s="83" t="s">
        <v>8549</v>
      </c>
      <c r="C13108" s="83" t="s">
        <v>206</v>
      </c>
      <c r="D13108" s="84">
        <v>7.15</v>
      </c>
      <c r="E13108" s="522" t="s">
        <v>12890</v>
      </c>
    </row>
    <row r="13109" spans="1:5" ht="13.5" x14ac:dyDescent="0.25">
      <c r="A13109" s="83">
        <v>34627</v>
      </c>
      <c r="B13109" s="83" t="s">
        <v>8551</v>
      </c>
      <c r="C13109" s="83" t="s">
        <v>206</v>
      </c>
      <c r="D13109" s="84">
        <v>17.239999999999998</v>
      </c>
      <c r="E13109" s="522" t="s">
        <v>12890</v>
      </c>
    </row>
    <row r="13110" spans="1:5" ht="13.5" x14ac:dyDescent="0.25">
      <c r="A13110" s="83">
        <v>34629</v>
      </c>
      <c r="B13110" s="83" t="s">
        <v>8552</v>
      </c>
      <c r="C13110" s="83" t="s">
        <v>206</v>
      </c>
      <c r="D13110" s="84">
        <v>26.35</v>
      </c>
      <c r="E13110" s="522" t="s">
        <v>12890</v>
      </c>
    </row>
    <row r="13111" spans="1:5" ht="13.5" x14ac:dyDescent="0.25">
      <c r="A13111" s="83">
        <v>39257</v>
      </c>
      <c r="B13111" s="83" t="s">
        <v>8553</v>
      </c>
      <c r="C13111" s="83" t="s">
        <v>206</v>
      </c>
      <c r="D13111" s="84">
        <v>5.36</v>
      </c>
      <c r="E13111" s="522" t="s">
        <v>12890</v>
      </c>
    </row>
    <row r="13112" spans="1:5" ht="13.5" x14ac:dyDescent="0.25">
      <c r="A13112" s="83">
        <v>39261</v>
      </c>
      <c r="B13112" s="83" t="s">
        <v>8554</v>
      </c>
      <c r="C13112" s="83" t="s">
        <v>206</v>
      </c>
      <c r="D13112" s="84">
        <v>30.7</v>
      </c>
      <c r="E13112" s="522" t="s">
        <v>12890</v>
      </c>
    </row>
    <row r="13113" spans="1:5" ht="13.5" x14ac:dyDescent="0.25">
      <c r="A13113" s="83">
        <v>39268</v>
      </c>
      <c r="B13113" s="83" t="s">
        <v>8555</v>
      </c>
      <c r="C13113" s="83" t="s">
        <v>206</v>
      </c>
      <c r="D13113" s="84">
        <v>479.8</v>
      </c>
      <c r="E13113" s="522" t="s">
        <v>12890</v>
      </c>
    </row>
    <row r="13114" spans="1:5" ht="13.5" x14ac:dyDescent="0.25">
      <c r="A13114" s="83">
        <v>39262</v>
      </c>
      <c r="B13114" s="83" t="s">
        <v>8556</v>
      </c>
      <c r="C13114" s="83" t="s">
        <v>206</v>
      </c>
      <c r="D13114" s="84">
        <v>48.88</v>
      </c>
      <c r="E13114" s="522" t="s">
        <v>12890</v>
      </c>
    </row>
    <row r="13115" spans="1:5" ht="13.5" x14ac:dyDescent="0.25">
      <c r="A13115" s="83">
        <v>39258</v>
      </c>
      <c r="B13115" s="83" t="s">
        <v>8557</v>
      </c>
      <c r="C13115" s="83" t="s">
        <v>206</v>
      </c>
      <c r="D13115" s="84">
        <v>8.08</v>
      </c>
      <c r="E13115" s="522" t="s">
        <v>12890</v>
      </c>
    </row>
    <row r="13116" spans="1:5" ht="13.5" x14ac:dyDescent="0.25">
      <c r="A13116" s="83">
        <v>39263</v>
      </c>
      <c r="B13116" s="83" t="s">
        <v>8558</v>
      </c>
      <c r="C13116" s="83" t="s">
        <v>206</v>
      </c>
      <c r="D13116" s="84">
        <v>84.52</v>
      </c>
      <c r="E13116" s="522" t="s">
        <v>12890</v>
      </c>
    </row>
    <row r="13117" spans="1:5" ht="13.5" x14ac:dyDescent="0.25">
      <c r="A13117" s="83">
        <v>39264</v>
      </c>
      <c r="B13117" s="83" t="s">
        <v>8559</v>
      </c>
      <c r="C13117" s="83" t="s">
        <v>206</v>
      </c>
      <c r="D13117" s="84">
        <v>117.09</v>
      </c>
      <c r="E13117" s="522" t="s">
        <v>12890</v>
      </c>
    </row>
    <row r="13118" spans="1:5" ht="13.5" x14ac:dyDescent="0.25">
      <c r="A13118" s="83">
        <v>39259</v>
      </c>
      <c r="B13118" s="83" t="s">
        <v>8560</v>
      </c>
      <c r="C13118" s="83" t="s">
        <v>206</v>
      </c>
      <c r="D13118" s="84">
        <v>12.44</v>
      </c>
      <c r="E13118" s="522" t="s">
        <v>12890</v>
      </c>
    </row>
    <row r="13119" spans="1:5" ht="13.5" x14ac:dyDescent="0.25">
      <c r="A13119" s="83">
        <v>39265</v>
      </c>
      <c r="B13119" s="83" t="s">
        <v>8561</v>
      </c>
      <c r="C13119" s="83" t="s">
        <v>206</v>
      </c>
      <c r="D13119" s="84">
        <v>158.97</v>
      </c>
      <c r="E13119" s="522" t="s">
        <v>12890</v>
      </c>
    </row>
    <row r="13120" spans="1:5" ht="13.5" x14ac:dyDescent="0.25">
      <c r="A13120" s="83">
        <v>39260</v>
      </c>
      <c r="B13120" s="83" t="s">
        <v>8562</v>
      </c>
      <c r="C13120" s="83" t="s">
        <v>206</v>
      </c>
      <c r="D13120" s="84">
        <v>19.05</v>
      </c>
      <c r="E13120" s="522" t="s">
        <v>12890</v>
      </c>
    </row>
    <row r="13121" spans="1:5" ht="13.5" x14ac:dyDescent="0.25">
      <c r="A13121" s="83">
        <v>39266</v>
      </c>
      <c r="B13121" s="83" t="s">
        <v>8563</v>
      </c>
      <c r="C13121" s="83" t="s">
        <v>206</v>
      </c>
      <c r="D13121" s="84">
        <v>239.88</v>
      </c>
      <c r="E13121" s="522" t="s">
        <v>12890</v>
      </c>
    </row>
    <row r="13122" spans="1:5" ht="13.5" x14ac:dyDescent="0.25">
      <c r="A13122" s="83">
        <v>39267</v>
      </c>
      <c r="B13122" s="83" t="s">
        <v>8564</v>
      </c>
      <c r="C13122" s="83" t="s">
        <v>206</v>
      </c>
      <c r="D13122" s="84">
        <v>299.91000000000003</v>
      </c>
      <c r="E13122" s="522" t="s">
        <v>12890</v>
      </c>
    </row>
    <row r="13123" spans="1:5" ht="13.5" x14ac:dyDescent="0.25">
      <c r="A13123" s="83">
        <v>11901</v>
      </c>
      <c r="B13123" s="83" t="s">
        <v>8565</v>
      </c>
      <c r="C13123" s="83" t="s">
        <v>206</v>
      </c>
      <c r="D13123" s="84">
        <v>0.48</v>
      </c>
      <c r="E13123" s="522" t="s">
        <v>12890</v>
      </c>
    </row>
    <row r="13124" spans="1:5" ht="13.5" x14ac:dyDescent="0.25">
      <c r="A13124" s="83">
        <v>11902</v>
      </c>
      <c r="B13124" s="83" t="s">
        <v>8566</v>
      </c>
      <c r="C13124" s="83" t="s">
        <v>206</v>
      </c>
      <c r="D13124" s="84">
        <v>0.92</v>
      </c>
      <c r="E13124" s="522" t="s">
        <v>12890</v>
      </c>
    </row>
    <row r="13125" spans="1:5" ht="13.5" x14ac:dyDescent="0.25">
      <c r="A13125" s="83">
        <v>11903</v>
      </c>
      <c r="B13125" s="83" t="s">
        <v>8567</v>
      </c>
      <c r="C13125" s="83" t="s">
        <v>206</v>
      </c>
      <c r="D13125" s="84">
        <v>0.97</v>
      </c>
      <c r="E13125" s="522" t="s">
        <v>12890</v>
      </c>
    </row>
    <row r="13126" spans="1:5" ht="13.5" x14ac:dyDescent="0.25">
      <c r="A13126" s="83">
        <v>11904</v>
      </c>
      <c r="B13126" s="83" t="s">
        <v>8568</v>
      </c>
      <c r="C13126" s="83" t="s">
        <v>206</v>
      </c>
      <c r="D13126" s="84">
        <v>1.47</v>
      </c>
      <c r="E13126" s="522" t="s">
        <v>12890</v>
      </c>
    </row>
    <row r="13127" spans="1:5" ht="13.5" x14ac:dyDescent="0.25">
      <c r="A13127" s="83">
        <v>11905</v>
      </c>
      <c r="B13127" s="83" t="s">
        <v>8569</v>
      </c>
      <c r="C13127" s="83" t="s">
        <v>206</v>
      </c>
      <c r="D13127" s="84">
        <v>1.8</v>
      </c>
      <c r="E13127" s="522" t="s">
        <v>12890</v>
      </c>
    </row>
    <row r="13128" spans="1:5" ht="13.5" x14ac:dyDescent="0.25">
      <c r="A13128" s="83">
        <v>11906</v>
      </c>
      <c r="B13128" s="83" t="s">
        <v>8570</v>
      </c>
      <c r="C13128" s="83" t="s">
        <v>206</v>
      </c>
      <c r="D13128" s="84">
        <v>2.29</v>
      </c>
      <c r="E13128" s="522" t="s">
        <v>12890</v>
      </c>
    </row>
    <row r="13129" spans="1:5" ht="13.5" x14ac:dyDescent="0.25">
      <c r="A13129" s="83">
        <v>11919</v>
      </c>
      <c r="B13129" s="83" t="s">
        <v>8571</v>
      </c>
      <c r="C13129" s="83" t="s">
        <v>206</v>
      </c>
      <c r="D13129" s="84">
        <v>4.1900000000000004</v>
      </c>
      <c r="E13129" s="522" t="s">
        <v>12890</v>
      </c>
    </row>
    <row r="13130" spans="1:5" ht="13.5" x14ac:dyDescent="0.25">
      <c r="A13130" s="83">
        <v>11920</v>
      </c>
      <c r="B13130" s="83" t="s">
        <v>8572</v>
      </c>
      <c r="C13130" s="83" t="s">
        <v>206</v>
      </c>
      <c r="D13130" s="84">
        <v>7.97</v>
      </c>
      <c r="E13130" s="522" t="s">
        <v>12890</v>
      </c>
    </row>
    <row r="13131" spans="1:5" ht="13.5" x14ac:dyDescent="0.25">
      <c r="A13131" s="83">
        <v>11924</v>
      </c>
      <c r="B13131" s="83" t="s">
        <v>8573</v>
      </c>
      <c r="C13131" s="83" t="s">
        <v>206</v>
      </c>
      <c r="D13131" s="84">
        <v>66.91</v>
      </c>
      <c r="E13131" s="522" t="s">
        <v>12890</v>
      </c>
    </row>
    <row r="13132" spans="1:5" ht="13.5" x14ac:dyDescent="0.25">
      <c r="A13132" s="83">
        <v>11921</v>
      </c>
      <c r="B13132" s="83" t="s">
        <v>8574</v>
      </c>
      <c r="C13132" s="83" t="s">
        <v>206</v>
      </c>
      <c r="D13132" s="84">
        <v>11.66</v>
      </c>
      <c r="E13132" s="522" t="s">
        <v>12890</v>
      </c>
    </row>
    <row r="13133" spans="1:5" ht="13.5" x14ac:dyDescent="0.25">
      <c r="A13133" s="83">
        <v>11922</v>
      </c>
      <c r="B13133" s="83" t="s">
        <v>8575</v>
      </c>
      <c r="C13133" s="83" t="s">
        <v>206</v>
      </c>
      <c r="D13133" s="84">
        <v>18.86</v>
      </c>
      <c r="E13133" s="522" t="s">
        <v>12890</v>
      </c>
    </row>
    <row r="13134" spans="1:5" ht="13.5" x14ac:dyDescent="0.25">
      <c r="A13134" s="83">
        <v>11923</v>
      </c>
      <c r="B13134" s="83" t="s">
        <v>8576</v>
      </c>
      <c r="C13134" s="83" t="s">
        <v>206</v>
      </c>
      <c r="D13134" s="84">
        <v>27.6</v>
      </c>
      <c r="E13134" s="522" t="s">
        <v>12890</v>
      </c>
    </row>
    <row r="13135" spans="1:5" ht="13.5" x14ac:dyDescent="0.25">
      <c r="A13135" s="83">
        <v>11916</v>
      </c>
      <c r="B13135" s="83" t="s">
        <v>8577</v>
      </c>
      <c r="C13135" s="83" t="s">
        <v>206</v>
      </c>
      <c r="D13135" s="84">
        <v>5.74</v>
      </c>
      <c r="E13135" s="522" t="s">
        <v>12890</v>
      </c>
    </row>
    <row r="13136" spans="1:5" ht="13.5" x14ac:dyDescent="0.25">
      <c r="A13136" s="83">
        <v>11914</v>
      </c>
      <c r="B13136" s="83" t="s">
        <v>8578</v>
      </c>
      <c r="C13136" s="83" t="s">
        <v>206</v>
      </c>
      <c r="D13136" s="84">
        <v>41.36</v>
      </c>
      <c r="E13136" s="522" t="s">
        <v>12890</v>
      </c>
    </row>
    <row r="13137" spans="1:5" ht="13.5" x14ac:dyDescent="0.25">
      <c r="A13137" s="83">
        <v>11917</v>
      </c>
      <c r="B13137" s="83" t="s">
        <v>8579</v>
      </c>
      <c r="C13137" s="83" t="s">
        <v>206</v>
      </c>
      <c r="D13137" s="84">
        <v>10.11</v>
      </c>
      <c r="E13137" s="522" t="s">
        <v>12890</v>
      </c>
    </row>
    <row r="13138" spans="1:5" ht="13.5" x14ac:dyDescent="0.25">
      <c r="A13138" s="83">
        <v>11918</v>
      </c>
      <c r="B13138" s="83" t="s">
        <v>8580</v>
      </c>
      <c r="C13138" s="83" t="s">
        <v>206</v>
      </c>
      <c r="D13138" s="84">
        <v>11.99</v>
      </c>
      <c r="E13138" s="522" t="s">
        <v>12890</v>
      </c>
    </row>
    <row r="13139" spans="1:5" ht="13.5" x14ac:dyDescent="0.25">
      <c r="A13139" s="83">
        <v>37734</v>
      </c>
      <c r="B13139" s="83" t="s">
        <v>8581</v>
      </c>
      <c r="C13139" s="83" t="s">
        <v>225</v>
      </c>
      <c r="D13139" s="84">
        <v>57917.83</v>
      </c>
      <c r="E13139" s="522" t="s">
        <v>12890</v>
      </c>
    </row>
    <row r="13140" spans="1:5" ht="13.5" x14ac:dyDescent="0.25">
      <c r="A13140" s="83">
        <v>42251</v>
      </c>
      <c r="B13140" s="83" t="s">
        <v>8582</v>
      </c>
      <c r="C13140" s="83" t="s">
        <v>225</v>
      </c>
      <c r="D13140" s="84">
        <v>65769.23</v>
      </c>
      <c r="E13140" s="522" t="s">
        <v>12890</v>
      </c>
    </row>
    <row r="13141" spans="1:5" ht="13.5" x14ac:dyDescent="0.25">
      <c r="A13141" s="83">
        <v>37733</v>
      </c>
      <c r="B13141" s="83" t="s">
        <v>8583</v>
      </c>
      <c r="C13141" s="83" t="s">
        <v>225</v>
      </c>
      <c r="D13141" s="84">
        <v>43426.57</v>
      </c>
      <c r="E13141" s="522" t="s">
        <v>12890</v>
      </c>
    </row>
    <row r="13142" spans="1:5" ht="13.5" x14ac:dyDescent="0.25">
      <c r="A13142" s="83">
        <v>37735</v>
      </c>
      <c r="B13142" s="83" t="s">
        <v>8584</v>
      </c>
      <c r="C13142" s="83" t="s">
        <v>225</v>
      </c>
      <c r="D13142" s="84">
        <v>52329.02</v>
      </c>
      <c r="E13142" s="522" t="s">
        <v>12890</v>
      </c>
    </row>
    <row r="13143" spans="1:5" ht="13.5" x14ac:dyDescent="0.25">
      <c r="A13143" s="83">
        <v>5090</v>
      </c>
      <c r="B13143" s="83" t="s">
        <v>8585</v>
      </c>
      <c r="C13143" s="83" t="s">
        <v>225</v>
      </c>
      <c r="D13143" s="84">
        <v>19.48</v>
      </c>
      <c r="E13143" s="522" t="s">
        <v>12890</v>
      </c>
    </row>
    <row r="13144" spans="1:5" ht="13.5" x14ac:dyDescent="0.25">
      <c r="A13144" s="83">
        <v>5085</v>
      </c>
      <c r="B13144" s="83" t="s">
        <v>8586</v>
      </c>
      <c r="C13144" s="83" t="s">
        <v>225</v>
      </c>
      <c r="D13144" s="84">
        <v>29</v>
      </c>
      <c r="E13144" s="522" t="s">
        <v>12890</v>
      </c>
    </row>
    <row r="13145" spans="1:5" ht="13.5" x14ac:dyDescent="0.25">
      <c r="A13145" s="83">
        <v>43603</v>
      </c>
      <c r="B13145" s="83" t="s">
        <v>8587</v>
      </c>
      <c r="C13145" s="83" t="s">
        <v>225</v>
      </c>
      <c r="D13145" s="84">
        <v>41.43</v>
      </c>
      <c r="E13145" s="522" t="s">
        <v>12890</v>
      </c>
    </row>
    <row r="13146" spans="1:5" ht="13.5" x14ac:dyDescent="0.25">
      <c r="A13146" s="83">
        <v>38374</v>
      </c>
      <c r="B13146" s="83" t="s">
        <v>8588</v>
      </c>
      <c r="C13146" s="83" t="s">
        <v>225</v>
      </c>
      <c r="D13146" s="84">
        <v>1039.5999999999999</v>
      </c>
      <c r="E13146" s="522" t="s">
        <v>12890</v>
      </c>
    </row>
    <row r="13147" spans="1:5" ht="13.5" x14ac:dyDescent="0.25">
      <c r="A13147" s="83">
        <v>20209</v>
      </c>
      <c r="B13147" s="83" t="s">
        <v>8589</v>
      </c>
      <c r="C13147" s="83" t="s">
        <v>206</v>
      </c>
      <c r="D13147" s="84">
        <v>30.61</v>
      </c>
      <c r="E13147" s="522" t="s">
        <v>12890</v>
      </c>
    </row>
    <row r="13148" spans="1:5" ht="13.5" x14ac:dyDescent="0.25">
      <c r="A13148" s="83">
        <v>20212</v>
      </c>
      <c r="B13148" s="83" t="s">
        <v>8590</v>
      </c>
      <c r="C13148" s="83" t="s">
        <v>206</v>
      </c>
      <c r="D13148" s="84">
        <v>25.63</v>
      </c>
      <c r="E13148" s="522" t="s">
        <v>12890</v>
      </c>
    </row>
    <row r="13149" spans="1:5" ht="13.5" x14ac:dyDescent="0.25">
      <c r="A13149" s="83">
        <v>4433</v>
      </c>
      <c r="B13149" s="83" t="s">
        <v>8591</v>
      </c>
      <c r="C13149" s="83" t="s">
        <v>206</v>
      </c>
      <c r="D13149" s="84">
        <v>29.33</v>
      </c>
      <c r="E13149" s="522" t="s">
        <v>12890</v>
      </c>
    </row>
    <row r="13150" spans="1:5" ht="13.5" x14ac:dyDescent="0.25">
      <c r="A13150" s="83">
        <v>4430</v>
      </c>
      <c r="B13150" s="83" t="s">
        <v>8592</v>
      </c>
      <c r="C13150" s="83" t="s">
        <v>206</v>
      </c>
      <c r="D13150" s="84">
        <v>15</v>
      </c>
      <c r="E13150" s="522" t="s">
        <v>12890</v>
      </c>
    </row>
    <row r="13151" spans="1:5" ht="13.5" x14ac:dyDescent="0.25">
      <c r="A13151" s="83">
        <v>4400</v>
      </c>
      <c r="B13151" s="83" t="s">
        <v>8593</v>
      </c>
      <c r="C13151" s="83" t="s">
        <v>206</v>
      </c>
      <c r="D13151" s="84">
        <v>23.87</v>
      </c>
      <c r="E13151" s="522" t="s">
        <v>12890</v>
      </c>
    </row>
    <row r="13152" spans="1:5" ht="13.5" x14ac:dyDescent="0.25">
      <c r="A13152" s="83">
        <v>2729</v>
      </c>
      <c r="B13152" s="83" t="s">
        <v>8594</v>
      </c>
      <c r="C13152" s="83" t="s">
        <v>225</v>
      </c>
      <c r="D13152" s="84">
        <v>24.68</v>
      </c>
      <c r="E13152" s="522" t="s">
        <v>12890</v>
      </c>
    </row>
    <row r="13153" spans="1:5" ht="13.5" x14ac:dyDescent="0.25">
      <c r="A13153" s="83">
        <v>4513</v>
      </c>
      <c r="B13153" s="83" t="s">
        <v>8595</v>
      </c>
      <c r="C13153" s="83" t="s">
        <v>206</v>
      </c>
      <c r="D13153" s="84">
        <v>5.51</v>
      </c>
      <c r="E13153" s="522" t="s">
        <v>12890</v>
      </c>
    </row>
    <row r="13154" spans="1:5" ht="13.5" x14ac:dyDescent="0.25">
      <c r="A13154" s="83">
        <v>11871</v>
      </c>
      <c r="B13154" s="83" t="s">
        <v>8596</v>
      </c>
      <c r="C13154" s="83" t="s">
        <v>225</v>
      </c>
      <c r="D13154" s="84">
        <v>504</v>
      </c>
      <c r="E13154" s="522" t="s">
        <v>12890</v>
      </c>
    </row>
    <row r="13155" spans="1:5" ht="13.5" x14ac:dyDescent="0.25">
      <c r="A13155" s="83">
        <v>34636</v>
      </c>
      <c r="B13155" s="83" t="s">
        <v>8597</v>
      </c>
      <c r="C13155" s="83" t="s">
        <v>225</v>
      </c>
      <c r="D13155" s="84">
        <v>487</v>
      </c>
      <c r="E13155" s="522" t="s">
        <v>12890</v>
      </c>
    </row>
    <row r="13156" spans="1:5" ht="13.5" x14ac:dyDescent="0.25">
      <c r="A13156" s="83">
        <v>34639</v>
      </c>
      <c r="B13156" s="83" t="s">
        <v>8598</v>
      </c>
      <c r="C13156" s="83" t="s">
        <v>225</v>
      </c>
      <c r="D13156" s="84">
        <v>989.09</v>
      </c>
      <c r="E13156" s="522" t="s">
        <v>12890</v>
      </c>
    </row>
    <row r="13157" spans="1:5" ht="13.5" x14ac:dyDescent="0.25">
      <c r="A13157" s="83">
        <v>34640</v>
      </c>
      <c r="B13157" s="83" t="s">
        <v>8599</v>
      </c>
      <c r="C13157" s="83" t="s">
        <v>225</v>
      </c>
      <c r="D13157" s="84">
        <v>1111</v>
      </c>
      <c r="E13157" s="522" t="s">
        <v>12890</v>
      </c>
    </row>
    <row r="13158" spans="1:5" ht="13.5" x14ac:dyDescent="0.25">
      <c r="A13158" s="83">
        <v>34637</v>
      </c>
      <c r="B13158" s="83" t="s">
        <v>8600</v>
      </c>
      <c r="C13158" s="83" t="s">
        <v>225</v>
      </c>
      <c r="D13158" s="84">
        <v>279.61</v>
      </c>
      <c r="E13158" s="522" t="s">
        <v>12890</v>
      </c>
    </row>
    <row r="13159" spans="1:5" ht="13.5" x14ac:dyDescent="0.25">
      <c r="A13159" s="83">
        <v>34638</v>
      </c>
      <c r="B13159" s="83" t="s">
        <v>8601</v>
      </c>
      <c r="C13159" s="83" t="s">
        <v>225</v>
      </c>
      <c r="D13159" s="84">
        <v>479.49</v>
      </c>
      <c r="E13159" s="522" t="s">
        <v>12890</v>
      </c>
    </row>
    <row r="13160" spans="1:5" ht="13.5" x14ac:dyDescent="0.25">
      <c r="A13160" s="83">
        <v>11868</v>
      </c>
      <c r="B13160" s="83" t="s">
        <v>8602</v>
      </c>
      <c r="C13160" s="83" t="s">
        <v>225</v>
      </c>
      <c r="D13160" s="84">
        <v>692.68</v>
      </c>
      <c r="E13160" s="522" t="s">
        <v>12890</v>
      </c>
    </row>
    <row r="13161" spans="1:5" ht="13.5" x14ac:dyDescent="0.25">
      <c r="A13161" s="83">
        <v>37106</v>
      </c>
      <c r="B13161" s="83" t="s">
        <v>8603</v>
      </c>
      <c r="C13161" s="83" t="s">
        <v>225</v>
      </c>
      <c r="D13161" s="84">
        <v>6690.49</v>
      </c>
      <c r="E13161" s="522" t="s">
        <v>12890</v>
      </c>
    </row>
    <row r="13162" spans="1:5" ht="13.5" x14ac:dyDescent="0.25">
      <c r="A13162" s="83">
        <v>11869</v>
      </c>
      <c r="B13162" s="83" t="s">
        <v>8604</v>
      </c>
      <c r="C13162" s="83" t="s">
        <v>225</v>
      </c>
      <c r="D13162" s="84">
        <v>1123.8599999999999</v>
      </c>
      <c r="E13162" s="522" t="s">
        <v>12890</v>
      </c>
    </row>
    <row r="13163" spans="1:5" ht="13.5" x14ac:dyDescent="0.25">
      <c r="A13163" s="83">
        <v>37104</v>
      </c>
      <c r="B13163" s="83" t="s">
        <v>8605</v>
      </c>
      <c r="C13163" s="83" t="s">
        <v>225</v>
      </c>
      <c r="D13163" s="84">
        <v>1448.73</v>
      </c>
      <c r="E13163" s="522" t="s">
        <v>12890</v>
      </c>
    </row>
    <row r="13164" spans="1:5" ht="13.5" x14ac:dyDescent="0.25">
      <c r="A13164" s="83">
        <v>37105</v>
      </c>
      <c r="B13164" s="83" t="s">
        <v>8606</v>
      </c>
      <c r="C13164" s="83" t="s">
        <v>225</v>
      </c>
      <c r="D13164" s="84">
        <v>3226.54</v>
      </c>
      <c r="E13164" s="522" t="s">
        <v>12890</v>
      </c>
    </row>
    <row r="13165" spans="1:5" ht="13.5" x14ac:dyDescent="0.25">
      <c r="A13165" s="83">
        <v>34641</v>
      </c>
      <c r="B13165" s="83" t="s">
        <v>8607</v>
      </c>
      <c r="C13165" s="83" t="s">
        <v>225</v>
      </c>
      <c r="D13165" s="84">
        <v>93.63</v>
      </c>
      <c r="E13165" s="522" t="s">
        <v>12890</v>
      </c>
    </row>
    <row r="13166" spans="1:5" ht="13.5" x14ac:dyDescent="0.25">
      <c r="A13166" s="83">
        <v>43434</v>
      </c>
      <c r="B13166" s="83" t="s">
        <v>8608</v>
      </c>
      <c r="C13166" s="83" t="s">
        <v>225</v>
      </c>
      <c r="D13166" s="84">
        <v>101.23</v>
      </c>
      <c r="E13166" s="522" t="s">
        <v>12890</v>
      </c>
    </row>
    <row r="13167" spans="1:5" ht="13.5" x14ac:dyDescent="0.25">
      <c r="A13167" s="83">
        <v>43435</v>
      </c>
      <c r="B13167" s="83" t="s">
        <v>8609</v>
      </c>
      <c r="C13167" s="83" t="s">
        <v>225</v>
      </c>
      <c r="D13167" s="84">
        <v>185.6</v>
      </c>
      <c r="E13167" s="522" t="s">
        <v>12890</v>
      </c>
    </row>
    <row r="13168" spans="1:5" ht="13.5" x14ac:dyDescent="0.25">
      <c r="A13168" s="83">
        <v>43436</v>
      </c>
      <c r="B13168" s="83" t="s">
        <v>8610</v>
      </c>
      <c r="C13168" s="83" t="s">
        <v>225</v>
      </c>
      <c r="D13168" s="84">
        <v>324.8</v>
      </c>
      <c r="E13168" s="522" t="s">
        <v>12890</v>
      </c>
    </row>
    <row r="13169" spans="1:5" ht="13.5" x14ac:dyDescent="0.25">
      <c r="A13169" s="83">
        <v>43437</v>
      </c>
      <c r="B13169" s="83" t="s">
        <v>8611</v>
      </c>
      <c r="C13169" s="83" t="s">
        <v>225</v>
      </c>
      <c r="D13169" s="84">
        <v>588.87</v>
      </c>
      <c r="E13169" s="522" t="s">
        <v>12890</v>
      </c>
    </row>
    <row r="13170" spans="1:5" ht="13.5" x14ac:dyDescent="0.25">
      <c r="A13170" s="83">
        <v>43438</v>
      </c>
      <c r="B13170" s="83" t="s">
        <v>8612</v>
      </c>
      <c r="C13170" s="83" t="s">
        <v>225</v>
      </c>
      <c r="D13170" s="84">
        <v>1054.56</v>
      </c>
      <c r="E13170" s="522" t="s">
        <v>12890</v>
      </c>
    </row>
    <row r="13171" spans="1:5" ht="13.5" x14ac:dyDescent="0.25">
      <c r="A13171" s="83">
        <v>41627</v>
      </c>
      <c r="B13171" s="83" t="s">
        <v>8613</v>
      </c>
      <c r="C13171" s="83" t="s">
        <v>225</v>
      </c>
      <c r="D13171" s="84">
        <v>156.07</v>
      </c>
      <c r="E13171" s="522" t="s">
        <v>12890</v>
      </c>
    </row>
    <row r="13172" spans="1:5" ht="13.5" x14ac:dyDescent="0.25">
      <c r="A13172" s="83">
        <v>41628</v>
      </c>
      <c r="B13172" s="83" t="s">
        <v>8614</v>
      </c>
      <c r="C13172" s="83" t="s">
        <v>225</v>
      </c>
      <c r="D13172" s="84">
        <v>286.83999999999997</v>
      </c>
      <c r="E13172" s="522" t="s">
        <v>12890</v>
      </c>
    </row>
    <row r="13173" spans="1:5" ht="13.5" x14ac:dyDescent="0.25">
      <c r="A13173" s="83">
        <v>41629</v>
      </c>
      <c r="B13173" s="83" t="s">
        <v>8615</v>
      </c>
      <c r="C13173" s="83" t="s">
        <v>225</v>
      </c>
      <c r="D13173" s="84">
        <v>364.45</v>
      </c>
      <c r="E13173" s="522" t="s">
        <v>12890</v>
      </c>
    </row>
    <row r="13174" spans="1:5" ht="13.5" x14ac:dyDescent="0.25">
      <c r="A13174" s="83">
        <v>43429</v>
      </c>
      <c r="B13174" s="83" t="s">
        <v>8616</v>
      </c>
      <c r="C13174" s="83" t="s">
        <v>225</v>
      </c>
      <c r="D13174" s="84">
        <v>80.75</v>
      </c>
      <c r="E13174" s="522" t="s">
        <v>12890</v>
      </c>
    </row>
    <row r="13175" spans="1:5" ht="13.5" x14ac:dyDescent="0.25">
      <c r="A13175" s="83">
        <v>43430</v>
      </c>
      <c r="B13175" s="83" t="s">
        <v>8617</v>
      </c>
      <c r="C13175" s="83" t="s">
        <v>225</v>
      </c>
      <c r="D13175" s="84">
        <v>134.13999999999999</v>
      </c>
      <c r="E13175" s="522" t="s">
        <v>12890</v>
      </c>
    </row>
    <row r="13176" spans="1:5" ht="13.5" x14ac:dyDescent="0.25">
      <c r="A13176" s="83">
        <v>43431</v>
      </c>
      <c r="B13176" s="83" t="s">
        <v>8618</v>
      </c>
      <c r="C13176" s="83" t="s">
        <v>225</v>
      </c>
      <c r="D13176" s="84">
        <v>259.83999999999997</v>
      </c>
      <c r="E13176" s="522" t="s">
        <v>12890</v>
      </c>
    </row>
    <row r="13177" spans="1:5" ht="13.5" x14ac:dyDescent="0.25">
      <c r="A13177" s="83">
        <v>43432</v>
      </c>
      <c r="B13177" s="83" t="s">
        <v>8619</v>
      </c>
      <c r="C13177" s="83" t="s">
        <v>225</v>
      </c>
      <c r="D13177" s="84">
        <v>539.92999999999995</v>
      </c>
      <c r="E13177" s="522" t="s">
        <v>12890</v>
      </c>
    </row>
    <row r="13178" spans="1:5" ht="13.5" x14ac:dyDescent="0.25">
      <c r="A13178" s="83">
        <v>43433</v>
      </c>
      <c r="B13178" s="83" t="s">
        <v>8620</v>
      </c>
      <c r="C13178" s="83" t="s">
        <v>225</v>
      </c>
      <c r="D13178" s="84">
        <v>851.24</v>
      </c>
      <c r="E13178" s="522" t="s">
        <v>12890</v>
      </c>
    </row>
    <row r="13179" spans="1:5" ht="13.5" x14ac:dyDescent="0.25">
      <c r="A13179" s="83">
        <v>43094</v>
      </c>
      <c r="B13179" s="83" t="s">
        <v>8621</v>
      </c>
      <c r="C13179" s="83" t="s">
        <v>225</v>
      </c>
      <c r="D13179" s="84">
        <v>233.07</v>
      </c>
      <c r="E13179" s="522" t="s">
        <v>12890</v>
      </c>
    </row>
    <row r="13180" spans="1:5" ht="13.5" x14ac:dyDescent="0.25">
      <c r="A13180" s="83">
        <v>43093</v>
      </c>
      <c r="B13180" s="83" t="s">
        <v>8622</v>
      </c>
      <c r="C13180" s="83" t="s">
        <v>225</v>
      </c>
      <c r="D13180" s="84">
        <v>247.68</v>
      </c>
      <c r="E13180" s="522" t="s">
        <v>12890</v>
      </c>
    </row>
    <row r="13181" spans="1:5" ht="13.5" x14ac:dyDescent="0.25">
      <c r="A13181" s="83">
        <v>1030</v>
      </c>
      <c r="B13181" s="83" t="s">
        <v>8623</v>
      </c>
      <c r="C13181" s="83" t="s">
        <v>225</v>
      </c>
      <c r="D13181" s="84">
        <v>49.9</v>
      </c>
      <c r="E13181" s="522" t="s">
        <v>12890</v>
      </c>
    </row>
    <row r="13182" spans="1:5" ht="13.5" x14ac:dyDescent="0.25">
      <c r="A13182" s="83">
        <v>11694</v>
      </c>
      <c r="B13182" s="83" t="s">
        <v>8624</v>
      </c>
      <c r="C13182" s="83" t="s">
        <v>225</v>
      </c>
      <c r="D13182" s="84">
        <v>1103.05</v>
      </c>
      <c r="E13182" s="522" t="s">
        <v>12890</v>
      </c>
    </row>
    <row r="13183" spans="1:5" ht="13.5" x14ac:dyDescent="0.25">
      <c r="A13183" s="83">
        <v>11881</v>
      </c>
      <c r="B13183" s="83" t="s">
        <v>8625</v>
      </c>
      <c r="C13183" s="83" t="s">
        <v>225</v>
      </c>
      <c r="D13183" s="84">
        <v>143.41999999999999</v>
      </c>
      <c r="E13183" s="522" t="s">
        <v>12890</v>
      </c>
    </row>
    <row r="13184" spans="1:5" ht="13.5" x14ac:dyDescent="0.25">
      <c r="A13184" s="83">
        <v>35277</v>
      </c>
      <c r="B13184" s="83" t="s">
        <v>8626</v>
      </c>
      <c r="C13184" s="83" t="s">
        <v>225</v>
      </c>
      <c r="D13184" s="84">
        <v>470.66</v>
      </c>
      <c r="E13184" s="522" t="s">
        <v>12890</v>
      </c>
    </row>
    <row r="13185" spans="1:5" ht="13.5" x14ac:dyDescent="0.25">
      <c r="A13185" s="83">
        <v>10521</v>
      </c>
      <c r="B13185" s="83" t="s">
        <v>8627</v>
      </c>
      <c r="C13185" s="83" t="s">
        <v>225</v>
      </c>
      <c r="D13185" s="84">
        <v>391.36</v>
      </c>
      <c r="E13185" s="522" t="s">
        <v>12890</v>
      </c>
    </row>
    <row r="13186" spans="1:5" ht="13.5" x14ac:dyDescent="0.25">
      <c r="A13186" s="83">
        <v>10885</v>
      </c>
      <c r="B13186" s="83" t="s">
        <v>8628</v>
      </c>
      <c r="C13186" s="83" t="s">
        <v>225</v>
      </c>
      <c r="D13186" s="84">
        <v>495.02</v>
      </c>
      <c r="E13186" s="522" t="s">
        <v>12890</v>
      </c>
    </row>
    <row r="13187" spans="1:5" ht="13.5" x14ac:dyDescent="0.25">
      <c r="A13187" s="83">
        <v>20962</v>
      </c>
      <c r="B13187" s="83" t="s">
        <v>8629</v>
      </c>
      <c r="C13187" s="83" t="s">
        <v>225</v>
      </c>
      <c r="D13187" s="84">
        <v>410</v>
      </c>
      <c r="E13187" s="522" t="s">
        <v>12890</v>
      </c>
    </row>
    <row r="13188" spans="1:5" ht="13.5" x14ac:dyDescent="0.25">
      <c r="A13188" s="83">
        <v>20963</v>
      </c>
      <c r="B13188" s="83" t="s">
        <v>8630</v>
      </c>
      <c r="C13188" s="83" t="s">
        <v>225</v>
      </c>
      <c r="D13188" s="84">
        <v>500.85</v>
      </c>
      <c r="E13188" s="522" t="s">
        <v>12890</v>
      </c>
    </row>
    <row r="13189" spans="1:5" ht="13.5" x14ac:dyDescent="0.25">
      <c r="A13189" s="83">
        <v>34643</v>
      </c>
      <c r="B13189" s="83" t="s">
        <v>8631</v>
      </c>
      <c r="C13189" s="83" t="s">
        <v>225</v>
      </c>
      <c r="D13189" s="84">
        <v>54.2</v>
      </c>
      <c r="E13189" s="522" t="s">
        <v>12890</v>
      </c>
    </row>
    <row r="13190" spans="1:5" ht="13.5" x14ac:dyDescent="0.25">
      <c r="A13190" s="83">
        <v>41480</v>
      </c>
      <c r="B13190" s="83" t="s">
        <v>8632</v>
      </c>
      <c r="C13190" s="83" t="s">
        <v>225</v>
      </c>
      <c r="D13190" s="84">
        <v>62.85</v>
      </c>
      <c r="E13190" s="522" t="s">
        <v>12890</v>
      </c>
    </row>
    <row r="13191" spans="1:5" ht="13.5" x14ac:dyDescent="0.25">
      <c r="A13191" s="83">
        <v>41474</v>
      </c>
      <c r="B13191" s="83" t="s">
        <v>8633</v>
      </c>
      <c r="C13191" s="83" t="s">
        <v>225</v>
      </c>
      <c r="D13191" s="84">
        <v>100.39</v>
      </c>
      <c r="E13191" s="522" t="s">
        <v>12890</v>
      </c>
    </row>
    <row r="13192" spans="1:5" ht="13.5" x14ac:dyDescent="0.25">
      <c r="A13192" s="83">
        <v>41475</v>
      </c>
      <c r="B13192" s="83" t="s">
        <v>8634</v>
      </c>
      <c r="C13192" s="83" t="s">
        <v>225</v>
      </c>
      <c r="D13192" s="84">
        <v>85.66</v>
      </c>
      <c r="E13192" s="522" t="s">
        <v>12890</v>
      </c>
    </row>
    <row r="13193" spans="1:5" ht="13.5" x14ac:dyDescent="0.25">
      <c r="A13193" s="83">
        <v>41476</v>
      </c>
      <c r="B13193" s="83" t="s">
        <v>8635</v>
      </c>
      <c r="C13193" s="83" t="s">
        <v>225</v>
      </c>
      <c r="D13193" s="84">
        <v>187.56</v>
      </c>
      <c r="E13193" s="522" t="s">
        <v>12890</v>
      </c>
    </row>
    <row r="13194" spans="1:5" ht="13.5" x14ac:dyDescent="0.25">
      <c r="A13194" s="83">
        <v>2555</v>
      </c>
      <c r="B13194" s="83" t="s">
        <v>8636</v>
      </c>
      <c r="C13194" s="83" t="s">
        <v>225</v>
      </c>
      <c r="D13194" s="84">
        <v>2.2999999999999998</v>
      </c>
      <c r="E13194" s="522" t="s">
        <v>12890</v>
      </c>
    </row>
    <row r="13195" spans="1:5" ht="13.5" x14ac:dyDescent="0.25">
      <c r="A13195" s="83">
        <v>2556</v>
      </c>
      <c r="B13195" s="83" t="s">
        <v>8637</v>
      </c>
      <c r="C13195" s="83" t="s">
        <v>225</v>
      </c>
      <c r="D13195" s="84">
        <v>2.38</v>
      </c>
      <c r="E13195" s="522" t="s">
        <v>12890</v>
      </c>
    </row>
    <row r="13196" spans="1:5" ht="13.5" x14ac:dyDescent="0.25">
      <c r="A13196" s="83">
        <v>2557</v>
      </c>
      <c r="B13196" s="83" t="s">
        <v>8638</v>
      </c>
      <c r="C13196" s="83" t="s">
        <v>225</v>
      </c>
      <c r="D13196" s="84">
        <v>5.03</v>
      </c>
      <c r="E13196" s="522" t="s">
        <v>12890</v>
      </c>
    </row>
    <row r="13197" spans="1:5" ht="13.5" x14ac:dyDescent="0.25">
      <c r="A13197" s="83">
        <v>10569</v>
      </c>
      <c r="B13197" s="83" t="s">
        <v>8639</v>
      </c>
      <c r="C13197" s="83" t="s">
        <v>225</v>
      </c>
      <c r="D13197" s="84">
        <v>5.03</v>
      </c>
      <c r="E13197" s="522" t="s">
        <v>12890</v>
      </c>
    </row>
    <row r="13198" spans="1:5" ht="13.5" x14ac:dyDescent="0.25">
      <c r="A13198" s="83">
        <v>39810</v>
      </c>
      <c r="B13198" s="83" t="s">
        <v>8640</v>
      </c>
      <c r="C13198" s="83" t="s">
        <v>225</v>
      </c>
      <c r="D13198" s="84">
        <v>31.45</v>
      </c>
      <c r="E13198" s="522" t="s">
        <v>12890</v>
      </c>
    </row>
    <row r="13199" spans="1:5" ht="13.5" x14ac:dyDescent="0.25">
      <c r="A13199" s="83">
        <v>39811</v>
      </c>
      <c r="B13199" s="83" t="s">
        <v>8641</v>
      </c>
      <c r="C13199" s="83" t="s">
        <v>225</v>
      </c>
      <c r="D13199" s="84">
        <v>38.47</v>
      </c>
      <c r="E13199" s="522" t="s">
        <v>12890</v>
      </c>
    </row>
    <row r="13200" spans="1:5" ht="13.5" x14ac:dyDescent="0.25">
      <c r="A13200" s="83">
        <v>39812</v>
      </c>
      <c r="B13200" s="83" t="s">
        <v>8642</v>
      </c>
      <c r="C13200" s="83" t="s">
        <v>225</v>
      </c>
      <c r="D13200" s="84">
        <v>63.26</v>
      </c>
      <c r="E13200" s="522" t="s">
        <v>12890</v>
      </c>
    </row>
    <row r="13201" spans="1:5" ht="13.5" x14ac:dyDescent="0.25">
      <c r="A13201" s="83">
        <v>43096</v>
      </c>
      <c r="B13201" s="83" t="s">
        <v>8643</v>
      </c>
      <c r="C13201" s="83" t="s">
        <v>225</v>
      </c>
      <c r="D13201" s="84">
        <v>209.69</v>
      </c>
      <c r="E13201" s="522" t="s">
        <v>12890</v>
      </c>
    </row>
    <row r="13202" spans="1:5" ht="13.5" x14ac:dyDescent="0.25">
      <c r="A13202" s="83">
        <v>43102</v>
      </c>
      <c r="B13202" s="83" t="s">
        <v>8644</v>
      </c>
      <c r="C13202" s="83" t="s">
        <v>225</v>
      </c>
      <c r="D13202" s="84">
        <v>127.5</v>
      </c>
      <c r="E13202" s="522" t="s">
        <v>12890</v>
      </c>
    </row>
    <row r="13203" spans="1:5" ht="13.5" x14ac:dyDescent="0.25">
      <c r="A13203" s="83">
        <v>43103</v>
      </c>
      <c r="B13203" s="83" t="s">
        <v>8645</v>
      </c>
      <c r="C13203" s="83" t="s">
        <v>225</v>
      </c>
      <c r="D13203" s="84">
        <v>187.75</v>
      </c>
      <c r="E13203" s="522" t="s">
        <v>12890</v>
      </c>
    </row>
    <row r="13204" spans="1:5" ht="13.5" x14ac:dyDescent="0.25">
      <c r="A13204" s="83">
        <v>43098</v>
      </c>
      <c r="B13204" s="83" t="s">
        <v>8646</v>
      </c>
      <c r="C13204" s="83" t="s">
        <v>225</v>
      </c>
      <c r="D13204" s="84">
        <v>71.03</v>
      </c>
      <c r="E13204" s="522" t="s">
        <v>12890</v>
      </c>
    </row>
    <row r="13205" spans="1:5" ht="13.5" x14ac:dyDescent="0.25">
      <c r="A13205" s="83">
        <v>43097</v>
      </c>
      <c r="B13205" s="83" t="s">
        <v>8647</v>
      </c>
      <c r="C13205" s="83" t="s">
        <v>225</v>
      </c>
      <c r="D13205" s="84">
        <v>42.08</v>
      </c>
      <c r="E13205" s="522" t="s">
        <v>12890</v>
      </c>
    </row>
    <row r="13206" spans="1:5" ht="13.5" x14ac:dyDescent="0.25">
      <c r="A13206" s="83">
        <v>43104</v>
      </c>
      <c r="B13206" s="83" t="s">
        <v>8648</v>
      </c>
      <c r="C13206" s="83" t="s">
        <v>225</v>
      </c>
      <c r="D13206" s="84">
        <v>497.77</v>
      </c>
      <c r="E13206" s="522" t="s">
        <v>12890</v>
      </c>
    </row>
    <row r="13207" spans="1:5" ht="13.5" x14ac:dyDescent="0.25">
      <c r="A13207" s="83">
        <v>39771</v>
      </c>
      <c r="B13207" s="83" t="s">
        <v>8649</v>
      </c>
      <c r="C13207" s="83" t="s">
        <v>225</v>
      </c>
      <c r="D13207" s="84">
        <v>48.3</v>
      </c>
      <c r="E13207" s="522" t="s">
        <v>12890</v>
      </c>
    </row>
    <row r="13208" spans="1:5" ht="13.5" x14ac:dyDescent="0.25">
      <c r="A13208" s="83">
        <v>39772</v>
      </c>
      <c r="B13208" s="83" t="s">
        <v>8650</v>
      </c>
      <c r="C13208" s="83" t="s">
        <v>225</v>
      </c>
      <c r="D13208" s="84">
        <v>94.95</v>
      </c>
      <c r="E13208" s="522" t="s">
        <v>12890</v>
      </c>
    </row>
    <row r="13209" spans="1:5" ht="13.5" x14ac:dyDescent="0.25">
      <c r="A13209" s="83">
        <v>39773</v>
      </c>
      <c r="B13209" s="83" t="s">
        <v>8651</v>
      </c>
      <c r="C13209" s="83" t="s">
        <v>225</v>
      </c>
      <c r="D13209" s="84">
        <v>152.61000000000001</v>
      </c>
      <c r="E13209" s="522" t="s">
        <v>12890</v>
      </c>
    </row>
    <row r="13210" spans="1:5" ht="13.5" x14ac:dyDescent="0.25">
      <c r="A13210" s="83">
        <v>39774</v>
      </c>
      <c r="B13210" s="83" t="s">
        <v>8652</v>
      </c>
      <c r="C13210" s="83" t="s">
        <v>225</v>
      </c>
      <c r="D13210" s="84">
        <v>228.26</v>
      </c>
      <c r="E13210" s="522" t="s">
        <v>12890</v>
      </c>
    </row>
    <row r="13211" spans="1:5" ht="13.5" x14ac:dyDescent="0.25">
      <c r="A13211" s="83">
        <v>39775</v>
      </c>
      <c r="B13211" s="83" t="s">
        <v>8653</v>
      </c>
      <c r="C13211" s="83" t="s">
        <v>225</v>
      </c>
      <c r="D13211" s="84">
        <v>304.64999999999998</v>
      </c>
      <c r="E13211" s="522" t="s">
        <v>12890</v>
      </c>
    </row>
    <row r="13212" spans="1:5" ht="13.5" x14ac:dyDescent="0.25">
      <c r="A13212" s="83">
        <v>39776</v>
      </c>
      <c r="B13212" s="83" t="s">
        <v>8654</v>
      </c>
      <c r="C13212" s="83" t="s">
        <v>225</v>
      </c>
      <c r="D13212" s="84">
        <v>368.17</v>
      </c>
      <c r="E13212" s="522" t="s">
        <v>12890</v>
      </c>
    </row>
    <row r="13213" spans="1:5" ht="13.5" x14ac:dyDescent="0.25">
      <c r="A13213" s="83">
        <v>39777</v>
      </c>
      <c r="B13213" s="83" t="s">
        <v>8655</v>
      </c>
      <c r="C13213" s="83" t="s">
        <v>225</v>
      </c>
      <c r="D13213" s="84">
        <v>466.65</v>
      </c>
      <c r="E13213" s="522" t="s">
        <v>12890</v>
      </c>
    </row>
    <row r="13214" spans="1:5" ht="13.5" x14ac:dyDescent="0.25">
      <c r="A13214" s="83">
        <v>20254</v>
      </c>
      <c r="B13214" s="83" t="s">
        <v>8656</v>
      </c>
      <c r="C13214" s="83" t="s">
        <v>225</v>
      </c>
      <c r="D13214" s="84">
        <v>33.869999999999997</v>
      </c>
      <c r="E13214" s="522" t="s">
        <v>12890</v>
      </c>
    </row>
    <row r="13215" spans="1:5" ht="13.5" x14ac:dyDescent="0.25">
      <c r="A13215" s="83">
        <v>20253</v>
      </c>
      <c r="B13215" s="83" t="s">
        <v>8657</v>
      </c>
      <c r="C13215" s="83" t="s">
        <v>225</v>
      </c>
      <c r="D13215" s="84">
        <v>111.22</v>
      </c>
      <c r="E13215" s="522" t="s">
        <v>12890</v>
      </c>
    </row>
    <row r="13216" spans="1:5" ht="13.5" x14ac:dyDescent="0.25">
      <c r="A13216" s="83">
        <v>11247</v>
      </c>
      <c r="B13216" s="83" t="s">
        <v>8658</v>
      </c>
      <c r="C13216" s="83" t="s">
        <v>225</v>
      </c>
      <c r="D13216" s="84">
        <v>2138.64</v>
      </c>
      <c r="E13216" s="522" t="s">
        <v>12890</v>
      </c>
    </row>
    <row r="13217" spans="1:5" ht="13.5" x14ac:dyDescent="0.25">
      <c r="A13217" s="83">
        <v>11250</v>
      </c>
      <c r="B13217" s="83" t="s">
        <v>8659</v>
      </c>
      <c r="C13217" s="83" t="s">
        <v>225</v>
      </c>
      <c r="D13217" s="84">
        <v>92.07</v>
      </c>
      <c r="E13217" s="522" t="s">
        <v>12890</v>
      </c>
    </row>
    <row r="13218" spans="1:5" ht="13.5" x14ac:dyDescent="0.25">
      <c r="A13218" s="83">
        <v>11249</v>
      </c>
      <c r="B13218" s="83" t="s">
        <v>8660</v>
      </c>
      <c r="C13218" s="83" t="s">
        <v>225</v>
      </c>
      <c r="D13218" s="84">
        <v>4177.51</v>
      </c>
      <c r="E13218" s="522" t="s">
        <v>12890</v>
      </c>
    </row>
    <row r="13219" spans="1:5" ht="13.5" x14ac:dyDescent="0.25">
      <c r="A13219" s="83">
        <v>11251</v>
      </c>
      <c r="B13219" s="83" t="s">
        <v>8661</v>
      </c>
      <c r="C13219" s="83" t="s">
        <v>225</v>
      </c>
      <c r="D13219" s="84">
        <v>203.94</v>
      </c>
      <c r="E13219" s="522" t="s">
        <v>12890</v>
      </c>
    </row>
    <row r="13220" spans="1:5" ht="13.5" x14ac:dyDescent="0.25">
      <c r="A13220" s="83">
        <v>11253</v>
      </c>
      <c r="B13220" s="83" t="s">
        <v>8662</v>
      </c>
      <c r="C13220" s="83" t="s">
        <v>225</v>
      </c>
      <c r="D13220" s="84">
        <v>337.95</v>
      </c>
      <c r="E13220" s="522" t="s">
        <v>12890</v>
      </c>
    </row>
    <row r="13221" spans="1:5" ht="13.5" x14ac:dyDescent="0.25">
      <c r="A13221" s="83">
        <v>11255</v>
      </c>
      <c r="B13221" s="83" t="s">
        <v>8663</v>
      </c>
      <c r="C13221" s="83" t="s">
        <v>225</v>
      </c>
      <c r="D13221" s="84">
        <v>505.24</v>
      </c>
      <c r="E13221" s="522" t="s">
        <v>12890</v>
      </c>
    </row>
    <row r="13222" spans="1:5" ht="13.5" x14ac:dyDescent="0.25">
      <c r="A13222" s="83">
        <v>14055</v>
      </c>
      <c r="B13222" s="83" t="s">
        <v>8664</v>
      </c>
      <c r="C13222" s="83" t="s">
        <v>225</v>
      </c>
      <c r="D13222" s="84">
        <v>1016.36</v>
      </c>
      <c r="E13222" s="522" t="s">
        <v>12890</v>
      </c>
    </row>
    <row r="13223" spans="1:5" ht="13.5" x14ac:dyDescent="0.25">
      <c r="A13223" s="83">
        <v>11256</v>
      </c>
      <c r="B13223" s="83" t="s">
        <v>8665</v>
      </c>
      <c r="C13223" s="83" t="s">
        <v>225</v>
      </c>
      <c r="D13223" s="84">
        <v>632.86</v>
      </c>
      <c r="E13223" s="522" t="s">
        <v>12890</v>
      </c>
    </row>
    <row r="13224" spans="1:5" ht="13.5" x14ac:dyDescent="0.25">
      <c r="A13224" s="83">
        <v>1872</v>
      </c>
      <c r="B13224" s="83" t="s">
        <v>8666</v>
      </c>
      <c r="C13224" s="83" t="s">
        <v>225</v>
      </c>
      <c r="D13224" s="84">
        <v>2.99</v>
      </c>
      <c r="E13224" s="522" t="s">
        <v>12890</v>
      </c>
    </row>
    <row r="13225" spans="1:5" ht="13.5" x14ac:dyDescent="0.25">
      <c r="A13225" s="83">
        <v>1873</v>
      </c>
      <c r="B13225" s="83" t="s">
        <v>8667</v>
      </c>
      <c r="C13225" s="83" t="s">
        <v>225</v>
      </c>
      <c r="D13225" s="84">
        <v>5.94</v>
      </c>
      <c r="E13225" s="522" t="s">
        <v>12890</v>
      </c>
    </row>
    <row r="13226" spans="1:5" ht="13.5" x14ac:dyDescent="0.25">
      <c r="A13226" s="83">
        <v>39693</v>
      </c>
      <c r="B13226" s="83" t="s">
        <v>8668</v>
      </c>
      <c r="C13226" s="83" t="s">
        <v>225</v>
      </c>
      <c r="D13226" s="84">
        <v>3974.65</v>
      </c>
      <c r="E13226" s="522" t="s">
        <v>12890</v>
      </c>
    </row>
    <row r="13227" spans="1:5" ht="13.5" x14ac:dyDescent="0.25">
      <c r="A13227" s="83">
        <v>39692</v>
      </c>
      <c r="B13227" s="83" t="s">
        <v>8669</v>
      </c>
      <c r="C13227" s="83" t="s">
        <v>225</v>
      </c>
      <c r="D13227" s="84">
        <v>1271.8</v>
      </c>
      <c r="E13227" s="522" t="s">
        <v>12890</v>
      </c>
    </row>
    <row r="13228" spans="1:5" ht="13.5" x14ac:dyDescent="0.25">
      <c r="A13228" s="83">
        <v>1062</v>
      </c>
      <c r="B13228" s="83" t="s">
        <v>8670</v>
      </c>
      <c r="C13228" s="83" t="s">
        <v>225</v>
      </c>
      <c r="D13228" s="84">
        <v>403.05</v>
      </c>
      <c r="E13228" s="522" t="s">
        <v>12890</v>
      </c>
    </row>
    <row r="13229" spans="1:5" ht="13.5" x14ac:dyDescent="0.25">
      <c r="A13229" s="83">
        <v>39686</v>
      </c>
      <c r="B13229" s="83" t="s">
        <v>8671</v>
      </c>
      <c r="C13229" s="83" t="s">
        <v>225</v>
      </c>
      <c r="D13229" s="84">
        <v>652.63</v>
      </c>
      <c r="E13229" s="522" t="s">
        <v>12890</v>
      </c>
    </row>
    <row r="13230" spans="1:5" ht="13.5" x14ac:dyDescent="0.25">
      <c r="A13230" s="83">
        <v>43095</v>
      </c>
      <c r="B13230" s="83" t="s">
        <v>8672</v>
      </c>
      <c r="C13230" s="83" t="s">
        <v>225</v>
      </c>
      <c r="D13230" s="84">
        <v>138.16999999999999</v>
      </c>
      <c r="E13230" s="522" t="s">
        <v>12890</v>
      </c>
    </row>
    <row r="13231" spans="1:5" ht="13.5" x14ac:dyDescent="0.25">
      <c r="A13231" s="83">
        <v>1871</v>
      </c>
      <c r="B13231" s="83" t="s">
        <v>8673</v>
      </c>
      <c r="C13231" s="83" t="s">
        <v>225</v>
      </c>
      <c r="D13231" s="84">
        <v>5.35</v>
      </c>
      <c r="E13231" s="522" t="s">
        <v>12890</v>
      </c>
    </row>
    <row r="13232" spans="1:5" ht="13.5" x14ac:dyDescent="0.25">
      <c r="A13232" s="83">
        <v>12001</v>
      </c>
      <c r="B13232" s="83" t="s">
        <v>8674</v>
      </c>
      <c r="C13232" s="83" t="s">
        <v>225</v>
      </c>
      <c r="D13232" s="84">
        <v>7.73</v>
      </c>
      <c r="E13232" s="522" t="s">
        <v>12890</v>
      </c>
    </row>
    <row r="13233" spans="1:5" ht="13.5" x14ac:dyDescent="0.25">
      <c r="A13233" s="83">
        <v>11882</v>
      </c>
      <c r="B13233" s="83" t="s">
        <v>8675</v>
      </c>
      <c r="C13233" s="83" t="s">
        <v>225</v>
      </c>
      <c r="D13233" s="84">
        <v>102.92</v>
      </c>
      <c r="E13233" s="522" t="s">
        <v>12890</v>
      </c>
    </row>
    <row r="13234" spans="1:5" ht="13.5" x14ac:dyDescent="0.25">
      <c r="A13234" s="83">
        <v>1068</v>
      </c>
      <c r="B13234" s="83" t="s">
        <v>8676</v>
      </c>
      <c r="C13234" s="83" t="s">
        <v>225</v>
      </c>
      <c r="D13234" s="84">
        <v>2658.56</v>
      </c>
      <c r="E13234" s="522" t="s">
        <v>12890</v>
      </c>
    </row>
    <row r="13235" spans="1:5" ht="13.5" x14ac:dyDescent="0.25">
      <c r="A13235" s="83">
        <v>39690</v>
      </c>
      <c r="B13235" s="83" t="s">
        <v>8677</v>
      </c>
      <c r="C13235" s="83" t="s">
        <v>225</v>
      </c>
      <c r="D13235" s="84">
        <v>4460.1899999999996</v>
      </c>
      <c r="E13235" s="522" t="s">
        <v>12890</v>
      </c>
    </row>
    <row r="13236" spans="1:5" ht="13.5" x14ac:dyDescent="0.25">
      <c r="A13236" s="83">
        <v>39691</v>
      </c>
      <c r="B13236" s="83" t="s">
        <v>8678</v>
      </c>
      <c r="C13236" s="83" t="s">
        <v>225</v>
      </c>
      <c r="D13236" s="84">
        <v>5609.67</v>
      </c>
      <c r="E13236" s="522" t="s">
        <v>12890</v>
      </c>
    </row>
    <row r="13237" spans="1:5" ht="13.5" x14ac:dyDescent="0.25">
      <c r="A13237" s="83">
        <v>39808</v>
      </c>
      <c r="B13237" s="83" t="s">
        <v>8679</v>
      </c>
      <c r="C13237" s="83" t="s">
        <v>225</v>
      </c>
      <c r="D13237" s="84">
        <v>72.14</v>
      </c>
      <c r="E13237" s="522" t="s">
        <v>12890</v>
      </c>
    </row>
    <row r="13238" spans="1:5" ht="13.5" x14ac:dyDescent="0.25">
      <c r="A13238" s="83">
        <v>39809</v>
      </c>
      <c r="B13238" s="83" t="s">
        <v>8680</v>
      </c>
      <c r="C13238" s="83" t="s">
        <v>225</v>
      </c>
      <c r="D13238" s="84">
        <v>171.1</v>
      </c>
      <c r="E13238" s="522" t="s">
        <v>12890</v>
      </c>
    </row>
    <row r="13239" spans="1:5" ht="13.5" x14ac:dyDescent="0.25">
      <c r="A13239" s="83">
        <v>43439</v>
      </c>
      <c r="B13239" s="83" t="s">
        <v>8681</v>
      </c>
      <c r="C13239" s="83" t="s">
        <v>225</v>
      </c>
      <c r="D13239" s="84">
        <v>472.44</v>
      </c>
      <c r="E13239" s="522" t="s">
        <v>12890</v>
      </c>
    </row>
    <row r="13240" spans="1:5" ht="13.5" x14ac:dyDescent="0.25">
      <c r="A13240" s="83">
        <v>5103</v>
      </c>
      <c r="B13240" s="83" t="s">
        <v>8682</v>
      </c>
      <c r="C13240" s="83" t="s">
        <v>225</v>
      </c>
      <c r="D13240" s="84">
        <v>29.79</v>
      </c>
      <c r="E13240" s="522" t="s">
        <v>12890</v>
      </c>
    </row>
    <row r="13241" spans="1:5" ht="13.5" x14ac:dyDescent="0.25">
      <c r="A13241" s="83">
        <v>11880</v>
      </c>
      <c r="B13241" s="83" t="s">
        <v>8683</v>
      </c>
      <c r="C13241" s="83" t="s">
        <v>225</v>
      </c>
      <c r="D13241" s="84">
        <v>125.32</v>
      </c>
      <c r="E13241" s="522" t="s">
        <v>12890</v>
      </c>
    </row>
    <row r="13242" spans="1:5" ht="13.5" x14ac:dyDescent="0.25">
      <c r="A13242" s="83">
        <v>11714</v>
      </c>
      <c r="B13242" s="83" t="s">
        <v>8684</v>
      </c>
      <c r="C13242" s="83" t="s">
        <v>225</v>
      </c>
      <c r="D13242" s="84">
        <v>85.38</v>
      </c>
      <c r="E13242" s="522" t="s">
        <v>12890</v>
      </c>
    </row>
    <row r="13243" spans="1:5" ht="13.5" x14ac:dyDescent="0.25">
      <c r="A13243" s="83">
        <v>11712</v>
      </c>
      <c r="B13243" s="83" t="s">
        <v>8685</v>
      </c>
      <c r="C13243" s="83" t="s">
        <v>225</v>
      </c>
      <c r="D13243" s="84">
        <v>55.75</v>
      </c>
      <c r="E13243" s="522" t="s">
        <v>12890</v>
      </c>
    </row>
    <row r="13244" spans="1:5" ht="13.5" x14ac:dyDescent="0.25">
      <c r="A13244" s="83">
        <v>11717</v>
      </c>
      <c r="B13244" s="83" t="s">
        <v>8686</v>
      </c>
      <c r="C13244" s="83" t="s">
        <v>225</v>
      </c>
      <c r="D13244" s="84">
        <v>67.2</v>
      </c>
      <c r="E13244" s="522" t="s">
        <v>12890</v>
      </c>
    </row>
    <row r="13245" spans="1:5" ht="13.5" x14ac:dyDescent="0.25">
      <c r="A13245" s="83">
        <v>1106</v>
      </c>
      <c r="B13245" s="83" t="s">
        <v>8687</v>
      </c>
      <c r="C13245" s="83" t="s">
        <v>260</v>
      </c>
      <c r="D13245" s="84">
        <v>1</v>
      </c>
      <c r="E13245" s="522" t="s">
        <v>12890</v>
      </c>
    </row>
    <row r="13246" spans="1:5" ht="13.5" x14ac:dyDescent="0.25">
      <c r="A13246" s="83">
        <v>11161</v>
      </c>
      <c r="B13246" s="83" t="s">
        <v>8688</v>
      </c>
      <c r="C13246" s="83" t="s">
        <v>260</v>
      </c>
      <c r="D13246" s="84">
        <v>1.67</v>
      </c>
      <c r="E13246" s="522" t="s">
        <v>12890</v>
      </c>
    </row>
    <row r="13247" spans="1:5" ht="13.5" x14ac:dyDescent="0.25">
      <c r="A13247" s="83">
        <v>1107</v>
      </c>
      <c r="B13247" s="83" t="s">
        <v>8689</v>
      </c>
      <c r="C13247" s="83" t="s">
        <v>260</v>
      </c>
      <c r="D13247" s="84">
        <v>0.85</v>
      </c>
      <c r="E13247" s="522" t="s">
        <v>12890</v>
      </c>
    </row>
    <row r="13248" spans="1:5" ht="13.5" x14ac:dyDescent="0.25">
      <c r="A13248" s="83">
        <v>44479</v>
      </c>
      <c r="B13248" s="83" t="s">
        <v>8690</v>
      </c>
      <c r="C13248" s="83" t="s">
        <v>260</v>
      </c>
      <c r="D13248" s="84">
        <v>0.19</v>
      </c>
      <c r="E13248" s="522" t="s">
        <v>12890</v>
      </c>
    </row>
    <row r="13249" spans="1:5" ht="13.5" x14ac:dyDescent="0.25">
      <c r="A13249" s="83">
        <v>41068</v>
      </c>
      <c r="B13249" s="83" t="s">
        <v>8692</v>
      </c>
      <c r="C13249" s="83" t="s">
        <v>232</v>
      </c>
      <c r="D13249" s="84">
        <v>2894.1</v>
      </c>
      <c r="E13249" s="522" t="s">
        <v>12890</v>
      </c>
    </row>
    <row r="13250" spans="1:5" ht="13.5" x14ac:dyDescent="0.25">
      <c r="A13250" s="83">
        <v>4759</v>
      </c>
      <c r="B13250" s="83" t="s">
        <v>13288</v>
      </c>
      <c r="C13250" s="83" t="s">
        <v>547</v>
      </c>
      <c r="D13250" s="84">
        <v>16.45</v>
      </c>
      <c r="E13250" s="522" t="s">
        <v>12890</v>
      </c>
    </row>
    <row r="13251" spans="1:5" ht="13.5" x14ac:dyDescent="0.25">
      <c r="A13251" s="83">
        <v>12618</v>
      </c>
      <c r="B13251" s="83" t="s">
        <v>13289</v>
      </c>
      <c r="C13251" s="83" t="s">
        <v>225</v>
      </c>
      <c r="D13251" s="84">
        <v>267.54000000000002</v>
      </c>
      <c r="E13251" s="522" t="s">
        <v>12890</v>
      </c>
    </row>
    <row r="13252" spans="1:5" ht="13.5" x14ac:dyDescent="0.25">
      <c r="A13252" s="83">
        <v>1108</v>
      </c>
      <c r="B13252" s="83" t="s">
        <v>8693</v>
      </c>
      <c r="C13252" s="83" t="s">
        <v>206</v>
      </c>
      <c r="D13252" s="84">
        <v>43.35</v>
      </c>
      <c r="E13252" s="522" t="s">
        <v>12890</v>
      </c>
    </row>
    <row r="13253" spans="1:5" ht="13.5" x14ac:dyDescent="0.25">
      <c r="A13253" s="83">
        <v>1117</v>
      </c>
      <c r="B13253" s="83" t="s">
        <v>8694</v>
      </c>
      <c r="C13253" s="83" t="s">
        <v>206</v>
      </c>
      <c r="D13253" s="84">
        <v>43.7</v>
      </c>
      <c r="E13253" s="522" t="s">
        <v>12890</v>
      </c>
    </row>
    <row r="13254" spans="1:5" ht="13.5" x14ac:dyDescent="0.25">
      <c r="A13254" s="83">
        <v>1118</v>
      </c>
      <c r="B13254" s="83" t="s">
        <v>8695</v>
      </c>
      <c r="C13254" s="83" t="s">
        <v>206</v>
      </c>
      <c r="D13254" s="84">
        <v>51.64</v>
      </c>
      <c r="E13254" s="522" t="s">
        <v>12890</v>
      </c>
    </row>
    <row r="13255" spans="1:5" ht="13.5" x14ac:dyDescent="0.25">
      <c r="A13255" s="83">
        <v>1110</v>
      </c>
      <c r="B13255" s="83" t="s">
        <v>8696</v>
      </c>
      <c r="C13255" s="83" t="s">
        <v>206</v>
      </c>
      <c r="D13255" s="84">
        <v>51.64</v>
      </c>
      <c r="E13255" s="522" t="s">
        <v>12890</v>
      </c>
    </row>
    <row r="13256" spans="1:5" ht="13.5" x14ac:dyDescent="0.25">
      <c r="A13256" s="83">
        <v>40784</v>
      </c>
      <c r="B13256" s="83" t="s">
        <v>8698</v>
      </c>
      <c r="C13256" s="83" t="s">
        <v>206</v>
      </c>
      <c r="D13256" s="84">
        <v>142.44999999999999</v>
      </c>
      <c r="E13256" s="522" t="s">
        <v>12890</v>
      </c>
    </row>
    <row r="13257" spans="1:5" ht="13.5" x14ac:dyDescent="0.25">
      <c r="A13257" s="83">
        <v>40782</v>
      </c>
      <c r="B13257" s="83" t="s">
        <v>8699</v>
      </c>
      <c r="C13257" s="83" t="s">
        <v>206</v>
      </c>
      <c r="D13257" s="84">
        <v>55.9</v>
      </c>
      <c r="E13257" s="522" t="s">
        <v>12890</v>
      </c>
    </row>
    <row r="13258" spans="1:5" ht="13.5" x14ac:dyDescent="0.25">
      <c r="A13258" s="83">
        <v>40783</v>
      </c>
      <c r="B13258" s="83" t="s">
        <v>8700</v>
      </c>
      <c r="C13258" s="83" t="s">
        <v>206</v>
      </c>
      <c r="D13258" s="84">
        <v>72.819999999999993</v>
      </c>
      <c r="E13258" s="522" t="s">
        <v>12890</v>
      </c>
    </row>
    <row r="13259" spans="1:5" ht="13.5" x14ac:dyDescent="0.25">
      <c r="A13259" s="83">
        <v>1109</v>
      </c>
      <c r="B13259" s="83" t="s">
        <v>8701</v>
      </c>
      <c r="C13259" s="83" t="s">
        <v>206</v>
      </c>
      <c r="D13259" s="84">
        <v>43.35</v>
      </c>
      <c r="E13259" s="522" t="s">
        <v>12890</v>
      </c>
    </row>
    <row r="13260" spans="1:5" ht="13.5" x14ac:dyDescent="0.25">
      <c r="A13260" s="83">
        <v>1119</v>
      </c>
      <c r="B13260" s="83" t="s">
        <v>8702</v>
      </c>
      <c r="C13260" s="83" t="s">
        <v>206</v>
      </c>
      <c r="D13260" s="84">
        <v>27.95</v>
      </c>
      <c r="E13260" s="522" t="s">
        <v>12890</v>
      </c>
    </row>
    <row r="13261" spans="1:5" ht="13.5" x14ac:dyDescent="0.25">
      <c r="A13261" s="83">
        <v>13115</v>
      </c>
      <c r="B13261" s="83" t="s">
        <v>8703</v>
      </c>
      <c r="C13261" s="83" t="s">
        <v>206</v>
      </c>
      <c r="D13261" s="84">
        <v>24.32</v>
      </c>
      <c r="E13261" s="522" t="s">
        <v>12890</v>
      </c>
    </row>
    <row r="13262" spans="1:5" ht="13.5" x14ac:dyDescent="0.25">
      <c r="A13262" s="83">
        <v>10541</v>
      </c>
      <c r="B13262" s="83" t="s">
        <v>8704</v>
      </c>
      <c r="C13262" s="83" t="s">
        <v>206</v>
      </c>
      <c r="D13262" s="84">
        <v>29.72</v>
      </c>
      <c r="E13262" s="522" t="s">
        <v>12890</v>
      </c>
    </row>
    <row r="13263" spans="1:5" ht="13.5" x14ac:dyDescent="0.25">
      <c r="A13263" s="83">
        <v>10542</v>
      </c>
      <c r="B13263" s="83" t="s">
        <v>8705</v>
      </c>
      <c r="C13263" s="83" t="s">
        <v>206</v>
      </c>
      <c r="D13263" s="84">
        <v>38.869999999999997</v>
      </c>
      <c r="E13263" s="522" t="s">
        <v>12890</v>
      </c>
    </row>
    <row r="13264" spans="1:5" ht="13.5" x14ac:dyDescent="0.25">
      <c r="A13264" s="83">
        <v>10543</v>
      </c>
      <c r="B13264" s="83" t="s">
        <v>8706</v>
      </c>
      <c r="C13264" s="83" t="s">
        <v>206</v>
      </c>
      <c r="D13264" s="84">
        <v>63.06</v>
      </c>
      <c r="E13264" s="522" t="s">
        <v>12890</v>
      </c>
    </row>
    <row r="13265" spans="1:5" ht="13.5" x14ac:dyDescent="0.25">
      <c r="A13265" s="83">
        <v>10544</v>
      </c>
      <c r="B13265" s="83" t="s">
        <v>8707</v>
      </c>
      <c r="C13265" s="83" t="s">
        <v>206</v>
      </c>
      <c r="D13265" s="84">
        <v>81.56</v>
      </c>
      <c r="E13265" s="522" t="s">
        <v>12890</v>
      </c>
    </row>
    <row r="13266" spans="1:5" ht="13.5" x14ac:dyDescent="0.25">
      <c r="A13266" s="83">
        <v>10545</v>
      </c>
      <c r="B13266" s="83" t="s">
        <v>8708</v>
      </c>
      <c r="C13266" s="83" t="s">
        <v>206</v>
      </c>
      <c r="D13266" s="84">
        <v>152.43</v>
      </c>
      <c r="E13266" s="522" t="s">
        <v>12890</v>
      </c>
    </row>
    <row r="13267" spans="1:5" ht="13.5" x14ac:dyDescent="0.25">
      <c r="A13267" s="83">
        <v>38365</v>
      </c>
      <c r="B13267" s="83" t="s">
        <v>8709</v>
      </c>
      <c r="C13267" s="83" t="s">
        <v>184</v>
      </c>
      <c r="D13267" s="84">
        <v>2.6</v>
      </c>
      <c r="E13267" s="522" t="s">
        <v>12890</v>
      </c>
    </row>
    <row r="13268" spans="1:5" ht="13.5" x14ac:dyDescent="0.25">
      <c r="A13268" s="83">
        <v>44056</v>
      </c>
      <c r="B13268" s="83" t="s">
        <v>13290</v>
      </c>
      <c r="C13268" s="83" t="s">
        <v>225</v>
      </c>
      <c r="D13268" s="84">
        <v>356149.07</v>
      </c>
      <c r="E13268" s="522" t="s">
        <v>12890</v>
      </c>
    </row>
    <row r="13269" spans="1:5" ht="13.5" x14ac:dyDescent="0.25">
      <c r="A13269" s="83">
        <v>44057</v>
      </c>
      <c r="B13269" s="83" t="s">
        <v>13291</v>
      </c>
      <c r="C13269" s="83" t="s">
        <v>225</v>
      </c>
      <c r="D13269" s="84">
        <v>380120.66</v>
      </c>
      <c r="E13269" s="522" t="s">
        <v>12890</v>
      </c>
    </row>
    <row r="13270" spans="1:5" ht="13.5" x14ac:dyDescent="0.25">
      <c r="A13270" s="83">
        <v>37754</v>
      </c>
      <c r="B13270" s="83" t="s">
        <v>13292</v>
      </c>
      <c r="C13270" s="83" t="s">
        <v>225</v>
      </c>
      <c r="D13270" s="84">
        <v>392996.82</v>
      </c>
      <c r="E13270" s="522" t="s">
        <v>12890</v>
      </c>
    </row>
    <row r="13271" spans="1:5" ht="13.5" x14ac:dyDescent="0.25">
      <c r="A13271" s="83">
        <v>37757</v>
      </c>
      <c r="B13271" s="83" t="s">
        <v>13293</v>
      </c>
      <c r="C13271" s="83" t="s">
        <v>225</v>
      </c>
      <c r="D13271" s="84">
        <v>438337.35</v>
      </c>
      <c r="E13271" s="522" t="s">
        <v>12890</v>
      </c>
    </row>
    <row r="13272" spans="1:5" ht="13.5" x14ac:dyDescent="0.25">
      <c r="A13272" s="83">
        <v>44058</v>
      </c>
      <c r="B13272" s="83" t="s">
        <v>13294</v>
      </c>
      <c r="C13272" s="83" t="s">
        <v>225</v>
      </c>
      <c r="D13272" s="84">
        <v>414365.76</v>
      </c>
      <c r="E13272" s="522" t="s">
        <v>12890</v>
      </c>
    </row>
    <row r="13273" spans="1:5" ht="13.5" x14ac:dyDescent="0.25">
      <c r="A13273" s="83">
        <v>37752</v>
      </c>
      <c r="B13273" s="83" t="s">
        <v>13295</v>
      </c>
      <c r="C13273" s="83" t="s">
        <v>225</v>
      </c>
      <c r="D13273" s="84">
        <v>431488.3</v>
      </c>
      <c r="E13273" s="522" t="s">
        <v>12890</v>
      </c>
    </row>
    <row r="13274" spans="1:5" ht="13.5" x14ac:dyDescent="0.25">
      <c r="A13274" s="83">
        <v>44059</v>
      </c>
      <c r="B13274" s="83" t="s">
        <v>13296</v>
      </c>
      <c r="C13274" s="83" t="s">
        <v>225</v>
      </c>
      <c r="D13274" s="84">
        <v>341081.24</v>
      </c>
      <c r="E13274" s="522" t="s">
        <v>12890</v>
      </c>
    </row>
    <row r="13275" spans="1:5" ht="13.5" x14ac:dyDescent="0.25">
      <c r="A13275" s="83">
        <v>37750</v>
      </c>
      <c r="B13275" s="83" t="s">
        <v>13297</v>
      </c>
      <c r="C13275" s="83" t="s">
        <v>225</v>
      </c>
      <c r="D13275" s="84">
        <v>341766.14</v>
      </c>
      <c r="E13275" s="522" t="s">
        <v>12890</v>
      </c>
    </row>
    <row r="13276" spans="1:5" ht="13.5" x14ac:dyDescent="0.25">
      <c r="A13276" s="83">
        <v>37758</v>
      </c>
      <c r="B13276" s="83" t="s">
        <v>13298</v>
      </c>
      <c r="C13276" s="83" t="s">
        <v>225</v>
      </c>
      <c r="D13276" s="84">
        <v>543812.24</v>
      </c>
      <c r="E13276" s="522" t="s">
        <v>12890</v>
      </c>
    </row>
    <row r="13277" spans="1:5" ht="13.5" x14ac:dyDescent="0.25">
      <c r="A13277" s="83">
        <v>44060</v>
      </c>
      <c r="B13277" s="83" t="s">
        <v>13299</v>
      </c>
      <c r="C13277" s="83" t="s">
        <v>225</v>
      </c>
      <c r="D13277" s="84">
        <v>526004.81000000006</v>
      </c>
      <c r="E13277" s="522" t="s">
        <v>12890</v>
      </c>
    </row>
    <row r="13278" spans="1:5" ht="13.5" x14ac:dyDescent="0.25">
      <c r="A13278" s="83">
        <v>37749</v>
      </c>
      <c r="B13278" s="83" t="s">
        <v>13300</v>
      </c>
      <c r="C13278" s="83" t="s">
        <v>225</v>
      </c>
      <c r="D13278" s="84">
        <v>561619.72</v>
      </c>
      <c r="E13278" s="522" t="s">
        <v>12890</v>
      </c>
    </row>
    <row r="13279" spans="1:5" ht="13.5" x14ac:dyDescent="0.25">
      <c r="A13279" s="83">
        <v>44061</v>
      </c>
      <c r="B13279" s="83" t="s">
        <v>13301</v>
      </c>
      <c r="C13279" s="83" t="s">
        <v>225</v>
      </c>
      <c r="D13279" s="84">
        <v>515731.29</v>
      </c>
      <c r="E13279" s="522" t="s">
        <v>12890</v>
      </c>
    </row>
    <row r="13280" spans="1:5" ht="13.5" x14ac:dyDescent="0.25">
      <c r="A13280" s="83">
        <v>1159</v>
      </c>
      <c r="B13280" s="83" t="s">
        <v>8730</v>
      </c>
      <c r="C13280" s="83" t="s">
        <v>225</v>
      </c>
      <c r="D13280" s="84">
        <v>263519.33</v>
      </c>
      <c r="E13280" s="522" t="s">
        <v>12890</v>
      </c>
    </row>
    <row r="13281" spans="1:5" ht="13.5" x14ac:dyDescent="0.25">
      <c r="A13281" s="83">
        <v>12114</v>
      </c>
      <c r="B13281" s="83" t="s">
        <v>8731</v>
      </c>
      <c r="C13281" s="83" t="s">
        <v>225</v>
      </c>
      <c r="D13281" s="84">
        <v>150.56</v>
      </c>
      <c r="E13281" s="522" t="s">
        <v>12890</v>
      </c>
    </row>
    <row r="13282" spans="1:5" ht="13.5" x14ac:dyDescent="0.25">
      <c r="A13282" s="83">
        <v>38106</v>
      </c>
      <c r="B13282" s="83" t="s">
        <v>8732</v>
      </c>
      <c r="C13282" s="83" t="s">
        <v>225</v>
      </c>
      <c r="D13282" s="84">
        <v>20.46</v>
      </c>
      <c r="E13282" s="522" t="s">
        <v>12890</v>
      </c>
    </row>
    <row r="13283" spans="1:5" ht="13.5" x14ac:dyDescent="0.25">
      <c r="A13283" s="83">
        <v>38085</v>
      </c>
      <c r="B13283" s="83" t="s">
        <v>8733</v>
      </c>
      <c r="C13283" s="83" t="s">
        <v>225</v>
      </c>
      <c r="D13283" s="84">
        <v>24.17</v>
      </c>
      <c r="E13283" s="522" t="s">
        <v>12890</v>
      </c>
    </row>
    <row r="13284" spans="1:5" ht="13.5" x14ac:dyDescent="0.25">
      <c r="A13284" s="83">
        <v>38599</v>
      </c>
      <c r="B13284" s="83" t="s">
        <v>8734</v>
      </c>
      <c r="C13284" s="83" t="s">
        <v>225</v>
      </c>
      <c r="D13284" s="84">
        <v>5.0999999999999996</v>
      </c>
      <c r="E13284" s="522" t="s">
        <v>12890</v>
      </c>
    </row>
    <row r="13285" spans="1:5" ht="13.5" x14ac:dyDescent="0.25">
      <c r="A13285" s="83">
        <v>38596</v>
      </c>
      <c r="B13285" s="83" t="s">
        <v>8735</v>
      </c>
      <c r="C13285" s="83" t="s">
        <v>225</v>
      </c>
      <c r="D13285" s="84">
        <v>4.2300000000000004</v>
      </c>
      <c r="E13285" s="522" t="s">
        <v>12890</v>
      </c>
    </row>
    <row r="13286" spans="1:5" ht="13.5" x14ac:dyDescent="0.25">
      <c r="A13286" s="83">
        <v>38600</v>
      </c>
      <c r="B13286" s="83" t="s">
        <v>8736</v>
      </c>
      <c r="C13286" s="83" t="s">
        <v>225</v>
      </c>
      <c r="D13286" s="84">
        <v>5.4</v>
      </c>
      <c r="E13286" s="522" t="s">
        <v>12890</v>
      </c>
    </row>
    <row r="13287" spans="1:5" ht="13.5" x14ac:dyDescent="0.25">
      <c r="A13287" s="83">
        <v>38597</v>
      </c>
      <c r="B13287" s="83" t="s">
        <v>8737</v>
      </c>
      <c r="C13287" s="83" t="s">
        <v>225</v>
      </c>
      <c r="D13287" s="84">
        <v>4.26</v>
      </c>
      <c r="E13287" s="522" t="s">
        <v>12890</v>
      </c>
    </row>
    <row r="13288" spans="1:5" ht="13.5" x14ac:dyDescent="0.25">
      <c r="A13288" s="83">
        <v>659</v>
      </c>
      <c r="B13288" s="83" t="s">
        <v>8738</v>
      </c>
      <c r="C13288" s="83" t="s">
        <v>225</v>
      </c>
      <c r="D13288" s="84">
        <v>2.4500000000000002</v>
      </c>
      <c r="E13288" s="522" t="s">
        <v>12890</v>
      </c>
    </row>
    <row r="13289" spans="1:5" ht="13.5" x14ac:dyDescent="0.25">
      <c r="A13289" s="83">
        <v>660</v>
      </c>
      <c r="B13289" s="83" t="s">
        <v>8739</v>
      </c>
      <c r="C13289" s="83" t="s">
        <v>225</v>
      </c>
      <c r="D13289" s="84">
        <v>2.93</v>
      </c>
      <c r="E13289" s="522" t="s">
        <v>12890</v>
      </c>
    </row>
    <row r="13290" spans="1:5" ht="13.5" x14ac:dyDescent="0.25">
      <c r="A13290" s="83">
        <v>658</v>
      </c>
      <c r="B13290" s="83" t="s">
        <v>8740</v>
      </c>
      <c r="C13290" s="83" t="s">
        <v>225</v>
      </c>
      <c r="D13290" s="84">
        <v>1.65</v>
      </c>
      <c r="E13290" s="522" t="s">
        <v>12890</v>
      </c>
    </row>
    <row r="13291" spans="1:5" ht="13.5" x14ac:dyDescent="0.25">
      <c r="A13291" s="83">
        <v>38548</v>
      </c>
      <c r="B13291" s="83" t="s">
        <v>8741</v>
      </c>
      <c r="C13291" s="83" t="s">
        <v>225</v>
      </c>
      <c r="D13291" s="84">
        <v>1.46</v>
      </c>
      <c r="E13291" s="522" t="s">
        <v>12890</v>
      </c>
    </row>
    <row r="13292" spans="1:5" ht="13.5" x14ac:dyDescent="0.25">
      <c r="A13292" s="83">
        <v>34649</v>
      </c>
      <c r="B13292" s="83" t="s">
        <v>8742</v>
      </c>
      <c r="C13292" s="83" t="s">
        <v>225</v>
      </c>
      <c r="D13292" s="84">
        <v>1.98</v>
      </c>
      <c r="E13292" s="522" t="s">
        <v>12890</v>
      </c>
    </row>
    <row r="13293" spans="1:5" ht="13.5" x14ac:dyDescent="0.25">
      <c r="A13293" s="83">
        <v>34655</v>
      </c>
      <c r="B13293" s="83" t="s">
        <v>8743</v>
      </c>
      <c r="C13293" s="83" t="s">
        <v>225</v>
      </c>
      <c r="D13293" s="84">
        <v>2.62</v>
      </c>
      <c r="E13293" s="522" t="s">
        <v>12890</v>
      </c>
    </row>
    <row r="13294" spans="1:5" ht="13.5" x14ac:dyDescent="0.25">
      <c r="A13294" s="83">
        <v>40607</v>
      </c>
      <c r="B13294" s="83" t="s">
        <v>8744</v>
      </c>
      <c r="C13294" s="83" t="s">
        <v>225</v>
      </c>
      <c r="D13294" s="84">
        <v>6.53</v>
      </c>
      <c r="E13294" s="522" t="s">
        <v>12890</v>
      </c>
    </row>
    <row r="13295" spans="1:5" ht="13.5" x14ac:dyDescent="0.25">
      <c r="A13295" s="83">
        <v>567</v>
      </c>
      <c r="B13295" s="83" t="s">
        <v>13302</v>
      </c>
      <c r="C13295" s="83" t="s">
        <v>206</v>
      </c>
      <c r="D13295" s="84">
        <v>17.72</v>
      </c>
      <c r="E13295" s="522" t="s">
        <v>12890</v>
      </c>
    </row>
    <row r="13296" spans="1:5" ht="13.5" x14ac:dyDescent="0.25">
      <c r="A13296" s="83">
        <v>574</v>
      </c>
      <c r="B13296" s="83" t="s">
        <v>13303</v>
      </c>
      <c r="C13296" s="83" t="s">
        <v>206</v>
      </c>
      <c r="D13296" s="84">
        <v>46.58</v>
      </c>
      <c r="E13296" s="522" t="s">
        <v>12890</v>
      </c>
    </row>
    <row r="13297" spans="1:5" ht="13.5" x14ac:dyDescent="0.25">
      <c r="A13297" s="83">
        <v>568</v>
      </c>
      <c r="B13297" s="83" t="s">
        <v>13304</v>
      </c>
      <c r="C13297" s="83" t="s">
        <v>206</v>
      </c>
      <c r="D13297" s="84">
        <v>98.14</v>
      </c>
      <c r="E13297" s="522" t="s">
        <v>12890</v>
      </c>
    </row>
    <row r="13298" spans="1:5" ht="13.5" x14ac:dyDescent="0.25">
      <c r="A13298" s="83">
        <v>585</v>
      </c>
      <c r="B13298" s="83" t="s">
        <v>8748</v>
      </c>
      <c r="C13298" s="83" t="s">
        <v>260</v>
      </c>
      <c r="D13298" s="84">
        <v>32.89</v>
      </c>
      <c r="E13298" s="522" t="s">
        <v>12890</v>
      </c>
    </row>
    <row r="13299" spans="1:5" ht="13.5" x14ac:dyDescent="0.25">
      <c r="A13299" s="83">
        <v>4777</v>
      </c>
      <c r="B13299" s="83" t="s">
        <v>8749</v>
      </c>
      <c r="C13299" s="83" t="s">
        <v>260</v>
      </c>
      <c r="D13299" s="84">
        <v>10.43</v>
      </c>
      <c r="E13299" s="522" t="s">
        <v>12890</v>
      </c>
    </row>
    <row r="13300" spans="1:5" ht="13.5" x14ac:dyDescent="0.25">
      <c r="A13300" s="83">
        <v>587</v>
      </c>
      <c r="B13300" s="83" t="s">
        <v>8750</v>
      </c>
      <c r="C13300" s="83" t="s">
        <v>260</v>
      </c>
      <c r="D13300" s="84">
        <v>35.24</v>
      </c>
      <c r="E13300" s="522" t="s">
        <v>12890</v>
      </c>
    </row>
    <row r="13301" spans="1:5" ht="13.5" x14ac:dyDescent="0.25">
      <c r="A13301" s="83">
        <v>590</v>
      </c>
      <c r="B13301" s="83" t="s">
        <v>8751</v>
      </c>
      <c r="C13301" s="83" t="s">
        <v>260</v>
      </c>
      <c r="D13301" s="84">
        <v>34.06</v>
      </c>
      <c r="E13301" s="522" t="s">
        <v>12890</v>
      </c>
    </row>
    <row r="13302" spans="1:5" ht="13.5" x14ac:dyDescent="0.25">
      <c r="A13302" s="83">
        <v>592</v>
      </c>
      <c r="B13302" s="83" t="s">
        <v>8752</v>
      </c>
      <c r="C13302" s="83" t="s">
        <v>260</v>
      </c>
      <c r="D13302" s="84">
        <v>35.24</v>
      </c>
      <c r="E13302" s="522" t="s">
        <v>12890</v>
      </c>
    </row>
    <row r="13303" spans="1:5" ht="13.5" x14ac:dyDescent="0.25">
      <c r="A13303" s="83">
        <v>586</v>
      </c>
      <c r="B13303" s="83" t="s">
        <v>8753</v>
      </c>
      <c r="C13303" s="83" t="s">
        <v>206</v>
      </c>
      <c r="D13303" s="84">
        <v>20.72</v>
      </c>
      <c r="E13303" s="522" t="s">
        <v>12890</v>
      </c>
    </row>
    <row r="13304" spans="1:5" ht="13.5" x14ac:dyDescent="0.25">
      <c r="A13304" s="83">
        <v>591</v>
      </c>
      <c r="B13304" s="83" t="s">
        <v>8754</v>
      </c>
      <c r="C13304" s="83" t="s">
        <v>260</v>
      </c>
      <c r="D13304" s="84">
        <v>32.89</v>
      </c>
      <c r="E13304" s="522" t="s">
        <v>12890</v>
      </c>
    </row>
    <row r="13305" spans="1:5" ht="13.5" x14ac:dyDescent="0.25">
      <c r="A13305" s="83">
        <v>588</v>
      </c>
      <c r="B13305" s="83" t="s">
        <v>8755</v>
      </c>
      <c r="C13305" s="83" t="s">
        <v>206</v>
      </c>
      <c r="D13305" s="84">
        <v>32.770000000000003</v>
      </c>
      <c r="E13305" s="522" t="s">
        <v>12890</v>
      </c>
    </row>
    <row r="13306" spans="1:5" ht="13.5" x14ac:dyDescent="0.25">
      <c r="A13306" s="83">
        <v>589</v>
      </c>
      <c r="B13306" s="83" t="s">
        <v>8756</v>
      </c>
      <c r="C13306" s="83" t="s">
        <v>206</v>
      </c>
      <c r="D13306" s="84">
        <v>55.39</v>
      </c>
      <c r="E13306" s="522" t="s">
        <v>12890</v>
      </c>
    </row>
    <row r="13307" spans="1:5" ht="13.5" x14ac:dyDescent="0.25">
      <c r="A13307" s="83">
        <v>584</v>
      </c>
      <c r="B13307" s="83" t="s">
        <v>8757</v>
      </c>
      <c r="C13307" s="83" t="s">
        <v>206</v>
      </c>
      <c r="D13307" s="84">
        <v>35</v>
      </c>
      <c r="E13307" s="522" t="s">
        <v>12890</v>
      </c>
    </row>
    <row r="13308" spans="1:5" ht="13.5" x14ac:dyDescent="0.25">
      <c r="A13308" s="83">
        <v>1165</v>
      </c>
      <c r="B13308" s="83" t="s">
        <v>8758</v>
      </c>
      <c r="C13308" s="83" t="s">
        <v>225</v>
      </c>
      <c r="D13308" s="84">
        <v>20.11</v>
      </c>
      <c r="E13308" s="522" t="s">
        <v>12890</v>
      </c>
    </row>
    <row r="13309" spans="1:5" ht="13.5" x14ac:dyDescent="0.25">
      <c r="A13309" s="83">
        <v>1164</v>
      </c>
      <c r="B13309" s="83" t="s">
        <v>8759</v>
      </c>
      <c r="C13309" s="83" t="s">
        <v>225</v>
      </c>
      <c r="D13309" s="84">
        <v>16.29</v>
      </c>
      <c r="E13309" s="522" t="s">
        <v>12890</v>
      </c>
    </row>
    <row r="13310" spans="1:5" ht="13.5" x14ac:dyDescent="0.25">
      <c r="A13310" s="83">
        <v>1162</v>
      </c>
      <c r="B13310" s="83" t="s">
        <v>8760</v>
      </c>
      <c r="C13310" s="83" t="s">
        <v>225</v>
      </c>
      <c r="D13310" s="84">
        <v>5.66</v>
      </c>
      <c r="E13310" s="522" t="s">
        <v>12890</v>
      </c>
    </row>
    <row r="13311" spans="1:5" ht="13.5" x14ac:dyDescent="0.25">
      <c r="A13311" s="83">
        <v>12395</v>
      </c>
      <c r="B13311" s="83" t="s">
        <v>8761</v>
      </c>
      <c r="C13311" s="83" t="s">
        <v>225</v>
      </c>
      <c r="D13311" s="84">
        <v>5.5</v>
      </c>
      <c r="E13311" s="522" t="s">
        <v>12890</v>
      </c>
    </row>
    <row r="13312" spans="1:5" ht="13.5" x14ac:dyDescent="0.25">
      <c r="A13312" s="83">
        <v>1170</v>
      </c>
      <c r="B13312" s="83" t="s">
        <v>8762</v>
      </c>
      <c r="C13312" s="83" t="s">
        <v>225</v>
      </c>
      <c r="D13312" s="84">
        <v>10.67</v>
      </c>
      <c r="E13312" s="522" t="s">
        <v>12890</v>
      </c>
    </row>
    <row r="13313" spans="1:5" ht="13.5" x14ac:dyDescent="0.25">
      <c r="A13313" s="83">
        <v>1169</v>
      </c>
      <c r="B13313" s="83" t="s">
        <v>8763</v>
      </c>
      <c r="C13313" s="83" t="s">
        <v>225</v>
      </c>
      <c r="D13313" s="84">
        <v>52.4</v>
      </c>
      <c r="E13313" s="522" t="s">
        <v>12890</v>
      </c>
    </row>
    <row r="13314" spans="1:5" ht="13.5" x14ac:dyDescent="0.25">
      <c r="A13314" s="83">
        <v>1166</v>
      </c>
      <c r="B13314" s="83" t="s">
        <v>8764</v>
      </c>
      <c r="C13314" s="83" t="s">
        <v>225</v>
      </c>
      <c r="D13314" s="84">
        <v>29.05</v>
      </c>
      <c r="E13314" s="522" t="s">
        <v>12890</v>
      </c>
    </row>
    <row r="13315" spans="1:5" ht="13.5" x14ac:dyDescent="0.25">
      <c r="A13315" s="83">
        <v>1163</v>
      </c>
      <c r="B13315" s="83" t="s">
        <v>8765</v>
      </c>
      <c r="C13315" s="83" t="s">
        <v>225</v>
      </c>
      <c r="D13315" s="84">
        <v>7.32</v>
      </c>
      <c r="E13315" s="522" t="s">
        <v>12890</v>
      </c>
    </row>
    <row r="13316" spans="1:5" ht="13.5" x14ac:dyDescent="0.25">
      <c r="A13316" s="83">
        <v>12396</v>
      </c>
      <c r="B13316" s="83" t="s">
        <v>8766</v>
      </c>
      <c r="C13316" s="83" t="s">
        <v>225</v>
      </c>
      <c r="D13316" s="84">
        <v>5.5</v>
      </c>
      <c r="E13316" s="522" t="s">
        <v>12890</v>
      </c>
    </row>
    <row r="13317" spans="1:5" ht="13.5" x14ac:dyDescent="0.25">
      <c r="A13317" s="83">
        <v>1168</v>
      </c>
      <c r="B13317" s="83" t="s">
        <v>8767</v>
      </c>
      <c r="C13317" s="83" t="s">
        <v>225</v>
      </c>
      <c r="D13317" s="84">
        <v>74.7</v>
      </c>
      <c r="E13317" s="522" t="s">
        <v>12890</v>
      </c>
    </row>
    <row r="13318" spans="1:5" ht="13.5" x14ac:dyDescent="0.25">
      <c r="A13318" s="83">
        <v>1167</v>
      </c>
      <c r="B13318" s="83" t="s">
        <v>8768</v>
      </c>
      <c r="C13318" s="83" t="s">
        <v>225</v>
      </c>
      <c r="D13318" s="84">
        <v>124.96</v>
      </c>
      <c r="E13318" s="522" t="s">
        <v>12890</v>
      </c>
    </row>
    <row r="13319" spans="1:5" ht="13.5" x14ac:dyDescent="0.25">
      <c r="A13319" s="83">
        <v>36331</v>
      </c>
      <c r="B13319" s="83" t="s">
        <v>8769</v>
      </c>
      <c r="C13319" s="83" t="s">
        <v>225</v>
      </c>
      <c r="D13319" s="84">
        <v>2.41</v>
      </c>
      <c r="E13319" s="522" t="s">
        <v>12890</v>
      </c>
    </row>
    <row r="13320" spans="1:5" ht="13.5" x14ac:dyDescent="0.25">
      <c r="A13320" s="83">
        <v>36346</v>
      </c>
      <c r="B13320" s="83" t="s">
        <v>8770</v>
      </c>
      <c r="C13320" s="83" t="s">
        <v>225</v>
      </c>
      <c r="D13320" s="84">
        <v>3.6</v>
      </c>
      <c r="E13320" s="522" t="s">
        <v>12890</v>
      </c>
    </row>
    <row r="13321" spans="1:5" ht="13.5" x14ac:dyDescent="0.25">
      <c r="A13321" s="83">
        <v>1197</v>
      </c>
      <c r="B13321" s="83" t="s">
        <v>8773</v>
      </c>
      <c r="C13321" s="83" t="s">
        <v>225</v>
      </c>
      <c r="D13321" s="84">
        <v>2.77</v>
      </c>
      <c r="E13321" s="522" t="s">
        <v>12890</v>
      </c>
    </row>
    <row r="13322" spans="1:5" ht="13.5" x14ac:dyDescent="0.25">
      <c r="A13322" s="83">
        <v>1202</v>
      </c>
      <c r="B13322" s="83" t="s">
        <v>8774</v>
      </c>
      <c r="C13322" s="83" t="s">
        <v>225</v>
      </c>
      <c r="D13322" s="84">
        <v>7.87</v>
      </c>
      <c r="E13322" s="522" t="s">
        <v>12890</v>
      </c>
    </row>
    <row r="13323" spans="1:5" ht="13.5" x14ac:dyDescent="0.25">
      <c r="A13323" s="83">
        <v>1198</v>
      </c>
      <c r="B13323" s="83" t="s">
        <v>8777</v>
      </c>
      <c r="C13323" s="83" t="s">
        <v>225</v>
      </c>
      <c r="D13323" s="84">
        <v>3.63</v>
      </c>
      <c r="E13323" s="522" t="s">
        <v>12890</v>
      </c>
    </row>
    <row r="13324" spans="1:5" ht="13.5" x14ac:dyDescent="0.25">
      <c r="A13324" s="83">
        <v>20088</v>
      </c>
      <c r="B13324" s="83" t="s">
        <v>13305</v>
      </c>
      <c r="C13324" s="83" t="s">
        <v>225</v>
      </c>
      <c r="D13324" s="84">
        <v>20.59</v>
      </c>
      <c r="E13324" s="522" t="s">
        <v>12890</v>
      </c>
    </row>
    <row r="13325" spans="1:5" ht="13.5" x14ac:dyDescent="0.25">
      <c r="A13325" s="83">
        <v>20089</v>
      </c>
      <c r="B13325" s="83" t="s">
        <v>13306</v>
      </c>
      <c r="C13325" s="83" t="s">
        <v>225</v>
      </c>
      <c r="D13325" s="84">
        <v>100.91</v>
      </c>
      <c r="E13325" s="522" t="s">
        <v>12890</v>
      </c>
    </row>
    <row r="13326" spans="1:5" ht="13.5" x14ac:dyDescent="0.25">
      <c r="A13326" s="83">
        <v>20087</v>
      </c>
      <c r="B13326" s="83" t="s">
        <v>13307</v>
      </c>
      <c r="C13326" s="83" t="s">
        <v>225</v>
      </c>
      <c r="D13326" s="84">
        <v>17.03</v>
      </c>
      <c r="E13326" s="522" t="s">
        <v>12890</v>
      </c>
    </row>
    <row r="13327" spans="1:5" ht="13.5" x14ac:dyDescent="0.25">
      <c r="A13327" s="83">
        <v>1200</v>
      </c>
      <c r="B13327" s="83" t="s">
        <v>8782</v>
      </c>
      <c r="C13327" s="83" t="s">
        <v>225</v>
      </c>
      <c r="D13327" s="84">
        <v>15.47</v>
      </c>
      <c r="E13327" s="522" t="s">
        <v>12890</v>
      </c>
    </row>
    <row r="13328" spans="1:5" ht="13.5" x14ac:dyDescent="0.25">
      <c r="A13328" s="83">
        <v>12909</v>
      </c>
      <c r="B13328" s="83" t="s">
        <v>8783</v>
      </c>
      <c r="C13328" s="83" t="s">
        <v>225</v>
      </c>
      <c r="D13328" s="84">
        <v>7.18</v>
      </c>
      <c r="E13328" s="522" t="s">
        <v>12890</v>
      </c>
    </row>
    <row r="13329" spans="1:5" ht="13.5" x14ac:dyDescent="0.25">
      <c r="A13329" s="83">
        <v>12910</v>
      </c>
      <c r="B13329" s="83" t="s">
        <v>8784</v>
      </c>
      <c r="C13329" s="83" t="s">
        <v>225</v>
      </c>
      <c r="D13329" s="84">
        <v>12.89</v>
      </c>
      <c r="E13329" s="522" t="s">
        <v>12890</v>
      </c>
    </row>
    <row r="13330" spans="1:5" ht="13.5" x14ac:dyDescent="0.25">
      <c r="A13330" s="83">
        <v>1191</v>
      </c>
      <c r="B13330" s="83" t="s">
        <v>8786</v>
      </c>
      <c r="C13330" s="83" t="s">
        <v>225</v>
      </c>
      <c r="D13330" s="84">
        <v>1.98</v>
      </c>
      <c r="E13330" s="522" t="s">
        <v>12890</v>
      </c>
    </row>
    <row r="13331" spans="1:5" ht="13.5" x14ac:dyDescent="0.25">
      <c r="A13331" s="83">
        <v>1185</v>
      </c>
      <c r="B13331" s="83" t="s">
        <v>8787</v>
      </c>
      <c r="C13331" s="83" t="s">
        <v>225</v>
      </c>
      <c r="D13331" s="84">
        <v>1.98</v>
      </c>
      <c r="E13331" s="522" t="s">
        <v>12890</v>
      </c>
    </row>
    <row r="13332" spans="1:5" ht="13.5" x14ac:dyDescent="0.25">
      <c r="A13332" s="83">
        <v>1189</v>
      </c>
      <c r="B13332" s="83" t="s">
        <v>8788</v>
      </c>
      <c r="C13332" s="83" t="s">
        <v>225</v>
      </c>
      <c r="D13332" s="84">
        <v>3.24</v>
      </c>
      <c r="E13332" s="522" t="s">
        <v>12890</v>
      </c>
    </row>
    <row r="13333" spans="1:5" ht="13.5" x14ac:dyDescent="0.25">
      <c r="A13333" s="83">
        <v>1193</v>
      </c>
      <c r="B13333" s="83" t="s">
        <v>8789</v>
      </c>
      <c r="C13333" s="83" t="s">
        <v>225</v>
      </c>
      <c r="D13333" s="84">
        <v>6.22</v>
      </c>
      <c r="E13333" s="522" t="s">
        <v>12890</v>
      </c>
    </row>
    <row r="13334" spans="1:5" ht="13.5" x14ac:dyDescent="0.25">
      <c r="A13334" s="83">
        <v>1194</v>
      </c>
      <c r="B13334" s="83" t="s">
        <v>8790</v>
      </c>
      <c r="C13334" s="83" t="s">
        <v>225</v>
      </c>
      <c r="D13334" s="84">
        <v>11.23</v>
      </c>
      <c r="E13334" s="522" t="s">
        <v>12890</v>
      </c>
    </row>
    <row r="13335" spans="1:5" ht="13.5" x14ac:dyDescent="0.25">
      <c r="A13335" s="83">
        <v>1195</v>
      </c>
      <c r="B13335" s="83" t="s">
        <v>8791</v>
      </c>
      <c r="C13335" s="83" t="s">
        <v>225</v>
      </c>
      <c r="D13335" s="84">
        <v>18.89</v>
      </c>
      <c r="E13335" s="522" t="s">
        <v>12890</v>
      </c>
    </row>
    <row r="13336" spans="1:5" ht="13.5" x14ac:dyDescent="0.25">
      <c r="A13336" s="83">
        <v>1204</v>
      </c>
      <c r="B13336" s="83" t="s">
        <v>8792</v>
      </c>
      <c r="C13336" s="83" t="s">
        <v>225</v>
      </c>
      <c r="D13336" s="84">
        <v>33.049999999999997</v>
      </c>
      <c r="E13336" s="522" t="s">
        <v>12890</v>
      </c>
    </row>
    <row r="13337" spans="1:5" ht="13.5" x14ac:dyDescent="0.25">
      <c r="A13337" s="83">
        <v>1207</v>
      </c>
      <c r="B13337" s="83" t="s">
        <v>8794</v>
      </c>
      <c r="C13337" s="83" t="s">
        <v>225</v>
      </c>
      <c r="D13337" s="84">
        <v>34.32</v>
      </c>
      <c r="E13337" s="522" t="s">
        <v>12890</v>
      </c>
    </row>
    <row r="13338" spans="1:5" ht="13.5" x14ac:dyDescent="0.25">
      <c r="A13338" s="83">
        <v>1206</v>
      </c>
      <c r="B13338" s="83" t="s">
        <v>8795</v>
      </c>
      <c r="C13338" s="83" t="s">
        <v>225</v>
      </c>
      <c r="D13338" s="84">
        <v>8.6</v>
      </c>
      <c r="E13338" s="522" t="s">
        <v>12890</v>
      </c>
    </row>
    <row r="13339" spans="1:5" ht="13.5" x14ac:dyDescent="0.25">
      <c r="A13339" s="83">
        <v>1183</v>
      </c>
      <c r="B13339" s="83" t="s">
        <v>8796</v>
      </c>
      <c r="C13339" s="83" t="s">
        <v>225</v>
      </c>
      <c r="D13339" s="84">
        <v>22.41</v>
      </c>
      <c r="E13339" s="522" t="s">
        <v>12890</v>
      </c>
    </row>
    <row r="13340" spans="1:5" ht="13.5" x14ac:dyDescent="0.25">
      <c r="A13340" s="83">
        <v>42685</v>
      </c>
      <c r="B13340" s="83" t="s">
        <v>8797</v>
      </c>
      <c r="C13340" s="83" t="s">
        <v>225</v>
      </c>
      <c r="D13340" s="84">
        <v>104.58</v>
      </c>
      <c r="E13340" s="522" t="s">
        <v>12890</v>
      </c>
    </row>
    <row r="13341" spans="1:5" ht="13.5" x14ac:dyDescent="0.25">
      <c r="A13341" s="83">
        <v>42686</v>
      </c>
      <c r="B13341" s="83" t="s">
        <v>8798</v>
      </c>
      <c r="C13341" s="83" t="s">
        <v>225</v>
      </c>
      <c r="D13341" s="84">
        <v>115.18</v>
      </c>
      <c r="E13341" s="522" t="s">
        <v>12890</v>
      </c>
    </row>
    <row r="13342" spans="1:5" ht="13.5" x14ac:dyDescent="0.25">
      <c r="A13342" s="83">
        <v>12894</v>
      </c>
      <c r="B13342" s="83" t="s">
        <v>8799</v>
      </c>
      <c r="C13342" s="83" t="s">
        <v>225</v>
      </c>
      <c r="D13342" s="84">
        <v>18.72</v>
      </c>
      <c r="E13342" s="522" t="s">
        <v>12890</v>
      </c>
    </row>
    <row r="13343" spans="1:5" ht="13.5" x14ac:dyDescent="0.25">
      <c r="A13343" s="83">
        <v>12895</v>
      </c>
      <c r="B13343" s="83" t="s">
        <v>8800</v>
      </c>
      <c r="C13343" s="83" t="s">
        <v>225</v>
      </c>
      <c r="D13343" s="84">
        <v>14.4</v>
      </c>
      <c r="E13343" s="522" t="s">
        <v>12890</v>
      </c>
    </row>
    <row r="13344" spans="1:5" ht="13.5" x14ac:dyDescent="0.25">
      <c r="A13344" s="83">
        <v>1631</v>
      </c>
      <c r="B13344" s="83" t="s">
        <v>8801</v>
      </c>
      <c r="C13344" s="83" t="s">
        <v>225</v>
      </c>
      <c r="D13344" s="84">
        <v>215.52</v>
      </c>
      <c r="E13344" s="522" t="s">
        <v>12890</v>
      </c>
    </row>
    <row r="13345" spans="1:5" ht="13.5" x14ac:dyDescent="0.25">
      <c r="A13345" s="83">
        <v>1633</v>
      </c>
      <c r="B13345" s="83" t="s">
        <v>8802</v>
      </c>
      <c r="C13345" s="83" t="s">
        <v>225</v>
      </c>
      <c r="D13345" s="84">
        <v>366.17</v>
      </c>
      <c r="E13345" s="522" t="s">
        <v>12890</v>
      </c>
    </row>
    <row r="13346" spans="1:5" ht="13.5" x14ac:dyDescent="0.25">
      <c r="A13346" s="83">
        <v>10818</v>
      </c>
      <c r="B13346" s="83" t="s">
        <v>8803</v>
      </c>
      <c r="C13346" s="83" t="s">
        <v>260</v>
      </c>
      <c r="D13346" s="84">
        <v>45.67</v>
      </c>
      <c r="E13346" s="522" t="s">
        <v>12890</v>
      </c>
    </row>
    <row r="13347" spans="1:5" ht="13.5" x14ac:dyDescent="0.25">
      <c r="A13347" s="83">
        <v>41410</v>
      </c>
      <c r="B13347" s="83" t="s">
        <v>8804</v>
      </c>
      <c r="C13347" s="83" t="s">
        <v>225</v>
      </c>
      <c r="D13347" s="84">
        <v>58.74</v>
      </c>
      <c r="E13347" s="522" t="s">
        <v>12890</v>
      </c>
    </row>
    <row r="13348" spans="1:5" ht="13.5" x14ac:dyDescent="0.25">
      <c r="A13348" s="83">
        <v>41411</v>
      </c>
      <c r="B13348" s="83" t="s">
        <v>8805</v>
      </c>
      <c r="C13348" s="83" t="s">
        <v>225</v>
      </c>
      <c r="D13348" s="84">
        <v>53.26</v>
      </c>
      <c r="E13348" s="522" t="s">
        <v>12890</v>
      </c>
    </row>
    <row r="13349" spans="1:5" ht="13.5" x14ac:dyDescent="0.25">
      <c r="A13349" s="83">
        <v>41412</v>
      </c>
      <c r="B13349" s="83" t="s">
        <v>8806</v>
      </c>
      <c r="C13349" s="83" t="s">
        <v>225</v>
      </c>
      <c r="D13349" s="84">
        <v>103.01</v>
      </c>
      <c r="E13349" s="522" t="s">
        <v>12890</v>
      </c>
    </row>
    <row r="13350" spans="1:5" ht="13.5" x14ac:dyDescent="0.25">
      <c r="A13350" s="83">
        <v>41413</v>
      </c>
      <c r="B13350" s="83" t="s">
        <v>8807</v>
      </c>
      <c r="C13350" s="83" t="s">
        <v>225</v>
      </c>
      <c r="D13350" s="84">
        <v>92.69</v>
      </c>
      <c r="E13350" s="522" t="s">
        <v>12890</v>
      </c>
    </row>
    <row r="13351" spans="1:5" ht="13.5" x14ac:dyDescent="0.25">
      <c r="A13351" s="83">
        <v>39359</v>
      </c>
      <c r="B13351" s="83" t="s">
        <v>8808</v>
      </c>
      <c r="C13351" s="83" t="s">
        <v>225</v>
      </c>
      <c r="D13351" s="84">
        <v>23.95</v>
      </c>
      <c r="E13351" s="522" t="s">
        <v>12890</v>
      </c>
    </row>
    <row r="13352" spans="1:5" ht="13.5" x14ac:dyDescent="0.25">
      <c r="A13352" s="83">
        <v>39360</v>
      </c>
      <c r="B13352" s="83" t="s">
        <v>8809</v>
      </c>
      <c r="C13352" s="83" t="s">
        <v>225</v>
      </c>
      <c r="D13352" s="84">
        <v>21.77</v>
      </c>
      <c r="E13352" s="522" t="s">
        <v>12890</v>
      </c>
    </row>
    <row r="13353" spans="1:5" ht="13.5" x14ac:dyDescent="0.25">
      <c r="A13353" s="83">
        <v>10710</v>
      </c>
      <c r="B13353" s="83" t="s">
        <v>8810</v>
      </c>
      <c r="C13353" s="83" t="s">
        <v>184</v>
      </c>
      <c r="D13353" s="84">
        <v>135</v>
      </c>
      <c r="E13353" s="522" t="s">
        <v>12890</v>
      </c>
    </row>
    <row r="13354" spans="1:5" ht="13.5" x14ac:dyDescent="0.25">
      <c r="A13354" s="83">
        <v>10709</v>
      </c>
      <c r="B13354" s="83" t="s">
        <v>8811</v>
      </c>
      <c r="C13354" s="83" t="s">
        <v>184</v>
      </c>
      <c r="D13354" s="84">
        <v>165.85</v>
      </c>
      <c r="E13354" s="522" t="s">
        <v>12890</v>
      </c>
    </row>
    <row r="13355" spans="1:5" ht="13.5" x14ac:dyDescent="0.25">
      <c r="A13355" s="83">
        <v>39636</v>
      </c>
      <c r="B13355" s="83" t="s">
        <v>8812</v>
      </c>
      <c r="C13355" s="83" t="s">
        <v>184</v>
      </c>
      <c r="D13355" s="84">
        <v>169.36</v>
      </c>
      <c r="E13355" s="522" t="s">
        <v>12890</v>
      </c>
    </row>
    <row r="13356" spans="1:5" ht="13.5" x14ac:dyDescent="0.25">
      <c r="A13356" s="83">
        <v>10708</v>
      </c>
      <c r="B13356" s="83" t="s">
        <v>8813</v>
      </c>
      <c r="C13356" s="83" t="s">
        <v>184</v>
      </c>
      <c r="D13356" s="84">
        <v>52.26</v>
      </c>
      <c r="E13356" s="522" t="s">
        <v>12890</v>
      </c>
    </row>
    <row r="13357" spans="1:5" ht="13.5" x14ac:dyDescent="0.25">
      <c r="A13357" s="83">
        <v>39635</v>
      </c>
      <c r="B13357" s="83" t="s">
        <v>8814</v>
      </c>
      <c r="C13357" s="83" t="s">
        <v>184</v>
      </c>
      <c r="D13357" s="84">
        <v>88.97</v>
      </c>
      <c r="E13357" s="522" t="s">
        <v>12890</v>
      </c>
    </row>
    <row r="13358" spans="1:5" ht="13.5" x14ac:dyDescent="0.25">
      <c r="A13358" s="83">
        <v>6117</v>
      </c>
      <c r="B13358" s="83" t="s">
        <v>13308</v>
      </c>
      <c r="C13358" s="83" t="s">
        <v>547</v>
      </c>
      <c r="D13358" s="84">
        <v>17.809999999999999</v>
      </c>
      <c r="E13358" s="522" t="s">
        <v>12890</v>
      </c>
    </row>
    <row r="13359" spans="1:5" ht="13.5" x14ac:dyDescent="0.25">
      <c r="A13359" s="83">
        <v>40913</v>
      </c>
      <c r="B13359" s="83" t="s">
        <v>8816</v>
      </c>
      <c r="C13359" s="83" t="s">
        <v>232</v>
      </c>
      <c r="D13359" s="84">
        <v>3131.32</v>
      </c>
      <c r="E13359" s="522" t="s">
        <v>12890</v>
      </c>
    </row>
    <row r="13360" spans="1:5" ht="13.5" x14ac:dyDescent="0.25">
      <c r="A13360" s="83">
        <v>1214</v>
      </c>
      <c r="B13360" s="83" t="s">
        <v>13309</v>
      </c>
      <c r="C13360" s="83" t="s">
        <v>547</v>
      </c>
      <c r="D13360" s="84">
        <v>21.12</v>
      </c>
      <c r="E13360" s="522" t="s">
        <v>12890</v>
      </c>
    </row>
    <row r="13361" spans="1:5" ht="13.5" x14ac:dyDescent="0.25">
      <c r="A13361" s="83">
        <v>40915</v>
      </c>
      <c r="B13361" s="83" t="s">
        <v>8818</v>
      </c>
      <c r="C13361" s="83" t="s">
        <v>232</v>
      </c>
      <c r="D13361" s="84">
        <v>3710.64</v>
      </c>
      <c r="E13361" s="522" t="s">
        <v>12890</v>
      </c>
    </row>
    <row r="13362" spans="1:5" ht="13.5" x14ac:dyDescent="0.25">
      <c r="A13362" s="83">
        <v>1213</v>
      </c>
      <c r="B13362" s="83" t="s">
        <v>13310</v>
      </c>
      <c r="C13362" s="83" t="s">
        <v>547</v>
      </c>
      <c r="D13362" s="84">
        <v>21.12</v>
      </c>
      <c r="E13362" s="522" t="s">
        <v>12890</v>
      </c>
    </row>
    <row r="13363" spans="1:5" ht="13.5" x14ac:dyDescent="0.25">
      <c r="A13363" s="83">
        <v>40914</v>
      </c>
      <c r="B13363" s="83" t="s">
        <v>8820</v>
      </c>
      <c r="C13363" s="83" t="s">
        <v>232</v>
      </c>
      <c r="D13363" s="84">
        <v>3710.64</v>
      </c>
      <c r="E13363" s="522" t="s">
        <v>12890</v>
      </c>
    </row>
    <row r="13364" spans="1:5" ht="13.5" x14ac:dyDescent="0.25">
      <c r="A13364" s="83">
        <v>5091</v>
      </c>
      <c r="B13364" s="83" t="s">
        <v>8821</v>
      </c>
      <c r="C13364" s="83" t="s">
        <v>225</v>
      </c>
      <c r="D13364" s="84">
        <v>19.02</v>
      </c>
      <c r="E13364" s="522" t="s">
        <v>12890</v>
      </c>
    </row>
    <row r="13365" spans="1:5" ht="13.5" x14ac:dyDescent="0.25">
      <c r="A13365" s="83">
        <v>14615</v>
      </c>
      <c r="B13365" s="83" t="s">
        <v>8822</v>
      </c>
      <c r="C13365" s="83" t="s">
        <v>225</v>
      </c>
      <c r="D13365" s="84">
        <v>3930.76</v>
      </c>
      <c r="E13365" s="522" t="s">
        <v>12890</v>
      </c>
    </row>
    <row r="13366" spans="1:5" ht="13.5" x14ac:dyDescent="0.25">
      <c r="A13366" s="83">
        <v>2711</v>
      </c>
      <c r="B13366" s="83" t="s">
        <v>8823</v>
      </c>
      <c r="C13366" s="83" t="s">
        <v>225</v>
      </c>
      <c r="D13366" s="84">
        <v>241.46</v>
      </c>
      <c r="E13366" s="522" t="s">
        <v>12890</v>
      </c>
    </row>
    <row r="13367" spans="1:5" ht="13.5" x14ac:dyDescent="0.25">
      <c r="A13367" s="83">
        <v>37727</v>
      </c>
      <c r="B13367" s="83" t="s">
        <v>8824</v>
      </c>
      <c r="C13367" s="83" t="s">
        <v>225</v>
      </c>
      <c r="D13367" s="84">
        <v>13500</v>
      </c>
      <c r="E13367" s="522" t="s">
        <v>12890</v>
      </c>
    </row>
    <row r="13368" spans="1:5" ht="13.5" x14ac:dyDescent="0.25">
      <c r="A13368" s="83">
        <v>37728</v>
      </c>
      <c r="B13368" s="83" t="s">
        <v>8825</v>
      </c>
      <c r="C13368" s="83" t="s">
        <v>225</v>
      </c>
      <c r="D13368" s="84">
        <v>18314.68</v>
      </c>
      <c r="E13368" s="522" t="s">
        <v>12890</v>
      </c>
    </row>
    <row r="13369" spans="1:5" ht="13.5" x14ac:dyDescent="0.25">
      <c r="A13369" s="83">
        <v>37729</v>
      </c>
      <c r="B13369" s="83" t="s">
        <v>8826</v>
      </c>
      <c r="C13369" s="83" t="s">
        <v>225</v>
      </c>
      <c r="D13369" s="84">
        <v>19825.169999999998</v>
      </c>
      <c r="E13369" s="522" t="s">
        <v>12890</v>
      </c>
    </row>
    <row r="13370" spans="1:5" ht="13.5" x14ac:dyDescent="0.25">
      <c r="A13370" s="83">
        <v>37730</v>
      </c>
      <c r="B13370" s="83" t="s">
        <v>8827</v>
      </c>
      <c r="C13370" s="83" t="s">
        <v>225</v>
      </c>
      <c r="D13370" s="84">
        <v>21335.66</v>
      </c>
      <c r="E13370" s="522" t="s">
        <v>12890</v>
      </c>
    </row>
    <row r="13371" spans="1:5" ht="13.5" x14ac:dyDescent="0.25">
      <c r="A13371" s="83">
        <v>37731</v>
      </c>
      <c r="B13371" s="83" t="s">
        <v>8828</v>
      </c>
      <c r="C13371" s="83" t="s">
        <v>225</v>
      </c>
      <c r="D13371" s="84">
        <v>22846.15</v>
      </c>
      <c r="E13371" s="522" t="s">
        <v>12890</v>
      </c>
    </row>
    <row r="13372" spans="1:5" ht="13.5" x14ac:dyDescent="0.25">
      <c r="A13372" s="83">
        <v>37732</v>
      </c>
      <c r="B13372" s="83" t="s">
        <v>8829</v>
      </c>
      <c r="C13372" s="83" t="s">
        <v>225</v>
      </c>
      <c r="D13372" s="84">
        <v>26055.94</v>
      </c>
      <c r="E13372" s="522" t="s">
        <v>12890</v>
      </c>
    </row>
    <row r="13373" spans="1:5" ht="13.5" x14ac:dyDescent="0.25">
      <c r="A13373" s="83">
        <v>42256</v>
      </c>
      <c r="B13373" s="83" t="s">
        <v>8831</v>
      </c>
      <c r="C13373" s="83" t="s">
        <v>260</v>
      </c>
      <c r="D13373" s="84">
        <v>9.52</v>
      </c>
      <c r="E13373" s="522" t="s">
        <v>12890</v>
      </c>
    </row>
    <row r="13374" spans="1:5" ht="13.5" x14ac:dyDescent="0.25">
      <c r="A13374" s="83">
        <v>42250</v>
      </c>
      <c r="B13374" s="83" t="s">
        <v>13311</v>
      </c>
      <c r="C13374" s="83" t="s">
        <v>7556</v>
      </c>
      <c r="D13374" s="84">
        <v>4286.3599999999997</v>
      </c>
      <c r="E13374" s="522" t="s">
        <v>12890</v>
      </c>
    </row>
    <row r="13375" spans="1:5" ht="13.5" x14ac:dyDescent="0.25">
      <c r="A13375" s="83">
        <v>4743</v>
      </c>
      <c r="B13375" s="83" t="s">
        <v>8832</v>
      </c>
      <c r="C13375" s="83" t="s">
        <v>229</v>
      </c>
      <c r="D13375" s="84">
        <v>73.41</v>
      </c>
      <c r="E13375" s="522" t="s">
        <v>12890</v>
      </c>
    </row>
    <row r="13376" spans="1:5" ht="13.5" x14ac:dyDescent="0.25">
      <c r="A13376" s="83">
        <v>4744</v>
      </c>
      <c r="B13376" s="83" t="s">
        <v>8833</v>
      </c>
      <c r="C13376" s="83" t="s">
        <v>229</v>
      </c>
      <c r="D13376" s="84">
        <v>117.45</v>
      </c>
      <c r="E13376" s="522" t="s">
        <v>12890</v>
      </c>
    </row>
    <row r="13377" spans="1:5" ht="13.5" x14ac:dyDescent="0.25">
      <c r="A13377" s="83">
        <v>4745</v>
      </c>
      <c r="B13377" s="83" t="s">
        <v>8834</v>
      </c>
      <c r="C13377" s="83" t="s">
        <v>229</v>
      </c>
      <c r="D13377" s="84">
        <v>140.87</v>
      </c>
      <c r="E13377" s="522" t="s">
        <v>12890</v>
      </c>
    </row>
    <row r="13378" spans="1:5" ht="13.5" x14ac:dyDescent="0.25">
      <c r="A13378" s="83">
        <v>36496</v>
      </c>
      <c r="B13378" s="83" t="s">
        <v>8835</v>
      </c>
      <c r="C13378" s="83" t="s">
        <v>225</v>
      </c>
      <c r="D13378" s="84">
        <v>9980.1299999999992</v>
      </c>
      <c r="E13378" s="522" t="s">
        <v>12890</v>
      </c>
    </row>
    <row r="13379" spans="1:5" ht="13.5" x14ac:dyDescent="0.25">
      <c r="A13379" s="83">
        <v>10630</v>
      </c>
      <c r="B13379" s="83" t="s">
        <v>8836</v>
      </c>
      <c r="C13379" s="83" t="s">
        <v>225</v>
      </c>
      <c r="D13379" s="84">
        <v>668695.73</v>
      </c>
      <c r="E13379" s="522" t="s">
        <v>12890</v>
      </c>
    </row>
    <row r="13380" spans="1:5" ht="13.5" x14ac:dyDescent="0.25">
      <c r="A13380" s="83">
        <v>37762</v>
      </c>
      <c r="B13380" s="83" t="s">
        <v>8837</v>
      </c>
      <c r="C13380" s="83" t="s">
        <v>225</v>
      </c>
      <c r="D13380" s="84">
        <v>573499.57999999996</v>
      </c>
      <c r="E13380" s="522" t="s">
        <v>12890</v>
      </c>
    </row>
    <row r="13381" spans="1:5" ht="13.5" x14ac:dyDescent="0.25">
      <c r="A13381" s="83">
        <v>37763</v>
      </c>
      <c r="B13381" s="83" t="s">
        <v>8838</v>
      </c>
      <c r="C13381" s="83" t="s">
        <v>225</v>
      </c>
      <c r="D13381" s="84">
        <v>580465.06000000006</v>
      </c>
      <c r="E13381" s="522" t="s">
        <v>12890</v>
      </c>
    </row>
    <row r="13382" spans="1:5" ht="13.5" x14ac:dyDescent="0.25">
      <c r="A13382" s="83">
        <v>41992</v>
      </c>
      <c r="B13382" s="83" t="s">
        <v>8839</v>
      </c>
      <c r="C13382" s="83" t="s">
        <v>225</v>
      </c>
      <c r="D13382" s="84">
        <v>659872.77</v>
      </c>
      <c r="E13382" s="522" t="s">
        <v>12890</v>
      </c>
    </row>
    <row r="13383" spans="1:5" ht="13.5" x14ac:dyDescent="0.25">
      <c r="A13383" s="83">
        <v>13215</v>
      </c>
      <c r="B13383" s="83" t="s">
        <v>8840</v>
      </c>
      <c r="C13383" s="83" t="s">
        <v>225</v>
      </c>
      <c r="D13383" s="84">
        <v>809168.32</v>
      </c>
      <c r="E13383" s="522" t="s">
        <v>12890</v>
      </c>
    </row>
    <row r="13384" spans="1:5" ht="13.5" x14ac:dyDescent="0.25">
      <c r="A13384" s="83">
        <v>4235</v>
      </c>
      <c r="B13384" s="83" t="s">
        <v>8841</v>
      </c>
      <c r="C13384" s="83" t="s">
        <v>547</v>
      </c>
      <c r="D13384" s="84">
        <v>15.98</v>
      </c>
      <c r="E13384" s="522" t="s">
        <v>12890</v>
      </c>
    </row>
    <row r="13385" spans="1:5" ht="13.5" x14ac:dyDescent="0.25">
      <c r="A13385" s="83">
        <v>40976</v>
      </c>
      <c r="B13385" s="83" t="s">
        <v>8842</v>
      </c>
      <c r="C13385" s="83" t="s">
        <v>232</v>
      </c>
      <c r="D13385" s="84">
        <v>2811.06</v>
      </c>
      <c r="E13385" s="522" t="s">
        <v>12890</v>
      </c>
    </row>
    <row r="13386" spans="1:5" ht="13.5" x14ac:dyDescent="0.25">
      <c r="A13386" s="83">
        <v>43091</v>
      </c>
      <c r="B13386" s="83" t="s">
        <v>8844</v>
      </c>
      <c r="C13386" s="83" t="s">
        <v>225</v>
      </c>
      <c r="D13386" s="84">
        <v>5771.29</v>
      </c>
      <c r="E13386" s="522" t="s">
        <v>12890</v>
      </c>
    </row>
    <row r="13387" spans="1:5" ht="13.5" x14ac:dyDescent="0.25">
      <c r="A13387" s="83">
        <v>43092</v>
      </c>
      <c r="B13387" s="83" t="s">
        <v>8845</v>
      </c>
      <c r="C13387" s="83" t="s">
        <v>225</v>
      </c>
      <c r="D13387" s="84">
        <v>7695.06</v>
      </c>
      <c r="E13387" s="522" t="s">
        <v>12890</v>
      </c>
    </row>
    <row r="13388" spans="1:5" ht="13.5" x14ac:dyDescent="0.25">
      <c r="A13388" s="83">
        <v>43089</v>
      </c>
      <c r="B13388" s="83" t="s">
        <v>8846</v>
      </c>
      <c r="C13388" s="83" t="s">
        <v>225</v>
      </c>
      <c r="D13388" s="84">
        <v>1341.08</v>
      </c>
      <c r="E13388" s="522" t="s">
        <v>12890</v>
      </c>
    </row>
    <row r="13389" spans="1:5" ht="13.5" x14ac:dyDescent="0.25">
      <c r="A13389" s="83">
        <v>43090</v>
      </c>
      <c r="B13389" s="83" t="s">
        <v>8847</v>
      </c>
      <c r="C13389" s="83" t="s">
        <v>225</v>
      </c>
      <c r="D13389" s="84">
        <v>2959.63</v>
      </c>
      <c r="E13389" s="522" t="s">
        <v>12890</v>
      </c>
    </row>
    <row r="13390" spans="1:5" ht="13.5" x14ac:dyDescent="0.25">
      <c r="A13390" s="83">
        <v>41967</v>
      </c>
      <c r="B13390" s="83" t="s">
        <v>8848</v>
      </c>
      <c r="C13390" s="83" t="s">
        <v>7331</v>
      </c>
      <c r="D13390" s="84">
        <v>22.4</v>
      </c>
      <c r="E13390" s="522" t="s">
        <v>12890</v>
      </c>
    </row>
    <row r="13391" spans="1:5" ht="13.5" x14ac:dyDescent="0.25">
      <c r="A13391" s="83">
        <v>12760</v>
      </c>
      <c r="B13391" s="83" t="s">
        <v>8849</v>
      </c>
      <c r="C13391" s="83" t="s">
        <v>184</v>
      </c>
      <c r="D13391" s="84">
        <v>1453.75</v>
      </c>
      <c r="E13391" s="522" t="s">
        <v>12890</v>
      </c>
    </row>
    <row r="13392" spans="1:5" ht="13.5" x14ac:dyDescent="0.25">
      <c r="A13392" s="83">
        <v>12759</v>
      </c>
      <c r="B13392" s="83" t="s">
        <v>8850</v>
      </c>
      <c r="C13392" s="83" t="s">
        <v>184</v>
      </c>
      <c r="D13392" s="84">
        <v>969.15</v>
      </c>
      <c r="E13392" s="522" t="s">
        <v>12890</v>
      </c>
    </row>
    <row r="13393" spans="1:5" ht="13.5" x14ac:dyDescent="0.25">
      <c r="A13393" s="83">
        <v>43105</v>
      </c>
      <c r="B13393" s="83" t="s">
        <v>8851</v>
      </c>
      <c r="C13393" s="83" t="s">
        <v>260</v>
      </c>
      <c r="D13393" s="84">
        <v>56.38</v>
      </c>
      <c r="E13393" s="522" t="s">
        <v>12890</v>
      </c>
    </row>
    <row r="13394" spans="1:5" ht="13.5" x14ac:dyDescent="0.25">
      <c r="A13394" s="83">
        <v>40424</v>
      </c>
      <c r="B13394" s="83" t="s">
        <v>8852</v>
      </c>
      <c r="C13394" s="83" t="s">
        <v>260</v>
      </c>
      <c r="D13394" s="84">
        <v>14.32</v>
      </c>
      <c r="E13394" s="522" t="s">
        <v>12890</v>
      </c>
    </row>
    <row r="13395" spans="1:5" ht="13.5" x14ac:dyDescent="0.25">
      <c r="A13395" s="83">
        <v>1325</v>
      </c>
      <c r="B13395" s="83" t="s">
        <v>8853</v>
      </c>
      <c r="C13395" s="83" t="s">
        <v>260</v>
      </c>
      <c r="D13395" s="84">
        <v>15.69</v>
      </c>
      <c r="E13395" s="522" t="s">
        <v>12890</v>
      </c>
    </row>
    <row r="13396" spans="1:5" ht="13.5" x14ac:dyDescent="0.25">
      <c r="A13396" s="83">
        <v>1327</v>
      </c>
      <c r="B13396" s="83" t="s">
        <v>8854</v>
      </c>
      <c r="C13396" s="83" t="s">
        <v>260</v>
      </c>
      <c r="D13396" s="84">
        <v>16.71</v>
      </c>
      <c r="E13396" s="522" t="s">
        <v>12890</v>
      </c>
    </row>
    <row r="13397" spans="1:5" ht="13.5" x14ac:dyDescent="0.25">
      <c r="A13397" s="83">
        <v>1328</v>
      </c>
      <c r="B13397" s="83" t="s">
        <v>8855</v>
      </c>
      <c r="C13397" s="83" t="s">
        <v>260</v>
      </c>
      <c r="D13397" s="84">
        <v>15.73</v>
      </c>
      <c r="E13397" s="522" t="s">
        <v>12890</v>
      </c>
    </row>
    <row r="13398" spans="1:5" ht="13.5" x14ac:dyDescent="0.25">
      <c r="A13398" s="83">
        <v>1321</v>
      </c>
      <c r="B13398" s="83" t="s">
        <v>8856</v>
      </c>
      <c r="C13398" s="83" t="s">
        <v>260</v>
      </c>
      <c r="D13398" s="84">
        <v>14.56</v>
      </c>
      <c r="E13398" s="522" t="s">
        <v>12890</v>
      </c>
    </row>
    <row r="13399" spans="1:5" ht="13.5" x14ac:dyDescent="0.25">
      <c r="A13399" s="83">
        <v>1318</v>
      </c>
      <c r="B13399" s="83" t="s">
        <v>8857</v>
      </c>
      <c r="C13399" s="83" t="s">
        <v>260</v>
      </c>
      <c r="D13399" s="84">
        <v>14.58</v>
      </c>
      <c r="E13399" s="522" t="s">
        <v>12890</v>
      </c>
    </row>
    <row r="13400" spans="1:5" ht="13.5" x14ac:dyDescent="0.25">
      <c r="A13400" s="83">
        <v>1322</v>
      </c>
      <c r="B13400" s="83" t="s">
        <v>8858</v>
      </c>
      <c r="C13400" s="83" t="s">
        <v>260</v>
      </c>
      <c r="D13400" s="84">
        <v>15.4</v>
      </c>
      <c r="E13400" s="522" t="s">
        <v>12890</v>
      </c>
    </row>
    <row r="13401" spans="1:5" ht="13.5" x14ac:dyDescent="0.25">
      <c r="A13401" s="83">
        <v>1323</v>
      </c>
      <c r="B13401" s="83" t="s">
        <v>8859</v>
      </c>
      <c r="C13401" s="83" t="s">
        <v>260</v>
      </c>
      <c r="D13401" s="84">
        <v>15.4</v>
      </c>
      <c r="E13401" s="522" t="s">
        <v>12890</v>
      </c>
    </row>
    <row r="13402" spans="1:5" ht="13.5" x14ac:dyDescent="0.25">
      <c r="A13402" s="83">
        <v>1319</v>
      </c>
      <c r="B13402" s="83" t="s">
        <v>8860</v>
      </c>
      <c r="C13402" s="83" t="s">
        <v>260</v>
      </c>
      <c r="D13402" s="84">
        <v>12.97</v>
      </c>
      <c r="E13402" s="522" t="s">
        <v>12890</v>
      </c>
    </row>
    <row r="13403" spans="1:5" ht="13.5" x14ac:dyDescent="0.25">
      <c r="A13403" s="83">
        <v>11026</v>
      </c>
      <c r="B13403" s="83" t="s">
        <v>8861</v>
      </c>
      <c r="C13403" s="83" t="s">
        <v>260</v>
      </c>
      <c r="D13403" s="84">
        <v>17.850000000000001</v>
      </c>
      <c r="E13403" s="522" t="s">
        <v>12890</v>
      </c>
    </row>
    <row r="13404" spans="1:5" ht="13.5" x14ac:dyDescent="0.25">
      <c r="A13404" s="83">
        <v>11027</v>
      </c>
      <c r="B13404" s="83" t="s">
        <v>8862</v>
      </c>
      <c r="C13404" s="83" t="s">
        <v>260</v>
      </c>
      <c r="D13404" s="84">
        <v>18.57</v>
      </c>
      <c r="E13404" s="522" t="s">
        <v>12890</v>
      </c>
    </row>
    <row r="13405" spans="1:5" ht="13.5" x14ac:dyDescent="0.25">
      <c r="A13405" s="83">
        <v>11046</v>
      </c>
      <c r="B13405" s="83" t="s">
        <v>8863</v>
      </c>
      <c r="C13405" s="83" t="s">
        <v>260</v>
      </c>
      <c r="D13405" s="84">
        <v>17.79</v>
      </c>
      <c r="E13405" s="522" t="s">
        <v>12890</v>
      </c>
    </row>
    <row r="13406" spans="1:5" ht="13.5" x14ac:dyDescent="0.25">
      <c r="A13406" s="83">
        <v>11047</v>
      </c>
      <c r="B13406" s="83" t="s">
        <v>8864</v>
      </c>
      <c r="C13406" s="83" t="s">
        <v>260</v>
      </c>
      <c r="D13406" s="84">
        <v>19.399999999999999</v>
      </c>
      <c r="E13406" s="522" t="s">
        <v>12890</v>
      </c>
    </row>
    <row r="13407" spans="1:5" ht="13.5" x14ac:dyDescent="0.25">
      <c r="A13407" s="83">
        <v>43668</v>
      </c>
      <c r="B13407" s="83" t="s">
        <v>8865</v>
      </c>
      <c r="C13407" s="83" t="s">
        <v>260</v>
      </c>
      <c r="D13407" s="84">
        <v>17.12</v>
      </c>
      <c r="E13407" s="522" t="s">
        <v>12890</v>
      </c>
    </row>
    <row r="13408" spans="1:5" ht="13.5" x14ac:dyDescent="0.25">
      <c r="A13408" s="83">
        <v>11049</v>
      </c>
      <c r="B13408" s="83" t="s">
        <v>8866</v>
      </c>
      <c r="C13408" s="83" t="s">
        <v>260</v>
      </c>
      <c r="D13408" s="84">
        <v>18.54</v>
      </c>
      <c r="E13408" s="522" t="s">
        <v>12890</v>
      </c>
    </row>
    <row r="13409" spans="1:5" ht="13.5" x14ac:dyDescent="0.25">
      <c r="A13409" s="83">
        <v>43106</v>
      </c>
      <c r="B13409" s="83" t="s">
        <v>8867</v>
      </c>
      <c r="C13409" s="83" t="s">
        <v>260</v>
      </c>
      <c r="D13409" s="84">
        <v>18.649999999999999</v>
      </c>
      <c r="E13409" s="522" t="s">
        <v>12890</v>
      </c>
    </row>
    <row r="13410" spans="1:5" ht="13.5" x14ac:dyDescent="0.25">
      <c r="A13410" s="83">
        <v>11051</v>
      </c>
      <c r="B13410" s="83" t="s">
        <v>8868</v>
      </c>
      <c r="C13410" s="83" t="s">
        <v>260</v>
      </c>
      <c r="D13410" s="84">
        <v>19.46</v>
      </c>
      <c r="E13410" s="522" t="s">
        <v>12890</v>
      </c>
    </row>
    <row r="13411" spans="1:5" ht="13.5" x14ac:dyDescent="0.25">
      <c r="A13411" s="83">
        <v>11061</v>
      </c>
      <c r="B13411" s="83" t="s">
        <v>8869</v>
      </c>
      <c r="C13411" s="83" t="s">
        <v>260</v>
      </c>
      <c r="D13411" s="84">
        <v>23.36</v>
      </c>
      <c r="E13411" s="522" t="s">
        <v>12890</v>
      </c>
    </row>
    <row r="13412" spans="1:5" ht="13.5" x14ac:dyDescent="0.25">
      <c r="A13412" s="83">
        <v>43667</v>
      </c>
      <c r="B13412" s="83" t="s">
        <v>8870</v>
      </c>
      <c r="C13412" s="83" t="s">
        <v>260</v>
      </c>
      <c r="D13412" s="84">
        <v>16.97</v>
      </c>
      <c r="E13412" s="522" t="s">
        <v>12890</v>
      </c>
    </row>
    <row r="13413" spans="1:5" ht="13.5" x14ac:dyDescent="0.25">
      <c r="A13413" s="83">
        <v>1333</v>
      </c>
      <c r="B13413" s="83" t="s">
        <v>8871</v>
      </c>
      <c r="C13413" s="83" t="s">
        <v>260</v>
      </c>
      <c r="D13413" s="84">
        <v>14.14</v>
      </c>
      <c r="E13413" s="522" t="s">
        <v>12890</v>
      </c>
    </row>
    <row r="13414" spans="1:5" ht="13.5" x14ac:dyDescent="0.25">
      <c r="A13414" s="83">
        <v>1330</v>
      </c>
      <c r="B13414" s="83" t="s">
        <v>8872</v>
      </c>
      <c r="C13414" s="83" t="s">
        <v>260</v>
      </c>
      <c r="D13414" s="84">
        <v>14.01</v>
      </c>
      <c r="E13414" s="522" t="s">
        <v>12890</v>
      </c>
    </row>
    <row r="13415" spans="1:5" ht="13.5" x14ac:dyDescent="0.25">
      <c r="A13415" s="83">
        <v>10957</v>
      </c>
      <c r="B13415" s="83" t="s">
        <v>8873</v>
      </c>
      <c r="C13415" s="83" t="s">
        <v>260</v>
      </c>
      <c r="D13415" s="84">
        <v>16.149999999999999</v>
      </c>
      <c r="E13415" s="522" t="s">
        <v>12890</v>
      </c>
    </row>
    <row r="13416" spans="1:5" ht="13.5" x14ac:dyDescent="0.25">
      <c r="A13416" s="83">
        <v>1332</v>
      </c>
      <c r="B13416" s="83" t="s">
        <v>8874</v>
      </c>
      <c r="C13416" s="83" t="s">
        <v>260</v>
      </c>
      <c r="D13416" s="84">
        <v>14.36</v>
      </c>
      <c r="E13416" s="522" t="s">
        <v>12890</v>
      </c>
    </row>
    <row r="13417" spans="1:5" ht="13.5" x14ac:dyDescent="0.25">
      <c r="A13417" s="83">
        <v>1334</v>
      </c>
      <c r="B13417" s="83" t="s">
        <v>8875</v>
      </c>
      <c r="C13417" s="83" t="s">
        <v>260</v>
      </c>
      <c r="D13417" s="84">
        <v>15.93</v>
      </c>
      <c r="E13417" s="522" t="s">
        <v>12890</v>
      </c>
    </row>
    <row r="13418" spans="1:5" ht="13.5" x14ac:dyDescent="0.25">
      <c r="A13418" s="83">
        <v>1335</v>
      </c>
      <c r="B13418" s="83" t="s">
        <v>8876</v>
      </c>
      <c r="C13418" s="83" t="s">
        <v>260</v>
      </c>
      <c r="D13418" s="84">
        <v>16.46</v>
      </c>
      <c r="E13418" s="522" t="s">
        <v>12890</v>
      </c>
    </row>
    <row r="13419" spans="1:5" ht="13.5" x14ac:dyDescent="0.25">
      <c r="A13419" s="83">
        <v>40425</v>
      </c>
      <c r="B13419" s="83" t="s">
        <v>8877</v>
      </c>
      <c r="C13419" s="83" t="s">
        <v>260</v>
      </c>
      <c r="D13419" s="84">
        <v>14.09</v>
      </c>
      <c r="E13419" s="522" t="s">
        <v>12890</v>
      </c>
    </row>
    <row r="13420" spans="1:5" ht="13.5" x14ac:dyDescent="0.25">
      <c r="A13420" s="83">
        <v>1337</v>
      </c>
      <c r="B13420" s="83" t="s">
        <v>8878</v>
      </c>
      <c r="C13420" s="83" t="s">
        <v>260</v>
      </c>
      <c r="D13420" s="84">
        <v>16.149999999999999</v>
      </c>
      <c r="E13420" s="522" t="s">
        <v>12890</v>
      </c>
    </row>
    <row r="13421" spans="1:5" ht="13.5" x14ac:dyDescent="0.25">
      <c r="A13421" s="83">
        <v>1338</v>
      </c>
      <c r="B13421" s="83" t="s">
        <v>8879</v>
      </c>
      <c r="C13421" s="83" t="s">
        <v>184</v>
      </c>
      <c r="D13421" s="84">
        <v>54.93</v>
      </c>
      <c r="E13421" s="522" t="s">
        <v>12890</v>
      </c>
    </row>
    <row r="13422" spans="1:5" ht="13.5" x14ac:dyDescent="0.25">
      <c r="A13422" s="83">
        <v>1340</v>
      </c>
      <c r="B13422" s="83" t="s">
        <v>8880</v>
      </c>
      <c r="C13422" s="83" t="s">
        <v>184</v>
      </c>
      <c r="D13422" s="84">
        <v>63.5</v>
      </c>
      <c r="E13422" s="522" t="s">
        <v>12890</v>
      </c>
    </row>
    <row r="13423" spans="1:5" ht="13.5" x14ac:dyDescent="0.25">
      <c r="A13423" s="83">
        <v>1341</v>
      </c>
      <c r="B13423" s="83" t="s">
        <v>8881</v>
      </c>
      <c r="C13423" s="83" t="s">
        <v>184</v>
      </c>
      <c r="D13423" s="84">
        <v>61.16</v>
      </c>
      <c r="E13423" s="522" t="s">
        <v>12890</v>
      </c>
    </row>
    <row r="13424" spans="1:5" ht="13.5" x14ac:dyDescent="0.25">
      <c r="A13424" s="83">
        <v>34659</v>
      </c>
      <c r="B13424" s="83" t="s">
        <v>8882</v>
      </c>
      <c r="C13424" s="83" t="s">
        <v>184</v>
      </c>
      <c r="D13424" s="84">
        <v>43.29</v>
      </c>
      <c r="E13424" s="522" t="s">
        <v>12890</v>
      </c>
    </row>
    <row r="13425" spans="1:5" ht="13.5" x14ac:dyDescent="0.25">
      <c r="A13425" s="83">
        <v>34514</v>
      </c>
      <c r="B13425" s="83" t="s">
        <v>8883</v>
      </c>
      <c r="C13425" s="83" t="s">
        <v>184</v>
      </c>
      <c r="D13425" s="84">
        <v>47.95</v>
      </c>
      <c r="E13425" s="522" t="s">
        <v>12890</v>
      </c>
    </row>
    <row r="13426" spans="1:5" ht="13.5" x14ac:dyDescent="0.25">
      <c r="A13426" s="83">
        <v>34660</v>
      </c>
      <c r="B13426" s="83" t="s">
        <v>8884</v>
      </c>
      <c r="C13426" s="83" t="s">
        <v>184</v>
      </c>
      <c r="D13426" s="84">
        <v>60.85</v>
      </c>
      <c r="E13426" s="522" t="s">
        <v>12890</v>
      </c>
    </row>
    <row r="13427" spans="1:5" ht="13.5" x14ac:dyDescent="0.25">
      <c r="A13427" s="83">
        <v>34661</v>
      </c>
      <c r="B13427" s="83" t="s">
        <v>8885</v>
      </c>
      <c r="C13427" s="83" t="s">
        <v>184</v>
      </c>
      <c r="D13427" s="84">
        <v>87.4</v>
      </c>
      <c r="E13427" s="522" t="s">
        <v>12890</v>
      </c>
    </row>
    <row r="13428" spans="1:5" ht="13.5" x14ac:dyDescent="0.25">
      <c r="A13428" s="83">
        <v>34667</v>
      </c>
      <c r="B13428" s="83" t="s">
        <v>8886</v>
      </c>
      <c r="C13428" s="83" t="s">
        <v>184</v>
      </c>
      <c r="D13428" s="84">
        <v>31.65</v>
      </c>
      <c r="E13428" s="522" t="s">
        <v>12890</v>
      </c>
    </row>
    <row r="13429" spans="1:5" ht="13.5" x14ac:dyDescent="0.25">
      <c r="A13429" s="83">
        <v>34668</v>
      </c>
      <c r="B13429" s="83" t="s">
        <v>8887</v>
      </c>
      <c r="C13429" s="83" t="s">
        <v>184</v>
      </c>
      <c r="D13429" s="84">
        <v>41.36</v>
      </c>
      <c r="E13429" s="522" t="s">
        <v>12890</v>
      </c>
    </row>
    <row r="13430" spans="1:5" ht="13.5" x14ac:dyDescent="0.25">
      <c r="A13430" s="83">
        <v>34741</v>
      </c>
      <c r="B13430" s="83" t="s">
        <v>8888</v>
      </c>
      <c r="C13430" s="83" t="s">
        <v>184</v>
      </c>
      <c r="D13430" s="84">
        <v>45.51</v>
      </c>
      <c r="E13430" s="522" t="s">
        <v>12890</v>
      </c>
    </row>
    <row r="13431" spans="1:5" ht="13.5" x14ac:dyDescent="0.25">
      <c r="A13431" s="83">
        <v>34664</v>
      </c>
      <c r="B13431" s="83" t="s">
        <v>8889</v>
      </c>
      <c r="C13431" s="83" t="s">
        <v>184</v>
      </c>
      <c r="D13431" s="84">
        <v>49.66</v>
      </c>
      <c r="E13431" s="522" t="s">
        <v>12890</v>
      </c>
    </row>
    <row r="13432" spans="1:5" ht="13.5" x14ac:dyDescent="0.25">
      <c r="A13432" s="83">
        <v>34665</v>
      </c>
      <c r="B13432" s="83" t="s">
        <v>8890</v>
      </c>
      <c r="C13432" s="83" t="s">
        <v>184</v>
      </c>
      <c r="D13432" s="84">
        <v>61.65</v>
      </c>
      <c r="E13432" s="522" t="s">
        <v>12890</v>
      </c>
    </row>
    <row r="13433" spans="1:5" ht="13.5" x14ac:dyDescent="0.25">
      <c r="A13433" s="83">
        <v>34666</v>
      </c>
      <c r="B13433" s="83" t="s">
        <v>8891</v>
      </c>
      <c r="C13433" s="83" t="s">
        <v>184</v>
      </c>
      <c r="D13433" s="84">
        <v>93.12</v>
      </c>
      <c r="E13433" s="522" t="s">
        <v>12890</v>
      </c>
    </row>
    <row r="13434" spans="1:5" ht="13.5" x14ac:dyDescent="0.25">
      <c r="A13434" s="83">
        <v>34669</v>
      </c>
      <c r="B13434" s="83" t="s">
        <v>8892</v>
      </c>
      <c r="C13434" s="83" t="s">
        <v>184</v>
      </c>
      <c r="D13434" s="84">
        <v>34.14</v>
      </c>
      <c r="E13434" s="522" t="s">
        <v>12890</v>
      </c>
    </row>
    <row r="13435" spans="1:5" ht="13.5" x14ac:dyDescent="0.25">
      <c r="A13435" s="83">
        <v>34670</v>
      </c>
      <c r="B13435" s="83" t="s">
        <v>8893</v>
      </c>
      <c r="C13435" s="83" t="s">
        <v>184</v>
      </c>
      <c r="D13435" s="84">
        <v>41.76</v>
      </c>
      <c r="E13435" s="522" t="s">
        <v>12890</v>
      </c>
    </row>
    <row r="13436" spans="1:5" ht="13.5" x14ac:dyDescent="0.25">
      <c r="A13436" s="83">
        <v>34671</v>
      </c>
      <c r="B13436" s="83" t="s">
        <v>8894</v>
      </c>
      <c r="C13436" s="83" t="s">
        <v>184</v>
      </c>
      <c r="D13436" s="84">
        <v>34.85</v>
      </c>
      <c r="E13436" s="522" t="s">
        <v>12890</v>
      </c>
    </row>
    <row r="13437" spans="1:5" ht="13.5" x14ac:dyDescent="0.25">
      <c r="A13437" s="83">
        <v>34672</v>
      </c>
      <c r="B13437" s="83" t="s">
        <v>8895</v>
      </c>
      <c r="C13437" s="83" t="s">
        <v>184</v>
      </c>
      <c r="D13437" s="84">
        <v>36.75</v>
      </c>
      <c r="E13437" s="522" t="s">
        <v>12890</v>
      </c>
    </row>
    <row r="13438" spans="1:5" ht="13.5" x14ac:dyDescent="0.25">
      <c r="A13438" s="83">
        <v>34673</v>
      </c>
      <c r="B13438" s="83" t="s">
        <v>8896</v>
      </c>
      <c r="C13438" s="83" t="s">
        <v>184</v>
      </c>
      <c r="D13438" s="84">
        <v>44.85</v>
      </c>
      <c r="E13438" s="522" t="s">
        <v>12890</v>
      </c>
    </row>
    <row r="13439" spans="1:5" ht="13.5" x14ac:dyDescent="0.25">
      <c r="A13439" s="83">
        <v>34674</v>
      </c>
      <c r="B13439" s="83" t="s">
        <v>8897</v>
      </c>
      <c r="C13439" s="83" t="s">
        <v>184</v>
      </c>
      <c r="D13439" s="84">
        <v>59.63</v>
      </c>
      <c r="E13439" s="522" t="s">
        <v>12890</v>
      </c>
    </row>
    <row r="13440" spans="1:5" ht="13.5" x14ac:dyDescent="0.25">
      <c r="A13440" s="83">
        <v>34675</v>
      </c>
      <c r="B13440" s="83" t="s">
        <v>8898</v>
      </c>
      <c r="C13440" s="83" t="s">
        <v>184</v>
      </c>
      <c r="D13440" s="84">
        <v>72.7</v>
      </c>
      <c r="E13440" s="522" t="s">
        <v>12890</v>
      </c>
    </row>
    <row r="13441" spans="1:5" ht="13.5" x14ac:dyDescent="0.25">
      <c r="A13441" s="83">
        <v>34676</v>
      </c>
      <c r="B13441" s="83" t="s">
        <v>8899</v>
      </c>
      <c r="C13441" s="83" t="s">
        <v>184</v>
      </c>
      <c r="D13441" s="84">
        <v>20.93</v>
      </c>
      <c r="E13441" s="522" t="s">
        <v>12890</v>
      </c>
    </row>
    <row r="13442" spans="1:5" ht="13.5" x14ac:dyDescent="0.25">
      <c r="A13442" s="83">
        <v>34677</v>
      </c>
      <c r="B13442" s="83" t="s">
        <v>8900</v>
      </c>
      <c r="C13442" s="83" t="s">
        <v>184</v>
      </c>
      <c r="D13442" s="84">
        <v>28.14</v>
      </c>
      <c r="E13442" s="522" t="s">
        <v>12890</v>
      </c>
    </row>
    <row r="13443" spans="1:5" ht="13.5" x14ac:dyDescent="0.25">
      <c r="A13443" s="83">
        <v>43126</v>
      </c>
      <c r="B13443" s="83" t="s">
        <v>8901</v>
      </c>
      <c r="C13443" s="83" t="s">
        <v>184</v>
      </c>
      <c r="D13443" s="84">
        <v>123.74</v>
      </c>
      <c r="E13443" s="522" t="s">
        <v>12890</v>
      </c>
    </row>
    <row r="13444" spans="1:5" ht="13.5" x14ac:dyDescent="0.25">
      <c r="A13444" s="83">
        <v>43124</v>
      </c>
      <c r="B13444" s="83" t="s">
        <v>8902</v>
      </c>
      <c r="C13444" s="83" t="s">
        <v>184</v>
      </c>
      <c r="D13444" s="84">
        <v>144.49</v>
      </c>
      <c r="E13444" s="522" t="s">
        <v>12890</v>
      </c>
    </row>
    <row r="13445" spans="1:5" ht="13.5" x14ac:dyDescent="0.25">
      <c r="A13445" s="83">
        <v>43125</v>
      </c>
      <c r="B13445" s="83" t="s">
        <v>8903</v>
      </c>
      <c r="C13445" s="83" t="s">
        <v>184</v>
      </c>
      <c r="D13445" s="84">
        <v>187.38</v>
      </c>
      <c r="E13445" s="522" t="s">
        <v>12890</v>
      </c>
    </row>
    <row r="13446" spans="1:5" ht="13.5" x14ac:dyDescent="0.25">
      <c r="A13446" s="83">
        <v>40623</v>
      </c>
      <c r="B13446" s="83" t="s">
        <v>8904</v>
      </c>
      <c r="C13446" s="83" t="s">
        <v>8144</v>
      </c>
      <c r="D13446" s="84">
        <v>157.25</v>
      </c>
      <c r="E13446" s="522" t="s">
        <v>12890</v>
      </c>
    </row>
    <row r="13447" spans="1:5" ht="13.5" x14ac:dyDescent="0.25">
      <c r="A13447" s="83">
        <v>43701</v>
      </c>
      <c r="B13447" s="83" t="s">
        <v>8905</v>
      </c>
      <c r="C13447" s="83" t="s">
        <v>260</v>
      </c>
      <c r="D13447" s="84">
        <v>40</v>
      </c>
      <c r="E13447" s="522" t="s">
        <v>12890</v>
      </c>
    </row>
    <row r="13448" spans="1:5" ht="13.5" x14ac:dyDescent="0.25">
      <c r="A13448" s="83">
        <v>1345</v>
      </c>
      <c r="B13448" s="83" t="s">
        <v>8906</v>
      </c>
      <c r="C13448" s="83" t="s">
        <v>184</v>
      </c>
      <c r="D13448" s="84">
        <v>113.3</v>
      </c>
      <c r="E13448" s="522" t="s">
        <v>12890</v>
      </c>
    </row>
    <row r="13449" spans="1:5" ht="13.5" x14ac:dyDescent="0.25">
      <c r="A13449" s="83">
        <v>1346</v>
      </c>
      <c r="B13449" s="83" t="s">
        <v>8907</v>
      </c>
      <c r="C13449" s="83" t="s">
        <v>184</v>
      </c>
      <c r="D13449" s="84">
        <v>65.900000000000006</v>
      </c>
      <c r="E13449" s="522" t="s">
        <v>12890</v>
      </c>
    </row>
    <row r="13450" spans="1:5" ht="13.5" x14ac:dyDescent="0.25">
      <c r="A13450" s="83">
        <v>1347</v>
      </c>
      <c r="B13450" s="83" t="s">
        <v>8908</v>
      </c>
      <c r="C13450" s="83" t="s">
        <v>184</v>
      </c>
      <c r="D13450" s="84">
        <v>81.66</v>
      </c>
      <c r="E13450" s="522" t="s">
        <v>12890</v>
      </c>
    </row>
    <row r="13451" spans="1:5" ht="13.5" x14ac:dyDescent="0.25">
      <c r="A13451" s="83">
        <v>43678</v>
      </c>
      <c r="B13451" s="83" t="s">
        <v>8909</v>
      </c>
      <c r="C13451" s="83" t="s">
        <v>184</v>
      </c>
      <c r="D13451" s="84">
        <v>94.72</v>
      </c>
      <c r="E13451" s="522" t="s">
        <v>12890</v>
      </c>
    </row>
    <row r="13452" spans="1:5" ht="13.5" x14ac:dyDescent="0.25">
      <c r="A13452" s="83">
        <v>43680</v>
      </c>
      <c r="B13452" s="83" t="s">
        <v>8910</v>
      </c>
      <c r="C13452" s="83" t="s">
        <v>184</v>
      </c>
      <c r="D13452" s="84">
        <v>136.44999999999999</v>
      </c>
      <c r="E13452" s="522" t="s">
        <v>12890</v>
      </c>
    </row>
    <row r="13453" spans="1:5" ht="13.5" x14ac:dyDescent="0.25">
      <c r="A13453" s="83">
        <v>43679</v>
      </c>
      <c r="B13453" s="83" t="s">
        <v>8911</v>
      </c>
      <c r="C13453" s="83" t="s">
        <v>184</v>
      </c>
      <c r="D13453" s="84">
        <v>47.89</v>
      </c>
      <c r="E13453" s="522" t="s">
        <v>12890</v>
      </c>
    </row>
    <row r="13454" spans="1:5" ht="13.5" x14ac:dyDescent="0.25">
      <c r="A13454" s="83">
        <v>1355</v>
      </c>
      <c r="B13454" s="83" t="s">
        <v>8912</v>
      </c>
      <c r="C13454" s="83" t="s">
        <v>184</v>
      </c>
      <c r="D13454" s="84">
        <v>54.49</v>
      </c>
      <c r="E13454" s="522" t="s">
        <v>12890</v>
      </c>
    </row>
    <row r="13455" spans="1:5" ht="13.5" x14ac:dyDescent="0.25">
      <c r="A13455" s="83">
        <v>1358</v>
      </c>
      <c r="B13455" s="83" t="s">
        <v>8913</v>
      </c>
      <c r="C13455" s="83" t="s">
        <v>184</v>
      </c>
      <c r="D13455" s="84">
        <v>66.900000000000006</v>
      </c>
      <c r="E13455" s="522" t="s">
        <v>12890</v>
      </c>
    </row>
    <row r="13456" spans="1:5" ht="13.5" x14ac:dyDescent="0.25">
      <c r="A13456" s="83">
        <v>43681</v>
      </c>
      <c r="B13456" s="83" t="s">
        <v>8914</v>
      </c>
      <c r="C13456" s="83" t="s">
        <v>184</v>
      </c>
      <c r="D13456" s="84">
        <v>42.15</v>
      </c>
      <c r="E13456" s="522" t="s">
        <v>12890</v>
      </c>
    </row>
    <row r="13457" spans="1:5" ht="13.5" x14ac:dyDescent="0.25">
      <c r="A13457" s="83">
        <v>43677</v>
      </c>
      <c r="B13457" s="83" t="s">
        <v>8915</v>
      </c>
      <c r="C13457" s="83" t="s">
        <v>184</v>
      </c>
      <c r="D13457" s="84">
        <v>83</v>
      </c>
      <c r="E13457" s="522" t="s">
        <v>12890</v>
      </c>
    </row>
    <row r="13458" spans="1:5" ht="13.5" x14ac:dyDescent="0.25">
      <c r="A13458" s="83">
        <v>43682</v>
      </c>
      <c r="B13458" s="83" t="s">
        <v>8916</v>
      </c>
      <c r="C13458" s="83" t="s">
        <v>184</v>
      </c>
      <c r="D13458" s="84">
        <v>25.44</v>
      </c>
      <c r="E13458" s="522" t="s">
        <v>12890</v>
      </c>
    </row>
    <row r="13459" spans="1:5" ht="13.5" x14ac:dyDescent="0.25">
      <c r="A13459" s="83">
        <v>20971</v>
      </c>
      <c r="B13459" s="83" t="s">
        <v>8923</v>
      </c>
      <c r="C13459" s="83" t="s">
        <v>225</v>
      </c>
      <c r="D13459" s="84">
        <v>18.09</v>
      </c>
      <c r="E13459" s="522" t="s">
        <v>12890</v>
      </c>
    </row>
    <row r="13460" spans="1:5" ht="13.5" x14ac:dyDescent="0.25">
      <c r="A13460" s="83">
        <v>13279</v>
      </c>
      <c r="B13460" s="83" t="s">
        <v>8927</v>
      </c>
      <c r="C13460" s="83" t="s">
        <v>260</v>
      </c>
      <c r="D13460" s="84">
        <v>23.05</v>
      </c>
      <c r="E13460" s="522" t="s">
        <v>12890</v>
      </c>
    </row>
    <row r="13461" spans="1:5" ht="13.5" x14ac:dyDescent="0.25">
      <c r="A13461" s="83">
        <v>11977</v>
      </c>
      <c r="B13461" s="83" t="s">
        <v>8928</v>
      </c>
      <c r="C13461" s="83" t="s">
        <v>225</v>
      </c>
      <c r="D13461" s="84">
        <v>11.94</v>
      </c>
      <c r="E13461" s="522" t="s">
        <v>12890</v>
      </c>
    </row>
    <row r="13462" spans="1:5" ht="13.5" x14ac:dyDescent="0.25">
      <c r="A13462" s="83">
        <v>11975</v>
      </c>
      <c r="B13462" s="83" t="s">
        <v>8929</v>
      </c>
      <c r="C13462" s="83" t="s">
        <v>225</v>
      </c>
      <c r="D13462" s="84">
        <v>26.17</v>
      </c>
      <c r="E13462" s="522" t="s">
        <v>12890</v>
      </c>
    </row>
    <row r="13463" spans="1:5" ht="13.5" x14ac:dyDescent="0.25">
      <c r="A13463" s="83">
        <v>39746</v>
      </c>
      <c r="B13463" s="83" t="s">
        <v>8930</v>
      </c>
      <c r="C13463" s="83" t="s">
        <v>225</v>
      </c>
      <c r="D13463" s="84">
        <v>291.24</v>
      </c>
      <c r="E13463" s="522" t="s">
        <v>12890</v>
      </c>
    </row>
    <row r="13464" spans="1:5" ht="13.5" x14ac:dyDescent="0.25">
      <c r="A13464" s="83">
        <v>11976</v>
      </c>
      <c r="B13464" s="83" t="s">
        <v>8931</v>
      </c>
      <c r="C13464" s="83" t="s">
        <v>225</v>
      </c>
      <c r="D13464" s="84">
        <v>1.34</v>
      </c>
      <c r="E13464" s="522" t="s">
        <v>12890</v>
      </c>
    </row>
    <row r="13465" spans="1:5" ht="13.5" x14ac:dyDescent="0.25">
      <c r="A13465" s="83">
        <v>1368</v>
      </c>
      <c r="B13465" s="83" t="s">
        <v>8932</v>
      </c>
      <c r="C13465" s="83" t="s">
        <v>225</v>
      </c>
      <c r="D13465" s="84">
        <v>73.790000000000006</v>
      </c>
      <c r="E13465" s="522" t="s">
        <v>12890</v>
      </c>
    </row>
    <row r="13466" spans="1:5" ht="13.5" x14ac:dyDescent="0.25">
      <c r="A13466" s="83">
        <v>1367</v>
      </c>
      <c r="B13466" s="83" t="s">
        <v>8933</v>
      </c>
      <c r="C13466" s="83" t="s">
        <v>225</v>
      </c>
      <c r="D13466" s="84">
        <v>238.69</v>
      </c>
      <c r="E13466" s="522" t="s">
        <v>12890</v>
      </c>
    </row>
    <row r="13467" spans="1:5" ht="13.5" x14ac:dyDescent="0.25">
      <c r="A13467" s="83">
        <v>1380</v>
      </c>
      <c r="B13467" s="83" t="s">
        <v>8935</v>
      </c>
      <c r="C13467" s="83" t="s">
        <v>260</v>
      </c>
      <c r="D13467" s="84">
        <v>2.33</v>
      </c>
      <c r="E13467" s="522" t="s">
        <v>12890</v>
      </c>
    </row>
    <row r="13468" spans="1:5" ht="13.5" x14ac:dyDescent="0.25">
      <c r="A13468" s="83">
        <v>1375</v>
      </c>
      <c r="B13468" s="83" t="s">
        <v>8936</v>
      </c>
      <c r="C13468" s="83" t="s">
        <v>260</v>
      </c>
      <c r="D13468" s="84">
        <v>15.43</v>
      </c>
      <c r="E13468" s="522" t="s">
        <v>12890</v>
      </c>
    </row>
    <row r="13469" spans="1:5" ht="13.5" x14ac:dyDescent="0.25">
      <c r="A13469" s="83">
        <v>1379</v>
      </c>
      <c r="B13469" s="83" t="s">
        <v>8937</v>
      </c>
      <c r="C13469" s="83" t="s">
        <v>260</v>
      </c>
      <c r="D13469" s="84">
        <v>0.74</v>
      </c>
      <c r="E13469" s="522" t="s">
        <v>12890</v>
      </c>
    </row>
    <row r="13470" spans="1:5" ht="13.5" x14ac:dyDescent="0.25">
      <c r="A13470" s="83">
        <v>13284</v>
      </c>
      <c r="B13470" s="83" t="s">
        <v>8938</v>
      </c>
      <c r="C13470" s="83" t="s">
        <v>260</v>
      </c>
      <c r="D13470" s="84">
        <v>0.74</v>
      </c>
      <c r="E13470" s="522" t="s">
        <v>12890</v>
      </c>
    </row>
    <row r="13471" spans="1:5" ht="13.5" x14ac:dyDescent="0.25">
      <c r="A13471" s="83">
        <v>44528</v>
      </c>
      <c r="B13471" s="83" t="s">
        <v>8939</v>
      </c>
      <c r="C13471" s="83" t="s">
        <v>260</v>
      </c>
      <c r="D13471" s="84">
        <v>2.79</v>
      </c>
      <c r="E13471" s="522" t="s">
        <v>12890</v>
      </c>
    </row>
    <row r="13472" spans="1:5" ht="13.5" x14ac:dyDescent="0.25">
      <c r="A13472" s="83">
        <v>34753</v>
      </c>
      <c r="B13472" s="83" t="s">
        <v>8940</v>
      </c>
      <c r="C13472" s="83" t="s">
        <v>260</v>
      </c>
      <c r="D13472" s="84">
        <v>0.81</v>
      </c>
      <c r="E13472" s="522" t="s">
        <v>12890</v>
      </c>
    </row>
    <row r="13473" spans="1:5" ht="13.5" x14ac:dyDescent="0.25">
      <c r="A13473" s="83">
        <v>420</v>
      </c>
      <c r="B13473" s="83" t="s">
        <v>8941</v>
      </c>
      <c r="C13473" s="83" t="s">
        <v>225</v>
      </c>
      <c r="D13473" s="84">
        <v>39.31</v>
      </c>
      <c r="E13473" s="522" t="s">
        <v>12890</v>
      </c>
    </row>
    <row r="13474" spans="1:5" ht="13.5" x14ac:dyDescent="0.25">
      <c r="A13474" s="83">
        <v>12327</v>
      </c>
      <c r="B13474" s="83" t="s">
        <v>8942</v>
      </c>
      <c r="C13474" s="83" t="s">
        <v>225</v>
      </c>
      <c r="D13474" s="84">
        <v>46.83</v>
      </c>
      <c r="E13474" s="522" t="s">
        <v>12890</v>
      </c>
    </row>
    <row r="13475" spans="1:5" ht="13.5" x14ac:dyDescent="0.25">
      <c r="A13475" s="83">
        <v>36148</v>
      </c>
      <c r="B13475" s="83" t="s">
        <v>8943</v>
      </c>
      <c r="C13475" s="83" t="s">
        <v>225</v>
      </c>
      <c r="D13475" s="84">
        <v>69.12</v>
      </c>
      <c r="E13475" s="522" t="s">
        <v>12890</v>
      </c>
    </row>
    <row r="13476" spans="1:5" ht="13.5" x14ac:dyDescent="0.25">
      <c r="A13476" s="83">
        <v>12329</v>
      </c>
      <c r="B13476" s="83" t="s">
        <v>8944</v>
      </c>
      <c r="C13476" s="83" t="s">
        <v>260</v>
      </c>
      <c r="D13476" s="84">
        <v>121.27</v>
      </c>
      <c r="E13476" s="522" t="s">
        <v>12890</v>
      </c>
    </row>
    <row r="13477" spans="1:5" ht="13.5" x14ac:dyDescent="0.25">
      <c r="A13477" s="83">
        <v>1339</v>
      </c>
      <c r="B13477" s="83" t="s">
        <v>8945</v>
      </c>
      <c r="C13477" s="83" t="s">
        <v>260</v>
      </c>
      <c r="D13477" s="84">
        <v>55.07</v>
      </c>
      <c r="E13477" s="522" t="s">
        <v>12890</v>
      </c>
    </row>
    <row r="13478" spans="1:5" ht="13.5" x14ac:dyDescent="0.25">
      <c r="A13478" s="83">
        <v>44396</v>
      </c>
      <c r="B13478" s="83" t="s">
        <v>8946</v>
      </c>
      <c r="C13478" s="83" t="s">
        <v>260</v>
      </c>
      <c r="D13478" s="84">
        <v>49.8</v>
      </c>
      <c r="E13478" s="522" t="s">
        <v>12890</v>
      </c>
    </row>
    <row r="13479" spans="1:5" ht="13.5" x14ac:dyDescent="0.25">
      <c r="A13479" s="83">
        <v>44327</v>
      </c>
      <c r="B13479" s="83" t="s">
        <v>8947</v>
      </c>
      <c r="C13479" s="83" t="s">
        <v>7331</v>
      </c>
      <c r="D13479" s="84">
        <v>169.38</v>
      </c>
      <c r="E13479" s="522" t="s">
        <v>12890</v>
      </c>
    </row>
    <row r="13480" spans="1:5" ht="13.5" x14ac:dyDescent="0.25">
      <c r="A13480" s="83">
        <v>37418</v>
      </c>
      <c r="B13480" s="83" t="s">
        <v>8948</v>
      </c>
      <c r="C13480" s="83" t="s">
        <v>225</v>
      </c>
      <c r="D13480" s="84">
        <v>16.23</v>
      </c>
      <c r="E13480" s="522" t="s">
        <v>12890</v>
      </c>
    </row>
    <row r="13481" spans="1:5" ht="13.5" x14ac:dyDescent="0.25">
      <c r="A13481" s="83">
        <v>37419</v>
      </c>
      <c r="B13481" s="83" t="s">
        <v>8949</v>
      </c>
      <c r="C13481" s="83" t="s">
        <v>225</v>
      </c>
      <c r="D13481" s="84">
        <v>16.670000000000002</v>
      </c>
      <c r="E13481" s="522" t="s">
        <v>12890</v>
      </c>
    </row>
    <row r="13482" spans="1:5" ht="13.5" x14ac:dyDescent="0.25">
      <c r="A13482" s="83">
        <v>1427</v>
      </c>
      <c r="B13482" s="83" t="s">
        <v>8950</v>
      </c>
      <c r="C13482" s="83" t="s">
        <v>225</v>
      </c>
      <c r="D13482" s="84">
        <v>20.18</v>
      </c>
      <c r="E13482" s="522" t="s">
        <v>12890</v>
      </c>
    </row>
    <row r="13483" spans="1:5" ht="13.5" x14ac:dyDescent="0.25">
      <c r="A13483" s="83">
        <v>1402</v>
      </c>
      <c r="B13483" s="83" t="s">
        <v>8951</v>
      </c>
      <c r="C13483" s="83" t="s">
        <v>225</v>
      </c>
      <c r="D13483" s="84">
        <v>6.98</v>
      </c>
      <c r="E13483" s="522" t="s">
        <v>12890</v>
      </c>
    </row>
    <row r="13484" spans="1:5" ht="13.5" x14ac:dyDescent="0.25">
      <c r="A13484" s="83">
        <v>1420</v>
      </c>
      <c r="B13484" s="83" t="s">
        <v>8952</v>
      </c>
      <c r="C13484" s="83" t="s">
        <v>225</v>
      </c>
      <c r="D13484" s="84">
        <v>8.98</v>
      </c>
      <c r="E13484" s="522" t="s">
        <v>12890</v>
      </c>
    </row>
    <row r="13485" spans="1:5" ht="13.5" x14ac:dyDescent="0.25">
      <c r="A13485" s="83">
        <v>1419</v>
      </c>
      <c r="B13485" s="83" t="s">
        <v>8953</v>
      </c>
      <c r="C13485" s="83" t="s">
        <v>225</v>
      </c>
      <c r="D13485" s="84">
        <v>10.85</v>
      </c>
      <c r="E13485" s="522" t="s">
        <v>12890</v>
      </c>
    </row>
    <row r="13486" spans="1:5" ht="13.5" x14ac:dyDescent="0.25">
      <c r="A13486" s="83">
        <v>1414</v>
      </c>
      <c r="B13486" s="83" t="s">
        <v>8954</v>
      </c>
      <c r="C13486" s="83" t="s">
        <v>225</v>
      </c>
      <c r="D13486" s="84">
        <v>10.61</v>
      </c>
      <c r="E13486" s="522" t="s">
        <v>12890</v>
      </c>
    </row>
    <row r="13487" spans="1:5" ht="13.5" x14ac:dyDescent="0.25">
      <c r="A13487" s="83">
        <v>1413</v>
      </c>
      <c r="B13487" s="83" t="s">
        <v>8955</v>
      </c>
      <c r="C13487" s="83" t="s">
        <v>225</v>
      </c>
      <c r="D13487" s="84">
        <v>15.68</v>
      </c>
      <c r="E13487" s="522" t="s">
        <v>12890</v>
      </c>
    </row>
    <row r="13488" spans="1:5" ht="13.5" x14ac:dyDescent="0.25">
      <c r="A13488" s="83">
        <v>1412</v>
      </c>
      <c r="B13488" s="83" t="s">
        <v>8956</v>
      </c>
      <c r="C13488" s="83" t="s">
        <v>225</v>
      </c>
      <c r="D13488" s="84">
        <v>13.28</v>
      </c>
      <c r="E13488" s="522" t="s">
        <v>12890</v>
      </c>
    </row>
    <row r="13489" spans="1:5" ht="13.5" x14ac:dyDescent="0.25">
      <c r="A13489" s="83">
        <v>1406</v>
      </c>
      <c r="B13489" s="83" t="s">
        <v>8958</v>
      </c>
      <c r="C13489" s="83" t="s">
        <v>225</v>
      </c>
      <c r="D13489" s="84">
        <v>16.03</v>
      </c>
      <c r="E13489" s="522" t="s">
        <v>12890</v>
      </c>
    </row>
    <row r="13490" spans="1:5" ht="13.5" x14ac:dyDescent="0.25">
      <c r="A13490" s="83">
        <v>11281</v>
      </c>
      <c r="B13490" s="83" t="s">
        <v>8961</v>
      </c>
      <c r="C13490" s="83" t="s">
        <v>225</v>
      </c>
      <c r="D13490" s="84">
        <v>10711</v>
      </c>
      <c r="E13490" s="522" t="s">
        <v>12890</v>
      </c>
    </row>
    <row r="13491" spans="1:5" ht="13.5" x14ac:dyDescent="0.25">
      <c r="A13491" s="83">
        <v>1442</v>
      </c>
      <c r="B13491" s="83" t="s">
        <v>8962</v>
      </c>
      <c r="C13491" s="83" t="s">
        <v>225</v>
      </c>
      <c r="D13491" s="84">
        <v>8991.7999999999993</v>
      </c>
      <c r="E13491" s="522" t="s">
        <v>12890</v>
      </c>
    </row>
    <row r="13492" spans="1:5" ht="13.5" x14ac:dyDescent="0.25">
      <c r="A13492" s="83">
        <v>13457</v>
      </c>
      <c r="B13492" s="83" t="s">
        <v>8963</v>
      </c>
      <c r="C13492" s="83" t="s">
        <v>225</v>
      </c>
      <c r="D13492" s="84">
        <v>7761.59</v>
      </c>
      <c r="E13492" s="522" t="s">
        <v>12890</v>
      </c>
    </row>
    <row r="13493" spans="1:5" ht="13.5" x14ac:dyDescent="0.25">
      <c r="A13493" s="83">
        <v>40699</v>
      </c>
      <c r="B13493" s="83" t="s">
        <v>8964</v>
      </c>
      <c r="C13493" s="83" t="s">
        <v>225</v>
      </c>
      <c r="D13493" s="84">
        <v>6000</v>
      </c>
      <c r="E13493" s="522" t="s">
        <v>12890</v>
      </c>
    </row>
    <row r="13494" spans="1:5" ht="13.5" x14ac:dyDescent="0.25">
      <c r="A13494" s="83">
        <v>40701</v>
      </c>
      <c r="B13494" s="83" t="s">
        <v>8965</v>
      </c>
      <c r="C13494" s="83" t="s">
        <v>225</v>
      </c>
      <c r="D13494" s="84">
        <v>106088.33</v>
      </c>
      <c r="E13494" s="522" t="s">
        <v>12890</v>
      </c>
    </row>
    <row r="13495" spans="1:5" ht="13.5" x14ac:dyDescent="0.25">
      <c r="A13495" s="83">
        <v>40700</v>
      </c>
      <c r="B13495" s="83" t="s">
        <v>8966</v>
      </c>
      <c r="C13495" s="83" t="s">
        <v>225</v>
      </c>
      <c r="D13495" s="84">
        <v>13967.23</v>
      </c>
      <c r="E13495" s="522" t="s">
        <v>12890</v>
      </c>
    </row>
    <row r="13496" spans="1:5" ht="13.5" x14ac:dyDescent="0.25">
      <c r="A13496" s="83">
        <v>13458</v>
      </c>
      <c r="B13496" s="83" t="s">
        <v>8967</v>
      </c>
      <c r="C13496" s="83" t="s">
        <v>225</v>
      </c>
      <c r="D13496" s="84">
        <v>13272.32</v>
      </c>
      <c r="E13496" s="522" t="s">
        <v>12890</v>
      </c>
    </row>
    <row r="13497" spans="1:5" ht="13.5" x14ac:dyDescent="0.25">
      <c r="A13497" s="83">
        <v>11134</v>
      </c>
      <c r="B13497" s="83" t="s">
        <v>8968</v>
      </c>
      <c r="C13497" s="83" t="s">
        <v>184</v>
      </c>
      <c r="D13497" s="84">
        <v>93.88</v>
      </c>
      <c r="E13497" s="522" t="s">
        <v>12890</v>
      </c>
    </row>
    <row r="13498" spans="1:5" ht="13.5" x14ac:dyDescent="0.25">
      <c r="A13498" s="83">
        <v>11135</v>
      </c>
      <c r="B13498" s="83" t="s">
        <v>8969</v>
      </c>
      <c r="C13498" s="83" t="s">
        <v>184</v>
      </c>
      <c r="D13498" s="84">
        <v>101.36</v>
      </c>
      <c r="E13498" s="522" t="s">
        <v>12890</v>
      </c>
    </row>
    <row r="13499" spans="1:5" ht="13.5" x14ac:dyDescent="0.25">
      <c r="A13499" s="83">
        <v>11136</v>
      </c>
      <c r="B13499" s="83" t="s">
        <v>8970</v>
      </c>
      <c r="C13499" s="83" t="s">
        <v>184</v>
      </c>
      <c r="D13499" s="84">
        <v>116.06</v>
      </c>
      <c r="E13499" s="522" t="s">
        <v>12890</v>
      </c>
    </row>
    <row r="13500" spans="1:5" ht="13.5" x14ac:dyDescent="0.25">
      <c r="A13500" s="83">
        <v>34743</v>
      </c>
      <c r="B13500" s="83" t="s">
        <v>8971</v>
      </c>
      <c r="C13500" s="83" t="s">
        <v>184</v>
      </c>
      <c r="D13500" s="84">
        <v>140.04</v>
      </c>
      <c r="E13500" s="522" t="s">
        <v>12890</v>
      </c>
    </row>
    <row r="13501" spans="1:5" ht="13.5" x14ac:dyDescent="0.25">
      <c r="A13501" s="83">
        <v>11137</v>
      </c>
      <c r="B13501" s="83" t="s">
        <v>8972</v>
      </c>
      <c r="C13501" s="83" t="s">
        <v>184</v>
      </c>
      <c r="D13501" s="84">
        <v>159.05000000000001</v>
      </c>
      <c r="E13501" s="522" t="s">
        <v>12890</v>
      </c>
    </row>
    <row r="13502" spans="1:5" ht="13.5" x14ac:dyDescent="0.25">
      <c r="A13502" s="83">
        <v>34745</v>
      </c>
      <c r="B13502" s="83" t="s">
        <v>8973</v>
      </c>
      <c r="C13502" s="83" t="s">
        <v>184</v>
      </c>
      <c r="D13502" s="84">
        <v>189.14</v>
      </c>
      <c r="E13502" s="522" t="s">
        <v>12890</v>
      </c>
    </row>
    <row r="13503" spans="1:5" ht="13.5" x14ac:dyDescent="0.25">
      <c r="A13503" s="83">
        <v>34746</v>
      </c>
      <c r="B13503" s="83" t="s">
        <v>8974</v>
      </c>
      <c r="C13503" s="83" t="s">
        <v>184</v>
      </c>
      <c r="D13503" s="84">
        <v>51.58</v>
      </c>
      <c r="E13503" s="522" t="s">
        <v>12890</v>
      </c>
    </row>
    <row r="13504" spans="1:5" ht="13.5" x14ac:dyDescent="0.25">
      <c r="A13504" s="83">
        <v>1360</v>
      </c>
      <c r="B13504" s="83" t="s">
        <v>8975</v>
      </c>
      <c r="C13504" s="83" t="s">
        <v>184</v>
      </c>
      <c r="D13504" s="84">
        <v>60.18</v>
      </c>
      <c r="E13504" s="522" t="s">
        <v>12890</v>
      </c>
    </row>
    <row r="13505" spans="1:5" ht="13.5" x14ac:dyDescent="0.25">
      <c r="A13505" s="83">
        <v>36524</v>
      </c>
      <c r="B13505" s="83" t="s">
        <v>8976</v>
      </c>
      <c r="C13505" s="83" t="s">
        <v>225</v>
      </c>
      <c r="D13505" s="84">
        <v>181752.59</v>
      </c>
      <c r="E13505" s="522" t="s">
        <v>12890</v>
      </c>
    </row>
    <row r="13506" spans="1:5" ht="13.5" x14ac:dyDescent="0.25">
      <c r="A13506" s="83">
        <v>36526</v>
      </c>
      <c r="B13506" s="83" t="s">
        <v>8977</v>
      </c>
      <c r="C13506" s="83" t="s">
        <v>225</v>
      </c>
      <c r="D13506" s="84">
        <v>146463.64000000001</v>
      </c>
      <c r="E13506" s="522" t="s">
        <v>12890</v>
      </c>
    </row>
    <row r="13507" spans="1:5" ht="13.5" x14ac:dyDescent="0.25">
      <c r="A13507" s="83">
        <v>36523</v>
      </c>
      <c r="B13507" s="83" t="s">
        <v>8978</v>
      </c>
      <c r="C13507" s="83" t="s">
        <v>225</v>
      </c>
      <c r="D13507" s="84">
        <v>313558.89</v>
      </c>
      <c r="E13507" s="522" t="s">
        <v>12890</v>
      </c>
    </row>
    <row r="13508" spans="1:5" ht="13.5" x14ac:dyDescent="0.25">
      <c r="A13508" s="83">
        <v>36527</v>
      </c>
      <c r="B13508" s="83" t="s">
        <v>8979</v>
      </c>
      <c r="C13508" s="83" t="s">
        <v>225</v>
      </c>
      <c r="D13508" s="84">
        <v>340589.54</v>
      </c>
      <c r="E13508" s="522" t="s">
        <v>12890</v>
      </c>
    </row>
    <row r="13509" spans="1:5" ht="13.5" x14ac:dyDescent="0.25">
      <c r="A13509" s="83">
        <v>13803</v>
      </c>
      <c r="B13509" s="83" t="s">
        <v>8980</v>
      </c>
      <c r="C13509" s="83" t="s">
        <v>225</v>
      </c>
      <c r="D13509" s="84">
        <v>123154.21</v>
      </c>
      <c r="E13509" s="522" t="s">
        <v>12890</v>
      </c>
    </row>
    <row r="13510" spans="1:5" ht="13.5" x14ac:dyDescent="0.25">
      <c r="A13510" s="83">
        <v>38642</v>
      </c>
      <c r="B13510" s="83" t="s">
        <v>8981</v>
      </c>
      <c r="C13510" s="83" t="s">
        <v>225</v>
      </c>
      <c r="D13510" s="84">
        <v>79297.98</v>
      </c>
      <c r="E13510" s="522" t="s">
        <v>12890</v>
      </c>
    </row>
    <row r="13511" spans="1:5" ht="13.5" x14ac:dyDescent="0.25">
      <c r="A13511" s="83">
        <v>36522</v>
      </c>
      <c r="B13511" s="83" t="s">
        <v>8982</v>
      </c>
      <c r="C13511" s="83" t="s">
        <v>225</v>
      </c>
      <c r="D13511" s="84">
        <v>92222.61</v>
      </c>
      <c r="E13511" s="522" t="s">
        <v>12890</v>
      </c>
    </row>
    <row r="13512" spans="1:5" ht="13.5" x14ac:dyDescent="0.25">
      <c r="A13512" s="83">
        <v>36525</v>
      </c>
      <c r="B13512" s="83" t="s">
        <v>8983</v>
      </c>
      <c r="C13512" s="83" t="s">
        <v>225</v>
      </c>
      <c r="D13512" s="84">
        <v>123507.61</v>
      </c>
      <c r="E13512" s="522" t="s">
        <v>12890</v>
      </c>
    </row>
    <row r="13513" spans="1:5" ht="13.5" x14ac:dyDescent="0.25">
      <c r="A13513" s="83">
        <v>34348</v>
      </c>
      <c r="B13513" s="83" t="s">
        <v>8984</v>
      </c>
      <c r="C13513" s="83" t="s">
        <v>206</v>
      </c>
      <c r="D13513" s="84">
        <v>32.869999999999997</v>
      </c>
      <c r="E13513" s="522" t="s">
        <v>12890</v>
      </c>
    </row>
    <row r="13514" spans="1:5" ht="13.5" x14ac:dyDescent="0.25">
      <c r="A13514" s="83">
        <v>34347</v>
      </c>
      <c r="B13514" s="83" t="s">
        <v>8985</v>
      </c>
      <c r="C13514" s="83" t="s">
        <v>206</v>
      </c>
      <c r="D13514" s="84">
        <v>23.5</v>
      </c>
      <c r="E13514" s="522" t="s">
        <v>12890</v>
      </c>
    </row>
    <row r="13515" spans="1:5" ht="13.5" x14ac:dyDescent="0.25">
      <c r="A13515" s="83">
        <v>11146</v>
      </c>
      <c r="B13515" s="83" t="s">
        <v>8986</v>
      </c>
      <c r="C13515" s="83" t="s">
        <v>229</v>
      </c>
      <c r="D13515" s="84">
        <v>551.37</v>
      </c>
      <c r="E13515" s="522" t="s">
        <v>12890</v>
      </c>
    </row>
    <row r="13516" spans="1:5" ht="13.5" x14ac:dyDescent="0.25">
      <c r="A13516" s="83">
        <v>11147</v>
      </c>
      <c r="B13516" s="83" t="s">
        <v>8987</v>
      </c>
      <c r="C13516" s="83" t="s">
        <v>229</v>
      </c>
      <c r="D13516" s="84">
        <v>572.95000000000005</v>
      </c>
      <c r="E13516" s="522" t="s">
        <v>12890</v>
      </c>
    </row>
    <row r="13517" spans="1:5" ht="13.5" x14ac:dyDescent="0.25">
      <c r="A13517" s="83">
        <v>34872</v>
      </c>
      <c r="B13517" s="83" t="s">
        <v>8988</v>
      </c>
      <c r="C13517" s="83" t="s">
        <v>229</v>
      </c>
      <c r="D13517" s="84">
        <v>579.38</v>
      </c>
      <c r="E13517" s="522" t="s">
        <v>12890</v>
      </c>
    </row>
    <row r="13518" spans="1:5" ht="13.5" x14ac:dyDescent="0.25">
      <c r="A13518" s="83">
        <v>34491</v>
      </c>
      <c r="B13518" s="83" t="s">
        <v>8989</v>
      </c>
      <c r="C13518" s="83" t="s">
        <v>229</v>
      </c>
      <c r="D13518" s="84">
        <v>596.16999999999996</v>
      </c>
      <c r="E13518" s="522" t="s">
        <v>12890</v>
      </c>
    </row>
    <row r="13519" spans="1:5" ht="13.5" x14ac:dyDescent="0.25">
      <c r="A13519" s="83">
        <v>34770</v>
      </c>
      <c r="B13519" s="83" t="s">
        <v>8990</v>
      </c>
      <c r="C13519" s="83" t="s">
        <v>7556</v>
      </c>
      <c r="D13519" s="84">
        <v>615.5</v>
      </c>
      <c r="E13519" s="522" t="s">
        <v>12890</v>
      </c>
    </row>
    <row r="13520" spans="1:5" ht="13.5" x14ac:dyDescent="0.25">
      <c r="A13520" s="83">
        <v>1518</v>
      </c>
      <c r="B13520" s="83" t="s">
        <v>8991</v>
      </c>
      <c r="C13520" s="83" t="s">
        <v>7556</v>
      </c>
      <c r="D13520" s="84">
        <v>627.5</v>
      </c>
      <c r="E13520" s="522" t="s">
        <v>12890</v>
      </c>
    </row>
    <row r="13521" spans="1:5" ht="13.5" x14ac:dyDescent="0.25">
      <c r="A13521" s="83">
        <v>41965</v>
      </c>
      <c r="B13521" s="83" t="s">
        <v>8992</v>
      </c>
      <c r="C13521" s="83" t="s">
        <v>7556</v>
      </c>
      <c r="D13521" s="84">
        <v>550.21</v>
      </c>
      <c r="E13521" s="522" t="s">
        <v>12890</v>
      </c>
    </row>
    <row r="13522" spans="1:5" ht="13.5" x14ac:dyDescent="0.25">
      <c r="A13522" s="83">
        <v>34492</v>
      </c>
      <c r="B13522" s="83" t="s">
        <v>8993</v>
      </c>
      <c r="C13522" s="83" t="s">
        <v>229</v>
      </c>
      <c r="D13522" s="84">
        <v>490</v>
      </c>
      <c r="E13522" s="522" t="s">
        <v>12890</v>
      </c>
    </row>
    <row r="13523" spans="1:5" ht="13.5" x14ac:dyDescent="0.25">
      <c r="A13523" s="83">
        <v>1524</v>
      </c>
      <c r="B13523" s="83" t="s">
        <v>8994</v>
      </c>
      <c r="C13523" s="83" t="s">
        <v>229</v>
      </c>
      <c r="D13523" s="84">
        <v>529</v>
      </c>
      <c r="E13523" s="522" t="s">
        <v>12890</v>
      </c>
    </row>
    <row r="13524" spans="1:5" ht="13.5" x14ac:dyDescent="0.25">
      <c r="A13524" s="83">
        <v>38404</v>
      </c>
      <c r="B13524" s="83" t="s">
        <v>8995</v>
      </c>
      <c r="C13524" s="83" t="s">
        <v>229</v>
      </c>
      <c r="D13524" s="84">
        <v>507.54</v>
      </c>
      <c r="E13524" s="522" t="s">
        <v>12890</v>
      </c>
    </row>
    <row r="13525" spans="1:5" ht="13.5" x14ac:dyDescent="0.25">
      <c r="A13525" s="83">
        <v>39849</v>
      </c>
      <c r="B13525" s="83" t="s">
        <v>8996</v>
      </c>
      <c r="C13525" s="83" t="s">
        <v>229</v>
      </c>
      <c r="D13525" s="84">
        <v>581.64</v>
      </c>
      <c r="E13525" s="522" t="s">
        <v>12890</v>
      </c>
    </row>
    <row r="13526" spans="1:5" ht="13.5" x14ac:dyDescent="0.25">
      <c r="A13526" s="83">
        <v>38464</v>
      </c>
      <c r="B13526" s="83" t="s">
        <v>8997</v>
      </c>
      <c r="C13526" s="83" t="s">
        <v>229</v>
      </c>
      <c r="D13526" s="84">
        <v>590.09</v>
      </c>
      <c r="E13526" s="522" t="s">
        <v>12890</v>
      </c>
    </row>
    <row r="13527" spans="1:5" ht="13.5" x14ac:dyDescent="0.25">
      <c r="A13527" s="83">
        <v>34493</v>
      </c>
      <c r="B13527" s="83" t="s">
        <v>8998</v>
      </c>
      <c r="C13527" s="83" t="s">
        <v>229</v>
      </c>
      <c r="D13527" s="84">
        <v>503.81</v>
      </c>
      <c r="E13527" s="522" t="s">
        <v>12890</v>
      </c>
    </row>
    <row r="13528" spans="1:5" ht="13.5" x14ac:dyDescent="0.25">
      <c r="A13528" s="83">
        <v>1527</v>
      </c>
      <c r="B13528" s="83" t="s">
        <v>8999</v>
      </c>
      <c r="C13528" s="83" t="s">
        <v>229</v>
      </c>
      <c r="D13528" s="84">
        <v>545.79</v>
      </c>
      <c r="E13528" s="522" t="s">
        <v>12890</v>
      </c>
    </row>
    <row r="13529" spans="1:5" ht="13.5" x14ac:dyDescent="0.25">
      <c r="A13529" s="83">
        <v>38405</v>
      </c>
      <c r="B13529" s="83" t="s">
        <v>9000</v>
      </c>
      <c r="C13529" s="83" t="s">
        <v>229</v>
      </c>
      <c r="D13529" s="84">
        <v>523.20000000000005</v>
      </c>
      <c r="E13529" s="522" t="s">
        <v>12890</v>
      </c>
    </row>
    <row r="13530" spans="1:5" ht="13.5" x14ac:dyDescent="0.25">
      <c r="A13530" s="83">
        <v>38408</v>
      </c>
      <c r="B13530" s="83" t="s">
        <v>9001</v>
      </c>
      <c r="C13530" s="83" t="s">
        <v>229</v>
      </c>
      <c r="D13530" s="84">
        <v>579.13</v>
      </c>
      <c r="E13530" s="522" t="s">
        <v>12890</v>
      </c>
    </row>
    <row r="13531" spans="1:5" ht="13.5" x14ac:dyDescent="0.25">
      <c r="A13531" s="83">
        <v>34494</v>
      </c>
      <c r="B13531" s="83" t="s">
        <v>9002</v>
      </c>
      <c r="C13531" s="83" t="s">
        <v>229</v>
      </c>
      <c r="D13531" s="84">
        <v>520.6</v>
      </c>
      <c r="E13531" s="522" t="s">
        <v>12890</v>
      </c>
    </row>
    <row r="13532" spans="1:5" ht="13.5" x14ac:dyDescent="0.25">
      <c r="A13532" s="83">
        <v>1525</v>
      </c>
      <c r="B13532" s="83" t="s">
        <v>9003</v>
      </c>
      <c r="C13532" s="83" t="s">
        <v>229</v>
      </c>
      <c r="D13532" s="84">
        <v>562.58000000000004</v>
      </c>
      <c r="E13532" s="522" t="s">
        <v>12890</v>
      </c>
    </row>
    <row r="13533" spans="1:5" ht="13.5" x14ac:dyDescent="0.25">
      <c r="A13533" s="83">
        <v>38406</v>
      </c>
      <c r="B13533" s="83" t="s">
        <v>9004</v>
      </c>
      <c r="C13533" s="83" t="s">
        <v>229</v>
      </c>
      <c r="D13533" s="84">
        <v>552.46</v>
      </c>
      <c r="E13533" s="522" t="s">
        <v>12890</v>
      </c>
    </row>
    <row r="13534" spans="1:5" ht="13.5" x14ac:dyDescent="0.25">
      <c r="A13534" s="83">
        <v>38409</v>
      </c>
      <c r="B13534" s="83" t="s">
        <v>9005</v>
      </c>
      <c r="C13534" s="83" t="s">
        <v>229</v>
      </c>
      <c r="D13534" s="84">
        <v>583.07000000000005</v>
      </c>
      <c r="E13534" s="522" t="s">
        <v>12890</v>
      </c>
    </row>
    <row r="13535" spans="1:5" ht="13.5" x14ac:dyDescent="0.25">
      <c r="A13535" s="83">
        <v>43360</v>
      </c>
      <c r="B13535" s="83" t="s">
        <v>9006</v>
      </c>
      <c r="C13535" s="83" t="s">
        <v>229</v>
      </c>
      <c r="D13535" s="84">
        <v>607.98</v>
      </c>
      <c r="E13535" s="522" t="s">
        <v>12890</v>
      </c>
    </row>
    <row r="13536" spans="1:5" ht="13.5" x14ac:dyDescent="0.25">
      <c r="A13536" s="83">
        <v>34495</v>
      </c>
      <c r="B13536" s="83" t="s">
        <v>9007</v>
      </c>
      <c r="C13536" s="83" t="s">
        <v>229</v>
      </c>
      <c r="D13536" s="84">
        <v>537.39</v>
      </c>
      <c r="E13536" s="522" t="s">
        <v>12890</v>
      </c>
    </row>
    <row r="13537" spans="1:5" ht="13.5" x14ac:dyDescent="0.25">
      <c r="A13537" s="83">
        <v>11145</v>
      </c>
      <c r="B13537" s="83" t="s">
        <v>9008</v>
      </c>
      <c r="C13537" s="83" t="s">
        <v>229</v>
      </c>
      <c r="D13537" s="84">
        <v>579.38</v>
      </c>
      <c r="E13537" s="522" t="s">
        <v>12890</v>
      </c>
    </row>
    <row r="13538" spans="1:5" ht="13.5" x14ac:dyDescent="0.25">
      <c r="A13538" s="83">
        <v>34496</v>
      </c>
      <c r="B13538" s="83" t="s">
        <v>9009</v>
      </c>
      <c r="C13538" s="83" t="s">
        <v>229</v>
      </c>
      <c r="D13538" s="84">
        <v>560.6</v>
      </c>
      <c r="E13538" s="522" t="s">
        <v>12890</v>
      </c>
    </row>
    <row r="13539" spans="1:5" ht="13.5" x14ac:dyDescent="0.25">
      <c r="A13539" s="83">
        <v>34479</v>
      </c>
      <c r="B13539" s="83" t="s">
        <v>9010</v>
      </c>
      <c r="C13539" s="83" t="s">
        <v>229</v>
      </c>
      <c r="D13539" s="84">
        <v>596.16999999999996</v>
      </c>
      <c r="E13539" s="522" t="s">
        <v>12890</v>
      </c>
    </row>
    <row r="13540" spans="1:5" ht="13.5" x14ac:dyDescent="0.25">
      <c r="A13540" s="83">
        <v>34481</v>
      </c>
      <c r="B13540" s="83" t="s">
        <v>9011</v>
      </c>
      <c r="C13540" s="83" t="s">
        <v>229</v>
      </c>
      <c r="D13540" s="84">
        <v>622.92999999999995</v>
      </c>
      <c r="E13540" s="522" t="s">
        <v>12890</v>
      </c>
    </row>
    <row r="13541" spans="1:5" ht="13.5" x14ac:dyDescent="0.25">
      <c r="A13541" s="83">
        <v>34483</v>
      </c>
      <c r="B13541" s="83" t="s">
        <v>9012</v>
      </c>
      <c r="C13541" s="83" t="s">
        <v>229</v>
      </c>
      <c r="D13541" s="84">
        <v>665.56</v>
      </c>
      <c r="E13541" s="522" t="s">
        <v>12890</v>
      </c>
    </row>
    <row r="13542" spans="1:5" ht="13.5" x14ac:dyDescent="0.25">
      <c r="A13542" s="83">
        <v>34485</v>
      </c>
      <c r="B13542" s="83" t="s">
        <v>9013</v>
      </c>
      <c r="C13542" s="83" t="s">
        <v>229</v>
      </c>
      <c r="D13542" s="84">
        <v>711.74</v>
      </c>
      <c r="E13542" s="522" t="s">
        <v>12890</v>
      </c>
    </row>
    <row r="13543" spans="1:5" ht="13.5" x14ac:dyDescent="0.25">
      <c r="A13543" s="83">
        <v>14041</v>
      </c>
      <c r="B13543" s="83" t="s">
        <v>9014</v>
      </c>
      <c r="C13543" s="83" t="s">
        <v>229</v>
      </c>
      <c r="D13543" s="84">
        <v>462.66</v>
      </c>
      <c r="E13543" s="522" t="s">
        <v>12890</v>
      </c>
    </row>
    <row r="13544" spans="1:5" ht="13.5" x14ac:dyDescent="0.25">
      <c r="A13544" s="83">
        <v>1523</v>
      </c>
      <c r="B13544" s="83" t="s">
        <v>9015</v>
      </c>
      <c r="C13544" s="83" t="s">
        <v>229</v>
      </c>
      <c r="D13544" s="84">
        <v>470.22</v>
      </c>
      <c r="E13544" s="522" t="s">
        <v>12890</v>
      </c>
    </row>
    <row r="13545" spans="1:5" ht="13.5" x14ac:dyDescent="0.25">
      <c r="A13545" s="83">
        <v>14052</v>
      </c>
      <c r="B13545" s="83" t="s">
        <v>9016</v>
      </c>
      <c r="C13545" s="83" t="s">
        <v>225</v>
      </c>
      <c r="D13545" s="84">
        <v>12.58</v>
      </c>
      <c r="E13545" s="522" t="s">
        <v>12890</v>
      </c>
    </row>
    <row r="13546" spans="1:5" ht="13.5" x14ac:dyDescent="0.25">
      <c r="A13546" s="83">
        <v>14054</v>
      </c>
      <c r="B13546" s="83" t="s">
        <v>9017</v>
      </c>
      <c r="C13546" s="83" t="s">
        <v>225</v>
      </c>
      <c r="D13546" s="84">
        <v>16.36</v>
      </c>
      <c r="E13546" s="522" t="s">
        <v>12890</v>
      </c>
    </row>
    <row r="13547" spans="1:5" ht="13.5" x14ac:dyDescent="0.25">
      <c r="A13547" s="83">
        <v>14053</v>
      </c>
      <c r="B13547" s="83" t="s">
        <v>9018</v>
      </c>
      <c r="C13547" s="83" t="s">
        <v>225</v>
      </c>
      <c r="D13547" s="84">
        <v>12.77</v>
      </c>
      <c r="E13547" s="522" t="s">
        <v>12890</v>
      </c>
    </row>
    <row r="13548" spans="1:5" ht="13.5" x14ac:dyDescent="0.25">
      <c r="A13548" s="83">
        <v>2558</v>
      </c>
      <c r="B13548" s="83" t="s">
        <v>9019</v>
      </c>
      <c r="C13548" s="83" t="s">
        <v>225</v>
      </c>
      <c r="D13548" s="84">
        <v>9.6199999999999992</v>
      </c>
      <c r="E13548" s="522" t="s">
        <v>12890</v>
      </c>
    </row>
    <row r="13549" spans="1:5" ht="13.5" x14ac:dyDescent="0.25">
      <c r="A13549" s="83">
        <v>2560</v>
      </c>
      <c r="B13549" s="83" t="s">
        <v>9020</v>
      </c>
      <c r="C13549" s="83" t="s">
        <v>225</v>
      </c>
      <c r="D13549" s="84">
        <v>16.93</v>
      </c>
      <c r="E13549" s="522" t="s">
        <v>12890</v>
      </c>
    </row>
    <row r="13550" spans="1:5" ht="13.5" x14ac:dyDescent="0.25">
      <c r="A13550" s="83">
        <v>2559</v>
      </c>
      <c r="B13550" s="83" t="s">
        <v>9021</v>
      </c>
      <c r="C13550" s="83" t="s">
        <v>225</v>
      </c>
      <c r="D13550" s="84">
        <v>13.54</v>
      </c>
      <c r="E13550" s="522" t="s">
        <v>12890</v>
      </c>
    </row>
    <row r="13551" spans="1:5" ht="13.5" x14ac:dyDescent="0.25">
      <c r="A13551" s="83">
        <v>2592</v>
      </c>
      <c r="B13551" s="83" t="s">
        <v>9022</v>
      </c>
      <c r="C13551" s="83" t="s">
        <v>225</v>
      </c>
      <c r="D13551" s="84">
        <v>224.46</v>
      </c>
      <c r="E13551" s="522" t="s">
        <v>12890</v>
      </c>
    </row>
    <row r="13552" spans="1:5" ht="13.5" x14ac:dyDescent="0.25">
      <c r="A13552" s="83">
        <v>2566</v>
      </c>
      <c r="B13552" s="83" t="s">
        <v>9023</v>
      </c>
      <c r="C13552" s="83" t="s">
        <v>225</v>
      </c>
      <c r="D13552" s="84">
        <v>22.59</v>
      </c>
      <c r="E13552" s="522" t="s">
        <v>12890</v>
      </c>
    </row>
    <row r="13553" spans="1:5" ht="13.5" x14ac:dyDescent="0.25">
      <c r="A13553" s="83">
        <v>2589</v>
      </c>
      <c r="B13553" s="83" t="s">
        <v>9024</v>
      </c>
      <c r="C13553" s="83" t="s">
        <v>225</v>
      </c>
      <c r="D13553" s="84">
        <v>30.02</v>
      </c>
      <c r="E13553" s="522" t="s">
        <v>12890</v>
      </c>
    </row>
    <row r="13554" spans="1:5" ht="13.5" x14ac:dyDescent="0.25">
      <c r="A13554" s="83">
        <v>2591</v>
      </c>
      <c r="B13554" s="83" t="s">
        <v>9025</v>
      </c>
      <c r="C13554" s="83" t="s">
        <v>225</v>
      </c>
      <c r="D13554" s="84">
        <v>10.95</v>
      </c>
      <c r="E13554" s="522" t="s">
        <v>12890</v>
      </c>
    </row>
    <row r="13555" spans="1:5" ht="13.5" x14ac:dyDescent="0.25">
      <c r="A13555" s="83">
        <v>2590</v>
      </c>
      <c r="B13555" s="83" t="s">
        <v>9026</v>
      </c>
      <c r="C13555" s="83" t="s">
        <v>225</v>
      </c>
      <c r="D13555" s="84">
        <v>18.420000000000002</v>
      </c>
      <c r="E13555" s="522" t="s">
        <v>12890</v>
      </c>
    </row>
    <row r="13556" spans="1:5" ht="13.5" x14ac:dyDescent="0.25">
      <c r="A13556" s="83">
        <v>2567</v>
      </c>
      <c r="B13556" s="83" t="s">
        <v>9027</v>
      </c>
      <c r="C13556" s="83" t="s">
        <v>225</v>
      </c>
      <c r="D13556" s="84">
        <v>44.04</v>
      </c>
      <c r="E13556" s="522" t="s">
        <v>12890</v>
      </c>
    </row>
    <row r="13557" spans="1:5" ht="13.5" x14ac:dyDescent="0.25">
      <c r="A13557" s="83">
        <v>2565</v>
      </c>
      <c r="B13557" s="83" t="s">
        <v>9028</v>
      </c>
      <c r="C13557" s="83" t="s">
        <v>225</v>
      </c>
      <c r="D13557" s="84">
        <v>10.97</v>
      </c>
      <c r="E13557" s="522" t="s">
        <v>12890</v>
      </c>
    </row>
    <row r="13558" spans="1:5" ht="13.5" x14ac:dyDescent="0.25">
      <c r="A13558" s="83">
        <v>2568</v>
      </c>
      <c r="B13558" s="83" t="s">
        <v>9029</v>
      </c>
      <c r="C13558" s="83" t="s">
        <v>225</v>
      </c>
      <c r="D13558" s="84">
        <v>122.29</v>
      </c>
      <c r="E13558" s="522" t="s">
        <v>12890</v>
      </c>
    </row>
    <row r="13559" spans="1:5" ht="13.5" x14ac:dyDescent="0.25">
      <c r="A13559" s="83">
        <v>2594</v>
      </c>
      <c r="B13559" s="83" t="s">
        <v>9030</v>
      </c>
      <c r="C13559" s="83" t="s">
        <v>225</v>
      </c>
      <c r="D13559" s="84">
        <v>203.73</v>
      </c>
      <c r="E13559" s="522" t="s">
        <v>12890</v>
      </c>
    </row>
    <row r="13560" spans="1:5" ht="13.5" x14ac:dyDescent="0.25">
      <c r="A13560" s="83">
        <v>2587</v>
      </c>
      <c r="B13560" s="83" t="s">
        <v>9031</v>
      </c>
      <c r="C13560" s="83" t="s">
        <v>225</v>
      </c>
      <c r="D13560" s="84">
        <v>34.72</v>
      </c>
      <c r="E13560" s="522" t="s">
        <v>12890</v>
      </c>
    </row>
    <row r="13561" spans="1:5" ht="13.5" x14ac:dyDescent="0.25">
      <c r="A13561" s="83">
        <v>2588</v>
      </c>
      <c r="B13561" s="83" t="s">
        <v>9032</v>
      </c>
      <c r="C13561" s="83" t="s">
        <v>225</v>
      </c>
      <c r="D13561" s="84">
        <v>27.58</v>
      </c>
      <c r="E13561" s="522" t="s">
        <v>12890</v>
      </c>
    </row>
    <row r="13562" spans="1:5" ht="13.5" x14ac:dyDescent="0.25">
      <c r="A13562" s="83">
        <v>2569</v>
      </c>
      <c r="B13562" s="83" t="s">
        <v>9033</v>
      </c>
      <c r="C13562" s="83" t="s">
        <v>225</v>
      </c>
      <c r="D13562" s="84">
        <v>10.63</v>
      </c>
      <c r="E13562" s="522" t="s">
        <v>12890</v>
      </c>
    </row>
    <row r="13563" spans="1:5" ht="13.5" x14ac:dyDescent="0.25">
      <c r="A13563" s="83">
        <v>2570</v>
      </c>
      <c r="B13563" s="83" t="s">
        <v>9034</v>
      </c>
      <c r="C13563" s="83" t="s">
        <v>225</v>
      </c>
      <c r="D13563" s="84">
        <v>17.809999999999999</v>
      </c>
      <c r="E13563" s="522" t="s">
        <v>12890</v>
      </c>
    </row>
    <row r="13564" spans="1:5" ht="13.5" x14ac:dyDescent="0.25">
      <c r="A13564" s="83">
        <v>2571</v>
      </c>
      <c r="B13564" s="83" t="s">
        <v>9035</v>
      </c>
      <c r="C13564" s="83" t="s">
        <v>225</v>
      </c>
      <c r="D13564" s="84">
        <v>52.88</v>
      </c>
      <c r="E13564" s="522" t="s">
        <v>12890</v>
      </c>
    </row>
    <row r="13565" spans="1:5" ht="13.5" x14ac:dyDescent="0.25">
      <c r="A13565" s="83">
        <v>2593</v>
      </c>
      <c r="B13565" s="83" t="s">
        <v>9036</v>
      </c>
      <c r="C13565" s="83" t="s">
        <v>225</v>
      </c>
      <c r="D13565" s="84">
        <v>11.33</v>
      </c>
      <c r="E13565" s="522" t="s">
        <v>12890</v>
      </c>
    </row>
    <row r="13566" spans="1:5" ht="13.5" x14ac:dyDescent="0.25">
      <c r="A13566" s="83">
        <v>2572</v>
      </c>
      <c r="B13566" s="83" t="s">
        <v>9037</v>
      </c>
      <c r="C13566" s="83" t="s">
        <v>225</v>
      </c>
      <c r="D13566" s="84">
        <v>156.38999999999999</v>
      </c>
      <c r="E13566" s="522" t="s">
        <v>12890</v>
      </c>
    </row>
    <row r="13567" spans="1:5" ht="13.5" x14ac:dyDescent="0.25">
      <c r="A13567" s="83">
        <v>2595</v>
      </c>
      <c r="B13567" s="83" t="s">
        <v>9038</v>
      </c>
      <c r="C13567" s="83" t="s">
        <v>225</v>
      </c>
      <c r="D13567" s="84">
        <v>244</v>
      </c>
      <c r="E13567" s="522" t="s">
        <v>12890</v>
      </c>
    </row>
    <row r="13568" spans="1:5" ht="13.5" x14ac:dyDescent="0.25">
      <c r="A13568" s="83">
        <v>2576</v>
      </c>
      <c r="B13568" s="83" t="s">
        <v>9039</v>
      </c>
      <c r="C13568" s="83" t="s">
        <v>225</v>
      </c>
      <c r="D13568" s="84">
        <v>41.59</v>
      </c>
      <c r="E13568" s="522" t="s">
        <v>12890</v>
      </c>
    </row>
    <row r="13569" spans="1:5" ht="13.5" x14ac:dyDescent="0.25">
      <c r="A13569" s="83">
        <v>2575</v>
      </c>
      <c r="B13569" s="83" t="s">
        <v>9040</v>
      </c>
      <c r="C13569" s="83" t="s">
        <v>225</v>
      </c>
      <c r="D13569" s="84">
        <v>31.27</v>
      </c>
      <c r="E13569" s="522" t="s">
        <v>12890</v>
      </c>
    </row>
    <row r="13570" spans="1:5" ht="13.5" x14ac:dyDescent="0.25">
      <c r="A13570" s="83">
        <v>2573</v>
      </c>
      <c r="B13570" s="83" t="s">
        <v>9041</v>
      </c>
      <c r="C13570" s="83" t="s">
        <v>225</v>
      </c>
      <c r="D13570" s="84">
        <v>12.98</v>
      </c>
      <c r="E13570" s="522" t="s">
        <v>12890</v>
      </c>
    </row>
    <row r="13571" spans="1:5" ht="13.5" x14ac:dyDescent="0.25">
      <c r="A13571" s="83">
        <v>2586</v>
      </c>
      <c r="B13571" s="83" t="s">
        <v>9042</v>
      </c>
      <c r="C13571" s="83" t="s">
        <v>225</v>
      </c>
      <c r="D13571" s="84">
        <v>21.05</v>
      </c>
      <c r="E13571" s="522" t="s">
        <v>12890</v>
      </c>
    </row>
    <row r="13572" spans="1:5" ht="13.5" x14ac:dyDescent="0.25">
      <c r="A13572" s="83">
        <v>2577</v>
      </c>
      <c r="B13572" s="83" t="s">
        <v>9043</v>
      </c>
      <c r="C13572" s="83" t="s">
        <v>225</v>
      </c>
      <c r="D13572" s="84">
        <v>56.36</v>
      </c>
      <c r="E13572" s="522" t="s">
        <v>12890</v>
      </c>
    </row>
    <row r="13573" spans="1:5" ht="13.5" x14ac:dyDescent="0.25">
      <c r="A13573" s="83">
        <v>2574</v>
      </c>
      <c r="B13573" s="83" t="s">
        <v>9044</v>
      </c>
      <c r="C13573" s="83" t="s">
        <v>225</v>
      </c>
      <c r="D13573" s="84">
        <v>13.07</v>
      </c>
      <c r="E13573" s="522" t="s">
        <v>12890</v>
      </c>
    </row>
    <row r="13574" spans="1:5" ht="13.5" x14ac:dyDescent="0.25">
      <c r="A13574" s="83">
        <v>2578</v>
      </c>
      <c r="B13574" s="83" t="s">
        <v>9045</v>
      </c>
      <c r="C13574" s="83" t="s">
        <v>225</v>
      </c>
      <c r="D13574" s="84">
        <v>175.97</v>
      </c>
      <c r="E13574" s="522" t="s">
        <v>12890</v>
      </c>
    </row>
    <row r="13575" spans="1:5" ht="13.5" x14ac:dyDescent="0.25">
      <c r="A13575" s="83">
        <v>2585</v>
      </c>
      <c r="B13575" s="83" t="s">
        <v>9046</v>
      </c>
      <c r="C13575" s="83" t="s">
        <v>225</v>
      </c>
      <c r="D13575" s="84">
        <v>241.47</v>
      </c>
      <c r="E13575" s="522" t="s">
        <v>12890</v>
      </c>
    </row>
    <row r="13576" spans="1:5" ht="13.5" x14ac:dyDescent="0.25">
      <c r="A13576" s="83">
        <v>12008</v>
      </c>
      <c r="B13576" s="83" t="s">
        <v>9047</v>
      </c>
      <c r="C13576" s="83" t="s">
        <v>225</v>
      </c>
      <c r="D13576" s="84">
        <v>129.56</v>
      </c>
      <c r="E13576" s="522" t="s">
        <v>12890</v>
      </c>
    </row>
    <row r="13577" spans="1:5" ht="13.5" x14ac:dyDescent="0.25">
      <c r="A13577" s="83">
        <v>2582</v>
      </c>
      <c r="B13577" s="83" t="s">
        <v>9048</v>
      </c>
      <c r="C13577" s="83" t="s">
        <v>225</v>
      </c>
      <c r="D13577" s="84">
        <v>38.58</v>
      </c>
      <c r="E13577" s="522" t="s">
        <v>12890</v>
      </c>
    </row>
    <row r="13578" spans="1:5" ht="13.5" x14ac:dyDescent="0.25">
      <c r="A13578" s="83">
        <v>2597</v>
      </c>
      <c r="B13578" s="83" t="s">
        <v>9049</v>
      </c>
      <c r="C13578" s="83" t="s">
        <v>225</v>
      </c>
      <c r="D13578" s="84">
        <v>33.07</v>
      </c>
      <c r="E13578" s="522" t="s">
        <v>12890</v>
      </c>
    </row>
    <row r="13579" spans="1:5" ht="13.5" x14ac:dyDescent="0.25">
      <c r="A13579" s="83">
        <v>2579</v>
      </c>
      <c r="B13579" s="83" t="s">
        <v>9050</v>
      </c>
      <c r="C13579" s="83" t="s">
        <v>225</v>
      </c>
      <c r="D13579" s="84">
        <v>15.74</v>
      </c>
      <c r="E13579" s="522" t="s">
        <v>12890</v>
      </c>
    </row>
    <row r="13580" spans="1:5" ht="13.5" x14ac:dyDescent="0.25">
      <c r="A13580" s="83">
        <v>2581</v>
      </c>
      <c r="B13580" s="83" t="s">
        <v>9051</v>
      </c>
      <c r="C13580" s="83" t="s">
        <v>225</v>
      </c>
      <c r="D13580" s="84">
        <v>20.14</v>
      </c>
      <c r="E13580" s="522" t="s">
        <v>12890</v>
      </c>
    </row>
    <row r="13581" spans="1:5" ht="13.5" x14ac:dyDescent="0.25">
      <c r="A13581" s="83">
        <v>2596</v>
      </c>
      <c r="B13581" s="83" t="s">
        <v>9052</v>
      </c>
      <c r="C13581" s="83" t="s">
        <v>225</v>
      </c>
      <c r="D13581" s="84">
        <v>59.57</v>
      </c>
      <c r="E13581" s="522" t="s">
        <v>12890</v>
      </c>
    </row>
    <row r="13582" spans="1:5" ht="13.5" x14ac:dyDescent="0.25">
      <c r="A13582" s="83">
        <v>2580</v>
      </c>
      <c r="B13582" s="83" t="s">
        <v>9053</v>
      </c>
      <c r="C13582" s="83" t="s">
        <v>225</v>
      </c>
      <c r="D13582" s="84">
        <v>17.25</v>
      </c>
      <c r="E13582" s="522" t="s">
        <v>12890</v>
      </c>
    </row>
    <row r="13583" spans="1:5" ht="13.5" x14ac:dyDescent="0.25">
      <c r="A13583" s="83">
        <v>2583</v>
      </c>
      <c r="B13583" s="83" t="s">
        <v>9054</v>
      </c>
      <c r="C13583" s="83" t="s">
        <v>225</v>
      </c>
      <c r="D13583" s="84">
        <v>144.9</v>
      </c>
      <c r="E13583" s="522" t="s">
        <v>12890</v>
      </c>
    </row>
    <row r="13584" spans="1:5" ht="13.5" x14ac:dyDescent="0.25">
      <c r="A13584" s="83">
        <v>2584</v>
      </c>
      <c r="B13584" s="83" t="s">
        <v>9055</v>
      </c>
      <c r="C13584" s="83" t="s">
        <v>225</v>
      </c>
      <c r="D13584" s="84">
        <v>241.22</v>
      </c>
      <c r="E13584" s="522" t="s">
        <v>12890</v>
      </c>
    </row>
    <row r="13585" spans="1:5" ht="13.5" x14ac:dyDescent="0.25">
      <c r="A13585" s="83">
        <v>12010</v>
      </c>
      <c r="B13585" s="83" t="s">
        <v>9056</v>
      </c>
      <c r="C13585" s="83" t="s">
        <v>225</v>
      </c>
      <c r="D13585" s="84">
        <v>12.56</v>
      </c>
      <c r="E13585" s="522" t="s">
        <v>12890</v>
      </c>
    </row>
    <row r="13586" spans="1:5" ht="13.5" x14ac:dyDescent="0.25">
      <c r="A13586" s="83">
        <v>39329</v>
      </c>
      <c r="B13586" s="83" t="s">
        <v>9057</v>
      </c>
      <c r="C13586" s="83" t="s">
        <v>225</v>
      </c>
      <c r="D13586" s="84">
        <v>13.14</v>
      </c>
      <c r="E13586" s="522" t="s">
        <v>12890</v>
      </c>
    </row>
    <row r="13587" spans="1:5" ht="13.5" x14ac:dyDescent="0.25">
      <c r="A13587" s="83">
        <v>39330</v>
      </c>
      <c r="B13587" s="83" t="s">
        <v>9058</v>
      </c>
      <c r="C13587" s="83" t="s">
        <v>225</v>
      </c>
      <c r="D13587" s="84">
        <v>13.82</v>
      </c>
      <c r="E13587" s="522" t="s">
        <v>12890</v>
      </c>
    </row>
    <row r="13588" spans="1:5" ht="13.5" x14ac:dyDescent="0.25">
      <c r="A13588" s="83">
        <v>39332</v>
      </c>
      <c r="B13588" s="83" t="s">
        <v>9059</v>
      </c>
      <c r="C13588" s="83" t="s">
        <v>225</v>
      </c>
      <c r="D13588" s="84">
        <v>15.45</v>
      </c>
      <c r="E13588" s="522" t="s">
        <v>12890</v>
      </c>
    </row>
    <row r="13589" spans="1:5" ht="13.5" x14ac:dyDescent="0.25">
      <c r="A13589" s="83">
        <v>39331</v>
      </c>
      <c r="B13589" s="83" t="s">
        <v>9060</v>
      </c>
      <c r="C13589" s="83" t="s">
        <v>225</v>
      </c>
      <c r="D13589" s="84">
        <v>12.3</v>
      </c>
      <c r="E13589" s="522" t="s">
        <v>12890</v>
      </c>
    </row>
    <row r="13590" spans="1:5" ht="13.5" x14ac:dyDescent="0.25">
      <c r="A13590" s="83">
        <v>39333</v>
      </c>
      <c r="B13590" s="83" t="s">
        <v>9061</v>
      </c>
      <c r="C13590" s="83" t="s">
        <v>225</v>
      </c>
      <c r="D13590" s="84">
        <v>11.99</v>
      </c>
      <c r="E13590" s="522" t="s">
        <v>12890</v>
      </c>
    </row>
    <row r="13591" spans="1:5" ht="13.5" x14ac:dyDescent="0.25">
      <c r="A13591" s="83">
        <v>39335</v>
      </c>
      <c r="B13591" s="83" t="s">
        <v>9062</v>
      </c>
      <c r="C13591" s="83" t="s">
        <v>225</v>
      </c>
      <c r="D13591" s="84">
        <v>13.87</v>
      </c>
      <c r="E13591" s="522" t="s">
        <v>12890</v>
      </c>
    </row>
    <row r="13592" spans="1:5" ht="13.5" x14ac:dyDescent="0.25">
      <c r="A13592" s="83">
        <v>39334</v>
      </c>
      <c r="B13592" s="83" t="s">
        <v>9063</v>
      </c>
      <c r="C13592" s="83" t="s">
        <v>225</v>
      </c>
      <c r="D13592" s="84">
        <v>11.03</v>
      </c>
      <c r="E13592" s="522" t="s">
        <v>12890</v>
      </c>
    </row>
    <row r="13593" spans="1:5" ht="13.5" x14ac:dyDescent="0.25">
      <c r="A13593" s="83">
        <v>12016</v>
      </c>
      <c r="B13593" s="83" t="s">
        <v>9064</v>
      </c>
      <c r="C13593" s="83" t="s">
        <v>225</v>
      </c>
      <c r="D13593" s="84">
        <v>13.84</v>
      </c>
      <c r="E13593" s="522" t="s">
        <v>12890</v>
      </c>
    </row>
    <row r="13594" spans="1:5" ht="13.5" x14ac:dyDescent="0.25">
      <c r="A13594" s="83">
        <v>12015</v>
      </c>
      <c r="B13594" s="83" t="s">
        <v>9065</v>
      </c>
      <c r="C13594" s="83" t="s">
        <v>225</v>
      </c>
      <c r="D13594" s="84">
        <v>16.11</v>
      </c>
      <c r="E13594" s="522" t="s">
        <v>12890</v>
      </c>
    </row>
    <row r="13595" spans="1:5" ht="13.5" x14ac:dyDescent="0.25">
      <c r="A13595" s="83">
        <v>12020</v>
      </c>
      <c r="B13595" s="83" t="s">
        <v>9066</v>
      </c>
      <c r="C13595" s="83" t="s">
        <v>225</v>
      </c>
      <c r="D13595" s="84">
        <v>13.84</v>
      </c>
      <c r="E13595" s="522" t="s">
        <v>12890</v>
      </c>
    </row>
    <row r="13596" spans="1:5" ht="13.5" x14ac:dyDescent="0.25">
      <c r="A13596" s="83">
        <v>12019</v>
      </c>
      <c r="B13596" s="83" t="s">
        <v>9067</v>
      </c>
      <c r="C13596" s="83" t="s">
        <v>225</v>
      </c>
      <c r="D13596" s="84">
        <v>16.11</v>
      </c>
      <c r="E13596" s="522" t="s">
        <v>12890</v>
      </c>
    </row>
    <row r="13597" spans="1:5" ht="13.5" x14ac:dyDescent="0.25">
      <c r="A13597" s="83">
        <v>39336</v>
      </c>
      <c r="B13597" s="83" t="s">
        <v>9068</v>
      </c>
      <c r="C13597" s="83" t="s">
        <v>225</v>
      </c>
      <c r="D13597" s="84">
        <v>13.82</v>
      </c>
      <c r="E13597" s="522" t="s">
        <v>12890</v>
      </c>
    </row>
    <row r="13598" spans="1:5" ht="13.5" x14ac:dyDescent="0.25">
      <c r="A13598" s="83">
        <v>39338</v>
      </c>
      <c r="B13598" s="83" t="s">
        <v>9069</v>
      </c>
      <c r="C13598" s="83" t="s">
        <v>225</v>
      </c>
      <c r="D13598" s="84">
        <v>15.45</v>
      </c>
      <c r="E13598" s="522" t="s">
        <v>12890</v>
      </c>
    </row>
    <row r="13599" spans="1:5" ht="13.5" x14ac:dyDescent="0.25">
      <c r="A13599" s="83">
        <v>39337</v>
      </c>
      <c r="B13599" s="83" t="s">
        <v>9070</v>
      </c>
      <c r="C13599" s="83" t="s">
        <v>225</v>
      </c>
      <c r="D13599" s="84">
        <v>12.3</v>
      </c>
      <c r="E13599" s="522" t="s">
        <v>12890</v>
      </c>
    </row>
    <row r="13600" spans="1:5" ht="13.5" x14ac:dyDescent="0.25">
      <c r="A13600" s="83">
        <v>39341</v>
      </c>
      <c r="B13600" s="83" t="s">
        <v>9071</v>
      </c>
      <c r="C13600" s="83" t="s">
        <v>225</v>
      </c>
      <c r="D13600" s="84">
        <v>20.14</v>
      </c>
      <c r="E13600" s="522" t="s">
        <v>12890</v>
      </c>
    </row>
    <row r="13601" spans="1:5" ht="13.5" x14ac:dyDescent="0.25">
      <c r="A13601" s="83">
        <v>39340</v>
      </c>
      <c r="B13601" s="83" t="s">
        <v>9072</v>
      </c>
      <c r="C13601" s="83" t="s">
        <v>225</v>
      </c>
      <c r="D13601" s="84">
        <v>14.79</v>
      </c>
      <c r="E13601" s="522" t="s">
        <v>12890</v>
      </c>
    </row>
    <row r="13602" spans="1:5" ht="13.5" x14ac:dyDescent="0.25">
      <c r="A13602" s="83">
        <v>12025</v>
      </c>
      <c r="B13602" s="83" t="s">
        <v>9073</v>
      </c>
      <c r="C13602" s="83" t="s">
        <v>225</v>
      </c>
      <c r="D13602" s="84">
        <v>15.27</v>
      </c>
      <c r="E13602" s="522" t="s">
        <v>12890</v>
      </c>
    </row>
    <row r="13603" spans="1:5" ht="13.5" x14ac:dyDescent="0.25">
      <c r="A13603" s="83">
        <v>39342</v>
      </c>
      <c r="B13603" s="83" t="s">
        <v>9074</v>
      </c>
      <c r="C13603" s="83" t="s">
        <v>225</v>
      </c>
      <c r="D13603" s="84">
        <v>20.14</v>
      </c>
      <c r="E13603" s="522" t="s">
        <v>12890</v>
      </c>
    </row>
    <row r="13604" spans="1:5" ht="13.5" x14ac:dyDescent="0.25">
      <c r="A13604" s="83">
        <v>39343</v>
      </c>
      <c r="B13604" s="83" t="s">
        <v>9075</v>
      </c>
      <c r="C13604" s="83" t="s">
        <v>225</v>
      </c>
      <c r="D13604" s="84">
        <v>17.010000000000002</v>
      </c>
      <c r="E13604" s="522" t="s">
        <v>12890</v>
      </c>
    </row>
    <row r="13605" spans="1:5" ht="13.5" x14ac:dyDescent="0.25">
      <c r="A13605" s="83">
        <v>39345</v>
      </c>
      <c r="B13605" s="83" t="s">
        <v>9076</v>
      </c>
      <c r="C13605" s="83" t="s">
        <v>225</v>
      </c>
      <c r="D13605" s="84">
        <v>23.01</v>
      </c>
      <c r="E13605" s="522" t="s">
        <v>12890</v>
      </c>
    </row>
    <row r="13606" spans="1:5" ht="13.5" x14ac:dyDescent="0.25">
      <c r="A13606" s="83">
        <v>39344</v>
      </c>
      <c r="B13606" s="83" t="s">
        <v>9077</v>
      </c>
      <c r="C13606" s="83" t="s">
        <v>225</v>
      </c>
      <c r="D13606" s="84">
        <v>16.440000000000001</v>
      </c>
      <c r="E13606" s="522" t="s">
        <v>12890</v>
      </c>
    </row>
    <row r="13607" spans="1:5" ht="13.5" x14ac:dyDescent="0.25">
      <c r="A13607" s="83">
        <v>12623</v>
      </c>
      <c r="B13607" s="83" t="s">
        <v>13312</v>
      </c>
      <c r="C13607" s="83" t="s">
        <v>206</v>
      </c>
      <c r="D13607" s="84">
        <v>70.540000000000006</v>
      </c>
      <c r="E13607" s="522" t="s">
        <v>12890</v>
      </c>
    </row>
    <row r="13608" spans="1:5" ht="13.5" x14ac:dyDescent="0.25">
      <c r="A13608" s="83">
        <v>34498</v>
      </c>
      <c r="B13608" s="83" t="s">
        <v>9079</v>
      </c>
      <c r="C13608" s="83" t="s">
        <v>225</v>
      </c>
      <c r="D13608" s="84">
        <v>116.17</v>
      </c>
      <c r="E13608" s="522" t="s">
        <v>12890</v>
      </c>
    </row>
    <row r="13609" spans="1:5" ht="13.5" x14ac:dyDescent="0.25">
      <c r="A13609" s="83">
        <v>13244</v>
      </c>
      <c r="B13609" s="83" t="s">
        <v>9080</v>
      </c>
      <c r="C13609" s="83" t="s">
        <v>225</v>
      </c>
      <c r="D13609" s="84">
        <v>48.9</v>
      </c>
      <c r="E13609" s="522" t="s">
        <v>12890</v>
      </c>
    </row>
    <row r="13610" spans="1:5" ht="13.5" x14ac:dyDescent="0.25">
      <c r="A13610" s="83">
        <v>38998</v>
      </c>
      <c r="B13610" s="83" t="s">
        <v>13313</v>
      </c>
      <c r="C13610" s="83" t="s">
        <v>225</v>
      </c>
      <c r="D13610" s="84">
        <v>10.83</v>
      </c>
      <c r="E13610" s="522" t="s">
        <v>12890</v>
      </c>
    </row>
    <row r="13611" spans="1:5" ht="13.5" x14ac:dyDescent="0.25">
      <c r="A13611" s="83">
        <v>38999</v>
      </c>
      <c r="B13611" s="83" t="s">
        <v>13314</v>
      </c>
      <c r="C13611" s="83" t="s">
        <v>225</v>
      </c>
      <c r="D13611" s="84">
        <v>27.38</v>
      </c>
      <c r="E13611" s="522" t="s">
        <v>12890</v>
      </c>
    </row>
    <row r="13612" spans="1:5" ht="13.5" x14ac:dyDescent="0.25">
      <c r="A13612" s="83">
        <v>38996</v>
      </c>
      <c r="B13612" s="83" t="s">
        <v>13315</v>
      </c>
      <c r="C13612" s="83" t="s">
        <v>225</v>
      </c>
      <c r="D13612" s="84">
        <v>19.350000000000001</v>
      </c>
      <c r="E13612" s="522" t="s">
        <v>12890</v>
      </c>
    </row>
    <row r="13613" spans="1:5" ht="13.5" x14ac:dyDescent="0.25">
      <c r="A13613" s="83">
        <v>44173</v>
      </c>
      <c r="B13613" s="83" t="s">
        <v>13316</v>
      </c>
      <c r="C13613" s="83" t="s">
        <v>225</v>
      </c>
      <c r="D13613" s="84">
        <v>18.82</v>
      </c>
      <c r="E13613" s="522" t="s">
        <v>12890</v>
      </c>
    </row>
    <row r="13614" spans="1:5" ht="13.5" x14ac:dyDescent="0.25">
      <c r="A13614" s="83">
        <v>44174</v>
      </c>
      <c r="B13614" s="83" t="s">
        <v>13317</v>
      </c>
      <c r="C13614" s="83" t="s">
        <v>225</v>
      </c>
      <c r="D13614" s="84">
        <v>30.8</v>
      </c>
      <c r="E13614" s="522" t="s">
        <v>12890</v>
      </c>
    </row>
    <row r="13615" spans="1:5" ht="13.5" x14ac:dyDescent="0.25">
      <c r="A13615" s="83">
        <v>38997</v>
      </c>
      <c r="B13615" s="83" t="s">
        <v>13318</v>
      </c>
      <c r="C13615" s="83" t="s">
        <v>225</v>
      </c>
      <c r="D13615" s="84">
        <v>27.68</v>
      </c>
      <c r="E13615" s="522" t="s">
        <v>12890</v>
      </c>
    </row>
    <row r="13616" spans="1:5" ht="13.5" x14ac:dyDescent="0.25">
      <c r="A13616" s="83">
        <v>39600</v>
      </c>
      <c r="B13616" s="83" t="s">
        <v>13319</v>
      </c>
      <c r="C13616" s="83" t="s">
        <v>225</v>
      </c>
      <c r="D13616" s="84">
        <v>10.48</v>
      </c>
      <c r="E13616" s="522" t="s">
        <v>12890</v>
      </c>
    </row>
    <row r="13617" spans="1:5" ht="13.5" x14ac:dyDescent="0.25">
      <c r="A13617" s="83">
        <v>39601</v>
      </c>
      <c r="B13617" s="83" t="s">
        <v>13320</v>
      </c>
      <c r="C13617" s="83" t="s">
        <v>225</v>
      </c>
      <c r="D13617" s="84">
        <v>22.24</v>
      </c>
      <c r="E13617" s="522" t="s">
        <v>12890</v>
      </c>
    </row>
    <row r="13618" spans="1:5" ht="13.5" x14ac:dyDescent="0.25">
      <c r="A13618" s="83">
        <v>39862</v>
      </c>
      <c r="B13618" s="83" t="s">
        <v>9085</v>
      </c>
      <c r="C13618" s="83" t="s">
        <v>225</v>
      </c>
      <c r="D13618" s="84">
        <v>13.32</v>
      </c>
      <c r="E13618" s="522" t="s">
        <v>12890</v>
      </c>
    </row>
    <row r="13619" spans="1:5" ht="13.5" x14ac:dyDescent="0.25">
      <c r="A13619" s="83">
        <v>39863</v>
      </c>
      <c r="B13619" s="83" t="s">
        <v>9086</v>
      </c>
      <c r="C13619" s="83" t="s">
        <v>225</v>
      </c>
      <c r="D13619" s="84">
        <v>13.51</v>
      </c>
      <c r="E13619" s="522" t="s">
        <v>12890</v>
      </c>
    </row>
    <row r="13620" spans="1:5" ht="13.5" x14ac:dyDescent="0.25">
      <c r="A13620" s="83">
        <v>39864</v>
      </c>
      <c r="B13620" s="83" t="s">
        <v>9087</v>
      </c>
      <c r="C13620" s="83" t="s">
        <v>225</v>
      </c>
      <c r="D13620" s="84">
        <v>16.760000000000002</v>
      </c>
      <c r="E13620" s="522" t="s">
        <v>12890</v>
      </c>
    </row>
    <row r="13621" spans="1:5" ht="13.5" x14ac:dyDescent="0.25">
      <c r="A13621" s="83">
        <v>39865</v>
      </c>
      <c r="B13621" s="83" t="s">
        <v>9088</v>
      </c>
      <c r="C13621" s="83" t="s">
        <v>225</v>
      </c>
      <c r="D13621" s="84">
        <v>23.63</v>
      </c>
      <c r="E13621" s="522" t="s">
        <v>12890</v>
      </c>
    </row>
    <row r="13622" spans="1:5" ht="13.5" x14ac:dyDescent="0.25">
      <c r="A13622" s="83">
        <v>2517</v>
      </c>
      <c r="B13622" s="83" t="s">
        <v>9089</v>
      </c>
      <c r="C13622" s="83" t="s">
        <v>225</v>
      </c>
      <c r="D13622" s="84">
        <v>24.03</v>
      </c>
      <c r="E13622" s="522" t="s">
        <v>12890</v>
      </c>
    </row>
    <row r="13623" spans="1:5" ht="13.5" x14ac:dyDescent="0.25">
      <c r="A13623" s="83">
        <v>2522</v>
      </c>
      <c r="B13623" s="83" t="s">
        <v>9090</v>
      </c>
      <c r="C13623" s="83" t="s">
        <v>225</v>
      </c>
      <c r="D13623" s="84">
        <v>15.53</v>
      </c>
      <c r="E13623" s="522" t="s">
        <v>12890</v>
      </c>
    </row>
    <row r="13624" spans="1:5" ht="13.5" x14ac:dyDescent="0.25">
      <c r="A13624" s="83">
        <v>2548</v>
      </c>
      <c r="B13624" s="83" t="s">
        <v>9091</v>
      </c>
      <c r="C13624" s="83" t="s">
        <v>225</v>
      </c>
      <c r="D13624" s="84">
        <v>9.5500000000000007</v>
      </c>
      <c r="E13624" s="522" t="s">
        <v>12890</v>
      </c>
    </row>
    <row r="13625" spans="1:5" ht="13.5" x14ac:dyDescent="0.25">
      <c r="A13625" s="83">
        <v>2516</v>
      </c>
      <c r="B13625" s="83" t="s">
        <v>9092</v>
      </c>
      <c r="C13625" s="83" t="s">
        <v>225</v>
      </c>
      <c r="D13625" s="84">
        <v>12.47</v>
      </c>
      <c r="E13625" s="522" t="s">
        <v>12890</v>
      </c>
    </row>
    <row r="13626" spans="1:5" ht="13.5" x14ac:dyDescent="0.25">
      <c r="A13626" s="83">
        <v>2518</v>
      </c>
      <c r="B13626" s="83" t="s">
        <v>9093</v>
      </c>
      <c r="C13626" s="83" t="s">
        <v>225</v>
      </c>
      <c r="D13626" s="84">
        <v>114.4</v>
      </c>
      <c r="E13626" s="522" t="s">
        <v>12890</v>
      </c>
    </row>
    <row r="13627" spans="1:5" ht="13.5" x14ac:dyDescent="0.25">
      <c r="A13627" s="83">
        <v>2521</v>
      </c>
      <c r="B13627" s="83" t="s">
        <v>9094</v>
      </c>
      <c r="C13627" s="83" t="s">
        <v>225</v>
      </c>
      <c r="D13627" s="84">
        <v>48.7</v>
      </c>
      <c r="E13627" s="522" t="s">
        <v>12890</v>
      </c>
    </row>
    <row r="13628" spans="1:5" ht="13.5" x14ac:dyDescent="0.25">
      <c r="A13628" s="83">
        <v>2515</v>
      </c>
      <c r="B13628" s="83" t="s">
        <v>9095</v>
      </c>
      <c r="C13628" s="83" t="s">
        <v>225</v>
      </c>
      <c r="D13628" s="84">
        <v>10.38</v>
      </c>
      <c r="E13628" s="522" t="s">
        <v>12890</v>
      </c>
    </row>
    <row r="13629" spans="1:5" ht="13.5" x14ac:dyDescent="0.25">
      <c r="A13629" s="83">
        <v>2519</v>
      </c>
      <c r="B13629" s="83" t="s">
        <v>9096</v>
      </c>
      <c r="C13629" s="83" t="s">
        <v>225</v>
      </c>
      <c r="D13629" s="84">
        <v>137.94</v>
      </c>
      <c r="E13629" s="522" t="s">
        <v>12890</v>
      </c>
    </row>
    <row r="13630" spans="1:5" ht="13.5" x14ac:dyDescent="0.25">
      <c r="A13630" s="83">
        <v>2520</v>
      </c>
      <c r="B13630" s="83" t="s">
        <v>9097</v>
      </c>
      <c r="C13630" s="83" t="s">
        <v>225</v>
      </c>
      <c r="D13630" s="84">
        <v>253.89</v>
      </c>
      <c r="E13630" s="522" t="s">
        <v>12890</v>
      </c>
    </row>
    <row r="13631" spans="1:5" ht="13.5" x14ac:dyDescent="0.25">
      <c r="A13631" s="83">
        <v>1602</v>
      </c>
      <c r="B13631" s="83" t="s">
        <v>9098</v>
      </c>
      <c r="C13631" s="83" t="s">
        <v>225</v>
      </c>
      <c r="D13631" s="84">
        <v>54.18</v>
      </c>
      <c r="E13631" s="522" t="s">
        <v>12890</v>
      </c>
    </row>
    <row r="13632" spans="1:5" ht="13.5" x14ac:dyDescent="0.25">
      <c r="A13632" s="83">
        <v>1601</v>
      </c>
      <c r="B13632" s="83" t="s">
        <v>9099</v>
      </c>
      <c r="C13632" s="83" t="s">
        <v>225</v>
      </c>
      <c r="D13632" s="84">
        <v>48.29</v>
      </c>
      <c r="E13632" s="522" t="s">
        <v>12890</v>
      </c>
    </row>
    <row r="13633" spans="1:5" ht="13.5" x14ac:dyDescent="0.25">
      <c r="A13633" s="83">
        <v>1598</v>
      </c>
      <c r="B13633" s="83" t="s">
        <v>9100</v>
      </c>
      <c r="C13633" s="83" t="s">
        <v>225</v>
      </c>
      <c r="D13633" s="84">
        <v>14.29</v>
      </c>
      <c r="E13633" s="522" t="s">
        <v>12890</v>
      </c>
    </row>
    <row r="13634" spans="1:5" ht="13.5" x14ac:dyDescent="0.25">
      <c r="A13634" s="83">
        <v>1600</v>
      </c>
      <c r="B13634" s="83" t="s">
        <v>9101</v>
      </c>
      <c r="C13634" s="83" t="s">
        <v>225</v>
      </c>
      <c r="D13634" s="84">
        <v>21.09</v>
      </c>
      <c r="E13634" s="522" t="s">
        <v>12890</v>
      </c>
    </row>
    <row r="13635" spans="1:5" ht="13.5" x14ac:dyDescent="0.25">
      <c r="A13635" s="83">
        <v>1603</v>
      </c>
      <c r="B13635" s="83" t="s">
        <v>9102</v>
      </c>
      <c r="C13635" s="83" t="s">
        <v>225</v>
      </c>
      <c r="D13635" s="84">
        <v>81.8</v>
      </c>
      <c r="E13635" s="522" t="s">
        <v>12890</v>
      </c>
    </row>
    <row r="13636" spans="1:5" ht="13.5" x14ac:dyDescent="0.25">
      <c r="A13636" s="83">
        <v>1599</v>
      </c>
      <c r="B13636" s="83" t="s">
        <v>9103</v>
      </c>
      <c r="C13636" s="83" t="s">
        <v>225</v>
      </c>
      <c r="D13636" s="84">
        <v>16.579999999999998</v>
      </c>
      <c r="E13636" s="522" t="s">
        <v>12890</v>
      </c>
    </row>
    <row r="13637" spans="1:5" ht="13.5" x14ac:dyDescent="0.25">
      <c r="A13637" s="83">
        <v>1597</v>
      </c>
      <c r="B13637" s="83" t="s">
        <v>9104</v>
      </c>
      <c r="C13637" s="83" t="s">
        <v>225</v>
      </c>
      <c r="D13637" s="84">
        <v>13.43</v>
      </c>
      <c r="E13637" s="522" t="s">
        <v>12890</v>
      </c>
    </row>
    <row r="13638" spans="1:5" ht="13.5" x14ac:dyDescent="0.25">
      <c r="A13638" s="83">
        <v>39602</v>
      </c>
      <c r="B13638" s="83" t="s">
        <v>13321</v>
      </c>
      <c r="C13638" s="83" t="s">
        <v>225</v>
      </c>
      <c r="D13638" s="84">
        <v>1.1100000000000001</v>
      </c>
      <c r="E13638" s="522" t="s">
        <v>12890</v>
      </c>
    </row>
    <row r="13639" spans="1:5" ht="13.5" x14ac:dyDescent="0.25">
      <c r="A13639" s="83">
        <v>39603</v>
      </c>
      <c r="B13639" s="83" t="s">
        <v>13322</v>
      </c>
      <c r="C13639" s="83" t="s">
        <v>225</v>
      </c>
      <c r="D13639" s="84">
        <v>2.37</v>
      </c>
      <c r="E13639" s="522" t="s">
        <v>12890</v>
      </c>
    </row>
    <row r="13640" spans="1:5" ht="13.5" x14ac:dyDescent="0.25">
      <c r="A13640" s="83">
        <v>11821</v>
      </c>
      <c r="B13640" s="83" t="s">
        <v>9109</v>
      </c>
      <c r="C13640" s="83" t="s">
        <v>225</v>
      </c>
      <c r="D13640" s="84">
        <v>11.03</v>
      </c>
      <c r="E13640" s="522" t="s">
        <v>12890</v>
      </c>
    </row>
    <row r="13641" spans="1:5" ht="13.5" x14ac:dyDescent="0.25">
      <c r="A13641" s="83">
        <v>1562</v>
      </c>
      <c r="B13641" s="83" t="s">
        <v>9110</v>
      </c>
      <c r="C13641" s="83" t="s">
        <v>225</v>
      </c>
      <c r="D13641" s="84">
        <v>18.07</v>
      </c>
      <c r="E13641" s="522" t="s">
        <v>12890</v>
      </c>
    </row>
    <row r="13642" spans="1:5" ht="13.5" x14ac:dyDescent="0.25">
      <c r="A13642" s="83">
        <v>1563</v>
      </c>
      <c r="B13642" s="83" t="s">
        <v>9111</v>
      </c>
      <c r="C13642" s="83" t="s">
        <v>225</v>
      </c>
      <c r="D13642" s="84">
        <v>24.25</v>
      </c>
      <c r="E13642" s="522" t="s">
        <v>12890</v>
      </c>
    </row>
    <row r="13643" spans="1:5" ht="13.5" x14ac:dyDescent="0.25">
      <c r="A13643" s="83">
        <v>11856</v>
      </c>
      <c r="B13643" s="83" t="s">
        <v>9112</v>
      </c>
      <c r="C13643" s="83" t="s">
        <v>225</v>
      </c>
      <c r="D13643" s="84">
        <v>7.23</v>
      </c>
      <c r="E13643" s="522" t="s">
        <v>12890</v>
      </c>
    </row>
    <row r="13644" spans="1:5" ht="13.5" x14ac:dyDescent="0.25">
      <c r="A13644" s="83">
        <v>11857</v>
      </c>
      <c r="B13644" s="83" t="s">
        <v>9113</v>
      </c>
      <c r="C13644" s="83" t="s">
        <v>225</v>
      </c>
      <c r="D13644" s="84">
        <v>38.049999999999997</v>
      </c>
      <c r="E13644" s="522" t="s">
        <v>12890</v>
      </c>
    </row>
    <row r="13645" spans="1:5" ht="13.5" x14ac:dyDescent="0.25">
      <c r="A13645" s="83">
        <v>11858</v>
      </c>
      <c r="B13645" s="83" t="s">
        <v>9114</v>
      </c>
      <c r="C13645" s="83" t="s">
        <v>225</v>
      </c>
      <c r="D13645" s="84">
        <v>47.22</v>
      </c>
      <c r="E13645" s="522" t="s">
        <v>12890</v>
      </c>
    </row>
    <row r="13646" spans="1:5" ht="13.5" x14ac:dyDescent="0.25">
      <c r="A13646" s="83">
        <v>1539</v>
      </c>
      <c r="B13646" s="83" t="s">
        <v>9115</v>
      </c>
      <c r="C13646" s="83" t="s">
        <v>225</v>
      </c>
      <c r="D13646" s="84">
        <v>8.49</v>
      </c>
      <c r="E13646" s="522" t="s">
        <v>12890</v>
      </c>
    </row>
    <row r="13647" spans="1:5" ht="13.5" x14ac:dyDescent="0.25">
      <c r="A13647" s="83">
        <v>11859</v>
      </c>
      <c r="B13647" s="83" t="s">
        <v>9116</v>
      </c>
      <c r="C13647" s="83" t="s">
        <v>225</v>
      </c>
      <c r="D13647" s="84">
        <v>64.25</v>
      </c>
      <c r="E13647" s="522" t="s">
        <v>12890</v>
      </c>
    </row>
    <row r="13648" spans="1:5" ht="13.5" x14ac:dyDescent="0.25">
      <c r="A13648" s="83">
        <v>1550</v>
      </c>
      <c r="B13648" s="83" t="s">
        <v>9117</v>
      </c>
      <c r="C13648" s="83" t="s">
        <v>225</v>
      </c>
      <c r="D13648" s="84">
        <v>8.9600000000000009</v>
      </c>
      <c r="E13648" s="522" t="s">
        <v>12890</v>
      </c>
    </row>
    <row r="13649" spans="1:5" ht="13.5" x14ac:dyDescent="0.25">
      <c r="A13649" s="83">
        <v>11854</v>
      </c>
      <c r="B13649" s="83" t="s">
        <v>9118</v>
      </c>
      <c r="C13649" s="83" t="s">
        <v>225</v>
      </c>
      <c r="D13649" s="84">
        <v>11.2</v>
      </c>
      <c r="E13649" s="522" t="s">
        <v>12890</v>
      </c>
    </row>
    <row r="13650" spans="1:5" ht="13.5" x14ac:dyDescent="0.25">
      <c r="A13650" s="83">
        <v>11862</v>
      </c>
      <c r="B13650" s="83" t="s">
        <v>9119</v>
      </c>
      <c r="C13650" s="83" t="s">
        <v>225</v>
      </c>
      <c r="D13650" s="84">
        <v>15.71</v>
      </c>
      <c r="E13650" s="522" t="s">
        <v>12890</v>
      </c>
    </row>
    <row r="13651" spans="1:5" ht="13.5" x14ac:dyDescent="0.25">
      <c r="A13651" s="83">
        <v>11863</v>
      </c>
      <c r="B13651" s="83" t="s">
        <v>9120</v>
      </c>
      <c r="C13651" s="83" t="s">
        <v>225</v>
      </c>
      <c r="D13651" s="84">
        <v>6.34</v>
      </c>
      <c r="E13651" s="522" t="s">
        <v>12890</v>
      </c>
    </row>
    <row r="13652" spans="1:5" ht="13.5" x14ac:dyDescent="0.25">
      <c r="A13652" s="83">
        <v>11855</v>
      </c>
      <c r="B13652" s="83" t="s">
        <v>9121</v>
      </c>
      <c r="C13652" s="83" t="s">
        <v>225</v>
      </c>
      <c r="D13652" s="84">
        <v>23.45</v>
      </c>
      <c r="E13652" s="522" t="s">
        <v>12890</v>
      </c>
    </row>
    <row r="13653" spans="1:5" ht="13.5" x14ac:dyDescent="0.25">
      <c r="A13653" s="83">
        <v>11864</v>
      </c>
      <c r="B13653" s="83" t="s">
        <v>9122</v>
      </c>
      <c r="C13653" s="83" t="s">
        <v>225</v>
      </c>
      <c r="D13653" s="84">
        <v>35.46</v>
      </c>
      <c r="E13653" s="522" t="s">
        <v>12890</v>
      </c>
    </row>
    <row r="13654" spans="1:5" ht="13.5" x14ac:dyDescent="0.25">
      <c r="A13654" s="83">
        <v>2527</v>
      </c>
      <c r="B13654" s="83" t="s">
        <v>9123</v>
      </c>
      <c r="C13654" s="83" t="s">
        <v>225</v>
      </c>
      <c r="D13654" s="84">
        <v>8.6</v>
      </c>
      <c r="E13654" s="522" t="s">
        <v>12890</v>
      </c>
    </row>
    <row r="13655" spans="1:5" ht="13.5" x14ac:dyDescent="0.25">
      <c r="A13655" s="83">
        <v>2526</v>
      </c>
      <c r="B13655" s="83" t="s">
        <v>9124</v>
      </c>
      <c r="C13655" s="83" t="s">
        <v>225</v>
      </c>
      <c r="D13655" s="84">
        <v>5.51</v>
      </c>
      <c r="E13655" s="522" t="s">
        <v>12890</v>
      </c>
    </row>
    <row r="13656" spans="1:5" ht="13.5" x14ac:dyDescent="0.25">
      <c r="A13656" s="83">
        <v>2487</v>
      </c>
      <c r="B13656" s="83" t="s">
        <v>9125</v>
      </c>
      <c r="C13656" s="83" t="s">
        <v>225</v>
      </c>
      <c r="D13656" s="84">
        <v>1.88</v>
      </c>
      <c r="E13656" s="522" t="s">
        <v>12890</v>
      </c>
    </row>
    <row r="13657" spans="1:5" ht="13.5" x14ac:dyDescent="0.25">
      <c r="A13657" s="83">
        <v>2483</v>
      </c>
      <c r="B13657" s="83" t="s">
        <v>9126</v>
      </c>
      <c r="C13657" s="83" t="s">
        <v>225</v>
      </c>
      <c r="D13657" s="84">
        <v>3.92</v>
      </c>
      <c r="E13657" s="522" t="s">
        <v>12890</v>
      </c>
    </row>
    <row r="13658" spans="1:5" ht="13.5" x14ac:dyDescent="0.25">
      <c r="A13658" s="83">
        <v>2528</v>
      </c>
      <c r="B13658" s="83" t="s">
        <v>9127</v>
      </c>
      <c r="C13658" s="83" t="s">
        <v>225</v>
      </c>
      <c r="D13658" s="84">
        <v>21.65</v>
      </c>
      <c r="E13658" s="522" t="s">
        <v>12890</v>
      </c>
    </row>
    <row r="13659" spans="1:5" ht="13.5" x14ac:dyDescent="0.25">
      <c r="A13659" s="83">
        <v>2489</v>
      </c>
      <c r="B13659" s="83" t="s">
        <v>9128</v>
      </c>
      <c r="C13659" s="83" t="s">
        <v>225</v>
      </c>
      <c r="D13659" s="84">
        <v>9.5299999999999994</v>
      </c>
      <c r="E13659" s="522" t="s">
        <v>12890</v>
      </c>
    </row>
    <row r="13660" spans="1:5" ht="13.5" x14ac:dyDescent="0.25">
      <c r="A13660" s="83">
        <v>2488</v>
      </c>
      <c r="B13660" s="83" t="s">
        <v>9129</v>
      </c>
      <c r="C13660" s="83" t="s">
        <v>225</v>
      </c>
      <c r="D13660" s="84">
        <v>2.2000000000000002</v>
      </c>
      <c r="E13660" s="522" t="s">
        <v>12890</v>
      </c>
    </row>
    <row r="13661" spans="1:5" ht="13.5" x14ac:dyDescent="0.25">
      <c r="A13661" s="83">
        <v>2484</v>
      </c>
      <c r="B13661" s="83" t="s">
        <v>9130</v>
      </c>
      <c r="C13661" s="83" t="s">
        <v>225</v>
      </c>
      <c r="D13661" s="84">
        <v>31.44</v>
      </c>
      <c r="E13661" s="522" t="s">
        <v>12890</v>
      </c>
    </row>
    <row r="13662" spans="1:5" ht="13.5" x14ac:dyDescent="0.25">
      <c r="A13662" s="83">
        <v>2485</v>
      </c>
      <c r="B13662" s="83" t="s">
        <v>9131</v>
      </c>
      <c r="C13662" s="83" t="s">
        <v>225</v>
      </c>
      <c r="D13662" s="84">
        <v>49.28</v>
      </c>
      <c r="E13662" s="522" t="s">
        <v>12890</v>
      </c>
    </row>
    <row r="13663" spans="1:5" ht="13.5" x14ac:dyDescent="0.25">
      <c r="A13663" s="83">
        <v>44247</v>
      </c>
      <c r="B13663" s="83" t="s">
        <v>13323</v>
      </c>
      <c r="C13663" s="83" t="s">
        <v>225</v>
      </c>
      <c r="D13663" s="84">
        <v>1724.11</v>
      </c>
      <c r="E13663" s="522" t="s">
        <v>12890</v>
      </c>
    </row>
    <row r="13664" spans="1:5" ht="13.5" x14ac:dyDescent="0.25">
      <c r="A13664" s="83">
        <v>38005</v>
      </c>
      <c r="B13664" s="83" t="s">
        <v>9132</v>
      </c>
      <c r="C13664" s="83" t="s">
        <v>225</v>
      </c>
      <c r="D13664" s="84">
        <v>20.5</v>
      </c>
      <c r="E13664" s="522" t="s">
        <v>12890</v>
      </c>
    </row>
    <row r="13665" spans="1:5" ht="13.5" x14ac:dyDescent="0.25">
      <c r="A13665" s="83">
        <v>38006</v>
      </c>
      <c r="B13665" s="83" t="s">
        <v>9133</v>
      </c>
      <c r="C13665" s="83" t="s">
        <v>225</v>
      </c>
      <c r="D13665" s="84">
        <v>27.24</v>
      </c>
      <c r="E13665" s="522" t="s">
        <v>12890</v>
      </c>
    </row>
    <row r="13666" spans="1:5" ht="13.5" x14ac:dyDescent="0.25">
      <c r="A13666" s="83">
        <v>38428</v>
      </c>
      <c r="B13666" s="83" t="s">
        <v>9134</v>
      </c>
      <c r="C13666" s="83" t="s">
        <v>225</v>
      </c>
      <c r="D13666" s="84">
        <v>24.39</v>
      </c>
      <c r="E13666" s="522" t="s">
        <v>12890</v>
      </c>
    </row>
    <row r="13667" spans="1:5" ht="13.5" x14ac:dyDescent="0.25">
      <c r="A13667" s="83">
        <v>38007</v>
      </c>
      <c r="B13667" s="83" t="s">
        <v>9135</v>
      </c>
      <c r="C13667" s="83" t="s">
        <v>225</v>
      </c>
      <c r="D13667" s="84">
        <v>31.43</v>
      </c>
      <c r="E13667" s="522" t="s">
        <v>12890</v>
      </c>
    </row>
    <row r="13668" spans="1:5" ht="13.5" x14ac:dyDescent="0.25">
      <c r="A13668" s="83">
        <v>38008</v>
      </c>
      <c r="B13668" s="83" t="s">
        <v>9136</v>
      </c>
      <c r="C13668" s="83" t="s">
        <v>225</v>
      </c>
      <c r="D13668" s="84">
        <v>50.29</v>
      </c>
      <c r="E13668" s="522" t="s">
        <v>12890</v>
      </c>
    </row>
    <row r="13669" spans="1:5" ht="13.5" x14ac:dyDescent="0.25">
      <c r="A13669" s="83">
        <v>38009</v>
      </c>
      <c r="B13669" s="83" t="s">
        <v>9137</v>
      </c>
      <c r="C13669" s="83" t="s">
        <v>225</v>
      </c>
      <c r="D13669" s="84">
        <v>61.57</v>
      </c>
      <c r="E13669" s="522" t="s">
        <v>12890</v>
      </c>
    </row>
    <row r="13670" spans="1:5" ht="13.5" x14ac:dyDescent="0.25">
      <c r="A13670" s="83">
        <v>44248</v>
      </c>
      <c r="B13670" s="83" t="s">
        <v>13324</v>
      </c>
      <c r="C13670" s="83" t="s">
        <v>225</v>
      </c>
      <c r="D13670" s="84">
        <v>100.36</v>
      </c>
      <c r="E13670" s="522" t="s">
        <v>12890</v>
      </c>
    </row>
    <row r="13671" spans="1:5" ht="13.5" x14ac:dyDescent="0.25">
      <c r="A13671" s="83">
        <v>44249</v>
      </c>
      <c r="B13671" s="83" t="s">
        <v>13325</v>
      </c>
      <c r="C13671" s="83" t="s">
        <v>225</v>
      </c>
      <c r="D13671" s="84">
        <v>387.21</v>
      </c>
      <c r="E13671" s="522" t="s">
        <v>12890</v>
      </c>
    </row>
    <row r="13672" spans="1:5" ht="13.5" x14ac:dyDescent="0.25">
      <c r="A13672" s="83">
        <v>44250</v>
      </c>
      <c r="B13672" s="83" t="s">
        <v>13326</v>
      </c>
      <c r="C13672" s="83" t="s">
        <v>225</v>
      </c>
      <c r="D13672" s="84">
        <v>562.32000000000005</v>
      </c>
      <c r="E13672" s="522" t="s">
        <v>12890</v>
      </c>
    </row>
    <row r="13673" spans="1:5" ht="13.5" x14ac:dyDescent="0.25">
      <c r="A13673" s="83">
        <v>39279</v>
      </c>
      <c r="B13673" s="83" t="s">
        <v>9138</v>
      </c>
      <c r="C13673" s="83" t="s">
        <v>225</v>
      </c>
      <c r="D13673" s="84">
        <v>10.64</v>
      </c>
      <c r="E13673" s="522" t="s">
        <v>12890</v>
      </c>
    </row>
    <row r="13674" spans="1:5" ht="13.5" x14ac:dyDescent="0.25">
      <c r="A13674" s="83">
        <v>38845</v>
      </c>
      <c r="B13674" s="83" t="s">
        <v>9139</v>
      </c>
      <c r="C13674" s="83" t="s">
        <v>225</v>
      </c>
      <c r="D13674" s="84">
        <v>15.41</v>
      </c>
      <c r="E13674" s="522" t="s">
        <v>12890</v>
      </c>
    </row>
    <row r="13675" spans="1:5" ht="13.5" x14ac:dyDescent="0.25">
      <c r="A13675" s="83">
        <v>39280</v>
      </c>
      <c r="B13675" s="83" t="s">
        <v>9140</v>
      </c>
      <c r="C13675" s="83" t="s">
        <v>225</v>
      </c>
      <c r="D13675" s="84">
        <v>13.81</v>
      </c>
      <c r="E13675" s="522" t="s">
        <v>12890</v>
      </c>
    </row>
    <row r="13676" spans="1:5" ht="13.5" x14ac:dyDescent="0.25">
      <c r="A13676" s="83">
        <v>39281</v>
      </c>
      <c r="B13676" s="83" t="s">
        <v>9141</v>
      </c>
      <c r="C13676" s="83" t="s">
        <v>225</v>
      </c>
      <c r="D13676" s="84">
        <v>18.170000000000002</v>
      </c>
      <c r="E13676" s="522" t="s">
        <v>12890</v>
      </c>
    </row>
    <row r="13677" spans="1:5" ht="13.5" x14ac:dyDescent="0.25">
      <c r="A13677" s="83">
        <v>38849</v>
      </c>
      <c r="B13677" s="83" t="s">
        <v>9142</v>
      </c>
      <c r="C13677" s="83" t="s">
        <v>225</v>
      </c>
      <c r="D13677" s="84">
        <v>15.57</v>
      </c>
      <c r="E13677" s="522" t="s">
        <v>12890</v>
      </c>
    </row>
    <row r="13678" spans="1:5" ht="13.5" x14ac:dyDescent="0.25">
      <c r="A13678" s="83">
        <v>39282</v>
      </c>
      <c r="B13678" s="83" t="s">
        <v>9143</v>
      </c>
      <c r="C13678" s="83" t="s">
        <v>225</v>
      </c>
      <c r="D13678" s="84">
        <v>18.61</v>
      </c>
      <c r="E13678" s="522" t="s">
        <v>12890</v>
      </c>
    </row>
    <row r="13679" spans="1:5" ht="13.5" x14ac:dyDescent="0.25">
      <c r="A13679" s="83">
        <v>38852</v>
      </c>
      <c r="B13679" s="83" t="s">
        <v>9144</v>
      </c>
      <c r="C13679" s="83" t="s">
        <v>225</v>
      </c>
      <c r="D13679" s="84">
        <v>25.32</v>
      </c>
      <c r="E13679" s="522" t="s">
        <v>12890</v>
      </c>
    </row>
    <row r="13680" spans="1:5" ht="13.5" x14ac:dyDescent="0.25">
      <c r="A13680" s="83">
        <v>38844</v>
      </c>
      <c r="B13680" s="83" t="s">
        <v>9145</v>
      </c>
      <c r="C13680" s="83" t="s">
        <v>225</v>
      </c>
      <c r="D13680" s="84">
        <v>7.78</v>
      </c>
      <c r="E13680" s="522" t="s">
        <v>12890</v>
      </c>
    </row>
    <row r="13681" spans="1:5" ht="13.5" x14ac:dyDescent="0.25">
      <c r="A13681" s="83">
        <v>38846</v>
      </c>
      <c r="B13681" s="83" t="s">
        <v>9146</v>
      </c>
      <c r="C13681" s="83" t="s">
        <v>225</v>
      </c>
      <c r="D13681" s="84">
        <v>8.51</v>
      </c>
      <c r="E13681" s="522" t="s">
        <v>12890</v>
      </c>
    </row>
    <row r="13682" spans="1:5" ht="13.5" x14ac:dyDescent="0.25">
      <c r="A13682" s="83">
        <v>38847</v>
      </c>
      <c r="B13682" s="83" t="s">
        <v>9147</v>
      </c>
      <c r="C13682" s="83" t="s">
        <v>225</v>
      </c>
      <c r="D13682" s="84">
        <v>10.47</v>
      </c>
      <c r="E13682" s="522" t="s">
        <v>12890</v>
      </c>
    </row>
    <row r="13683" spans="1:5" ht="13.5" x14ac:dyDescent="0.25">
      <c r="A13683" s="83">
        <v>38850</v>
      </c>
      <c r="B13683" s="83" t="s">
        <v>9148</v>
      </c>
      <c r="C13683" s="83" t="s">
        <v>225</v>
      </c>
      <c r="D13683" s="84">
        <v>14.55</v>
      </c>
      <c r="E13683" s="522" t="s">
        <v>12890</v>
      </c>
    </row>
    <row r="13684" spans="1:5" ht="13.5" x14ac:dyDescent="0.25">
      <c r="A13684" s="83">
        <v>38848</v>
      </c>
      <c r="B13684" s="83" t="s">
        <v>9149</v>
      </c>
      <c r="C13684" s="83" t="s">
        <v>225</v>
      </c>
      <c r="D13684" s="84">
        <v>12.17</v>
      </c>
      <c r="E13684" s="522" t="s">
        <v>12890</v>
      </c>
    </row>
    <row r="13685" spans="1:5" ht="13.5" x14ac:dyDescent="0.25">
      <c r="A13685" s="83">
        <v>38851</v>
      </c>
      <c r="B13685" s="83" t="s">
        <v>9150</v>
      </c>
      <c r="C13685" s="83" t="s">
        <v>225</v>
      </c>
      <c r="D13685" s="84">
        <v>22.12</v>
      </c>
      <c r="E13685" s="522" t="s">
        <v>12890</v>
      </c>
    </row>
    <row r="13686" spans="1:5" ht="13.5" x14ac:dyDescent="0.25">
      <c r="A13686" s="83">
        <v>38860</v>
      </c>
      <c r="B13686" s="83" t="s">
        <v>9151</v>
      </c>
      <c r="C13686" s="83" t="s">
        <v>225</v>
      </c>
      <c r="D13686" s="84">
        <v>6.25</v>
      </c>
      <c r="E13686" s="522" t="s">
        <v>12890</v>
      </c>
    </row>
    <row r="13687" spans="1:5" ht="13.5" x14ac:dyDescent="0.25">
      <c r="A13687" s="83">
        <v>38861</v>
      </c>
      <c r="B13687" s="83" t="s">
        <v>9152</v>
      </c>
      <c r="C13687" s="83" t="s">
        <v>225</v>
      </c>
      <c r="D13687" s="84">
        <v>8.41</v>
      </c>
      <c r="E13687" s="522" t="s">
        <v>12890</v>
      </c>
    </row>
    <row r="13688" spans="1:5" ht="13.5" x14ac:dyDescent="0.25">
      <c r="A13688" s="83">
        <v>38862</v>
      </c>
      <c r="B13688" s="83" t="s">
        <v>9153</v>
      </c>
      <c r="C13688" s="83" t="s">
        <v>225</v>
      </c>
      <c r="D13688" s="84">
        <v>7.09</v>
      </c>
      <c r="E13688" s="522" t="s">
        <v>12890</v>
      </c>
    </row>
    <row r="13689" spans="1:5" ht="13.5" x14ac:dyDescent="0.25">
      <c r="A13689" s="83">
        <v>38863</v>
      </c>
      <c r="B13689" s="83" t="s">
        <v>9154</v>
      </c>
      <c r="C13689" s="83" t="s">
        <v>225</v>
      </c>
      <c r="D13689" s="84">
        <v>8.15</v>
      </c>
      <c r="E13689" s="522" t="s">
        <v>12890</v>
      </c>
    </row>
    <row r="13690" spans="1:5" ht="13.5" x14ac:dyDescent="0.25">
      <c r="A13690" s="83">
        <v>38865</v>
      </c>
      <c r="B13690" s="83" t="s">
        <v>9155</v>
      </c>
      <c r="C13690" s="83" t="s">
        <v>225</v>
      </c>
      <c r="D13690" s="84">
        <v>11.06</v>
      </c>
      <c r="E13690" s="522" t="s">
        <v>12890</v>
      </c>
    </row>
    <row r="13691" spans="1:5" ht="13.5" x14ac:dyDescent="0.25">
      <c r="A13691" s="83">
        <v>38864</v>
      </c>
      <c r="B13691" s="83" t="s">
        <v>9156</v>
      </c>
      <c r="C13691" s="83" t="s">
        <v>225</v>
      </c>
      <c r="D13691" s="84">
        <v>16.91</v>
      </c>
      <c r="E13691" s="522" t="s">
        <v>12890</v>
      </c>
    </row>
    <row r="13692" spans="1:5" ht="13.5" x14ac:dyDescent="0.25">
      <c r="A13692" s="83">
        <v>38866</v>
      </c>
      <c r="B13692" s="83" t="s">
        <v>9157</v>
      </c>
      <c r="C13692" s="83" t="s">
        <v>225</v>
      </c>
      <c r="D13692" s="84">
        <v>11.91</v>
      </c>
      <c r="E13692" s="522" t="s">
        <v>12890</v>
      </c>
    </row>
    <row r="13693" spans="1:5" ht="13.5" x14ac:dyDescent="0.25">
      <c r="A13693" s="83">
        <v>38868</v>
      </c>
      <c r="B13693" s="83" t="s">
        <v>9158</v>
      </c>
      <c r="C13693" s="83" t="s">
        <v>225</v>
      </c>
      <c r="D13693" s="84">
        <v>19.850000000000001</v>
      </c>
      <c r="E13693" s="522" t="s">
        <v>12890</v>
      </c>
    </row>
    <row r="13694" spans="1:5" ht="13.5" x14ac:dyDescent="0.25">
      <c r="A13694" s="83">
        <v>38853</v>
      </c>
      <c r="B13694" s="83" t="s">
        <v>9159</v>
      </c>
      <c r="C13694" s="83" t="s">
        <v>225</v>
      </c>
      <c r="D13694" s="84">
        <v>6.41</v>
      </c>
      <c r="E13694" s="522" t="s">
        <v>12890</v>
      </c>
    </row>
    <row r="13695" spans="1:5" ht="13.5" x14ac:dyDescent="0.25">
      <c r="A13695" s="83">
        <v>38854</v>
      </c>
      <c r="B13695" s="83" t="s">
        <v>9160</v>
      </c>
      <c r="C13695" s="83" t="s">
        <v>225</v>
      </c>
      <c r="D13695" s="84">
        <v>8.77</v>
      </c>
      <c r="E13695" s="522" t="s">
        <v>12890</v>
      </c>
    </row>
    <row r="13696" spans="1:5" ht="13.5" x14ac:dyDescent="0.25">
      <c r="A13696" s="83">
        <v>38855</v>
      </c>
      <c r="B13696" s="83" t="s">
        <v>9161</v>
      </c>
      <c r="C13696" s="83" t="s">
        <v>225</v>
      </c>
      <c r="D13696" s="84">
        <v>6.5</v>
      </c>
      <c r="E13696" s="522" t="s">
        <v>12890</v>
      </c>
    </row>
    <row r="13697" spans="1:5" ht="13.5" x14ac:dyDescent="0.25">
      <c r="A13697" s="83">
        <v>38856</v>
      </c>
      <c r="B13697" s="83" t="s">
        <v>9162</v>
      </c>
      <c r="C13697" s="83" t="s">
        <v>225</v>
      </c>
      <c r="D13697" s="84">
        <v>10.44</v>
      </c>
      <c r="E13697" s="522" t="s">
        <v>12890</v>
      </c>
    </row>
    <row r="13698" spans="1:5" ht="13.5" x14ac:dyDescent="0.25">
      <c r="A13698" s="83">
        <v>38857</v>
      </c>
      <c r="B13698" s="83" t="s">
        <v>9163</v>
      </c>
      <c r="C13698" s="83" t="s">
        <v>225</v>
      </c>
      <c r="D13698" s="84">
        <v>13.81</v>
      </c>
      <c r="E13698" s="522" t="s">
        <v>12890</v>
      </c>
    </row>
    <row r="13699" spans="1:5" ht="13.5" x14ac:dyDescent="0.25">
      <c r="A13699" s="83">
        <v>38858</v>
      </c>
      <c r="B13699" s="83" t="s">
        <v>9164</v>
      </c>
      <c r="C13699" s="83" t="s">
        <v>225</v>
      </c>
      <c r="D13699" s="84">
        <v>12.56</v>
      </c>
      <c r="E13699" s="522" t="s">
        <v>12890</v>
      </c>
    </row>
    <row r="13700" spans="1:5" ht="13.5" x14ac:dyDescent="0.25">
      <c r="A13700" s="83">
        <v>38859</v>
      </c>
      <c r="B13700" s="83" t="s">
        <v>9165</v>
      </c>
      <c r="C13700" s="83" t="s">
        <v>225</v>
      </c>
      <c r="D13700" s="84">
        <v>20.34</v>
      </c>
      <c r="E13700" s="522" t="s">
        <v>12890</v>
      </c>
    </row>
    <row r="13701" spans="1:5" ht="13.5" x14ac:dyDescent="0.25">
      <c r="A13701" s="83">
        <v>3104</v>
      </c>
      <c r="B13701" s="83" t="s">
        <v>13327</v>
      </c>
      <c r="C13701" s="83" t="s">
        <v>9167</v>
      </c>
      <c r="D13701" s="84">
        <v>125.77</v>
      </c>
      <c r="E13701" s="522" t="s">
        <v>12890</v>
      </c>
    </row>
    <row r="13702" spans="1:5" ht="13.5" x14ac:dyDescent="0.25">
      <c r="A13702" s="83">
        <v>1607</v>
      </c>
      <c r="B13702" s="83" t="s">
        <v>9168</v>
      </c>
      <c r="C13702" s="83" t="s">
        <v>9167</v>
      </c>
      <c r="D13702" s="84">
        <v>0.34</v>
      </c>
      <c r="E13702" s="522" t="s">
        <v>12890</v>
      </c>
    </row>
    <row r="13703" spans="1:5" ht="13.5" x14ac:dyDescent="0.25">
      <c r="A13703" s="83">
        <v>38169</v>
      </c>
      <c r="B13703" s="83" t="s">
        <v>9169</v>
      </c>
      <c r="C13703" s="83" t="s">
        <v>9167</v>
      </c>
      <c r="D13703" s="84">
        <v>76.989999999999995</v>
      </c>
      <c r="E13703" s="522" t="s">
        <v>12890</v>
      </c>
    </row>
    <row r="13704" spans="1:5" ht="13.5" x14ac:dyDescent="0.25">
      <c r="A13704" s="83">
        <v>6142</v>
      </c>
      <c r="B13704" s="83" t="s">
        <v>9170</v>
      </c>
      <c r="C13704" s="83" t="s">
        <v>225</v>
      </c>
      <c r="D13704" s="84">
        <v>9.44</v>
      </c>
      <c r="E13704" s="522" t="s">
        <v>12890</v>
      </c>
    </row>
    <row r="13705" spans="1:5" ht="13.5" x14ac:dyDescent="0.25">
      <c r="A13705" s="83">
        <v>11686</v>
      </c>
      <c r="B13705" s="83" t="s">
        <v>9171</v>
      </c>
      <c r="C13705" s="83" t="s">
        <v>225</v>
      </c>
      <c r="D13705" s="84">
        <v>13.1</v>
      </c>
      <c r="E13705" s="522" t="s">
        <v>12890</v>
      </c>
    </row>
    <row r="13706" spans="1:5" ht="13.5" x14ac:dyDescent="0.25">
      <c r="A13706" s="83">
        <v>37598</v>
      </c>
      <c r="B13706" s="83" t="s">
        <v>9172</v>
      </c>
      <c r="C13706" s="83" t="s">
        <v>225</v>
      </c>
      <c r="D13706" s="84">
        <v>41.06</v>
      </c>
      <c r="E13706" s="522" t="s">
        <v>12890</v>
      </c>
    </row>
    <row r="13707" spans="1:5" ht="13.5" x14ac:dyDescent="0.25">
      <c r="A13707" s="83">
        <v>25398</v>
      </c>
      <c r="B13707" s="83" t="s">
        <v>9173</v>
      </c>
      <c r="C13707" s="83" t="s">
        <v>225</v>
      </c>
      <c r="D13707" s="84">
        <v>4606.4799999999996</v>
      </c>
      <c r="E13707" s="522" t="s">
        <v>12890</v>
      </c>
    </row>
    <row r="13708" spans="1:5" ht="13.5" x14ac:dyDescent="0.25">
      <c r="A13708" s="83">
        <v>25399</v>
      </c>
      <c r="B13708" s="83" t="s">
        <v>9174</v>
      </c>
      <c r="C13708" s="83" t="s">
        <v>225</v>
      </c>
      <c r="D13708" s="84">
        <v>2796.53</v>
      </c>
      <c r="E13708" s="522" t="s">
        <v>12890</v>
      </c>
    </row>
    <row r="13709" spans="1:5" ht="13.5" x14ac:dyDescent="0.25">
      <c r="A13709" s="83">
        <v>43440</v>
      </c>
      <c r="B13709" s="83" t="s">
        <v>9175</v>
      </c>
      <c r="C13709" s="83" t="s">
        <v>225</v>
      </c>
      <c r="D13709" s="84">
        <v>407.48</v>
      </c>
      <c r="E13709" s="522" t="s">
        <v>12890</v>
      </c>
    </row>
    <row r="13710" spans="1:5" ht="13.5" x14ac:dyDescent="0.25">
      <c r="A13710" s="83">
        <v>10667</v>
      </c>
      <c r="B13710" s="83" t="s">
        <v>9176</v>
      </c>
      <c r="C13710" s="83" t="s">
        <v>225</v>
      </c>
      <c r="D13710" s="84">
        <v>22500</v>
      </c>
      <c r="E13710" s="522" t="s">
        <v>12890</v>
      </c>
    </row>
    <row r="13711" spans="1:5" ht="13.5" x14ac:dyDescent="0.25">
      <c r="A13711" s="83">
        <v>1613</v>
      </c>
      <c r="B13711" s="83" t="s">
        <v>9177</v>
      </c>
      <c r="C13711" s="83" t="s">
        <v>225</v>
      </c>
      <c r="D13711" s="84">
        <v>2163.0500000000002</v>
      </c>
      <c r="E13711" s="522" t="s">
        <v>12890</v>
      </c>
    </row>
    <row r="13712" spans="1:5" ht="13.5" x14ac:dyDescent="0.25">
      <c r="A13712" s="83">
        <v>1626</v>
      </c>
      <c r="B13712" s="83" t="s">
        <v>9178</v>
      </c>
      <c r="C13712" s="83" t="s">
        <v>225</v>
      </c>
      <c r="D13712" s="84">
        <v>3235.1</v>
      </c>
      <c r="E13712" s="522" t="s">
        <v>12890</v>
      </c>
    </row>
    <row r="13713" spans="1:5" ht="13.5" x14ac:dyDescent="0.25">
      <c r="A13713" s="83">
        <v>1625</v>
      </c>
      <c r="B13713" s="83" t="s">
        <v>9179</v>
      </c>
      <c r="C13713" s="83" t="s">
        <v>225</v>
      </c>
      <c r="D13713" s="84">
        <v>225.96</v>
      </c>
      <c r="E13713" s="522" t="s">
        <v>12890</v>
      </c>
    </row>
    <row r="13714" spans="1:5" ht="13.5" x14ac:dyDescent="0.25">
      <c r="A13714" s="83">
        <v>1622</v>
      </c>
      <c r="B13714" s="83" t="s">
        <v>9180</v>
      </c>
      <c r="C13714" s="83" t="s">
        <v>225</v>
      </c>
      <c r="D13714" s="84">
        <v>7300.3</v>
      </c>
      <c r="E13714" s="522" t="s">
        <v>12890</v>
      </c>
    </row>
    <row r="13715" spans="1:5" ht="13.5" x14ac:dyDescent="0.25">
      <c r="A13715" s="83">
        <v>1620</v>
      </c>
      <c r="B13715" s="83" t="s">
        <v>9181</v>
      </c>
      <c r="C13715" s="83" t="s">
        <v>225</v>
      </c>
      <c r="D13715" s="84">
        <v>475.99</v>
      </c>
      <c r="E13715" s="522" t="s">
        <v>12890</v>
      </c>
    </row>
    <row r="13716" spans="1:5" ht="13.5" x14ac:dyDescent="0.25">
      <c r="A13716" s="83">
        <v>1629</v>
      </c>
      <c r="B13716" s="83" t="s">
        <v>9182</v>
      </c>
      <c r="C13716" s="83" t="s">
        <v>225</v>
      </c>
      <c r="D13716" s="84">
        <v>17767.189999999999</v>
      </c>
      <c r="E13716" s="522" t="s">
        <v>12890</v>
      </c>
    </row>
    <row r="13717" spans="1:5" ht="13.5" x14ac:dyDescent="0.25">
      <c r="A13717" s="83">
        <v>1627</v>
      </c>
      <c r="B13717" s="83" t="s">
        <v>9183</v>
      </c>
      <c r="C13717" s="83" t="s">
        <v>225</v>
      </c>
      <c r="D13717" s="84">
        <v>909.84</v>
      </c>
      <c r="E13717" s="522" t="s">
        <v>12890</v>
      </c>
    </row>
    <row r="13718" spans="1:5" ht="13.5" x14ac:dyDescent="0.25">
      <c r="A13718" s="83">
        <v>1623</v>
      </c>
      <c r="B13718" s="83" t="s">
        <v>9184</v>
      </c>
      <c r="C13718" s="83" t="s">
        <v>225</v>
      </c>
      <c r="D13718" s="84">
        <v>184.28</v>
      </c>
      <c r="E13718" s="522" t="s">
        <v>12890</v>
      </c>
    </row>
    <row r="13719" spans="1:5" ht="13.5" x14ac:dyDescent="0.25">
      <c r="A13719" s="83">
        <v>1619</v>
      </c>
      <c r="B13719" s="83" t="s">
        <v>9185</v>
      </c>
      <c r="C13719" s="83" t="s">
        <v>225</v>
      </c>
      <c r="D13719" s="84">
        <v>253.49</v>
      </c>
      <c r="E13719" s="522" t="s">
        <v>12890</v>
      </c>
    </row>
    <row r="13720" spans="1:5" ht="13.5" x14ac:dyDescent="0.25">
      <c r="A13720" s="83">
        <v>1630</v>
      </c>
      <c r="B13720" s="83" t="s">
        <v>9186</v>
      </c>
      <c r="C13720" s="83" t="s">
        <v>225</v>
      </c>
      <c r="D13720" s="84">
        <v>5581.23</v>
      </c>
      <c r="E13720" s="522" t="s">
        <v>12890</v>
      </c>
    </row>
    <row r="13721" spans="1:5" ht="13.5" x14ac:dyDescent="0.25">
      <c r="A13721" s="83">
        <v>1616</v>
      </c>
      <c r="B13721" s="83" t="s">
        <v>9187</v>
      </c>
      <c r="C13721" s="83" t="s">
        <v>225</v>
      </c>
      <c r="D13721" s="84">
        <v>8584.0300000000007</v>
      </c>
      <c r="E13721" s="522" t="s">
        <v>12890</v>
      </c>
    </row>
    <row r="13722" spans="1:5" ht="13.5" x14ac:dyDescent="0.25">
      <c r="A13722" s="83">
        <v>1614</v>
      </c>
      <c r="B13722" s="83" t="s">
        <v>9188</v>
      </c>
      <c r="C13722" s="83" t="s">
        <v>225</v>
      </c>
      <c r="D13722" s="84">
        <v>392.32</v>
      </c>
      <c r="E13722" s="522" t="s">
        <v>12890</v>
      </c>
    </row>
    <row r="13723" spans="1:5" ht="13.5" x14ac:dyDescent="0.25">
      <c r="A13723" s="83">
        <v>1617</v>
      </c>
      <c r="B13723" s="83" t="s">
        <v>9189</v>
      </c>
      <c r="C13723" s="83" t="s">
        <v>225</v>
      </c>
      <c r="D13723" s="84">
        <v>10247.469999999999</v>
      </c>
      <c r="E13723" s="522" t="s">
        <v>12890</v>
      </c>
    </row>
    <row r="13724" spans="1:5" ht="13.5" x14ac:dyDescent="0.25">
      <c r="A13724" s="83">
        <v>1621</v>
      </c>
      <c r="B13724" s="83" t="s">
        <v>9190</v>
      </c>
      <c r="C13724" s="83" t="s">
        <v>225</v>
      </c>
      <c r="D13724" s="84">
        <v>701.65</v>
      </c>
      <c r="E13724" s="522" t="s">
        <v>12890</v>
      </c>
    </row>
    <row r="13725" spans="1:5" ht="13.5" x14ac:dyDescent="0.25">
      <c r="A13725" s="83">
        <v>1624</v>
      </c>
      <c r="B13725" s="83" t="s">
        <v>9191</v>
      </c>
      <c r="C13725" s="83" t="s">
        <v>225</v>
      </c>
      <c r="D13725" s="84">
        <v>25188.78</v>
      </c>
      <c r="E13725" s="522" t="s">
        <v>12890</v>
      </c>
    </row>
    <row r="13726" spans="1:5" ht="13.5" x14ac:dyDescent="0.25">
      <c r="A13726" s="83">
        <v>1615</v>
      </c>
      <c r="B13726" s="83" t="s">
        <v>9192</v>
      </c>
      <c r="C13726" s="83" t="s">
        <v>225</v>
      </c>
      <c r="D13726" s="84">
        <v>1317.6</v>
      </c>
      <c r="E13726" s="522" t="s">
        <v>12890</v>
      </c>
    </row>
    <row r="13727" spans="1:5" ht="13.5" x14ac:dyDescent="0.25">
      <c r="A13727" s="83">
        <v>1612</v>
      </c>
      <c r="B13727" s="83" t="s">
        <v>9193</v>
      </c>
      <c r="C13727" s="83" t="s">
        <v>225</v>
      </c>
      <c r="D13727" s="84">
        <v>173.54</v>
      </c>
      <c r="E13727" s="522" t="s">
        <v>12890</v>
      </c>
    </row>
    <row r="13728" spans="1:5" ht="13.5" x14ac:dyDescent="0.25">
      <c r="A13728" s="83">
        <v>1618</v>
      </c>
      <c r="B13728" s="83" t="s">
        <v>9194</v>
      </c>
      <c r="C13728" s="83" t="s">
        <v>225</v>
      </c>
      <c r="D13728" s="84">
        <v>1810.57</v>
      </c>
      <c r="E13728" s="522" t="s">
        <v>12890</v>
      </c>
    </row>
    <row r="13729" spans="1:5" ht="13.5" x14ac:dyDescent="0.25">
      <c r="A13729" s="83">
        <v>14211</v>
      </c>
      <c r="B13729" s="83" t="s">
        <v>9195</v>
      </c>
      <c r="C13729" s="83" t="s">
        <v>225</v>
      </c>
      <c r="D13729" s="84">
        <v>49.87</v>
      </c>
      <c r="E13729" s="522" t="s">
        <v>12890</v>
      </c>
    </row>
    <row r="13730" spans="1:5" ht="13.5" x14ac:dyDescent="0.25">
      <c r="A13730" s="83">
        <v>43657</v>
      </c>
      <c r="B13730" s="83" t="s">
        <v>9196</v>
      </c>
      <c r="C13730" s="83" t="s">
        <v>206</v>
      </c>
      <c r="D13730" s="84">
        <v>6.9</v>
      </c>
      <c r="E13730" s="522" t="s">
        <v>12890</v>
      </c>
    </row>
    <row r="13731" spans="1:5" ht="13.5" x14ac:dyDescent="0.25">
      <c r="A13731" s="83">
        <v>34500</v>
      </c>
      <c r="B13731" s="83" t="s">
        <v>9197</v>
      </c>
      <c r="C13731" s="83" t="s">
        <v>547</v>
      </c>
      <c r="D13731" s="84">
        <v>148.25</v>
      </c>
      <c r="E13731" s="522" t="s">
        <v>12890</v>
      </c>
    </row>
    <row r="13732" spans="1:5" ht="13.5" x14ac:dyDescent="0.25">
      <c r="A13732" s="83">
        <v>40934</v>
      </c>
      <c r="B13732" s="83" t="s">
        <v>9198</v>
      </c>
      <c r="C13732" s="83" t="s">
        <v>232</v>
      </c>
      <c r="D13732" s="84">
        <v>26046.06</v>
      </c>
      <c r="E13732" s="522" t="s">
        <v>12890</v>
      </c>
    </row>
    <row r="13733" spans="1:5" ht="13.5" x14ac:dyDescent="0.25">
      <c r="A13733" s="83">
        <v>38200</v>
      </c>
      <c r="B13733" s="83" t="s">
        <v>9199</v>
      </c>
      <c r="C13733" s="83" t="s">
        <v>9200</v>
      </c>
      <c r="D13733" s="84">
        <v>614.63</v>
      </c>
      <c r="E13733" s="522" t="s">
        <v>12890</v>
      </c>
    </row>
    <row r="13734" spans="1:5" ht="13.5" x14ac:dyDescent="0.25">
      <c r="A13734" s="83">
        <v>39269</v>
      </c>
      <c r="B13734" s="83" t="s">
        <v>9201</v>
      </c>
      <c r="C13734" s="83" t="s">
        <v>206</v>
      </c>
      <c r="D13734" s="84">
        <v>1.28</v>
      </c>
      <c r="E13734" s="522" t="s">
        <v>12890</v>
      </c>
    </row>
    <row r="13735" spans="1:5" ht="13.5" x14ac:dyDescent="0.25">
      <c r="A13735" s="83">
        <v>11889</v>
      </c>
      <c r="B13735" s="83" t="s">
        <v>9202</v>
      </c>
      <c r="C13735" s="83" t="s">
        <v>206</v>
      </c>
      <c r="D13735" s="84">
        <v>1.75</v>
      </c>
      <c r="E13735" s="522" t="s">
        <v>12890</v>
      </c>
    </row>
    <row r="13736" spans="1:5" ht="13.5" x14ac:dyDescent="0.25">
      <c r="A13736" s="83">
        <v>39270</v>
      </c>
      <c r="B13736" s="83" t="s">
        <v>9203</v>
      </c>
      <c r="C13736" s="83" t="s">
        <v>206</v>
      </c>
      <c r="D13736" s="84">
        <v>2.2799999999999998</v>
      </c>
      <c r="E13736" s="522" t="s">
        <v>12890</v>
      </c>
    </row>
    <row r="13737" spans="1:5" ht="13.5" x14ac:dyDescent="0.25">
      <c r="A13737" s="83">
        <v>11890</v>
      </c>
      <c r="B13737" s="83" t="s">
        <v>9204</v>
      </c>
      <c r="C13737" s="83" t="s">
        <v>206</v>
      </c>
      <c r="D13737" s="84">
        <v>3.1</v>
      </c>
      <c r="E13737" s="522" t="s">
        <v>12890</v>
      </c>
    </row>
    <row r="13738" spans="1:5" ht="13.5" x14ac:dyDescent="0.25">
      <c r="A13738" s="83">
        <v>11891</v>
      </c>
      <c r="B13738" s="83" t="s">
        <v>9205</v>
      </c>
      <c r="C13738" s="83" t="s">
        <v>206</v>
      </c>
      <c r="D13738" s="84">
        <v>5.03</v>
      </c>
      <c r="E13738" s="522" t="s">
        <v>12890</v>
      </c>
    </row>
    <row r="13739" spans="1:5" ht="13.5" x14ac:dyDescent="0.25">
      <c r="A13739" s="83">
        <v>11892</v>
      </c>
      <c r="B13739" s="83" t="s">
        <v>9206</v>
      </c>
      <c r="C13739" s="83" t="s">
        <v>206</v>
      </c>
      <c r="D13739" s="84">
        <v>8.2200000000000006</v>
      </c>
      <c r="E13739" s="522" t="s">
        <v>12890</v>
      </c>
    </row>
    <row r="13740" spans="1:5" ht="13.5" x14ac:dyDescent="0.25">
      <c r="A13740" s="83">
        <v>37601</v>
      </c>
      <c r="B13740" s="83" t="s">
        <v>9207</v>
      </c>
      <c r="C13740" s="83" t="s">
        <v>206</v>
      </c>
      <c r="D13740" s="84">
        <v>9.1199999999999992</v>
      </c>
      <c r="E13740" s="522" t="s">
        <v>12890</v>
      </c>
    </row>
    <row r="13741" spans="1:5" ht="13.5" x14ac:dyDescent="0.25">
      <c r="A13741" s="83">
        <v>1634</v>
      </c>
      <c r="B13741" s="83" t="s">
        <v>9208</v>
      </c>
      <c r="C13741" s="83" t="s">
        <v>206</v>
      </c>
      <c r="D13741" s="84">
        <v>9.43</v>
      </c>
      <c r="E13741" s="522" t="s">
        <v>12890</v>
      </c>
    </row>
    <row r="13742" spans="1:5" ht="13.5" x14ac:dyDescent="0.25">
      <c r="A13742" s="83">
        <v>5086</v>
      </c>
      <c r="B13742" s="83" t="s">
        <v>9209</v>
      </c>
      <c r="C13742" s="83" t="s">
        <v>260</v>
      </c>
      <c r="D13742" s="84">
        <v>31.87</v>
      </c>
      <c r="E13742" s="522" t="s">
        <v>12890</v>
      </c>
    </row>
    <row r="13743" spans="1:5" ht="13.5" x14ac:dyDescent="0.25">
      <c r="A13743" s="83">
        <v>11280</v>
      </c>
      <c r="B13743" s="83" t="s">
        <v>9210</v>
      </c>
      <c r="C13743" s="83" t="s">
        <v>225</v>
      </c>
      <c r="D13743" s="84">
        <v>11757.04</v>
      </c>
      <c r="E13743" s="522" t="s">
        <v>12890</v>
      </c>
    </row>
    <row r="13744" spans="1:5" ht="13.5" x14ac:dyDescent="0.25">
      <c r="A13744" s="83">
        <v>40519</v>
      </c>
      <c r="B13744" s="83" t="s">
        <v>9211</v>
      </c>
      <c r="C13744" s="83" t="s">
        <v>225</v>
      </c>
      <c r="D13744" s="84">
        <v>96921.03</v>
      </c>
      <c r="E13744" s="522" t="s">
        <v>12890</v>
      </c>
    </row>
    <row r="13745" spans="1:5" ht="13.5" x14ac:dyDescent="0.25">
      <c r="A13745" s="83">
        <v>39869</v>
      </c>
      <c r="B13745" s="83" t="s">
        <v>9212</v>
      </c>
      <c r="C13745" s="83" t="s">
        <v>225</v>
      </c>
      <c r="D13745" s="84">
        <v>13.23</v>
      </c>
      <c r="E13745" s="522" t="s">
        <v>12890</v>
      </c>
    </row>
    <row r="13746" spans="1:5" ht="13.5" x14ac:dyDescent="0.25">
      <c r="A13746" s="83">
        <v>39870</v>
      </c>
      <c r="B13746" s="83" t="s">
        <v>9213</v>
      </c>
      <c r="C13746" s="83" t="s">
        <v>225</v>
      </c>
      <c r="D13746" s="84">
        <v>20.23</v>
      </c>
      <c r="E13746" s="522" t="s">
        <v>12890</v>
      </c>
    </row>
    <row r="13747" spans="1:5" ht="13.5" x14ac:dyDescent="0.25">
      <c r="A13747" s="83">
        <v>39871</v>
      </c>
      <c r="B13747" s="83" t="s">
        <v>9214</v>
      </c>
      <c r="C13747" s="83" t="s">
        <v>225</v>
      </c>
      <c r="D13747" s="84">
        <v>22.68</v>
      </c>
      <c r="E13747" s="522" t="s">
        <v>12890</v>
      </c>
    </row>
    <row r="13748" spans="1:5" ht="13.5" x14ac:dyDescent="0.25">
      <c r="A13748" s="83">
        <v>12722</v>
      </c>
      <c r="B13748" s="83" t="s">
        <v>9215</v>
      </c>
      <c r="C13748" s="83" t="s">
        <v>225</v>
      </c>
      <c r="D13748" s="84">
        <v>758.99</v>
      </c>
      <c r="E13748" s="522" t="s">
        <v>12890</v>
      </c>
    </row>
    <row r="13749" spans="1:5" ht="13.5" x14ac:dyDescent="0.25">
      <c r="A13749" s="83">
        <v>12714</v>
      </c>
      <c r="B13749" s="83" t="s">
        <v>9216</v>
      </c>
      <c r="C13749" s="83" t="s">
        <v>225</v>
      </c>
      <c r="D13749" s="84">
        <v>4.95</v>
      </c>
      <c r="E13749" s="522" t="s">
        <v>12890</v>
      </c>
    </row>
    <row r="13750" spans="1:5" ht="13.5" x14ac:dyDescent="0.25">
      <c r="A13750" s="83">
        <v>12715</v>
      </c>
      <c r="B13750" s="83" t="s">
        <v>9217</v>
      </c>
      <c r="C13750" s="83" t="s">
        <v>225</v>
      </c>
      <c r="D13750" s="84">
        <v>11.18</v>
      </c>
      <c r="E13750" s="522" t="s">
        <v>12890</v>
      </c>
    </row>
    <row r="13751" spans="1:5" ht="13.5" x14ac:dyDescent="0.25">
      <c r="A13751" s="83">
        <v>12716</v>
      </c>
      <c r="B13751" s="83" t="s">
        <v>9218</v>
      </c>
      <c r="C13751" s="83" t="s">
        <v>225</v>
      </c>
      <c r="D13751" s="84">
        <v>19.21</v>
      </c>
      <c r="E13751" s="522" t="s">
        <v>12890</v>
      </c>
    </row>
    <row r="13752" spans="1:5" ht="13.5" x14ac:dyDescent="0.25">
      <c r="A13752" s="83">
        <v>12717</v>
      </c>
      <c r="B13752" s="83" t="s">
        <v>9219</v>
      </c>
      <c r="C13752" s="83" t="s">
        <v>225</v>
      </c>
      <c r="D13752" s="84">
        <v>37.76</v>
      </c>
      <c r="E13752" s="522" t="s">
        <v>12890</v>
      </c>
    </row>
    <row r="13753" spans="1:5" ht="13.5" x14ac:dyDescent="0.25">
      <c r="A13753" s="83">
        <v>12718</v>
      </c>
      <c r="B13753" s="83" t="s">
        <v>9220</v>
      </c>
      <c r="C13753" s="83" t="s">
        <v>225</v>
      </c>
      <c r="D13753" s="84">
        <v>57.95</v>
      </c>
      <c r="E13753" s="522" t="s">
        <v>12890</v>
      </c>
    </row>
    <row r="13754" spans="1:5" ht="13.5" x14ac:dyDescent="0.25">
      <c r="A13754" s="83">
        <v>12719</v>
      </c>
      <c r="B13754" s="83" t="s">
        <v>9221</v>
      </c>
      <c r="C13754" s="83" t="s">
        <v>225</v>
      </c>
      <c r="D13754" s="84">
        <v>91.99</v>
      </c>
      <c r="E13754" s="522" t="s">
        <v>12890</v>
      </c>
    </row>
    <row r="13755" spans="1:5" ht="13.5" x14ac:dyDescent="0.25">
      <c r="A13755" s="83">
        <v>12720</v>
      </c>
      <c r="B13755" s="83" t="s">
        <v>9222</v>
      </c>
      <c r="C13755" s="83" t="s">
        <v>225</v>
      </c>
      <c r="D13755" s="84">
        <v>320.31</v>
      </c>
      <c r="E13755" s="522" t="s">
        <v>12890</v>
      </c>
    </row>
    <row r="13756" spans="1:5" ht="13.5" x14ac:dyDescent="0.25">
      <c r="A13756" s="83">
        <v>12721</v>
      </c>
      <c r="B13756" s="83" t="s">
        <v>9223</v>
      </c>
      <c r="C13756" s="83" t="s">
        <v>225</v>
      </c>
      <c r="D13756" s="84">
        <v>307.16000000000003</v>
      </c>
      <c r="E13756" s="522" t="s">
        <v>12890</v>
      </c>
    </row>
    <row r="13757" spans="1:5" ht="13.5" x14ac:dyDescent="0.25">
      <c r="A13757" s="83">
        <v>3468</v>
      </c>
      <c r="B13757" s="83" t="s">
        <v>9224</v>
      </c>
      <c r="C13757" s="83" t="s">
        <v>225</v>
      </c>
      <c r="D13757" s="84">
        <v>44.5</v>
      </c>
      <c r="E13757" s="522" t="s">
        <v>12890</v>
      </c>
    </row>
    <row r="13758" spans="1:5" ht="13.5" x14ac:dyDescent="0.25">
      <c r="A13758" s="83">
        <v>3465</v>
      </c>
      <c r="B13758" s="83" t="s">
        <v>9225</v>
      </c>
      <c r="C13758" s="83" t="s">
        <v>225</v>
      </c>
      <c r="D13758" s="84">
        <v>44.49</v>
      </c>
      <c r="E13758" s="522" t="s">
        <v>12890</v>
      </c>
    </row>
    <row r="13759" spans="1:5" ht="13.5" x14ac:dyDescent="0.25">
      <c r="A13759" s="83">
        <v>12403</v>
      </c>
      <c r="B13759" s="83" t="s">
        <v>9226</v>
      </c>
      <c r="C13759" s="83" t="s">
        <v>225</v>
      </c>
      <c r="D13759" s="84">
        <v>31.71</v>
      </c>
      <c r="E13759" s="522" t="s">
        <v>12890</v>
      </c>
    </row>
    <row r="13760" spans="1:5" ht="13.5" x14ac:dyDescent="0.25">
      <c r="A13760" s="83">
        <v>3463</v>
      </c>
      <c r="B13760" s="83" t="s">
        <v>9227</v>
      </c>
      <c r="C13760" s="83" t="s">
        <v>225</v>
      </c>
      <c r="D13760" s="84">
        <v>18.52</v>
      </c>
      <c r="E13760" s="522" t="s">
        <v>12890</v>
      </c>
    </row>
    <row r="13761" spans="1:5" ht="13.5" x14ac:dyDescent="0.25">
      <c r="A13761" s="83">
        <v>3464</v>
      </c>
      <c r="B13761" s="83" t="s">
        <v>9228</v>
      </c>
      <c r="C13761" s="83" t="s">
        <v>225</v>
      </c>
      <c r="D13761" s="84">
        <v>18.52</v>
      </c>
      <c r="E13761" s="522" t="s">
        <v>12890</v>
      </c>
    </row>
    <row r="13762" spans="1:5" ht="13.5" x14ac:dyDescent="0.25">
      <c r="A13762" s="83">
        <v>3466</v>
      </c>
      <c r="B13762" s="83" t="s">
        <v>9229</v>
      </c>
      <c r="C13762" s="83" t="s">
        <v>225</v>
      </c>
      <c r="D13762" s="84">
        <v>112.99</v>
      </c>
      <c r="E13762" s="522" t="s">
        <v>12890</v>
      </c>
    </row>
    <row r="13763" spans="1:5" ht="13.5" x14ac:dyDescent="0.25">
      <c r="A13763" s="83">
        <v>3467</v>
      </c>
      <c r="B13763" s="83" t="s">
        <v>9230</v>
      </c>
      <c r="C13763" s="83" t="s">
        <v>225</v>
      </c>
      <c r="D13763" s="84">
        <v>63.81</v>
      </c>
      <c r="E13763" s="522" t="s">
        <v>12890</v>
      </c>
    </row>
    <row r="13764" spans="1:5" ht="13.5" x14ac:dyDescent="0.25">
      <c r="A13764" s="83">
        <v>3462</v>
      </c>
      <c r="B13764" s="83" t="s">
        <v>9231</v>
      </c>
      <c r="C13764" s="83" t="s">
        <v>225</v>
      </c>
      <c r="D13764" s="84">
        <v>12.22</v>
      </c>
      <c r="E13764" s="522" t="s">
        <v>12890</v>
      </c>
    </row>
    <row r="13765" spans="1:5" ht="13.5" x14ac:dyDescent="0.25">
      <c r="A13765" s="83">
        <v>3446</v>
      </c>
      <c r="B13765" s="83" t="s">
        <v>9232</v>
      </c>
      <c r="C13765" s="83" t="s">
        <v>225</v>
      </c>
      <c r="D13765" s="84">
        <v>37.619999999999997</v>
      </c>
      <c r="E13765" s="522" t="s">
        <v>12890</v>
      </c>
    </row>
    <row r="13766" spans="1:5" ht="13.5" x14ac:dyDescent="0.25">
      <c r="A13766" s="83">
        <v>3445</v>
      </c>
      <c r="B13766" s="83" t="s">
        <v>9233</v>
      </c>
      <c r="C13766" s="83" t="s">
        <v>225</v>
      </c>
      <c r="D13766" s="84">
        <v>30.71</v>
      </c>
      <c r="E13766" s="522" t="s">
        <v>12890</v>
      </c>
    </row>
    <row r="13767" spans="1:5" ht="13.5" x14ac:dyDescent="0.25">
      <c r="A13767" s="83">
        <v>3441</v>
      </c>
      <c r="B13767" s="83" t="s">
        <v>9234</v>
      </c>
      <c r="C13767" s="83" t="s">
        <v>225</v>
      </c>
      <c r="D13767" s="84">
        <v>8.67</v>
      </c>
      <c r="E13767" s="522" t="s">
        <v>12890</v>
      </c>
    </row>
    <row r="13768" spans="1:5" ht="13.5" x14ac:dyDescent="0.25">
      <c r="A13768" s="83">
        <v>3444</v>
      </c>
      <c r="B13768" s="83" t="s">
        <v>9235</v>
      </c>
      <c r="C13768" s="83" t="s">
        <v>225</v>
      </c>
      <c r="D13768" s="84">
        <v>18.899999999999999</v>
      </c>
      <c r="E13768" s="522" t="s">
        <v>12890</v>
      </c>
    </row>
    <row r="13769" spans="1:5" ht="13.5" x14ac:dyDescent="0.25">
      <c r="A13769" s="83">
        <v>12402</v>
      </c>
      <c r="B13769" s="83" t="s">
        <v>9236</v>
      </c>
      <c r="C13769" s="83" t="s">
        <v>225</v>
      </c>
      <c r="D13769" s="84">
        <v>105.74</v>
      </c>
      <c r="E13769" s="522" t="s">
        <v>12890</v>
      </c>
    </row>
    <row r="13770" spans="1:5" ht="13.5" x14ac:dyDescent="0.25">
      <c r="A13770" s="83">
        <v>3447</v>
      </c>
      <c r="B13770" s="83" t="s">
        <v>9237</v>
      </c>
      <c r="C13770" s="83" t="s">
        <v>225</v>
      </c>
      <c r="D13770" s="84">
        <v>54.71</v>
      </c>
      <c r="E13770" s="522" t="s">
        <v>12890</v>
      </c>
    </row>
    <row r="13771" spans="1:5" ht="13.5" x14ac:dyDescent="0.25">
      <c r="A13771" s="83">
        <v>3442</v>
      </c>
      <c r="B13771" s="83" t="s">
        <v>9238</v>
      </c>
      <c r="C13771" s="83" t="s">
        <v>225</v>
      </c>
      <c r="D13771" s="84">
        <v>12.96</v>
      </c>
      <c r="E13771" s="522" t="s">
        <v>12890</v>
      </c>
    </row>
    <row r="13772" spans="1:5" ht="13.5" x14ac:dyDescent="0.25">
      <c r="A13772" s="83">
        <v>3448</v>
      </c>
      <c r="B13772" s="83" t="s">
        <v>9239</v>
      </c>
      <c r="C13772" s="83" t="s">
        <v>225</v>
      </c>
      <c r="D13772" s="84">
        <v>154.6</v>
      </c>
      <c r="E13772" s="522" t="s">
        <v>12890</v>
      </c>
    </row>
    <row r="13773" spans="1:5" ht="13.5" x14ac:dyDescent="0.25">
      <c r="A13773" s="83">
        <v>3449</v>
      </c>
      <c r="B13773" s="83" t="s">
        <v>9240</v>
      </c>
      <c r="C13773" s="83" t="s">
        <v>225</v>
      </c>
      <c r="D13773" s="84">
        <v>270.89</v>
      </c>
      <c r="E13773" s="522" t="s">
        <v>12890</v>
      </c>
    </row>
    <row r="13774" spans="1:5" ht="13.5" x14ac:dyDescent="0.25">
      <c r="A13774" s="83">
        <v>37438</v>
      </c>
      <c r="B13774" s="83" t="s">
        <v>9241</v>
      </c>
      <c r="C13774" s="83" t="s">
        <v>225</v>
      </c>
      <c r="D13774" s="84">
        <v>243.84</v>
      </c>
      <c r="E13774" s="522" t="s">
        <v>12890</v>
      </c>
    </row>
    <row r="13775" spans="1:5" ht="13.5" x14ac:dyDescent="0.25">
      <c r="A13775" s="83">
        <v>37439</v>
      </c>
      <c r="B13775" s="83" t="s">
        <v>9242</v>
      </c>
      <c r="C13775" s="83" t="s">
        <v>225</v>
      </c>
      <c r="D13775" s="84">
        <v>1594.24</v>
      </c>
      <c r="E13775" s="522" t="s">
        <v>12890</v>
      </c>
    </row>
    <row r="13776" spans="1:5" ht="13.5" x14ac:dyDescent="0.25">
      <c r="A13776" s="83">
        <v>37435</v>
      </c>
      <c r="B13776" s="83" t="s">
        <v>9243</v>
      </c>
      <c r="C13776" s="83" t="s">
        <v>225</v>
      </c>
      <c r="D13776" s="84">
        <v>28.65</v>
      </c>
      <c r="E13776" s="522" t="s">
        <v>12890</v>
      </c>
    </row>
    <row r="13777" spans="1:5" ht="13.5" x14ac:dyDescent="0.25">
      <c r="A13777" s="83">
        <v>37436</v>
      </c>
      <c r="B13777" s="83" t="s">
        <v>9244</v>
      </c>
      <c r="C13777" s="83" t="s">
        <v>225</v>
      </c>
      <c r="D13777" s="84">
        <v>33.82</v>
      </c>
      <c r="E13777" s="522" t="s">
        <v>12890</v>
      </c>
    </row>
    <row r="13778" spans="1:5" ht="13.5" x14ac:dyDescent="0.25">
      <c r="A13778" s="83">
        <v>37437</v>
      </c>
      <c r="B13778" s="83" t="s">
        <v>9245</v>
      </c>
      <c r="C13778" s="83" t="s">
        <v>225</v>
      </c>
      <c r="D13778" s="84">
        <v>48.91</v>
      </c>
      <c r="E13778" s="522" t="s">
        <v>12890</v>
      </c>
    </row>
    <row r="13779" spans="1:5" ht="13.5" x14ac:dyDescent="0.25">
      <c r="A13779" s="83">
        <v>3473</v>
      </c>
      <c r="B13779" s="83" t="s">
        <v>9246</v>
      </c>
      <c r="C13779" s="83" t="s">
        <v>225</v>
      </c>
      <c r="D13779" s="84">
        <v>42.53</v>
      </c>
      <c r="E13779" s="522" t="s">
        <v>12890</v>
      </c>
    </row>
    <row r="13780" spans="1:5" ht="13.5" x14ac:dyDescent="0.25">
      <c r="A13780" s="83">
        <v>3474</v>
      </c>
      <c r="B13780" s="83" t="s">
        <v>9247</v>
      </c>
      <c r="C13780" s="83" t="s">
        <v>225</v>
      </c>
      <c r="D13780" s="84">
        <v>35.06</v>
      </c>
      <c r="E13780" s="522" t="s">
        <v>12890</v>
      </c>
    </row>
    <row r="13781" spans="1:5" ht="13.5" x14ac:dyDescent="0.25">
      <c r="A13781" s="83">
        <v>3450</v>
      </c>
      <c r="B13781" s="83" t="s">
        <v>9248</v>
      </c>
      <c r="C13781" s="83" t="s">
        <v>225</v>
      </c>
      <c r="D13781" s="84">
        <v>10.16</v>
      </c>
      <c r="E13781" s="522" t="s">
        <v>12890</v>
      </c>
    </row>
    <row r="13782" spans="1:5" ht="13.5" x14ac:dyDescent="0.25">
      <c r="A13782" s="83">
        <v>3443</v>
      </c>
      <c r="B13782" s="83" t="s">
        <v>9249</v>
      </c>
      <c r="C13782" s="83" t="s">
        <v>225</v>
      </c>
      <c r="D13782" s="84">
        <v>21.81</v>
      </c>
      <c r="E13782" s="522" t="s">
        <v>12890</v>
      </c>
    </row>
    <row r="13783" spans="1:5" ht="13.5" x14ac:dyDescent="0.25">
      <c r="A13783" s="83">
        <v>3453</v>
      </c>
      <c r="B13783" s="83" t="s">
        <v>9250</v>
      </c>
      <c r="C13783" s="83" t="s">
        <v>225</v>
      </c>
      <c r="D13783" s="84">
        <v>124.15</v>
      </c>
      <c r="E13783" s="522" t="s">
        <v>12890</v>
      </c>
    </row>
    <row r="13784" spans="1:5" ht="13.5" x14ac:dyDescent="0.25">
      <c r="A13784" s="83">
        <v>3452</v>
      </c>
      <c r="B13784" s="83" t="s">
        <v>9251</v>
      </c>
      <c r="C13784" s="83" t="s">
        <v>225</v>
      </c>
      <c r="D13784" s="84">
        <v>61.28</v>
      </c>
      <c r="E13784" s="522" t="s">
        <v>12890</v>
      </c>
    </row>
    <row r="13785" spans="1:5" ht="13.5" x14ac:dyDescent="0.25">
      <c r="A13785" s="83">
        <v>3451</v>
      </c>
      <c r="B13785" s="83" t="s">
        <v>9252</v>
      </c>
      <c r="C13785" s="83" t="s">
        <v>225</v>
      </c>
      <c r="D13785" s="84">
        <v>12.15</v>
      </c>
      <c r="E13785" s="522" t="s">
        <v>12890</v>
      </c>
    </row>
    <row r="13786" spans="1:5" ht="13.5" x14ac:dyDescent="0.25">
      <c r="A13786" s="83">
        <v>3454</v>
      </c>
      <c r="B13786" s="83" t="s">
        <v>9253</v>
      </c>
      <c r="C13786" s="83" t="s">
        <v>225</v>
      </c>
      <c r="D13786" s="84">
        <v>188.83</v>
      </c>
      <c r="E13786" s="522" t="s">
        <v>12890</v>
      </c>
    </row>
    <row r="13787" spans="1:5" ht="13.5" x14ac:dyDescent="0.25">
      <c r="A13787" s="83">
        <v>3458</v>
      </c>
      <c r="B13787" s="83" t="s">
        <v>9254</v>
      </c>
      <c r="C13787" s="83" t="s">
        <v>225</v>
      </c>
      <c r="D13787" s="84">
        <v>34.090000000000003</v>
      </c>
      <c r="E13787" s="522" t="s">
        <v>12890</v>
      </c>
    </row>
    <row r="13788" spans="1:5" ht="13.5" x14ac:dyDescent="0.25">
      <c r="A13788" s="83">
        <v>3457</v>
      </c>
      <c r="B13788" s="83" t="s">
        <v>9255</v>
      </c>
      <c r="C13788" s="83" t="s">
        <v>225</v>
      </c>
      <c r="D13788" s="84">
        <v>25.59</v>
      </c>
      <c r="E13788" s="522" t="s">
        <v>12890</v>
      </c>
    </row>
    <row r="13789" spans="1:5" ht="13.5" x14ac:dyDescent="0.25">
      <c r="A13789" s="83">
        <v>3455</v>
      </c>
      <c r="B13789" s="83" t="s">
        <v>9256</v>
      </c>
      <c r="C13789" s="83" t="s">
        <v>225</v>
      </c>
      <c r="D13789" s="84">
        <v>7.27</v>
      </c>
      <c r="E13789" s="522" t="s">
        <v>12890</v>
      </c>
    </row>
    <row r="13790" spans="1:5" ht="13.5" x14ac:dyDescent="0.25">
      <c r="A13790" s="83">
        <v>3472</v>
      </c>
      <c r="B13790" s="83" t="s">
        <v>9257</v>
      </c>
      <c r="C13790" s="83" t="s">
        <v>225</v>
      </c>
      <c r="D13790" s="84">
        <v>16.329999999999998</v>
      </c>
      <c r="E13790" s="522" t="s">
        <v>12890</v>
      </c>
    </row>
    <row r="13791" spans="1:5" ht="13.5" x14ac:dyDescent="0.25">
      <c r="A13791" s="83">
        <v>3470</v>
      </c>
      <c r="B13791" s="83" t="s">
        <v>9258</v>
      </c>
      <c r="C13791" s="83" t="s">
        <v>225</v>
      </c>
      <c r="D13791" s="84">
        <v>95.2</v>
      </c>
      <c r="E13791" s="522" t="s">
        <v>12890</v>
      </c>
    </row>
    <row r="13792" spans="1:5" ht="13.5" x14ac:dyDescent="0.25">
      <c r="A13792" s="83">
        <v>3471</v>
      </c>
      <c r="B13792" s="83" t="s">
        <v>9259</v>
      </c>
      <c r="C13792" s="83" t="s">
        <v>225</v>
      </c>
      <c r="D13792" s="84">
        <v>52.31</v>
      </c>
      <c r="E13792" s="522" t="s">
        <v>12890</v>
      </c>
    </row>
    <row r="13793" spans="1:5" ht="13.5" x14ac:dyDescent="0.25">
      <c r="A13793" s="83">
        <v>3456</v>
      </c>
      <c r="B13793" s="83" t="s">
        <v>9260</v>
      </c>
      <c r="C13793" s="83" t="s">
        <v>225</v>
      </c>
      <c r="D13793" s="84">
        <v>10.88</v>
      </c>
      <c r="E13793" s="522" t="s">
        <v>12890</v>
      </c>
    </row>
    <row r="13794" spans="1:5" ht="13.5" x14ac:dyDescent="0.25">
      <c r="A13794" s="83">
        <v>3459</v>
      </c>
      <c r="B13794" s="83" t="s">
        <v>9261</v>
      </c>
      <c r="C13794" s="83" t="s">
        <v>225</v>
      </c>
      <c r="D13794" s="84">
        <v>134.28</v>
      </c>
      <c r="E13794" s="522" t="s">
        <v>12890</v>
      </c>
    </row>
    <row r="13795" spans="1:5" ht="13.5" x14ac:dyDescent="0.25">
      <c r="A13795" s="83">
        <v>3469</v>
      </c>
      <c r="B13795" s="83" t="s">
        <v>9262</v>
      </c>
      <c r="C13795" s="83" t="s">
        <v>225</v>
      </c>
      <c r="D13795" s="84">
        <v>255.36</v>
      </c>
      <c r="E13795" s="522" t="s">
        <v>12890</v>
      </c>
    </row>
    <row r="13796" spans="1:5" ht="13.5" x14ac:dyDescent="0.25">
      <c r="A13796" s="83">
        <v>3460</v>
      </c>
      <c r="B13796" s="83" t="s">
        <v>9263</v>
      </c>
      <c r="C13796" s="83" t="s">
        <v>225</v>
      </c>
      <c r="D13796" s="84">
        <v>372.61</v>
      </c>
      <c r="E13796" s="522" t="s">
        <v>12890</v>
      </c>
    </row>
    <row r="13797" spans="1:5" ht="13.5" x14ac:dyDescent="0.25">
      <c r="A13797" s="83">
        <v>3461</v>
      </c>
      <c r="B13797" s="83" t="s">
        <v>9264</v>
      </c>
      <c r="C13797" s="83" t="s">
        <v>225</v>
      </c>
      <c r="D13797" s="84">
        <v>952.38</v>
      </c>
      <c r="E13797" s="522" t="s">
        <v>12890</v>
      </c>
    </row>
    <row r="13798" spans="1:5" ht="13.5" x14ac:dyDescent="0.25">
      <c r="A13798" s="83">
        <v>37433</v>
      </c>
      <c r="B13798" s="83" t="s">
        <v>9265</v>
      </c>
      <c r="C13798" s="83" t="s">
        <v>225</v>
      </c>
      <c r="D13798" s="84">
        <v>243.84</v>
      </c>
      <c r="E13798" s="522" t="s">
        <v>12890</v>
      </c>
    </row>
    <row r="13799" spans="1:5" ht="13.5" x14ac:dyDescent="0.25">
      <c r="A13799" s="83">
        <v>37430</v>
      </c>
      <c r="B13799" s="83" t="s">
        <v>9266</v>
      </c>
      <c r="C13799" s="83" t="s">
        <v>225</v>
      </c>
      <c r="D13799" s="84">
        <v>30.56</v>
      </c>
      <c r="E13799" s="522" t="s">
        <v>12890</v>
      </c>
    </row>
    <row r="13800" spans="1:5" ht="13.5" x14ac:dyDescent="0.25">
      <c r="A13800" s="83">
        <v>37434</v>
      </c>
      <c r="B13800" s="83" t="s">
        <v>9267</v>
      </c>
      <c r="C13800" s="83" t="s">
        <v>225</v>
      </c>
      <c r="D13800" s="84">
        <v>2273.6</v>
      </c>
      <c r="E13800" s="522" t="s">
        <v>12890</v>
      </c>
    </row>
    <row r="13801" spans="1:5" ht="13.5" x14ac:dyDescent="0.25">
      <c r="A13801" s="83">
        <v>37431</v>
      </c>
      <c r="B13801" s="83" t="s">
        <v>9268</v>
      </c>
      <c r="C13801" s="83" t="s">
        <v>225</v>
      </c>
      <c r="D13801" s="84">
        <v>41.45</v>
      </c>
      <c r="E13801" s="522" t="s">
        <v>12890</v>
      </c>
    </row>
    <row r="13802" spans="1:5" ht="13.5" x14ac:dyDescent="0.25">
      <c r="A13802" s="83">
        <v>37432</v>
      </c>
      <c r="B13802" s="83" t="s">
        <v>9269</v>
      </c>
      <c r="C13802" s="83" t="s">
        <v>225</v>
      </c>
      <c r="D13802" s="84">
        <v>76.459999999999994</v>
      </c>
      <c r="E13802" s="522" t="s">
        <v>12890</v>
      </c>
    </row>
    <row r="13803" spans="1:5" ht="13.5" x14ac:dyDescent="0.25">
      <c r="A13803" s="83">
        <v>37413</v>
      </c>
      <c r="B13803" s="83" t="s">
        <v>9270</v>
      </c>
      <c r="C13803" s="83" t="s">
        <v>225</v>
      </c>
      <c r="D13803" s="84">
        <v>3.72</v>
      </c>
      <c r="E13803" s="522" t="s">
        <v>12890</v>
      </c>
    </row>
    <row r="13804" spans="1:5" ht="13.5" x14ac:dyDescent="0.25">
      <c r="A13804" s="83">
        <v>37414</v>
      </c>
      <c r="B13804" s="83" t="s">
        <v>9271</v>
      </c>
      <c r="C13804" s="83" t="s">
        <v>225</v>
      </c>
      <c r="D13804" s="84">
        <v>4.22</v>
      </c>
      <c r="E13804" s="522" t="s">
        <v>12890</v>
      </c>
    </row>
    <row r="13805" spans="1:5" ht="13.5" x14ac:dyDescent="0.25">
      <c r="A13805" s="83">
        <v>37415</v>
      </c>
      <c r="B13805" s="83" t="s">
        <v>9272</v>
      </c>
      <c r="C13805" s="83" t="s">
        <v>225</v>
      </c>
      <c r="D13805" s="84">
        <v>7.67</v>
      </c>
      <c r="E13805" s="522" t="s">
        <v>12890</v>
      </c>
    </row>
    <row r="13806" spans="1:5" ht="13.5" x14ac:dyDescent="0.25">
      <c r="A13806" s="83">
        <v>37416</v>
      </c>
      <c r="B13806" s="83" t="s">
        <v>9273</v>
      </c>
      <c r="C13806" s="83" t="s">
        <v>225</v>
      </c>
      <c r="D13806" s="84">
        <v>3.48</v>
      </c>
      <c r="E13806" s="522" t="s">
        <v>12890</v>
      </c>
    </row>
    <row r="13807" spans="1:5" ht="13.5" x14ac:dyDescent="0.25">
      <c r="A13807" s="83">
        <v>37417</v>
      </c>
      <c r="B13807" s="83" t="s">
        <v>9274</v>
      </c>
      <c r="C13807" s="83" t="s">
        <v>225</v>
      </c>
      <c r="D13807" s="84">
        <v>5</v>
      </c>
      <c r="E13807" s="522" t="s">
        <v>12890</v>
      </c>
    </row>
    <row r="13808" spans="1:5" ht="13.5" x14ac:dyDescent="0.25">
      <c r="A13808" s="83">
        <v>43590</v>
      </c>
      <c r="B13808" s="83" t="s">
        <v>9275</v>
      </c>
      <c r="C13808" s="83" t="s">
        <v>225</v>
      </c>
      <c r="D13808" s="84">
        <v>148.16999999999999</v>
      </c>
      <c r="E13808" s="522" t="s">
        <v>12890</v>
      </c>
    </row>
    <row r="13809" spans="1:5" ht="13.5" x14ac:dyDescent="0.25">
      <c r="A13809" s="83">
        <v>43589</v>
      </c>
      <c r="B13809" s="83" t="s">
        <v>9276</v>
      </c>
      <c r="C13809" s="83" t="s">
        <v>225</v>
      </c>
      <c r="D13809" s="84">
        <v>26.81</v>
      </c>
      <c r="E13809" s="522" t="s">
        <v>12890</v>
      </c>
    </row>
    <row r="13810" spans="1:5" ht="13.5" x14ac:dyDescent="0.25">
      <c r="A13810" s="83">
        <v>34519</v>
      </c>
      <c r="B13810" s="83" t="s">
        <v>9277</v>
      </c>
      <c r="C13810" s="83" t="s">
        <v>225</v>
      </c>
      <c r="D13810" s="84">
        <v>80.41</v>
      </c>
      <c r="E13810" s="522" t="s">
        <v>12890</v>
      </c>
    </row>
    <row r="13811" spans="1:5" ht="13.5" x14ac:dyDescent="0.25">
      <c r="A13811" s="83">
        <v>1649</v>
      </c>
      <c r="B13811" s="83" t="s">
        <v>9278</v>
      </c>
      <c r="C13811" s="83" t="s">
        <v>225</v>
      </c>
      <c r="D13811" s="84">
        <v>80.400000000000006</v>
      </c>
      <c r="E13811" s="522" t="s">
        <v>12890</v>
      </c>
    </row>
    <row r="13812" spans="1:5" ht="13.5" x14ac:dyDescent="0.25">
      <c r="A13812" s="83">
        <v>1653</v>
      </c>
      <c r="B13812" s="83" t="s">
        <v>9279</v>
      </c>
      <c r="C13812" s="83" t="s">
        <v>225</v>
      </c>
      <c r="D13812" s="84">
        <v>62.98</v>
      </c>
      <c r="E13812" s="522" t="s">
        <v>12890</v>
      </c>
    </row>
    <row r="13813" spans="1:5" ht="13.5" x14ac:dyDescent="0.25">
      <c r="A13813" s="83">
        <v>1647</v>
      </c>
      <c r="B13813" s="83" t="s">
        <v>9280</v>
      </c>
      <c r="C13813" s="83" t="s">
        <v>225</v>
      </c>
      <c r="D13813" s="84">
        <v>22.55</v>
      </c>
      <c r="E13813" s="522" t="s">
        <v>12890</v>
      </c>
    </row>
    <row r="13814" spans="1:5" ht="13.5" x14ac:dyDescent="0.25">
      <c r="A13814" s="83">
        <v>1648</v>
      </c>
      <c r="B13814" s="83" t="s">
        <v>9281</v>
      </c>
      <c r="C13814" s="83" t="s">
        <v>225</v>
      </c>
      <c r="D13814" s="84">
        <v>43.3</v>
      </c>
      <c r="E13814" s="522" t="s">
        <v>12890</v>
      </c>
    </row>
    <row r="13815" spans="1:5" ht="13.5" x14ac:dyDescent="0.25">
      <c r="A13815" s="83">
        <v>1651</v>
      </c>
      <c r="B13815" s="83" t="s">
        <v>9282</v>
      </c>
      <c r="C13815" s="83" t="s">
        <v>225</v>
      </c>
      <c r="D13815" s="84">
        <v>200.88</v>
      </c>
      <c r="E13815" s="522" t="s">
        <v>12890</v>
      </c>
    </row>
    <row r="13816" spans="1:5" ht="13.5" x14ac:dyDescent="0.25">
      <c r="A13816" s="83">
        <v>1650</v>
      </c>
      <c r="B13816" s="83" t="s">
        <v>9283</v>
      </c>
      <c r="C13816" s="83" t="s">
        <v>225</v>
      </c>
      <c r="D13816" s="84">
        <v>111.04</v>
      </c>
      <c r="E13816" s="522" t="s">
        <v>12890</v>
      </c>
    </row>
    <row r="13817" spans="1:5" ht="13.5" x14ac:dyDescent="0.25">
      <c r="A13817" s="83">
        <v>1654</v>
      </c>
      <c r="B13817" s="83" t="s">
        <v>9284</v>
      </c>
      <c r="C13817" s="83" t="s">
        <v>225</v>
      </c>
      <c r="D13817" s="84">
        <v>30.95</v>
      </c>
      <c r="E13817" s="522" t="s">
        <v>12890</v>
      </c>
    </row>
    <row r="13818" spans="1:5" ht="13.5" x14ac:dyDescent="0.25">
      <c r="A13818" s="83">
        <v>1652</v>
      </c>
      <c r="B13818" s="83" t="s">
        <v>9285</v>
      </c>
      <c r="C13818" s="83" t="s">
        <v>225</v>
      </c>
      <c r="D13818" s="84">
        <v>288.32</v>
      </c>
      <c r="E13818" s="522" t="s">
        <v>12890</v>
      </c>
    </row>
    <row r="13819" spans="1:5" ht="13.5" x14ac:dyDescent="0.25">
      <c r="A13819" s="83">
        <v>10510</v>
      </c>
      <c r="B13819" s="83" t="s">
        <v>9286</v>
      </c>
      <c r="C13819" s="83" t="s">
        <v>225</v>
      </c>
      <c r="D13819" s="84">
        <v>127.84</v>
      </c>
      <c r="E13819" s="522" t="s">
        <v>12890</v>
      </c>
    </row>
    <row r="13820" spans="1:5" ht="13.5" x14ac:dyDescent="0.25">
      <c r="A13820" s="83">
        <v>1747</v>
      </c>
      <c r="B13820" s="83" t="s">
        <v>9287</v>
      </c>
      <c r="C13820" s="83" t="s">
        <v>225</v>
      </c>
      <c r="D13820" s="84">
        <v>199.42</v>
      </c>
      <c r="E13820" s="522" t="s">
        <v>12890</v>
      </c>
    </row>
    <row r="13821" spans="1:5" ht="13.5" x14ac:dyDescent="0.25">
      <c r="A13821" s="83">
        <v>1744</v>
      </c>
      <c r="B13821" s="83" t="s">
        <v>9288</v>
      </c>
      <c r="C13821" s="83" t="s">
        <v>225</v>
      </c>
      <c r="D13821" s="84">
        <v>138.13</v>
      </c>
      <c r="E13821" s="522" t="s">
        <v>12890</v>
      </c>
    </row>
    <row r="13822" spans="1:5" ht="13.5" x14ac:dyDescent="0.25">
      <c r="A13822" s="83">
        <v>1743</v>
      </c>
      <c r="B13822" s="83" t="s">
        <v>9289</v>
      </c>
      <c r="C13822" s="83" t="s">
        <v>225</v>
      </c>
      <c r="D13822" s="84">
        <v>181.39</v>
      </c>
      <c r="E13822" s="522" t="s">
        <v>12890</v>
      </c>
    </row>
    <row r="13823" spans="1:5" ht="13.5" x14ac:dyDescent="0.25">
      <c r="A13823" s="83">
        <v>39640</v>
      </c>
      <c r="B13823" s="83" t="s">
        <v>9290</v>
      </c>
      <c r="C13823" s="83" t="s">
        <v>225</v>
      </c>
      <c r="D13823" s="84">
        <v>11.92</v>
      </c>
      <c r="E13823" s="522" t="s">
        <v>12890</v>
      </c>
    </row>
    <row r="13824" spans="1:5" ht="13.5" x14ac:dyDescent="0.25">
      <c r="A13824" s="83">
        <v>7216</v>
      </c>
      <c r="B13824" s="83" t="s">
        <v>9291</v>
      </c>
      <c r="C13824" s="83" t="s">
        <v>225</v>
      </c>
      <c r="D13824" s="84">
        <v>64.06</v>
      </c>
      <c r="E13824" s="522" t="s">
        <v>12890</v>
      </c>
    </row>
    <row r="13825" spans="1:5" ht="13.5" x14ac:dyDescent="0.25">
      <c r="A13825" s="83">
        <v>20235</v>
      </c>
      <c r="B13825" s="83" t="s">
        <v>9292</v>
      </c>
      <c r="C13825" s="83" t="s">
        <v>225</v>
      </c>
      <c r="D13825" s="84">
        <v>51.5</v>
      </c>
      <c r="E13825" s="522" t="s">
        <v>12890</v>
      </c>
    </row>
    <row r="13826" spans="1:5" ht="13.5" x14ac:dyDescent="0.25">
      <c r="A13826" s="83">
        <v>7181</v>
      </c>
      <c r="B13826" s="83" t="s">
        <v>9293</v>
      </c>
      <c r="C13826" s="83" t="s">
        <v>225</v>
      </c>
      <c r="D13826" s="84">
        <v>2.09</v>
      </c>
      <c r="E13826" s="522" t="s">
        <v>12890</v>
      </c>
    </row>
    <row r="13827" spans="1:5" ht="13.5" x14ac:dyDescent="0.25">
      <c r="A13827" s="83">
        <v>40742</v>
      </c>
      <c r="B13827" s="83" t="s">
        <v>9294</v>
      </c>
      <c r="C13827" s="83" t="s">
        <v>225</v>
      </c>
      <c r="D13827" s="84">
        <v>9.91</v>
      </c>
      <c r="E13827" s="522" t="s">
        <v>12890</v>
      </c>
    </row>
    <row r="13828" spans="1:5" ht="13.5" x14ac:dyDescent="0.25">
      <c r="A13828" s="83">
        <v>7214</v>
      </c>
      <c r="B13828" s="83" t="s">
        <v>9295</v>
      </c>
      <c r="C13828" s="83" t="s">
        <v>225</v>
      </c>
      <c r="D13828" s="84">
        <v>62.56</v>
      </c>
      <c r="E13828" s="522" t="s">
        <v>12890</v>
      </c>
    </row>
    <row r="13829" spans="1:5" ht="13.5" x14ac:dyDescent="0.25">
      <c r="A13829" s="83">
        <v>7219</v>
      </c>
      <c r="B13829" s="83" t="s">
        <v>9296</v>
      </c>
      <c r="C13829" s="83" t="s">
        <v>225</v>
      </c>
      <c r="D13829" s="84">
        <v>55.49</v>
      </c>
      <c r="E13829" s="522" t="s">
        <v>12890</v>
      </c>
    </row>
    <row r="13830" spans="1:5" ht="13.5" x14ac:dyDescent="0.25">
      <c r="A13830" s="83">
        <v>37971</v>
      </c>
      <c r="B13830" s="83" t="s">
        <v>13328</v>
      </c>
      <c r="C13830" s="83" t="s">
        <v>225</v>
      </c>
      <c r="D13830" s="84">
        <v>5.57</v>
      </c>
      <c r="E13830" s="522" t="s">
        <v>12890</v>
      </c>
    </row>
    <row r="13831" spans="1:5" ht="13.5" x14ac:dyDescent="0.25">
      <c r="A13831" s="83">
        <v>37972</v>
      </c>
      <c r="B13831" s="83" t="s">
        <v>9297</v>
      </c>
      <c r="C13831" s="83" t="s">
        <v>225</v>
      </c>
      <c r="D13831" s="84">
        <v>7.9</v>
      </c>
      <c r="E13831" s="522" t="s">
        <v>12890</v>
      </c>
    </row>
    <row r="13832" spans="1:5" ht="13.5" x14ac:dyDescent="0.25">
      <c r="A13832" s="83">
        <v>37973</v>
      </c>
      <c r="B13832" s="83" t="s">
        <v>9298</v>
      </c>
      <c r="C13832" s="83" t="s">
        <v>225</v>
      </c>
      <c r="D13832" s="84">
        <v>14.85</v>
      </c>
      <c r="E13832" s="522" t="s">
        <v>12890</v>
      </c>
    </row>
    <row r="13833" spans="1:5" ht="13.5" x14ac:dyDescent="0.25">
      <c r="A13833" s="83">
        <v>1926</v>
      </c>
      <c r="B13833" s="83" t="s">
        <v>13329</v>
      </c>
      <c r="C13833" s="83" t="s">
        <v>225</v>
      </c>
      <c r="D13833" s="84">
        <v>3.46</v>
      </c>
      <c r="E13833" s="522" t="s">
        <v>12890</v>
      </c>
    </row>
    <row r="13834" spans="1:5" ht="13.5" x14ac:dyDescent="0.25">
      <c r="A13834" s="83">
        <v>1927</v>
      </c>
      <c r="B13834" s="83" t="s">
        <v>13330</v>
      </c>
      <c r="C13834" s="83" t="s">
        <v>225</v>
      </c>
      <c r="D13834" s="84">
        <v>3.88</v>
      </c>
      <c r="E13834" s="522" t="s">
        <v>12890</v>
      </c>
    </row>
    <row r="13835" spans="1:5" ht="13.5" x14ac:dyDescent="0.25">
      <c r="A13835" s="83">
        <v>1923</v>
      </c>
      <c r="B13835" s="83" t="s">
        <v>13331</v>
      </c>
      <c r="C13835" s="83" t="s">
        <v>225</v>
      </c>
      <c r="D13835" s="84">
        <v>7.07</v>
      </c>
      <c r="E13835" s="522" t="s">
        <v>12890</v>
      </c>
    </row>
    <row r="13836" spans="1:5" ht="13.5" x14ac:dyDescent="0.25">
      <c r="A13836" s="83">
        <v>1929</v>
      </c>
      <c r="B13836" s="83" t="s">
        <v>13332</v>
      </c>
      <c r="C13836" s="83" t="s">
        <v>225</v>
      </c>
      <c r="D13836" s="84">
        <v>8.58</v>
      </c>
      <c r="E13836" s="522" t="s">
        <v>12890</v>
      </c>
    </row>
    <row r="13837" spans="1:5" ht="13.5" x14ac:dyDescent="0.25">
      <c r="A13837" s="83">
        <v>1930</v>
      </c>
      <c r="B13837" s="83" t="s">
        <v>13333</v>
      </c>
      <c r="C13837" s="83" t="s">
        <v>225</v>
      </c>
      <c r="D13837" s="84">
        <v>14.67</v>
      </c>
      <c r="E13837" s="522" t="s">
        <v>12890</v>
      </c>
    </row>
    <row r="13838" spans="1:5" ht="13.5" x14ac:dyDescent="0.25">
      <c r="A13838" s="83">
        <v>1924</v>
      </c>
      <c r="B13838" s="83" t="s">
        <v>13334</v>
      </c>
      <c r="C13838" s="83" t="s">
        <v>225</v>
      </c>
      <c r="D13838" s="84">
        <v>23.68</v>
      </c>
      <c r="E13838" s="522" t="s">
        <v>12890</v>
      </c>
    </row>
    <row r="13839" spans="1:5" ht="13.5" x14ac:dyDescent="0.25">
      <c r="A13839" s="83">
        <v>1922</v>
      </c>
      <c r="B13839" s="83" t="s">
        <v>13335</v>
      </c>
      <c r="C13839" s="83" t="s">
        <v>225</v>
      </c>
      <c r="D13839" s="84">
        <v>48.97</v>
      </c>
      <c r="E13839" s="522" t="s">
        <v>12890</v>
      </c>
    </row>
    <row r="13840" spans="1:5" ht="13.5" x14ac:dyDescent="0.25">
      <c r="A13840" s="83">
        <v>1953</v>
      </c>
      <c r="B13840" s="83" t="s">
        <v>13336</v>
      </c>
      <c r="C13840" s="83" t="s">
        <v>225</v>
      </c>
      <c r="D13840" s="84">
        <v>59.78</v>
      </c>
      <c r="E13840" s="522" t="s">
        <v>12890</v>
      </c>
    </row>
    <row r="13841" spans="1:5" ht="13.5" x14ac:dyDescent="0.25">
      <c r="A13841" s="83">
        <v>1962</v>
      </c>
      <c r="B13841" s="83" t="s">
        <v>13337</v>
      </c>
      <c r="C13841" s="83" t="s">
        <v>225</v>
      </c>
      <c r="D13841" s="84">
        <v>290.43</v>
      </c>
      <c r="E13841" s="522" t="s">
        <v>12890</v>
      </c>
    </row>
    <row r="13842" spans="1:5" ht="13.5" x14ac:dyDescent="0.25">
      <c r="A13842" s="83">
        <v>1955</v>
      </c>
      <c r="B13842" s="83" t="s">
        <v>13338</v>
      </c>
      <c r="C13842" s="83" t="s">
        <v>225</v>
      </c>
      <c r="D13842" s="84">
        <v>3.34</v>
      </c>
      <c r="E13842" s="522" t="s">
        <v>12890</v>
      </c>
    </row>
    <row r="13843" spans="1:5" ht="13.5" x14ac:dyDescent="0.25">
      <c r="A13843" s="83">
        <v>1956</v>
      </c>
      <c r="B13843" s="83" t="s">
        <v>13339</v>
      </c>
      <c r="C13843" s="83" t="s">
        <v>225</v>
      </c>
      <c r="D13843" s="84">
        <v>4.72</v>
      </c>
      <c r="E13843" s="522" t="s">
        <v>12890</v>
      </c>
    </row>
    <row r="13844" spans="1:5" ht="13.5" x14ac:dyDescent="0.25">
      <c r="A13844" s="83">
        <v>1957</v>
      </c>
      <c r="B13844" s="83" t="s">
        <v>13340</v>
      </c>
      <c r="C13844" s="83" t="s">
        <v>225</v>
      </c>
      <c r="D13844" s="84">
        <v>10.220000000000001</v>
      </c>
      <c r="E13844" s="522" t="s">
        <v>12890</v>
      </c>
    </row>
    <row r="13845" spans="1:5" ht="13.5" x14ac:dyDescent="0.25">
      <c r="A13845" s="83">
        <v>1958</v>
      </c>
      <c r="B13845" s="83" t="s">
        <v>13341</v>
      </c>
      <c r="C13845" s="83" t="s">
        <v>225</v>
      </c>
      <c r="D13845" s="84">
        <v>19.02</v>
      </c>
      <c r="E13845" s="522" t="s">
        <v>12890</v>
      </c>
    </row>
    <row r="13846" spans="1:5" ht="13.5" x14ac:dyDescent="0.25">
      <c r="A13846" s="83">
        <v>1959</v>
      </c>
      <c r="B13846" s="83" t="s">
        <v>13342</v>
      </c>
      <c r="C13846" s="83" t="s">
        <v>225</v>
      </c>
      <c r="D13846" s="84">
        <v>20.64</v>
      </c>
      <c r="E13846" s="522" t="s">
        <v>12890</v>
      </c>
    </row>
    <row r="13847" spans="1:5" ht="13.5" x14ac:dyDescent="0.25">
      <c r="A13847" s="83">
        <v>1925</v>
      </c>
      <c r="B13847" s="83" t="s">
        <v>13343</v>
      </c>
      <c r="C13847" s="83" t="s">
        <v>225</v>
      </c>
      <c r="D13847" s="84">
        <v>53.94</v>
      </c>
      <c r="E13847" s="522" t="s">
        <v>12890</v>
      </c>
    </row>
    <row r="13848" spans="1:5" ht="13.5" x14ac:dyDescent="0.25">
      <c r="A13848" s="83">
        <v>1960</v>
      </c>
      <c r="B13848" s="83" t="s">
        <v>13344</v>
      </c>
      <c r="C13848" s="83" t="s">
        <v>225</v>
      </c>
      <c r="D13848" s="84">
        <v>82.82</v>
      </c>
      <c r="E13848" s="522" t="s">
        <v>12890</v>
      </c>
    </row>
    <row r="13849" spans="1:5" ht="13.5" x14ac:dyDescent="0.25">
      <c r="A13849" s="83">
        <v>1961</v>
      </c>
      <c r="B13849" s="83" t="s">
        <v>13345</v>
      </c>
      <c r="C13849" s="83" t="s">
        <v>225</v>
      </c>
      <c r="D13849" s="84">
        <v>106.1</v>
      </c>
      <c r="E13849" s="522" t="s">
        <v>12890</v>
      </c>
    </row>
    <row r="13850" spans="1:5" ht="13.5" x14ac:dyDescent="0.25">
      <c r="A13850" s="83">
        <v>38423</v>
      </c>
      <c r="B13850" s="83" t="s">
        <v>13346</v>
      </c>
      <c r="C13850" s="83" t="s">
        <v>225</v>
      </c>
      <c r="D13850" s="84">
        <v>56.82</v>
      </c>
      <c r="E13850" s="522" t="s">
        <v>12890</v>
      </c>
    </row>
    <row r="13851" spans="1:5" ht="13.5" x14ac:dyDescent="0.25">
      <c r="A13851" s="83">
        <v>39866</v>
      </c>
      <c r="B13851" s="83" t="s">
        <v>9324</v>
      </c>
      <c r="C13851" s="83" t="s">
        <v>225</v>
      </c>
      <c r="D13851" s="84">
        <v>17.52</v>
      </c>
      <c r="E13851" s="522" t="s">
        <v>12890</v>
      </c>
    </row>
    <row r="13852" spans="1:5" ht="13.5" x14ac:dyDescent="0.25">
      <c r="A13852" s="83">
        <v>39867</v>
      </c>
      <c r="B13852" s="83" t="s">
        <v>9325</v>
      </c>
      <c r="C13852" s="83" t="s">
        <v>225</v>
      </c>
      <c r="D13852" s="84">
        <v>38.950000000000003</v>
      </c>
      <c r="E13852" s="522" t="s">
        <v>12890</v>
      </c>
    </row>
    <row r="13853" spans="1:5" ht="13.5" x14ac:dyDescent="0.25">
      <c r="A13853" s="83">
        <v>39868</v>
      </c>
      <c r="B13853" s="83" t="s">
        <v>9326</v>
      </c>
      <c r="C13853" s="83" t="s">
        <v>225</v>
      </c>
      <c r="D13853" s="84">
        <v>70.17</v>
      </c>
      <c r="E13853" s="522" t="s">
        <v>12890</v>
      </c>
    </row>
    <row r="13854" spans="1:5" ht="13.5" x14ac:dyDescent="0.25">
      <c r="A13854" s="83">
        <v>37999</v>
      </c>
      <c r="B13854" s="83" t="s">
        <v>9327</v>
      </c>
      <c r="C13854" s="83" t="s">
        <v>225</v>
      </c>
      <c r="D13854" s="84">
        <v>9.39</v>
      </c>
      <c r="E13854" s="522" t="s">
        <v>12890</v>
      </c>
    </row>
    <row r="13855" spans="1:5" ht="13.5" x14ac:dyDescent="0.25">
      <c r="A13855" s="83">
        <v>38000</v>
      </c>
      <c r="B13855" s="83" t="s">
        <v>9328</v>
      </c>
      <c r="C13855" s="83" t="s">
        <v>225</v>
      </c>
      <c r="D13855" s="84">
        <v>10.96</v>
      </c>
      <c r="E13855" s="522" t="s">
        <v>12890</v>
      </c>
    </row>
    <row r="13856" spans="1:5" ht="13.5" x14ac:dyDescent="0.25">
      <c r="A13856" s="83">
        <v>38129</v>
      </c>
      <c r="B13856" s="83" t="s">
        <v>13347</v>
      </c>
      <c r="C13856" s="83" t="s">
        <v>225</v>
      </c>
      <c r="D13856" s="84">
        <v>7.79</v>
      </c>
      <c r="E13856" s="522" t="s">
        <v>12890</v>
      </c>
    </row>
    <row r="13857" spans="1:5" ht="13.5" x14ac:dyDescent="0.25">
      <c r="A13857" s="83">
        <v>38025</v>
      </c>
      <c r="B13857" s="83" t="s">
        <v>13348</v>
      </c>
      <c r="C13857" s="83" t="s">
        <v>225</v>
      </c>
      <c r="D13857" s="84">
        <v>10.57</v>
      </c>
      <c r="E13857" s="522" t="s">
        <v>12890</v>
      </c>
    </row>
    <row r="13858" spans="1:5" ht="13.5" x14ac:dyDescent="0.25">
      <c r="A13858" s="83">
        <v>38026</v>
      </c>
      <c r="B13858" s="83" t="s">
        <v>13349</v>
      </c>
      <c r="C13858" s="83" t="s">
        <v>225</v>
      </c>
      <c r="D13858" s="84">
        <v>26.1</v>
      </c>
      <c r="E13858" s="522" t="s">
        <v>12890</v>
      </c>
    </row>
    <row r="13859" spans="1:5" ht="13.5" x14ac:dyDescent="0.25">
      <c r="A13859" s="83">
        <v>1858</v>
      </c>
      <c r="B13859" s="83" t="s">
        <v>13350</v>
      </c>
      <c r="C13859" s="83" t="s">
        <v>225</v>
      </c>
      <c r="D13859" s="84">
        <v>88.05</v>
      </c>
      <c r="E13859" s="522" t="s">
        <v>12890</v>
      </c>
    </row>
    <row r="13860" spans="1:5" ht="13.5" x14ac:dyDescent="0.25">
      <c r="A13860" s="83">
        <v>1844</v>
      </c>
      <c r="B13860" s="83" t="s">
        <v>13351</v>
      </c>
      <c r="C13860" s="83" t="s">
        <v>225</v>
      </c>
      <c r="D13860" s="84">
        <v>201.64</v>
      </c>
      <c r="E13860" s="522" t="s">
        <v>12890</v>
      </c>
    </row>
    <row r="13861" spans="1:5" ht="13.5" x14ac:dyDescent="0.25">
      <c r="A13861" s="83">
        <v>1863</v>
      </c>
      <c r="B13861" s="83" t="s">
        <v>13352</v>
      </c>
      <c r="C13861" s="83" t="s">
        <v>225</v>
      </c>
      <c r="D13861" s="84">
        <v>93.7</v>
      </c>
      <c r="E13861" s="522" t="s">
        <v>12890</v>
      </c>
    </row>
    <row r="13862" spans="1:5" ht="13.5" x14ac:dyDescent="0.25">
      <c r="A13862" s="83">
        <v>1865</v>
      </c>
      <c r="B13862" s="83" t="s">
        <v>13353</v>
      </c>
      <c r="C13862" s="83" t="s">
        <v>225</v>
      </c>
      <c r="D13862" s="84">
        <v>244.12</v>
      </c>
      <c r="E13862" s="522" t="s">
        <v>12890</v>
      </c>
    </row>
    <row r="13863" spans="1:5" ht="13.5" x14ac:dyDescent="0.25">
      <c r="A13863" s="83">
        <v>36355</v>
      </c>
      <c r="B13863" s="83" t="s">
        <v>13354</v>
      </c>
      <c r="C13863" s="83" t="s">
        <v>225</v>
      </c>
      <c r="D13863" s="84">
        <v>10.28</v>
      </c>
      <c r="E13863" s="522" t="s">
        <v>12890</v>
      </c>
    </row>
    <row r="13864" spans="1:5" ht="13.5" x14ac:dyDescent="0.25">
      <c r="A13864" s="83">
        <v>36356</v>
      </c>
      <c r="B13864" s="83" t="s">
        <v>13355</v>
      </c>
      <c r="C13864" s="83" t="s">
        <v>225</v>
      </c>
      <c r="D13864" s="84">
        <v>16.53</v>
      </c>
      <c r="E13864" s="522" t="s">
        <v>12890</v>
      </c>
    </row>
    <row r="13865" spans="1:5" ht="13.5" x14ac:dyDescent="0.25">
      <c r="A13865" s="83">
        <v>1966</v>
      </c>
      <c r="B13865" s="83" t="s">
        <v>13356</v>
      </c>
      <c r="C13865" s="83" t="s">
        <v>225</v>
      </c>
      <c r="D13865" s="84">
        <v>37.36</v>
      </c>
      <c r="E13865" s="522" t="s">
        <v>12890</v>
      </c>
    </row>
    <row r="13866" spans="1:5" ht="13.5" x14ac:dyDescent="0.25">
      <c r="A13866" s="83">
        <v>1933</v>
      </c>
      <c r="B13866" s="83" t="s">
        <v>9339</v>
      </c>
      <c r="C13866" s="83" t="s">
        <v>225</v>
      </c>
      <c r="D13866" s="84">
        <v>8.0500000000000007</v>
      </c>
      <c r="E13866" s="522" t="s">
        <v>12890</v>
      </c>
    </row>
    <row r="13867" spans="1:5" ht="13.5" x14ac:dyDescent="0.25">
      <c r="A13867" s="83">
        <v>1932</v>
      </c>
      <c r="B13867" s="83" t="s">
        <v>13357</v>
      </c>
      <c r="C13867" s="83" t="s">
        <v>225</v>
      </c>
      <c r="D13867" s="84">
        <v>18.43</v>
      </c>
      <c r="E13867" s="522" t="s">
        <v>12890</v>
      </c>
    </row>
    <row r="13868" spans="1:5" ht="13.5" x14ac:dyDescent="0.25">
      <c r="A13868" s="83">
        <v>1951</v>
      </c>
      <c r="B13868" s="83" t="s">
        <v>9340</v>
      </c>
      <c r="C13868" s="83" t="s">
        <v>225</v>
      </c>
      <c r="D13868" s="84">
        <v>38.44</v>
      </c>
      <c r="E13868" s="522" t="s">
        <v>12890</v>
      </c>
    </row>
    <row r="13869" spans="1:5" ht="13.5" x14ac:dyDescent="0.25">
      <c r="A13869" s="83">
        <v>1970</v>
      </c>
      <c r="B13869" s="83" t="s">
        <v>13358</v>
      </c>
      <c r="C13869" s="83" t="s">
        <v>225</v>
      </c>
      <c r="D13869" s="84">
        <v>93.4</v>
      </c>
      <c r="E13869" s="522" t="s">
        <v>12890</v>
      </c>
    </row>
    <row r="13870" spans="1:5" ht="13.5" x14ac:dyDescent="0.25">
      <c r="A13870" s="83">
        <v>1967</v>
      </c>
      <c r="B13870" s="83" t="s">
        <v>13359</v>
      </c>
      <c r="C13870" s="83" t="s">
        <v>225</v>
      </c>
      <c r="D13870" s="84">
        <v>11.09</v>
      </c>
      <c r="E13870" s="522" t="s">
        <v>12890</v>
      </c>
    </row>
    <row r="13871" spans="1:5" ht="13.5" x14ac:dyDescent="0.25">
      <c r="A13871" s="83">
        <v>1968</v>
      </c>
      <c r="B13871" s="83" t="s">
        <v>13360</v>
      </c>
      <c r="C13871" s="83" t="s">
        <v>225</v>
      </c>
      <c r="D13871" s="84">
        <v>21.92</v>
      </c>
      <c r="E13871" s="522" t="s">
        <v>12890</v>
      </c>
    </row>
    <row r="13872" spans="1:5" ht="13.5" x14ac:dyDescent="0.25">
      <c r="A13872" s="83">
        <v>1969</v>
      </c>
      <c r="B13872" s="83" t="s">
        <v>13361</v>
      </c>
      <c r="C13872" s="83" t="s">
        <v>225</v>
      </c>
      <c r="D13872" s="84">
        <v>71.36</v>
      </c>
      <c r="E13872" s="522" t="s">
        <v>12890</v>
      </c>
    </row>
    <row r="13873" spans="1:5" ht="13.5" x14ac:dyDescent="0.25">
      <c r="A13873" s="83">
        <v>1827</v>
      </c>
      <c r="B13873" s="83" t="s">
        <v>9355</v>
      </c>
      <c r="C13873" s="83" t="s">
        <v>225</v>
      </c>
      <c r="D13873" s="84">
        <v>143.22</v>
      </c>
      <c r="E13873" s="522" t="s">
        <v>12890</v>
      </c>
    </row>
    <row r="13874" spans="1:5" ht="13.5" x14ac:dyDescent="0.25">
      <c r="A13874" s="83">
        <v>1831</v>
      </c>
      <c r="B13874" s="83" t="s">
        <v>9356</v>
      </c>
      <c r="C13874" s="83" t="s">
        <v>225</v>
      </c>
      <c r="D13874" s="84">
        <v>31.27</v>
      </c>
      <c r="E13874" s="522" t="s">
        <v>12890</v>
      </c>
    </row>
    <row r="13875" spans="1:5" ht="13.5" x14ac:dyDescent="0.25">
      <c r="A13875" s="83">
        <v>1825</v>
      </c>
      <c r="B13875" s="83" t="s">
        <v>9357</v>
      </c>
      <c r="C13875" s="83" t="s">
        <v>225</v>
      </c>
      <c r="D13875" s="84">
        <v>77.16</v>
      </c>
      <c r="E13875" s="522" t="s">
        <v>12890</v>
      </c>
    </row>
    <row r="13876" spans="1:5" ht="13.5" x14ac:dyDescent="0.25">
      <c r="A13876" s="83">
        <v>1828</v>
      </c>
      <c r="B13876" s="83" t="s">
        <v>9358</v>
      </c>
      <c r="C13876" s="83" t="s">
        <v>225</v>
      </c>
      <c r="D13876" s="84">
        <v>174.78</v>
      </c>
      <c r="E13876" s="522" t="s">
        <v>12890</v>
      </c>
    </row>
    <row r="13877" spans="1:5" ht="13.5" x14ac:dyDescent="0.25">
      <c r="A13877" s="83">
        <v>1845</v>
      </c>
      <c r="B13877" s="83" t="s">
        <v>9359</v>
      </c>
      <c r="C13877" s="83" t="s">
        <v>225</v>
      </c>
      <c r="D13877" s="84">
        <v>39.18</v>
      </c>
      <c r="E13877" s="522" t="s">
        <v>12890</v>
      </c>
    </row>
    <row r="13878" spans="1:5" ht="13.5" x14ac:dyDescent="0.25">
      <c r="A13878" s="83">
        <v>1824</v>
      </c>
      <c r="B13878" s="83" t="s">
        <v>9360</v>
      </c>
      <c r="C13878" s="83" t="s">
        <v>225</v>
      </c>
      <c r="D13878" s="84">
        <v>92.5</v>
      </c>
      <c r="E13878" s="522" t="s">
        <v>12890</v>
      </c>
    </row>
    <row r="13879" spans="1:5" ht="13.5" x14ac:dyDescent="0.25">
      <c r="A13879" s="83">
        <v>1940</v>
      </c>
      <c r="B13879" s="83" t="s">
        <v>13362</v>
      </c>
      <c r="C13879" s="83" t="s">
        <v>225</v>
      </c>
      <c r="D13879" s="84">
        <v>52.7</v>
      </c>
      <c r="E13879" s="522" t="s">
        <v>12890</v>
      </c>
    </row>
    <row r="13880" spans="1:5" ht="13.5" x14ac:dyDescent="0.25">
      <c r="A13880" s="83">
        <v>1937</v>
      </c>
      <c r="B13880" s="83" t="s">
        <v>13363</v>
      </c>
      <c r="C13880" s="83" t="s">
        <v>225</v>
      </c>
      <c r="D13880" s="84">
        <v>8.9</v>
      </c>
      <c r="E13880" s="522" t="s">
        <v>12890</v>
      </c>
    </row>
    <row r="13881" spans="1:5" ht="13.5" x14ac:dyDescent="0.25">
      <c r="A13881" s="83">
        <v>1939</v>
      </c>
      <c r="B13881" s="83" t="s">
        <v>13364</v>
      </c>
      <c r="C13881" s="83" t="s">
        <v>225</v>
      </c>
      <c r="D13881" s="84">
        <v>14.45</v>
      </c>
      <c r="E13881" s="522" t="s">
        <v>12890</v>
      </c>
    </row>
    <row r="13882" spans="1:5" ht="13.5" x14ac:dyDescent="0.25">
      <c r="A13882" s="83">
        <v>1938</v>
      </c>
      <c r="B13882" s="83" t="s">
        <v>13365</v>
      </c>
      <c r="C13882" s="83" t="s">
        <v>225</v>
      </c>
      <c r="D13882" s="84">
        <v>10.11</v>
      </c>
      <c r="E13882" s="522" t="s">
        <v>12890</v>
      </c>
    </row>
    <row r="13883" spans="1:5" ht="13.5" x14ac:dyDescent="0.25">
      <c r="A13883" s="83">
        <v>42693</v>
      </c>
      <c r="B13883" s="83" t="s">
        <v>13366</v>
      </c>
      <c r="C13883" s="83" t="s">
        <v>225</v>
      </c>
      <c r="D13883" s="84">
        <v>685.79</v>
      </c>
      <c r="E13883" s="522" t="s">
        <v>12890</v>
      </c>
    </row>
    <row r="13884" spans="1:5" ht="13.5" x14ac:dyDescent="0.25">
      <c r="A13884" s="83">
        <v>42695</v>
      </c>
      <c r="B13884" s="83" t="s">
        <v>13367</v>
      </c>
      <c r="C13884" s="83" t="s">
        <v>225</v>
      </c>
      <c r="D13884" s="84">
        <v>479.13</v>
      </c>
      <c r="E13884" s="522" t="s">
        <v>12890</v>
      </c>
    </row>
    <row r="13885" spans="1:5" ht="13.5" x14ac:dyDescent="0.25">
      <c r="A13885" s="83">
        <v>42694</v>
      </c>
      <c r="B13885" s="83" t="s">
        <v>13368</v>
      </c>
      <c r="C13885" s="83" t="s">
        <v>225</v>
      </c>
      <c r="D13885" s="84">
        <v>917.73</v>
      </c>
      <c r="E13885" s="522" t="s">
        <v>12890</v>
      </c>
    </row>
    <row r="13886" spans="1:5" ht="13.5" x14ac:dyDescent="0.25">
      <c r="A13886" s="83">
        <v>20097</v>
      </c>
      <c r="B13886" s="83" t="s">
        <v>13369</v>
      </c>
      <c r="C13886" s="83" t="s">
        <v>225</v>
      </c>
      <c r="D13886" s="84">
        <v>39.79</v>
      </c>
      <c r="E13886" s="522" t="s">
        <v>12890</v>
      </c>
    </row>
    <row r="13887" spans="1:5" ht="13.5" x14ac:dyDescent="0.25">
      <c r="A13887" s="83">
        <v>20098</v>
      </c>
      <c r="B13887" s="83" t="s">
        <v>13370</v>
      </c>
      <c r="C13887" s="83" t="s">
        <v>225</v>
      </c>
      <c r="D13887" s="84">
        <v>162.63</v>
      </c>
      <c r="E13887" s="522" t="s">
        <v>12890</v>
      </c>
    </row>
    <row r="13888" spans="1:5" ht="13.5" x14ac:dyDescent="0.25">
      <c r="A13888" s="83">
        <v>20096</v>
      </c>
      <c r="B13888" s="83" t="s">
        <v>13371</v>
      </c>
      <c r="C13888" s="83" t="s">
        <v>225</v>
      </c>
      <c r="D13888" s="84">
        <v>41.19</v>
      </c>
      <c r="E13888" s="522" t="s">
        <v>12890</v>
      </c>
    </row>
    <row r="13889" spans="1:5" ht="13.5" x14ac:dyDescent="0.25">
      <c r="A13889" s="83">
        <v>1880</v>
      </c>
      <c r="B13889" s="83" t="s">
        <v>9375</v>
      </c>
      <c r="C13889" s="83" t="s">
        <v>225</v>
      </c>
      <c r="D13889" s="84">
        <v>4.1100000000000003</v>
      </c>
      <c r="E13889" s="522" t="s">
        <v>12890</v>
      </c>
    </row>
    <row r="13890" spans="1:5" ht="13.5" x14ac:dyDescent="0.25">
      <c r="A13890" s="83">
        <v>39274</v>
      </c>
      <c r="B13890" s="83" t="s">
        <v>9376</v>
      </c>
      <c r="C13890" s="83" t="s">
        <v>225</v>
      </c>
      <c r="D13890" s="84">
        <v>3.19</v>
      </c>
      <c r="E13890" s="522" t="s">
        <v>12890</v>
      </c>
    </row>
    <row r="13891" spans="1:5" ht="13.5" x14ac:dyDescent="0.25">
      <c r="A13891" s="83">
        <v>2628</v>
      </c>
      <c r="B13891" s="83" t="s">
        <v>9377</v>
      </c>
      <c r="C13891" s="83" t="s">
        <v>225</v>
      </c>
      <c r="D13891" s="84">
        <v>226.41</v>
      </c>
      <c r="E13891" s="522" t="s">
        <v>12890</v>
      </c>
    </row>
    <row r="13892" spans="1:5" ht="13.5" x14ac:dyDescent="0.25">
      <c r="A13892" s="83">
        <v>2622</v>
      </c>
      <c r="B13892" s="83" t="s">
        <v>9378</v>
      </c>
      <c r="C13892" s="83" t="s">
        <v>225</v>
      </c>
      <c r="D13892" s="84">
        <v>5.37</v>
      </c>
      <c r="E13892" s="522" t="s">
        <v>12890</v>
      </c>
    </row>
    <row r="13893" spans="1:5" ht="13.5" x14ac:dyDescent="0.25">
      <c r="A13893" s="83">
        <v>2623</v>
      </c>
      <c r="B13893" s="83" t="s">
        <v>9379</v>
      </c>
      <c r="C13893" s="83" t="s">
        <v>225</v>
      </c>
      <c r="D13893" s="84">
        <v>6.47</v>
      </c>
      <c r="E13893" s="522" t="s">
        <v>12890</v>
      </c>
    </row>
    <row r="13894" spans="1:5" ht="13.5" x14ac:dyDescent="0.25">
      <c r="A13894" s="83">
        <v>2624</v>
      </c>
      <c r="B13894" s="83" t="s">
        <v>9380</v>
      </c>
      <c r="C13894" s="83" t="s">
        <v>225</v>
      </c>
      <c r="D13894" s="84">
        <v>10.29</v>
      </c>
      <c r="E13894" s="522" t="s">
        <v>12890</v>
      </c>
    </row>
    <row r="13895" spans="1:5" ht="13.5" x14ac:dyDescent="0.25">
      <c r="A13895" s="83">
        <v>2625</v>
      </c>
      <c r="B13895" s="83" t="s">
        <v>9381</v>
      </c>
      <c r="C13895" s="83" t="s">
        <v>225</v>
      </c>
      <c r="D13895" s="84">
        <v>21.72</v>
      </c>
      <c r="E13895" s="522" t="s">
        <v>12890</v>
      </c>
    </row>
    <row r="13896" spans="1:5" ht="13.5" x14ac:dyDescent="0.25">
      <c r="A13896" s="83">
        <v>2626</v>
      </c>
      <c r="B13896" s="83" t="s">
        <v>9382</v>
      </c>
      <c r="C13896" s="83" t="s">
        <v>225</v>
      </c>
      <c r="D13896" s="84">
        <v>31.83</v>
      </c>
      <c r="E13896" s="522" t="s">
        <v>12890</v>
      </c>
    </row>
    <row r="13897" spans="1:5" ht="13.5" x14ac:dyDescent="0.25">
      <c r="A13897" s="83">
        <v>2630</v>
      </c>
      <c r="B13897" s="83" t="s">
        <v>9383</v>
      </c>
      <c r="C13897" s="83" t="s">
        <v>225</v>
      </c>
      <c r="D13897" s="84">
        <v>48.41</v>
      </c>
      <c r="E13897" s="522" t="s">
        <v>12890</v>
      </c>
    </row>
    <row r="13898" spans="1:5" ht="13.5" x14ac:dyDescent="0.25">
      <c r="A13898" s="83">
        <v>2627</v>
      </c>
      <c r="B13898" s="83" t="s">
        <v>9384</v>
      </c>
      <c r="C13898" s="83" t="s">
        <v>225</v>
      </c>
      <c r="D13898" s="84">
        <v>85.28</v>
      </c>
      <c r="E13898" s="522" t="s">
        <v>12890</v>
      </c>
    </row>
    <row r="13899" spans="1:5" ht="13.5" x14ac:dyDescent="0.25">
      <c r="A13899" s="83">
        <v>2629</v>
      </c>
      <c r="B13899" s="83" t="s">
        <v>9385</v>
      </c>
      <c r="C13899" s="83" t="s">
        <v>225</v>
      </c>
      <c r="D13899" s="84">
        <v>115.35</v>
      </c>
      <c r="E13899" s="522" t="s">
        <v>12890</v>
      </c>
    </row>
    <row r="13900" spans="1:5" ht="13.5" x14ac:dyDescent="0.25">
      <c r="A13900" s="83">
        <v>12033</v>
      </c>
      <c r="B13900" s="83" t="s">
        <v>9386</v>
      </c>
      <c r="C13900" s="83" t="s">
        <v>225</v>
      </c>
      <c r="D13900" s="84">
        <v>13.12</v>
      </c>
      <c r="E13900" s="522" t="s">
        <v>12890</v>
      </c>
    </row>
    <row r="13901" spans="1:5" ht="13.5" x14ac:dyDescent="0.25">
      <c r="A13901" s="83">
        <v>40408</v>
      </c>
      <c r="B13901" s="83" t="s">
        <v>9387</v>
      </c>
      <c r="C13901" s="83" t="s">
        <v>225</v>
      </c>
      <c r="D13901" s="84">
        <v>8.6199999999999992</v>
      </c>
      <c r="E13901" s="522" t="s">
        <v>12890</v>
      </c>
    </row>
    <row r="13902" spans="1:5" ht="13.5" x14ac:dyDescent="0.25">
      <c r="A13902" s="83">
        <v>40409</v>
      </c>
      <c r="B13902" s="83" t="s">
        <v>9388</v>
      </c>
      <c r="C13902" s="83" t="s">
        <v>225</v>
      </c>
      <c r="D13902" s="84">
        <v>3.05</v>
      </c>
      <c r="E13902" s="522" t="s">
        <v>12890</v>
      </c>
    </row>
    <row r="13903" spans="1:5" ht="13.5" x14ac:dyDescent="0.25">
      <c r="A13903" s="83">
        <v>39276</v>
      </c>
      <c r="B13903" s="83" t="s">
        <v>9389</v>
      </c>
      <c r="C13903" s="83" t="s">
        <v>225</v>
      </c>
      <c r="D13903" s="84">
        <v>7.77</v>
      </c>
      <c r="E13903" s="522" t="s">
        <v>12890</v>
      </c>
    </row>
    <row r="13904" spans="1:5" ht="13.5" x14ac:dyDescent="0.25">
      <c r="A13904" s="83">
        <v>39277</v>
      </c>
      <c r="B13904" s="83" t="s">
        <v>9390</v>
      </c>
      <c r="C13904" s="83" t="s">
        <v>225</v>
      </c>
      <c r="D13904" s="84">
        <v>20.97</v>
      </c>
      <c r="E13904" s="522" t="s">
        <v>12890</v>
      </c>
    </row>
    <row r="13905" spans="1:5" ht="13.5" x14ac:dyDescent="0.25">
      <c r="A13905" s="83">
        <v>12034</v>
      </c>
      <c r="B13905" s="83" t="s">
        <v>9391</v>
      </c>
      <c r="C13905" s="83" t="s">
        <v>225</v>
      </c>
      <c r="D13905" s="84">
        <v>5.94</v>
      </c>
      <c r="E13905" s="522" t="s">
        <v>12890</v>
      </c>
    </row>
    <row r="13906" spans="1:5" ht="13.5" x14ac:dyDescent="0.25">
      <c r="A13906" s="83">
        <v>39879</v>
      </c>
      <c r="B13906" s="83" t="s">
        <v>9392</v>
      </c>
      <c r="C13906" s="83" t="s">
        <v>225</v>
      </c>
      <c r="D13906" s="84">
        <v>4.92</v>
      </c>
      <c r="E13906" s="522" t="s">
        <v>12890</v>
      </c>
    </row>
    <row r="13907" spans="1:5" ht="13.5" x14ac:dyDescent="0.25">
      <c r="A13907" s="83">
        <v>39880</v>
      </c>
      <c r="B13907" s="83" t="s">
        <v>9393</v>
      </c>
      <c r="C13907" s="83" t="s">
        <v>225</v>
      </c>
      <c r="D13907" s="84">
        <v>10.9</v>
      </c>
      <c r="E13907" s="522" t="s">
        <v>12890</v>
      </c>
    </row>
    <row r="13908" spans="1:5" ht="13.5" x14ac:dyDescent="0.25">
      <c r="A13908" s="83">
        <v>39881</v>
      </c>
      <c r="B13908" s="83" t="s">
        <v>9394</v>
      </c>
      <c r="C13908" s="83" t="s">
        <v>225</v>
      </c>
      <c r="D13908" s="84">
        <v>17.5</v>
      </c>
      <c r="E13908" s="522" t="s">
        <v>12890</v>
      </c>
    </row>
    <row r="13909" spans="1:5" ht="13.5" x14ac:dyDescent="0.25">
      <c r="A13909" s="83">
        <v>39882</v>
      </c>
      <c r="B13909" s="83" t="s">
        <v>9395</v>
      </c>
      <c r="C13909" s="83" t="s">
        <v>225</v>
      </c>
      <c r="D13909" s="84">
        <v>46.11</v>
      </c>
      <c r="E13909" s="522" t="s">
        <v>12890</v>
      </c>
    </row>
    <row r="13910" spans="1:5" ht="13.5" x14ac:dyDescent="0.25">
      <c r="A13910" s="83">
        <v>39883</v>
      </c>
      <c r="B13910" s="83" t="s">
        <v>9396</v>
      </c>
      <c r="C13910" s="83" t="s">
        <v>225</v>
      </c>
      <c r="D13910" s="84">
        <v>73.63</v>
      </c>
      <c r="E13910" s="522" t="s">
        <v>12890</v>
      </c>
    </row>
    <row r="13911" spans="1:5" ht="13.5" x14ac:dyDescent="0.25">
      <c r="A13911" s="83">
        <v>39884</v>
      </c>
      <c r="B13911" s="83" t="s">
        <v>9397</v>
      </c>
      <c r="C13911" s="83" t="s">
        <v>225</v>
      </c>
      <c r="D13911" s="84">
        <v>109.36</v>
      </c>
      <c r="E13911" s="522" t="s">
        <v>12890</v>
      </c>
    </row>
    <row r="13912" spans="1:5" ht="13.5" x14ac:dyDescent="0.25">
      <c r="A13912" s="83">
        <v>39885</v>
      </c>
      <c r="B13912" s="83" t="s">
        <v>9398</v>
      </c>
      <c r="C13912" s="83" t="s">
        <v>225</v>
      </c>
      <c r="D13912" s="84">
        <v>259.91000000000003</v>
      </c>
      <c r="E13912" s="522" t="s">
        <v>12890</v>
      </c>
    </row>
    <row r="13913" spans="1:5" ht="13.5" x14ac:dyDescent="0.25">
      <c r="A13913" s="83">
        <v>1777</v>
      </c>
      <c r="B13913" s="83" t="s">
        <v>9399</v>
      </c>
      <c r="C13913" s="83" t="s">
        <v>225</v>
      </c>
      <c r="D13913" s="84">
        <v>86.69</v>
      </c>
      <c r="E13913" s="522" t="s">
        <v>12890</v>
      </c>
    </row>
    <row r="13914" spans="1:5" ht="13.5" x14ac:dyDescent="0.25">
      <c r="A13914" s="83">
        <v>1819</v>
      </c>
      <c r="B13914" s="83" t="s">
        <v>9400</v>
      </c>
      <c r="C13914" s="83" t="s">
        <v>225</v>
      </c>
      <c r="D13914" s="84">
        <v>63.07</v>
      </c>
      <c r="E13914" s="522" t="s">
        <v>12890</v>
      </c>
    </row>
    <row r="13915" spans="1:5" ht="13.5" x14ac:dyDescent="0.25">
      <c r="A13915" s="83">
        <v>1775</v>
      </c>
      <c r="B13915" s="83" t="s">
        <v>9401</v>
      </c>
      <c r="C13915" s="83" t="s">
        <v>225</v>
      </c>
      <c r="D13915" s="84">
        <v>18.86</v>
      </c>
      <c r="E13915" s="522" t="s">
        <v>12890</v>
      </c>
    </row>
    <row r="13916" spans="1:5" ht="13.5" x14ac:dyDescent="0.25">
      <c r="A13916" s="83">
        <v>1776</v>
      </c>
      <c r="B13916" s="83" t="s">
        <v>9402</v>
      </c>
      <c r="C13916" s="83" t="s">
        <v>225</v>
      </c>
      <c r="D13916" s="84">
        <v>51.31</v>
      </c>
      <c r="E13916" s="522" t="s">
        <v>12890</v>
      </c>
    </row>
    <row r="13917" spans="1:5" ht="13.5" x14ac:dyDescent="0.25">
      <c r="A13917" s="83">
        <v>1778</v>
      </c>
      <c r="B13917" s="83" t="s">
        <v>9403</v>
      </c>
      <c r="C13917" s="83" t="s">
        <v>225</v>
      </c>
      <c r="D13917" s="84">
        <v>209.84</v>
      </c>
      <c r="E13917" s="522" t="s">
        <v>12890</v>
      </c>
    </row>
    <row r="13918" spans="1:5" ht="13.5" x14ac:dyDescent="0.25">
      <c r="A13918" s="83">
        <v>1818</v>
      </c>
      <c r="B13918" s="83" t="s">
        <v>9404</v>
      </c>
      <c r="C13918" s="83" t="s">
        <v>225</v>
      </c>
      <c r="D13918" s="84">
        <v>139.29</v>
      </c>
      <c r="E13918" s="522" t="s">
        <v>12890</v>
      </c>
    </row>
    <row r="13919" spans="1:5" ht="13.5" x14ac:dyDescent="0.25">
      <c r="A13919" s="83">
        <v>1820</v>
      </c>
      <c r="B13919" s="83" t="s">
        <v>9405</v>
      </c>
      <c r="C13919" s="83" t="s">
        <v>225</v>
      </c>
      <c r="D13919" s="84">
        <v>27.24</v>
      </c>
      <c r="E13919" s="522" t="s">
        <v>12890</v>
      </c>
    </row>
    <row r="13920" spans="1:5" ht="13.5" x14ac:dyDescent="0.25">
      <c r="A13920" s="83">
        <v>1779</v>
      </c>
      <c r="B13920" s="83" t="s">
        <v>9406</v>
      </c>
      <c r="C13920" s="83" t="s">
        <v>225</v>
      </c>
      <c r="D13920" s="84">
        <v>305.17</v>
      </c>
      <c r="E13920" s="522" t="s">
        <v>12890</v>
      </c>
    </row>
    <row r="13921" spans="1:5" ht="13.5" x14ac:dyDescent="0.25">
      <c r="A13921" s="83">
        <v>1780</v>
      </c>
      <c r="B13921" s="83" t="s">
        <v>9407</v>
      </c>
      <c r="C13921" s="83" t="s">
        <v>225</v>
      </c>
      <c r="D13921" s="84">
        <v>629.13</v>
      </c>
      <c r="E13921" s="522" t="s">
        <v>12890</v>
      </c>
    </row>
    <row r="13922" spans="1:5" ht="13.5" x14ac:dyDescent="0.25">
      <c r="A13922" s="83">
        <v>1783</v>
      </c>
      <c r="B13922" s="83" t="s">
        <v>9408</v>
      </c>
      <c r="C13922" s="83" t="s">
        <v>225</v>
      </c>
      <c r="D13922" s="84">
        <v>66.52</v>
      </c>
      <c r="E13922" s="522" t="s">
        <v>12890</v>
      </c>
    </row>
    <row r="13923" spans="1:5" ht="13.5" x14ac:dyDescent="0.25">
      <c r="A13923" s="83">
        <v>1782</v>
      </c>
      <c r="B13923" s="83" t="s">
        <v>9409</v>
      </c>
      <c r="C13923" s="83" t="s">
        <v>225</v>
      </c>
      <c r="D13923" s="84">
        <v>52.59</v>
      </c>
      <c r="E13923" s="522" t="s">
        <v>12890</v>
      </c>
    </row>
    <row r="13924" spans="1:5" ht="13.5" x14ac:dyDescent="0.25">
      <c r="A13924" s="83">
        <v>1817</v>
      </c>
      <c r="B13924" s="83" t="s">
        <v>9410</v>
      </c>
      <c r="C13924" s="83" t="s">
        <v>225</v>
      </c>
      <c r="D13924" s="84">
        <v>15.67</v>
      </c>
      <c r="E13924" s="522" t="s">
        <v>12890</v>
      </c>
    </row>
    <row r="13925" spans="1:5" ht="13.5" x14ac:dyDescent="0.25">
      <c r="A13925" s="83">
        <v>1781</v>
      </c>
      <c r="B13925" s="83" t="s">
        <v>9411</v>
      </c>
      <c r="C13925" s="83" t="s">
        <v>225</v>
      </c>
      <c r="D13925" s="84">
        <v>34.270000000000003</v>
      </c>
      <c r="E13925" s="522" t="s">
        <v>12890</v>
      </c>
    </row>
    <row r="13926" spans="1:5" ht="13.5" x14ac:dyDescent="0.25">
      <c r="A13926" s="83">
        <v>1784</v>
      </c>
      <c r="B13926" s="83" t="s">
        <v>9412</v>
      </c>
      <c r="C13926" s="83" t="s">
        <v>225</v>
      </c>
      <c r="D13926" s="84">
        <v>187.83</v>
      </c>
      <c r="E13926" s="522" t="s">
        <v>12890</v>
      </c>
    </row>
    <row r="13927" spans="1:5" ht="13.5" x14ac:dyDescent="0.25">
      <c r="A13927" s="83">
        <v>1810</v>
      </c>
      <c r="B13927" s="83" t="s">
        <v>9413</v>
      </c>
      <c r="C13927" s="83" t="s">
        <v>225</v>
      </c>
      <c r="D13927" s="84">
        <v>104.18</v>
      </c>
      <c r="E13927" s="522" t="s">
        <v>12890</v>
      </c>
    </row>
    <row r="13928" spans="1:5" ht="13.5" x14ac:dyDescent="0.25">
      <c r="A13928" s="83">
        <v>1811</v>
      </c>
      <c r="B13928" s="83" t="s">
        <v>9414</v>
      </c>
      <c r="C13928" s="83" t="s">
        <v>225</v>
      </c>
      <c r="D13928" s="84">
        <v>22.54</v>
      </c>
      <c r="E13928" s="522" t="s">
        <v>12890</v>
      </c>
    </row>
    <row r="13929" spans="1:5" ht="13.5" x14ac:dyDescent="0.25">
      <c r="A13929" s="83">
        <v>1812</v>
      </c>
      <c r="B13929" s="83" t="s">
        <v>9415</v>
      </c>
      <c r="C13929" s="83" t="s">
        <v>225</v>
      </c>
      <c r="D13929" s="84">
        <v>263</v>
      </c>
      <c r="E13929" s="522" t="s">
        <v>12890</v>
      </c>
    </row>
    <row r="13930" spans="1:5" ht="13.5" x14ac:dyDescent="0.25">
      <c r="A13930" s="83">
        <v>40386</v>
      </c>
      <c r="B13930" s="83" t="s">
        <v>9416</v>
      </c>
      <c r="C13930" s="83" t="s">
        <v>225</v>
      </c>
      <c r="D13930" s="84">
        <v>70.849999999999994</v>
      </c>
      <c r="E13930" s="522" t="s">
        <v>12890</v>
      </c>
    </row>
    <row r="13931" spans="1:5" ht="13.5" x14ac:dyDescent="0.25">
      <c r="A13931" s="83">
        <v>40384</v>
      </c>
      <c r="B13931" s="83" t="s">
        <v>9417</v>
      </c>
      <c r="C13931" s="83" t="s">
        <v>225</v>
      </c>
      <c r="D13931" s="84">
        <v>48.51</v>
      </c>
      <c r="E13931" s="522" t="s">
        <v>12890</v>
      </c>
    </row>
    <row r="13932" spans="1:5" ht="13.5" x14ac:dyDescent="0.25">
      <c r="A13932" s="83">
        <v>40379</v>
      </c>
      <c r="B13932" s="83" t="s">
        <v>9418</v>
      </c>
      <c r="C13932" s="83" t="s">
        <v>225</v>
      </c>
      <c r="D13932" s="84">
        <v>16.77</v>
      </c>
      <c r="E13932" s="522" t="s">
        <v>12890</v>
      </c>
    </row>
    <row r="13933" spans="1:5" ht="13.5" x14ac:dyDescent="0.25">
      <c r="A13933" s="83">
        <v>40423</v>
      </c>
      <c r="B13933" s="83" t="s">
        <v>9419</v>
      </c>
      <c r="C13933" s="83" t="s">
        <v>225</v>
      </c>
      <c r="D13933" s="84">
        <v>31.74</v>
      </c>
      <c r="E13933" s="522" t="s">
        <v>12890</v>
      </c>
    </row>
    <row r="13934" spans="1:5" ht="13.5" x14ac:dyDescent="0.25">
      <c r="A13934" s="83">
        <v>40389</v>
      </c>
      <c r="B13934" s="83" t="s">
        <v>9420</v>
      </c>
      <c r="C13934" s="83" t="s">
        <v>225</v>
      </c>
      <c r="D13934" s="84">
        <v>201.26</v>
      </c>
      <c r="E13934" s="522" t="s">
        <v>12890</v>
      </c>
    </row>
    <row r="13935" spans="1:5" ht="13.5" x14ac:dyDescent="0.25">
      <c r="A13935" s="83">
        <v>40388</v>
      </c>
      <c r="B13935" s="83" t="s">
        <v>9421</v>
      </c>
      <c r="C13935" s="83" t="s">
        <v>225</v>
      </c>
      <c r="D13935" s="84">
        <v>100.74</v>
      </c>
      <c r="E13935" s="522" t="s">
        <v>12890</v>
      </c>
    </row>
    <row r="13936" spans="1:5" ht="13.5" x14ac:dyDescent="0.25">
      <c r="A13936" s="83">
        <v>40381</v>
      </c>
      <c r="B13936" s="83" t="s">
        <v>9422</v>
      </c>
      <c r="C13936" s="83" t="s">
        <v>225</v>
      </c>
      <c r="D13936" s="84">
        <v>22.36</v>
      </c>
      <c r="E13936" s="522" t="s">
        <v>12890</v>
      </c>
    </row>
    <row r="13937" spans="1:5" ht="13.5" x14ac:dyDescent="0.25">
      <c r="A13937" s="83">
        <v>40391</v>
      </c>
      <c r="B13937" s="83" t="s">
        <v>9423</v>
      </c>
      <c r="C13937" s="83" t="s">
        <v>225</v>
      </c>
      <c r="D13937" s="84">
        <v>522.38</v>
      </c>
      <c r="E13937" s="522" t="s">
        <v>12890</v>
      </c>
    </row>
    <row r="13938" spans="1:5" ht="13.5" x14ac:dyDescent="0.25">
      <c r="A13938" s="83">
        <v>40414</v>
      </c>
      <c r="B13938" s="83" t="s">
        <v>9424</v>
      </c>
      <c r="C13938" s="83" t="s">
        <v>225</v>
      </c>
      <c r="D13938" s="84">
        <v>23.39</v>
      </c>
      <c r="E13938" s="522" t="s">
        <v>12890</v>
      </c>
    </row>
    <row r="13939" spans="1:5" ht="13.5" x14ac:dyDescent="0.25">
      <c r="A13939" s="83">
        <v>40416</v>
      </c>
      <c r="B13939" s="83" t="s">
        <v>9425</v>
      </c>
      <c r="C13939" s="83" t="s">
        <v>225</v>
      </c>
      <c r="D13939" s="84">
        <v>32.33</v>
      </c>
      <c r="E13939" s="522" t="s">
        <v>12890</v>
      </c>
    </row>
    <row r="13940" spans="1:5" ht="13.5" x14ac:dyDescent="0.25">
      <c r="A13940" s="83">
        <v>40418</v>
      </c>
      <c r="B13940" s="83" t="s">
        <v>9426</v>
      </c>
      <c r="C13940" s="83" t="s">
        <v>225</v>
      </c>
      <c r="D13940" s="84">
        <v>38.57</v>
      </c>
      <c r="E13940" s="522" t="s">
        <v>12890</v>
      </c>
    </row>
    <row r="13941" spans="1:5" ht="13.5" x14ac:dyDescent="0.25">
      <c r="A13941" s="83">
        <v>2609</v>
      </c>
      <c r="B13941" s="83" t="s">
        <v>9427</v>
      </c>
      <c r="C13941" s="83" t="s">
        <v>225</v>
      </c>
      <c r="D13941" s="84">
        <v>5.05</v>
      </c>
      <c r="E13941" s="522" t="s">
        <v>12890</v>
      </c>
    </row>
    <row r="13942" spans="1:5" ht="13.5" x14ac:dyDescent="0.25">
      <c r="A13942" s="83">
        <v>2634</v>
      </c>
      <c r="B13942" s="83" t="s">
        <v>9428</v>
      </c>
      <c r="C13942" s="83" t="s">
        <v>225</v>
      </c>
      <c r="D13942" s="84">
        <v>6.63</v>
      </c>
      <c r="E13942" s="522" t="s">
        <v>12890</v>
      </c>
    </row>
    <row r="13943" spans="1:5" ht="13.5" x14ac:dyDescent="0.25">
      <c r="A13943" s="83">
        <v>2611</v>
      </c>
      <c r="B13943" s="83" t="s">
        <v>9429</v>
      </c>
      <c r="C13943" s="83" t="s">
        <v>225</v>
      </c>
      <c r="D13943" s="84">
        <v>18.7</v>
      </c>
      <c r="E13943" s="522" t="s">
        <v>12890</v>
      </c>
    </row>
    <row r="13944" spans="1:5" ht="13.5" x14ac:dyDescent="0.25">
      <c r="A13944" s="83">
        <v>34359</v>
      </c>
      <c r="B13944" s="83" t="s">
        <v>9430</v>
      </c>
      <c r="C13944" s="83" t="s">
        <v>225</v>
      </c>
      <c r="D13944" s="84">
        <v>10.45</v>
      </c>
      <c r="E13944" s="522" t="s">
        <v>12890</v>
      </c>
    </row>
    <row r="13945" spans="1:5" ht="13.5" x14ac:dyDescent="0.25">
      <c r="A13945" s="83">
        <v>1789</v>
      </c>
      <c r="B13945" s="83" t="s">
        <v>9431</v>
      </c>
      <c r="C13945" s="83" t="s">
        <v>225</v>
      </c>
      <c r="D13945" s="84">
        <v>83.2</v>
      </c>
      <c r="E13945" s="522" t="s">
        <v>12890</v>
      </c>
    </row>
    <row r="13946" spans="1:5" ht="13.5" x14ac:dyDescent="0.25">
      <c r="A13946" s="83">
        <v>1788</v>
      </c>
      <c r="B13946" s="83" t="s">
        <v>9432</v>
      </c>
      <c r="C13946" s="83" t="s">
        <v>225</v>
      </c>
      <c r="D13946" s="84">
        <v>66.69</v>
      </c>
      <c r="E13946" s="522" t="s">
        <v>12890</v>
      </c>
    </row>
    <row r="13947" spans="1:5" ht="13.5" x14ac:dyDescent="0.25">
      <c r="A13947" s="83">
        <v>1786</v>
      </c>
      <c r="B13947" s="83" t="s">
        <v>9433</v>
      </c>
      <c r="C13947" s="83" t="s">
        <v>225</v>
      </c>
      <c r="D13947" s="84">
        <v>16.559999999999999</v>
      </c>
      <c r="E13947" s="522" t="s">
        <v>12890</v>
      </c>
    </row>
    <row r="13948" spans="1:5" ht="13.5" x14ac:dyDescent="0.25">
      <c r="A13948" s="83">
        <v>1787</v>
      </c>
      <c r="B13948" s="83" t="s">
        <v>9434</v>
      </c>
      <c r="C13948" s="83" t="s">
        <v>225</v>
      </c>
      <c r="D13948" s="84">
        <v>39.65</v>
      </c>
      <c r="E13948" s="522" t="s">
        <v>12890</v>
      </c>
    </row>
    <row r="13949" spans="1:5" ht="13.5" x14ac:dyDescent="0.25">
      <c r="A13949" s="83">
        <v>1791</v>
      </c>
      <c r="B13949" s="83" t="s">
        <v>9435</v>
      </c>
      <c r="C13949" s="83" t="s">
        <v>225</v>
      </c>
      <c r="D13949" s="84">
        <v>240.46</v>
      </c>
      <c r="E13949" s="522" t="s">
        <v>12890</v>
      </c>
    </row>
    <row r="13950" spans="1:5" ht="13.5" x14ac:dyDescent="0.25">
      <c r="A13950" s="83">
        <v>1790</v>
      </c>
      <c r="B13950" s="83" t="s">
        <v>9436</v>
      </c>
      <c r="C13950" s="83" t="s">
        <v>225</v>
      </c>
      <c r="D13950" s="84">
        <v>138.56</v>
      </c>
      <c r="E13950" s="522" t="s">
        <v>12890</v>
      </c>
    </row>
    <row r="13951" spans="1:5" ht="13.5" x14ac:dyDescent="0.25">
      <c r="A13951" s="83">
        <v>1813</v>
      </c>
      <c r="B13951" s="83" t="s">
        <v>9437</v>
      </c>
      <c r="C13951" s="83" t="s">
        <v>225</v>
      </c>
      <c r="D13951" s="84">
        <v>26.28</v>
      </c>
      <c r="E13951" s="522" t="s">
        <v>12890</v>
      </c>
    </row>
    <row r="13952" spans="1:5" ht="13.5" x14ac:dyDescent="0.25">
      <c r="A13952" s="83">
        <v>1792</v>
      </c>
      <c r="B13952" s="83" t="s">
        <v>9438</v>
      </c>
      <c r="C13952" s="83" t="s">
        <v>225</v>
      </c>
      <c r="D13952" s="84">
        <v>324.58</v>
      </c>
      <c r="E13952" s="522" t="s">
        <v>12890</v>
      </c>
    </row>
    <row r="13953" spans="1:5" ht="13.5" x14ac:dyDescent="0.25">
      <c r="A13953" s="83">
        <v>1793</v>
      </c>
      <c r="B13953" s="83" t="s">
        <v>9439</v>
      </c>
      <c r="C13953" s="83" t="s">
        <v>225</v>
      </c>
      <c r="D13953" s="84">
        <v>655.87</v>
      </c>
      <c r="E13953" s="522" t="s">
        <v>12890</v>
      </c>
    </row>
    <row r="13954" spans="1:5" ht="13.5" x14ac:dyDescent="0.25">
      <c r="A13954" s="83">
        <v>1809</v>
      </c>
      <c r="B13954" s="83" t="s">
        <v>9440</v>
      </c>
      <c r="C13954" s="83" t="s">
        <v>225</v>
      </c>
      <c r="D13954" s="84">
        <v>78</v>
      </c>
      <c r="E13954" s="522" t="s">
        <v>12890</v>
      </c>
    </row>
    <row r="13955" spans="1:5" ht="13.5" x14ac:dyDescent="0.25">
      <c r="A13955" s="83">
        <v>1814</v>
      </c>
      <c r="B13955" s="83" t="s">
        <v>9441</v>
      </c>
      <c r="C13955" s="83" t="s">
        <v>225</v>
      </c>
      <c r="D13955" s="84">
        <v>64.08</v>
      </c>
      <c r="E13955" s="522" t="s">
        <v>12890</v>
      </c>
    </row>
    <row r="13956" spans="1:5" ht="13.5" x14ac:dyDescent="0.25">
      <c r="A13956" s="83">
        <v>1803</v>
      </c>
      <c r="B13956" s="83" t="s">
        <v>9442</v>
      </c>
      <c r="C13956" s="83" t="s">
        <v>225</v>
      </c>
      <c r="D13956" s="84">
        <v>16.190000000000001</v>
      </c>
      <c r="E13956" s="522" t="s">
        <v>12890</v>
      </c>
    </row>
    <row r="13957" spans="1:5" ht="13.5" x14ac:dyDescent="0.25">
      <c r="A13957" s="83">
        <v>1805</v>
      </c>
      <c r="B13957" s="83" t="s">
        <v>9443</v>
      </c>
      <c r="C13957" s="83" t="s">
        <v>225</v>
      </c>
      <c r="D13957" s="84">
        <v>37.19</v>
      </c>
      <c r="E13957" s="522" t="s">
        <v>12890</v>
      </c>
    </row>
    <row r="13958" spans="1:5" ht="13.5" x14ac:dyDescent="0.25">
      <c r="A13958" s="83">
        <v>1821</v>
      </c>
      <c r="B13958" s="83" t="s">
        <v>9444</v>
      </c>
      <c r="C13958" s="83" t="s">
        <v>225</v>
      </c>
      <c r="D13958" s="84">
        <v>219.69</v>
      </c>
      <c r="E13958" s="522" t="s">
        <v>12890</v>
      </c>
    </row>
    <row r="13959" spans="1:5" ht="13.5" x14ac:dyDescent="0.25">
      <c r="A13959" s="83">
        <v>1806</v>
      </c>
      <c r="B13959" s="83" t="s">
        <v>9445</v>
      </c>
      <c r="C13959" s="83" t="s">
        <v>225</v>
      </c>
      <c r="D13959" s="84">
        <v>130.76</v>
      </c>
      <c r="E13959" s="522" t="s">
        <v>12890</v>
      </c>
    </row>
    <row r="13960" spans="1:5" ht="13.5" x14ac:dyDescent="0.25">
      <c r="A13960" s="83">
        <v>1804</v>
      </c>
      <c r="B13960" s="83" t="s">
        <v>9446</v>
      </c>
      <c r="C13960" s="83" t="s">
        <v>225</v>
      </c>
      <c r="D13960" s="84">
        <v>23.05</v>
      </c>
      <c r="E13960" s="522" t="s">
        <v>12890</v>
      </c>
    </row>
    <row r="13961" spans="1:5" ht="13.5" x14ac:dyDescent="0.25">
      <c r="A13961" s="83">
        <v>1807</v>
      </c>
      <c r="B13961" s="83" t="s">
        <v>9447</v>
      </c>
      <c r="C13961" s="83" t="s">
        <v>225</v>
      </c>
      <c r="D13961" s="84">
        <v>314.2</v>
      </c>
      <c r="E13961" s="522" t="s">
        <v>12890</v>
      </c>
    </row>
    <row r="13962" spans="1:5" ht="13.5" x14ac:dyDescent="0.25">
      <c r="A13962" s="83">
        <v>1808</v>
      </c>
      <c r="B13962" s="83" t="s">
        <v>9448</v>
      </c>
      <c r="C13962" s="83" t="s">
        <v>225</v>
      </c>
      <c r="D13962" s="84">
        <v>629.91</v>
      </c>
      <c r="E13962" s="522" t="s">
        <v>12890</v>
      </c>
    </row>
    <row r="13963" spans="1:5" ht="13.5" x14ac:dyDescent="0.25">
      <c r="A13963" s="83">
        <v>1797</v>
      </c>
      <c r="B13963" s="83" t="s">
        <v>9449</v>
      </c>
      <c r="C13963" s="83" t="s">
        <v>225</v>
      </c>
      <c r="D13963" s="84">
        <v>94.47</v>
      </c>
      <c r="E13963" s="522" t="s">
        <v>12890</v>
      </c>
    </row>
    <row r="13964" spans="1:5" ht="13.5" x14ac:dyDescent="0.25">
      <c r="A13964" s="83">
        <v>1796</v>
      </c>
      <c r="B13964" s="83" t="s">
        <v>9450</v>
      </c>
      <c r="C13964" s="83" t="s">
        <v>225</v>
      </c>
      <c r="D13964" s="84">
        <v>72.47</v>
      </c>
      <c r="E13964" s="522" t="s">
        <v>12890</v>
      </c>
    </row>
    <row r="13965" spans="1:5" ht="13.5" x14ac:dyDescent="0.25">
      <c r="A13965" s="83">
        <v>1794</v>
      </c>
      <c r="B13965" s="83" t="s">
        <v>9451</v>
      </c>
      <c r="C13965" s="83" t="s">
        <v>225</v>
      </c>
      <c r="D13965" s="84">
        <v>17.3</v>
      </c>
      <c r="E13965" s="522" t="s">
        <v>12890</v>
      </c>
    </row>
    <row r="13966" spans="1:5" ht="13.5" x14ac:dyDescent="0.25">
      <c r="A13966" s="83">
        <v>1816</v>
      </c>
      <c r="B13966" s="83" t="s">
        <v>9452</v>
      </c>
      <c r="C13966" s="83" t="s">
        <v>225</v>
      </c>
      <c r="D13966" s="84">
        <v>39.01</v>
      </c>
      <c r="E13966" s="522" t="s">
        <v>12890</v>
      </c>
    </row>
    <row r="13967" spans="1:5" ht="13.5" x14ac:dyDescent="0.25">
      <c r="A13967" s="83">
        <v>1815</v>
      </c>
      <c r="B13967" s="83" t="s">
        <v>9453</v>
      </c>
      <c r="C13967" s="83" t="s">
        <v>225</v>
      </c>
      <c r="D13967" s="84">
        <v>299.55</v>
      </c>
      <c r="E13967" s="522" t="s">
        <v>12890</v>
      </c>
    </row>
    <row r="13968" spans="1:5" ht="13.5" x14ac:dyDescent="0.25">
      <c r="A13968" s="83">
        <v>1798</v>
      </c>
      <c r="B13968" s="83" t="s">
        <v>9454</v>
      </c>
      <c r="C13968" s="83" t="s">
        <v>225</v>
      </c>
      <c r="D13968" s="84">
        <v>134.04</v>
      </c>
      <c r="E13968" s="522" t="s">
        <v>12890</v>
      </c>
    </row>
    <row r="13969" spans="1:5" ht="13.5" x14ac:dyDescent="0.25">
      <c r="A13969" s="83">
        <v>1795</v>
      </c>
      <c r="B13969" s="83" t="s">
        <v>9455</v>
      </c>
      <c r="C13969" s="83" t="s">
        <v>225</v>
      </c>
      <c r="D13969" s="84">
        <v>23.96</v>
      </c>
      <c r="E13969" s="522" t="s">
        <v>12890</v>
      </c>
    </row>
    <row r="13970" spans="1:5" ht="13.5" x14ac:dyDescent="0.25">
      <c r="A13970" s="83">
        <v>1799</v>
      </c>
      <c r="B13970" s="83" t="s">
        <v>9456</v>
      </c>
      <c r="C13970" s="83" t="s">
        <v>225</v>
      </c>
      <c r="D13970" s="84">
        <v>390.13</v>
      </c>
      <c r="E13970" s="522" t="s">
        <v>12890</v>
      </c>
    </row>
    <row r="13971" spans="1:5" ht="13.5" x14ac:dyDescent="0.25">
      <c r="A13971" s="83">
        <v>1800</v>
      </c>
      <c r="B13971" s="83" t="s">
        <v>9457</v>
      </c>
      <c r="C13971" s="83" t="s">
        <v>225</v>
      </c>
      <c r="D13971" s="84">
        <v>744.83</v>
      </c>
      <c r="E13971" s="522" t="s">
        <v>12890</v>
      </c>
    </row>
    <row r="13972" spans="1:5" ht="13.5" x14ac:dyDescent="0.25">
      <c r="A13972" s="83">
        <v>1802</v>
      </c>
      <c r="B13972" s="83" t="s">
        <v>9458</v>
      </c>
      <c r="C13972" s="83" t="s">
        <v>225</v>
      </c>
      <c r="D13972" s="84">
        <v>1863.11</v>
      </c>
      <c r="E13972" s="522" t="s">
        <v>12890</v>
      </c>
    </row>
    <row r="13973" spans="1:5" ht="13.5" x14ac:dyDescent="0.25">
      <c r="A13973" s="83">
        <v>40385</v>
      </c>
      <c r="B13973" s="83" t="s">
        <v>9459</v>
      </c>
      <c r="C13973" s="83" t="s">
        <v>225</v>
      </c>
      <c r="D13973" s="84">
        <v>70.849999999999994</v>
      </c>
      <c r="E13973" s="522" t="s">
        <v>12890</v>
      </c>
    </row>
    <row r="13974" spans="1:5" ht="13.5" x14ac:dyDescent="0.25">
      <c r="A13974" s="83">
        <v>40383</v>
      </c>
      <c r="B13974" s="83" t="s">
        <v>9460</v>
      </c>
      <c r="C13974" s="83" t="s">
        <v>225</v>
      </c>
      <c r="D13974" s="84">
        <v>48.51</v>
      </c>
      <c r="E13974" s="522" t="s">
        <v>12890</v>
      </c>
    </row>
    <row r="13975" spans="1:5" ht="13.5" x14ac:dyDescent="0.25">
      <c r="A13975" s="83">
        <v>40378</v>
      </c>
      <c r="B13975" s="83" t="s">
        <v>9461</v>
      </c>
      <c r="C13975" s="83" t="s">
        <v>225</v>
      </c>
      <c r="D13975" s="84">
        <v>16.77</v>
      </c>
      <c r="E13975" s="522" t="s">
        <v>12890</v>
      </c>
    </row>
    <row r="13976" spans="1:5" ht="13.5" x14ac:dyDescent="0.25">
      <c r="A13976" s="83">
        <v>40382</v>
      </c>
      <c r="B13976" s="83" t="s">
        <v>9462</v>
      </c>
      <c r="C13976" s="83" t="s">
        <v>225</v>
      </c>
      <c r="D13976" s="84">
        <v>31.74</v>
      </c>
      <c r="E13976" s="522" t="s">
        <v>12890</v>
      </c>
    </row>
    <row r="13977" spans="1:5" ht="13.5" x14ac:dyDescent="0.25">
      <c r="A13977" s="83">
        <v>40422</v>
      </c>
      <c r="B13977" s="83" t="s">
        <v>9463</v>
      </c>
      <c r="C13977" s="83" t="s">
        <v>225</v>
      </c>
      <c r="D13977" s="84">
        <v>216.2</v>
      </c>
      <c r="E13977" s="522" t="s">
        <v>12890</v>
      </c>
    </row>
    <row r="13978" spans="1:5" ht="13.5" x14ac:dyDescent="0.25">
      <c r="A13978" s="83">
        <v>40387</v>
      </c>
      <c r="B13978" s="83" t="s">
        <v>9464</v>
      </c>
      <c r="C13978" s="83" t="s">
        <v>225</v>
      </c>
      <c r="D13978" s="84">
        <v>110.08</v>
      </c>
      <c r="E13978" s="522" t="s">
        <v>12890</v>
      </c>
    </row>
    <row r="13979" spans="1:5" ht="13.5" x14ac:dyDescent="0.25">
      <c r="A13979" s="83">
        <v>40380</v>
      </c>
      <c r="B13979" s="83" t="s">
        <v>9465</v>
      </c>
      <c r="C13979" s="83" t="s">
        <v>225</v>
      </c>
      <c r="D13979" s="84">
        <v>22.36</v>
      </c>
      <c r="E13979" s="522" t="s">
        <v>12890</v>
      </c>
    </row>
    <row r="13980" spans="1:5" ht="13.5" x14ac:dyDescent="0.25">
      <c r="A13980" s="83">
        <v>40390</v>
      </c>
      <c r="B13980" s="83" t="s">
        <v>9466</v>
      </c>
      <c r="C13980" s="83" t="s">
        <v>225</v>
      </c>
      <c r="D13980" s="84">
        <v>455.35</v>
      </c>
      <c r="E13980" s="522" t="s">
        <v>12890</v>
      </c>
    </row>
    <row r="13981" spans="1:5" ht="13.5" x14ac:dyDescent="0.25">
      <c r="A13981" s="83">
        <v>40413</v>
      </c>
      <c r="B13981" s="83" t="s">
        <v>9467</v>
      </c>
      <c r="C13981" s="83" t="s">
        <v>225</v>
      </c>
      <c r="D13981" s="84">
        <v>25.41</v>
      </c>
      <c r="E13981" s="522" t="s">
        <v>12890</v>
      </c>
    </row>
    <row r="13982" spans="1:5" ht="13.5" x14ac:dyDescent="0.25">
      <c r="A13982" s="83">
        <v>40415</v>
      </c>
      <c r="B13982" s="83" t="s">
        <v>9468</v>
      </c>
      <c r="C13982" s="83" t="s">
        <v>225</v>
      </c>
      <c r="D13982" s="84">
        <v>36.21</v>
      </c>
      <c r="E13982" s="522" t="s">
        <v>12890</v>
      </c>
    </row>
    <row r="13983" spans="1:5" ht="13.5" x14ac:dyDescent="0.25">
      <c r="A13983" s="83">
        <v>40417</v>
      </c>
      <c r="B13983" s="83" t="s">
        <v>9469</v>
      </c>
      <c r="C13983" s="83" t="s">
        <v>225</v>
      </c>
      <c r="D13983" s="84">
        <v>42.72</v>
      </c>
      <c r="E13983" s="522" t="s">
        <v>12890</v>
      </c>
    </row>
    <row r="13984" spans="1:5" ht="13.5" x14ac:dyDescent="0.25">
      <c r="A13984" s="83">
        <v>39271</v>
      </c>
      <c r="B13984" s="83" t="s">
        <v>9470</v>
      </c>
      <c r="C13984" s="83" t="s">
        <v>225</v>
      </c>
      <c r="D13984" s="84">
        <v>2.64</v>
      </c>
      <c r="E13984" s="522" t="s">
        <v>12890</v>
      </c>
    </row>
    <row r="13985" spans="1:5" ht="13.5" x14ac:dyDescent="0.25">
      <c r="A13985" s="83">
        <v>39273</v>
      </c>
      <c r="B13985" s="83" t="s">
        <v>9471</v>
      </c>
      <c r="C13985" s="83" t="s">
        <v>225</v>
      </c>
      <c r="D13985" s="84">
        <v>4.49</v>
      </c>
      <c r="E13985" s="522" t="s">
        <v>12890</v>
      </c>
    </row>
    <row r="13986" spans="1:5" ht="13.5" x14ac:dyDescent="0.25">
      <c r="A13986" s="83">
        <v>39272</v>
      </c>
      <c r="B13986" s="83" t="s">
        <v>9472</v>
      </c>
      <c r="C13986" s="83" t="s">
        <v>225</v>
      </c>
      <c r="D13986" s="84">
        <v>3.25</v>
      </c>
      <c r="E13986" s="522" t="s">
        <v>12890</v>
      </c>
    </row>
    <row r="13987" spans="1:5" ht="13.5" x14ac:dyDescent="0.25">
      <c r="A13987" s="83">
        <v>1875</v>
      </c>
      <c r="B13987" s="83" t="s">
        <v>9473</v>
      </c>
      <c r="C13987" s="83" t="s">
        <v>225</v>
      </c>
      <c r="D13987" s="84">
        <v>7.17</v>
      </c>
      <c r="E13987" s="522" t="s">
        <v>12890</v>
      </c>
    </row>
    <row r="13988" spans="1:5" ht="13.5" x14ac:dyDescent="0.25">
      <c r="A13988" s="83">
        <v>1874</v>
      </c>
      <c r="B13988" s="83" t="s">
        <v>9474</v>
      </c>
      <c r="C13988" s="83" t="s">
        <v>225</v>
      </c>
      <c r="D13988" s="84">
        <v>5.92</v>
      </c>
      <c r="E13988" s="522" t="s">
        <v>12890</v>
      </c>
    </row>
    <row r="13989" spans="1:5" ht="13.5" x14ac:dyDescent="0.25">
      <c r="A13989" s="83">
        <v>1870</v>
      </c>
      <c r="B13989" s="83" t="s">
        <v>9475</v>
      </c>
      <c r="C13989" s="83" t="s">
        <v>225</v>
      </c>
      <c r="D13989" s="84">
        <v>3.42</v>
      </c>
      <c r="E13989" s="522" t="s">
        <v>12890</v>
      </c>
    </row>
    <row r="13990" spans="1:5" ht="13.5" x14ac:dyDescent="0.25">
      <c r="A13990" s="83">
        <v>1884</v>
      </c>
      <c r="B13990" s="83" t="s">
        <v>9476</v>
      </c>
      <c r="C13990" s="83" t="s">
        <v>225</v>
      </c>
      <c r="D13990" s="84">
        <v>5.25</v>
      </c>
      <c r="E13990" s="522" t="s">
        <v>12890</v>
      </c>
    </row>
    <row r="13991" spans="1:5" ht="13.5" x14ac:dyDescent="0.25">
      <c r="A13991" s="83">
        <v>1887</v>
      </c>
      <c r="B13991" s="83" t="s">
        <v>9477</v>
      </c>
      <c r="C13991" s="83" t="s">
        <v>225</v>
      </c>
      <c r="D13991" s="84">
        <v>29.73</v>
      </c>
      <c r="E13991" s="522" t="s">
        <v>12890</v>
      </c>
    </row>
    <row r="13992" spans="1:5" ht="13.5" x14ac:dyDescent="0.25">
      <c r="A13992" s="83">
        <v>1876</v>
      </c>
      <c r="B13992" s="83" t="s">
        <v>9478</v>
      </c>
      <c r="C13992" s="83" t="s">
        <v>225</v>
      </c>
      <c r="D13992" s="84">
        <v>11.65</v>
      </c>
      <c r="E13992" s="522" t="s">
        <v>12890</v>
      </c>
    </row>
    <row r="13993" spans="1:5" ht="13.5" x14ac:dyDescent="0.25">
      <c r="A13993" s="83">
        <v>1879</v>
      </c>
      <c r="B13993" s="83" t="s">
        <v>9479</v>
      </c>
      <c r="C13993" s="83" t="s">
        <v>225</v>
      </c>
      <c r="D13993" s="84">
        <v>3.46</v>
      </c>
      <c r="E13993" s="522" t="s">
        <v>12890</v>
      </c>
    </row>
    <row r="13994" spans="1:5" ht="13.5" x14ac:dyDescent="0.25">
      <c r="A13994" s="83">
        <v>1877</v>
      </c>
      <c r="B13994" s="83" t="s">
        <v>9480</v>
      </c>
      <c r="C13994" s="83" t="s">
        <v>225</v>
      </c>
      <c r="D13994" s="84">
        <v>29.77</v>
      </c>
      <c r="E13994" s="522" t="s">
        <v>12890</v>
      </c>
    </row>
    <row r="13995" spans="1:5" ht="13.5" x14ac:dyDescent="0.25">
      <c r="A13995" s="83">
        <v>1878</v>
      </c>
      <c r="B13995" s="83" t="s">
        <v>9481</v>
      </c>
      <c r="C13995" s="83" t="s">
        <v>225</v>
      </c>
      <c r="D13995" s="84">
        <v>59.82</v>
      </c>
      <c r="E13995" s="522" t="s">
        <v>12890</v>
      </c>
    </row>
    <row r="13996" spans="1:5" ht="13.5" x14ac:dyDescent="0.25">
      <c r="A13996" s="83">
        <v>2621</v>
      </c>
      <c r="B13996" s="83" t="s">
        <v>9482</v>
      </c>
      <c r="C13996" s="83" t="s">
        <v>225</v>
      </c>
      <c r="D13996" s="84">
        <v>159.97</v>
      </c>
      <c r="E13996" s="522" t="s">
        <v>12890</v>
      </c>
    </row>
    <row r="13997" spans="1:5" ht="13.5" x14ac:dyDescent="0.25">
      <c r="A13997" s="83">
        <v>2616</v>
      </c>
      <c r="B13997" s="83" t="s">
        <v>9483</v>
      </c>
      <c r="C13997" s="83" t="s">
        <v>225</v>
      </c>
      <c r="D13997" s="84">
        <v>4.5199999999999996</v>
      </c>
      <c r="E13997" s="522" t="s">
        <v>12890</v>
      </c>
    </row>
    <row r="13998" spans="1:5" ht="13.5" x14ac:dyDescent="0.25">
      <c r="A13998" s="83">
        <v>2633</v>
      </c>
      <c r="B13998" s="83" t="s">
        <v>9484</v>
      </c>
      <c r="C13998" s="83" t="s">
        <v>225</v>
      </c>
      <c r="D13998" s="84">
        <v>5.12</v>
      </c>
      <c r="E13998" s="522" t="s">
        <v>12890</v>
      </c>
    </row>
    <row r="13999" spans="1:5" ht="13.5" x14ac:dyDescent="0.25">
      <c r="A13999" s="83">
        <v>2617</v>
      </c>
      <c r="B13999" s="83" t="s">
        <v>9485</v>
      </c>
      <c r="C13999" s="83" t="s">
        <v>225</v>
      </c>
      <c r="D13999" s="84">
        <v>6.96</v>
      </c>
      <c r="E13999" s="522" t="s">
        <v>12890</v>
      </c>
    </row>
    <row r="14000" spans="1:5" ht="13.5" x14ac:dyDescent="0.25">
      <c r="A14000" s="83">
        <v>2618</v>
      </c>
      <c r="B14000" s="83" t="s">
        <v>9486</v>
      </c>
      <c r="C14000" s="83" t="s">
        <v>225</v>
      </c>
      <c r="D14000" s="84">
        <v>15.84</v>
      </c>
      <c r="E14000" s="522" t="s">
        <v>12890</v>
      </c>
    </row>
    <row r="14001" spans="1:5" ht="13.5" x14ac:dyDescent="0.25">
      <c r="A14001" s="83">
        <v>2632</v>
      </c>
      <c r="B14001" s="83" t="s">
        <v>9487</v>
      </c>
      <c r="C14001" s="83" t="s">
        <v>225</v>
      </c>
      <c r="D14001" s="84">
        <v>19.32</v>
      </c>
      <c r="E14001" s="522" t="s">
        <v>12890</v>
      </c>
    </row>
    <row r="14002" spans="1:5" ht="13.5" x14ac:dyDescent="0.25">
      <c r="A14002" s="83">
        <v>2631</v>
      </c>
      <c r="B14002" s="83" t="s">
        <v>9488</v>
      </c>
      <c r="C14002" s="83" t="s">
        <v>225</v>
      </c>
      <c r="D14002" s="84">
        <v>28.37</v>
      </c>
      <c r="E14002" s="522" t="s">
        <v>12890</v>
      </c>
    </row>
    <row r="14003" spans="1:5" ht="13.5" x14ac:dyDescent="0.25">
      <c r="A14003" s="83">
        <v>2619</v>
      </c>
      <c r="B14003" s="83" t="s">
        <v>9489</v>
      </c>
      <c r="C14003" s="83" t="s">
        <v>225</v>
      </c>
      <c r="D14003" s="84">
        <v>71.84</v>
      </c>
      <c r="E14003" s="522" t="s">
        <v>12890</v>
      </c>
    </row>
    <row r="14004" spans="1:5" ht="13.5" x14ac:dyDescent="0.25">
      <c r="A14004" s="83">
        <v>2620</v>
      </c>
      <c r="B14004" s="83" t="s">
        <v>9490</v>
      </c>
      <c r="C14004" s="83" t="s">
        <v>225</v>
      </c>
      <c r="D14004" s="84">
        <v>94.32</v>
      </c>
      <c r="E14004" s="522" t="s">
        <v>12890</v>
      </c>
    </row>
    <row r="14005" spans="1:5" ht="13.5" x14ac:dyDescent="0.25">
      <c r="A14005" s="83">
        <v>44472</v>
      </c>
      <c r="B14005" s="83" t="s">
        <v>9491</v>
      </c>
      <c r="C14005" s="83" t="s">
        <v>225</v>
      </c>
      <c r="D14005" s="84">
        <v>59.41</v>
      </c>
      <c r="E14005" s="522" t="s">
        <v>12890</v>
      </c>
    </row>
    <row r="14006" spans="1:5" ht="13.5" x14ac:dyDescent="0.25">
      <c r="A14006" s="83">
        <v>38369</v>
      </c>
      <c r="B14006" s="83" t="s">
        <v>9492</v>
      </c>
      <c r="C14006" s="83" t="s">
        <v>225</v>
      </c>
      <c r="D14006" s="84">
        <v>24.17</v>
      </c>
      <c r="E14006" s="522" t="s">
        <v>12890</v>
      </c>
    </row>
    <row r="14007" spans="1:5" ht="13.5" x14ac:dyDescent="0.25">
      <c r="A14007" s="83">
        <v>38370</v>
      </c>
      <c r="B14007" s="83" t="s">
        <v>9493</v>
      </c>
      <c r="C14007" s="83" t="s">
        <v>225</v>
      </c>
      <c r="D14007" s="84">
        <v>24.17</v>
      </c>
      <c r="E14007" s="522" t="s">
        <v>12890</v>
      </c>
    </row>
    <row r="14008" spans="1:5" ht="13.5" x14ac:dyDescent="0.25">
      <c r="A14008" s="83">
        <v>38372</v>
      </c>
      <c r="B14008" s="83" t="s">
        <v>9494</v>
      </c>
      <c r="C14008" s="83" t="s">
        <v>225</v>
      </c>
      <c r="D14008" s="84">
        <v>20.92</v>
      </c>
      <c r="E14008" s="522" t="s">
        <v>12890</v>
      </c>
    </row>
    <row r="14009" spans="1:5" ht="13.5" x14ac:dyDescent="0.25">
      <c r="A14009" s="83">
        <v>2357</v>
      </c>
      <c r="B14009" s="83" t="s">
        <v>13372</v>
      </c>
      <c r="C14009" s="83" t="s">
        <v>547</v>
      </c>
      <c r="D14009" s="84">
        <v>10.210000000000001</v>
      </c>
      <c r="E14009" s="522" t="s">
        <v>12890</v>
      </c>
    </row>
    <row r="14010" spans="1:5" ht="13.5" x14ac:dyDescent="0.25">
      <c r="A14010" s="83">
        <v>40806</v>
      </c>
      <c r="B14010" s="83" t="s">
        <v>9496</v>
      </c>
      <c r="C14010" s="83" t="s">
        <v>232</v>
      </c>
      <c r="D14010" s="84">
        <v>1797.24</v>
      </c>
      <c r="E14010" s="522" t="s">
        <v>12890</v>
      </c>
    </row>
    <row r="14011" spans="1:5" ht="13.5" x14ac:dyDescent="0.25">
      <c r="A14011" s="83">
        <v>2355</v>
      </c>
      <c r="B14011" s="83" t="s">
        <v>13373</v>
      </c>
      <c r="C14011" s="83" t="s">
        <v>547</v>
      </c>
      <c r="D14011" s="84">
        <v>28.31</v>
      </c>
      <c r="E14011" s="522" t="s">
        <v>12890</v>
      </c>
    </row>
    <row r="14012" spans="1:5" ht="13.5" x14ac:dyDescent="0.25">
      <c r="A14012" s="83">
        <v>40805</v>
      </c>
      <c r="B14012" s="83" t="s">
        <v>9498</v>
      </c>
      <c r="C14012" s="83" t="s">
        <v>232</v>
      </c>
      <c r="D14012" s="84">
        <v>4976.8999999999996</v>
      </c>
      <c r="E14012" s="522" t="s">
        <v>12890</v>
      </c>
    </row>
    <row r="14013" spans="1:5" ht="13.5" x14ac:dyDescent="0.25">
      <c r="A14013" s="83">
        <v>2358</v>
      </c>
      <c r="B14013" s="83" t="s">
        <v>13374</v>
      </c>
      <c r="C14013" s="83" t="s">
        <v>547</v>
      </c>
      <c r="D14013" s="84">
        <v>18.07</v>
      </c>
      <c r="E14013" s="522" t="s">
        <v>12890</v>
      </c>
    </row>
    <row r="14014" spans="1:5" ht="13.5" x14ac:dyDescent="0.25">
      <c r="A14014" s="83">
        <v>40807</v>
      </c>
      <c r="B14014" s="83" t="s">
        <v>9500</v>
      </c>
      <c r="C14014" s="83" t="s">
        <v>232</v>
      </c>
      <c r="D14014" s="84">
        <v>3176.97</v>
      </c>
      <c r="E14014" s="522" t="s">
        <v>12890</v>
      </c>
    </row>
    <row r="14015" spans="1:5" ht="13.5" x14ac:dyDescent="0.25">
      <c r="A14015" s="83">
        <v>2359</v>
      </c>
      <c r="B14015" s="83" t="s">
        <v>13375</v>
      </c>
      <c r="C14015" s="83" t="s">
        <v>547</v>
      </c>
      <c r="D14015" s="84">
        <v>13.52</v>
      </c>
      <c r="E14015" s="522" t="s">
        <v>12890</v>
      </c>
    </row>
    <row r="14016" spans="1:5" ht="13.5" x14ac:dyDescent="0.25">
      <c r="A14016" s="83">
        <v>40808</v>
      </c>
      <c r="B14016" s="83" t="s">
        <v>9502</v>
      </c>
      <c r="C14016" s="83" t="s">
        <v>232</v>
      </c>
      <c r="D14016" s="84">
        <v>2377.6999999999998</v>
      </c>
      <c r="E14016" s="522" t="s">
        <v>12890</v>
      </c>
    </row>
    <row r="14017" spans="1:5" ht="13.5" x14ac:dyDescent="0.25">
      <c r="A14017" s="83">
        <v>44330</v>
      </c>
      <c r="B14017" s="83" t="s">
        <v>9503</v>
      </c>
      <c r="C14017" s="83" t="s">
        <v>7331</v>
      </c>
      <c r="D14017" s="84">
        <v>10.130000000000001</v>
      </c>
      <c r="E14017" s="522" t="s">
        <v>12890</v>
      </c>
    </row>
    <row r="14018" spans="1:5" ht="13.5" x14ac:dyDescent="0.25">
      <c r="A14018" s="83">
        <v>43144</v>
      </c>
      <c r="B14018" s="83" t="s">
        <v>9504</v>
      </c>
      <c r="C14018" s="83" t="s">
        <v>260</v>
      </c>
      <c r="D14018" s="84">
        <v>34.229999999999997</v>
      </c>
      <c r="E14018" s="522" t="s">
        <v>12890</v>
      </c>
    </row>
    <row r="14019" spans="1:5" ht="13.5" x14ac:dyDescent="0.25">
      <c r="A14019" s="83">
        <v>39397</v>
      </c>
      <c r="B14019" s="83" t="s">
        <v>9505</v>
      </c>
      <c r="C14019" s="83" t="s">
        <v>7331</v>
      </c>
      <c r="D14019" s="84">
        <v>15.6</v>
      </c>
      <c r="E14019" s="522" t="s">
        <v>12890</v>
      </c>
    </row>
    <row r="14020" spans="1:5" ht="13.5" x14ac:dyDescent="0.25">
      <c r="A14020" s="83">
        <v>2692</v>
      </c>
      <c r="B14020" s="83" t="s">
        <v>9506</v>
      </c>
      <c r="C14020" s="83" t="s">
        <v>7331</v>
      </c>
      <c r="D14020" s="84">
        <v>6.29</v>
      </c>
      <c r="E14020" s="522" t="s">
        <v>12890</v>
      </c>
    </row>
    <row r="14021" spans="1:5" ht="13.5" x14ac:dyDescent="0.25">
      <c r="A14021" s="83">
        <v>44329</v>
      </c>
      <c r="B14021" s="83" t="s">
        <v>9507</v>
      </c>
      <c r="C14021" s="83" t="s">
        <v>7331</v>
      </c>
      <c r="D14021" s="84">
        <v>13.27</v>
      </c>
      <c r="E14021" s="522" t="s">
        <v>12890</v>
      </c>
    </row>
    <row r="14022" spans="1:5" ht="13.5" x14ac:dyDescent="0.25">
      <c r="A14022" s="83">
        <v>5318</v>
      </c>
      <c r="B14022" s="83" t="s">
        <v>9508</v>
      </c>
      <c r="C14022" s="83" t="s">
        <v>7331</v>
      </c>
      <c r="D14022" s="84">
        <v>21.46</v>
      </c>
      <c r="E14022" s="522" t="s">
        <v>12890</v>
      </c>
    </row>
    <row r="14023" spans="1:5" ht="13.5" x14ac:dyDescent="0.25">
      <c r="A14023" s="83">
        <v>5330</v>
      </c>
      <c r="B14023" s="83" t="s">
        <v>9509</v>
      </c>
      <c r="C14023" s="83" t="s">
        <v>7331</v>
      </c>
      <c r="D14023" s="84">
        <v>48.91</v>
      </c>
      <c r="E14023" s="522" t="s">
        <v>12890</v>
      </c>
    </row>
    <row r="14024" spans="1:5" ht="13.5" x14ac:dyDescent="0.25">
      <c r="A14024" s="83">
        <v>44532</v>
      </c>
      <c r="B14024" s="83" t="s">
        <v>9510</v>
      </c>
      <c r="C14024" s="83" t="s">
        <v>225</v>
      </c>
      <c r="D14024" s="84">
        <v>22.57</v>
      </c>
      <c r="E14024" s="522" t="s">
        <v>12890</v>
      </c>
    </row>
    <row r="14025" spans="1:5" ht="13.5" x14ac:dyDescent="0.25">
      <c r="A14025" s="83">
        <v>44531</v>
      </c>
      <c r="B14025" s="83" t="s">
        <v>9511</v>
      </c>
      <c r="C14025" s="83" t="s">
        <v>225</v>
      </c>
      <c r="D14025" s="84">
        <v>71.75</v>
      </c>
      <c r="E14025" s="522" t="s">
        <v>12890</v>
      </c>
    </row>
    <row r="14026" spans="1:5" ht="13.5" x14ac:dyDescent="0.25">
      <c r="A14026" s="83">
        <v>38140</v>
      </c>
      <c r="B14026" s="83" t="s">
        <v>9512</v>
      </c>
      <c r="C14026" s="83" t="s">
        <v>225</v>
      </c>
      <c r="D14026" s="84">
        <v>17.399999999999999</v>
      </c>
      <c r="E14026" s="522" t="s">
        <v>12890</v>
      </c>
    </row>
    <row r="14027" spans="1:5" ht="13.5" x14ac:dyDescent="0.25">
      <c r="A14027" s="83">
        <v>13887</v>
      </c>
      <c r="B14027" s="83" t="s">
        <v>9513</v>
      </c>
      <c r="C14027" s="83" t="s">
        <v>225</v>
      </c>
      <c r="D14027" s="84">
        <v>411.95</v>
      </c>
      <c r="E14027" s="522" t="s">
        <v>12890</v>
      </c>
    </row>
    <row r="14028" spans="1:5" ht="13.5" x14ac:dyDescent="0.25">
      <c r="A14028" s="83">
        <v>44495</v>
      </c>
      <c r="B14028" s="83" t="s">
        <v>9514</v>
      </c>
      <c r="C14028" s="83" t="s">
        <v>225</v>
      </c>
      <c r="D14028" s="84">
        <v>18.34</v>
      </c>
      <c r="E14028" s="522" t="s">
        <v>12890</v>
      </c>
    </row>
    <row r="14029" spans="1:5" ht="13.5" x14ac:dyDescent="0.25">
      <c r="A14029" s="83">
        <v>44533</v>
      </c>
      <c r="B14029" s="83" t="s">
        <v>13376</v>
      </c>
      <c r="C14029" s="83" t="s">
        <v>225</v>
      </c>
      <c r="D14029" s="84">
        <v>17.309999999999999</v>
      </c>
      <c r="E14029" s="522" t="s">
        <v>12890</v>
      </c>
    </row>
    <row r="14030" spans="1:5" ht="13.5" x14ac:dyDescent="0.25">
      <c r="A14030" s="83">
        <v>44534</v>
      </c>
      <c r="B14030" s="83" t="s">
        <v>9516</v>
      </c>
      <c r="C14030" s="83" t="s">
        <v>225</v>
      </c>
      <c r="D14030" s="84">
        <v>4.51</v>
      </c>
      <c r="E14030" s="522" t="s">
        <v>12890</v>
      </c>
    </row>
    <row r="14031" spans="1:5" ht="13.5" x14ac:dyDescent="0.25">
      <c r="A14031" s="83">
        <v>34544</v>
      </c>
      <c r="B14031" s="83" t="s">
        <v>9517</v>
      </c>
      <c r="C14031" s="83" t="s">
        <v>225</v>
      </c>
      <c r="D14031" s="84">
        <v>1392.99</v>
      </c>
      <c r="E14031" s="522" t="s">
        <v>12890</v>
      </c>
    </row>
    <row r="14032" spans="1:5" ht="13.5" x14ac:dyDescent="0.25">
      <c r="A14032" s="83">
        <v>34729</v>
      </c>
      <c r="B14032" s="83" t="s">
        <v>9518</v>
      </c>
      <c r="C14032" s="83" t="s">
        <v>225</v>
      </c>
      <c r="D14032" s="84">
        <v>1095.8</v>
      </c>
      <c r="E14032" s="522" t="s">
        <v>12890</v>
      </c>
    </row>
    <row r="14033" spans="1:5" ht="13.5" x14ac:dyDescent="0.25">
      <c r="A14033" s="83">
        <v>34734</v>
      </c>
      <c r="B14033" s="83" t="s">
        <v>9519</v>
      </c>
      <c r="C14033" s="83" t="s">
        <v>225</v>
      </c>
      <c r="D14033" s="84">
        <v>1696.65</v>
      </c>
      <c r="E14033" s="522" t="s">
        <v>12890</v>
      </c>
    </row>
    <row r="14034" spans="1:5" ht="13.5" x14ac:dyDescent="0.25">
      <c r="A14034" s="83">
        <v>34738</v>
      </c>
      <c r="B14034" s="83" t="s">
        <v>9520</v>
      </c>
      <c r="C14034" s="83" t="s">
        <v>225</v>
      </c>
      <c r="D14034" s="84">
        <v>3963.91</v>
      </c>
      <c r="E14034" s="522" t="s">
        <v>12890</v>
      </c>
    </row>
    <row r="14035" spans="1:5" ht="13.5" x14ac:dyDescent="0.25">
      <c r="A14035" s="83">
        <v>2391</v>
      </c>
      <c r="B14035" s="83" t="s">
        <v>9521</v>
      </c>
      <c r="C14035" s="83" t="s">
        <v>225</v>
      </c>
      <c r="D14035" s="84">
        <v>322.39</v>
      </c>
      <c r="E14035" s="522" t="s">
        <v>12890</v>
      </c>
    </row>
    <row r="14036" spans="1:5" ht="13.5" x14ac:dyDescent="0.25">
      <c r="A14036" s="83">
        <v>2374</v>
      </c>
      <c r="B14036" s="83" t="s">
        <v>9522</v>
      </c>
      <c r="C14036" s="83" t="s">
        <v>225</v>
      </c>
      <c r="D14036" s="84">
        <v>365.75</v>
      </c>
      <c r="E14036" s="522" t="s">
        <v>12890</v>
      </c>
    </row>
    <row r="14037" spans="1:5" ht="13.5" x14ac:dyDescent="0.25">
      <c r="A14037" s="83">
        <v>2377</v>
      </c>
      <c r="B14037" s="83" t="s">
        <v>9523</v>
      </c>
      <c r="C14037" s="83" t="s">
        <v>225</v>
      </c>
      <c r="D14037" s="84">
        <v>513.29</v>
      </c>
      <c r="E14037" s="522" t="s">
        <v>12890</v>
      </c>
    </row>
    <row r="14038" spans="1:5" ht="13.5" x14ac:dyDescent="0.25">
      <c r="A14038" s="83">
        <v>2393</v>
      </c>
      <c r="B14038" s="83" t="s">
        <v>9524</v>
      </c>
      <c r="C14038" s="83" t="s">
        <v>225</v>
      </c>
      <c r="D14038" s="84">
        <v>859.57</v>
      </c>
      <c r="E14038" s="522" t="s">
        <v>12890</v>
      </c>
    </row>
    <row r="14039" spans="1:5" ht="13.5" x14ac:dyDescent="0.25">
      <c r="A14039" s="83">
        <v>34705</v>
      </c>
      <c r="B14039" s="83" t="s">
        <v>9525</v>
      </c>
      <c r="C14039" s="83" t="s">
        <v>225</v>
      </c>
      <c r="D14039" s="84">
        <v>751.82</v>
      </c>
      <c r="E14039" s="522" t="s">
        <v>12890</v>
      </c>
    </row>
    <row r="14040" spans="1:5" ht="13.5" x14ac:dyDescent="0.25">
      <c r="A14040" s="83">
        <v>34707</v>
      </c>
      <c r="B14040" s="83" t="s">
        <v>9526</v>
      </c>
      <c r="C14040" s="83" t="s">
        <v>225</v>
      </c>
      <c r="D14040" s="84">
        <v>1393.13</v>
      </c>
      <c r="E14040" s="522" t="s">
        <v>12890</v>
      </c>
    </row>
    <row r="14041" spans="1:5" ht="13.5" x14ac:dyDescent="0.25">
      <c r="A14041" s="83">
        <v>2378</v>
      </c>
      <c r="B14041" s="83" t="s">
        <v>9527</v>
      </c>
      <c r="C14041" s="83" t="s">
        <v>225</v>
      </c>
      <c r="D14041" s="84">
        <v>1180.74</v>
      </c>
      <c r="E14041" s="522" t="s">
        <v>12890</v>
      </c>
    </row>
    <row r="14042" spans="1:5" ht="13.5" x14ac:dyDescent="0.25">
      <c r="A14042" s="83">
        <v>2379</v>
      </c>
      <c r="B14042" s="83" t="s">
        <v>9528</v>
      </c>
      <c r="C14042" s="83" t="s">
        <v>225</v>
      </c>
      <c r="D14042" s="84">
        <v>1180.74</v>
      </c>
      <c r="E14042" s="522" t="s">
        <v>12890</v>
      </c>
    </row>
    <row r="14043" spans="1:5" ht="13.5" x14ac:dyDescent="0.25">
      <c r="A14043" s="83">
        <v>2376</v>
      </c>
      <c r="B14043" s="83" t="s">
        <v>9529</v>
      </c>
      <c r="C14043" s="83" t="s">
        <v>225</v>
      </c>
      <c r="D14043" s="84">
        <v>1944.67</v>
      </c>
      <c r="E14043" s="522" t="s">
        <v>12890</v>
      </c>
    </row>
    <row r="14044" spans="1:5" ht="13.5" x14ac:dyDescent="0.25">
      <c r="A14044" s="83">
        <v>2394</v>
      </c>
      <c r="B14044" s="83" t="s">
        <v>9530</v>
      </c>
      <c r="C14044" s="83" t="s">
        <v>225</v>
      </c>
      <c r="D14044" s="84">
        <v>4157.34</v>
      </c>
      <c r="E14044" s="522" t="s">
        <v>12890</v>
      </c>
    </row>
    <row r="14045" spans="1:5" ht="13.5" x14ac:dyDescent="0.25">
      <c r="A14045" s="83">
        <v>34686</v>
      </c>
      <c r="B14045" s="83" t="s">
        <v>9531</v>
      </c>
      <c r="C14045" s="83" t="s">
        <v>225</v>
      </c>
      <c r="D14045" s="84">
        <v>12.48</v>
      </c>
      <c r="E14045" s="522" t="s">
        <v>12890</v>
      </c>
    </row>
    <row r="14046" spans="1:5" ht="13.5" x14ac:dyDescent="0.25">
      <c r="A14046" s="83">
        <v>34616</v>
      </c>
      <c r="B14046" s="83" t="s">
        <v>9532</v>
      </c>
      <c r="C14046" s="83" t="s">
        <v>225</v>
      </c>
      <c r="D14046" s="84">
        <v>48.24</v>
      </c>
      <c r="E14046" s="522" t="s">
        <v>12890</v>
      </c>
    </row>
    <row r="14047" spans="1:5" ht="13.5" x14ac:dyDescent="0.25">
      <c r="A14047" s="83">
        <v>34623</v>
      </c>
      <c r="B14047" s="83" t="s">
        <v>9533</v>
      </c>
      <c r="C14047" s="83" t="s">
        <v>225</v>
      </c>
      <c r="D14047" s="84">
        <v>47.5</v>
      </c>
      <c r="E14047" s="522" t="s">
        <v>12890</v>
      </c>
    </row>
    <row r="14048" spans="1:5" ht="13.5" x14ac:dyDescent="0.25">
      <c r="A14048" s="83">
        <v>34628</v>
      </c>
      <c r="B14048" s="83" t="s">
        <v>9534</v>
      </c>
      <c r="C14048" s="83" t="s">
        <v>225</v>
      </c>
      <c r="D14048" s="84">
        <v>68.040000000000006</v>
      </c>
      <c r="E14048" s="522" t="s">
        <v>12890</v>
      </c>
    </row>
    <row r="14049" spans="1:5" ht="13.5" x14ac:dyDescent="0.25">
      <c r="A14049" s="83">
        <v>34653</v>
      </c>
      <c r="B14049" s="83" t="s">
        <v>9535</v>
      </c>
      <c r="C14049" s="83" t="s">
        <v>225</v>
      </c>
      <c r="D14049" s="84">
        <v>8.41</v>
      </c>
      <c r="E14049" s="522" t="s">
        <v>12890</v>
      </c>
    </row>
    <row r="14050" spans="1:5" ht="13.5" x14ac:dyDescent="0.25">
      <c r="A14050" s="83">
        <v>34688</v>
      </c>
      <c r="B14050" s="83" t="s">
        <v>9536</v>
      </c>
      <c r="C14050" s="83" t="s">
        <v>225</v>
      </c>
      <c r="D14050" s="84">
        <v>15.25</v>
      </c>
      <c r="E14050" s="522" t="s">
        <v>12890</v>
      </c>
    </row>
    <row r="14051" spans="1:5" ht="13.5" x14ac:dyDescent="0.25">
      <c r="A14051" s="83">
        <v>34709</v>
      </c>
      <c r="B14051" s="83" t="s">
        <v>9537</v>
      </c>
      <c r="C14051" s="83" t="s">
        <v>225</v>
      </c>
      <c r="D14051" s="84">
        <v>59.1</v>
      </c>
      <c r="E14051" s="522" t="s">
        <v>12890</v>
      </c>
    </row>
    <row r="14052" spans="1:5" ht="13.5" x14ac:dyDescent="0.25">
      <c r="A14052" s="83">
        <v>34714</v>
      </c>
      <c r="B14052" s="83" t="s">
        <v>9538</v>
      </c>
      <c r="C14052" s="83" t="s">
        <v>225</v>
      </c>
      <c r="D14052" s="84">
        <v>70.59</v>
      </c>
      <c r="E14052" s="522" t="s">
        <v>12890</v>
      </c>
    </row>
    <row r="14053" spans="1:5" ht="13.5" x14ac:dyDescent="0.25">
      <c r="A14053" s="83">
        <v>2388</v>
      </c>
      <c r="B14053" s="83" t="s">
        <v>9539</v>
      </c>
      <c r="C14053" s="83" t="s">
        <v>225</v>
      </c>
      <c r="D14053" s="84">
        <v>58.66</v>
      </c>
      <c r="E14053" s="522" t="s">
        <v>12890</v>
      </c>
    </row>
    <row r="14054" spans="1:5" ht="13.5" x14ac:dyDescent="0.25">
      <c r="A14054" s="83">
        <v>34606</v>
      </c>
      <c r="B14054" s="83" t="s">
        <v>9540</v>
      </c>
      <c r="C14054" s="83" t="s">
        <v>225</v>
      </c>
      <c r="D14054" s="84">
        <v>89.98</v>
      </c>
      <c r="E14054" s="522" t="s">
        <v>12890</v>
      </c>
    </row>
    <row r="14055" spans="1:5" ht="13.5" x14ac:dyDescent="0.25">
      <c r="A14055" s="83">
        <v>34689</v>
      </c>
      <c r="B14055" s="83" t="s">
        <v>9541</v>
      </c>
      <c r="C14055" s="83" t="s">
        <v>225</v>
      </c>
      <c r="D14055" s="84">
        <v>28.65</v>
      </c>
      <c r="E14055" s="522" t="s">
        <v>12890</v>
      </c>
    </row>
    <row r="14056" spans="1:5" ht="13.5" x14ac:dyDescent="0.25">
      <c r="A14056" s="83">
        <v>2370</v>
      </c>
      <c r="B14056" s="83" t="s">
        <v>9542</v>
      </c>
      <c r="C14056" s="83" t="s">
        <v>225</v>
      </c>
      <c r="D14056" s="84">
        <v>10.9</v>
      </c>
      <c r="E14056" s="522" t="s">
        <v>12890</v>
      </c>
    </row>
    <row r="14057" spans="1:5" ht="13.5" x14ac:dyDescent="0.25">
      <c r="A14057" s="83">
        <v>2386</v>
      </c>
      <c r="B14057" s="83" t="s">
        <v>9543</v>
      </c>
      <c r="C14057" s="83" t="s">
        <v>225</v>
      </c>
      <c r="D14057" s="84">
        <v>18.28</v>
      </c>
      <c r="E14057" s="522" t="s">
        <v>12890</v>
      </c>
    </row>
    <row r="14058" spans="1:5" ht="13.5" x14ac:dyDescent="0.25">
      <c r="A14058" s="83">
        <v>2392</v>
      </c>
      <c r="B14058" s="83" t="s">
        <v>9544</v>
      </c>
      <c r="C14058" s="83" t="s">
        <v>225</v>
      </c>
      <c r="D14058" s="84">
        <v>73.17</v>
      </c>
      <c r="E14058" s="522" t="s">
        <v>12890</v>
      </c>
    </row>
    <row r="14059" spans="1:5" ht="13.5" x14ac:dyDescent="0.25">
      <c r="A14059" s="83">
        <v>2373</v>
      </c>
      <c r="B14059" s="83" t="s">
        <v>9545</v>
      </c>
      <c r="C14059" s="83" t="s">
        <v>225</v>
      </c>
      <c r="D14059" s="84">
        <v>103.09</v>
      </c>
      <c r="E14059" s="522" t="s">
        <v>12890</v>
      </c>
    </row>
    <row r="14060" spans="1:5" ht="13.5" x14ac:dyDescent="0.25">
      <c r="A14060" s="83">
        <v>39465</v>
      </c>
      <c r="B14060" s="83" t="s">
        <v>9546</v>
      </c>
      <c r="C14060" s="83" t="s">
        <v>225</v>
      </c>
      <c r="D14060" s="84">
        <v>62.97</v>
      </c>
      <c r="E14060" s="522" t="s">
        <v>12890</v>
      </c>
    </row>
    <row r="14061" spans="1:5" ht="13.5" x14ac:dyDescent="0.25">
      <c r="A14061" s="83">
        <v>39466</v>
      </c>
      <c r="B14061" s="83" t="s">
        <v>9547</v>
      </c>
      <c r="C14061" s="83" t="s">
        <v>225</v>
      </c>
      <c r="D14061" s="84">
        <v>70.849999999999994</v>
      </c>
      <c r="E14061" s="522" t="s">
        <v>12890</v>
      </c>
    </row>
    <row r="14062" spans="1:5" ht="13.5" x14ac:dyDescent="0.25">
      <c r="A14062" s="83">
        <v>39467</v>
      </c>
      <c r="B14062" s="83" t="s">
        <v>9548</v>
      </c>
      <c r="C14062" s="83" t="s">
        <v>225</v>
      </c>
      <c r="D14062" s="84">
        <v>90.62</v>
      </c>
      <c r="E14062" s="522" t="s">
        <v>12890</v>
      </c>
    </row>
    <row r="14063" spans="1:5" ht="13.5" x14ac:dyDescent="0.25">
      <c r="A14063" s="83">
        <v>39468</v>
      </c>
      <c r="B14063" s="83" t="s">
        <v>9549</v>
      </c>
      <c r="C14063" s="83" t="s">
        <v>225</v>
      </c>
      <c r="D14063" s="84">
        <v>161.08000000000001</v>
      </c>
      <c r="E14063" s="522" t="s">
        <v>12890</v>
      </c>
    </row>
    <row r="14064" spans="1:5" ht="13.5" x14ac:dyDescent="0.25">
      <c r="A14064" s="83">
        <v>39469</v>
      </c>
      <c r="B14064" s="83" t="s">
        <v>9550</v>
      </c>
      <c r="C14064" s="83" t="s">
        <v>225</v>
      </c>
      <c r="D14064" s="84">
        <v>65.61</v>
      </c>
      <c r="E14064" s="522" t="s">
        <v>12890</v>
      </c>
    </row>
    <row r="14065" spans="1:5" ht="13.5" x14ac:dyDescent="0.25">
      <c r="A14065" s="83">
        <v>39470</v>
      </c>
      <c r="B14065" s="83" t="s">
        <v>9551</v>
      </c>
      <c r="C14065" s="83" t="s">
        <v>225</v>
      </c>
      <c r="D14065" s="84">
        <v>80.62</v>
      </c>
      <c r="E14065" s="522" t="s">
        <v>12890</v>
      </c>
    </row>
    <row r="14066" spans="1:5" ht="13.5" x14ac:dyDescent="0.25">
      <c r="A14066" s="83">
        <v>39471</v>
      </c>
      <c r="B14066" s="83" t="s">
        <v>9552</v>
      </c>
      <c r="C14066" s="83" t="s">
        <v>225</v>
      </c>
      <c r="D14066" s="84">
        <v>96.88</v>
      </c>
      <c r="E14066" s="522" t="s">
        <v>12890</v>
      </c>
    </row>
    <row r="14067" spans="1:5" ht="13.5" x14ac:dyDescent="0.25">
      <c r="A14067" s="83">
        <v>39472</v>
      </c>
      <c r="B14067" s="83" t="s">
        <v>9553</v>
      </c>
      <c r="C14067" s="83" t="s">
        <v>225</v>
      </c>
      <c r="D14067" s="84">
        <v>168.34</v>
      </c>
      <c r="E14067" s="522" t="s">
        <v>12890</v>
      </c>
    </row>
    <row r="14068" spans="1:5" ht="13.5" x14ac:dyDescent="0.25">
      <c r="A14068" s="83">
        <v>39473</v>
      </c>
      <c r="B14068" s="83" t="s">
        <v>9554</v>
      </c>
      <c r="C14068" s="83" t="s">
        <v>225</v>
      </c>
      <c r="D14068" s="84">
        <v>108.75</v>
      </c>
      <c r="E14068" s="522" t="s">
        <v>12890</v>
      </c>
    </row>
    <row r="14069" spans="1:5" ht="13.5" x14ac:dyDescent="0.25">
      <c r="A14069" s="83">
        <v>39474</v>
      </c>
      <c r="B14069" s="83" t="s">
        <v>9555</v>
      </c>
      <c r="C14069" s="83" t="s">
        <v>225</v>
      </c>
      <c r="D14069" s="84">
        <v>115.93</v>
      </c>
      <c r="E14069" s="522" t="s">
        <v>12890</v>
      </c>
    </row>
    <row r="14070" spans="1:5" ht="13.5" x14ac:dyDescent="0.25">
      <c r="A14070" s="83">
        <v>39475</v>
      </c>
      <c r="B14070" s="83" t="s">
        <v>9556</v>
      </c>
      <c r="C14070" s="83" t="s">
        <v>225</v>
      </c>
      <c r="D14070" s="84">
        <v>131.53</v>
      </c>
      <c r="E14070" s="522" t="s">
        <v>12890</v>
      </c>
    </row>
    <row r="14071" spans="1:5" ht="13.5" x14ac:dyDescent="0.25">
      <c r="A14071" s="83">
        <v>39476</v>
      </c>
      <c r="B14071" s="83" t="s">
        <v>9557</v>
      </c>
      <c r="C14071" s="83" t="s">
        <v>225</v>
      </c>
      <c r="D14071" s="84">
        <v>247.61</v>
      </c>
      <c r="E14071" s="522" t="s">
        <v>12890</v>
      </c>
    </row>
    <row r="14072" spans="1:5" ht="13.5" x14ac:dyDescent="0.25">
      <c r="A14072" s="83">
        <v>39477</v>
      </c>
      <c r="B14072" s="83" t="s">
        <v>9558</v>
      </c>
      <c r="C14072" s="83" t="s">
        <v>225</v>
      </c>
      <c r="D14072" s="84">
        <v>121.32</v>
      </c>
      <c r="E14072" s="522" t="s">
        <v>12890</v>
      </c>
    </row>
    <row r="14073" spans="1:5" ht="13.5" x14ac:dyDescent="0.25">
      <c r="A14073" s="83">
        <v>39478</v>
      </c>
      <c r="B14073" s="83" t="s">
        <v>9559</v>
      </c>
      <c r="C14073" s="83" t="s">
        <v>225</v>
      </c>
      <c r="D14073" s="84">
        <v>125.07</v>
      </c>
      <c r="E14073" s="522" t="s">
        <v>12890</v>
      </c>
    </row>
    <row r="14074" spans="1:5" ht="13.5" x14ac:dyDescent="0.25">
      <c r="A14074" s="83">
        <v>39479</v>
      </c>
      <c r="B14074" s="83" t="s">
        <v>9560</v>
      </c>
      <c r="C14074" s="83" t="s">
        <v>225</v>
      </c>
      <c r="D14074" s="84">
        <v>147.36000000000001</v>
      </c>
      <c r="E14074" s="522" t="s">
        <v>12890</v>
      </c>
    </row>
    <row r="14075" spans="1:5" ht="13.5" x14ac:dyDescent="0.25">
      <c r="A14075" s="83">
        <v>39480</v>
      </c>
      <c r="B14075" s="83" t="s">
        <v>9561</v>
      </c>
      <c r="C14075" s="83" t="s">
        <v>225</v>
      </c>
      <c r="D14075" s="84">
        <v>304.08</v>
      </c>
      <c r="E14075" s="522" t="s">
        <v>12890</v>
      </c>
    </row>
    <row r="14076" spans="1:5" ht="13.5" x14ac:dyDescent="0.25">
      <c r="A14076" s="83">
        <v>39459</v>
      </c>
      <c r="B14076" s="83" t="s">
        <v>9562</v>
      </c>
      <c r="C14076" s="83" t="s">
        <v>225</v>
      </c>
      <c r="D14076" s="84">
        <v>258.08999999999997</v>
      </c>
      <c r="E14076" s="522" t="s">
        <v>12890</v>
      </c>
    </row>
    <row r="14077" spans="1:5" ht="13.5" x14ac:dyDescent="0.25">
      <c r="A14077" s="83">
        <v>39445</v>
      </c>
      <c r="B14077" s="83" t="s">
        <v>9563</v>
      </c>
      <c r="C14077" s="83" t="s">
        <v>225</v>
      </c>
      <c r="D14077" s="84">
        <v>129.58000000000001</v>
      </c>
      <c r="E14077" s="522" t="s">
        <v>12890</v>
      </c>
    </row>
    <row r="14078" spans="1:5" ht="13.5" x14ac:dyDescent="0.25">
      <c r="A14078" s="83">
        <v>39446</v>
      </c>
      <c r="B14078" s="83" t="s">
        <v>9564</v>
      </c>
      <c r="C14078" s="83" t="s">
        <v>225</v>
      </c>
      <c r="D14078" s="84">
        <v>131.88999999999999</v>
      </c>
      <c r="E14078" s="522" t="s">
        <v>12890</v>
      </c>
    </row>
    <row r="14079" spans="1:5" ht="13.5" x14ac:dyDescent="0.25">
      <c r="A14079" s="83">
        <v>39447</v>
      </c>
      <c r="B14079" s="83" t="s">
        <v>9565</v>
      </c>
      <c r="C14079" s="83" t="s">
        <v>225</v>
      </c>
      <c r="D14079" s="84">
        <v>141.04</v>
      </c>
      <c r="E14079" s="522" t="s">
        <v>12890</v>
      </c>
    </row>
    <row r="14080" spans="1:5" ht="13.5" x14ac:dyDescent="0.25">
      <c r="A14080" s="83">
        <v>39448</v>
      </c>
      <c r="B14080" s="83" t="s">
        <v>9566</v>
      </c>
      <c r="C14080" s="83" t="s">
        <v>225</v>
      </c>
      <c r="D14080" s="84">
        <v>240.5</v>
      </c>
      <c r="E14080" s="522" t="s">
        <v>12890</v>
      </c>
    </row>
    <row r="14081" spans="1:5" ht="13.5" x14ac:dyDescent="0.25">
      <c r="A14081" s="83">
        <v>39450</v>
      </c>
      <c r="B14081" s="83" t="s">
        <v>9567</v>
      </c>
      <c r="C14081" s="83" t="s">
        <v>225</v>
      </c>
      <c r="D14081" s="84">
        <v>146.72999999999999</v>
      </c>
      <c r="E14081" s="522" t="s">
        <v>12890</v>
      </c>
    </row>
    <row r="14082" spans="1:5" ht="13.5" x14ac:dyDescent="0.25">
      <c r="A14082" s="83">
        <v>39451</v>
      </c>
      <c r="B14082" s="83" t="s">
        <v>9568</v>
      </c>
      <c r="C14082" s="83" t="s">
        <v>225</v>
      </c>
      <c r="D14082" s="84">
        <v>160.04</v>
      </c>
      <c r="E14082" s="522" t="s">
        <v>12890</v>
      </c>
    </row>
    <row r="14083" spans="1:5" ht="13.5" x14ac:dyDescent="0.25">
      <c r="A14083" s="83">
        <v>39452</v>
      </c>
      <c r="B14083" s="83" t="s">
        <v>9569</v>
      </c>
      <c r="C14083" s="83" t="s">
        <v>225</v>
      </c>
      <c r="D14083" s="84">
        <v>161</v>
      </c>
      <c r="E14083" s="522" t="s">
        <v>12890</v>
      </c>
    </row>
    <row r="14084" spans="1:5" ht="13.5" x14ac:dyDescent="0.25">
      <c r="A14084" s="83">
        <v>39523</v>
      </c>
      <c r="B14084" s="83" t="s">
        <v>9570</v>
      </c>
      <c r="C14084" s="83" t="s">
        <v>225</v>
      </c>
      <c r="D14084" s="84">
        <v>269.43</v>
      </c>
      <c r="E14084" s="522" t="s">
        <v>12890</v>
      </c>
    </row>
    <row r="14085" spans="1:5" ht="13.5" x14ac:dyDescent="0.25">
      <c r="A14085" s="83">
        <v>39449</v>
      </c>
      <c r="B14085" s="83" t="s">
        <v>9571</v>
      </c>
      <c r="C14085" s="83" t="s">
        <v>225</v>
      </c>
      <c r="D14085" s="84">
        <v>298.38</v>
      </c>
      <c r="E14085" s="522" t="s">
        <v>12890</v>
      </c>
    </row>
    <row r="14086" spans="1:5" ht="13.5" x14ac:dyDescent="0.25">
      <c r="A14086" s="83">
        <v>39455</v>
      </c>
      <c r="B14086" s="83" t="s">
        <v>9572</v>
      </c>
      <c r="C14086" s="83" t="s">
        <v>225</v>
      </c>
      <c r="D14086" s="84">
        <v>147.63999999999999</v>
      </c>
      <c r="E14086" s="522" t="s">
        <v>12890</v>
      </c>
    </row>
    <row r="14087" spans="1:5" ht="13.5" x14ac:dyDescent="0.25">
      <c r="A14087" s="83">
        <v>39456</v>
      </c>
      <c r="B14087" s="83" t="s">
        <v>9573</v>
      </c>
      <c r="C14087" s="83" t="s">
        <v>225</v>
      </c>
      <c r="D14087" s="84">
        <v>147.75</v>
      </c>
      <c r="E14087" s="522" t="s">
        <v>12890</v>
      </c>
    </row>
    <row r="14088" spans="1:5" ht="13.5" x14ac:dyDescent="0.25">
      <c r="A14088" s="83">
        <v>39457</v>
      </c>
      <c r="B14088" s="83" t="s">
        <v>9574</v>
      </c>
      <c r="C14088" s="83" t="s">
        <v>225</v>
      </c>
      <c r="D14088" s="84">
        <v>161.07</v>
      </c>
      <c r="E14088" s="522" t="s">
        <v>12890</v>
      </c>
    </row>
    <row r="14089" spans="1:5" ht="13.5" x14ac:dyDescent="0.25">
      <c r="A14089" s="83">
        <v>39458</v>
      </c>
      <c r="B14089" s="83" t="s">
        <v>9575</v>
      </c>
      <c r="C14089" s="83" t="s">
        <v>225</v>
      </c>
      <c r="D14089" s="84">
        <v>300.57</v>
      </c>
      <c r="E14089" s="522" t="s">
        <v>12890</v>
      </c>
    </row>
    <row r="14090" spans="1:5" ht="13.5" x14ac:dyDescent="0.25">
      <c r="A14090" s="83">
        <v>39464</v>
      </c>
      <c r="B14090" s="83" t="s">
        <v>9576</v>
      </c>
      <c r="C14090" s="83" t="s">
        <v>225</v>
      </c>
      <c r="D14090" s="84">
        <v>483.35</v>
      </c>
      <c r="E14090" s="522" t="s">
        <v>12890</v>
      </c>
    </row>
    <row r="14091" spans="1:5" ht="13.5" x14ac:dyDescent="0.25">
      <c r="A14091" s="83">
        <v>39460</v>
      </c>
      <c r="B14091" s="83" t="s">
        <v>9577</v>
      </c>
      <c r="C14091" s="83" t="s">
        <v>225</v>
      </c>
      <c r="D14091" s="84">
        <v>183.32</v>
      </c>
      <c r="E14091" s="522" t="s">
        <v>12890</v>
      </c>
    </row>
    <row r="14092" spans="1:5" ht="13.5" x14ac:dyDescent="0.25">
      <c r="A14092" s="83">
        <v>39461</v>
      </c>
      <c r="B14092" s="83" t="s">
        <v>9578</v>
      </c>
      <c r="C14092" s="83" t="s">
        <v>225</v>
      </c>
      <c r="D14092" s="84">
        <v>214.81</v>
      </c>
      <c r="E14092" s="522" t="s">
        <v>12890</v>
      </c>
    </row>
    <row r="14093" spans="1:5" ht="13.5" x14ac:dyDescent="0.25">
      <c r="A14093" s="83">
        <v>39462</v>
      </c>
      <c r="B14093" s="83" t="s">
        <v>9579</v>
      </c>
      <c r="C14093" s="83" t="s">
        <v>225</v>
      </c>
      <c r="D14093" s="84">
        <v>207.02</v>
      </c>
      <c r="E14093" s="522" t="s">
        <v>12890</v>
      </c>
    </row>
    <row r="14094" spans="1:5" ht="13.5" x14ac:dyDescent="0.25">
      <c r="A14094" s="83">
        <v>39463</v>
      </c>
      <c r="B14094" s="83" t="s">
        <v>9580</v>
      </c>
      <c r="C14094" s="83" t="s">
        <v>225</v>
      </c>
      <c r="D14094" s="84">
        <v>479.6</v>
      </c>
      <c r="E14094" s="522" t="s">
        <v>12890</v>
      </c>
    </row>
    <row r="14095" spans="1:5" ht="13.5" x14ac:dyDescent="0.25">
      <c r="A14095" s="83">
        <v>26039</v>
      </c>
      <c r="B14095" s="83" t="s">
        <v>9581</v>
      </c>
      <c r="C14095" s="83" t="s">
        <v>225</v>
      </c>
      <c r="D14095" s="84">
        <v>382814.83</v>
      </c>
      <c r="E14095" s="522" t="s">
        <v>12890</v>
      </c>
    </row>
    <row r="14096" spans="1:5" ht="13.5" x14ac:dyDescent="0.25">
      <c r="A14096" s="83">
        <v>2401</v>
      </c>
      <c r="B14096" s="83" t="s">
        <v>9582</v>
      </c>
      <c r="C14096" s="83" t="s">
        <v>225</v>
      </c>
      <c r="D14096" s="84">
        <v>88051.65</v>
      </c>
      <c r="E14096" s="522" t="s">
        <v>12890</v>
      </c>
    </row>
    <row r="14097" spans="1:5" ht="13.5" x14ac:dyDescent="0.25">
      <c r="A14097" s="83">
        <v>38870</v>
      </c>
      <c r="B14097" s="83" t="s">
        <v>9583</v>
      </c>
      <c r="C14097" s="83" t="s">
        <v>225</v>
      </c>
      <c r="D14097" s="84">
        <v>36.409999999999997</v>
      </c>
      <c r="E14097" s="522" t="s">
        <v>12890</v>
      </c>
    </row>
    <row r="14098" spans="1:5" ht="13.5" x14ac:dyDescent="0.25">
      <c r="A14098" s="83">
        <v>38869</v>
      </c>
      <c r="B14098" s="83" t="s">
        <v>9584</v>
      </c>
      <c r="C14098" s="83" t="s">
        <v>225</v>
      </c>
      <c r="D14098" s="84">
        <v>32.11</v>
      </c>
      <c r="E14098" s="522" t="s">
        <v>12890</v>
      </c>
    </row>
    <row r="14099" spans="1:5" ht="13.5" x14ac:dyDescent="0.25">
      <c r="A14099" s="83">
        <v>38872</v>
      </c>
      <c r="B14099" s="83" t="s">
        <v>9585</v>
      </c>
      <c r="C14099" s="83" t="s">
        <v>225</v>
      </c>
      <c r="D14099" s="84">
        <v>49.73</v>
      </c>
      <c r="E14099" s="522" t="s">
        <v>12890</v>
      </c>
    </row>
    <row r="14100" spans="1:5" ht="13.5" x14ac:dyDescent="0.25">
      <c r="A14100" s="83">
        <v>38871</v>
      </c>
      <c r="B14100" s="83" t="s">
        <v>9586</v>
      </c>
      <c r="C14100" s="83" t="s">
        <v>225</v>
      </c>
      <c r="D14100" s="84">
        <v>40</v>
      </c>
      <c r="E14100" s="522" t="s">
        <v>12890</v>
      </c>
    </row>
    <row r="14101" spans="1:5" ht="13.5" x14ac:dyDescent="0.25">
      <c r="A14101" s="83">
        <v>39283</v>
      </c>
      <c r="B14101" s="83" t="s">
        <v>9587</v>
      </c>
      <c r="C14101" s="83" t="s">
        <v>225</v>
      </c>
      <c r="D14101" s="84">
        <v>124.6</v>
      </c>
      <c r="E14101" s="522" t="s">
        <v>12890</v>
      </c>
    </row>
    <row r="14102" spans="1:5" ht="13.5" x14ac:dyDescent="0.25">
      <c r="A14102" s="83">
        <v>39284</v>
      </c>
      <c r="B14102" s="83" t="s">
        <v>9588</v>
      </c>
      <c r="C14102" s="83" t="s">
        <v>225</v>
      </c>
      <c r="D14102" s="84">
        <v>135.02000000000001</v>
      </c>
      <c r="E14102" s="522" t="s">
        <v>12890</v>
      </c>
    </row>
    <row r="14103" spans="1:5" ht="13.5" x14ac:dyDescent="0.25">
      <c r="A14103" s="83">
        <v>39285</v>
      </c>
      <c r="B14103" s="83" t="s">
        <v>9589</v>
      </c>
      <c r="C14103" s="83" t="s">
        <v>225</v>
      </c>
      <c r="D14103" s="84">
        <v>136.97</v>
      </c>
      <c r="E14103" s="522" t="s">
        <v>12890</v>
      </c>
    </row>
    <row r="14104" spans="1:5" ht="13.5" x14ac:dyDescent="0.25">
      <c r="A14104" s="83">
        <v>39286</v>
      </c>
      <c r="B14104" s="83" t="s">
        <v>9590</v>
      </c>
      <c r="C14104" s="83" t="s">
        <v>225</v>
      </c>
      <c r="D14104" s="84">
        <v>133.97999999999999</v>
      </c>
      <c r="E14104" s="522" t="s">
        <v>12890</v>
      </c>
    </row>
    <row r="14105" spans="1:5" ht="13.5" x14ac:dyDescent="0.25">
      <c r="A14105" s="83">
        <v>39287</v>
      </c>
      <c r="B14105" s="83" t="s">
        <v>9591</v>
      </c>
      <c r="C14105" s="83" t="s">
        <v>225</v>
      </c>
      <c r="D14105" s="84">
        <v>157.32</v>
      </c>
      <c r="E14105" s="522" t="s">
        <v>12890</v>
      </c>
    </row>
    <row r="14106" spans="1:5" ht="13.5" x14ac:dyDescent="0.25">
      <c r="A14106" s="83">
        <v>39288</v>
      </c>
      <c r="B14106" s="83" t="s">
        <v>9592</v>
      </c>
      <c r="C14106" s="83" t="s">
        <v>225</v>
      </c>
      <c r="D14106" s="84">
        <v>167.9</v>
      </c>
      <c r="E14106" s="522" t="s">
        <v>12890</v>
      </c>
    </row>
    <row r="14107" spans="1:5" ht="13.5" x14ac:dyDescent="0.25">
      <c r="A14107" s="83">
        <v>44476</v>
      </c>
      <c r="B14107" s="83" t="s">
        <v>9593</v>
      </c>
      <c r="C14107" s="83" t="s">
        <v>184</v>
      </c>
      <c r="D14107" s="84">
        <v>418.23</v>
      </c>
      <c r="E14107" s="522" t="s">
        <v>12890</v>
      </c>
    </row>
    <row r="14108" spans="1:5" ht="13.5" x14ac:dyDescent="0.25">
      <c r="A14108" s="83">
        <v>10629</v>
      </c>
      <c r="B14108" s="83" t="s">
        <v>9594</v>
      </c>
      <c r="C14108" s="83" t="s">
        <v>184</v>
      </c>
      <c r="D14108" s="84">
        <v>278.94</v>
      </c>
      <c r="E14108" s="522" t="s">
        <v>12890</v>
      </c>
    </row>
    <row r="14109" spans="1:5" ht="13.5" x14ac:dyDescent="0.25">
      <c r="A14109" s="83">
        <v>10698</v>
      </c>
      <c r="B14109" s="83" t="s">
        <v>9595</v>
      </c>
      <c r="C14109" s="83" t="s">
        <v>184</v>
      </c>
      <c r="D14109" s="84">
        <v>229.56</v>
      </c>
      <c r="E14109" s="522" t="s">
        <v>12890</v>
      </c>
    </row>
    <row r="14110" spans="1:5" ht="13.5" x14ac:dyDescent="0.25">
      <c r="A14110" s="83">
        <v>40521</v>
      </c>
      <c r="B14110" s="83" t="s">
        <v>9596</v>
      </c>
      <c r="C14110" s="83" t="s">
        <v>225</v>
      </c>
      <c r="D14110" s="84">
        <v>102720.7</v>
      </c>
      <c r="E14110" s="522" t="s">
        <v>12890</v>
      </c>
    </row>
    <row r="14111" spans="1:5" ht="13.5" x14ac:dyDescent="0.25">
      <c r="A14111" s="83">
        <v>2432</v>
      </c>
      <c r="B14111" s="83" t="s">
        <v>9597</v>
      </c>
      <c r="C14111" s="83" t="s">
        <v>225</v>
      </c>
      <c r="D14111" s="84">
        <v>16.75</v>
      </c>
      <c r="E14111" s="522" t="s">
        <v>12890</v>
      </c>
    </row>
    <row r="14112" spans="1:5" ht="13.5" x14ac:dyDescent="0.25">
      <c r="A14112" s="83">
        <v>2433</v>
      </c>
      <c r="B14112" s="83" t="s">
        <v>9598</v>
      </c>
      <c r="C14112" s="83" t="s">
        <v>225</v>
      </c>
      <c r="D14112" s="84">
        <v>5.67</v>
      </c>
      <c r="E14112" s="522" t="s">
        <v>12890</v>
      </c>
    </row>
    <row r="14113" spans="1:5" ht="13.5" x14ac:dyDescent="0.25">
      <c r="A14113" s="83">
        <v>2418</v>
      </c>
      <c r="B14113" s="83" t="s">
        <v>13377</v>
      </c>
      <c r="C14113" s="83" t="s">
        <v>225</v>
      </c>
      <c r="D14113" s="84">
        <v>7.77</v>
      </c>
      <c r="E14113" s="522" t="s">
        <v>12890</v>
      </c>
    </row>
    <row r="14114" spans="1:5" ht="13.5" x14ac:dyDescent="0.25">
      <c r="A14114" s="83">
        <v>2420</v>
      </c>
      <c r="B14114" s="83" t="s">
        <v>9599</v>
      </c>
      <c r="C14114" s="83" t="s">
        <v>225</v>
      </c>
      <c r="D14114" s="84">
        <v>9.74</v>
      </c>
      <c r="E14114" s="522" t="s">
        <v>12890</v>
      </c>
    </row>
    <row r="14115" spans="1:5" ht="13.5" x14ac:dyDescent="0.25">
      <c r="A14115" s="83">
        <v>11447</v>
      </c>
      <c r="B14115" s="83" t="s">
        <v>9600</v>
      </c>
      <c r="C14115" s="83" t="s">
        <v>225</v>
      </c>
      <c r="D14115" s="84">
        <v>19.260000000000002</v>
      </c>
      <c r="E14115" s="522" t="s">
        <v>12890</v>
      </c>
    </row>
    <row r="14116" spans="1:5" ht="13.5" x14ac:dyDescent="0.25">
      <c r="A14116" s="83">
        <v>11451</v>
      </c>
      <c r="B14116" s="83" t="s">
        <v>9601</v>
      </c>
      <c r="C14116" s="83" t="s">
        <v>225</v>
      </c>
      <c r="D14116" s="84">
        <v>51.63</v>
      </c>
      <c r="E14116" s="522" t="s">
        <v>12890</v>
      </c>
    </row>
    <row r="14117" spans="1:5" ht="13.5" x14ac:dyDescent="0.25">
      <c r="A14117" s="83">
        <v>11116</v>
      </c>
      <c r="B14117" s="83" t="s">
        <v>9602</v>
      </c>
      <c r="C14117" s="83" t="s">
        <v>225</v>
      </c>
      <c r="D14117" s="84">
        <v>840.53</v>
      </c>
      <c r="E14117" s="522" t="s">
        <v>12890</v>
      </c>
    </row>
    <row r="14118" spans="1:5" ht="13.5" x14ac:dyDescent="0.25">
      <c r="A14118" s="83">
        <v>38411</v>
      </c>
      <c r="B14118" s="83" t="s">
        <v>9603</v>
      </c>
      <c r="C14118" s="83" t="s">
        <v>225</v>
      </c>
      <c r="D14118" s="84">
        <v>1556.82</v>
      </c>
      <c r="E14118" s="522" t="s">
        <v>12890</v>
      </c>
    </row>
    <row r="14119" spans="1:5" ht="13.5" x14ac:dyDescent="0.25">
      <c r="A14119" s="83">
        <v>38189</v>
      </c>
      <c r="B14119" s="83" t="s">
        <v>9604</v>
      </c>
      <c r="C14119" s="83" t="s">
        <v>225</v>
      </c>
      <c r="D14119" s="84">
        <v>165.17</v>
      </c>
      <c r="E14119" s="522" t="s">
        <v>12890</v>
      </c>
    </row>
    <row r="14120" spans="1:5" ht="13.5" x14ac:dyDescent="0.25">
      <c r="A14120" s="83">
        <v>38190</v>
      </c>
      <c r="B14120" s="83" t="s">
        <v>9605</v>
      </c>
      <c r="C14120" s="83" t="s">
        <v>225</v>
      </c>
      <c r="D14120" s="84">
        <v>347.97</v>
      </c>
      <c r="E14120" s="522" t="s">
        <v>12890</v>
      </c>
    </row>
    <row r="14121" spans="1:5" ht="13.5" x14ac:dyDescent="0.25">
      <c r="A14121" s="83">
        <v>7608</v>
      </c>
      <c r="B14121" s="83" t="s">
        <v>9606</v>
      </c>
      <c r="C14121" s="83" t="s">
        <v>225</v>
      </c>
      <c r="D14121" s="84">
        <v>15.25</v>
      </c>
      <c r="E14121" s="522" t="s">
        <v>12890</v>
      </c>
    </row>
    <row r="14122" spans="1:5" ht="13.5" x14ac:dyDescent="0.25">
      <c r="A14122" s="83">
        <v>1370</v>
      </c>
      <c r="B14122" s="83" t="s">
        <v>9607</v>
      </c>
      <c r="C14122" s="83" t="s">
        <v>225</v>
      </c>
      <c r="D14122" s="84">
        <v>100.48</v>
      </c>
      <c r="E14122" s="522" t="s">
        <v>12890</v>
      </c>
    </row>
    <row r="14123" spans="1:5" ht="13.5" x14ac:dyDescent="0.25">
      <c r="A14123" s="83">
        <v>36516</v>
      </c>
      <c r="B14123" s="83" t="s">
        <v>9608</v>
      </c>
      <c r="C14123" s="83" t="s">
        <v>225</v>
      </c>
      <c r="D14123" s="84">
        <v>137289.69</v>
      </c>
      <c r="E14123" s="522" t="s">
        <v>12890</v>
      </c>
    </row>
    <row r="14124" spans="1:5" ht="13.5" x14ac:dyDescent="0.25">
      <c r="A14124" s="83">
        <v>34777</v>
      </c>
      <c r="B14124" s="83" t="s">
        <v>9609</v>
      </c>
      <c r="C14124" s="83" t="s">
        <v>225</v>
      </c>
      <c r="D14124" s="84">
        <v>2.23</v>
      </c>
      <c r="E14124" s="522" t="s">
        <v>12890</v>
      </c>
    </row>
    <row r="14125" spans="1:5" ht="13.5" x14ac:dyDescent="0.25">
      <c r="A14125" s="83">
        <v>7272</v>
      </c>
      <c r="B14125" s="83" t="s">
        <v>9610</v>
      </c>
      <c r="C14125" s="83" t="s">
        <v>225</v>
      </c>
      <c r="D14125" s="84">
        <v>1.89</v>
      </c>
      <c r="E14125" s="522" t="s">
        <v>12890</v>
      </c>
    </row>
    <row r="14126" spans="1:5" ht="13.5" x14ac:dyDescent="0.25">
      <c r="A14126" s="83">
        <v>10605</v>
      </c>
      <c r="B14126" s="83" t="s">
        <v>9611</v>
      </c>
      <c r="C14126" s="83" t="s">
        <v>225</v>
      </c>
      <c r="D14126" s="84">
        <v>4.6399999999999997</v>
      </c>
      <c r="E14126" s="522" t="s">
        <v>12890</v>
      </c>
    </row>
    <row r="14127" spans="1:5" ht="13.5" x14ac:dyDescent="0.25">
      <c r="A14127" s="83">
        <v>10604</v>
      </c>
      <c r="B14127" s="83" t="s">
        <v>9612</v>
      </c>
      <c r="C14127" s="83" t="s">
        <v>225</v>
      </c>
      <c r="D14127" s="84">
        <v>10.81</v>
      </c>
      <c r="E14127" s="522" t="s">
        <v>12890</v>
      </c>
    </row>
    <row r="14128" spans="1:5" ht="13.5" x14ac:dyDescent="0.25">
      <c r="A14128" s="83">
        <v>672</v>
      </c>
      <c r="B14128" s="83" t="s">
        <v>9613</v>
      </c>
      <c r="C14128" s="83" t="s">
        <v>225</v>
      </c>
      <c r="D14128" s="84">
        <v>14.87</v>
      </c>
      <c r="E14128" s="522" t="s">
        <v>12890</v>
      </c>
    </row>
    <row r="14129" spans="1:5" ht="13.5" x14ac:dyDescent="0.25">
      <c r="A14129" s="83">
        <v>668</v>
      </c>
      <c r="B14129" s="83" t="s">
        <v>9614</v>
      </c>
      <c r="C14129" s="83" t="s">
        <v>225</v>
      </c>
      <c r="D14129" s="84">
        <v>17.95</v>
      </c>
      <c r="E14129" s="522" t="s">
        <v>12890</v>
      </c>
    </row>
    <row r="14130" spans="1:5" ht="13.5" x14ac:dyDescent="0.25">
      <c r="A14130" s="83">
        <v>10578</v>
      </c>
      <c r="B14130" s="83" t="s">
        <v>9615</v>
      </c>
      <c r="C14130" s="83" t="s">
        <v>225</v>
      </c>
      <c r="D14130" s="84">
        <v>20.91</v>
      </c>
      <c r="E14130" s="522" t="s">
        <v>12890</v>
      </c>
    </row>
    <row r="14131" spans="1:5" ht="13.5" x14ac:dyDescent="0.25">
      <c r="A14131" s="83">
        <v>666</v>
      </c>
      <c r="B14131" s="83" t="s">
        <v>9616</v>
      </c>
      <c r="C14131" s="83" t="s">
        <v>225</v>
      </c>
      <c r="D14131" s="84">
        <v>23.25</v>
      </c>
      <c r="E14131" s="522" t="s">
        <v>12890</v>
      </c>
    </row>
    <row r="14132" spans="1:5" ht="13.5" x14ac:dyDescent="0.25">
      <c r="A14132" s="83">
        <v>665</v>
      </c>
      <c r="B14132" s="83" t="s">
        <v>9617</v>
      </c>
      <c r="C14132" s="83" t="s">
        <v>225</v>
      </c>
      <c r="D14132" s="84">
        <v>31.09</v>
      </c>
      <c r="E14132" s="522" t="s">
        <v>12890</v>
      </c>
    </row>
    <row r="14133" spans="1:5" ht="13.5" x14ac:dyDescent="0.25">
      <c r="A14133" s="83">
        <v>10577</v>
      </c>
      <c r="B14133" s="83" t="s">
        <v>9618</v>
      </c>
      <c r="C14133" s="83" t="s">
        <v>225</v>
      </c>
      <c r="D14133" s="84">
        <v>27.58</v>
      </c>
      <c r="E14133" s="522" t="s">
        <v>12890</v>
      </c>
    </row>
    <row r="14134" spans="1:5" ht="13.5" x14ac:dyDescent="0.25">
      <c r="A14134" s="83">
        <v>10583</v>
      </c>
      <c r="B14134" s="83" t="s">
        <v>9619</v>
      </c>
      <c r="C14134" s="83" t="s">
        <v>225</v>
      </c>
      <c r="D14134" s="84">
        <v>14.33</v>
      </c>
      <c r="E14134" s="522" t="s">
        <v>12890</v>
      </c>
    </row>
    <row r="14135" spans="1:5" ht="13.5" x14ac:dyDescent="0.25">
      <c r="A14135" s="83">
        <v>10579</v>
      </c>
      <c r="B14135" s="83" t="s">
        <v>9620</v>
      </c>
      <c r="C14135" s="83" t="s">
        <v>225</v>
      </c>
      <c r="D14135" s="84">
        <v>24.97</v>
      </c>
      <c r="E14135" s="522" t="s">
        <v>12890</v>
      </c>
    </row>
    <row r="14136" spans="1:5" ht="13.5" x14ac:dyDescent="0.25">
      <c r="A14136" s="83">
        <v>10582</v>
      </c>
      <c r="B14136" s="83" t="s">
        <v>9621</v>
      </c>
      <c r="C14136" s="83" t="s">
        <v>225</v>
      </c>
      <c r="D14136" s="84">
        <v>12.61</v>
      </c>
      <c r="E14136" s="522" t="s">
        <v>12890</v>
      </c>
    </row>
    <row r="14137" spans="1:5" ht="13.5" x14ac:dyDescent="0.25">
      <c r="A14137" s="83">
        <v>2436</v>
      </c>
      <c r="B14137" s="83" t="s">
        <v>13378</v>
      </c>
      <c r="C14137" s="83" t="s">
        <v>547</v>
      </c>
      <c r="D14137" s="84">
        <v>21.72</v>
      </c>
      <c r="E14137" s="522" t="s">
        <v>12890</v>
      </c>
    </row>
    <row r="14138" spans="1:5" ht="13.5" x14ac:dyDescent="0.25">
      <c r="A14138" s="83">
        <v>40918</v>
      </c>
      <c r="B14138" s="83" t="s">
        <v>9623</v>
      </c>
      <c r="C14138" s="83" t="s">
        <v>232</v>
      </c>
      <c r="D14138" s="84">
        <v>3816.88</v>
      </c>
      <c r="E14138" s="522" t="s">
        <v>12890</v>
      </c>
    </row>
    <row r="14139" spans="1:5" ht="13.5" x14ac:dyDescent="0.25">
      <c r="A14139" s="83">
        <v>2439</v>
      </c>
      <c r="B14139" s="83" t="s">
        <v>13379</v>
      </c>
      <c r="C14139" s="83" t="s">
        <v>547</v>
      </c>
      <c r="D14139" s="84">
        <v>21.1</v>
      </c>
      <c r="E14139" s="522" t="s">
        <v>12890</v>
      </c>
    </row>
    <row r="14140" spans="1:5" ht="13.5" x14ac:dyDescent="0.25">
      <c r="A14140" s="83">
        <v>40923</v>
      </c>
      <c r="B14140" s="83" t="s">
        <v>9625</v>
      </c>
      <c r="C14140" s="83" t="s">
        <v>232</v>
      </c>
      <c r="D14140" s="84">
        <v>3706.88</v>
      </c>
      <c r="E14140" s="522" t="s">
        <v>12890</v>
      </c>
    </row>
    <row r="14141" spans="1:5" ht="13.5" x14ac:dyDescent="0.25">
      <c r="A14141" s="83">
        <v>10998</v>
      </c>
      <c r="B14141" s="83" t="s">
        <v>9626</v>
      </c>
      <c r="C14141" s="83" t="s">
        <v>260</v>
      </c>
      <c r="D14141" s="84">
        <v>28.3</v>
      </c>
      <c r="E14141" s="522" t="s">
        <v>12890</v>
      </c>
    </row>
    <row r="14142" spans="1:5" ht="13.5" x14ac:dyDescent="0.25">
      <c r="A14142" s="83">
        <v>11002</v>
      </c>
      <c r="B14142" s="83" t="s">
        <v>9627</v>
      </c>
      <c r="C14142" s="83" t="s">
        <v>260</v>
      </c>
      <c r="D14142" s="84">
        <v>25.93</v>
      </c>
      <c r="E14142" s="522" t="s">
        <v>12890</v>
      </c>
    </row>
    <row r="14143" spans="1:5" ht="13.5" x14ac:dyDescent="0.25">
      <c r="A14143" s="83">
        <v>10999</v>
      </c>
      <c r="B14143" s="83" t="s">
        <v>9628</v>
      </c>
      <c r="C14143" s="83" t="s">
        <v>260</v>
      </c>
      <c r="D14143" s="84">
        <v>24.91</v>
      </c>
      <c r="E14143" s="522" t="s">
        <v>12890</v>
      </c>
    </row>
    <row r="14144" spans="1:5" ht="13.5" x14ac:dyDescent="0.25">
      <c r="A14144" s="83">
        <v>10997</v>
      </c>
      <c r="B14144" s="83" t="s">
        <v>9629</v>
      </c>
      <c r="C14144" s="83" t="s">
        <v>260</v>
      </c>
      <c r="D14144" s="84">
        <v>27</v>
      </c>
      <c r="E14144" s="522" t="s">
        <v>12890</v>
      </c>
    </row>
    <row r="14145" spans="1:5" ht="13.5" x14ac:dyDescent="0.25">
      <c r="A14145" s="83">
        <v>2685</v>
      </c>
      <c r="B14145" s="83" t="s">
        <v>9630</v>
      </c>
      <c r="C14145" s="83" t="s">
        <v>206</v>
      </c>
      <c r="D14145" s="84">
        <v>7.24</v>
      </c>
      <c r="E14145" s="522" t="s">
        <v>12890</v>
      </c>
    </row>
    <row r="14146" spans="1:5" ht="13.5" x14ac:dyDescent="0.25">
      <c r="A14146" s="83">
        <v>2680</v>
      </c>
      <c r="B14146" s="83" t="s">
        <v>9631</v>
      </c>
      <c r="C14146" s="83" t="s">
        <v>206</v>
      </c>
      <c r="D14146" s="84">
        <v>10.59</v>
      </c>
      <c r="E14146" s="522" t="s">
        <v>12890</v>
      </c>
    </row>
    <row r="14147" spans="1:5" ht="13.5" x14ac:dyDescent="0.25">
      <c r="A14147" s="83">
        <v>2684</v>
      </c>
      <c r="B14147" s="83" t="s">
        <v>9632</v>
      </c>
      <c r="C14147" s="83" t="s">
        <v>206</v>
      </c>
      <c r="D14147" s="84">
        <v>9.64</v>
      </c>
      <c r="E14147" s="522" t="s">
        <v>12890</v>
      </c>
    </row>
    <row r="14148" spans="1:5" ht="13.5" x14ac:dyDescent="0.25">
      <c r="A14148" s="83">
        <v>2673</v>
      </c>
      <c r="B14148" s="83" t="s">
        <v>9633</v>
      </c>
      <c r="C14148" s="83" t="s">
        <v>206</v>
      </c>
      <c r="D14148" s="84">
        <v>3.72</v>
      </c>
      <c r="E14148" s="522" t="s">
        <v>12890</v>
      </c>
    </row>
    <row r="14149" spans="1:5" ht="13.5" x14ac:dyDescent="0.25">
      <c r="A14149" s="83">
        <v>2681</v>
      </c>
      <c r="B14149" s="83" t="s">
        <v>9634</v>
      </c>
      <c r="C14149" s="83" t="s">
        <v>206</v>
      </c>
      <c r="D14149" s="84">
        <v>17.309999999999999</v>
      </c>
      <c r="E14149" s="522" t="s">
        <v>12890</v>
      </c>
    </row>
    <row r="14150" spans="1:5" ht="13.5" x14ac:dyDescent="0.25">
      <c r="A14150" s="83">
        <v>2682</v>
      </c>
      <c r="B14150" s="83" t="s">
        <v>9635</v>
      </c>
      <c r="C14150" s="83" t="s">
        <v>206</v>
      </c>
      <c r="D14150" s="84">
        <v>25.25</v>
      </c>
      <c r="E14150" s="522" t="s">
        <v>12890</v>
      </c>
    </row>
    <row r="14151" spans="1:5" ht="13.5" x14ac:dyDescent="0.25">
      <c r="A14151" s="83">
        <v>2686</v>
      </c>
      <c r="B14151" s="83" t="s">
        <v>9636</v>
      </c>
      <c r="C14151" s="83" t="s">
        <v>206</v>
      </c>
      <c r="D14151" s="84">
        <v>31.67</v>
      </c>
      <c r="E14151" s="522" t="s">
        <v>12890</v>
      </c>
    </row>
    <row r="14152" spans="1:5" ht="13.5" x14ac:dyDescent="0.25">
      <c r="A14152" s="83">
        <v>2674</v>
      </c>
      <c r="B14152" s="83" t="s">
        <v>9637</v>
      </c>
      <c r="C14152" s="83" t="s">
        <v>206</v>
      </c>
      <c r="D14152" s="84">
        <v>4.63</v>
      </c>
      <c r="E14152" s="522" t="s">
        <v>12890</v>
      </c>
    </row>
    <row r="14153" spans="1:5" ht="13.5" x14ac:dyDescent="0.25">
      <c r="A14153" s="83">
        <v>2683</v>
      </c>
      <c r="B14153" s="83" t="s">
        <v>9638</v>
      </c>
      <c r="C14153" s="83" t="s">
        <v>206</v>
      </c>
      <c r="D14153" s="84">
        <v>49.9</v>
      </c>
      <c r="E14153" s="522" t="s">
        <v>12890</v>
      </c>
    </row>
    <row r="14154" spans="1:5" ht="13.5" x14ac:dyDescent="0.25">
      <c r="A14154" s="83">
        <v>2676</v>
      </c>
      <c r="B14154" s="83" t="s">
        <v>9639</v>
      </c>
      <c r="C14154" s="83" t="s">
        <v>206</v>
      </c>
      <c r="D14154" s="84">
        <v>2.16</v>
      </c>
      <c r="E14154" s="522" t="s">
        <v>12890</v>
      </c>
    </row>
    <row r="14155" spans="1:5" ht="13.5" x14ac:dyDescent="0.25">
      <c r="A14155" s="83">
        <v>2678</v>
      </c>
      <c r="B14155" s="83" t="s">
        <v>9640</v>
      </c>
      <c r="C14155" s="83" t="s">
        <v>206</v>
      </c>
      <c r="D14155" s="84">
        <v>2.71</v>
      </c>
      <c r="E14155" s="522" t="s">
        <v>12890</v>
      </c>
    </row>
    <row r="14156" spans="1:5" ht="13.5" x14ac:dyDescent="0.25">
      <c r="A14156" s="83">
        <v>2679</v>
      </c>
      <c r="B14156" s="83" t="s">
        <v>9641</v>
      </c>
      <c r="C14156" s="83" t="s">
        <v>206</v>
      </c>
      <c r="D14156" s="84">
        <v>4.18</v>
      </c>
      <c r="E14156" s="522" t="s">
        <v>12890</v>
      </c>
    </row>
    <row r="14157" spans="1:5" ht="13.5" x14ac:dyDescent="0.25">
      <c r="A14157" s="83">
        <v>12070</v>
      </c>
      <c r="B14157" s="83" t="s">
        <v>9642</v>
      </c>
      <c r="C14157" s="83" t="s">
        <v>206</v>
      </c>
      <c r="D14157" s="84">
        <v>5.81</v>
      </c>
      <c r="E14157" s="522" t="s">
        <v>12890</v>
      </c>
    </row>
    <row r="14158" spans="1:5" ht="13.5" x14ac:dyDescent="0.25">
      <c r="A14158" s="83">
        <v>2675</v>
      </c>
      <c r="B14158" s="83" t="s">
        <v>9643</v>
      </c>
      <c r="C14158" s="83" t="s">
        <v>206</v>
      </c>
      <c r="D14158" s="84">
        <v>7.55</v>
      </c>
      <c r="E14158" s="522" t="s">
        <v>12890</v>
      </c>
    </row>
    <row r="14159" spans="1:5" ht="13.5" x14ac:dyDescent="0.25">
      <c r="A14159" s="83">
        <v>12067</v>
      </c>
      <c r="B14159" s="83" t="s">
        <v>9644</v>
      </c>
      <c r="C14159" s="83" t="s">
        <v>206</v>
      </c>
      <c r="D14159" s="84">
        <v>10.25</v>
      </c>
      <c r="E14159" s="522" t="s">
        <v>12890</v>
      </c>
    </row>
    <row r="14160" spans="1:5" ht="13.5" x14ac:dyDescent="0.25">
      <c r="A14160" s="83">
        <v>21136</v>
      </c>
      <c r="B14160" s="83" t="s">
        <v>13380</v>
      </c>
      <c r="C14160" s="83" t="s">
        <v>206</v>
      </c>
      <c r="D14160" s="84">
        <v>13.54</v>
      </c>
      <c r="E14160" s="522" t="s">
        <v>12890</v>
      </c>
    </row>
    <row r="14161" spans="1:5" ht="13.5" x14ac:dyDescent="0.25">
      <c r="A14161" s="83">
        <v>21128</v>
      </c>
      <c r="B14161" s="83" t="s">
        <v>13381</v>
      </c>
      <c r="C14161" s="83" t="s">
        <v>206</v>
      </c>
      <c r="D14161" s="84">
        <v>10.48</v>
      </c>
      <c r="E14161" s="522" t="s">
        <v>12890</v>
      </c>
    </row>
    <row r="14162" spans="1:5" ht="13.5" x14ac:dyDescent="0.25">
      <c r="A14162" s="83">
        <v>21130</v>
      </c>
      <c r="B14162" s="83" t="s">
        <v>13382</v>
      </c>
      <c r="C14162" s="83" t="s">
        <v>206</v>
      </c>
      <c r="D14162" s="84">
        <v>26.47</v>
      </c>
      <c r="E14162" s="522" t="s">
        <v>12890</v>
      </c>
    </row>
    <row r="14163" spans="1:5" ht="13.5" x14ac:dyDescent="0.25">
      <c r="A14163" s="83">
        <v>21135</v>
      </c>
      <c r="B14163" s="83" t="s">
        <v>13383</v>
      </c>
      <c r="C14163" s="83" t="s">
        <v>206</v>
      </c>
      <c r="D14163" s="84">
        <v>26.06</v>
      </c>
      <c r="E14163" s="522" t="s">
        <v>12890</v>
      </c>
    </row>
    <row r="14164" spans="1:5" ht="13.5" x14ac:dyDescent="0.25">
      <c r="A14164" s="83">
        <v>40401</v>
      </c>
      <c r="B14164" s="83" t="s">
        <v>9645</v>
      </c>
      <c r="C14164" s="83" t="s">
        <v>206</v>
      </c>
      <c r="D14164" s="84">
        <v>3.21</v>
      </c>
      <c r="E14164" s="522" t="s">
        <v>12890</v>
      </c>
    </row>
    <row r="14165" spans="1:5" ht="13.5" x14ac:dyDescent="0.25">
      <c r="A14165" s="83">
        <v>40402</v>
      </c>
      <c r="B14165" s="83" t="s">
        <v>9646</v>
      </c>
      <c r="C14165" s="83" t="s">
        <v>206</v>
      </c>
      <c r="D14165" s="84">
        <v>4.12</v>
      </c>
      <c r="E14165" s="522" t="s">
        <v>12890</v>
      </c>
    </row>
    <row r="14166" spans="1:5" ht="13.5" x14ac:dyDescent="0.25">
      <c r="A14166" s="83">
        <v>40400</v>
      </c>
      <c r="B14166" s="83" t="s">
        <v>9647</v>
      </c>
      <c r="C14166" s="83" t="s">
        <v>206</v>
      </c>
      <c r="D14166" s="84">
        <v>2.1800000000000002</v>
      </c>
      <c r="E14166" s="522" t="s">
        <v>12890</v>
      </c>
    </row>
    <row r="14167" spans="1:5" ht="13.5" x14ac:dyDescent="0.25">
      <c r="A14167" s="83">
        <v>2504</v>
      </c>
      <c r="B14167" s="83" t="s">
        <v>9648</v>
      </c>
      <c r="C14167" s="83" t="s">
        <v>206</v>
      </c>
      <c r="D14167" s="84">
        <v>11.63</v>
      </c>
      <c r="E14167" s="522" t="s">
        <v>12890</v>
      </c>
    </row>
    <row r="14168" spans="1:5" ht="13.5" x14ac:dyDescent="0.25">
      <c r="A14168" s="83">
        <v>2501</v>
      </c>
      <c r="B14168" s="83" t="s">
        <v>9649</v>
      </c>
      <c r="C14168" s="83" t="s">
        <v>206</v>
      </c>
      <c r="D14168" s="84">
        <v>15.25</v>
      </c>
      <c r="E14168" s="522" t="s">
        <v>12890</v>
      </c>
    </row>
    <row r="14169" spans="1:5" ht="13.5" x14ac:dyDescent="0.25">
      <c r="A14169" s="83">
        <v>2502</v>
      </c>
      <c r="B14169" s="83" t="s">
        <v>9650</v>
      </c>
      <c r="C14169" s="83" t="s">
        <v>206</v>
      </c>
      <c r="D14169" s="84">
        <v>23.01</v>
      </c>
      <c r="E14169" s="522" t="s">
        <v>12890</v>
      </c>
    </row>
    <row r="14170" spans="1:5" ht="13.5" x14ac:dyDescent="0.25">
      <c r="A14170" s="83">
        <v>2503</v>
      </c>
      <c r="B14170" s="83" t="s">
        <v>9651</v>
      </c>
      <c r="C14170" s="83" t="s">
        <v>206</v>
      </c>
      <c r="D14170" s="84">
        <v>29.61</v>
      </c>
      <c r="E14170" s="522" t="s">
        <v>12890</v>
      </c>
    </row>
    <row r="14171" spans="1:5" ht="13.5" x14ac:dyDescent="0.25">
      <c r="A14171" s="83">
        <v>2500</v>
      </c>
      <c r="B14171" s="83" t="s">
        <v>9652</v>
      </c>
      <c r="C14171" s="83" t="s">
        <v>206</v>
      </c>
      <c r="D14171" s="84">
        <v>39.44</v>
      </c>
      <c r="E14171" s="522" t="s">
        <v>12890</v>
      </c>
    </row>
    <row r="14172" spans="1:5" ht="13.5" x14ac:dyDescent="0.25">
      <c r="A14172" s="83">
        <v>2505</v>
      </c>
      <c r="B14172" s="83" t="s">
        <v>9653</v>
      </c>
      <c r="C14172" s="83" t="s">
        <v>206</v>
      </c>
      <c r="D14172" s="84">
        <v>61.47</v>
      </c>
      <c r="E14172" s="522" t="s">
        <v>12890</v>
      </c>
    </row>
    <row r="14173" spans="1:5" ht="13.5" x14ac:dyDescent="0.25">
      <c r="A14173" s="83">
        <v>12056</v>
      </c>
      <c r="B14173" s="83" t="s">
        <v>9654</v>
      </c>
      <c r="C14173" s="83" t="s">
        <v>206</v>
      </c>
      <c r="D14173" s="84">
        <v>24.84</v>
      </c>
      <c r="E14173" s="522" t="s">
        <v>12890</v>
      </c>
    </row>
    <row r="14174" spans="1:5" ht="13.5" x14ac:dyDescent="0.25">
      <c r="A14174" s="83">
        <v>12057</v>
      </c>
      <c r="B14174" s="83" t="s">
        <v>9655</v>
      </c>
      <c r="C14174" s="83" t="s">
        <v>206</v>
      </c>
      <c r="D14174" s="84">
        <v>21.1</v>
      </c>
      <c r="E14174" s="522" t="s">
        <v>12890</v>
      </c>
    </row>
    <row r="14175" spans="1:5" ht="13.5" x14ac:dyDescent="0.25">
      <c r="A14175" s="83">
        <v>12059</v>
      </c>
      <c r="B14175" s="83" t="s">
        <v>9656</v>
      </c>
      <c r="C14175" s="83" t="s">
        <v>206</v>
      </c>
      <c r="D14175" s="84">
        <v>7.4</v>
      </c>
      <c r="E14175" s="522" t="s">
        <v>12890</v>
      </c>
    </row>
    <row r="14176" spans="1:5" ht="13.5" x14ac:dyDescent="0.25">
      <c r="A14176" s="83">
        <v>12058</v>
      </c>
      <c r="B14176" s="83" t="s">
        <v>9657</v>
      </c>
      <c r="C14176" s="83" t="s">
        <v>206</v>
      </c>
      <c r="D14176" s="84">
        <v>13.15</v>
      </c>
      <c r="E14176" s="522" t="s">
        <v>12890</v>
      </c>
    </row>
    <row r="14177" spans="1:5" ht="13.5" x14ac:dyDescent="0.25">
      <c r="A14177" s="83">
        <v>12060</v>
      </c>
      <c r="B14177" s="83" t="s">
        <v>9658</v>
      </c>
      <c r="C14177" s="83" t="s">
        <v>206</v>
      </c>
      <c r="D14177" s="84">
        <v>54.81</v>
      </c>
      <c r="E14177" s="522" t="s">
        <v>12890</v>
      </c>
    </row>
    <row r="14178" spans="1:5" ht="13.5" x14ac:dyDescent="0.25">
      <c r="A14178" s="83">
        <v>12061</v>
      </c>
      <c r="B14178" s="83" t="s">
        <v>9659</v>
      </c>
      <c r="C14178" s="83" t="s">
        <v>206</v>
      </c>
      <c r="D14178" s="84">
        <v>33.47</v>
      </c>
      <c r="E14178" s="522" t="s">
        <v>12890</v>
      </c>
    </row>
    <row r="14179" spans="1:5" ht="13.5" x14ac:dyDescent="0.25">
      <c r="A14179" s="83">
        <v>12062</v>
      </c>
      <c r="B14179" s="83" t="s">
        <v>9660</v>
      </c>
      <c r="C14179" s="83" t="s">
        <v>206</v>
      </c>
      <c r="D14179" s="84">
        <v>61.72</v>
      </c>
      <c r="E14179" s="522" t="s">
        <v>12890</v>
      </c>
    </row>
    <row r="14180" spans="1:5" ht="13.5" x14ac:dyDescent="0.25">
      <c r="A14180" s="83">
        <v>21137</v>
      </c>
      <c r="B14180" s="83" t="s">
        <v>9661</v>
      </c>
      <c r="C14180" s="83" t="s">
        <v>206</v>
      </c>
      <c r="D14180" s="84">
        <v>10.73</v>
      </c>
      <c r="E14180" s="522" t="s">
        <v>12890</v>
      </c>
    </row>
    <row r="14181" spans="1:5" ht="13.5" x14ac:dyDescent="0.25">
      <c r="A14181" s="83">
        <v>2687</v>
      </c>
      <c r="B14181" s="83" t="s">
        <v>9662</v>
      </c>
      <c r="C14181" s="83" t="s">
        <v>206</v>
      </c>
      <c r="D14181" s="84">
        <v>1.89</v>
      </c>
      <c r="E14181" s="522" t="s">
        <v>12890</v>
      </c>
    </row>
    <row r="14182" spans="1:5" ht="13.5" x14ac:dyDescent="0.25">
      <c r="A14182" s="83">
        <v>2689</v>
      </c>
      <c r="B14182" s="83" t="s">
        <v>9663</v>
      </c>
      <c r="C14182" s="83" t="s">
        <v>206</v>
      </c>
      <c r="D14182" s="84">
        <v>2.25</v>
      </c>
      <c r="E14182" s="522" t="s">
        <v>12890</v>
      </c>
    </row>
    <row r="14183" spans="1:5" ht="13.5" x14ac:dyDescent="0.25">
      <c r="A14183" s="83">
        <v>2688</v>
      </c>
      <c r="B14183" s="83" t="s">
        <v>9664</v>
      </c>
      <c r="C14183" s="83" t="s">
        <v>206</v>
      </c>
      <c r="D14183" s="84">
        <v>2.4300000000000002</v>
      </c>
      <c r="E14183" s="522" t="s">
        <v>12890</v>
      </c>
    </row>
    <row r="14184" spans="1:5" ht="13.5" x14ac:dyDescent="0.25">
      <c r="A14184" s="83">
        <v>2690</v>
      </c>
      <c r="B14184" s="83" t="s">
        <v>9665</v>
      </c>
      <c r="C14184" s="83" t="s">
        <v>206</v>
      </c>
      <c r="D14184" s="84">
        <v>4.17</v>
      </c>
      <c r="E14184" s="522" t="s">
        <v>12890</v>
      </c>
    </row>
    <row r="14185" spans="1:5" ht="13.5" x14ac:dyDescent="0.25">
      <c r="A14185" s="83">
        <v>39243</v>
      </c>
      <c r="B14185" s="83" t="s">
        <v>9666</v>
      </c>
      <c r="C14185" s="83" t="s">
        <v>206</v>
      </c>
      <c r="D14185" s="84">
        <v>2.74</v>
      </c>
      <c r="E14185" s="522" t="s">
        <v>12890</v>
      </c>
    </row>
    <row r="14186" spans="1:5" ht="13.5" x14ac:dyDescent="0.25">
      <c r="A14186" s="83">
        <v>39244</v>
      </c>
      <c r="B14186" s="83" t="s">
        <v>9667</v>
      </c>
      <c r="C14186" s="83" t="s">
        <v>206</v>
      </c>
      <c r="D14186" s="84">
        <v>3.71</v>
      </c>
      <c r="E14186" s="522" t="s">
        <v>12890</v>
      </c>
    </row>
    <row r="14187" spans="1:5" ht="13.5" x14ac:dyDescent="0.25">
      <c r="A14187" s="83">
        <v>39245</v>
      </c>
      <c r="B14187" s="83" t="s">
        <v>9668</v>
      </c>
      <c r="C14187" s="83" t="s">
        <v>206</v>
      </c>
      <c r="D14187" s="84">
        <v>7.14</v>
      </c>
      <c r="E14187" s="522" t="s">
        <v>12890</v>
      </c>
    </row>
    <row r="14188" spans="1:5" ht="13.5" x14ac:dyDescent="0.25">
      <c r="A14188" s="83">
        <v>39254</v>
      </c>
      <c r="B14188" s="83" t="s">
        <v>9669</v>
      </c>
      <c r="C14188" s="83" t="s">
        <v>206</v>
      </c>
      <c r="D14188" s="84">
        <v>10.68</v>
      </c>
      <c r="E14188" s="522" t="s">
        <v>12890</v>
      </c>
    </row>
    <row r="14189" spans="1:5" ht="13.5" x14ac:dyDescent="0.25">
      <c r="A14189" s="83">
        <v>39255</v>
      </c>
      <c r="B14189" s="83" t="s">
        <v>9670</v>
      </c>
      <c r="C14189" s="83" t="s">
        <v>206</v>
      </c>
      <c r="D14189" s="84">
        <v>19.77</v>
      </c>
      <c r="E14189" s="522" t="s">
        <v>12890</v>
      </c>
    </row>
    <row r="14190" spans="1:5" ht="13.5" x14ac:dyDescent="0.25">
      <c r="A14190" s="83">
        <v>39253</v>
      </c>
      <c r="B14190" s="83" t="s">
        <v>9671</v>
      </c>
      <c r="C14190" s="83" t="s">
        <v>206</v>
      </c>
      <c r="D14190" s="84">
        <v>13.61</v>
      </c>
      <c r="E14190" s="522" t="s">
        <v>12890</v>
      </c>
    </row>
    <row r="14191" spans="1:5" ht="13.5" x14ac:dyDescent="0.25">
      <c r="A14191" s="83">
        <v>39246</v>
      </c>
      <c r="B14191" s="83" t="s">
        <v>13384</v>
      </c>
      <c r="C14191" s="83" t="s">
        <v>206</v>
      </c>
      <c r="D14191" s="84">
        <v>5.58</v>
      </c>
      <c r="E14191" s="522" t="s">
        <v>12890</v>
      </c>
    </row>
    <row r="14192" spans="1:5" ht="13.5" x14ac:dyDescent="0.25">
      <c r="A14192" s="83">
        <v>39247</v>
      </c>
      <c r="B14192" s="83" t="s">
        <v>13385</v>
      </c>
      <c r="C14192" s="83" t="s">
        <v>206</v>
      </c>
      <c r="D14192" s="84">
        <v>4.8600000000000003</v>
      </c>
      <c r="E14192" s="522" t="s">
        <v>12890</v>
      </c>
    </row>
    <row r="14193" spans="1:5" ht="13.5" x14ac:dyDescent="0.25">
      <c r="A14193" s="83">
        <v>2446</v>
      </c>
      <c r="B14193" s="83" t="s">
        <v>9672</v>
      </c>
      <c r="C14193" s="83" t="s">
        <v>206</v>
      </c>
      <c r="D14193" s="84">
        <v>8.01</v>
      </c>
      <c r="E14193" s="522" t="s">
        <v>12890</v>
      </c>
    </row>
    <row r="14194" spans="1:5" ht="13.5" x14ac:dyDescent="0.25">
      <c r="A14194" s="83">
        <v>2442</v>
      </c>
      <c r="B14194" s="83" t="s">
        <v>9673</v>
      </c>
      <c r="C14194" s="83" t="s">
        <v>206</v>
      </c>
      <c r="D14194" s="84">
        <v>11.22</v>
      </c>
      <c r="E14194" s="522" t="s">
        <v>12890</v>
      </c>
    </row>
    <row r="14195" spans="1:5" ht="13.5" x14ac:dyDescent="0.25">
      <c r="A14195" s="83">
        <v>39248</v>
      </c>
      <c r="B14195" s="83" t="s">
        <v>13386</v>
      </c>
      <c r="C14195" s="83" t="s">
        <v>206</v>
      </c>
      <c r="D14195" s="84">
        <v>15.64</v>
      </c>
      <c r="E14195" s="522" t="s">
        <v>12890</v>
      </c>
    </row>
    <row r="14196" spans="1:5" ht="13.5" x14ac:dyDescent="0.25">
      <c r="A14196" s="83">
        <v>2438</v>
      </c>
      <c r="B14196" s="83" t="s">
        <v>13387</v>
      </c>
      <c r="C14196" s="83" t="s">
        <v>547</v>
      </c>
      <c r="D14196" s="84">
        <v>24.96</v>
      </c>
      <c r="E14196" s="522" t="s">
        <v>12890</v>
      </c>
    </row>
    <row r="14197" spans="1:5" ht="13.5" x14ac:dyDescent="0.25">
      <c r="A14197" s="83">
        <v>40922</v>
      </c>
      <c r="B14197" s="83" t="s">
        <v>9678</v>
      </c>
      <c r="C14197" s="83" t="s">
        <v>232</v>
      </c>
      <c r="D14197" s="84">
        <v>4388.95</v>
      </c>
      <c r="E14197" s="522" t="s">
        <v>12890</v>
      </c>
    </row>
    <row r="14198" spans="1:5" ht="13.5" x14ac:dyDescent="0.25">
      <c r="A14198" s="83">
        <v>36486</v>
      </c>
      <c r="B14198" s="83" t="s">
        <v>9679</v>
      </c>
      <c r="C14198" s="83" t="s">
        <v>225</v>
      </c>
      <c r="D14198" s="84">
        <v>71571.179999999993</v>
      </c>
      <c r="E14198" s="522" t="s">
        <v>12890</v>
      </c>
    </row>
    <row r="14199" spans="1:5" ht="13.5" x14ac:dyDescent="0.25">
      <c r="A14199" s="83">
        <v>37777</v>
      </c>
      <c r="B14199" s="83" t="s">
        <v>9680</v>
      </c>
      <c r="C14199" s="83" t="s">
        <v>225</v>
      </c>
      <c r="D14199" s="84">
        <v>336955.72</v>
      </c>
      <c r="E14199" s="522" t="s">
        <v>12890</v>
      </c>
    </row>
    <row r="14200" spans="1:5" ht="13.5" x14ac:dyDescent="0.25">
      <c r="A14200" s="83">
        <v>12624</v>
      </c>
      <c r="B14200" s="83" t="s">
        <v>13388</v>
      </c>
      <c r="C14200" s="83" t="s">
        <v>225</v>
      </c>
      <c r="D14200" s="84">
        <v>51.38</v>
      </c>
      <c r="E14200" s="522" t="s">
        <v>12890</v>
      </c>
    </row>
    <row r="14201" spans="1:5" ht="13.5" x14ac:dyDescent="0.25">
      <c r="A14201" s="83">
        <v>517</v>
      </c>
      <c r="B14201" s="83" t="s">
        <v>9682</v>
      </c>
      <c r="C14201" s="83" t="s">
        <v>7331</v>
      </c>
      <c r="D14201" s="84">
        <v>7.72</v>
      </c>
      <c r="E14201" s="522" t="s">
        <v>12890</v>
      </c>
    </row>
    <row r="14202" spans="1:5" ht="13.5" x14ac:dyDescent="0.25">
      <c r="A14202" s="83">
        <v>37534</v>
      </c>
      <c r="B14202" s="83" t="s">
        <v>9685</v>
      </c>
      <c r="C14202" s="83" t="s">
        <v>260</v>
      </c>
      <c r="D14202" s="84">
        <v>21.31</v>
      </c>
      <c r="E14202" s="522" t="s">
        <v>12890</v>
      </c>
    </row>
    <row r="14203" spans="1:5" ht="13.5" x14ac:dyDescent="0.25">
      <c r="A14203" s="83">
        <v>37535</v>
      </c>
      <c r="B14203" s="83" t="s">
        <v>9686</v>
      </c>
      <c r="C14203" s="83" t="s">
        <v>260</v>
      </c>
      <c r="D14203" s="84">
        <v>21.31</v>
      </c>
      <c r="E14203" s="522" t="s">
        <v>12890</v>
      </c>
    </row>
    <row r="14204" spans="1:5" ht="13.5" x14ac:dyDescent="0.25">
      <c r="A14204" s="83">
        <v>37533</v>
      </c>
      <c r="B14204" s="83" t="s">
        <v>9687</v>
      </c>
      <c r="C14204" s="83" t="s">
        <v>260</v>
      </c>
      <c r="D14204" s="84">
        <v>21.31</v>
      </c>
      <c r="E14204" s="522" t="s">
        <v>12890</v>
      </c>
    </row>
    <row r="14205" spans="1:5" ht="13.5" x14ac:dyDescent="0.25">
      <c r="A14205" s="83">
        <v>37537</v>
      </c>
      <c r="B14205" s="83" t="s">
        <v>9688</v>
      </c>
      <c r="C14205" s="83" t="s">
        <v>260</v>
      </c>
      <c r="D14205" s="84">
        <v>16.13</v>
      </c>
      <c r="E14205" s="522" t="s">
        <v>12890</v>
      </c>
    </row>
    <row r="14206" spans="1:5" ht="13.5" x14ac:dyDescent="0.25">
      <c r="A14206" s="83">
        <v>37536</v>
      </c>
      <c r="B14206" s="83" t="s">
        <v>9689</v>
      </c>
      <c r="C14206" s="83" t="s">
        <v>260</v>
      </c>
      <c r="D14206" s="84">
        <v>16.13</v>
      </c>
      <c r="E14206" s="522" t="s">
        <v>12890</v>
      </c>
    </row>
    <row r="14207" spans="1:5" ht="13.5" x14ac:dyDescent="0.25">
      <c r="A14207" s="83">
        <v>37532</v>
      </c>
      <c r="B14207" s="83" t="s">
        <v>9690</v>
      </c>
      <c r="C14207" s="83" t="s">
        <v>260</v>
      </c>
      <c r="D14207" s="84">
        <v>16.13</v>
      </c>
      <c r="E14207" s="522" t="s">
        <v>12890</v>
      </c>
    </row>
    <row r="14208" spans="1:5" ht="13.5" x14ac:dyDescent="0.25">
      <c r="A14208" s="83">
        <v>2696</v>
      </c>
      <c r="B14208" s="83" t="s">
        <v>13389</v>
      </c>
      <c r="C14208" s="83" t="s">
        <v>547</v>
      </c>
      <c r="D14208" s="84">
        <v>17.920000000000002</v>
      </c>
      <c r="E14208" s="522" t="s">
        <v>12890</v>
      </c>
    </row>
    <row r="14209" spans="1:5" ht="13.5" x14ac:dyDescent="0.25">
      <c r="A14209" s="83">
        <v>40928</v>
      </c>
      <c r="B14209" s="83" t="s">
        <v>9692</v>
      </c>
      <c r="C14209" s="83" t="s">
        <v>232</v>
      </c>
      <c r="D14209" s="84">
        <v>3149.11</v>
      </c>
      <c r="E14209" s="522" t="s">
        <v>12890</v>
      </c>
    </row>
    <row r="14210" spans="1:5" ht="13.5" x14ac:dyDescent="0.25">
      <c r="A14210" s="83">
        <v>4083</v>
      </c>
      <c r="B14210" s="83" t="s">
        <v>13390</v>
      </c>
      <c r="C14210" s="83" t="s">
        <v>547</v>
      </c>
      <c r="D14210" s="84">
        <v>34.619999999999997</v>
      </c>
      <c r="E14210" s="522" t="s">
        <v>12890</v>
      </c>
    </row>
    <row r="14211" spans="1:5" ht="13.5" x14ac:dyDescent="0.25">
      <c r="A14211" s="83">
        <v>40818</v>
      </c>
      <c r="B14211" s="83" t="s">
        <v>9694</v>
      </c>
      <c r="C14211" s="83" t="s">
        <v>232</v>
      </c>
      <c r="D14211" s="84">
        <v>6081.97</v>
      </c>
      <c r="E14211" s="522" t="s">
        <v>12890</v>
      </c>
    </row>
    <row r="14212" spans="1:5" ht="13.5" x14ac:dyDescent="0.25">
      <c r="A14212" s="83">
        <v>43146</v>
      </c>
      <c r="B14212" s="83" t="s">
        <v>9695</v>
      </c>
      <c r="C14212" s="83" t="s">
        <v>260</v>
      </c>
      <c r="D14212" s="84">
        <v>8.06</v>
      </c>
      <c r="E14212" s="522" t="s">
        <v>12890</v>
      </c>
    </row>
    <row r="14213" spans="1:5" ht="13.5" x14ac:dyDescent="0.25">
      <c r="A14213" s="83">
        <v>2705</v>
      </c>
      <c r="B14213" s="83" t="s">
        <v>9696</v>
      </c>
      <c r="C14213" s="83" t="s">
        <v>13391</v>
      </c>
      <c r="D14213" s="84">
        <v>0.81</v>
      </c>
      <c r="E14213" s="522" t="s">
        <v>12890</v>
      </c>
    </row>
    <row r="14214" spans="1:5" ht="13.5" x14ac:dyDescent="0.25">
      <c r="A14214" s="83">
        <v>14250</v>
      </c>
      <c r="B14214" s="83" t="s">
        <v>9698</v>
      </c>
      <c r="C14214" s="83" t="s">
        <v>13391</v>
      </c>
      <c r="D14214" s="84">
        <v>0.83</v>
      </c>
      <c r="E14214" s="522" t="s">
        <v>12890</v>
      </c>
    </row>
    <row r="14215" spans="1:5" ht="13.5" x14ac:dyDescent="0.25">
      <c r="A14215" s="83">
        <v>11683</v>
      </c>
      <c r="B14215" s="83" t="s">
        <v>9699</v>
      </c>
      <c r="C14215" s="83" t="s">
        <v>225</v>
      </c>
      <c r="D14215" s="84">
        <v>40.49</v>
      </c>
      <c r="E14215" s="522" t="s">
        <v>12890</v>
      </c>
    </row>
    <row r="14216" spans="1:5" ht="13.5" x14ac:dyDescent="0.25">
      <c r="A14216" s="83">
        <v>11684</v>
      </c>
      <c r="B14216" s="83" t="s">
        <v>9700</v>
      </c>
      <c r="C14216" s="83" t="s">
        <v>225</v>
      </c>
      <c r="D14216" s="84">
        <v>44.32</v>
      </c>
      <c r="E14216" s="522" t="s">
        <v>12890</v>
      </c>
    </row>
    <row r="14217" spans="1:5" ht="13.5" x14ac:dyDescent="0.25">
      <c r="A14217" s="83">
        <v>6141</v>
      </c>
      <c r="B14217" s="83" t="s">
        <v>9701</v>
      </c>
      <c r="C14217" s="83" t="s">
        <v>225</v>
      </c>
      <c r="D14217" s="84">
        <v>5.1100000000000003</v>
      </c>
      <c r="E14217" s="522" t="s">
        <v>12890</v>
      </c>
    </row>
    <row r="14218" spans="1:5" ht="13.5" x14ac:dyDescent="0.25">
      <c r="A14218" s="83">
        <v>11681</v>
      </c>
      <c r="B14218" s="83" t="s">
        <v>9702</v>
      </c>
      <c r="C14218" s="83" t="s">
        <v>225</v>
      </c>
      <c r="D14218" s="84">
        <v>6.44</v>
      </c>
      <c r="E14218" s="522" t="s">
        <v>12890</v>
      </c>
    </row>
    <row r="14219" spans="1:5" ht="13.5" x14ac:dyDescent="0.25">
      <c r="A14219" s="83">
        <v>2706</v>
      </c>
      <c r="B14219" s="83" t="s">
        <v>9703</v>
      </c>
      <c r="C14219" s="83" t="s">
        <v>547</v>
      </c>
      <c r="D14219" s="84">
        <v>101.14</v>
      </c>
      <c r="E14219" s="522" t="s">
        <v>12890</v>
      </c>
    </row>
    <row r="14220" spans="1:5" ht="13.5" x14ac:dyDescent="0.25">
      <c r="A14220" s="83">
        <v>40811</v>
      </c>
      <c r="B14220" s="83" t="s">
        <v>9704</v>
      </c>
      <c r="C14220" s="83" t="s">
        <v>232</v>
      </c>
      <c r="D14220" s="84">
        <v>17767.86</v>
      </c>
      <c r="E14220" s="522" t="s">
        <v>12890</v>
      </c>
    </row>
    <row r="14221" spans="1:5" ht="13.5" x14ac:dyDescent="0.25">
      <c r="A14221" s="83">
        <v>2707</v>
      </c>
      <c r="B14221" s="83" t="s">
        <v>9705</v>
      </c>
      <c r="C14221" s="83" t="s">
        <v>547</v>
      </c>
      <c r="D14221" s="84">
        <v>115.12</v>
      </c>
      <c r="E14221" s="522" t="s">
        <v>12890</v>
      </c>
    </row>
    <row r="14222" spans="1:5" ht="13.5" x14ac:dyDescent="0.25">
      <c r="A14222" s="83">
        <v>40813</v>
      </c>
      <c r="B14222" s="83" t="s">
        <v>9706</v>
      </c>
      <c r="C14222" s="83" t="s">
        <v>232</v>
      </c>
      <c r="D14222" s="84">
        <v>20223.48</v>
      </c>
      <c r="E14222" s="522" t="s">
        <v>12890</v>
      </c>
    </row>
    <row r="14223" spans="1:5" ht="13.5" x14ac:dyDescent="0.25">
      <c r="A14223" s="83">
        <v>2708</v>
      </c>
      <c r="B14223" s="83" t="s">
        <v>9707</v>
      </c>
      <c r="C14223" s="83" t="s">
        <v>547</v>
      </c>
      <c r="D14223" s="84">
        <v>157.37</v>
      </c>
      <c r="E14223" s="522" t="s">
        <v>12890</v>
      </c>
    </row>
    <row r="14224" spans="1:5" ht="13.5" x14ac:dyDescent="0.25">
      <c r="A14224" s="83">
        <v>40814</v>
      </c>
      <c r="B14224" s="83" t="s">
        <v>9708</v>
      </c>
      <c r="C14224" s="83" t="s">
        <v>232</v>
      </c>
      <c r="D14224" s="84">
        <v>27644.95</v>
      </c>
      <c r="E14224" s="522" t="s">
        <v>12890</v>
      </c>
    </row>
    <row r="14225" spans="1:5" ht="13.5" x14ac:dyDescent="0.25">
      <c r="A14225" s="83">
        <v>34779</v>
      </c>
      <c r="B14225" s="83" t="s">
        <v>9709</v>
      </c>
      <c r="C14225" s="83" t="s">
        <v>547</v>
      </c>
      <c r="D14225" s="84">
        <v>102.61</v>
      </c>
      <c r="E14225" s="522" t="s">
        <v>12890</v>
      </c>
    </row>
    <row r="14226" spans="1:5" ht="13.5" x14ac:dyDescent="0.25">
      <c r="A14226" s="83">
        <v>40936</v>
      </c>
      <c r="B14226" s="83" t="s">
        <v>9710</v>
      </c>
      <c r="C14226" s="83" t="s">
        <v>232</v>
      </c>
      <c r="D14226" s="84">
        <v>18027.05</v>
      </c>
      <c r="E14226" s="522" t="s">
        <v>12890</v>
      </c>
    </row>
    <row r="14227" spans="1:5" ht="13.5" x14ac:dyDescent="0.25">
      <c r="A14227" s="83">
        <v>34780</v>
      </c>
      <c r="B14227" s="83" t="s">
        <v>9711</v>
      </c>
      <c r="C14227" s="83" t="s">
        <v>547</v>
      </c>
      <c r="D14227" s="84">
        <v>115.77</v>
      </c>
      <c r="E14227" s="522" t="s">
        <v>12890</v>
      </c>
    </row>
    <row r="14228" spans="1:5" ht="13.5" x14ac:dyDescent="0.25">
      <c r="A14228" s="83">
        <v>40937</v>
      </c>
      <c r="B14228" s="83" t="s">
        <v>9712</v>
      </c>
      <c r="C14228" s="83" t="s">
        <v>232</v>
      </c>
      <c r="D14228" s="84">
        <v>20338.080000000002</v>
      </c>
      <c r="E14228" s="522" t="s">
        <v>12890</v>
      </c>
    </row>
    <row r="14229" spans="1:5" ht="13.5" x14ac:dyDescent="0.25">
      <c r="A14229" s="83">
        <v>34782</v>
      </c>
      <c r="B14229" s="83" t="s">
        <v>9713</v>
      </c>
      <c r="C14229" s="83" t="s">
        <v>547</v>
      </c>
      <c r="D14229" s="84">
        <v>158.63999999999999</v>
      </c>
      <c r="E14229" s="522" t="s">
        <v>12890</v>
      </c>
    </row>
    <row r="14230" spans="1:5" ht="13.5" x14ac:dyDescent="0.25">
      <c r="A14230" s="83">
        <v>40938</v>
      </c>
      <c r="B14230" s="83" t="s">
        <v>9714</v>
      </c>
      <c r="C14230" s="83" t="s">
        <v>232</v>
      </c>
      <c r="D14230" s="84">
        <v>27871.41</v>
      </c>
      <c r="E14230" s="522" t="s">
        <v>12890</v>
      </c>
    </row>
    <row r="14231" spans="1:5" ht="13.5" x14ac:dyDescent="0.25">
      <c r="A14231" s="83">
        <v>34783</v>
      </c>
      <c r="B14231" s="83" t="s">
        <v>9715</v>
      </c>
      <c r="C14231" s="83" t="s">
        <v>547</v>
      </c>
      <c r="D14231" s="84">
        <v>107.47</v>
      </c>
      <c r="E14231" s="522" t="s">
        <v>12890</v>
      </c>
    </row>
    <row r="14232" spans="1:5" ht="13.5" x14ac:dyDescent="0.25">
      <c r="A14232" s="83">
        <v>40939</v>
      </c>
      <c r="B14232" s="83" t="s">
        <v>9716</v>
      </c>
      <c r="C14232" s="83" t="s">
        <v>232</v>
      </c>
      <c r="D14232" s="84">
        <v>18882.73</v>
      </c>
      <c r="E14232" s="522" t="s">
        <v>12890</v>
      </c>
    </row>
    <row r="14233" spans="1:5" ht="13.5" x14ac:dyDescent="0.25">
      <c r="A14233" s="83">
        <v>34785</v>
      </c>
      <c r="B14233" s="83" t="s">
        <v>9717</v>
      </c>
      <c r="C14233" s="83" t="s">
        <v>547</v>
      </c>
      <c r="D14233" s="84">
        <v>103.99</v>
      </c>
      <c r="E14233" s="522" t="s">
        <v>12890</v>
      </c>
    </row>
    <row r="14234" spans="1:5" ht="13.5" x14ac:dyDescent="0.25">
      <c r="A14234" s="83">
        <v>40940</v>
      </c>
      <c r="B14234" s="83" t="s">
        <v>9718</v>
      </c>
      <c r="C14234" s="83" t="s">
        <v>232</v>
      </c>
      <c r="D14234" s="84">
        <v>18269.39</v>
      </c>
      <c r="E14234" s="522" t="s">
        <v>12890</v>
      </c>
    </row>
    <row r="14235" spans="1:5" ht="13.5" x14ac:dyDescent="0.25">
      <c r="A14235" s="83">
        <v>38403</v>
      </c>
      <c r="B14235" s="83" t="s">
        <v>9719</v>
      </c>
      <c r="C14235" s="83" t="s">
        <v>225</v>
      </c>
      <c r="D14235" s="84">
        <v>59.82</v>
      </c>
      <c r="E14235" s="522" t="s">
        <v>12890</v>
      </c>
    </row>
    <row r="14236" spans="1:5" ht="13.5" x14ac:dyDescent="0.25">
      <c r="A14236" s="83">
        <v>43482</v>
      </c>
      <c r="B14236" s="83" t="s">
        <v>9720</v>
      </c>
      <c r="C14236" s="83" t="s">
        <v>547</v>
      </c>
      <c r="D14236" s="84">
        <v>0.75</v>
      </c>
      <c r="E14236" s="522" t="s">
        <v>12890</v>
      </c>
    </row>
    <row r="14237" spans="1:5" ht="13.5" x14ac:dyDescent="0.25">
      <c r="A14237" s="83">
        <v>43494</v>
      </c>
      <c r="B14237" s="83" t="s">
        <v>9721</v>
      </c>
      <c r="C14237" s="83" t="s">
        <v>232</v>
      </c>
      <c r="D14237" s="84">
        <v>140.69</v>
      </c>
      <c r="E14237" s="522" t="s">
        <v>12890</v>
      </c>
    </row>
    <row r="14238" spans="1:5" ht="13.5" x14ac:dyDescent="0.25">
      <c r="A14238" s="83">
        <v>43483</v>
      </c>
      <c r="B14238" s="83" t="s">
        <v>9722</v>
      </c>
      <c r="C14238" s="83" t="s">
        <v>547</v>
      </c>
      <c r="D14238" s="84">
        <v>1.34</v>
      </c>
      <c r="E14238" s="522" t="s">
        <v>12890</v>
      </c>
    </row>
    <row r="14239" spans="1:5" ht="13.5" x14ac:dyDescent="0.25">
      <c r="A14239" s="83">
        <v>43495</v>
      </c>
      <c r="B14239" s="83" t="s">
        <v>9723</v>
      </c>
      <c r="C14239" s="83" t="s">
        <v>232</v>
      </c>
      <c r="D14239" s="84">
        <v>253.46</v>
      </c>
      <c r="E14239" s="522" t="s">
        <v>12890</v>
      </c>
    </row>
    <row r="14240" spans="1:5" ht="13.5" x14ac:dyDescent="0.25">
      <c r="A14240" s="83">
        <v>43484</v>
      </c>
      <c r="B14240" s="83" t="s">
        <v>9724</v>
      </c>
      <c r="C14240" s="83" t="s">
        <v>547</v>
      </c>
      <c r="D14240" s="84">
        <v>1.1399999999999999</v>
      </c>
      <c r="E14240" s="522" t="s">
        <v>12890</v>
      </c>
    </row>
    <row r="14241" spans="1:5" ht="13.5" x14ac:dyDescent="0.25">
      <c r="A14241" s="83">
        <v>43496</v>
      </c>
      <c r="B14241" s="83" t="s">
        <v>9725</v>
      </c>
      <c r="C14241" s="83" t="s">
        <v>232</v>
      </c>
      <c r="D14241" s="84">
        <v>214.4</v>
      </c>
      <c r="E14241" s="522" t="s">
        <v>12890</v>
      </c>
    </row>
    <row r="14242" spans="1:5" ht="13.5" x14ac:dyDescent="0.25">
      <c r="A14242" s="83">
        <v>43485</v>
      </c>
      <c r="B14242" s="83" t="s">
        <v>9726</v>
      </c>
      <c r="C14242" s="83" t="s">
        <v>547</v>
      </c>
      <c r="D14242" s="84">
        <v>1.01</v>
      </c>
      <c r="E14242" s="522" t="s">
        <v>12890</v>
      </c>
    </row>
    <row r="14243" spans="1:5" ht="13.5" x14ac:dyDescent="0.25">
      <c r="A14243" s="83">
        <v>43497</v>
      </c>
      <c r="B14243" s="83" t="s">
        <v>9727</v>
      </c>
      <c r="C14243" s="83" t="s">
        <v>232</v>
      </c>
      <c r="D14243" s="84">
        <v>189.52</v>
      </c>
      <c r="E14243" s="522" t="s">
        <v>12890</v>
      </c>
    </row>
    <row r="14244" spans="1:5" ht="13.5" x14ac:dyDescent="0.25">
      <c r="A14244" s="83">
        <v>43487</v>
      </c>
      <c r="B14244" s="83" t="s">
        <v>9728</v>
      </c>
      <c r="C14244" s="83" t="s">
        <v>547</v>
      </c>
      <c r="D14244" s="84">
        <v>1.17</v>
      </c>
      <c r="E14244" s="522" t="s">
        <v>12890</v>
      </c>
    </row>
    <row r="14245" spans="1:5" ht="13.5" x14ac:dyDescent="0.25">
      <c r="A14245" s="83">
        <v>43499</v>
      </c>
      <c r="B14245" s="83" t="s">
        <v>9729</v>
      </c>
      <c r="C14245" s="83" t="s">
        <v>232</v>
      </c>
      <c r="D14245" s="84">
        <v>221.51</v>
      </c>
      <c r="E14245" s="522" t="s">
        <v>12890</v>
      </c>
    </row>
    <row r="14246" spans="1:5" ht="13.5" x14ac:dyDescent="0.25">
      <c r="A14246" s="83">
        <v>43486</v>
      </c>
      <c r="B14246" s="83" t="s">
        <v>9730</v>
      </c>
      <c r="C14246" s="83" t="s">
        <v>547</v>
      </c>
      <c r="D14246" s="84">
        <v>0.71</v>
      </c>
      <c r="E14246" s="522" t="s">
        <v>12890</v>
      </c>
    </row>
    <row r="14247" spans="1:5" ht="13.5" x14ac:dyDescent="0.25">
      <c r="A14247" s="83">
        <v>43498</v>
      </c>
      <c r="B14247" s="83" t="s">
        <v>9731</v>
      </c>
      <c r="C14247" s="83" t="s">
        <v>232</v>
      </c>
      <c r="D14247" s="84">
        <v>133.44999999999999</v>
      </c>
      <c r="E14247" s="522" t="s">
        <v>12890</v>
      </c>
    </row>
    <row r="14248" spans="1:5" ht="13.5" x14ac:dyDescent="0.25">
      <c r="A14248" s="83">
        <v>43488</v>
      </c>
      <c r="B14248" s="83" t="s">
        <v>9732</v>
      </c>
      <c r="C14248" s="83" t="s">
        <v>547</v>
      </c>
      <c r="D14248" s="84">
        <v>0.82</v>
      </c>
      <c r="E14248" s="522" t="s">
        <v>12890</v>
      </c>
    </row>
    <row r="14249" spans="1:5" ht="13.5" x14ac:dyDescent="0.25">
      <c r="A14249" s="83">
        <v>43500</v>
      </c>
      <c r="B14249" s="83" t="s">
        <v>9733</v>
      </c>
      <c r="C14249" s="83" t="s">
        <v>232</v>
      </c>
      <c r="D14249" s="84">
        <v>154.53</v>
      </c>
      <c r="E14249" s="522" t="s">
        <v>12890</v>
      </c>
    </row>
    <row r="14250" spans="1:5" ht="13.5" x14ac:dyDescent="0.25">
      <c r="A14250" s="83">
        <v>43489</v>
      </c>
      <c r="B14250" s="83" t="s">
        <v>9734</v>
      </c>
      <c r="C14250" s="83" t="s">
        <v>547</v>
      </c>
      <c r="D14250" s="84">
        <v>1.17</v>
      </c>
      <c r="E14250" s="522" t="s">
        <v>12890</v>
      </c>
    </row>
    <row r="14251" spans="1:5" ht="13.5" x14ac:dyDescent="0.25">
      <c r="A14251" s="83">
        <v>43501</v>
      </c>
      <c r="B14251" s="83" t="s">
        <v>9735</v>
      </c>
      <c r="C14251" s="83" t="s">
        <v>232</v>
      </c>
      <c r="D14251" s="84">
        <v>220.75</v>
      </c>
      <c r="E14251" s="522" t="s">
        <v>12890</v>
      </c>
    </row>
    <row r="14252" spans="1:5" ht="13.5" x14ac:dyDescent="0.25">
      <c r="A14252" s="83">
        <v>43490</v>
      </c>
      <c r="B14252" s="83" t="s">
        <v>9736</v>
      </c>
      <c r="C14252" s="83" t="s">
        <v>547</v>
      </c>
      <c r="D14252" s="84">
        <v>1.68</v>
      </c>
      <c r="E14252" s="522" t="s">
        <v>12890</v>
      </c>
    </row>
    <row r="14253" spans="1:5" ht="13.5" x14ac:dyDescent="0.25">
      <c r="A14253" s="83">
        <v>43502</v>
      </c>
      <c r="B14253" s="83" t="s">
        <v>9737</v>
      </c>
      <c r="C14253" s="83" t="s">
        <v>232</v>
      </c>
      <c r="D14253" s="84">
        <v>316.25</v>
      </c>
      <c r="E14253" s="522" t="s">
        <v>12890</v>
      </c>
    </row>
    <row r="14254" spans="1:5" ht="13.5" x14ac:dyDescent="0.25">
      <c r="A14254" s="83">
        <v>43491</v>
      </c>
      <c r="B14254" s="83" t="s">
        <v>9738</v>
      </c>
      <c r="C14254" s="83" t="s">
        <v>547</v>
      </c>
      <c r="D14254" s="84">
        <v>1.25</v>
      </c>
      <c r="E14254" s="522" t="s">
        <v>12890</v>
      </c>
    </row>
    <row r="14255" spans="1:5" ht="13.5" x14ac:dyDescent="0.25">
      <c r="A14255" s="83">
        <v>43503</v>
      </c>
      <c r="B14255" s="83" t="s">
        <v>9739</v>
      </c>
      <c r="C14255" s="83" t="s">
        <v>232</v>
      </c>
      <c r="D14255" s="84">
        <v>235.5</v>
      </c>
      <c r="E14255" s="522" t="s">
        <v>12890</v>
      </c>
    </row>
    <row r="14256" spans="1:5" ht="13.5" x14ac:dyDescent="0.25">
      <c r="A14256" s="83">
        <v>43492</v>
      </c>
      <c r="B14256" s="83" t="s">
        <v>9740</v>
      </c>
      <c r="C14256" s="83" t="s">
        <v>547</v>
      </c>
      <c r="D14256" s="84">
        <v>1.68</v>
      </c>
      <c r="E14256" s="522" t="s">
        <v>12890</v>
      </c>
    </row>
    <row r="14257" spans="1:5" ht="13.5" x14ac:dyDescent="0.25">
      <c r="A14257" s="83">
        <v>43504</v>
      </c>
      <c r="B14257" s="83" t="s">
        <v>9741</v>
      </c>
      <c r="C14257" s="83" t="s">
        <v>232</v>
      </c>
      <c r="D14257" s="84">
        <v>317.67</v>
      </c>
      <c r="E14257" s="522" t="s">
        <v>12890</v>
      </c>
    </row>
    <row r="14258" spans="1:5" ht="13.5" x14ac:dyDescent="0.25">
      <c r="A14258" s="83">
        <v>43493</v>
      </c>
      <c r="B14258" s="83" t="s">
        <v>9742</v>
      </c>
      <c r="C14258" s="83" t="s">
        <v>547</v>
      </c>
      <c r="D14258" s="84">
        <v>0.67</v>
      </c>
      <c r="E14258" s="522" t="s">
        <v>12890</v>
      </c>
    </row>
    <row r="14259" spans="1:5" ht="13.5" x14ac:dyDescent="0.25">
      <c r="A14259" s="83">
        <v>43505</v>
      </c>
      <c r="B14259" s="83" t="s">
        <v>9743</v>
      </c>
      <c r="C14259" s="83" t="s">
        <v>232</v>
      </c>
      <c r="D14259" s="84">
        <v>126.7</v>
      </c>
      <c r="E14259" s="522" t="s">
        <v>12890</v>
      </c>
    </row>
    <row r="14260" spans="1:5" ht="13.5" x14ac:dyDescent="0.25">
      <c r="A14260" s="83">
        <v>37774</v>
      </c>
      <c r="B14260" s="83" t="s">
        <v>9744</v>
      </c>
      <c r="C14260" s="83" t="s">
        <v>225</v>
      </c>
      <c r="D14260" s="84">
        <v>532558.19999999995</v>
      </c>
      <c r="E14260" s="522" t="s">
        <v>12890</v>
      </c>
    </row>
    <row r="14261" spans="1:5" ht="13.5" x14ac:dyDescent="0.25">
      <c r="A14261" s="83">
        <v>38630</v>
      </c>
      <c r="B14261" s="83" t="s">
        <v>9745</v>
      </c>
      <c r="C14261" s="83" t="s">
        <v>225</v>
      </c>
      <c r="D14261" s="84">
        <v>1381640.62</v>
      </c>
      <c r="E14261" s="522" t="s">
        <v>12890</v>
      </c>
    </row>
    <row r="14262" spans="1:5" ht="13.5" x14ac:dyDescent="0.25">
      <c r="A14262" s="83">
        <v>38629</v>
      </c>
      <c r="B14262" s="83" t="s">
        <v>9746</v>
      </c>
      <c r="C14262" s="83" t="s">
        <v>225</v>
      </c>
      <c r="D14262" s="84">
        <v>2056640.62</v>
      </c>
      <c r="E14262" s="522" t="s">
        <v>12890</v>
      </c>
    </row>
    <row r="14263" spans="1:5" ht="13.5" x14ac:dyDescent="0.25">
      <c r="A14263" s="83">
        <v>38476</v>
      </c>
      <c r="B14263" s="83" t="s">
        <v>9747</v>
      </c>
      <c r="C14263" s="83" t="s">
        <v>225</v>
      </c>
      <c r="D14263" s="84">
        <v>449.56</v>
      </c>
      <c r="E14263" s="522" t="s">
        <v>12890</v>
      </c>
    </row>
    <row r="14264" spans="1:5" ht="13.5" x14ac:dyDescent="0.25">
      <c r="A14264" s="83">
        <v>38477</v>
      </c>
      <c r="B14264" s="83" t="s">
        <v>9748</v>
      </c>
      <c r="C14264" s="83" t="s">
        <v>225</v>
      </c>
      <c r="D14264" s="84">
        <v>1273.1600000000001</v>
      </c>
      <c r="E14264" s="522" t="s">
        <v>12890</v>
      </c>
    </row>
    <row r="14265" spans="1:5" ht="13.5" x14ac:dyDescent="0.25">
      <c r="A14265" s="83">
        <v>40635</v>
      </c>
      <c r="B14265" s="83" t="s">
        <v>9749</v>
      </c>
      <c r="C14265" s="83" t="s">
        <v>225</v>
      </c>
      <c r="D14265" s="84">
        <v>1096315.55</v>
      </c>
      <c r="E14265" s="522" t="s">
        <v>12890</v>
      </c>
    </row>
    <row r="14266" spans="1:5" ht="13.5" x14ac:dyDescent="0.25">
      <c r="A14266" s="83">
        <v>36483</v>
      </c>
      <c r="B14266" s="83" t="s">
        <v>9750</v>
      </c>
      <c r="C14266" s="83" t="s">
        <v>225</v>
      </c>
      <c r="D14266" s="84">
        <v>993437.5</v>
      </c>
      <c r="E14266" s="522" t="s">
        <v>12890</v>
      </c>
    </row>
    <row r="14267" spans="1:5" ht="13.5" x14ac:dyDescent="0.25">
      <c r="A14267" s="83">
        <v>14525</v>
      </c>
      <c r="B14267" s="83" t="s">
        <v>9751</v>
      </c>
      <c r="C14267" s="83" t="s">
        <v>225</v>
      </c>
      <c r="D14267" s="84">
        <v>1040187.5</v>
      </c>
      <c r="E14267" s="522" t="s">
        <v>12890</v>
      </c>
    </row>
    <row r="14268" spans="1:5" ht="13.5" x14ac:dyDescent="0.25">
      <c r="A14268" s="83">
        <v>36482</v>
      </c>
      <c r="B14268" s="83" t="s">
        <v>9752</v>
      </c>
      <c r="C14268" s="83" t="s">
        <v>225</v>
      </c>
      <c r="D14268" s="84">
        <v>892105.65</v>
      </c>
      <c r="E14268" s="522" t="s">
        <v>12890</v>
      </c>
    </row>
    <row r="14269" spans="1:5" ht="13.5" x14ac:dyDescent="0.25">
      <c r="A14269" s="83">
        <v>36408</v>
      </c>
      <c r="B14269" s="83" t="s">
        <v>9753</v>
      </c>
      <c r="C14269" s="83" t="s">
        <v>225</v>
      </c>
      <c r="D14269" s="84">
        <v>1065900</v>
      </c>
      <c r="E14269" s="522" t="s">
        <v>12890</v>
      </c>
    </row>
    <row r="14270" spans="1:5" ht="13.5" x14ac:dyDescent="0.25">
      <c r="A14270" s="83">
        <v>2723</v>
      </c>
      <c r="B14270" s="83" t="s">
        <v>9754</v>
      </c>
      <c r="C14270" s="83" t="s">
        <v>225</v>
      </c>
      <c r="D14270" s="84">
        <v>818125</v>
      </c>
      <c r="E14270" s="522" t="s">
        <v>12890</v>
      </c>
    </row>
    <row r="14271" spans="1:5" ht="13.5" x14ac:dyDescent="0.25">
      <c r="A14271" s="83">
        <v>36481</v>
      </c>
      <c r="B14271" s="83" t="s">
        <v>9755</v>
      </c>
      <c r="C14271" s="83" t="s">
        <v>225</v>
      </c>
      <c r="D14271" s="84">
        <v>975906.25</v>
      </c>
      <c r="E14271" s="522" t="s">
        <v>12890</v>
      </c>
    </row>
    <row r="14272" spans="1:5" ht="13.5" x14ac:dyDescent="0.25">
      <c r="A14272" s="83">
        <v>10685</v>
      </c>
      <c r="B14272" s="83" t="s">
        <v>9756</v>
      </c>
      <c r="C14272" s="83" t="s">
        <v>225</v>
      </c>
      <c r="D14272" s="84">
        <v>935000</v>
      </c>
      <c r="E14272" s="522" t="s">
        <v>12890</v>
      </c>
    </row>
    <row r="14273" spans="1:5" ht="13.5" x14ac:dyDescent="0.25">
      <c r="A14273" s="83">
        <v>40636</v>
      </c>
      <c r="B14273" s="83" t="s">
        <v>9757</v>
      </c>
      <c r="C14273" s="83" t="s">
        <v>225</v>
      </c>
      <c r="D14273" s="84">
        <v>1055409.3</v>
      </c>
      <c r="E14273" s="522" t="s">
        <v>12890</v>
      </c>
    </row>
    <row r="14274" spans="1:5" ht="13.5" x14ac:dyDescent="0.25">
      <c r="A14274" s="83">
        <v>4111</v>
      </c>
      <c r="B14274" s="83" t="s">
        <v>9758</v>
      </c>
      <c r="C14274" s="83" t="s">
        <v>225</v>
      </c>
      <c r="D14274" s="84">
        <v>52.35</v>
      </c>
      <c r="E14274" s="522" t="s">
        <v>12890</v>
      </c>
    </row>
    <row r="14275" spans="1:5" ht="13.5" x14ac:dyDescent="0.25">
      <c r="A14275" s="83">
        <v>44538</v>
      </c>
      <c r="B14275" s="83" t="s">
        <v>9759</v>
      </c>
      <c r="C14275" s="83" t="s">
        <v>225</v>
      </c>
      <c r="D14275" s="84">
        <v>41.69</v>
      </c>
      <c r="E14275" s="522" t="s">
        <v>12890</v>
      </c>
    </row>
    <row r="14276" spans="1:5" ht="13.5" x14ac:dyDescent="0.25">
      <c r="A14276" s="83">
        <v>12</v>
      </c>
      <c r="B14276" s="83" t="s">
        <v>9760</v>
      </c>
      <c r="C14276" s="83" t="s">
        <v>225</v>
      </c>
      <c r="D14276" s="84">
        <v>12.25</v>
      </c>
      <c r="E14276" s="522" t="s">
        <v>12890</v>
      </c>
    </row>
    <row r="14277" spans="1:5" ht="13.5" x14ac:dyDescent="0.25">
      <c r="A14277" s="83">
        <v>37554</v>
      </c>
      <c r="B14277" s="83" t="s">
        <v>9761</v>
      </c>
      <c r="C14277" s="83" t="s">
        <v>225</v>
      </c>
      <c r="D14277" s="84">
        <v>223.13</v>
      </c>
      <c r="E14277" s="522" t="s">
        <v>12890</v>
      </c>
    </row>
    <row r="14278" spans="1:5" ht="13.5" x14ac:dyDescent="0.25">
      <c r="A14278" s="83">
        <v>37555</v>
      </c>
      <c r="B14278" s="83" t="s">
        <v>9762</v>
      </c>
      <c r="C14278" s="83" t="s">
        <v>225</v>
      </c>
      <c r="D14278" s="84">
        <v>271.42</v>
      </c>
      <c r="E14278" s="522" t="s">
        <v>12890</v>
      </c>
    </row>
    <row r="14279" spans="1:5" ht="13.5" x14ac:dyDescent="0.25">
      <c r="A14279" s="83">
        <v>10902</v>
      </c>
      <c r="B14279" s="83" t="s">
        <v>9763</v>
      </c>
      <c r="C14279" s="83" t="s">
        <v>225</v>
      </c>
      <c r="D14279" s="84">
        <v>68.11</v>
      </c>
      <c r="E14279" s="522" t="s">
        <v>12890</v>
      </c>
    </row>
    <row r="14280" spans="1:5" ht="13.5" x14ac:dyDescent="0.25">
      <c r="A14280" s="83">
        <v>20965</v>
      </c>
      <c r="B14280" s="83" t="s">
        <v>9764</v>
      </c>
      <c r="C14280" s="83" t="s">
        <v>225</v>
      </c>
      <c r="D14280" s="84">
        <v>68.739999999999995</v>
      </c>
      <c r="E14280" s="522" t="s">
        <v>12890</v>
      </c>
    </row>
    <row r="14281" spans="1:5" ht="13.5" x14ac:dyDescent="0.25">
      <c r="A14281" s="83">
        <v>20966</v>
      </c>
      <c r="B14281" s="83" t="s">
        <v>9765</v>
      </c>
      <c r="C14281" s="83" t="s">
        <v>225</v>
      </c>
      <c r="D14281" s="84">
        <v>74.010000000000005</v>
      </c>
      <c r="E14281" s="522" t="s">
        <v>12890</v>
      </c>
    </row>
    <row r="14282" spans="1:5" ht="13.5" x14ac:dyDescent="0.25">
      <c r="A14282" s="83">
        <v>10903</v>
      </c>
      <c r="B14282" s="83" t="s">
        <v>9766</v>
      </c>
      <c r="C14282" s="83" t="s">
        <v>225</v>
      </c>
      <c r="D14282" s="84">
        <v>112.19</v>
      </c>
      <c r="E14282" s="522" t="s">
        <v>12890</v>
      </c>
    </row>
    <row r="14283" spans="1:5" ht="13.5" x14ac:dyDescent="0.25">
      <c r="A14283" s="83">
        <v>20967</v>
      </c>
      <c r="B14283" s="83" t="s">
        <v>9767</v>
      </c>
      <c r="C14283" s="83" t="s">
        <v>225</v>
      </c>
      <c r="D14283" s="84">
        <v>112.19</v>
      </c>
      <c r="E14283" s="522" t="s">
        <v>12890</v>
      </c>
    </row>
    <row r="14284" spans="1:5" ht="13.5" x14ac:dyDescent="0.25">
      <c r="A14284" s="83">
        <v>20968</v>
      </c>
      <c r="B14284" s="83" t="s">
        <v>9768</v>
      </c>
      <c r="C14284" s="83" t="s">
        <v>225</v>
      </c>
      <c r="D14284" s="84">
        <v>123.04</v>
      </c>
      <c r="E14284" s="522" t="s">
        <v>12890</v>
      </c>
    </row>
    <row r="14285" spans="1:5" ht="13.5" x14ac:dyDescent="0.25">
      <c r="A14285" s="83">
        <v>11359</v>
      </c>
      <c r="B14285" s="83" t="s">
        <v>9769</v>
      </c>
      <c r="C14285" s="83" t="s">
        <v>225</v>
      </c>
      <c r="D14285" s="84">
        <v>851</v>
      </c>
      <c r="E14285" s="522" t="s">
        <v>12890</v>
      </c>
    </row>
    <row r="14286" spans="1:5" ht="13.5" x14ac:dyDescent="0.25">
      <c r="A14286" s="83">
        <v>39017</v>
      </c>
      <c r="B14286" s="83" t="s">
        <v>9770</v>
      </c>
      <c r="C14286" s="83" t="s">
        <v>225</v>
      </c>
      <c r="D14286" s="84">
        <v>0.22</v>
      </c>
      <c r="E14286" s="522" t="s">
        <v>12890</v>
      </c>
    </row>
    <row r="14287" spans="1:5" ht="13.5" x14ac:dyDescent="0.25">
      <c r="A14287" s="83">
        <v>39315</v>
      </c>
      <c r="B14287" s="83" t="s">
        <v>9771</v>
      </c>
      <c r="C14287" s="83" t="s">
        <v>225</v>
      </c>
      <c r="D14287" s="84">
        <v>0.35</v>
      </c>
      <c r="E14287" s="522" t="s">
        <v>12890</v>
      </c>
    </row>
    <row r="14288" spans="1:5" ht="13.5" x14ac:dyDescent="0.25">
      <c r="A14288" s="83">
        <v>39016</v>
      </c>
      <c r="B14288" s="83" t="s">
        <v>9772</v>
      </c>
      <c r="C14288" s="83" t="s">
        <v>225</v>
      </c>
      <c r="D14288" s="84">
        <v>0.36</v>
      </c>
      <c r="E14288" s="522" t="s">
        <v>12890</v>
      </c>
    </row>
    <row r="14289" spans="1:5" ht="13.5" x14ac:dyDescent="0.25">
      <c r="A14289" s="83">
        <v>39481</v>
      </c>
      <c r="B14289" s="83" t="s">
        <v>9774</v>
      </c>
      <c r="C14289" s="83" t="s">
        <v>225</v>
      </c>
      <c r="D14289" s="84">
        <v>1.74</v>
      </c>
      <c r="E14289" s="522" t="s">
        <v>12890</v>
      </c>
    </row>
    <row r="14290" spans="1:5" ht="13.5" x14ac:dyDescent="0.25">
      <c r="A14290" s="83">
        <v>39013</v>
      </c>
      <c r="B14290" s="83" t="s">
        <v>13392</v>
      </c>
      <c r="C14290" s="83" t="s">
        <v>225</v>
      </c>
      <c r="D14290" s="84">
        <v>1.48</v>
      </c>
      <c r="E14290" s="522" t="s">
        <v>12890</v>
      </c>
    </row>
    <row r="14291" spans="1:5" ht="13.5" x14ac:dyDescent="0.25">
      <c r="A14291" s="83">
        <v>44919</v>
      </c>
      <c r="B14291" s="83" t="s">
        <v>13393</v>
      </c>
      <c r="C14291" s="83" t="s">
        <v>225</v>
      </c>
      <c r="D14291" s="84">
        <v>2.77</v>
      </c>
      <c r="E14291" s="522" t="s">
        <v>12890</v>
      </c>
    </row>
    <row r="14292" spans="1:5" ht="13.5" x14ac:dyDescent="0.25">
      <c r="A14292" s="83">
        <v>40433</v>
      </c>
      <c r="B14292" s="83" t="s">
        <v>9775</v>
      </c>
      <c r="C14292" s="83" t="s">
        <v>225</v>
      </c>
      <c r="D14292" s="84">
        <v>1.53</v>
      </c>
      <c r="E14292" s="522" t="s">
        <v>12890</v>
      </c>
    </row>
    <row r="14293" spans="1:5" ht="13.5" x14ac:dyDescent="0.25">
      <c r="A14293" s="83">
        <v>20219</v>
      </c>
      <c r="B14293" s="83" t="s">
        <v>9776</v>
      </c>
      <c r="C14293" s="83" t="s">
        <v>225</v>
      </c>
      <c r="D14293" s="84">
        <v>113500</v>
      </c>
      <c r="E14293" s="522" t="s">
        <v>12890</v>
      </c>
    </row>
    <row r="14294" spans="1:5" ht="13.5" x14ac:dyDescent="0.25">
      <c r="A14294" s="83">
        <v>36484</v>
      </c>
      <c r="B14294" s="83" t="s">
        <v>9777</v>
      </c>
      <c r="C14294" s="83" t="s">
        <v>225</v>
      </c>
      <c r="D14294" s="84">
        <v>240939.83</v>
      </c>
      <c r="E14294" s="522" t="s">
        <v>12890</v>
      </c>
    </row>
    <row r="14295" spans="1:5" ht="13.5" x14ac:dyDescent="0.25">
      <c r="A14295" s="83">
        <v>38367</v>
      </c>
      <c r="B14295" s="83" t="s">
        <v>9778</v>
      </c>
      <c r="C14295" s="83" t="s">
        <v>225</v>
      </c>
      <c r="D14295" s="84">
        <v>24.15</v>
      </c>
      <c r="E14295" s="522" t="s">
        <v>12890</v>
      </c>
    </row>
    <row r="14296" spans="1:5" ht="13.5" x14ac:dyDescent="0.25">
      <c r="A14296" s="83">
        <v>38368</v>
      </c>
      <c r="B14296" s="83" t="s">
        <v>9779</v>
      </c>
      <c r="C14296" s="83" t="s">
        <v>225</v>
      </c>
      <c r="D14296" s="84">
        <v>8.1300000000000008</v>
      </c>
      <c r="E14296" s="522" t="s">
        <v>12890</v>
      </c>
    </row>
    <row r="14297" spans="1:5" ht="13.5" x14ac:dyDescent="0.25">
      <c r="A14297" s="83">
        <v>38091</v>
      </c>
      <c r="B14297" s="83" t="s">
        <v>9780</v>
      </c>
      <c r="C14297" s="83" t="s">
        <v>225</v>
      </c>
      <c r="D14297" s="84">
        <v>2.69</v>
      </c>
      <c r="E14297" s="522" t="s">
        <v>12890</v>
      </c>
    </row>
    <row r="14298" spans="1:5" ht="13.5" x14ac:dyDescent="0.25">
      <c r="A14298" s="83">
        <v>38095</v>
      </c>
      <c r="B14298" s="83" t="s">
        <v>9781</v>
      </c>
      <c r="C14298" s="83" t="s">
        <v>225</v>
      </c>
      <c r="D14298" s="84">
        <v>5.7</v>
      </c>
      <c r="E14298" s="522" t="s">
        <v>12890</v>
      </c>
    </row>
    <row r="14299" spans="1:5" ht="13.5" x14ac:dyDescent="0.25">
      <c r="A14299" s="83">
        <v>38092</v>
      </c>
      <c r="B14299" s="83" t="s">
        <v>9782</v>
      </c>
      <c r="C14299" s="83" t="s">
        <v>225</v>
      </c>
      <c r="D14299" s="84">
        <v>2.5499999999999998</v>
      </c>
      <c r="E14299" s="522" t="s">
        <v>12890</v>
      </c>
    </row>
    <row r="14300" spans="1:5" ht="13.5" x14ac:dyDescent="0.25">
      <c r="A14300" s="83">
        <v>38093</v>
      </c>
      <c r="B14300" s="83" t="s">
        <v>9783</v>
      </c>
      <c r="C14300" s="83" t="s">
        <v>225</v>
      </c>
      <c r="D14300" s="84">
        <v>2.64</v>
      </c>
      <c r="E14300" s="522" t="s">
        <v>12890</v>
      </c>
    </row>
    <row r="14301" spans="1:5" ht="13.5" x14ac:dyDescent="0.25">
      <c r="A14301" s="83">
        <v>38096</v>
      </c>
      <c r="B14301" s="83" t="s">
        <v>9784</v>
      </c>
      <c r="C14301" s="83" t="s">
        <v>225</v>
      </c>
      <c r="D14301" s="84">
        <v>6.13</v>
      </c>
      <c r="E14301" s="522" t="s">
        <v>12890</v>
      </c>
    </row>
    <row r="14302" spans="1:5" ht="13.5" x14ac:dyDescent="0.25">
      <c r="A14302" s="83">
        <v>38094</v>
      </c>
      <c r="B14302" s="83" t="s">
        <v>9785</v>
      </c>
      <c r="C14302" s="83" t="s">
        <v>225</v>
      </c>
      <c r="D14302" s="84">
        <v>3.23</v>
      </c>
      <c r="E14302" s="522" t="s">
        <v>12890</v>
      </c>
    </row>
    <row r="14303" spans="1:5" ht="13.5" x14ac:dyDescent="0.25">
      <c r="A14303" s="83">
        <v>38097</v>
      </c>
      <c r="B14303" s="83" t="s">
        <v>9786</v>
      </c>
      <c r="C14303" s="83" t="s">
        <v>225</v>
      </c>
      <c r="D14303" s="84">
        <v>6.57</v>
      </c>
      <c r="E14303" s="522" t="s">
        <v>12890</v>
      </c>
    </row>
    <row r="14304" spans="1:5" ht="13.5" x14ac:dyDescent="0.25">
      <c r="A14304" s="83">
        <v>38098</v>
      </c>
      <c r="B14304" s="83" t="s">
        <v>9787</v>
      </c>
      <c r="C14304" s="83" t="s">
        <v>225</v>
      </c>
      <c r="D14304" s="84">
        <v>6.57</v>
      </c>
      <c r="E14304" s="522" t="s">
        <v>12890</v>
      </c>
    </row>
    <row r="14305" spans="1:5" ht="13.5" x14ac:dyDescent="0.25">
      <c r="A14305" s="83">
        <v>11186</v>
      </c>
      <c r="B14305" s="83" t="s">
        <v>9788</v>
      </c>
      <c r="C14305" s="83" t="s">
        <v>184</v>
      </c>
      <c r="D14305" s="84">
        <v>433.23</v>
      </c>
      <c r="E14305" s="522" t="s">
        <v>12890</v>
      </c>
    </row>
    <row r="14306" spans="1:5" ht="13.5" x14ac:dyDescent="0.25">
      <c r="A14306" s="83">
        <v>11558</v>
      </c>
      <c r="B14306" s="83" t="s">
        <v>9789</v>
      </c>
      <c r="C14306" s="83" t="s">
        <v>8144</v>
      </c>
      <c r="D14306" s="84">
        <v>13.96</v>
      </c>
      <c r="E14306" s="522" t="s">
        <v>12890</v>
      </c>
    </row>
    <row r="14307" spans="1:5" ht="13.5" x14ac:dyDescent="0.25">
      <c r="A14307" s="83">
        <v>11557</v>
      </c>
      <c r="B14307" s="83" t="s">
        <v>9790</v>
      </c>
      <c r="C14307" s="83" t="s">
        <v>8144</v>
      </c>
      <c r="D14307" s="84">
        <v>35.35</v>
      </c>
      <c r="E14307" s="522" t="s">
        <v>12890</v>
      </c>
    </row>
    <row r="14308" spans="1:5" ht="13.5" x14ac:dyDescent="0.25">
      <c r="A14308" s="83">
        <v>2759</v>
      </c>
      <c r="B14308" s="83" t="s">
        <v>9791</v>
      </c>
      <c r="C14308" s="83" t="s">
        <v>225</v>
      </c>
      <c r="D14308" s="84">
        <v>10.43</v>
      </c>
      <c r="E14308" s="522" t="s">
        <v>12890</v>
      </c>
    </row>
    <row r="14309" spans="1:5" ht="13.5" x14ac:dyDescent="0.25">
      <c r="A14309" s="83">
        <v>38124</v>
      </c>
      <c r="B14309" s="83" t="s">
        <v>9792</v>
      </c>
      <c r="C14309" s="83" t="s">
        <v>225</v>
      </c>
      <c r="D14309" s="84">
        <v>34.5</v>
      </c>
      <c r="E14309" s="522" t="s">
        <v>12890</v>
      </c>
    </row>
    <row r="14310" spans="1:5" ht="13.5" x14ac:dyDescent="0.25">
      <c r="A14310" s="83">
        <v>38380</v>
      </c>
      <c r="B14310" s="83" t="s">
        <v>9793</v>
      </c>
      <c r="C14310" s="83" t="s">
        <v>225</v>
      </c>
      <c r="D14310" s="84">
        <v>38.380000000000003</v>
      </c>
      <c r="E14310" s="522" t="s">
        <v>12890</v>
      </c>
    </row>
    <row r="14311" spans="1:5" ht="13.5" x14ac:dyDescent="0.25">
      <c r="A14311" s="83">
        <v>42429</v>
      </c>
      <c r="B14311" s="83" t="s">
        <v>9795</v>
      </c>
      <c r="C14311" s="83" t="s">
        <v>225</v>
      </c>
      <c r="D14311" s="84">
        <v>5972.04</v>
      </c>
      <c r="E14311" s="522" t="s">
        <v>12890</v>
      </c>
    </row>
    <row r="14312" spans="1:5" ht="13.5" x14ac:dyDescent="0.25">
      <c r="A14312" s="83">
        <v>39616</v>
      </c>
      <c r="B14312" s="83" t="s">
        <v>9796</v>
      </c>
      <c r="C14312" s="83" t="s">
        <v>225</v>
      </c>
      <c r="D14312" s="84">
        <v>549.5</v>
      </c>
      <c r="E14312" s="522" t="s">
        <v>12890</v>
      </c>
    </row>
    <row r="14313" spans="1:5" ht="13.5" x14ac:dyDescent="0.25">
      <c r="A14313" s="83">
        <v>39618</v>
      </c>
      <c r="B14313" s="83" t="s">
        <v>9797</v>
      </c>
      <c r="C14313" s="83" t="s">
        <v>225</v>
      </c>
      <c r="D14313" s="84">
        <v>996.7</v>
      </c>
      <c r="E14313" s="522" t="s">
        <v>12890</v>
      </c>
    </row>
    <row r="14314" spans="1:5" ht="13.5" x14ac:dyDescent="0.25">
      <c r="A14314" s="83">
        <v>39619</v>
      </c>
      <c r="B14314" s="83" t="s">
        <v>9798</v>
      </c>
      <c r="C14314" s="83" t="s">
        <v>225</v>
      </c>
      <c r="D14314" s="84">
        <v>1365.07</v>
      </c>
      <c r="E14314" s="522" t="s">
        <v>12890</v>
      </c>
    </row>
    <row r="14315" spans="1:5" ht="13.5" x14ac:dyDescent="0.25">
      <c r="A14315" s="83">
        <v>39613</v>
      </c>
      <c r="B14315" s="83" t="s">
        <v>9799</v>
      </c>
      <c r="C14315" s="83" t="s">
        <v>225</v>
      </c>
      <c r="D14315" s="84">
        <v>218.27</v>
      </c>
      <c r="E14315" s="522" t="s">
        <v>12890</v>
      </c>
    </row>
    <row r="14316" spans="1:5" ht="13.5" x14ac:dyDescent="0.25">
      <c r="A14316" s="83">
        <v>39614</v>
      </c>
      <c r="B14316" s="83" t="s">
        <v>9800</v>
      </c>
      <c r="C14316" s="83" t="s">
        <v>225</v>
      </c>
      <c r="D14316" s="84">
        <v>318.44</v>
      </c>
      <c r="E14316" s="522" t="s">
        <v>12890</v>
      </c>
    </row>
    <row r="14317" spans="1:5" ht="13.5" x14ac:dyDescent="0.25">
      <c r="A14317" s="83">
        <v>38538</v>
      </c>
      <c r="B14317" s="83" t="s">
        <v>9801</v>
      </c>
      <c r="C14317" s="83" t="s">
        <v>206</v>
      </c>
      <c r="D14317" s="84">
        <v>75.650000000000006</v>
      </c>
      <c r="E14317" s="522" t="s">
        <v>12890</v>
      </c>
    </row>
    <row r="14318" spans="1:5" ht="13.5" x14ac:dyDescent="0.25">
      <c r="A14318" s="83">
        <v>38539</v>
      </c>
      <c r="B14318" s="83" t="s">
        <v>9802</v>
      </c>
      <c r="C14318" s="83" t="s">
        <v>206</v>
      </c>
      <c r="D14318" s="84">
        <v>102.87</v>
      </c>
      <c r="E14318" s="522" t="s">
        <v>12890</v>
      </c>
    </row>
    <row r="14319" spans="1:5" ht="13.5" x14ac:dyDescent="0.25">
      <c r="A14319" s="83">
        <v>38540</v>
      </c>
      <c r="B14319" s="83" t="s">
        <v>9803</v>
      </c>
      <c r="C14319" s="83" t="s">
        <v>206</v>
      </c>
      <c r="D14319" s="84">
        <v>263.64</v>
      </c>
      <c r="E14319" s="522" t="s">
        <v>12890</v>
      </c>
    </row>
    <row r="14320" spans="1:5" ht="13.5" x14ac:dyDescent="0.25">
      <c r="A14320" s="83">
        <v>38384</v>
      </c>
      <c r="B14320" s="83" t="s">
        <v>9804</v>
      </c>
      <c r="C14320" s="83" t="s">
        <v>225</v>
      </c>
      <c r="D14320" s="84">
        <v>21.08</v>
      </c>
      <c r="E14320" s="522" t="s">
        <v>12890</v>
      </c>
    </row>
    <row r="14321" spans="1:5" ht="13.5" x14ac:dyDescent="0.25">
      <c r="A14321" s="83">
        <v>13</v>
      </c>
      <c r="B14321" s="83" t="s">
        <v>9805</v>
      </c>
      <c r="C14321" s="83" t="s">
        <v>260</v>
      </c>
      <c r="D14321" s="84">
        <v>18.86</v>
      </c>
      <c r="E14321" s="522" t="s">
        <v>12890</v>
      </c>
    </row>
    <row r="14322" spans="1:5" ht="13.5" x14ac:dyDescent="0.25">
      <c r="A14322" s="83">
        <v>2762</v>
      </c>
      <c r="B14322" s="83" t="s">
        <v>9806</v>
      </c>
      <c r="C14322" s="83" t="s">
        <v>206</v>
      </c>
      <c r="D14322" s="84">
        <v>13.03</v>
      </c>
      <c r="E14322" s="522" t="s">
        <v>12890</v>
      </c>
    </row>
    <row r="14323" spans="1:5" ht="13.5" x14ac:dyDescent="0.25">
      <c r="A14323" s="83">
        <v>21142</v>
      </c>
      <c r="B14323" s="83" t="s">
        <v>9807</v>
      </c>
      <c r="C14323" s="83" t="s">
        <v>225</v>
      </c>
      <c r="D14323" s="84">
        <v>42.42</v>
      </c>
      <c r="E14323" s="522" t="s">
        <v>12890</v>
      </c>
    </row>
    <row r="14324" spans="1:5" ht="13.5" x14ac:dyDescent="0.25">
      <c r="A14324" s="83">
        <v>4223</v>
      </c>
      <c r="B14324" s="83" t="s">
        <v>9808</v>
      </c>
      <c r="C14324" s="83" t="s">
        <v>7331</v>
      </c>
      <c r="D14324" s="84">
        <v>4.2</v>
      </c>
      <c r="E14324" s="522" t="s">
        <v>12890</v>
      </c>
    </row>
    <row r="14325" spans="1:5" ht="13.5" x14ac:dyDescent="0.25">
      <c r="A14325" s="83">
        <v>37372</v>
      </c>
      <c r="B14325" s="83" t="s">
        <v>13394</v>
      </c>
      <c r="C14325" s="83" t="s">
        <v>547</v>
      </c>
      <c r="D14325" s="84">
        <v>1.05</v>
      </c>
      <c r="E14325" s="522" t="s">
        <v>12890</v>
      </c>
    </row>
    <row r="14326" spans="1:5" ht="13.5" x14ac:dyDescent="0.25">
      <c r="A14326" s="83">
        <v>40863</v>
      </c>
      <c r="B14326" s="83" t="s">
        <v>13395</v>
      </c>
      <c r="C14326" s="83" t="s">
        <v>232</v>
      </c>
      <c r="D14326" s="84">
        <v>198.3</v>
      </c>
      <c r="E14326" s="522" t="s">
        <v>12890</v>
      </c>
    </row>
    <row r="14327" spans="1:5" ht="13.5" x14ac:dyDescent="0.25">
      <c r="A14327" s="83">
        <v>38475</v>
      </c>
      <c r="B14327" s="83" t="s">
        <v>9811</v>
      </c>
      <c r="C14327" s="83" t="s">
        <v>225</v>
      </c>
      <c r="D14327" s="84">
        <v>39.32</v>
      </c>
      <c r="E14327" s="522" t="s">
        <v>12890</v>
      </c>
    </row>
    <row r="14328" spans="1:5" ht="13.5" x14ac:dyDescent="0.25">
      <c r="A14328" s="83">
        <v>38474</v>
      </c>
      <c r="B14328" s="83" t="s">
        <v>9812</v>
      </c>
      <c r="C14328" s="83" t="s">
        <v>225</v>
      </c>
      <c r="D14328" s="84">
        <v>48.6</v>
      </c>
      <c r="E14328" s="522" t="s">
        <v>12890</v>
      </c>
    </row>
    <row r="14329" spans="1:5" ht="13.5" x14ac:dyDescent="0.25">
      <c r="A14329" s="83">
        <v>10886</v>
      </c>
      <c r="B14329" s="83" t="s">
        <v>9813</v>
      </c>
      <c r="C14329" s="83" t="s">
        <v>225</v>
      </c>
      <c r="D14329" s="84">
        <v>192.5</v>
      </c>
      <c r="E14329" s="522" t="s">
        <v>12890</v>
      </c>
    </row>
    <row r="14330" spans="1:5" ht="13.5" x14ac:dyDescent="0.25">
      <c r="A14330" s="83">
        <v>10888</v>
      </c>
      <c r="B14330" s="83" t="s">
        <v>9814</v>
      </c>
      <c r="C14330" s="83" t="s">
        <v>225</v>
      </c>
      <c r="D14330" s="84">
        <v>609.23</v>
      </c>
      <c r="E14330" s="522" t="s">
        <v>12890</v>
      </c>
    </row>
    <row r="14331" spans="1:5" ht="13.5" x14ac:dyDescent="0.25">
      <c r="A14331" s="83">
        <v>10889</v>
      </c>
      <c r="B14331" s="83" t="s">
        <v>9815</v>
      </c>
      <c r="C14331" s="83" t="s">
        <v>225</v>
      </c>
      <c r="D14331" s="84">
        <v>660</v>
      </c>
      <c r="E14331" s="522" t="s">
        <v>12890</v>
      </c>
    </row>
    <row r="14332" spans="1:5" ht="13.5" x14ac:dyDescent="0.25">
      <c r="A14332" s="83">
        <v>10890</v>
      </c>
      <c r="B14332" s="83" t="s">
        <v>9816</v>
      </c>
      <c r="C14332" s="83" t="s">
        <v>225</v>
      </c>
      <c r="D14332" s="84">
        <v>304.61</v>
      </c>
      <c r="E14332" s="522" t="s">
        <v>12890</v>
      </c>
    </row>
    <row r="14333" spans="1:5" ht="13.5" x14ac:dyDescent="0.25">
      <c r="A14333" s="83">
        <v>10891</v>
      </c>
      <c r="B14333" s="83" t="s">
        <v>9817</v>
      </c>
      <c r="C14333" s="83" t="s">
        <v>225</v>
      </c>
      <c r="D14333" s="84">
        <v>186.15</v>
      </c>
      <c r="E14333" s="522" t="s">
        <v>12890</v>
      </c>
    </row>
    <row r="14334" spans="1:5" ht="13.5" x14ac:dyDescent="0.25">
      <c r="A14334" s="83">
        <v>10892</v>
      </c>
      <c r="B14334" s="83" t="s">
        <v>9818</v>
      </c>
      <c r="C14334" s="83" t="s">
        <v>225</v>
      </c>
      <c r="D14334" s="84">
        <v>220</v>
      </c>
      <c r="E14334" s="522" t="s">
        <v>12890</v>
      </c>
    </row>
    <row r="14335" spans="1:5" ht="13.5" x14ac:dyDescent="0.25">
      <c r="A14335" s="83">
        <v>20977</v>
      </c>
      <c r="B14335" s="83" t="s">
        <v>9819</v>
      </c>
      <c r="C14335" s="83" t="s">
        <v>225</v>
      </c>
      <c r="D14335" s="84">
        <v>262.3</v>
      </c>
      <c r="E14335" s="522" t="s">
        <v>12890</v>
      </c>
    </row>
    <row r="14336" spans="1:5" ht="13.5" x14ac:dyDescent="0.25">
      <c r="A14336" s="83">
        <v>3073</v>
      </c>
      <c r="B14336" s="83" t="s">
        <v>9820</v>
      </c>
      <c r="C14336" s="83" t="s">
        <v>225</v>
      </c>
      <c r="D14336" s="84">
        <v>210.65</v>
      </c>
      <c r="E14336" s="522" t="s">
        <v>12890</v>
      </c>
    </row>
    <row r="14337" spans="1:5" ht="13.5" x14ac:dyDescent="0.25">
      <c r="A14337" s="83">
        <v>3074</v>
      </c>
      <c r="B14337" s="83" t="s">
        <v>9822</v>
      </c>
      <c r="C14337" s="83" t="s">
        <v>225</v>
      </c>
      <c r="D14337" s="84">
        <v>132.99</v>
      </c>
      <c r="E14337" s="522" t="s">
        <v>12890</v>
      </c>
    </row>
    <row r="14338" spans="1:5" ht="13.5" x14ac:dyDescent="0.25">
      <c r="A14338" s="83">
        <v>3076</v>
      </c>
      <c r="B14338" s="83" t="s">
        <v>9823</v>
      </c>
      <c r="C14338" s="83" t="s">
        <v>225</v>
      </c>
      <c r="D14338" s="84">
        <v>173.18</v>
      </c>
      <c r="E14338" s="522" t="s">
        <v>12890</v>
      </c>
    </row>
    <row r="14339" spans="1:5" ht="13.5" x14ac:dyDescent="0.25">
      <c r="A14339" s="83">
        <v>3075</v>
      </c>
      <c r="B14339" s="83" t="s">
        <v>9825</v>
      </c>
      <c r="C14339" s="83" t="s">
        <v>225</v>
      </c>
      <c r="D14339" s="84">
        <v>109.44</v>
      </c>
      <c r="E14339" s="522" t="s">
        <v>12890</v>
      </c>
    </row>
    <row r="14340" spans="1:5" ht="13.5" x14ac:dyDescent="0.25">
      <c r="A14340" s="83">
        <v>10780</v>
      </c>
      <c r="B14340" s="83" t="s">
        <v>9826</v>
      </c>
      <c r="C14340" s="83" t="s">
        <v>225</v>
      </c>
      <c r="D14340" s="84">
        <v>9.25</v>
      </c>
      <c r="E14340" s="522" t="s">
        <v>12890</v>
      </c>
    </row>
    <row r="14341" spans="1:5" ht="13.5" x14ac:dyDescent="0.25">
      <c r="A14341" s="83">
        <v>10781</v>
      </c>
      <c r="B14341" s="83" t="s">
        <v>9827</v>
      </c>
      <c r="C14341" s="83" t="s">
        <v>225</v>
      </c>
      <c r="D14341" s="84">
        <v>14.84</v>
      </c>
      <c r="E14341" s="522" t="s">
        <v>12890</v>
      </c>
    </row>
    <row r="14342" spans="1:5" ht="13.5" x14ac:dyDescent="0.25">
      <c r="A14342" s="83">
        <v>43612</v>
      </c>
      <c r="B14342" s="83" t="s">
        <v>9832</v>
      </c>
      <c r="C14342" s="83" t="s">
        <v>9167</v>
      </c>
      <c r="D14342" s="84">
        <v>79.44</v>
      </c>
      <c r="E14342" s="522" t="s">
        <v>12890</v>
      </c>
    </row>
    <row r="14343" spans="1:5" ht="13.5" x14ac:dyDescent="0.25">
      <c r="A14343" s="83">
        <v>43613</v>
      </c>
      <c r="B14343" s="83" t="s">
        <v>9833</v>
      </c>
      <c r="C14343" s="83" t="s">
        <v>9167</v>
      </c>
      <c r="D14343" s="84">
        <v>65.77</v>
      </c>
      <c r="E14343" s="522" t="s">
        <v>12890</v>
      </c>
    </row>
    <row r="14344" spans="1:5" ht="13.5" x14ac:dyDescent="0.25">
      <c r="A14344" s="83">
        <v>11480</v>
      </c>
      <c r="B14344" s="83" t="s">
        <v>9834</v>
      </c>
      <c r="C14344" s="83" t="s">
        <v>9167</v>
      </c>
      <c r="D14344" s="84">
        <v>100.93</v>
      </c>
      <c r="E14344" s="522" t="s">
        <v>12890</v>
      </c>
    </row>
    <row r="14345" spans="1:5" ht="13.5" x14ac:dyDescent="0.25">
      <c r="A14345" s="83">
        <v>11469</v>
      </c>
      <c r="B14345" s="83" t="s">
        <v>9835</v>
      </c>
      <c r="C14345" s="83" t="s">
        <v>225</v>
      </c>
      <c r="D14345" s="84">
        <v>10.77</v>
      </c>
      <c r="E14345" s="522" t="s">
        <v>12890</v>
      </c>
    </row>
    <row r="14346" spans="1:5" ht="13.5" x14ac:dyDescent="0.25">
      <c r="A14346" s="83">
        <v>11468</v>
      </c>
      <c r="B14346" s="83" t="s">
        <v>9836</v>
      </c>
      <c r="C14346" s="83" t="s">
        <v>225</v>
      </c>
      <c r="D14346" s="84">
        <v>10.78</v>
      </c>
      <c r="E14346" s="522" t="s">
        <v>12890</v>
      </c>
    </row>
    <row r="14347" spans="1:5" ht="13.5" x14ac:dyDescent="0.25">
      <c r="A14347" s="83">
        <v>11484</v>
      </c>
      <c r="B14347" s="83" t="s">
        <v>9837</v>
      </c>
      <c r="C14347" s="83" t="s">
        <v>225</v>
      </c>
      <c r="D14347" s="84">
        <v>47.35</v>
      </c>
      <c r="E14347" s="522" t="s">
        <v>12890</v>
      </c>
    </row>
    <row r="14348" spans="1:5" ht="13.5" x14ac:dyDescent="0.25">
      <c r="A14348" s="83">
        <v>38155</v>
      </c>
      <c r="B14348" s="83" t="s">
        <v>9838</v>
      </c>
      <c r="C14348" s="83" t="s">
        <v>225</v>
      </c>
      <c r="D14348" s="84">
        <v>73.510000000000005</v>
      </c>
      <c r="E14348" s="522" t="s">
        <v>12890</v>
      </c>
    </row>
    <row r="14349" spans="1:5" ht="13.5" x14ac:dyDescent="0.25">
      <c r="A14349" s="83">
        <v>11467</v>
      </c>
      <c r="B14349" s="83" t="s">
        <v>9839</v>
      </c>
      <c r="C14349" s="83" t="s">
        <v>225</v>
      </c>
      <c r="D14349" s="84">
        <v>16.8</v>
      </c>
      <c r="E14349" s="522" t="s">
        <v>12890</v>
      </c>
    </row>
    <row r="14350" spans="1:5" ht="13.5" x14ac:dyDescent="0.25">
      <c r="A14350" s="83">
        <v>38153</v>
      </c>
      <c r="B14350" s="83" t="s">
        <v>9840</v>
      </c>
      <c r="C14350" s="83" t="s">
        <v>9167</v>
      </c>
      <c r="D14350" s="84">
        <v>42.91</v>
      </c>
      <c r="E14350" s="522" t="s">
        <v>12890</v>
      </c>
    </row>
    <row r="14351" spans="1:5" ht="13.5" x14ac:dyDescent="0.25">
      <c r="A14351" s="83">
        <v>43607</v>
      </c>
      <c r="B14351" s="83" t="s">
        <v>9841</v>
      </c>
      <c r="C14351" s="83" t="s">
        <v>9167</v>
      </c>
      <c r="D14351" s="84">
        <v>81.16</v>
      </c>
      <c r="E14351" s="522" t="s">
        <v>12890</v>
      </c>
    </row>
    <row r="14352" spans="1:5" ht="13.5" x14ac:dyDescent="0.25">
      <c r="A14352" s="83">
        <v>3080</v>
      </c>
      <c r="B14352" s="83" t="s">
        <v>9842</v>
      </c>
      <c r="C14352" s="83" t="s">
        <v>9167</v>
      </c>
      <c r="D14352" s="84">
        <v>54.57</v>
      </c>
      <c r="E14352" s="522" t="s">
        <v>12890</v>
      </c>
    </row>
    <row r="14353" spans="1:5" ht="13.5" x14ac:dyDescent="0.25">
      <c r="A14353" s="83">
        <v>3081</v>
      </c>
      <c r="B14353" s="83" t="s">
        <v>9843</v>
      </c>
      <c r="C14353" s="83" t="s">
        <v>9167</v>
      </c>
      <c r="D14353" s="84">
        <v>107.96</v>
      </c>
      <c r="E14353" s="522" t="s">
        <v>12890</v>
      </c>
    </row>
    <row r="14354" spans="1:5" ht="13.5" x14ac:dyDescent="0.25">
      <c r="A14354" s="83">
        <v>3090</v>
      </c>
      <c r="B14354" s="83" t="s">
        <v>9844</v>
      </c>
      <c r="C14354" s="83" t="s">
        <v>9167</v>
      </c>
      <c r="D14354" s="84">
        <v>48.7</v>
      </c>
      <c r="E14354" s="522" t="s">
        <v>12890</v>
      </c>
    </row>
    <row r="14355" spans="1:5" ht="13.5" x14ac:dyDescent="0.25">
      <c r="A14355" s="83">
        <v>43611</v>
      </c>
      <c r="B14355" s="83" t="s">
        <v>9845</v>
      </c>
      <c r="C14355" s="83" t="s">
        <v>9167</v>
      </c>
      <c r="D14355" s="84">
        <v>80.819999999999993</v>
      </c>
      <c r="E14355" s="522" t="s">
        <v>12890</v>
      </c>
    </row>
    <row r="14356" spans="1:5" ht="13.5" x14ac:dyDescent="0.25">
      <c r="A14356" s="83">
        <v>3103</v>
      </c>
      <c r="B14356" s="83" t="s">
        <v>9846</v>
      </c>
      <c r="C14356" s="83" t="s">
        <v>225</v>
      </c>
      <c r="D14356" s="84">
        <v>40.380000000000003</v>
      </c>
      <c r="E14356" s="522" t="s">
        <v>12890</v>
      </c>
    </row>
    <row r="14357" spans="1:5" ht="13.5" x14ac:dyDescent="0.25">
      <c r="A14357" s="83">
        <v>3097</v>
      </c>
      <c r="B14357" s="83" t="s">
        <v>9847</v>
      </c>
      <c r="C14357" s="83" t="s">
        <v>9167</v>
      </c>
      <c r="D14357" s="84">
        <v>61.1</v>
      </c>
      <c r="E14357" s="522" t="s">
        <v>12890</v>
      </c>
    </row>
    <row r="14358" spans="1:5" ht="13.5" x14ac:dyDescent="0.25">
      <c r="A14358" s="83">
        <v>3099</v>
      </c>
      <c r="B14358" s="83" t="s">
        <v>9848</v>
      </c>
      <c r="C14358" s="83" t="s">
        <v>9167</v>
      </c>
      <c r="D14358" s="84">
        <v>97.83</v>
      </c>
      <c r="E14358" s="522" t="s">
        <v>12890</v>
      </c>
    </row>
    <row r="14359" spans="1:5" ht="13.5" x14ac:dyDescent="0.25">
      <c r="A14359" s="83">
        <v>38151</v>
      </c>
      <c r="B14359" s="83" t="s">
        <v>9849</v>
      </c>
      <c r="C14359" s="83" t="s">
        <v>9167</v>
      </c>
      <c r="D14359" s="84">
        <v>70.92</v>
      </c>
      <c r="E14359" s="522" t="s">
        <v>12890</v>
      </c>
    </row>
    <row r="14360" spans="1:5" ht="13.5" x14ac:dyDescent="0.25">
      <c r="A14360" s="83">
        <v>38152</v>
      </c>
      <c r="B14360" s="83" t="s">
        <v>9850</v>
      </c>
      <c r="C14360" s="83" t="s">
        <v>9167</v>
      </c>
      <c r="D14360" s="84">
        <v>114.41</v>
      </c>
      <c r="E14360" s="522" t="s">
        <v>12890</v>
      </c>
    </row>
    <row r="14361" spans="1:5" ht="13.5" x14ac:dyDescent="0.25">
      <c r="A14361" s="83">
        <v>43610</v>
      </c>
      <c r="B14361" s="83" t="s">
        <v>9851</v>
      </c>
      <c r="C14361" s="83" t="s">
        <v>9167</v>
      </c>
      <c r="D14361" s="84">
        <v>60.62</v>
      </c>
      <c r="E14361" s="522" t="s">
        <v>12890</v>
      </c>
    </row>
    <row r="14362" spans="1:5" ht="13.5" x14ac:dyDescent="0.25">
      <c r="A14362" s="83">
        <v>3093</v>
      </c>
      <c r="B14362" s="83" t="s">
        <v>9852</v>
      </c>
      <c r="C14362" s="83" t="s">
        <v>9167</v>
      </c>
      <c r="D14362" s="84">
        <v>97.83</v>
      </c>
      <c r="E14362" s="522" t="s">
        <v>12890</v>
      </c>
    </row>
    <row r="14363" spans="1:5" ht="13.5" x14ac:dyDescent="0.25">
      <c r="A14363" s="83">
        <v>38165</v>
      </c>
      <c r="B14363" s="83" t="s">
        <v>9853</v>
      </c>
      <c r="C14363" s="83" t="s">
        <v>9167</v>
      </c>
      <c r="D14363" s="84">
        <v>67.180000000000007</v>
      </c>
      <c r="E14363" s="522" t="s">
        <v>12890</v>
      </c>
    </row>
    <row r="14364" spans="1:5" ht="13.5" x14ac:dyDescent="0.25">
      <c r="A14364" s="83">
        <v>38177</v>
      </c>
      <c r="B14364" s="83" t="s">
        <v>9854</v>
      </c>
      <c r="C14364" s="83" t="s">
        <v>225</v>
      </c>
      <c r="D14364" s="84">
        <v>19.96</v>
      </c>
      <c r="E14364" s="522" t="s">
        <v>12890</v>
      </c>
    </row>
    <row r="14365" spans="1:5" ht="13.5" x14ac:dyDescent="0.25">
      <c r="A14365" s="83">
        <v>11458</v>
      </c>
      <c r="B14365" s="83" t="s">
        <v>9855</v>
      </c>
      <c r="C14365" s="83" t="s">
        <v>225</v>
      </c>
      <c r="D14365" s="84">
        <v>23.83</v>
      </c>
      <c r="E14365" s="522" t="s">
        <v>12890</v>
      </c>
    </row>
    <row r="14366" spans="1:5" ht="13.5" x14ac:dyDescent="0.25">
      <c r="A14366" s="83">
        <v>3108</v>
      </c>
      <c r="B14366" s="83" t="s">
        <v>9856</v>
      </c>
      <c r="C14366" s="83" t="s">
        <v>225</v>
      </c>
      <c r="D14366" s="84">
        <v>101.31</v>
      </c>
      <c r="E14366" s="522" t="s">
        <v>12890</v>
      </c>
    </row>
    <row r="14367" spans="1:5" ht="13.5" x14ac:dyDescent="0.25">
      <c r="A14367" s="83">
        <v>3105</v>
      </c>
      <c r="B14367" s="83" t="s">
        <v>9857</v>
      </c>
      <c r="C14367" s="83" t="s">
        <v>225</v>
      </c>
      <c r="D14367" s="84">
        <v>132.5</v>
      </c>
      <c r="E14367" s="522" t="s">
        <v>12890</v>
      </c>
    </row>
    <row r="14368" spans="1:5" ht="13.5" x14ac:dyDescent="0.25">
      <c r="A14368" s="83">
        <v>38178</v>
      </c>
      <c r="B14368" s="83" t="s">
        <v>9858</v>
      </c>
      <c r="C14368" s="83" t="s">
        <v>225</v>
      </c>
      <c r="D14368" s="84">
        <v>21.96</v>
      </c>
      <c r="E14368" s="522" t="s">
        <v>12890</v>
      </c>
    </row>
    <row r="14369" spans="1:5" ht="13.5" x14ac:dyDescent="0.25">
      <c r="A14369" s="83">
        <v>43575</v>
      </c>
      <c r="B14369" s="83" t="s">
        <v>9859</v>
      </c>
      <c r="C14369" s="83" t="s">
        <v>225</v>
      </c>
      <c r="D14369" s="84">
        <v>47.59</v>
      </c>
      <c r="E14369" s="522" t="s">
        <v>12890</v>
      </c>
    </row>
    <row r="14370" spans="1:5" ht="13.5" x14ac:dyDescent="0.25">
      <c r="A14370" s="83">
        <v>43577</v>
      </c>
      <c r="B14370" s="83" t="s">
        <v>9860</v>
      </c>
      <c r="C14370" s="83" t="s">
        <v>225</v>
      </c>
      <c r="D14370" s="84">
        <v>82.73</v>
      </c>
      <c r="E14370" s="522" t="s">
        <v>12890</v>
      </c>
    </row>
    <row r="14371" spans="1:5" ht="13.5" x14ac:dyDescent="0.25">
      <c r="A14371" s="83">
        <v>43458</v>
      </c>
      <c r="B14371" s="83" t="s">
        <v>9861</v>
      </c>
      <c r="C14371" s="83" t="s">
        <v>547</v>
      </c>
      <c r="D14371" s="84">
        <v>0.06</v>
      </c>
      <c r="E14371" s="522" t="s">
        <v>12890</v>
      </c>
    </row>
    <row r="14372" spans="1:5" ht="13.5" x14ac:dyDescent="0.25">
      <c r="A14372" s="83">
        <v>43470</v>
      </c>
      <c r="B14372" s="83" t="s">
        <v>9862</v>
      </c>
      <c r="C14372" s="83" t="s">
        <v>232</v>
      </c>
      <c r="D14372" s="84">
        <v>10.6</v>
      </c>
      <c r="E14372" s="522" t="s">
        <v>12890</v>
      </c>
    </row>
    <row r="14373" spans="1:5" ht="13.5" x14ac:dyDescent="0.25">
      <c r="A14373" s="83">
        <v>43459</v>
      </c>
      <c r="B14373" s="83" t="s">
        <v>9863</v>
      </c>
      <c r="C14373" s="83" t="s">
        <v>547</v>
      </c>
      <c r="D14373" s="84">
        <v>0.49</v>
      </c>
      <c r="E14373" s="522" t="s">
        <v>12890</v>
      </c>
    </row>
    <row r="14374" spans="1:5" ht="13.5" x14ac:dyDescent="0.25">
      <c r="A14374" s="83">
        <v>43471</v>
      </c>
      <c r="B14374" s="83" t="s">
        <v>9864</v>
      </c>
      <c r="C14374" s="83" t="s">
        <v>232</v>
      </c>
      <c r="D14374" s="84">
        <v>92.9</v>
      </c>
      <c r="E14374" s="522" t="s">
        <v>12890</v>
      </c>
    </row>
    <row r="14375" spans="1:5" ht="13.5" x14ac:dyDescent="0.25">
      <c r="A14375" s="83">
        <v>43460</v>
      </c>
      <c r="B14375" s="83" t="s">
        <v>9865</v>
      </c>
      <c r="C14375" s="83" t="s">
        <v>547</v>
      </c>
      <c r="D14375" s="84">
        <v>0.86</v>
      </c>
      <c r="E14375" s="522" t="s">
        <v>12890</v>
      </c>
    </row>
    <row r="14376" spans="1:5" ht="13.5" x14ac:dyDescent="0.25">
      <c r="A14376" s="83">
        <v>43472</v>
      </c>
      <c r="B14376" s="83" t="s">
        <v>9866</v>
      </c>
      <c r="C14376" s="83" t="s">
        <v>232</v>
      </c>
      <c r="D14376" s="84">
        <v>161.79</v>
      </c>
      <c r="E14376" s="522" t="s">
        <v>12890</v>
      </c>
    </row>
    <row r="14377" spans="1:5" ht="13.5" x14ac:dyDescent="0.25">
      <c r="A14377" s="83">
        <v>43461</v>
      </c>
      <c r="B14377" s="83" t="s">
        <v>9867</v>
      </c>
      <c r="C14377" s="83" t="s">
        <v>547</v>
      </c>
      <c r="D14377" s="84">
        <v>0.32</v>
      </c>
      <c r="E14377" s="522" t="s">
        <v>12890</v>
      </c>
    </row>
    <row r="14378" spans="1:5" ht="13.5" x14ac:dyDescent="0.25">
      <c r="A14378" s="83">
        <v>43473</v>
      </c>
      <c r="B14378" s="83" t="s">
        <v>9868</v>
      </c>
      <c r="C14378" s="83" t="s">
        <v>232</v>
      </c>
      <c r="D14378" s="84">
        <v>60.76</v>
      </c>
      <c r="E14378" s="522" t="s">
        <v>12890</v>
      </c>
    </row>
    <row r="14379" spans="1:5" ht="13.5" x14ac:dyDescent="0.25">
      <c r="A14379" s="83">
        <v>43463</v>
      </c>
      <c r="B14379" s="83" t="s">
        <v>9869</v>
      </c>
      <c r="C14379" s="83" t="s">
        <v>547</v>
      </c>
      <c r="D14379" s="84">
        <v>0.11</v>
      </c>
      <c r="E14379" s="522" t="s">
        <v>12890</v>
      </c>
    </row>
    <row r="14380" spans="1:5" ht="13.5" x14ac:dyDescent="0.25">
      <c r="A14380" s="83">
        <v>43475</v>
      </c>
      <c r="B14380" s="83" t="s">
        <v>9870</v>
      </c>
      <c r="C14380" s="83" t="s">
        <v>232</v>
      </c>
      <c r="D14380" s="84">
        <v>21.49</v>
      </c>
      <c r="E14380" s="522" t="s">
        <v>12890</v>
      </c>
    </row>
    <row r="14381" spans="1:5" ht="13.5" x14ac:dyDescent="0.25">
      <c r="A14381" s="83">
        <v>43462</v>
      </c>
      <c r="B14381" s="83" t="s">
        <v>9871</v>
      </c>
      <c r="C14381" s="83" t="s">
        <v>547</v>
      </c>
      <c r="D14381" s="84">
        <v>0.01</v>
      </c>
      <c r="E14381" s="522" t="s">
        <v>12890</v>
      </c>
    </row>
    <row r="14382" spans="1:5" ht="13.5" x14ac:dyDescent="0.25">
      <c r="A14382" s="83">
        <v>43474</v>
      </c>
      <c r="B14382" s="83" t="s">
        <v>9872</v>
      </c>
      <c r="C14382" s="83" t="s">
        <v>232</v>
      </c>
      <c r="D14382" s="84">
        <v>2.54</v>
      </c>
      <c r="E14382" s="522" t="s">
        <v>12890</v>
      </c>
    </row>
    <row r="14383" spans="1:5" ht="13.5" x14ac:dyDescent="0.25">
      <c r="A14383" s="83">
        <v>43464</v>
      </c>
      <c r="B14383" s="83" t="s">
        <v>9873</v>
      </c>
      <c r="C14383" s="83" t="s">
        <v>547</v>
      </c>
      <c r="D14383" s="84">
        <v>0.01</v>
      </c>
      <c r="E14383" s="522" t="s">
        <v>12890</v>
      </c>
    </row>
    <row r="14384" spans="1:5" ht="13.5" x14ac:dyDescent="0.25">
      <c r="A14384" s="83">
        <v>43476</v>
      </c>
      <c r="B14384" s="83" t="s">
        <v>9874</v>
      </c>
      <c r="C14384" s="83" t="s">
        <v>232</v>
      </c>
      <c r="D14384" s="84">
        <v>0.01</v>
      </c>
      <c r="E14384" s="522" t="s">
        <v>12890</v>
      </c>
    </row>
    <row r="14385" spans="1:5" ht="13.5" x14ac:dyDescent="0.25">
      <c r="A14385" s="83">
        <v>43465</v>
      </c>
      <c r="B14385" s="83" t="s">
        <v>9875</v>
      </c>
      <c r="C14385" s="83" t="s">
        <v>547</v>
      </c>
      <c r="D14385" s="84">
        <v>0.84</v>
      </c>
      <c r="E14385" s="522" t="s">
        <v>12890</v>
      </c>
    </row>
    <row r="14386" spans="1:5" ht="13.5" x14ac:dyDescent="0.25">
      <c r="A14386" s="83">
        <v>43477</v>
      </c>
      <c r="B14386" s="83" t="s">
        <v>9876</v>
      </c>
      <c r="C14386" s="83" t="s">
        <v>232</v>
      </c>
      <c r="D14386" s="84">
        <v>158.88</v>
      </c>
      <c r="E14386" s="522" t="s">
        <v>12890</v>
      </c>
    </row>
    <row r="14387" spans="1:5" ht="13.5" x14ac:dyDescent="0.25">
      <c r="A14387" s="83">
        <v>43466</v>
      </c>
      <c r="B14387" s="83" t="s">
        <v>9877</v>
      </c>
      <c r="C14387" s="83" t="s">
        <v>547</v>
      </c>
      <c r="D14387" s="84">
        <v>1.68</v>
      </c>
      <c r="E14387" s="522" t="s">
        <v>12890</v>
      </c>
    </row>
    <row r="14388" spans="1:5" ht="13.5" x14ac:dyDescent="0.25">
      <c r="A14388" s="83">
        <v>43478</v>
      </c>
      <c r="B14388" s="83" t="s">
        <v>9878</v>
      </c>
      <c r="C14388" s="83" t="s">
        <v>232</v>
      </c>
      <c r="D14388" s="84">
        <v>315.88</v>
      </c>
      <c r="E14388" s="522" t="s">
        <v>12890</v>
      </c>
    </row>
    <row r="14389" spans="1:5" ht="13.5" x14ac:dyDescent="0.25">
      <c r="A14389" s="83">
        <v>43467</v>
      </c>
      <c r="B14389" s="83" t="s">
        <v>9879</v>
      </c>
      <c r="C14389" s="83" t="s">
        <v>547</v>
      </c>
      <c r="D14389" s="84">
        <v>0.59</v>
      </c>
      <c r="E14389" s="522" t="s">
        <v>12890</v>
      </c>
    </row>
    <row r="14390" spans="1:5" ht="13.5" x14ac:dyDescent="0.25">
      <c r="A14390" s="83">
        <v>43479</v>
      </c>
      <c r="B14390" s="83" t="s">
        <v>9880</v>
      </c>
      <c r="C14390" s="83" t="s">
        <v>232</v>
      </c>
      <c r="D14390" s="84">
        <v>110.64</v>
      </c>
      <c r="E14390" s="522" t="s">
        <v>12890</v>
      </c>
    </row>
    <row r="14391" spans="1:5" ht="13.5" x14ac:dyDescent="0.25">
      <c r="A14391" s="83">
        <v>43468</v>
      </c>
      <c r="B14391" s="83" t="s">
        <v>9881</v>
      </c>
      <c r="C14391" s="83" t="s">
        <v>547</v>
      </c>
      <c r="D14391" s="84">
        <v>1.17</v>
      </c>
      <c r="E14391" s="522" t="s">
        <v>12890</v>
      </c>
    </row>
    <row r="14392" spans="1:5" ht="13.5" x14ac:dyDescent="0.25">
      <c r="A14392" s="83">
        <v>43480</v>
      </c>
      <c r="B14392" s="83" t="s">
        <v>9882</v>
      </c>
      <c r="C14392" s="83" t="s">
        <v>232</v>
      </c>
      <c r="D14392" s="84">
        <v>220.75</v>
      </c>
      <c r="E14392" s="522" t="s">
        <v>12890</v>
      </c>
    </row>
    <row r="14393" spans="1:5" ht="13.5" x14ac:dyDescent="0.25">
      <c r="A14393" s="83">
        <v>43469</v>
      </c>
      <c r="B14393" s="83" t="s">
        <v>9883</v>
      </c>
      <c r="C14393" s="83" t="s">
        <v>547</v>
      </c>
      <c r="D14393" s="84">
        <v>0.08</v>
      </c>
      <c r="E14393" s="522" t="s">
        <v>12890</v>
      </c>
    </row>
    <row r="14394" spans="1:5" ht="13.5" x14ac:dyDescent="0.25">
      <c r="A14394" s="83">
        <v>43481</v>
      </c>
      <c r="B14394" s="83" t="s">
        <v>9884</v>
      </c>
      <c r="C14394" s="83" t="s">
        <v>232</v>
      </c>
      <c r="D14394" s="84">
        <v>15.18</v>
      </c>
      <c r="E14394" s="522" t="s">
        <v>12890</v>
      </c>
    </row>
    <row r="14395" spans="1:5" ht="13.5" x14ac:dyDescent="0.25">
      <c r="A14395" s="83">
        <v>3119</v>
      </c>
      <c r="B14395" s="83" t="s">
        <v>9885</v>
      </c>
      <c r="C14395" s="83" t="s">
        <v>225</v>
      </c>
      <c r="D14395" s="84">
        <v>2.58</v>
      </c>
      <c r="E14395" s="522" t="s">
        <v>12890</v>
      </c>
    </row>
    <row r="14396" spans="1:5" ht="13.5" x14ac:dyDescent="0.25">
      <c r="A14396" s="83">
        <v>3122</v>
      </c>
      <c r="B14396" s="83" t="s">
        <v>9886</v>
      </c>
      <c r="C14396" s="83" t="s">
        <v>225</v>
      </c>
      <c r="D14396" s="84">
        <v>5.25</v>
      </c>
      <c r="E14396" s="522" t="s">
        <v>12890</v>
      </c>
    </row>
    <row r="14397" spans="1:5" ht="13.5" x14ac:dyDescent="0.25">
      <c r="A14397" s="83">
        <v>3121</v>
      </c>
      <c r="B14397" s="83" t="s">
        <v>9887</v>
      </c>
      <c r="C14397" s="83" t="s">
        <v>225</v>
      </c>
      <c r="D14397" s="84">
        <v>5.95</v>
      </c>
      <c r="E14397" s="522" t="s">
        <v>12890</v>
      </c>
    </row>
    <row r="14398" spans="1:5" ht="13.5" x14ac:dyDescent="0.25">
      <c r="A14398" s="83">
        <v>3120</v>
      </c>
      <c r="B14398" s="83" t="s">
        <v>9888</v>
      </c>
      <c r="C14398" s="83" t="s">
        <v>225</v>
      </c>
      <c r="D14398" s="84">
        <v>11.28</v>
      </c>
      <c r="E14398" s="522" t="s">
        <v>12890</v>
      </c>
    </row>
    <row r="14399" spans="1:5" ht="13.5" x14ac:dyDescent="0.25">
      <c r="A14399" s="83">
        <v>11455</v>
      </c>
      <c r="B14399" s="83" t="s">
        <v>9889</v>
      </c>
      <c r="C14399" s="83" t="s">
        <v>225</v>
      </c>
      <c r="D14399" s="84">
        <v>16.309999999999999</v>
      </c>
      <c r="E14399" s="522" t="s">
        <v>12890</v>
      </c>
    </row>
    <row r="14400" spans="1:5" ht="13.5" x14ac:dyDescent="0.25">
      <c r="A14400" s="83">
        <v>11456</v>
      </c>
      <c r="B14400" s="83" t="s">
        <v>9890</v>
      </c>
      <c r="C14400" s="83" t="s">
        <v>225</v>
      </c>
      <c r="D14400" s="84">
        <v>19.5</v>
      </c>
      <c r="E14400" s="522" t="s">
        <v>12890</v>
      </c>
    </row>
    <row r="14401" spans="1:5" ht="13.5" x14ac:dyDescent="0.25">
      <c r="A14401" s="83">
        <v>3107</v>
      </c>
      <c r="B14401" s="83" t="s">
        <v>9891</v>
      </c>
      <c r="C14401" s="83" t="s">
        <v>225</v>
      </c>
      <c r="D14401" s="84">
        <v>8.2200000000000006</v>
      </c>
      <c r="E14401" s="522" t="s">
        <v>12890</v>
      </c>
    </row>
    <row r="14402" spans="1:5" ht="13.5" x14ac:dyDescent="0.25">
      <c r="A14402" s="83">
        <v>43583</v>
      </c>
      <c r="B14402" s="83" t="s">
        <v>9892</v>
      </c>
      <c r="C14402" s="83" t="s">
        <v>225</v>
      </c>
      <c r="D14402" s="84">
        <v>9.2799999999999994</v>
      </c>
      <c r="E14402" s="522" t="s">
        <v>12890</v>
      </c>
    </row>
    <row r="14403" spans="1:5" ht="13.5" x14ac:dyDescent="0.25">
      <c r="A14403" s="83">
        <v>43586</v>
      </c>
      <c r="B14403" s="83" t="s">
        <v>9893</v>
      </c>
      <c r="C14403" s="83" t="s">
        <v>225</v>
      </c>
      <c r="D14403" s="84">
        <v>9.51</v>
      </c>
      <c r="E14403" s="522" t="s">
        <v>12890</v>
      </c>
    </row>
    <row r="14404" spans="1:5" ht="13.5" x14ac:dyDescent="0.25">
      <c r="A14404" s="83">
        <v>11461</v>
      </c>
      <c r="B14404" s="83" t="s">
        <v>9894</v>
      </c>
      <c r="C14404" s="83" t="s">
        <v>225</v>
      </c>
      <c r="D14404" s="84">
        <v>10.36</v>
      </c>
      <c r="E14404" s="522" t="s">
        <v>12890</v>
      </c>
    </row>
    <row r="14405" spans="1:5" ht="13.5" x14ac:dyDescent="0.25">
      <c r="A14405" s="83">
        <v>43587</v>
      </c>
      <c r="B14405" s="83" t="s">
        <v>9895</v>
      </c>
      <c r="C14405" s="83" t="s">
        <v>225</v>
      </c>
      <c r="D14405" s="84">
        <v>11.95</v>
      </c>
      <c r="E14405" s="522" t="s">
        <v>12890</v>
      </c>
    </row>
    <row r="14406" spans="1:5" ht="13.5" x14ac:dyDescent="0.25">
      <c r="A14406" s="83">
        <v>3106</v>
      </c>
      <c r="B14406" s="83" t="s">
        <v>9896</v>
      </c>
      <c r="C14406" s="83" t="s">
        <v>225</v>
      </c>
      <c r="D14406" s="84">
        <v>15.17</v>
      </c>
      <c r="E14406" s="522" t="s">
        <v>12890</v>
      </c>
    </row>
    <row r="14407" spans="1:5" ht="13.5" x14ac:dyDescent="0.25">
      <c r="A14407" s="83">
        <v>44539</v>
      </c>
      <c r="B14407" s="83" t="s">
        <v>9897</v>
      </c>
      <c r="C14407" s="83" t="s">
        <v>260</v>
      </c>
      <c r="D14407" s="84">
        <v>3.32</v>
      </c>
      <c r="E14407" s="522" t="s">
        <v>12890</v>
      </c>
    </row>
    <row r="14408" spans="1:5" ht="13.5" x14ac:dyDescent="0.25">
      <c r="A14408" s="83">
        <v>3123</v>
      </c>
      <c r="B14408" s="83" t="s">
        <v>9898</v>
      </c>
      <c r="C14408" s="83" t="s">
        <v>260</v>
      </c>
      <c r="D14408" s="84">
        <v>3.1</v>
      </c>
      <c r="E14408" s="522" t="s">
        <v>12890</v>
      </c>
    </row>
    <row r="14409" spans="1:5" ht="13.5" x14ac:dyDescent="0.25">
      <c r="A14409" s="83">
        <v>38125</v>
      </c>
      <c r="B14409" s="83" t="s">
        <v>9899</v>
      </c>
      <c r="C14409" s="83" t="s">
        <v>260</v>
      </c>
      <c r="D14409" s="84">
        <v>1.42</v>
      </c>
      <c r="E14409" s="522" t="s">
        <v>12890</v>
      </c>
    </row>
    <row r="14410" spans="1:5" ht="13.5" x14ac:dyDescent="0.25">
      <c r="A14410" s="83">
        <v>39014</v>
      </c>
      <c r="B14410" s="83" t="s">
        <v>9900</v>
      </c>
      <c r="C14410" s="83" t="s">
        <v>260</v>
      </c>
      <c r="D14410" s="84">
        <v>11.61</v>
      </c>
      <c r="E14410" s="522" t="s">
        <v>12890</v>
      </c>
    </row>
    <row r="14411" spans="1:5" ht="13.5" x14ac:dyDescent="0.25">
      <c r="A14411" s="83">
        <v>39365</v>
      </c>
      <c r="B14411" s="83" t="s">
        <v>9901</v>
      </c>
      <c r="C14411" s="83" t="s">
        <v>225</v>
      </c>
      <c r="D14411" s="84">
        <v>1309.24</v>
      </c>
      <c r="E14411" s="522" t="s">
        <v>12890</v>
      </c>
    </row>
    <row r="14412" spans="1:5" ht="13.5" x14ac:dyDescent="0.25">
      <c r="A14412" s="83">
        <v>39366</v>
      </c>
      <c r="B14412" s="83" t="s">
        <v>9902</v>
      </c>
      <c r="C14412" s="83" t="s">
        <v>225</v>
      </c>
      <c r="D14412" s="84">
        <v>3352.21</v>
      </c>
      <c r="E14412" s="522" t="s">
        <v>12890</v>
      </c>
    </row>
    <row r="14413" spans="1:5" ht="13.5" x14ac:dyDescent="0.25">
      <c r="A14413" s="83">
        <v>39367</v>
      </c>
      <c r="B14413" s="83" t="s">
        <v>9903</v>
      </c>
      <c r="C14413" s="83" t="s">
        <v>225</v>
      </c>
      <c r="D14413" s="84">
        <v>4581.8599999999997</v>
      </c>
      <c r="E14413" s="522" t="s">
        <v>12890</v>
      </c>
    </row>
    <row r="14414" spans="1:5" ht="13.5" x14ac:dyDescent="0.25">
      <c r="A14414" s="83">
        <v>37394</v>
      </c>
      <c r="B14414" s="83" t="s">
        <v>13396</v>
      </c>
      <c r="C14414" s="83" t="s">
        <v>9905</v>
      </c>
      <c r="D14414" s="84">
        <v>42.47</v>
      </c>
      <c r="E14414" s="522" t="s">
        <v>12890</v>
      </c>
    </row>
    <row r="14415" spans="1:5" ht="13.5" x14ac:dyDescent="0.25">
      <c r="A14415" s="83">
        <v>14146</v>
      </c>
      <c r="B14415" s="83" t="s">
        <v>13397</v>
      </c>
      <c r="C14415" s="83" t="s">
        <v>9905</v>
      </c>
      <c r="D14415" s="84">
        <v>68.3</v>
      </c>
      <c r="E14415" s="522" t="s">
        <v>12890</v>
      </c>
    </row>
    <row r="14416" spans="1:5" ht="13.5" x14ac:dyDescent="0.25">
      <c r="A14416" s="83">
        <v>938</v>
      </c>
      <c r="B14416" s="83" t="s">
        <v>9910</v>
      </c>
      <c r="C14416" s="83" t="s">
        <v>206</v>
      </c>
      <c r="D14416" s="84">
        <v>1.47</v>
      </c>
      <c r="E14416" s="522" t="s">
        <v>12890</v>
      </c>
    </row>
    <row r="14417" spans="1:5" ht="13.5" x14ac:dyDescent="0.25">
      <c r="A14417" s="83">
        <v>937</v>
      </c>
      <c r="B14417" s="83" t="s">
        <v>9911</v>
      </c>
      <c r="C14417" s="83" t="s">
        <v>206</v>
      </c>
      <c r="D14417" s="84">
        <v>8.57</v>
      </c>
      <c r="E14417" s="522" t="s">
        <v>12890</v>
      </c>
    </row>
    <row r="14418" spans="1:5" ht="13.5" x14ac:dyDescent="0.25">
      <c r="A14418" s="83">
        <v>939</v>
      </c>
      <c r="B14418" s="83" t="s">
        <v>9912</v>
      </c>
      <c r="C14418" s="83" t="s">
        <v>206</v>
      </c>
      <c r="D14418" s="84">
        <v>2.38</v>
      </c>
      <c r="E14418" s="522" t="s">
        <v>12890</v>
      </c>
    </row>
    <row r="14419" spans="1:5" ht="13.5" x14ac:dyDescent="0.25">
      <c r="A14419" s="83">
        <v>944</v>
      </c>
      <c r="B14419" s="83" t="s">
        <v>9913</v>
      </c>
      <c r="C14419" s="83" t="s">
        <v>206</v>
      </c>
      <c r="D14419" s="84">
        <v>3.75</v>
      </c>
      <c r="E14419" s="522" t="s">
        <v>12890</v>
      </c>
    </row>
    <row r="14420" spans="1:5" ht="13.5" x14ac:dyDescent="0.25">
      <c r="A14420" s="83">
        <v>940</v>
      </c>
      <c r="B14420" s="83" t="s">
        <v>9914</v>
      </c>
      <c r="C14420" s="83" t="s">
        <v>206</v>
      </c>
      <c r="D14420" s="84">
        <v>5.42</v>
      </c>
      <c r="E14420" s="522" t="s">
        <v>12890</v>
      </c>
    </row>
    <row r="14421" spans="1:5" ht="13.5" x14ac:dyDescent="0.25">
      <c r="A14421" s="83">
        <v>44397</v>
      </c>
      <c r="B14421" s="83" t="s">
        <v>9917</v>
      </c>
      <c r="C14421" s="83" t="s">
        <v>206</v>
      </c>
      <c r="D14421" s="84">
        <v>4.38</v>
      </c>
      <c r="E14421" s="522" t="s">
        <v>12890</v>
      </c>
    </row>
    <row r="14422" spans="1:5" ht="13.5" x14ac:dyDescent="0.25">
      <c r="A14422" s="83">
        <v>406</v>
      </c>
      <c r="B14422" s="83" t="s">
        <v>9918</v>
      </c>
      <c r="C14422" s="83" t="s">
        <v>225</v>
      </c>
      <c r="D14422" s="84">
        <v>86.17</v>
      </c>
      <c r="E14422" s="522" t="s">
        <v>12890</v>
      </c>
    </row>
    <row r="14423" spans="1:5" ht="13.5" x14ac:dyDescent="0.25">
      <c r="A14423" s="83">
        <v>42529</v>
      </c>
      <c r="B14423" s="83" t="s">
        <v>9919</v>
      </c>
      <c r="C14423" s="83" t="s">
        <v>206</v>
      </c>
      <c r="D14423" s="84">
        <v>1.0900000000000001</v>
      </c>
      <c r="E14423" s="522" t="s">
        <v>12890</v>
      </c>
    </row>
    <row r="14424" spans="1:5" ht="13.5" x14ac:dyDescent="0.25">
      <c r="A14424" s="83">
        <v>39634</v>
      </c>
      <c r="B14424" s="83" t="s">
        <v>9920</v>
      </c>
      <c r="C14424" s="83" t="s">
        <v>206</v>
      </c>
      <c r="D14424" s="84">
        <v>6.43</v>
      </c>
      <c r="E14424" s="522" t="s">
        <v>12890</v>
      </c>
    </row>
    <row r="14425" spans="1:5" ht="13.5" x14ac:dyDescent="0.25">
      <c r="A14425" s="83">
        <v>39701</v>
      </c>
      <c r="B14425" s="83" t="s">
        <v>9921</v>
      </c>
      <c r="C14425" s="83" t="s">
        <v>225</v>
      </c>
      <c r="D14425" s="84">
        <v>120.41</v>
      </c>
      <c r="E14425" s="522" t="s">
        <v>12890</v>
      </c>
    </row>
    <row r="14426" spans="1:5" ht="13.5" x14ac:dyDescent="0.25">
      <c r="A14426" s="83">
        <v>12815</v>
      </c>
      <c r="B14426" s="83" t="s">
        <v>9922</v>
      </c>
      <c r="C14426" s="83" t="s">
        <v>225</v>
      </c>
      <c r="D14426" s="84">
        <v>9.2799999999999994</v>
      </c>
      <c r="E14426" s="522" t="s">
        <v>12890</v>
      </c>
    </row>
    <row r="14427" spans="1:5" ht="13.5" x14ac:dyDescent="0.25">
      <c r="A14427" s="83">
        <v>407</v>
      </c>
      <c r="B14427" s="83" t="s">
        <v>9923</v>
      </c>
      <c r="C14427" s="83" t="s">
        <v>260</v>
      </c>
      <c r="D14427" s="84">
        <v>56.38</v>
      </c>
      <c r="E14427" s="522" t="s">
        <v>12890</v>
      </c>
    </row>
    <row r="14428" spans="1:5" ht="13.5" x14ac:dyDescent="0.25">
      <c r="A14428" s="83">
        <v>39431</v>
      </c>
      <c r="B14428" s="83" t="s">
        <v>9924</v>
      </c>
      <c r="C14428" s="83" t="s">
        <v>206</v>
      </c>
      <c r="D14428" s="84">
        <v>0.31</v>
      </c>
      <c r="E14428" s="522" t="s">
        <v>12890</v>
      </c>
    </row>
    <row r="14429" spans="1:5" ht="13.5" x14ac:dyDescent="0.25">
      <c r="A14429" s="83">
        <v>39432</v>
      </c>
      <c r="B14429" s="83" t="s">
        <v>9925</v>
      </c>
      <c r="C14429" s="83" t="s">
        <v>206</v>
      </c>
      <c r="D14429" s="84">
        <v>2.8</v>
      </c>
      <c r="E14429" s="522" t="s">
        <v>12890</v>
      </c>
    </row>
    <row r="14430" spans="1:5" ht="13.5" x14ac:dyDescent="0.25">
      <c r="A14430" s="83">
        <v>20111</v>
      </c>
      <c r="B14430" s="83" t="s">
        <v>9926</v>
      </c>
      <c r="C14430" s="83" t="s">
        <v>225</v>
      </c>
      <c r="D14430" s="84">
        <v>11.69</v>
      </c>
      <c r="E14430" s="522" t="s">
        <v>12890</v>
      </c>
    </row>
    <row r="14431" spans="1:5" ht="13.5" x14ac:dyDescent="0.25">
      <c r="A14431" s="83">
        <v>21127</v>
      </c>
      <c r="B14431" s="83" t="s">
        <v>9927</v>
      </c>
      <c r="C14431" s="83" t="s">
        <v>225</v>
      </c>
      <c r="D14431" s="84">
        <v>4.42</v>
      </c>
      <c r="E14431" s="522" t="s">
        <v>12890</v>
      </c>
    </row>
    <row r="14432" spans="1:5" ht="13.5" x14ac:dyDescent="0.25">
      <c r="A14432" s="83">
        <v>404</v>
      </c>
      <c r="B14432" s="83" t="s">
        <v>9928</v>
      </c>
      <c r="C14432" s="83" t="s">
        <v>206</v>
      </c>
      <c r="D14432" s="84">
        <v>1.59</v>
      </c>
      <c r="E14432" s="522" t="s">
        <v>12890</v>
      </c>
    </row>
    <row r="14433" spans="1:5" ht="13.5" x14ac:dyDescent="0.25">
      <c r="A14433" s="83">
        <v>14151</v>
      </c>
      <c r="B14433" s="83" t="s">
        <v>9929</v>
      </c>
      <c r="C14433" s="83" t="s">
        <v>225</v>
      </c>
      <c r="D14433" s="84">
        <v>49.09</v>
      </c>
      <c r="E14433" s="522" t="s">
        <v>12890</v>
      </c>
    </row>
    <row r="14434" spans="1:5" ht="13.5" x14ac:dyDescent="0.25">
      <c r="A14434" s="83">
        <v>14153</v>
      </c>
      <c r="B14434" s="83" t="s">
        <v>9930</v>
      </c>
      <c r="C14434" s="83" t="s">
        <v>225</v>
      </c>
      <c r="D14434" s="84">
        <v>55.49</v>
      </c>
      <c r="E14434" s="522" t="s">
        <v>12890</v>
      </c>
    </row>
    <row r="14435" spans="1:5" ht="13.5" x14ac:dyDescent="0.25">
      <c r="A14435" s="83">
        <v>14152</v>
      </c>
      <c r="B14435" s="83" t="s">
        <v>9931</v>
      </c>
      <c r="C14435" s="83" t="s">
        <v>225</v>
      </c>
      <c r="D14435" s="84">
        <v>42.6</v>
      </c>
      <c r="E14435" s="522" t="s">
        <v>12890</v>
      </c>
    </row>
    <row r="14436" spans="1:5" ht="13.5" x14ac:dyDescent="0.25">
      <c r="A14436" s="83">
        <v>14154</v>
      </c>
      <c r="B14436" s="83" t="s">
        <v>9932</v>
      </c>
      <c r="C14436" s="83" t="s">
        <v>225</v>
      </c>
      <c r="D14436" s="84">
        <v>149.1</v>
      </c>
      <c r="E14436" s="522" t="s">
        <v>12890</v>
      </c>
    </row>
    <row r="14437" spans="1:5" ht="13.5" x14ac:dyDescent="0.25">
      <c r="A14437" s="83">
        <v>3146</v>
      </c>
      <c r="B14437" s="83" t="s">
        <v>9933</v>
      </c>
      <c r="C14437" s="83" t="s">
        <v>225</v>
      </c>
      <c r="D14437" s="84">
        <v>3.3</v>
      </c>
      <c r="E14437" s="522" t="s">
        <v>12890</v>
      </c>
    </row>
    <row r="14438" spans="1:5" ht="13.5" x14ac:dyDescent="0.25">
      <c r="A14438" s="83">
        <v>3143</v>
      </c>
      <c r="B14438" s="83" t="s">
        <v>9934</v>
      </c>
      <c r="C14438" s="83" t="s">
        <v>225</v>
      </c>
      <c r="D14438" s="84">
        <v>7.5</v>
      </c>
      <c r="E14438" s="522" t="s">
        <v>12890</v>
      </c>
    </row>
    <row r="14439" spans="1:5" ht="13.5" x14ac:dyDescent="0.25">
      <c r="A14439" s="83">
        <v>3148</v>
      </c>
      <c r="B14439" s="83" t="s">
        <v>9935</v>
      </c>
      <c r="C14439" s="83" t="s">
        <v>225</v>
      </c>
      <c r="D14439" s="84">
        <v>12.17</v>
      </c>
      <c r="E14439" s="522" t="s">
        <v>12890</v>
      </c>
    </row>
    <row r="14440" spans="1:5" ht="13.5" x14ac:dyDescent="0.25">
      <c r="A14440" s="83">
        <v>4310</v>
      </c>
      <c r="B14440" s="83" t="s">
        <v>9936</v>
      </c>
      <c r="C14440" s="83" t="s">
        <v>225</v>
      </c>
      <c r="D14440" s="84">
        <v>4.05</v>
      </c>
      <c r="E14440" s="522" t="s">
        <v>12890</v>
      </c>
    </row>
    <row r="14441" spans="1:5" ht="13.5" x14ac:dyDescent="0.25">
      <c r="A14441" s="83">
        <v>4311</v>
      </c>
      <c r="B14441" s="83" t="s">
        <v>9937</v>
      </c>
      <c r="C14441" s="83" t="s">
        <v>225</v>
      </c>
      <c r="D14441" s="84">
        <v>2.85</v>
      </c>
      <c r="E14441" s="522" t="s">
        <v>12890</v>
      </c>
    </row>
    <row r="14442" spans="1:5" ht="13.5" x14ac:dyDescent="0.25">
      <c r="A14442" s="83">
        <v>4312</v>
      </c>
      <c r="B14442" s="83" t="s">
        <v>9938</v>
      </c>
      <c r="C14442" s="83" t="s">
        <v>225</v>
      </c>
      <c r="D14442" s="84">
        <v>3.99</v>
      </c>
      <c r="E14442" s="522" t="s">
        <v>12890</v>
      </c>
    </row>
    <row r="14443" spans="1:5" ht="13.5" x14ac:dyDescent="0.25">
      <c r="A14443" s="83">
        <v>13261</v>
      </c>
      <c r="B14443" s="83" t="s">
        <v>9939</v>
      </c>
      <c r="C14443" s="83" t="s">
        <v>225</v>
      </c>
      <c r="D14443" s="84">
        <v>2.9</v>
      </c>
      <c r="E14443" s="522" t="s">
        <v>12890</v>
      </c>
    </row>
    <row r="14444" spans="1:5" ht="13.5" x14ac:dyDescent="0.25">
      <c r="A14444" s="83">
        <v>3272</v>
      </c>
      <c r="B14444" s="83" t="s">
        <v>9948</v>
      </c>
      <c r="C14444" s="83" t="s">
        <v>225</v>
      </c>
      <c r="D14444" s="84">
        <v>55.43</v>
      </c>
      <c r="E14444" s="522" t="s">
        <v>12890</v>
      </c>
    </row>
    <row r="14445" spans="1:5" ht="13.5" x14ac:dyDescent="0.25">
      <c r="A14445" s="83">
        <v>3265</v>
      </c>
      <c r="B14445" s="83" t="s">
        <v>9949</v>
      </c>
      <c r="C14445" s="83" t="s">
        <v>225</v>
      </c>
      <c r="D14445" s="84">
        <v>44.04</v>
      </c>
      <c r="E14445" s="522" t="s">
        <v>12890</v>
      </c>
    </row>
    <row r="14446" spans="1:5" ht="13.5" x14ac:dyDescent="0.25">
      <c r="A14446" s="83">
        <v>3262</v>
      </c>
      <c r="B14446" s="83" t="s">
        <v>9950</v>
      </c>
      <c r="C14446" s="83" t="s">
        <v>225</v>
      </c>
      <c r="D14446" s="84">
        <v>19.28</v>
      </c>
      <c r="E14446" s="522" t="s">
        <v>12890</v>
      </c>
    </row>
    <row r="14447" spans="1:5" ht="13.5" x14ac:dyDescent="0.25">
      <c r="A14447" s="83">
        <v>3264</v>
      </c>
      <c r="B14447" s="83" t="s">
        <v>9951</v>
      </c>
      <c r="C14447" s="83" t="s">
        <v>225</v>
      </c>
      <c r="D14447" s="84">
        <v>31.67</v>
      </c>
      <c r="E14447" s="522" t="s">
        <v>12890</v>
      </c>
    </row>
    <row r="14448" spans="1:5" ht="13.5" x14ac:dyDescent="0.25">
      <c r="A14448" s="83">
        <v>3267</v>
      </c>
      <c r="B14448" s="83" t="s">
        <v>9952</v>
      </c>
      <c r="C14448" s="83" t="s">
        <v>225</v>
      </c>
      <c r="D14448" s="84">
        <v>103.43</v>
      </c>
      <c r="E14448" s="522" t="s">
        <v>12890</v>
      </c>
    </row>
    <row r="14449" spans="1:5" ht="13.5" x14ac:dyDescent="0.25">
      <c r="A14449" s="83">
        <v>3266</v>
      </c>
      <c r="B14449" s="83" t="s">
        <v>9953</v>
      </c>
      <c r="C14449" s="83" t="s">
        <v>225</v>
      </c>
      <c r="D14449" s="84">
        <v>65.8</v>
      </c>
      <c r="E14449" s="522" t="s">
        <v>12890</v>
      </c>
    </row>
    <row r="14450" spans="1:5" ht="13.5" x14ac:dyDescent="0.25">
      <c r="A14450" s="83">
        <v>3263</v>
      </c>
      <c r="B14450" s="83" t="s">
        <v>9954</v>
      </c>
      <c r="C14450" s="83" t="s">
        <v>225</v>
      </c>
      <c r="D14450" s="84">
        <v>26.33</v>
      </c>
      <c r="E14450" s="522" t="s">
        <v>12890</v>
      </c>
    </row>
    <row r="14451" spans="1:5" ht="13.5" x14ac:dyDescent="0.25">
      <c r="A14451" s="83">
        <v>3268</v>
      </c>
      <c r="B14451" s="83" t="s">
        <v>9955</v>
      </c>
      <c r="C14451" s="83" t="s">
        <v>225</v>
      </c>
      <c r="D14451" s="84">
        <v>139.84</v>
      </c>
      <c r="E14451" s="522" t="s">
        <v>12890</v>
      </c>
    </row>
    <row r="14452" spans="1:5" ht="13.5" x14ac:dyDescent="0.25">
      <c r="A14452" s="83">
        <v>3271</v>
      </c>
      <c r="B14452" s="83" t="s">
        <v>9956</v>
      </c>
      <c r="C14452" s="83" t="s">
        <v>225</v>
      </c>
      <c r="D14452" s="84">
        <v>206.74</v>
      </c>
      <c r="E14452" s="522" t="s">
        <v>12890</v>
      </c>
    </row>
    <row r="14453" spans="1:5" ht="13.5" x14ac:dyDescent="0.25">
      <c r="A14453" s="83">
        <v>3270</v>
      </c>
      <c r="B14453" s="83" t="s">
        <v>9957</v>
      </c>
      <c r="C14453" s="83" t="s">
        <v>225</v>
      </c>
      <c r="D14453" s="84">
        <v>347.34</v>
      </c>
      <c r="E14453" s="522" t="s">
        <v>12890</v>
      </c>
    </row>
    <row r="14454" spans="1:5" ht="13.5" x14ac:dyDescent="0.25">
      <c r="A14454" s="83">
        <v>3275</v>
      </c>
      <c r="B14454" s="83" t="s">
        <v>9958</v>
      </c>
      <c r="C14454" s="83" t="s">
        <v>184</v>
      </c>
      <c r="D14454" s="84">
        <v>115.56</v>
      </c>
      <c r="E14454" s="522" t="s">
        <v>12890</v>
      </c>
    </row>
    <row r="14455" spans="1:5" ht="13.5" x14ac:dyDescent="0.25">
      <c r="A14455" s="83">
        <v>39512</v>
      </c>
      <c r="B14455" s="83" t="s">
        <v>9959</v>
      </c>
      <c r="C14455" s="83" t="s">
        <v>184</v>
      </c>
      <c r="D14455" s="84">
        <v>115.16</v>
      </c>
      <c r="E14455" s="522" t="s">
        <v>12890</v>
      </c>
    </row>
    <row r="14456" spans="1:5" ht="13.5" x14ac:dyDescent="0.25">
      <c r="A14456" s="83">
        <v>39511</v>
      </c>
      <c r="B14456" s="83" t="s">
        <v>9960</v>
      </c>
      <c r="C14456" s="83" t="s">
        <v>184</v>
      </c>
      <c r="D14456" s="84">
        <v>125.61</v>
      </c>
      <c r="E14456" s="522" t="s">
        <v>12890</v>
      </c>
    </row>
    <row r="14457" spans="1:5" ht="13.5" x14ac:dyDescent="0.25">
      <c r="A14457" s="83">
        <v>39513</v>
      </c>
      <c r="B14457" s="83" t="s">
        <v>9961</v>
      </c>
      <c r="C14457" s="83" t="s">
        <v>184</v>
      </c>
      <c r="D14457" s="84">
        <v>134.72</v>
      </c>
      <c r="E14457" s="522" t="s">
        <v>12890</v>
      </c>
    </row>
    <row r="14458" spans="1:5" ht="13.5" x14ac:dyDescent="0.25">
      <c r="A14458" s="83">
        <v>3286</v>
      </c>
      <c r="B14458" s="83" t="s">
        <v>9962</v>
      </c>
      <c r="C14458" s="83" t="s">
        <v>184</v>
      </c>
      <c r="D14458" s="84">
        <v>80.73</v>
      </c>
      <c r="E14458" s="522" t="s">
        <v>12890</v>
      </c>
    </row>
    <row r="14459" spans="1:5" ht="13.5" x14ac:dyDescent="0.25">
      <c r="A14459" s="83">
        <v>3287</v>
      </c>
      <c r="B14459" s="83" t="s">
        <v>9963</v>
      </c>
      <c r="C14459" s="83" t="s">
        <v>184</v>
      </c>
      <c r="D14459" s="84">
        <v>122</v>
      </c>
      <c r="E14459" s="522" t="s">
        <v>12890</v>
      </c>
    </row>
    <row r="14460" spans="1:5" ht="13.5" x14ac:dyDescent="0.25">
      <c r="A14460" s="83">
        <v>3283</v>
      </c>
      <c r="B14460" s="83" t="s">
        <v>9964</v>
      </c>
      <c r="C14460" s="83" t="s">
        <v>184</v>
      </c>
      <c r="D14460" s="84">
        <v>25.62</v>
      </c>
      <c r="E14460" s="522" t="s">
        <v>12890</v>
      </c>
    </row>
    <row r="14461" spans="1:5" ht="13.5" x14ac:dyDescent="0.25">
      <c r="A14461" s="83">
        <v>11587</v>
      </c>
      <c r="B14461" s="83" t="s">
        <v>9965</v>
      </c>
      <c r="C14461" s="83" t="s">
        <v>184</v>
      </c>
      <c r="D14461" s="84">
        <v>79.239999999999995</v>
      </c>
      <c r="E14461" s="522" t="s">
        <v>12890</v>
      </c>
    </row>
    <row r="14462" spans="1:5" ht="13.5" x14ac:dyDescent="0.25">
      <c r="A14462" s="83">
        <v>36225</v>
      </c>
      <c r="B14462" s="83" t="s">
        <v>9966</v>
      </c>
      <c r="C14462" s="83" t="s">
        <v>184</v>
      </c>
      <c r="D14462" s="84">
        <v>32.19</v>
      </c>
      <c r="E14462" s="522" t="s">
        <v>12890</v>
      </c>
    </row>
    <row r="14463" spans="1:5" ht="13.5" x14ac:dyDescent="0.25">
      <c r="A14463" s="83">
        <v>36230</v>
      </c>
      <c r="B14463" s="83" t="s">
        <v>9967</v>
      </c>
      <c r="C14463" s="83" t="s">
        <v>184</v>
      </c>
      <c r="D14463" s="84">
        <v>23.65</v>
      </c>
      <c r="E14463" s="522" t="s">
        <v>12890</v>
      </c>
    </row>
    <row r="14464" spans="1:5" ht="13.5" x14ac:dyDescent="0.25">
      <c r="A14464" s="83">
        <v>36238</v>
      </c>
      <c r="B14464" s="83" t="s">
        <v>9968</v>
      </c>
      <c r="C14464" s="83" t="s">
        <v>184</v>
      </c>
      <c r="D14464" s="84">
        <v>23.11</v>
      </c>
      <c r="E14464" s="522" t="s">
        <v>12890</v>
      </c>
    </row>
    <row r="14465" spans="1:5" ht="13.5" x14ac:dyDescent="0.25">
      <c r="A14465" s="83">
        <v>39363</v>
      </c>
      <c r="B14465" s="83" t="s">
        <v>9969</v>
      </c>
      <c r="C14465" s="83" t="s">
        <v>225</v>
      </c>
      <c r="D14465" s="84">
        <v>5333.06</v>
      </c>
      <c r="E14465" s="522" t="s">
        <v>12890</v>
      </c>
    </row>
    <row r="14466" spans="1:5" ht="13.5" x14ac:dyDescent="0.25">
      <c r="A14466" s="83">
        <v>39361</v>
      </c>
      <c r="B14466" s="83" t="s">
        <v>9970</v>
      </c>
      <c r="C14466" s="83" t="s">
        <v>225</v>
      </c>
      <c r="D14466" s="84">
        <v>1371.35</v>
      </c>
      <c r="E14466" s="522" t="s">
        <v>12890</v>
      </c>
    </row>
    <row r="14467" spans="1:5" ht="13.5" x14ac:dyDescent="0.25">
      <c r="A14467" s="83">
        <v>39362</v>
      </c>
      <c r="B14467" s="83" t="s">
        <v>9971</v>
      </c>
      <c r="C14467" s="83" t="s">
        <v>225</v>
      </c>
      <c r="D14467" s="84">
        <v>4220.0200000000004</v>
      </c>
      <c r="E14467" s="522" t="s">
        <v>12890</v>
      </c>
    </row>
    <row r="14468" spans="1:5" ht="13.5" x14ac:dyDescent="0.25">
      <c r="A14468" s="83">
        <v>39364</v>
      </c>
      <c r="B14468" s="83" t="s">
        <v>9972</v>
      </c>
      <c r="C14468" s="83" t="s">
        <v>225</v>
      </c>
      <c r="D14468" s="84">
        <v>12189.85</v>
      </c>
      <c r="E14468" s="522" t="s">
        <v>12890</v>
      </c>
    </row>
    <row r="14469" spans="1:5" ht="13.5" x14ac:dyDescent="0.25">
      <c r="A14469" s="83">
        <v>14576</v>
      </c>
      <c r="B14469" s="83" t="s">
        <v>9973</v>
      </c>
      <c r="C14469" s="83" t="s">
        <v>225</v>
      </c>
      <c r="D14469" s="84">
        <v>6503147.7999999998</v>
      </c>
      <c r="E14469" s="522" t="s">
        <v>12890</v>
      </c>
    </row>
    <row r="14470" spans="1:5" ht="13.5" x14ac:dyDescent="0.25">
      <c r="A14470" s="83">
        <v>13877</v>
      </c>
      <c r="B14470" s="83" t="s">
        <v>9974</v>
      </c>
      <c r="C14470" s="83" t="s">
        <v>225</v>
      </c>
      <c r="D14470" s="84">
        <v>2783900.58</v>
      </c>
      <c r="E14470" s="522" t="s">
        <v>12890</v>
      </c>
    </row>
    <row r="14471" spans="1:5" ht="13.5" x14ac:dyDescent="0.25">
      <c r="A14471" s="83">
        <v>7307</v>
      </c>
      <c r="B14471" s="83" t="s">
        <v>9975</v>
      </c>
      <c r="C14471" s="83" t="s">
        <v>7331</v>
      </c>
      <c r="D14471" s="84">
        <v>46.42</v>
      </c>
      <c r="E14471" s="522" t="s">
        <v>12890</v>
      </c>
    </row>
    <row r="14472" spans="1:5" ht="13.5" x14ac:dyDescent="0.25">
      <c r="A14472" s="83">
        <v>38122</v>
      </c>
      <c r="B14472" s="83" t="s">
        <v>9976</v>
      </c>
      <c r="C14472" s="83" t="s">
        <v>7331</v>
      </c>
      <c r="D14472" s="84">
        <v>22.9</v>
      </c>
      <c r="E14472" s="522" t="s">
        <v>12890</v>
      </c>
    </row>
    <row r="14473" spans="1:5" ht="13.5" x14ac:dyDescent="0.25">
      <c r="A14473" s="83">
        <v>43653</v>
      </c>
      <c r="B14473" s="83" t="s">
        <v>13398</v>
      </c>
      <c r="C14473" s="83" t="s">
        <v>7331</v>
      </c>
      <c r="D14473" s="84">
        <v>51.94</v>
      </c>
      <c r="E14473" s="522" t="s">
        <v>12890</v>
      </c>
    </row>
    <row r="14474" spans="1:5" ht="13.5" x14ac:dyDescent="0.25">
      <c r="A14474" s="83">
        <v>38633</v>
      </c>
      <c r="B14474" s="83" t="s">
        <v>9977</v>
      </c>
      <c r="C14474" s="83" t="s">
        <v>225</v>
      </c>
      <c r="D14474" s="84">
        <v>9.75</v>
      </c>
      <c r="E14474" s="522" t="s">
        <v>12890</v>
      </c>
    </row>
    <row r="14475" spans="1:5" ht="13.5" x14ac:dyDescent="0.25">
      <c r="A14475" s="83">
        <v>12344</v>
      </c>
      <c r="B14475" s="83" t="s">
        <v>9978</v>
      </c>
      <c r="C14475" s="83" t="s">
        <v>225</v>
      </c>
      <c r="D14475" s="84">
        <v>3.28</v>
      </c>
      <c r="E14475" s="522" t="s">
        <v>12890</v>
      </c>
    </row>
    <row r="14476" spans="1:5" ht="13.5" x14ac:dyDescent="0.25">
      <c r="A14476" s="83">
        <v>12343</v>
      </c>
      <c r="B14476" s="83" t="s">
        <v>9979</v>
      </c>
      <c r="C14476" s="83" t="s">
        <v>225</v>
      </c>
      <c r="D14476" s="84">
        <v>5.08</v>
      </c>
      <c r="E14476" s="522" t="s">
        <v>12890</v>
      </c>
    </row>
    <row r="14477" spans="1:5" ht="13.5" x14ac:dyDescent="0.25">
      <c r="A14477" s="83">
        <v>3295</v>
      </c>
      <c r="B14477" s="83" t="s">
        <v>9980</v>
      </c>
      <c r="C14477" s="83" t="s">
        <v>225</v>
      </c>
      <c r="D14477" s="84">
        <v>17.75</v>
      </c>
      <c r="E14477" s="522" t="s">
        <v>12890</v>
      </c>
    </row>
    <row r="14478" spans="1:5" ht="13.5" x14ac:dyDescent="0.25">
      <c r="A14478" s="83">
        <v>3302</v>
      </c>
      <c r="B14478" s="83" t="s">
        <v>9981</v>
      </c>
      <c r="C14478" s="83" t="s">
        <v>225</v>
      </c>
      <c r="D14478" s="84">
        <v>18.559999999999999</v>
      </c>
      <c r="E14478" s="522" t="s">
        <v>12890</v>
      </c>
    </row>
    <row r="14479" spans="1:5" ht="13.5" x14ac:dyDescent="0.25">
      <c r="A14479" s="83">
        <v>3297</v>
      </c>
      <c r="B14479" s="83" t="s">
        <v>9982</v>
      </c>
      <c r="C14479" s="83" t="s">
        <v>225</v>
      </c>
      <c r="D14479" s="84">
        <v>19.809999999999999</v>
      </c>
      <c r="E14479" s="522" t="s">
        <v>12890</v>
      </c>
    </row>
    <row r="14480" spans="1:5" ht="13.5" x14ac:dyDescent="0.25">
      <c r="A14480" s="83">
        <v>3294</v>
      </c>
      <c r="B14480" s="83" t="s">
        <v>9983</v>
      </c>
      <c r="C14480" s="83" t="s">
        <v>225</v>
      </c>
      <c r="D14480" s="84">
        <v>20.12</v>
      </c>
      <c r="E14480" s="522" t="s">
        <v>12890</v>
      </c>
    </row>
    <row r="14481" spans="1:5" ht="13.5" x14ac:dyDescent="0.25">
      <c r="A14481" s="83">
        <v>3292</v>
      </c>
      <c r="B14481" s="83" t="s">
        <v>9984</v>
      </c>
      <c r="C14481" s="83" t="s">
        <v>225</v>
      </c>
      <c r="D14481" s="84">
        <v>18.899999999999999</v>
      </c>
      <c r="E14481" s="522" t="s">
        <v>12890</v>
      </c>
    </row>
    <row r="14482" spans="1:5" ht="13.5" x14ac:dyDescent="0.25">
      <c r="A14482" s="83">
        <v>3298</v>
      </c>
      <c r="B14482" s="83" t="s">
        <v>9985</v>
      </c>
      <c r="C14482" s="83" t="s">
        <v>225</v>
      </c>
      <c r="D14482" s="84">
        <v>44.29</v>
      </c>
      <c r="E14482" s="522" t="s">
        <v>12890</v>
      </c>
    </row>
    <row r="14483" spans="1:5" ht="13.5" x14ac:dyDescent="0.25">
      <c r="A14483" s="83">
        <v>11596</v>
      </c>
      <c r="B14483" s="83" t="s">
        <v>9986</v>
      </c>
      <c r="C14483" s="83" t="s">
        <v>225</v>
      </c>
      <c r="D14483" s="84">
        <v>666.19</v>
      </c>
      <c r="E14483" s="522" t="s">
        <v>12890</v>
      </c>
    </row>
    <row r="14484" spans="1:5" ht="13.5" x14ac:dyDescent="0.25">
      <c r="A14484" s="83">
        <v>34802</v>
      </c>
      <c r="B14484" s="83" t="s">
        <v>9987</v>
      </c>
      <c r="C14484" s="83" t="s">
        <v>225</v>
      </c>
      <c r="D14484" s="84">
        <v>1829.59</v>
      </c>
      <c r="E14484" s="522" t="s">
        <v>12890</v>
      </c>
    </row>
    <row r="14485" spans="1:5" ht="13.5" x14ac:dyDescent="0.25">
      <c r="A14485" s="83">
        <v>11588</v>
      </c>
      <c r="B14485" s="83" t="s">
        <v>9988</v>
      </c>
      <c r="C14485" s="83" t="s">
        <v>225</v>
      </c>
      <c r="D14485" s="84">
        <v>1973.83</v>
      </c>
      <c r="E14485" s="522" t="s">
        <v>12890</v>
      </c>
    </row>
    <row r="14486" spans="1:5" ht="13.5" x14ac:dyDescent="0.25">
      <c r="A14486" s="83">
        <v>34383</v>
      </c>
      <c r="B14486" s="83" t="s">
        <v>9989</v>
      </c>
      <c r="C14486" s="83" t="s">
        <v>225</v>
      </c>
      <c r="D14486" s="84">
        <v>2171.36</v>
      </c>
      <c r="E14486" s="522" t="s">
        <v>12890</v>
      </c>
    </row>
    <row r="14487" spans="1:5" ht="13.5" x14ac:dyDescent="0.25">
      <c r="A14487" s="83">
        <v>40451</v>
      </c>
      <c r="B14487" s="83" t="s">
        <v>9990</v>
      </c>
      <c r="C14487" s="83" t="s">
        <v>184</v>
      </c>
      <c r="D14487" s="84">
        <v>175.52</v>
      </c>
      <c r="E14487" s="522" t="s">
        <v>12890</v>
      </c>
    </row>
    <row r="14488" spans="1:5" ht="13.5" x14ac:dyDescent="0.25">
      <c r="A14488" s="83">
        <v>40453</v>
      </c>
      <c r="B14488" s="83" t="s">
        <v>9991</v>
      </c>
      <c r="C14488" s="83" t="s">
        <v>184</v>
      </c>
      <c r="D14488" s="84">
        <v>189.91</v>
      </c>
      <c r="E14488" s="522" t="s">
        <v>12890</v>
      </c>
    </row>
    <row r="14489" spans="1:5" ht="13.5" x14ac:dyDescent="0.25">
      <c r="A14489" s="83">
        <v>40452</v>
      </c>
      <c r="B14489" s="83" t="s">
        <v>9992</v>
      </c>
      <c r="C14489" s="83" t="s">
        <v>184</v>
      </c>
      <c r="D14489" s="84">
        <v>208.31</v>
      </c>
      <c r="E14489" s="522" t="s">
        <v>12890</v>
      </c>
    </row>
    <row r="14490" spans="1:5" ht="13.5" x14ac:dyDescent="0.25">
      <c r="A14490" s="83">
        <v>11594</v>
      </c>
      <c r="B14490" s="83" t="s">
        <v>9993</v>
      </c>
      <c r="C14490" s="83" t="s">
        <v>225</v>
      </c>
      <c r="D14490" s="84">
        <v>629.12</v>
      </c>
      <c r="E14490" s="522" t="s">
        <v>12890</v>
      </c>
    </row>
    <row r="14491" spans="1:5" ht="13.5" x14ac:dyDescent="0.25">
      <c r="A14491" s="83">
        <v>3311</v>
      </c>
      <c r="B14491" s="83" t="s">
        <v>9994</v>
      </c>
      <c r="C14491" s="83" t="s">
        <v>229</v>
      </c>
      <c r="D14491" s="84">
        <v>629.12</v>
      </c>
      <c r="E14491" s="522" t="s">
        <v>12890</v>
      </c>
    </row>
    <row r="14492" spans="1:5" ht="13.5" x14ac:dyDescent="0.25">
      <c r="A14492" s="83">
        <v>11599</v>
      </c>
      <c r="B14492" s="83" t="s">
        <v>9995</v>
      </c>
      <c r="C14492" s="83" t="s">
        <v>225</v>
      </c>
      <c r="D14492" s="84">
        <v>836.65</v>
      </c>
      <c r="E14492" s="522" t="s">
        <v>12890</v>
      </c>
    </row>
    <row r="14493" spans="1:5" ht="13.5" x14ac:dyDescent="0.25">
      <c r="A14493" s="83">
        <v>11593</v>
      </c>
      <c r="B14493" s="83" t="s">
        <v>9996</v>
      </c>
      <c r="C14493" s="83" t="s">
        <v>225</v>
      </c>
      <c r="D14493" s="84">
        <v>1172.94</v>
      </c>
      <c r="E14493" s="522" t="s">
        <v>12890</v>
      </c>
    </row>
    <row r="14494" spans="1:5" ht="13.5" x14ac:dyDescent="0.25">
      <c r="A14494" s="83">
        <v>3314</v>
      </c>
      <c r="B14494" s="83" t="s">
        <v>9997</v>
      </c>
      <c r="C14494" s="83" t="s">
        <v>229</v>
      </c>
      <c r="D14494" s="84">
        <v>838.89</v>
      </c>
      <c r="E14494" s="522" t="s">
        <v>12890</v>
      </c>
    </row>
    <row r="14495" spans="1:5" ht="13.5" x14ac:dyDescent="0.25">
      <c r="A14495" s="83">
        <v>11597</v>
      </c>
      <c r="B14495" s="83" t="s">
        <v>9998</v>
      </c>
      <c r="C14495" s="83" t="s">
        <v>225</v>
      </c>
      <c r="D14495" s="84">
        <v>975.52</v>
      </c>
      <c r="E14495" s="522" t="s">
        <v>12890</v>
      </c>
    </row>
    <row r="14496" spans="1:5" ht="13.5" x14ac:dyDescent="0.25">
      <c r="A14496" s="83">
        <v>3309</v>
      </c>
      <c r="B14496" s="83" t="s">
        <v>9999</v>
      </c>
      <c r="C14496" s="83" t="s">
        <v>229</v>
      </c>
      <c r="D14496" s="84">
        <v>666.19</v>
      </c>
      <c r="E14496" s="522" t="s">
        <v>12890</v>
      </c>
    </row>
    <row r="14497" spans="1:5" ht="13.5" x14ac:dyDescent="0.25">
      <c r="A14497" s="83">
        <v>34612</v>
      </c>
      <c r="B14497" s="83" t="s">
        <v>10000</v>
      </c>
      <c r="C14497" s="83" t="s">
        <v>225</v>
      </c>
      <c r="D14497" s="84">
        <v>1206.55</v>
      </c>
      <c r="E14497" s="522" t="s">
        <v>12890</v>
      </c>
    </row>
    <row r="14498" spans="1:5" ht="13.5" x14ac:dyDescent="0.25">
      <c r="A14498" s="83">
        <v>34635</v>
      </c>
      <c r="B14498" s="83" t="s">
        <v>10001</v>
      </c>
      <c r="C14498" s="83" t="s">
        <v>225</v>
      </c>
      <c r="D14498" s="84">
        <v>1551.57</v>
      </c>
      <c r="E14498" s="522" t="s">
        <v>12890</v>
      </c>
    </row>
    <row r="14499" spans="1:5" ht="13.5" x14ac:dyDescent="0.25">
      <c r="A14499" s="83">
        <v>34633</v>
      </c>
      <c r="B14499" s="83" t="s">
        <v>10002</v>
      </c>
      <c r="C14499" s="83" t="s">
        <v>225</v>
      </c>
      <c r="D14499" s="84">
        <v>1710.24</v>
      </c>
      <c r="E14499" s="522" t="s">
        <v>12890</v>
      </c>
    </row>
    <row r="14500" spans="1:5" ht="13.5" x14ac:dyDescent="0.25">
      <c r="A14500" s="83">
        <v>40440</v>
      </c>
      <c r="B14500" s="83" t="s">
        <v>10003</v>
      </c>
      <c r="C14500" s="83" t="s">
        <v>229</v>
      </c>
      <c r="D14500" s="84">
        <v>873.79</v>
      </c>
      <c r="E14500" s="522" t="s">
        <v>12890</v>
      </c>
    </row>
    <row r="14501" spans="1:5" ht="13.5" x14ac:dyDescent="0.25">
      <c r="A14501" s="83">
        <v>40441</v>
      </c>
      <c r="B14501" s="83" t="s">
        <v>10004</v>
      </c>
      <c r="C14501" s="83" t="s">
        <v>229</v>
      </c>
      <c r="D14501" s="84">
        <v>557.86</v>
      </c>
      <c r="E14501" s="522" t="s">
        <v>12890</v>
      </c>
    </row>
    <row r="14502" spans="1:5" ht="13.5" x14ac:dyDescent="0.25">
      <c r="A14502" s="83">
        <v>40449</v>
      </c>
      <c r="B14502" s="83" t="s">
        <v>10005</v>
      </c>
      <c r="C14502" s="83" t="s">
        <v>229</v>
      </c>
      <c r="D14502" s="84">
        <v>468.98</v>
      </c>
      <c r="E14502" s="522" t="s">
        <v>12890</v>
      </c>
    </row>
    <row r="14503" spans="1:5" ht="13.5" x14ac:dyDescent="0.25">
      <c r="A14503" s="83">
        <v>34800</v>
      </c>
      <c r="B14503" s="83" t="s">
        <v>10006</v>
      </c>
      <c r="C14503" s="83" t="s">
        <v>229</v>
      </c>
      <c r="D14503" s="84">
        <v>586.46</v>
      </c>
      <c r="E14503" s="522" t="s">
        <v>12890</v>
      </c>
    </row>
    <row r="14504" spans="1:5" ht="13.5" x14ac:dyDescent="0.25">
      <c r="A14504" s="83">
        <v>11592</v>
      </c>
      <c r="B14504" s="83" t="s">
        <v>10007</v>
      </c>
      <c r="C14504" s="83" t="s">
        <v>225</v>
      </c>
      <c r="D14504" s="84">
        <v>838.89</v>
      </c>
      <c r="E14504" s="522" t="s">
        <v>12890</v>
      </c>
    </row>
    <row r="14505" spans="1:5" ht="13.5" x14ac:dyDescent="0.25">
      <c r="A14505" s="83">
        <v>40438</v>
      </c>
      <c r="B14505" s="83" t="s">
        <v>10008</v>
      </c>
      <c r="C14505" s="83" t="s">
        <v>229</v>
      </c>
      <c r="D14505" s="84">
        <v>390.71</v>
      </c>
      <c r="E14505" s="522" t="s">
        <v>12890</v>
      </c>
    </row>
    <row r="14506" spans="1:5" ht="13.5" x14ac:dyDescent="0.25">
      <c r="A14506" s="83">
        <v>40436</v>
      </c>
      <c r="B14506" s="83" t="s">
        <v>10009</v>
      </c>
      <c r="C14506" s="83" t="s">
        <v>229</v>
      </c>
      <c r="D14506" s="84">
        <v>487.19</v>
      </c>
      <c r="E14506" s="522" t="s">
        <v>12890</v>
      </c>
    </row>
    <row r="14507" spans="1:5" ht="13.5" x14ac:dyDescent="0.25">
      <c r="A14507" s="83">
        <v>4315</v>
      </c>
      <c r="B14507" s="83" t="s">
        <v>10010</v>
      </c>
      <c r="C14507" s="83" t="s">
        <v>225</v>
      </c>
      <c r="D14507" s="84">
        <v>2.94</v>
      </c>
      <c r="E14507" s="522" t="s">
        <v>12890</v>
      </c>
    </row>
    <row r="14508" spans="1:5" ht="13.5" x14ac:dyDescent="0.25">
      <c r="A14508" s="83">
        <v>402</v>
      </c>
      <c r="B14508" s="83" t="s">
        <v>10011</v>
      </c>
      <c r="C14508" s="83" t="s">
        <v>225</v>
      </c>
      <c r="D14508" s="84">
        <v>17.510000000000002</v>
      </c>
      <c r="E14508" s="522" t="s">
        <v>12890</v>
      </c>
    </row>
    <row r="14509" spans="1:5" ht="13.5" x14ac:dyDescent="0.25">
      <c r="A14509" s="83">
        <v>4226</v>
      </c>
      <c r="B14509" s="83" t="s">
        <v>10012</v>
      </c>
      <c r="C14509" s="83" t="s">
        <v>260</v>
      </c>
      <c r="D14509" s="84">
        <v>8.34</v>
      </c>
      <c r="E14509" s="522" t="s">
        <v>12890</v>
      </c>
    </row>
    <row r="14510" spans="1:5" ht="13.5" x14ac:dyDescent="0.25">
      <c r="A14510" s="83">
        <v>4222</v>
      </c>
      <c r="B14510" s="83" t="s">
        <v>10013</v>
      </c>
      <c r="C14510" s="83" t="s">
        <v>7331</v>
      </c>
      <c r="D14510" s="84">
        <v>4.79</v>
      </c>
      <c r="E14510" s="522" t="s">
        <v>12890</v>
      </c>
    </row>
    <row r="14511" spans="1:5" ht="13.5" x14ac:dyDescent="0.25">
      <c r="A14511" s="83">
        <v>34804</v>
      </c>
      <c r="B14511" s="83" t="s">
        <v>10014</v>
      </c>
      <c r="C14511" s="83" t="s">
        <v>184</v>
      </c>
      <c r="D14511" s="84">
        <v>70.819999999999993</v>
      </c>
      <c r="E14511" s="522" t="s">
        <v>12890</v>
      </c>
    </row>
    <row r="14512" spans="1:5" ht="13.5" x14ac:dyDescent="0.25">
      <c r="A14512" s="83">
        <v>4013</v>
      </c>
      <c r="B14512" s="83" t="s">
        <v>10015</v>
      </c>
      <c r="C14512" s="83" t="s">
        <v>184</v>
      </c>
      <c r="D14512" s="84">
        <v>8.49</v>
      </c>
      <c r="E14512" s="522" t="s">
        <v>12890</v>
      </c>
    </row>
    <row r="14513" spans="1:5" ht="13.5" x14ac:dyDescent="0.25">
      <c r="A14513" s="83">
        <v>4011</v>
      </c>
      <c r="B14513" s="83" t="s">
        <v>10016</v>
      </c>
      <c r="C14513" s="83" t="s">
        <v>184</v>
      </c>
      <c r="D14513" s="84">
        <v>9.48</v>
      </c>
      <c r="E14513" s="522" t="s">
        <v>12890</v>
      </c>
    </row>
    <row r="14514" spans="1:5" ht="13.5" x14ac:dyDescent="0.25">
      <c r="A14514" s="83">
        <v>4021</v>
      </c>
      <c r="B14514" s="83" t="s">
        <v>10017</v>
      </c>
      <c r="C14514" s="83" t="s">
        <v>184</v>
      </c>
      <c r="D14514" s="84">
        <v>11.83</v>
      </c>
      <c r="E14514" s="522" t="s">
        <v>12890</v>
      </c>
    </row>
    <row r="14515" spans="1:5" ht="13.5" x14ac:dyDescent="0.25">
      <c r="A14515" s="83">
        <v>4019</v>
      </c>
      <c r="B14515" s="83" t="s">
        <v>10018</v>
      </c>
      <c r="C14515" s="83" t="s">
        <v>184</v>
      </c>
      <c r="D14515" s="84">
        <v>14.2</v>
      </c>
      <c r="E14515" s="522" t="s">
        <v>12890</v>
      </c>
    </row>
    <row r="14516" spans="1:5" ht="13.5" x14ac:dyDescent="0.25">
      <c r="A14516" s="83">
        <v>4012</v>
      </c>
      <c r="B14516" s="83" t="s">
        <v>10019</v>
      </c>
      <c r="C14516" s="83" t="s">
        <v>184</v>
      </c>
      <c r="D14516" s="84">
        <v>19.03</v>
      </c>
      <c r="E14516" s="522" t="s">
        <v>12890</v>
      </c>
    </row>
    <row r="14517" spans="1:5" ht="13.5" x14ac:dyDescent="0.25">
      <c r="A14517" s="83">
        <v>4020</v>
      </c>
      <c r="B14517" s="83" t="s">
        <v>10020</v>
      </c>
      <c r="C14517" s="83" t="s">
        <v>184</v>
      </c>
      <c r="D14517" s="84">
        <v>23.83</v>
      </c>
      <c r="E14517" s="522" t="s">
        <v>12890</v>
      </c>
    </row>
    <row r="14518" spans="1:5" ht="13.5" x14ac:dyDescent="0.25">
      <c r="A14518" s="83">
        <v>4018</v>
      </c>
      <c r="B14518" s="83" t="s">
        <v>10021</v>
      </c>
      <c r="C14518" s="83" t="s">
        <v>184</v>
      </c>
      <c r="D14518" s="84">
        <v>28.55</v>
      </c>
      <c r="E14518" s="522" t="s">
        <v>12890</v>
      </c>
    </row>
    <row r="14519" spans="1:5" ht="13.5" x14ac:dyDescent="0.25">
      <c r="A14519" s="83">
        <v>36498</v>
      </c>
      <c r="B14519" s="83" t="s">
        <v>10022</v>
      </c>
      <c r="C14519" s="83" t="s">
        <v>225</v>
      </c>
      <c r="D14519" s="84">
        <v>7956.08</v>
      </c>
      <c r="E14519" s="522" t="s">
        <v>12890</v>
      </c>
    </row>
    <row r="14520" spans="1:5" ht="13.5" x14ac:dyDescent="0.25">
      <c r="A14520" s="83">
        <v>12872</v>
      </c>
      <c r="B14520" s="83" t="s">
        <v>13399</v>
      </c>
      <c r="C14520" s="83" t="s">
        <v>547</v>
      </c>
      <c r="D14520" s="84">
        <v>13.9</v>
      </c>
      <c r="E14520" s="522" t="s">
        <v>12890</v>
      </c>
    </row>
    <row r="14521" spans="1:5" ht="13.5" x14ac:dyDescent="0.25">
      <c r="A14521" s="83">
        <v>41075</v>
      </c>
      <c r="B14521" s="83" t="s">
        <v>10024</v>
      </c>
      <c r="C14521" s="83" t="s">
        <v>232</v>
      </c>
      <c r="D14521" s="84">
        <v>2444.75</v>
      </c>
      <c r="E14521" s="522" t="s">
        <v>12890</v>
      </c>
    </row>
    <row r="14522" spans="1:5" ht="13.5" x14ac:dyDescent="0.25">
      <c r="A14522" s="83">
        <v>44324</v>
      </c>
      <c r="B14522" s="83" t="s">
        <v>10025</v>
      </c>
      <c r="C14522" s="83" t="s">
        <v>260</v>
      </c>
      <c r="D14522" s="84">
        <v>2.78</v>
      </c>
      <c r="E14522" s="522" t="s">
        <v>12890</v>
      </c>
    </row>
    <row r="14523" spans="1:5" ht="13.5" x14ac:dyDescent="0.25">
      <c r="A14523" s="83">
        <v>3315</v>
      </c>
      <c r="B14523" s="83" t="s">
        <v>10026</v>
      </c>
      <c r="C14523" s="83" t="s">
        <v>260</v>
      </c>
      <c r="D14523" s="84">
        <v>0.8</v>
      </c>
      <c r="E14523" s="522" t="s">
        <v>12890</v>
      </c>
    </row>
    <row r="14524" spans="1:5" ht="13.5" x14ac:dyDescent="0.25">
      <c r="A14524" s="83">
        <v>36870</v>
      </c>
      <c r="B14524" s="83" t="s">
        <v>10027</v>
      </c>
      <c r="C14524" s="83" t="s">
        <v>260</v>
      </c>
      <c r="D14524" s="84">
        <v>0.62</v>
      </c>
      <c r="E14524" s="522" t="s">
        <v>12890</v>
      </c>
    </row>
    <row r="14525" spans="1:5" ht="13.5" x14ac:dyDescent="0.25">
      <c r="A14525" s="83">
        <v>5092</v>
      </c>
      <c r="B14525" s="83" t="s">
        <v>10028</v>
      </c>
      <c r="C14525" s="83" t="s">
        <v>8144</v>
      </c>
      <c r="D14525" s="84">
        <v>17.09</v>
      </c>
      <c r="E14525" s="522" t="s">
        <v>12890</v>
      </c>
    </row>
    <row r="14526" spans="1:5" ht="13.5" x14ac:dyDescent="0.25">
      <c r="A14526" s="83">
        <v>11462</v>
      </c>
      <c r="B14526" s="83" t="s">
        <v>10029</v>
      </c>
      <c r="C14526" s="83" t="s">
        <v>8144</v>
      </c>
      <c r="D14526" s="84">
        <v>17.48</v>
      </c>
      <c r="E14526" s="522" t="s">
        <v>12890</v>
      </c>
    </row>
    <row r="14527" spans="1:5" ht="13.5" x14ac:dyDescent="0.25">
      <c r="A14527" s="83">
        <v>36529</v>
      </c>
      <c r="B14527" s="83" t="s">
        <v>10030</v>
      </c>
      <c r="C14527" s="83" t="s">
        <v>225</v>
      </c>
      <c r="D14527" s="84">
        <v>77933.67</v>
      </c>
      <c r="E14527" s="522" t="s">
        <v>12890</v>
      </c>
    </row>
    <row r="14528" spans="1:5" ht="13.5" x14ac:dyDescent="0.25">
      <c r="A14528" s="83">
        <v>3318</v>
      </c>
      <c r="B14528" s="83" t="s">
        <v>10031</v>
      </c>
      <c r="C14528" s="83" t="s">
        <v>225</v>
      </c>
      <c r="D14528" s="84">
        <v>61100</v>
      </c>
      <c r="E14528" s="522" t="s">
        <v>12890</v>
      </c>
    </row>
    <row r="14529" spans="1:5" ht="13.5" x14ac:dyDescent="0.25">
      <c r="A14529" s="83">
        <v>3324</v>
      </c>
      <c r="B14529" s="83" t="s">
        <v>10032</v>
      </c>
      <c r="C14529" s="83" t="s">
        <v>184</v>
      </c>
      <c r="D14529" s="84">
        <v>9.92</v>
      </c>
      <c r="E14529" s="522" t="s">
        <v>12890</v>
      </c>
    </row>
    <row r="14530" spans="1:5" ht="13.5" x14ac:dyDescent="0.25">
      <c r="A14530" s="83">
        <v>3322</v>
      </c>
      <c r="B14530" s="83" t="s">
        <v>10033</v>
      </c>
      <c r="C14530" s="83" t="s">
        <v>184</v>
      </c>
      <c r="D14530" s="84">
        <v>13.9</v>
      </c>
      <c r="E14530" s="522" t="s">
        <v>12890</v>
      </c>
    </row>
    <row r="14531" spans="1:5" ht="13.5" x14ac:dyDescent="0.25">
      <c r="A14531" s="83">
        <v>5076</v>
      </c>
      <c r="B14531" s="83" t="s">
        <v>10034</v>
      </c>
      <c r="C14531" s="83" t="s">
        <v>260</v>
      </c>
      <c r="D14531" s="84">
        <v>29.7</v>
      </c>
      <c r="E14531" s="522" t="s">
        <v>12890</v>
      </c>
    </row>
    <row r="14532" spans="1:5" ht="13.5" x14ac:dyDescent="0.25">
      <c r="A14532" s="83">
        <v>5077</v>
      </c>
      <c r="B14532" s="83" t="s">
        <v>10035</v>
      </c>
      <c r="C14532" s="83" t="s">
        <v>260</v>
      </c>
      <c r="D14532" s="84">
        <v>32.82</v>
      </c>
      <c r="E14532" s="522" t="s">
        <v>12890</v>
      </c>
    </row>
    <row r="14533" spans="1:5" ht="13.5" x14ac:dyDescent="0.25">
      <c r="A14533" s="83">
        <v>11837</v>
      </c>
      <c r="B14533" s="83" t="s">
        <v>10036</v>
      </c>
      <c r="C14533" s="83" t="s">
        <v>225</v>
      </c>
      <c r="D14533" s="84">
        <v>66.430000000000007</v>
      </c>
      <c r="E14533" s="522" t="s">
        <v>12890</v>
      </c>
    </row>
    <row r="14534" spans="1:5" ht="13.5" x14ac:dyDescent="0.25">
      <c r="A14534" s="83">
        <v>38055</v>
      </c>
      <c r="B14534" s="83" t="s">
        <v>10037</v>
      </c>
      <c r="C14534" s="83" t="s">
        <v>225</v>
      </c>
      <c r="D14534" s="84">
        <v>6.02</v>
      </c>
      <c r="E14534" s="522" t="s">
        <v>12890</v>
      </c>
    </row>
    <row r="14535" spans="1:5" ht="13.5" x14ac:dyDescent="0.25">
      <c r="A14535" s="83">
        <v>415</v>
      </c>
      <c r="B14535" s="83" t="s">
        <v>10038</v>
      </c>
      <c r="C14535" s="83" t="s">
        <v>225</v>
      </c>
      <c r="D14535" s="84">
        <v>27.24</v>
      </c>
      <c r="E14535" s="522" t="s">
        <v>12890</v>
      </c>
    </row>
    <row r="14536" spans="1:5" ht="13.5" x14ac:dyDescent="0.25">
      <c r="A14536" s="83">
        <v>416</v>
      </c>
      <c r="B14536" s="83" t="s">
        <v>10039</v>
      </c>
      <c r="C14536" s="83" t="s">
        <v>225</v>
      </c>
      <c r="D14536" s="84">
        <v>9.9700000000000006</v>
      </c>
      <c r="E14536" s="522" t="s">
        <v>12890</v>
      </c>
    </row>
    <row r="14537" spans="1:5" ht="13.5" x14ac:dyDescent="0.25">
      <c r="A14537" s="83">
        <v>425</v>
      </c>
      <c r="B14537" s="83" t="s">
        <v>10040</v>
      </c>
      <c r="C14537" s="83" t="s">
        <v>225</v>
      </c>
      <c r="D14537" s="84">
        <v>6.18</v>
      </c>
      <c r="E14537" s="522" t="s">
        <v>12890</v>
      </c>
    </row>
    <row r="14538" spans="1:5" ht="13.5" x14ac:dyDescent="0.25">
      <c r="A14538" s="83">
        <v>426</v>
      </c>
      <c r="B14538" s="83" t="s">
        <v>10041</v>
      </c>
      <c r="C14538" s="83" t="s">
        <v>225</v>
      </c>
      <c r="D14538" s="84">
        <v>34.04</v>
      </c>
      <c r="E14538" s="522" t="s">
        <v>12890</v>
      </c>
    </row>
    <row r="14539" spans="1:5" ht="13.5" x14ac:dyDescent="0.25">
      <c r="A14539" s="83">
        <v>38056</v>
      </c>
      <c r="B14539" s="83" t="s">
        <v>10042</v>
      </c>
      <c r="C14539" s="83" t="s">
        <v>225</v>
      </c>
      <c r="D14539" s="84">
        <v>33.25</v>
      </c>
      <c r="E14539" s="522" t="s">
        <v>12890</v>
      </c>
    </row>
    <row r="14540" spans="1:5" ht="13.5" x14ac:dyDescent="0.25">
      <c r="A14540" s="83">
        <v>1564</v>
      </c>
      <c r="B14540" s="83" t="s">
        <v>10043</v>
      </c>
      <c r="C14540" s="83" t="s">
        <v>225</v>
      </c>
      <c r="D14540" s="84">
        <v>12.69</v>
      </c>
      <c r="E14540" s="522" t="s">
        <v>12890</v>
      </c>
    </row>
    <row r="14541" spans="1:5" ht="13.5" x14ac:dyDescent="0.25">
      <c r="A14541" s="83">
        <v>11032</v>
      </c>
      <c r="B14541" s="83" t="s">
        <v>10044</v>
      </c>
      <c r="C14541" s="83" t="s">
        <v>225</v>
      </c>
      <c r="D14541" s="84">
        <v>16.57</v>
      </c>
      <c r="E14541" s="522" t="s">
        <v>12890</v>
      </c>
    </row>
    <row r="14542" spans="1:5" ht="13.5" x14ac:dyDescent="0.25">
      <c r="A14542" s="83">
        <v>36786</v>
      </c>
      <c r="B14542" s="83" t="s">
        <v>10045</v>
      </c>
      <c r="C14542" s="83" t="s">
        <v>10046</v>
      </c>
      <c r="D14542" s="84">
        <v>159.07</v>
      </c>
      <c r="E14542" s="522" t="s">
        <v>12890</v>
      </c>
    </row>
    <row r="14543" spans="1:5" ht="13.5" x14ac:dyDescent="0.25">
      <c r="A14543" s="83">
        <v>36785</v>
      </c>
      <c r="B14543" s="83" t="s">
        <v>10047</v>
      </c>
      <c r="C14543" s="83" t="s">
        <v>10046</v>
      </c>
      <c r="D14543" s="84">
        <v>138.22</v>
      </c>
      <c r="E14543" s="522" t="s">
        <v>12890</v>
      </c>
    </row>
    <row r="14544" spans="1:5" ht="13.5" x14ac:dyDescent="0.25">
      <c r="A14544" s="83">
        <v>36782</v>
      </c>
      <c r="B14544" s="83" t="s">
        <v>10048</v>
      </c>
      <c r="C14544" s="83" t="s">
        <v>10046</v>
      </c>
      <c r="D14544" s="84">
        <v>164.99</v>
      </c>
      <c r="E14544" s="522" t="s">
        <v>12890</v>
      </c>
    </row>
    <row r="14545" spans="1:5" ht="13.5" x14ac:dyDescent="0.25">
      <c r="A14545" s="83">
        <v>44481</v>
      </c>
      <c r="B14545" s="83" t="s">
        <v>10049</v>
      </c>
      <c r="C14545" s="83" t="s">
        <v>10046</v>
      </c>
      <c r="D14545" s="84">
        <v>185.85</v>
      </c>
      <c r="E14545" s="522" t="s">
        <v>12890</v>
      </c>
    </row>
    <row r="14546" spans="1:5" ht="13.5" x14ac:dyDescent="0.25">
      <c r="A14546" s="83">
        <v>4824</v>
      </c>
      <c r="B14546" s="83" t="s">
        <v>10050</v>
      </c>
      <c r="C14546" s="83" t="s">
        <v>260</v>
      </c>
      <c r="D14546" s="84">
        <v>0.26</v>
      </c>
      <c r="E14546" s="522" t="s">
        <v>12890</v>
      </c>
    </row>
    <row r="14547" spans="1:5" ht="13.5" x14ac:dyDescent="0.25">
      <c r="A14547" s="83">
        <v>11795</v>
      </c>
      <c r="B14547" s="83" t="s">
        <v>10051</v>
      </c>
      <c r="C14547" s="83" t="s">
        <v>184</v>
      </c>
      <c r="D14547" s="84">
        <v>377.35</v>
      </c>
      <c r="E14547" s="522" t="s">
        <v>12890</v>
      </c>
    </row>
    <row r="14548" spans="1:5" ht="13.5" x14ac:dyDescent="0.25">
      <c r="A14548" s="83">
        <v>134</v>
      </c>
      <c r="B14548" s="83" t="s">
        <v>10052</v>
      </c>
      <c r="C14548" s="83" t="s">
        <v>260</v>
      </c>
      <c r="D14548" s="84">
        <v>1.54</v>
      </c>
      <c r="E14548" s="522" t="s">
        <v>12890</v>
      </c>
    </row>
    <row r="14549" spans="1:5" ht="13.5" x14ac:dyDescent="0.25">
      <c r="A14549" s="83">
        <v>4229</v>
      </c>
      <c r="B14549" s="83" t="s">
        <v>10053</v>
      </c>
      <c r="C14549" s="83" t="s">
        <v>260</v>
      </c>
      <c r="D14549" s="84">
        <v>34.72</v>
      </c>
      <c r="E14549" s="522" t="s">
        <v>12890</v>
      </c>
    </row>
    <row r="14550" spans="1:5" ht="13.5" x14ac:dyDescent="0.25">
      <c r="A14550" s="83">
        <v>11731</v>
      </c>
      <c r="B14550" s="83" t="s">
        <v>10054</v>
      </c>
      <c r="C14550" s="83" t="s">
        <v>225</v>
      </c>
      <c r="D14550" s="84">
        <v>12.73</v>
      </c>
      <c r="E14550" s="522" t="s">
        <v>12890</v>
      </c>
    </row>
    <row r="14551" spans="1:5" ht="13.5" x14ac:dyDescent="0.25">
      <c r="A14551" s="83">
        <v>11732</v>
      </c>
      <c r="B14551" s="83" t="s">
        <v>10055</v>
      </c>
      <c r="C14551" s="83" t="s">
        <v>225</v>
      </c>
      <c r="D14551" s="84">
        <v>33.369999999999997</v>
      </c>
      <c r="E14551" s="522" t="s">
        <v>12890</v>
      </c>
    </row>
    <row r="14552" spans="1:5" ht="13.5" x14ac:dyDescent="0.25">
      <c r="A14552" s="83">
        <v>11244</v>
      </c>
      <c r="B14552" s="83" t="s">
        <v>10056</v>
      </c>
      <c r="C14552" s="83" t="s">
        <v>225</v>
      </c>
      <c r="D14552" s="84">
        <v>279.14</v>
      </c>
      <c r="E14552" s="522" t="s">
        <v>12890</v>
      </c>
    </row>
    <row r="14553" spans="1:5" ht="13.5" x14ac:dyDescent="0.25">
      <c r="A14553" s="83">
        <v>11245</v>
      </c>
      <c r="B14553" s="83" t="s">
        <v>10057</v>
      </c>
      <c r="C14553" s="83" t="s">
        <v>225</v>
      </c>
      <c r="D14553" s="84">
        <v>386.1</v>
      </c>
      <c r="E14553" s="522" t="s">
        <v>12890</v>
      </c>
    </row>
    <row r="14554" spans="1:5" ht="13.5" x14ac:dyDescent="0.25">
      <c r="A14554" s="83">
        <v>11235</v>
      </c>
      <c r="B14554" s="83" t="s">
        <v>10058</v>
      </c>
      <c r="C14554" s="83" t="s">
        <v>225</v>
      </c>
      <c r="D14554" s="84">
        <v>213.02</v>
      </c>
      <c r="E14554" s="522" t="s">
        <v>12890</v>
      </c>
    </row>
    <row r="14555" spans="1:5" ht="13.5" x14ac:dyDescent="0.25">
      <c r="A14555" s="83">
        <v>11236</v>
      </c>
      <c r="B14555" s="83" t="s">
        <v>10059</v>
      </c>
      <c r="C14555" s="83" t="s">
        <v>225</v>
      </c>
      <c r="D14555" s="84">
        <v>270.70999999999998</v>
      </c>
      <c r="E14555" s="522" t="s">
        <v>12890</v>
      </c>
    </row>
    <row r="14556" spans="1:5" ht="13.5" x14ac:dyDescent="0.25">
      <c r="A14556" s="83">
        <v>36494</v>
      </c>
      <c r="B14556" s="83" t="s">
        <v>10060</v>
      </c>
      <c r="C14556" s="83" t="s">
        <v>225</v>
      </c>
      <c r="D14556" s="84">
        <v>734320.31</v>
      </c>
      <c r="E14556" s="522" t="s">
        <v>12890</v>
      </c>
    </row>
    <row r="14557" spans="1:5" ht="13.5" x14ac:dyDescent="0.25">
      <c r="A14557" s="83">
        <v>36493</v>
      </c>
      <c r="B14557" s="83" t="s">
        <v>10061</v>
      </c>
      <c r="C14557" s="83" t="s">
        <v>225</v>
      </c>
      <c r="D14557" s="84">
        <v>831955.08</v>
      </c>
      <c r="E14557" s="522" t="s">
        <v>12890</v>
      </c>
    </row>
    <row r="14558" spans="1:5" ht="13.5" x14ac:dyDescent="0.25">
      <c r="A14558" s="83">
        <v>36492</v>
      </c>
      <c r="B14558" s="83" t="s">
        <v>10062</v>
      </c>
      <c r="C14558" s="83" t="s">
        <v>225</v>
      </c>
      <c r="D14558" s="84">
        <v>1545457.03</v>
      </c>
      <c r="E14558" s="522" t="s">
        <v>12890</v>
      </c>
    </row>
    <row r="14559" spans="1:5" ht="13.5" x14ac:dyDescent="0.25">
      <c r="A14559" s="83">
        <v>36499</v>
      </c>
      <c r="B14559" s="83" t="s">
        <v>10065</v>
      </c>
      <c r="C14559" s="83" t="s">
        <v>225</v>
      </c>
      <c r="D14559" s="84">
        <v>4296.28</v>
      </c>
      <c r="E14559" s="522" t="s">
        <v>12890</v>
      </c>
    </row>
    <row r="14560" spans="1:5" ht="13.5" x14ac:dyDescent="0.25">
      <c r="A14560" s="83">
        <v>13533</v>
      </c>
      <c r="B14560" s="83" t="s">
        <v>13400</v>
      </c>
      <c r="C14560" s="83" t="s">
        <v>225</v>
      </c>
      <c r="D14560" s="84">
        <v>196943.48</v>
      </c>
      <c r="E14560" s="522" t="s">
        <v>12890</v>
      </c>
    </row>
    <row r="14561" spans="1:5" ht="13.5" x14ac:dyDescent="0.25">
      <c r="A14561" s="83">
        <v>13333</v>
      </c>
      <c r="B14561" s="83" t="s">
        <v>13401</v>
      </c>
      <c r="C14561" s="83" t="s">
        <v>225</v>
      </c>
      <c r="D14561" s="84">
        <v>220322.1</v>
      </c>
      <c r="E14561" s="522" t="s">
        <v>12890</v>
      </c>
    </row>
    <row r="14562" spans="1:5" ht="13.5" x14ac:dyDescent="0.25">
      <c r="A14562" s="83">
        <v>39585</v>
      </c>
      <c r="B14562" s="83" t="s">
        <v>10066</v>
      </c>
      <c r="C14562" s="83" t="s">
        <v>225</v>
      </c>
      <c r="D14562" s="84">
        <v>142261.97</v>
      </c>
      <c r="E14562" s="522" t="s">
        <v>12890</v>
      </c>
    </row>
    <row r="14563" spans="1:5" ht="13.5" x14ac:dyDescent="0.25">
      <c r="A14563" s="83">
        <v>39586</v>
      </c>
      <c r="B14563" s="83" t="s">
        <v>10067</v>
      </c>
      <c r="C14563" s="83" t="s">
        <v>225</v>
      </c>
      <c r="D14563" s="84">
        <v>166863.66</v>
      </c>
      <c r="E14563" s="522" t="s">
        <v>12890</v>
      </c>
    </row>
    <row r="14564" spans="1:5" ht="13.5" x14ac:dyDescent="0.25">
      <c r="A14564" s="83">
        <v>39587</v>
      </c>
      <c r="B14564" s="83" t="s">
        <v>10068</v>
      </c>
      <c r="C14564" s="83" t="s">
        <v>225</v>
      </c>
      <c r="D14564" s="84">
        <v>203231.39</v>
      </c>
      <c r="E14564" s="522" t="s">
        <v>12890</v>
      </c>
    </row>
    <row r="14565" spans="1:5" ht="13.5" x14ac:dyDescent="0.25">
      <c r="A14565" s="83">
        <v>39588</v>
      </c>
      <c r="B14565" s="83" t="s">
        <v>10069</v>
      </c>
      <c r="C14565" s="83" t="s">
        <v>225</v>
      </c>
      <c r="D14565" s="84">
        <v>235320.55</v>
      </c>
      <c r="E14565" s="522" t="s">
        <v>12890</v>
      </c>
    </row>
    <row r="14566" spans="1:5" ht="13.5" x14ac:dyDescent="0.25">
      <c r="A14566" s="83">
        <v>39584</v>
      </c>
      <c r="B14566" s="83" t="s">
        <v>10070</v>
      </c>
      <c r="C14566" s="83" t="s">
        <v>225</v>
      </c>
      <c r="D14566" s="84">
        <v>126688.03</v>
      </c>
      <c r="E14566" s="522" t="s">
        <v>12890</v>
      </c>
    </row>
    <row r="14567" spans="1:5" ht="13.5" x14ac:dyDescent="0.25">
      <c r="A14567" s="83">
        <v>39590</v>
      </c>
      <c r="B14567" s="83" t="s">
        <v>10071</v>
      </c>
      <c r="C14567" s="83" t="s">
        <v>225</v>
      </c>
      <c r="D14567" s="84">
        <v>123650.25</v>
      </c>
      <c r="E14567" s="522" t="s">
        <v>12890</v>
      </c>
    </row>
    <row r="14568" spans="1:5" ht="13.5" x14ac:dyDescent="0.25">
      <c r="A14568" s="83">
        <v>39592</v>
      </c>
      <c r="B14568" s="83" t="s">
        <v>10072</v>
      </c>
      <c r="C14568" s="83" t="s">
        <v>225</v>
      </c>
      <c r="D14568" s="84">
        <v>177688.4</v>
      </c>
      <c r="E14568" s="522" t="s">
        <v>12890</v>
      </c>
    </row>
    <row r="14569" spans="1:5" ht="13.5" x14ac:dyDescent="0.25">
      <c r="A14569" s="83">
        <v>39593</v>
      </c>
      <c r="B14569" s="83" t="s">
        <v>10073</v>
      </c>
      <c r="C14569" s="83" t="s">
        <v>225</v>
      </c>
      <c r="D14569" s="84">
        <v>203231.39</v>
      </c>
      <c r="E14569" s="522" t="s">
        <v>12890</v>
      </c>
    </row>
    <row r="14570" spans="1:5" ht="13.5" x14ac:dyDescent="0.25">
      <c r="A14570" s="83">
        <v>14254</v>
      </c>
      <c r="B14570" s="83" t="s">
        <v>10074</v>
      </c>
      <c r="C14570" s="83" t="s">
        <v>225</v>
      </c>
      <c r="D14570" s="84">
        <v>115521</v>
      </c>
      <c r="E14570" s="522" t="s">
        <v>12890</v>
      </c>
    </row>
    <row r="14571" spans="1:5" ht="13.5" x14ac:dyDescent="0.25">
      <c r="A14571" s="83">
        <v>44494</v>
      </c>
      <c r="B14571" s="83" t="s">
        <v>10075</v>
      </c>
      <c r="C14571" s="83" t="s">
        <v>225</v>
      </c>
      <c r="D14571" s="84">
        <v>96469.25</v>
      </c>
      <c r="E14571" s="522" t="s">
        <v>12890</v>
      </c>
    </row>
    <row r="14572" spans="1:5" ht="13.5" x14ac:dyDescent="0.25">
      <c r="A14572" s="83">
        <v>25019</v>
      </c>
      <c r="B14572" s="83" t="s">
        <v>10076</v>
      </c>
      <c r="C14572" s="83" t="s">
        <v>225</v>
      </c>
      <c r="D14572" s="84">
        <v>165359.07999999999</v>
      </c>
      <c r="E14572" s="522" t="s">
        <v>12890</v>
      </c>
    </row>
    <row r="14573" spans="1:5" ht="13.5" x14ac:dyDescent="0.25">
      <c r="A14573" s="83">
        <v>36501</v>
      </c>
      <c r="B14573" s="83" t="s">
        <v>10077</v>
      </c>
      <c r="C14573" s="83" t="s">
        <v>225</v>
      </c>
      <c r="D14573" s="84">
        <v>147226.57</v>
      </c>
      <c r="E14573" s="522" t="s">
        <v>12890</v>
      </c>
    </row>
    <row r="14574" spans="1:5" ht="13.5" x14ac:dyDescent="0.25">
      <c r="A14574" s="83">
        <v>44493</v>
      </c>
      <c r="B14574" s="83" t="s">
        <v>10078</v>
      </c>
      <c r="C14574" s="83" t="s">
        <v>225</v>
      </c>
      <c r="D14574" s="84">
        <v>176994.54</v>
      </c>
      <c r="E14574" s="522" t="s">
        <v>12890</v>
      </c>
    </row>
    <row r="14575" spans="1:5" ht="13.5" x14ac:dyDescent="0.25">
      <c r="A14575" s="83">
        <v>36500</v>
      </c>
      <c r="B14575" s="83" t="s">
        <v>10079</v>
      </c>
      <c r="C14575" s="83" t="s">
        <v>225</v>
      </c>
      <c r="D14575" s="84">
        <v>104040.99</v>
      </c>
      <c r="E14575" s="522" t="s">
        <v>12890</v>
      </c>
    </row>
    <row r="14576" spans="1:5" ht="13.5" x14ac:dyDescent="0.25">
      <c r="A14576" s="83">
        <v>20017</v>
      </c>
      <c r="B14576" s="83" t="s">
        <v>10080</v>
      </c>
      <c r="C14576" s="83" t="s">
        <v>206</v>
      </c>
      <c r="D14576" s="84">
        <v>7.08</v>
      </c>
      <c r="E14576" s="522" t="s">
        <v>12890</v>
      </c>
    </row>
    <row r="14577" spans="1:5" ht="13.5" x14ac:dyDescent="0.25">
      <c r="A14577" s="83">
        <v>20007</v>
      </c>
      <c r="B14577" s="83" t="s">
        <v>10081</v>
      </c>
      <c r="C14577" s="83" t="s">
        <v>206</v>
      </c>
      <c r="D14577" s="84">
        <v>4.2300000000000004</v>
      </c>
      <c r="E14577" s="522" t="s">
        <v>12890</v>
      </c>
    </row>
    <row r="14578" spans="1:5" ht="13.5" x14ac:dyDescent="0.25">
      <c r="A14578" s="83">
        <v>39831</v>
      </c>
      <c r="B14578" s="83" t="s">
        <v>10082</v>
      </c>
      <c r="C14578" s="83" t="s">
        <v>8179</v>
      </c>
      <c r="D14578" s="84">
        <v>309.10000000000002</v>
      </c>
      <c r="E14578" s="522" t="s">
        <v>12890</v>
      </c>
    </row>
    <row r="14579" spans="1:5" ht="13.5" x14ac:dyDescent="0.25">
      <c r="A14579" s="83">
        <v>36888</v>
      </c>
      <c r="B14579" s="83" t="s">
        <v>10083</v>
      </c>
      <c r="C14579" s="83" t="s">
        <v>206</v>
      </c>
      <c r="D14579" s="84">
        <v>26.32</v>
      </c>
      <c r="E14579" s="522" t="s">
        <v>12890</v>
      </c>
    </row>
    <row r="14580" spans="1:5" ht="13.5" x14ac:dyDescent="0.25">
      <c r="A14580" s="83">
        <v>39836</v>
      </c>
      <c r="B14580" s="83" t="s">
        <v>10084</v>
      </c>
      <c r="C14580" s="83" t="s">
        <v>8179</v>
      </c>
      <c r="D14580" s="84">
        <v>271.60000000000002</v>
      </c>
      <c r="E14580" s="522" t="s">
        <v>12890</v>
      </c>
    </row>
    <row r="14581" spans="1:5" ht="13.5" x14ac:dyDescent="0.25">
      <c r="A14581" s="83">
        <v>39830</v>
      </c>
      <c r="B14581" s="83" t="s">
        <v>10085</v>
      </c>
      <c r="C14581" s="83" t="s">
        <v>8179</v>
      </c>
      <c r="D14581" s="84">
        <v>309.76</v>
      </c>
      <c r="E14581" s="522" t="s">
        <v>12890</v>
      </c>
    </row>
    <row r="14582" spans="1:5" ht="13.5" x14ac:dyDescent="0.25">
      <c r="A14582" s="83">
        <v>40527</v>
      </c>
      <c r="B14582" s="83" t="s">
        <v>10086</v>
      </c>
      <c r="C14582" s="83" t="s">
        <v>225</v>
      </c>
      <c r="D14582" s="84">
        <v>2565.65</v>
      </c>
      <c r="E14582" s="522" t="s">
        <v>12890</v>
      </c>
    </row>
    <row r="14583" spans="1:5" ht="13.5" x14ac:dyDescent="0.25">
      <c r="A14583" s="83">
        <v>36497</v>
      </c>
      <c r="B14583" s="83" t="s">
        <v>10087</v>
      </c>
      <c r="C14583" s="83" t="s">
        <v>225</v>
      </c>
      <c r="D14583" s="84">
        <v>2928.96</v>
      </c>
      <c r="E14583" s="522" t="s">
        <v>12890</v>
      </c>
    </row>
    <row r="14584" spans="1:5" ht="13.5" x14ac:dyDescent="0.25">
      <c r="A14584" s="83">
        <v>36487</v>
      </c>
      <c r="B14584" s="83" t="s">
        <v>10088</v>
      </c>
      <c r="C14584" s="83" t="s">
        <v>225</v>
      </c>
      <c r="D14584" s="84">
        <v>5099.78</v>
      </c>
      <c r="E14584" s="522" t="s">
        <v>12890</v>
      </c>
    </row>
    <row r="14585" spans="1:5" ht="13.5" x14ac:dyDescent="0.25">
      <c r="A14585" s="83">
        <v>44475</v>
      </c>
      <c r="B14585" s="83" t="s">
        <v>10089</v>
      </c>
      <c r="C14585" s="83" t="s">
        <v>225</v>
      </c>
      <c r="D14585" s="84">
        <v>1284071.96</v>
      </c>
      <c r="E14585" s="522" t="s">
        <v>12890</v>
      </c>
    </row>
    <row r="14586" spans="1:5" ht="13.5" x14ac:dyDescent="0.25">
      <c r="A14586" s="83">
        <v>44474</v>
      </c>
      <c r="B14586" s="83" t="s">
        <v>10090</v>
      </c>
      <c r="C14586" s="83" t="s">
        <v>225</v>
      </c>
      <c r="D14586" s="84">
        <v>2469369.14</v>
      </c>
      <c r="E14586" s="522" t="s">
        <v>12890</v>
      </c>
    </row>
    <row r="14587" spans="1:5" ht="13.5" x14ac:dyDescent="0.25">
      <c r="A14587" s="83">
        <v>44490</v>
      </c>
      <c r="B14587" s="83" t="s">
        <v>10091</v>
      </c>
      <c r="C14587" s="83" t="s">
        <v>225</v>
      </c>
      <c r="D14587" s="84">
        <v>4197927.53</v>
      </c>
      <c r="E14587" s="522" t="s">
        <v>12890</v>
      </c>
    </row>
    <row r="14588" spans="1:5" ht="13.5" x14ac:dyDescent="0.25">
      <c r="A14588" s="83">
        <v>37776</v>
      </c>
      <c r="B14588" s="83" t="s">
        <v>10092</v>
      </c>
      <c r="C14588" s="83" t="s">
        <v>225</v>
      </c>
      <c r="D14588" s="84">
        <v>257279.3</v>
      </c>
      <c r="E14588" s="522" t="s">
        <v>12890</v>
      </c>
    </row>
    <row r="14589" spans="1:5" ht="13.5" x14ac:dyDescent="0.25">
      <c r="A14589" s="83">
        <v>37775</v>
      </c>
      <c r="B14589" s="83" t="s">
        <v>10093</v>
      </c>
      <c r="C14589" s="83" t="s">
        <v>225</v>
      </c>
      <c r="D14589" s="84">
        <v>405234.37</v>
      </c>
      <c r="E14589" s="522" t="s">
        <v>12890</v>
      </c>
    </row>
    <row r="14590" spans="1:5" ht="13.5" x14ac:dyDescent="0.25">
      <c r="A14590" s="83">
        <v>36491</v>
      </c>
      <c r="B14590" s="83" t="s">
        <v>10094</v>
      </c>
      <c r="C14590" s="83" t="s">
        <v>225</v>
      </c>
      <c r="D14590" s="84">
        <v>1500703.12</v>
      </c>
      <c r="E14590" s="522" t="s">
        <v>12890</v>
      </c>
    </row>
    <row r="14591" spans="1:5" ht="13.5" x14ac:dyDescent="0.25">
      <c r="A14591" s="83">
        <v>10712</v>
      </c>
      <c r="B14591" s="83" t="s">
        <v>10095</v>
      </c>
      <c r="C14591" s="83" t="s">
        <v>225</v>
      </c>
      <c r="D14591" s="84">
        <v>101308.59</v>
      </c>
      <c r="E14591" s="522" t="s">
        <v>12890</v>
      </c>
    </row>
    <row r="14592" spans="1:5" ht="13.5" x14ac:dyDescent="0.25">
      <c r="A14592" s="83">
        <v>3363</v>
      </c>
      <c r="B14592" s="83" t="s">
        <v>10096</v>
      </c>
      <c r="C14592" s="83" t="s">
        <v>225</v>
      </c>
      <c r="D14592" s="84">
        <v>142500</v>
      </c>
      <c r="E14592" s="522" t="s">
        <v>12890</v>
      </c>
    </row>
    <row r="14593" spans="1:5" ht="13.5" x14ac:dyDescent="0.25">
      <c r="A14593" s="83">
        <v>3365</v>
      </c>
      <c r="B14593" s="83" t="s">
        <v>10097</v>
      </c>
      <c r="C14593" s="83" t="s">
        <v>225</v>
      </c>
      <c r="D14593" s="84">
        <v>333093.75</v>
      </c>
      <c r="E14593" s="522" t="s">
        <v>12890</v>
      </c>
    </row>
    <row r="14594" spans="1:5" ht="13.5" x14ac:dyDescent="0.25">
      <c r="A14594" s="83">
        <v>7569</v>
      </c>
      <c r="B14594" s="83" t="s">
        <v>10098</v>
      </c>
      <c r="C14594" s="83" t="s">
        <v>225</v>
      </c>
      <c r="D14594" s="84">
        <v>81.760000000000005</v>
      </c>
      <c r="E14594" s="522" t="s">
        <v>12890</v>
      </c>
    </row>
    <row r="14595" spans="1:5" ht="13.5" x14ac:dyDescent="0.25">
      <c r="A14595" s="83">
        <v>34349</v>
      </c>
      <c r="B14595" s="83" t="s">
        <v>10099</v>
      </c>
      <c r="C14595" s="83" t="s">
        <v>225</v>
      </c>
      <c r="D14595" s="84">
        <v>40.24</v>
      </c>
      <c r="E14595" s="522" t="s">
        <v>12890</v>
      </c>
    </row>
    <row r="14596" spans="1:5" ht="13.5" x14ac:dyDescent="0.25">
      <c r="A14596" s="83">
        <v>3378</v>
      </c>
      <c r="B14596" s="83" t="s">
        <v>13402</v>
      </c>
      <c r="C14596" s="83" t="s">
        <v>225</v>
      </c>
      <c r="D14596" s="84">
        <v>96.42</v>
      </c>
      <c r="E14596" s="522" t="s">
        <v>12890</v>
      </c>
    </row>
    <row r="14597" spans="1:5" ht="13.5" x14ac:dyDescent="0.25">
      <c r="A14597" s="83">
        <v>3380</v>
      </c>
      <c r="B14597" s="83" t="s">
        <v>13403</v>
      </c>
      <c r="C14597" s="83" t="s">
        <v>225</v>
      </c>
      <c r="D14597" s="84">
        <v>67.5</v>
      </c>
      <c r="E14597" s="522" t="s">
        <v>12890</v>
      </c>
    </row>
    <row r="14598" spans="1:5" ht="13.5" x14ac:dyDescent="0.25">
      <c r="A14598" s="83">
        <v>3379</v>
      </c>
      <c r="B14598" s="83" t="s">
        <v>13404</v>
      </c>
      <c r="C14598" s="83" t="s">
        <v>225</v>
      </c>
      <c r="D14598" s="84">
        <v>65.17</v>
      </c>
      <c r="E14598" s="522" t="s">
        <v>12890</v>
      </c>
    </row>
    <row r="14599" spans="1:5" ht="13.5" x14ac:dyDescent="0.25">
      <c r="A14599" s="83">
        <v>11991</v>
      </c>
      <c r="B14599" s="83" t="s">
        <v>10100</v>
      </c>
      <c r="C14599" s="83" t="s">
        <v>225</v>
      </c>
      <c r="D14599" s="84">
        <v>75.66</v>
      </c>
      <c r="E14599" s="522" t="s">
        <v>12890</v>
      </c>
    </row>
    <row r="14600" spans="1:5" ht="13.5" x14ac:dyDescent="0.25">
      <c r="A14600" s="83">
        <v>11029</v>
      </c>
      <c r="B14600" s="83" t="s">
        <v>10102</v>
      </c>
      <c r="C14600" s="83" t="s">
        <v>9167</v>
      </c>
      <c r="D14600" s="84">
        <v>2.54</v>
      </c>
      <c r="E14600" s="522" t="s">
        <v>12890</v>
      </c>
    </row>
    <row r="14601" spans="1:5" ht="13.5" x14ac:dyDescent="0.25">
      <c r="A14601" s="83">
        <v>4316</v>
      </c>
      <c r="B14601" s="83" t="s">
        <v>10103</v>
      </c>
      <c r="C14601" s="83" t="s">
        <v>225</v>
      </c>
      <c r="D14601" s="84">
        <v>2.57</v>
      </c>
      <c r="E14601" s="522" t="s">
        <v>12890</v>
      </c>
    </row>
    <row r="14602" spans="1:5" ht="13.5" x14ac:dyDescent="0.25">
      <c r="A14602" s="83">
        <v>4313</v>
      </c>
      <c r="B14602" s="83" t="s">
        <v>10104</v>
      </c>
      <c r="C14602" s="83" t="s">
        <v>9167</v>
      </c>
      <c r="D14602" s="84">
        <v>3.68</v>
      </c>
      <c r="E14602" s="522" t="s">
        <v>12890</v>
      </c>
    </row>
    <row r="14603" spans="1:5" ht="13.5" x14ac:dyDescent="0.25">
      <c r="A14603" s="83">
        <v>4317</v>
      </c>
      <c r="B14603" s="83" t="s">
        <v>10105</v>
      </c>
      <c r="C14603" s="83" t="s">
        <v>225</v>
      </c>
      <c r="D14603" s="84">
        <v>4.1900000000000004</v>
      </c>
      <c r="E14603" s="522" t="s">
        <v>12890</v>
      </c>
    </row>
    <row r="14604" spans="1:5" ht="13.5" x14ac:dyDescent="0.25">
      <c r="A14604" s="83">
        <v>4314</v>
      </c>
      <c r="B14604" s="83" t="s">
        <v>10106</v>
      </c>
      <c r="C14604" s="83" t="s">
        <v>9167</v>
      </c>
      <c r="D14604" s="84">
        <v>4.91</v>
      </c>
      <c r="E14604" s="522" t="s">
        <v>12890</v>
      </c>
    </row>
    <row r="14605" spans="1:5" ht="13.5" x14ac:dyDescent="0.25">
      <c r="A14605" s="83">
        <v>10921</v>
      </c>
      <c r="B14605" s="83" t="s">
        <v>10107</v>
      </c>
      <c r="C14605" s="83" t="s">
        <v>225</v>
      </c>
      <c r="D14605" s="84">
        <v>5608</v>
      </c>
      <c r="E14605" s="522" t="s">
        <v>12890</v>
      </c>
    </row>
    <row r="14606" spans="1:5" ht="13.5" x14ac:dyDescent="0.25">
      <c r="A14606" s="83">
        <v>10922</v>
      </c>
      <c r="B14606" s="83" t="s">
        <v>10108</v>
      </c>
      <c r="C14606" s="83" t="s">
        <v>225</v>
      </c>
      <c r="D14606" s="84">
        <v>5079.58</v>
      </c>
      <c r="E14606" s="522" t="s">
        <v>12890</v>
      </c>
    </row>
    <row r="14607" spans="1:5" ht="13.5" x14ac:dyDescent="0.25">
      <c r="A14607" s="83">
        <v>10923</v>
      </c>
      <c r="B14607" s="83" t="s">
        <v>10109</v>
      </c>
      <c r="C14607" s="83" t="s">
        <v>225</v>
      </c>
      <c r="D14607" s="84">
        <v>3002.25</v>
      </c>
      <c r="E14607" s="522" t="s">
        <v>12890</v>
      </c>
    </row>
    <row r="14608" spans="1:5" ht="13.5" x14ac:dyDescent="0.25">
      <c r="A14608" s="83">
        <v>10924</v>
      </c>
      <c r="B14608" s="83" t="s">
        <v>10110</v>
      </c>
      <c r="C14608" s="83" t="s">
        <v>225</v>
      </c>
      <c r="D14608" s="84">
        <v>3161.95</v>
      </c>
      <c r="E14608" s="522" t="s">
        <v>12890</v>
      </c>
    </row>
    <row r="14609" spans="1:5" ht="13.5" x14ac:dyDescent="0.25">
      <c r="A14609" s="83">
        <v>37772</v>
      </c>
      <c r="B14609" s="83" t="s">
        <v>10111</v>
      </c>
      <c r="C14609" s="83" t="s">
        <v>225</v>
      </c>
      <c r="D14609" s="84">
        <v>323232.76</v>
      </c>
      <c r="E14609" s="522" t="s">
        <v>12890</v>
      </c>
    </row>
    <row r="14610" spans="1:5" ht="13.5" x14ac:dyDescent="0.25">
      <c r="A14610" s="83">
        <v>37771</v>
      </c>
      <c r="B14610" s="83" t="s">
        <v>10112</v>
      </c>
      <c r="C14610" s="83" t="s">
        <v>225</v>
      </c>
      <c r="D14610" s="84">
        <v>343868.18</v>
      </c>
      <c r="E14610" s="522" t="s">
        <v>12890</v>
      </c>
    </row>
    <row r="14611" spans="1:5" ht="13.5" x14ac:dyDescent="0.25">
      <c r="A14611" s="83">
        <v>12772</v>
      </c>
      <c r="B14611" s="83" t="s">
        <v>10113</v>
      </c>
      <c r="C14611" s="83" t="s">
        <v>225</v>
      </c>
      <c r="D14611" s="84">
        <v>798.23</v>
      </c>
      <c r="E14611" s="522" t="s">
        <v>12890</v>
      </c>
    </row>
    <row r="14612" spans="1:5" ht="13.5" x14ac:dyDescent="0.25">
      <c r="A14612" s="83">
        <v>12770</v>
      </c>
      <c r="B14612" s="83" t="s">
        <v>10114</v>
      </c>
      <c r="C14612" s="83" t="s">
        <v>225</v>
      </c>
      <c r="D14612" s="84">
        <v>480.29</v>
      </c>
      <c r="E14612" s="522" t="s">
        <v>12890</v>
      </c>
    </row>
    <row r="14613" spans="1:5" ht="13.5" x14ac:dyDescent="0.25">
      <c r="A14613" s="83">
        <v>12775</v>
      </c>
      <c r="B14613" s="83" t="s">
        <v>10115</v>
      </c>
      <c r="C14613" s="83" t="s">
        <v>225</v>
      </c>
      <c r="D14613" s="84">
        <v>351.76</v>
      </c>
      <c r="E14613" s="522" t="s">
        <v>12890</v>
      </c>
    </row>
    <row r="14614" spans="1:5" ht="13.5" x14ac:dyDescent="0.25">
      <c r="A14614" s="83">
        <v>12768</v>
      </c>
      <c r="B14614" s="83" t="s">
        <v>10116</v>
      </c>
      <c r="C14614" s="83" t="s">
        <v>225</v>
      </c>
      <c r="D14614" s="84">
        <v>1122.94</v>
      </c>
      <c r="E14614" s="522" t="s">
        <v>12890</v>
      </c>
    </row>
    <row r="14615" spans="1:5" ht="13.5" x14ac:dyDescent="0.25">
      <c r="A14615" s="83">
        <v>12769</v>
      </c>
      <c r="B14615" s="83" t="s">
        <v>10117</v>
      </c>
      <c r="C14615" s="83" t="s">
        <v>225</v>
      </c>
      <c r="D14615" s="84">
        <v>92</v>
      </c>
      <c r="E14615" s="522" t="s">
        <v>12890</v>
      </c>
    </row>
    <row r="14616" spans="1:5" ht="13.5" x14ac:dyDescent="0.25">
      <c r="A14616" s="83">
        <v>12773</v>
      </c>
      <c r="B14616" s="83" t="s">
        <v>10118</v>
      </c>
      <c r="C14616" s="83" t="s">
        <v>225</v>
      </c>
      <c r="D14616" s="84">
        <v>98.76</v>
      </c>
      <c r="E14616" s="522" t="s">
        <v>12890</v>
      </c>
    </row>
    <row r="14617" spans="1:5" ht="13.5" x14ac:dyDescent="0.25">
      <c r="A14617" s="83">
        <v>12774</v>
      </c>
      <c r="B14617" s="83" t="s">
        <v>10119</v>
      </c>
      <c r="C14617" s="83" t="s">
        <v>225</v>
      </c>
      <c r="D14617" s="84">
        <v>121.76</v>
      </c>
      <c r="E14617" s="522" t="s">
        <v>12890</v>
      </c>
    </row>
    <row r="14618" spans="1:5" ht="13.5" x14ac:dyDescent="0.25">
      <c r="A14618" s="83">
        <v>12776</v>
      </c>
      <c r="B14618" s="83" t="s">
        <v>10120</v>
      </c>
      <c r="C14618" s="83" t="s">
        <v>225</v>
      </c>
      <c r="D14618" s="84">
        <v>1812.94</v>
      </c>
      <c r="E14618" s="522" t="s">
        <v>12890</v>
      </c>
    </row>
    <row r="14619" spans="1:5" ht="13.5" x14ac:dyDescent="0.25">
      <c r="A14619" s="83">
        <v>12777</v>
      </c>
      <c r="B14619" s="83" t="s">
        <v>10121</v>
      </c>
      <c r="C14619" s="83" t="s">
        <v>225</v>
      </c>
      <c r="D14619" s="84">
        <v>2367.64</v>
      </c>
      <c r="E14619" s="522" t="s">
        <v>12890</v>
      </c>
    </row>
    <row r="14620" spans="1:5" ht="13.5" x14ac:dyDescent="0.25">
      <c r="A14620" s="83">
        <v>3391</v>
      </c>
      <c r="B14620" s="83" t="s">
        <v>10122</v>
      </c>
      <c r="C14620" s="83" t="s">
        <v>225</v>
      </c>
      <c r="D14620" s="84">
        <v>42.5</v>
      </c>
      <c r="E14620" s="522" t="s">
        <v>12890</v>
      </c>
    </row>
    <row r="14621" spans="1:5" ht="13.5" x14ac:dyDescent="0.25">
      <c r="A14621" s="83">
        <v>3389</v>
      </c>
      <c r="B14621" s="83" t="s">
        <v>10123</v>
      </c>
      <c r="C14621" s="83" t="s">
        <v>225</v>
      </c>
      <c r="D14621" s="84">
        <v>22.05</v>
      </c>
      <c r="E14621" s="522" t="s">
        <v>12890</v>
      </c>
    </row>
    <row r="14622" spans="1:5" ht="13.5" x14ac:dyDescent="0.25">
      <c r="A14622" s="83">
        <v>3390</v>
      </c>
      <c r="B14622" s="83" t="s">
        <v>10124</v>
      </c>
      <c r="C14622" s="83" t="s">
        <v>225</v>
      </c>
      <c r="D14622" s="84">
        <v>24.81</v>
      </c>
      <c r="E14622" s="522" t="s">
        <v>12890</v>
      </c>
    </row>
    <row r="14623" spans="1:5" ht="13.5" x14ac:dyDescent="0.25">
      <c r="A14623" s="83">
        <v>12873</v>
      </c>
      <c r="B14623" s="83" t="s">
        <v>13405</v>
      </c>
      <c r="C14623" s="83" t="s">
        <v>547</v>
      </c>
      <c r="D14623" s="84">
        <v>17.79</v>
      </c>
      <c r="E14623" s="522" t="s">
        <v>12890</v>
      </c>
    </row>
    <row r="14624" spans="1:5" ht="13.5" x14ac:dyDescent="0.25">
      <c r="A14624" s="83">
        <v>41076</v>
      </c>
      <c r="B14624" s="83" t="s">
        <v>10126</v>
      </c>
      <c r="C14624" s="83" t="s">
        <v>232</v>
      </c>
      <c r="D14624" s="84">
        <v>3127.42</v>
      </c>
      <c r="E14624" s="522" t="s">
        <v>12890</v>
      </c>
    </row>
    <row r="14625" spans="1:5" ht="13.5" x14ac:dyDescent="0.25">
      <c r="A14625" s="83">
        <v>140</v>
      </c>
      <c r="B14625" s="83" t="s">
        <v>10127</v>
      </c>
      <c r="C14625" s="83" t="s">
        <v>260</v>
      </c>
      <c r="D14625" s="84">
        <v>17.22</v>
      </c>
      <c r="E14625" s="522" t="s">
        <v>12890</v>
      </c>
    </row>
    <row r="14626" spans="1:5" ht="13.5" x14ac:dyDescent="0.25">
      <c r="A14626" s="83">
        <v>151</v>
      </c>
      <c r="B14626" s="83" t="s">
        <v>10128</v>
      </c>
      <c r="C14626" s="83" t="s">
        <v>7331</v>
      </c>
      <c r="D14626" s="84">
        <v>25.41</v>
      </c>
      <c r="E14626" s="522" t="s">
        <v>12890</v>
      </c>
    </row>
    <row r="14627" spans="1:5" ht="13.5" x14ac:dyDescent="0.25">
      <c r="A14627" s="83">
        <v>7340</v>
      </c>
      <c r="B14627" s="83" t="s">
        <v>10129</v>
      </c>
      <c r="C14627" s="83" t="s">
        <v>7331</v>
      </c>
      <c r="D14627" s="84">
        <v>27.74</v>
      </c>
      <c r="E14627" s="522" t="s">
        <v>12890</v>
      </c>
    </row>
    <row r="14628" spans="1:5" ht="13.5" x14ac:dyDescent="0.25">
      <c r="A14628" s="83">
        <v>2701</v>
      </c>
      <c r="B14628" s="83" t="s">
        <v>10130</v>
      </c>
      <c r="C14628" s="83" t="s">
        <v>547</v>
      </c>
      <c r="D14628" s="84">
        <v>21.87</v>
      </c>
      <c r="E14628" s="522" t="s">
        <v>12890</v>
      </c>
    </row>
    <row r="14629" spans="1:5" ht="13.5" x14ac:dyDescent="0.25">
      <c r="A14629" s="83">
        <v>40929</v>
      </c>
      <c r="B14629" s="83" t="s">
        <v>10131</v>
      </c>
      <c r="C14629" s="83" t="s">
        <v>232</v>
      </c>
      <c r="D14629" s="84">
        <v>3845.37</v>
      </c>
      <c r="E14629" s="522" t="s">
        <v>12890</v>
      </c>
    </row>
    <row r="14630" spans="1:5" ht="13.5" x14ac:dyDescent="0.25">
      <c r="A14630" s="83">
        <v>38114</v>
      </c>
      <c r="B14630" s="83" t="s">
        <v>10132</v>
      </c>
      <c r="C14630" s="83" t="s">
        <v>225</v>
      </c>
      <c r="D14630" s="84">
        <v>19.78</v>
      </c>
      <c r="E14630" s="522" t="s">
        <v>12890</v>
      </c>
    </row>
    <row r="14631" spans="1:5" ht="13.5" x14ac:dyDescent="0.25">
      <c r="A14631" s="83">
        <v>38064</v>
      </c>
      <c r="B14631" s="83" t="s">
        <v>10133</v>
      </c>
      <c r="C14631" s="83" t="s">
        <v>225</v>
      </c>
      <c r="D14631" s="84">
        <v>22.12</v>
      </c>
      <c r="E14631" s="522" t="s">
        <v>12890</v>
      </c>
    </row>
    <row r="14632" spans="1:5" ht="13.5" x14ac:dyDescent="0.25">
      <c r="A14632" s="83">
        <v>38115</v>
      </c>
      <c r="B14632" s="83" t="s">
        <v>10134</v>
      </c>
      <c r="C14632" s="83" t="s">
        <v>225</v>
      </c>
      <c r="D14632" s="84">
        <v>21.12</v>
      </c>
      <c r="E14632" s="522" t="s">
        <v>12890</v>
      </c>
    </row>
    <row r="14633" spans="1:5" ht="13.5" x14ac:dyDescent="0.25">
      <c r="A14633" s="83">
        <v>38065</v>
      </c>
      <c r="B14633" s="83" t="s">
        <v>10135</v>
      </c>
      <c r="C14633" s="83" t="s">
        <v>225</v>
      </c>
      <c r="D14633" s="84">
        <v>31.38</v>
      </c>
      <c r="E14633" s="522" t="s">
        <v>12890</v>
      </c>
    </row>
    <row r="14634" spans="1:5" ht="13.5" x14ac:dyDescent="0.25">
      <c r="A14634" s="83">
        <v>38078</v>
      </c>
      <c r="B14634" s="83" t="s">
        <v>10136</v>
      </c>
      <c r="C14634" s="83" t="s">
        <v>225</v>
      </c>
      <c r="D14634" s="84">
        <v>18.309999999999999</v>
      </c>
      <c r="E14634" s="522" t="s">
        <v>12890</v>
      </c>
    </row>
    <row r="14635" spans="1:5" ht="13.5" x14ac:dyDescent="0.25">
      <c r="A14635" s="83">
        <v>38113</v>
      </c>
      <c r="B14635" s="83" t="s">
        <v>10137</v>
      </c>
      <c r="C14635" s="83" t="s">
        <v>225</v>
      </c>
      <c r="D14635" s="84">
        <v>9.94</v>
      </c>
      <c r="E14635" s="522" t="s">
        <v>12890</v>
      </c>
    </row>
    <row r="14636" spans="1:5" ht="13.5" x14ac:dyDescent="0.25">
      <c r="A14636" s="83">
        <v>38063</v>
      </c>
      <c r="B14636" s="83" t="s">
        <v>10138</v>
      </c>
      <c r="C14636" s="83" t="s">
        <v>225</v>
      </c>
      <c r="D14636" s="84">
        <v>10.67</v>
      </c>
      <c r="E14636" s="522" t="s">
        <v>12890</v>
      </c>
    </row>
    <row r="14637" spans="1:5" ht="13.5" x14ac:dyDescent="0.25">
      <c r="A14637" s="83">
        <v>38080</v>
      </c>
      <c r="B14637" s="83" t="s">
        <v>10139</v>
      </c>
      <c r="C14637" s="83" t="s">
        <v>225</v>
      </c>
      <c r="D14637" s="84">
        <v>31.79</v>
      </c>
      <c r="E14637" s="522" t="s">
        <v>12890</v>
      </c>
    </row>
    <row r="14638" spans="1:5" ht="13.5" x14ac:dyDescent="0.25">
      <c r="A14638" s="83">
        <v>38069</v>
      </c>
      <c r="B14638" s="83" t="s">
        <v>10140</v>
      </c>
      <c r="C14638" s="83" t="s">
        <v>225</v>
      </c>
      <c r="D14638" s="84">
        <v>17.39</v>
      </c>
      <c r="E14638" s="522" t="s">
        <v>12890</v>
      </c>
    </row>
    <row r="14639" spans="1:5" ht="13.5" x14ac:dyDescent="0.25">
      <c r="A14639" s="83">
        <v>38077</v>
      </c>
      <c r="B14639" s="83" t="s">
        <v>10141</v>
      </c>
      <c r="C14639" s="83" t="s">
        <v>225</v>
      </c>
      <c r="D14639" s="84">
        <v>16.989999999999998</v>
      </c>
      <c r="E14639" s="522" t="s">
        <v>12890</v>
      </c>
    </row>
    <row r="14640" spans="1:5" ht="13.5" x14ac:dyDescent="0.25">
      <c r="A14640" s="83">
        <v>38073</v>
      </c>
      <c r="B14640" s="83" t="s">
        <v>10142</v>
      </c>
      <c r="C14640" s="83" t="s">
        <v>225</v>
      </c>
      <c r="D14640" s="84">
        <v>25.89</v>
      </c>
      <c r="E14640" s="522" t="s">
        <v>12890</v>
      </c>
    </row>
    <row r="14641" spans="1:5" ht="13.5" x14ac:dyDescent="0.25">
      <c r="A14641" s="83">
        <v>38112</v>
      </c>
      <c r="B14641" s="83" t="s">
        <v>10143</v>
      </c>
      <c r="C14641" s="83" t="s">
        <v>225</v>
      </c>
      <c r="D14641" s="84">
        <v>7.63</v>
      </c>
      <c r="E14641" s="522" t="s">
        <v>12890</v>
      </c>
    </row>
    <row r="14642" spans="1:5" ht="13.5" x14ac:dyDescent="0.25">
      <c r="A14642" s="83">
        <v>38062</v>
      </c>
      <c r="B14642" s="83" t="s">
        <v>10144</v>
      </c>
      <c r="C14642" s="83" t="s">
        <v>225</v>
      </c>
      <c r="D14642" s="84">
        <v>7.84</v>
      </c>
      <c r="E14642" s="522" t="s">
        <v>12890</v>
      </c>
    </row>
    <row r="14643" spans="1:5" ht="13.5" x14ac:dyDescent="0.25">
      <c r="A14643" s="83">
        <v>12128</v>
      </c>
      <c r="B14643" s="83" t="s">
        <v>10145</v>
      </c>
      <c r="C14643" s="83" t="s">
        <v>225</v>
      </c>
      <c r="D14643" s="84">
        <v>10.48</v>
      </c>
      <c r="E14643" s="522" t="s">
        <v>12890</v>
      </c>
    </row>
    <row r="14644" spans="1:5" ht="13.5" x14ac:dyDescent="0.25">
      <c r="A14644" s="83">
        <v>12129</v>
      </c>
      <c r="B14644" s="83" t="s">
        <v>10146</v>
      </c>
      <c r="C14644" s="83" t="s">
        <v>225</v>
      </c>
      <c r="D14644" s="84">
        <v>13.85</v>
      </c>
      <c r="E14644" s="522" t="s">
        <v>12890</v>
      </c>
    </row>
    <row r="14645" spans="1:5" ht="13.5" x14ac:dyDescent="0.25">
      <c r="A14645" s="83">
        <v>38081</v>
      </c>
      <c r="B14645" s="83" t="s">
        <v>10147</v>
      </c>
      <c r="C14645" s="83" t="s">
        <v>225</v>
      </c>
      <c r="D14645" s="84">
        <v>26.97</v>
      </c>
      <c r="E14645" s="522" t="s">
        <v>12890</v>
      </c>
    </row>
    <row r="14646" spans="1:5" ht="13.5" x14ac:dyDescent="0.25">
      <c r="A14646" s="83">
        <v>38070</v>
      </c>
      <c r="B14646" s="83" t="s">
        <v>10148</v>
      </c>
      <c r="C14646" s="83" t="s">
        <v>225</v>
      </c>
      <c r="D14646" s="84">
        <v>18.579999999999998</v>
      </c>
      <c r="E14646" s="522" t="s">
        <v>12890</v>
      </c>
    </row>
    <row r="14647" spans="1:5" ht="13.5" x14ac:dyDescent="0.25">
      <c r="A14647" s="83">
        <v>38074</v>
      </c>
      <c r="B14647" s="83" t="s">
        <v>10149</v>
      </c>
      <c r="C14647" s="83" t="s">
        <v>225</v>
      </c>
      <c r="D14647" s="84">
        <v>28.26</v>
      </c>
      <c r="E14647" s="522" t="s">
        <v>12890</v>
      </c>
    </row>
    <row r="14648" spans="1:5" ht="13.5" x14ac:dyDescent="0.25">
      <c r="A14648" s="83">
        <v>38079</v>
      </c>
      <c r="B14648" s="83" t="s">
        <v>10150</v>
      </c>
      <c r="C14648" s="83" t="s">
        <v>225</v>
      </c>
      <c r="D14648" s="84">
        <v>24.25</v>
      </c>
      <c r="E14648" s="522" t="s">
        <v>12890</v>
      </c>
    </row>
    <row r="14649" spans="1:5" ht="13.5" x14ac:dyDescent="0.25">
      <c r="A14649" s="83">
        <v>38072</v>
      </c>
      <c r="B14649" s="83" t="s">
        <v>10151</v>
      </c>
      <c r="C14649" s="83" t="s">
        <v>225</v>
      </c>
      <c r="D14649" s="84">
        <v>23.31</v>
      </c>
      <c r="E14649" s="522" t="s">
        <v>12890</v>
      </c>
    </row>
    <row r="14650" spans="1:5" ht="13.5" x14ac:dyDescent="0.25">
      <c r="A14650" s="83">
        <v>38068</v>
      </c>
      <c r="B14650" s="83" t="s">
        <v>10152</v>
      </c>
      <c r="C14650" s="83" t="s">
        <v>225</v>
      </c>
      <c r="D14650" s="84">
        <v>16.09</v>
      </c>
      <c r="E14650" s="522" t="s">
        <v>12890</v>
      </c>
    </row>
    <row r="14651" spans="1:5" ht="13.5" x14ac:dyDescent="0.25">
      <c r="A14651" s="83">
        <v>38071</v>
      </c>
      <c r="B14651" s="83" t="s">
        <v>10153</v>
      </c>
      <c r="C14651" s="83" t="s">
        <v>225</v>
      </c>
      <c r="D14651" s="84">
        <v>19.239999999999998</v>
      </c>
      <c r="E14651" s="522" t="s">
        <v>12890</v>
      </c>
    </row>
    <row r="14652" spans="1:5" ht="13.5" x14ac:dyDescent="0.25">
      <c r="A14652" s="83">
        <v>38412</v>
      </c>
      <c r="B14652" s="83" t="s">
        <v>10154</v>
      </c>
      <c r="C14652" s="83" t="s">
        <v>225</v>
      </c>
      <c r="D14652" s="84">
        <v>1790</v>
      </c>
      <c r="E14652" s="522" t="s">
        <v>12890</v>
      </c>
    </row>
    <row r="14653" spans="1:5" ht="13.5" x14ac:dyDescent="0.25">
      <c r="A14653" s="83">
        <v>3405</v>
      </c>
      <c r="B14653" s="83" t="s">
        <v>10155</v>
      </c>
      <c r="C14653" s="83" t="s">
        <v>225</v>
      </c>
      <c r="D14653" s="84">
        <v>93.11</v>
      </c>
      <c r="E14653" s="522" t="s">
        <v>12890</v>
      </c>
    </row>
    <row r="14654" spans="1:5" ht="13.5" x14ac:dyDescent="0.25">
      <c r="A14654" s="83">
        <v>3394</v>
      </c>
      <c r="B14654" s="83" t="s">
        <v>10156</v>
      </c>
      <c r="C14654" s="83" t="s">
        <v>225</v>
      </c>
      <c r="D14654" s="84">
        <v>491.49</v>
      </c>
      <c r="E14654" s="522" t="s">
        <v>12890</v>
      </c>
    </row>
    <row r="14655" spans="1:5" ht="13.5" x14ac:dyDescent="0.25">
      <c r="A14655" s="83">
        <v>3393</v>
      </c>
      <c r="B14655" s="83" t="s">
        <v>10157</v>
      </c>
      <c r="C14655" s="83" t="s">
        <v>225</v>
      </c>
      <c r="D14655" s="84">
        <v>836.82</v>
      </c>
      <c r="E14655" s="522" t="s">
        <v>12890</v>
      </c>
    </row>
    <row r="14656" spans="1:5" ht="13.5" x14ac:dyDescent="0.25">
      <c r="A14656" s="83">
        <v>3406</v>
      </c>
      <c r="B14656" s="83" t="s">
        <v>10158</v>
      </c>
      <c r="C14656" s="83" t="s">
        <v>225</v>
      </c>
      <c r="D14656" s="84">
        <v>28.5</v>
      </c>
      <c r="E14656" s="522" t="s">
        <v>12890</v>
      </c>
    </row>
    <row r="14657" spans="1:5" ht="13.5" x14ac:dyDescent="0.25">
      <c r="A14657" s="83">
        <v>3395</v>
      </c>
      <c r="B14657" s="83" t="s">
        <v>10159</v>
      </c>
      <c r="C14657" s="83" t="s">
        <v>225</v>
      </c>
      <c r="D14657" s="84">
        <v>120.22</v>
      </c>
      <c r="E14657" s="522" t="s">
        <v>12890</v>
      </c>
    </row>
    <row r="14658" spans="1:5" ht="13.5" x14ac:dyDescent="0.25">
      <c r="A14658" s="83">
        <v>3398</v>
      </c>
      <c r="B14658" s="83" t="s">
        <v>10160</v>
      </c>
      <c r="C14658" s="83" t="s">
        <v>225</v>
      </c>
      <c r="D14658" s="84">
        <v>5.71</v>
      </c>
      <c r="E14658" s="522" t="s">
        <v>12890</v>
      </c>
    </row>
    <row r="14659" spans="1:5" ht="13.5" x14ac:dyDescent="0.25">
      <c r="A14659" s="83">
        <v>40662</v>
      </c>
      <c r="B14659" s="83" t="s">
        <v>10161</v>
      </c>
      <c r="C14659" s="83" t="s">
        <v>225</v>
      </c>
      <c r="D14659" s="84">
        <v>284.83</v>
      </c>
      <c r="E14659" s="522" t="s">
        <v>12890</v>
      </c>
    </row>
    <row r="14660" spans="1:5" ht="13.5" x14ac:dyDescent="0.25">
      <c r="A14660" s="83">
        <v>3437</v>
      </c>
      <c r="B14660" s="83" t="s">
        <v>10162</v>
      </c>
      <c r="C14660" s="83" t="s">
        <v>184</v>
      </c>
      <c r="D14660" s="84">
        <v>791.2</v>
      </c>
      <c r="E14660" s="522" t="s">
        <v>12890</v>
      </c>
    </row>
    <row r="14661" spans="1:5" ht="13.5" x14ac:dyDescent="0.25">
      <c r="A14661" s="83">
        <v>11190</v>
      </c>
      <c r="B14661" s="83" t="s">
        <v>10163</v>
      </c>
      <c r="C14661" s="83" t="s">
        <v>225</v>
      </c>
      <c r="D14661" s="84">
        <v>229</v>
      </c>
      <c r="E14661" s="522" t="s">
        <v>12890</v>
      </c>
    </row>
    <row r="14662" spans="1:5" ht="13.5" x14ac:dyDescent="0.25">
      <c r="A14662" s="83">
        <v>34377</v>
      </c>
      <c r="B14662" s="83" t="s">
        <v>10164</v>
      </c>
      <c r="C14662" s="83" t="s">
        <v>225</v>
      </c>
      <c r="D14662" s="84">
        <v>185.34</v>
      </c>
      <c r="E14662" s="522" t="s">
        <v>12890</v>
      </c>
    </row>
    <row r="14663" spans="1:5" ht="13.5" x14ac:dyDescent="0.25">
      <c r="A14663" s="83">
        <v>3428</v>
      </c>
      <c r="B14663" s="83" t="s">
        <v>10165</v>
      </c>
      <c r="C14663" s="83" t="s">
        <v>184</v>
      </c>
      <c r="D14663" s="84">
        <v>1173.6099999999999</v>
      </c>
      <c r="E14663" s="522" t="s">
        <v>12890</v>
      </c>
    </row>
    <row r="14664" spans="1:5" ht="13.5" x14ac:dyDescent="0.25">
      <c r="A14664" s="83">
        <v>3429</v>
      </c>
      <c r="B14664" s="83" t="s">
        <v>10166</v>
      </c>
      <c r="C14664" s="83" t="s">
        <v>184</v>
      </c>
      <c r="D14664" s="84">
        <v>670.54</v>
      </c>
      <c r="E14664" s="522" t="s">
        <v>12890</v>
      </c>
    </row>
    <row r="14665" spans="1:5" ht="13.5" x14ac:dyDescent="0.25">
      <c r="A14665" s="83">
        <v>34364</v>
      </c>
      <c r="B14665" s="83" t="s">
        <v>10167</v>
      </c>
      <c r="C14665" s="83" t="s">
        <v>225</v>
      </c>
      <c r="D14665" s="84">
        <v>608.15</v>
      </c>
      <c r="E14665" s="522" t="s">
        <v>12890</v>
      </c>
    </row>
    <row r="14666" spans="1:5" ht="13.5" x14ac:dyDescent="0.25">
      <c r="A14666" s="83">
        <v>11199</v>
      </c>
      <c r="B14666" s="83" t="s">
        <v>13406</v>
      </c>
      <c r="C14666" s="83" t="s">
        <v>225</v>
      </c>
      <c r="D14666" s="84">
        <v>1264.72</v>
      </c>
      <c r="E14666" s="522" t="s">
        <v>12890</v>
      </c>
    </row>
    <row r="14667" spans="1:5" ht="13.5" x14ac:dyDescent="0.25">
      <c r="A14667" s="83">
        <v>34369</v>
      </c>
      <c r="B14667" s="83" t="s">
        <v>10168</v>
      </c>
      <c r="C14667" s="83" t="s">
        <v>225</v>
      </c>
      <c r="D14667" s="84">
        <v>644.64</v>
      </c>
      <c r="E14667" s="522" t="s">
        <v>12890</v>
      </c>
    </row>
    <row r="14668" spans="1:5" ht="13.5" x14ac:dyDescent="0.25">
      <c r="A14668" s="83">
        <v>36896</v>
      </c>
      <c r="B14668" s="83" t="s">
        <v>10169</v>
      </c>
      <c r="C14668" s="83" t="s">
        <v>225</v>
      </c>
      <c r="D14668" s="84">
        <v>358.97</v>
      </c>
      <c r="E14668" s="522" t="s">
        <v>12890</v>
      </c>
    </row>
    <row r="14669" spans="1:5" ht="13.5" x14ac:dyDescent="0.25">
      <c r="A14669" s="83">
        <v>34367</v>
      </c>
      <c r="B14669" s="83" t="s">
        <v>10170</v>
      </c>
      <c r="C14669" s="83" t="s">
        <v>225</v>
      </c>
      <c r="D14669" s="84">
        <v>462.65</v>
      </c>
      <c r="E14669" s="522" t="s">
        <v>12890</v>
      </c>
    </row>
    <row r="14670" spans="1:5" ht="13.5" x14ac:dyDescent="0.25">
      <c r="A14670" s="83">
        <v>36897</v>
      </c>
      <c r="B14670" s="83" t="s">
        <v>10171</v>
      </c>
      <c r="C14670" s="83" t="s">
        <v>225</v>
      </c>
      <c r="D14670" s="84">
        <v>560.16</v>
      </c>
      <c r="E14670" s="522" t="s">
        <v>12890</v>
      </c>
    </row>
    <row r="14671" spans="1:5" ht="13.5" x14ac:dyDescent="0.25">
      <c r="A14671" s="83">
        <v>40659</v>
      </c>
      <c r="B14671" s="83" t="s">
        <v>10172</v>
      </c>
      <c r="C14671" s="83" t="s">
        <v>184</v>
      </c>
      <c r="D14671" s="84">
        <v>1119.43</v>
      </c>
      <c r="E14671" s="522" t="s">
        <v>12890</v>
      </c>
    </row>
    <row r="14672" spans="1:5" ht="13.5" x14ac:dyDescent="0.25">
      <c r="A14672" s="83">
        <v>40660</v>
      </c>
      <c r="B14672" s="83" t="s">
        <v>10173</v>
      </c>
      <c r="C14672" s="83" t="s">
        <v>184</v>
      </c>
      <c r="D14672" s="84">
        <v>1418.75</v>
      </c>
      <c r="E14672" s="522" t="s">
        <v>12890</v>
      </c>
    </row>
    <row r="14673" spans="1:5" ht="13.5" x14ac:dyDescent="0.25">
      <c r="A14673" s="83">
        <v>40661</v>
      </c>
      <c r="B14673" s="83" t="s">
        <v>10174</v>
      </c>
      <c r="C14673" s="83" t="s">
        <v>184</v>
      </c>
      <c r="D14673" s="84">
        <v>872.29</v>
      </c>
      <c r="E14673" s="522" t="s">
        <v>12890</v>
      </c>
    </row>
    <row r="14674" spans="1:5" ht="13.5" x14ac:dyDescent="0.25">
      <c r="A14674" s="83">
        <v>3421</v>
      </c>
      <c r="B14674" s="83" t="s">
        <v>10175</v>
      </c>
      <c r="C14674" s="83" t="s">
        <v>184</v>
      </c>
      <c r="D14674" s="84">
        <v>878.96</v>
      </c>
      <c r="E14674" s="522" t="s">
        <v>12890</v>
      </c>
    </row>
    <row r="14675" spans="1:5" ht="13.5" x14ac:dyDescent="0.25">
      <c r="A14675" s="83">
        <v>599</v>
      </c>
      <c r="B14675" s="83" t="s">
        <v>10176</v>
      </c>
      <c r="C14675" s="83" t="s">
        <v>184</v>
      </c>
      <c r="D14675" s="84">
        <v>654.67999999999995</v>
      </c>
      <c r="E14675" s="522" t="s">
        <v>12890</v>
      </c>
    </row>
    <row r="14676" spans="1:5" ht="13.5" x14ac:dyDescent="0.25">
      <c r="A14676" s="83">
        <v>44053</v>
      </c>
      <c r="B14676" s="83" t="s">
        <v>10177</v>
      </c>
      <c r="C14676" s="83" t="s">
        <v>225</v>
      </c>
      <c r="D14676" s="84">
        <v>1453.09</v>
      </c>
      <c r="E14676" s="522" t="s">
        <v>12890</v>
      </c>
    </row>
    <row r="14677" spans="1:5" ht="13.5" x14ac:dyDescent="0.25">
      <c r="A14677" s="83">
        <v>3423</v>
      </c>
      <c r="B14677" s="83" t="s">
        <v>10178</v>
      </c>
      <c r="C14677" s="83" t="s">
        <v>184</v>
      </c>
      <c r="D14677" s="84">
        <v>1239.54</v>
      </c>
      <c r="E14677" s="522" t="s">
        <v>12890</v>
      </c>
    </row>
    <row r="14678" spans="1:5" ht="13.5" x14ac:dyDescent="0.25">
      <c r="A14678" s="83">
        <v>34381</v>
      </c>
      <c r="B14678" s="83" t="s">
        <v>10179</v>
      </c>
      <c r="C14678" s="83" t="s">
        <v>225</v>
      </c>
      <c r="D14678" s="84">
        <v>264.33999999999997</v>
      </c>
      <c r="E14678" s="522" t="s">
        <v>12890</v>
      </c>
    </row>
    <row r="14679" spans="1:5" ht="13.5" x14ac:dyDescent="0.25">
      <c r="A14679" s="83">
        <v>34797</v>
      </c>
      <c r="B14679" s="83" t="s">
        <v>10180</v>
      </c>
      <c r="C14679" s="83" t="s">
        <v>225</v>
      </c>
      <c r="D14679" s="84">
        <v>498.8</v>
      </c>
      <c r="E14679" s="522" t="s">
        <v>12890</v>
      </c>
    </row>
    <row r="14680" spans="1:5" ht="13.5" x14ac:dyDescent="0.25">
      <c r="A14680" s="83">
        <v>44054</v>
      </c>
      <c r="B14680" s="83" t="s">
        <v>10181</v>
      </c>
      <c r="C14680" s="83" t="s">
        <v>225</v>
      </c>
      <c r="D14680" s="84">
        <v>521.28</v>
      </c>
      <c r="E14680" s="522" t="s">
        <v>12890</v>
      </c>
    </row>
    <row r="14681" spans="1:5" ht="13.5" x14ac:dyDescent="0.25">
      <c r="A14681" s="83">
        <v>44399</v>
      </c>
      <c r="B14681" s="83" t="s">
        <v>10182</v>
      </c>
      <c r="C14681" s="83" t="s">
        <v>225</v>
      </c>
      <c r="D14681" s="84">
        <v>712.24</v>
      </c>
      <c r="E14681" s="522" t="s">
        <v>12890</v>
      </c>
    </row>
    <row r="14682" spans="1:5" ht="13.5" x14ac:dyDescent="0.25">
      <c r="A14682" s="83">
        <v>44503</v>
      </c>
      <c r="B14682" s="83" t="s">
        <v>13407</v>
      </c>
      <c r="C14682" s="83" t="s">
        <v>547</v>
      </c>
      <c r="D14682" s="84">
        <v>15.63</v>
      </c>
      <c r="E14682" s="522" t="s">
        <v>12890</v>
      </c>
    </row>
    <row r="14683" spans="1:5" ht="13.5" x14ac:dyDescent="0.25">
      <c r="A14683" s="83">
        <v>41077</v>
      </c>
      <c r="B14683" s="83" t="s">
        <v>10184</v>
      </c>
      <c r="C14683" s="83" t="s">
        <v>232</v>
      </c>
      <c r="D14683" s="84">
        <v>2749.2</v>
      </c>
      <c r="E14683" s="522" t="s">
        <v>12890</v>
      </c>
    </row>
    <row r="14684" spans="1:5" ht="13.5" x14ac:dyDescent="0.25">
      <c r="A14684" s="83">
        <v>37963</v>
      </c>
      <c r="B14684" s="83" t="s">
        <v>10186</v>
      </c>
      <c r="C14684" s="83" t="s">
        <v>225</v>
      </c>
      <c r="D14684" s="84">
        <v>4.8600000000000003</v>
      </c>
      <c r="E14684" s="522" t="s">
        <v>12890</v>
      </c>
    </row>
    <row r="14685" spans="1:5" ht="13.5" x14ac:dyDescent="0.25">
      <c r="A14685" s="83">
        <v>37964</v>
      </c>
      <c r="B14685" s="83" t="s">
        <v>10187</v>
      </c>
      <c r="C14685" s="83" t="s">
        <v>225</v>
      </c>
      <c r="D14685" s="84">
        <v>6.51</v>
      </c>
      <c r="E14685" s="522" t="s">
        <v>12890</v>
      </c>
    </row>
    <row r="14686" spans="1:5" ht="13.5" x14ac:dyDescent="0.25">
      <c r="A14686" s="83">
        <v>37965</v>
      </c>
      <c r="B14686" s="83" t="s">
        <v>10188</v>
      </c>
      <c r="C14686" s="83" t="s">
        <v>225</v>
      </c>
      <c r="D14686" s="84">
        <v>9.3800000000000008</v>
      </c>
      <c r="E14686" s="522" t="s">
        <v>12890</v>
      </c>
    </row>
    <row r="14687" spans="1:5" ht="13.5" x14ac:dyDescent="0.25">
      <c r="A14687" s="83">
        <v>37966</v>
      </c>
      <c r="B14687" s="83" t="s">
        <v>10189</v>
      </c>
      <c r="C14687" s="83" t="s">
        <v>225</v>
      </c>
      <c r="D14687" s="84">
        <v>16.48</v>
      </c>
      <c r="E14687" s="522" t="s">
        <v>12890</v>
      </c>
    </row>
    <row r="14688" spans="1:5" ht="13.5" x14ac:dyDescent="0.25">
      <c r="A14688" s="83">
        <v>37967</v>
      </c>
      <c r="B14688" s="83" t="s">
        <v>10190</v>
      </c>
      <c r="C14688" s="83" t="s">
        <v>225</v>
      </c>
      <c r="D14688" s="84">
        <v>27.68</v>
      </c>
      <c r="E14688" s="522" t="s">
        <v>12890</v>
      </c>
    </row>
    <row r="14689" spans="1:5" ht="13.5" x14ac:dyDescent="0.25">
      <c r="A14689" s="83">
        <v>37968</v>
      </c>
      <c r="B14689" s="83" t="s">
        <v>10191</v>
      </c>
      <c r="C14689" s="83" t="s">
        <v>225</v>
      </c>
      <c r="D14689" s="84">
        <v>58.78</v>
      </c>
      <c r="E14689" s="522" t="s">
        <v>12890</v>
      </c>
    </row>
    <row r="14690" spans="1:5" ht="13.5" x14ac:dyDescent="0.25">
      <c r="A14690" s="83">
        <v>37969</v>
      </c>
      <c r="B14690" s="83" t="s">
        <v>10192</v>
      </c>
      <c r="C14690" s="83" t="s">
        <v>225</v>
      </c>
      <c r="D14690" s="84">
        <v>148.52000000000001</v>
      </c>
      <c r="E14690" s="522" t="s">
        <v>12890</v>
      </c>
    </row>
    <row r="14691" spans="1:5" ht="13.5" x14ac:dyDescent="0.25">
      <c r="A14691" s="83">
        <v>37970</v>
      </c>
      <c r="B14691" s="83" t="s">
        <v>10193</v>
      </c>
      <c r="C14691" s="83" t="s">
        <v>225</v>
      </c>
      <c r="D14691" s="84">
        <v>214.88</v>
      </c>
      <c r="E14691" s="522" t="s">
        <v>12890</v>
      </c>
    </row>
    <row r="14692" spans="1:5" ht="13.5" x14ac:dyDescent="0.25">
      <c r="A14692" s="83">
        <v>44251</v>
      </c>
      <c r="B14692" s="83" t="s">
        <v>13408</v>
      </c>
      <c r="C14692" s="83" t="s">
        <v>225</v>
      </c>
      <c r="D14692" s="84">
        <v>248.2</v>
      </c>
      <c r="E14692" s="522" t="s">
        <v>12890</v>
      </c>
    </row>
    <row r="14693" spans="1:5" ht="13.5" x14ac:dyDescent="0.25">
      <c r="A14693" s="83">
        <v>21118</v>
      </c>
      <c r="B14693" s="83" t="s">
        <v>10194</v>
      </c>
      <c r="C14693" s="83" t="s">
        <v>225</v>
      </c>
      <c r="D14693" s="84">
        <v>3.87</v>
      </c>
      <c r="E14693" s="522" t="s">
        <v>12890</v>
      </c>
    </row>
    <row r="14694" spans="1:5" ht="13.5" x14ac:dyDescent="0.25">
      <c r="A14694" s="83">
        <v>37956</v>
      </c>
      <c r="B14694" s="83" t="s">
        <v>10195</v>
      </c>
      <c r="C14694" s="83" t="s">
        <v>225</v>
      </c>
      <c r="D14694" s="84">
        <v>4.75</v>
      </c>
      <c r="E14694" s="522" t="s">
        <v>12890</v>
      </c>
    </row>
    <row r="14695" spans="1:5" ht="13.5" x14ac:dyDescent="0.25">
      <c r="A14695" s="83">
        <v>37957</v>
      </c>
      <c r="B14695" s="83" t="s">
        <v>10196</v>
      </c>
      <c r="C14695" s="83" t="s">
        <v>225</v>
      </c>
      <c r="D14695" s="84">
        <v>10.11</v>
      </c>
      <c r="E14695" s="522" t="s">
        <v>12890</v>
      </c>
    </row>
    <row r="14696" spans="1:5" ht="13.5" x14ac:dyDescent="0.25">
      <c r="A14696" s="83">
        <v>37958</v>
      </c>
      <c r="B14696" s="83" t="s">
        <v>10197</v>
      </c>
      <c r="C14696" s="83" t="s">
        <v>225</v>
      </c>
      <c r="D14696" s="84">
        <v>18.27</v>
      </c>
      <c r="E14696" s="522" t="s">
        <v>12890</v>
      </c>
    </row>
    <row r="14697" spans="1:5" ht="13.5" x14ac:dyDescent="0.25">
      <c r="A14697" s="83">
        <v>37959</v>
      </c>
      <c r="B14697" s="83" t="s">
        <v>10198</v>
      </c>
      <c r="C14697" s="83" t="s">
        <v>225</v>
      </c>
      <c r="D14697" s="84">
        <v>28.12</v>
      </c>
      <c r="E14697" s="522" t="s">
        <v>12890</v>
      </c>
    </row>
    <row r="14698" spans="1:5" ht="13.5" x14ac:dyDescent="0.25">
      <c r="A14698" s="83">
        <v>37960</v>
      </c>
      <c r="B14698" s="83" t="s">
        <v>10199</v>
      </c>
      <c r="C14698" s="83" t="s">
        <v>225</v>
      </c>
      <c r="D14698" s="84">
        <v>71.86</v>
      </c>
      <c r="E14698" s="522" t="s">
        <v>12890</v>
      </c>
    </row>
    <row r="14699" spans="1:5" ht="13.5" x14ac:dyDescent="0.25">
      <c r="A14699" s="83">
        <v>37961</v>
      </c>
      <c r="B14699" s="83" t="s">
        <v>10200</v>
      </c>
      <c r="C14699" s="83" t="s">
        <v>225</v>
      </c>
      <c r="D14699" s="84">
        <v>154.44</v>
      </c>
      <c r="E14699" s="522" t="s">
        <v>12890</v>
      </c>
    </row>
    <row r="14700" spans="1:5" ht="13.5" x14ac:dyDescent="0.25">
      <c r="A14700" s="83">
        <v>37962</v>
      </c>
      <c r="B14700" s="83" t="s">
        <v>10201</v>
      </c>
      <c r="C14700" s="83" t="s">
        <v>225</v>
      </c>
      <c r="D14700" s="84">
        <v>178.05</v>
      </c>
      <c r="E14700" s="522" t="s">
        <v>12890</v>
      </c>
    </row>
    <row r="14701" spans="1:5" ht="13.5" x14ac:dyDescent="0.25">
      <c r="A14701" s="83">
        <v>3533</v>
      </c>
      <c r="B14701" s="83" t="s">
        <v>13409</v>
      </c>
      <c r="C14701" s="83" t="s">
        <v>225</v>
      </c>
      <c r="D14701" s="84">
        <v>4.33</v>
      </c>
      <c r="E14701" s="522" t="s">
        <v>12890</v>
      </c>
    </row>
    <row r="14702" spans="1:5" ht="13.5" x14ac:dyDescent="0.25">
      <c r="A14702" s="83">
        <v>3538</v>
      </c>
      <c r="B14702" s="83" t="s">
        <v>13410</v>
      </c>
      <c r="C14702" s="83" t="s">
        <v>225</v>
      </c>
      <c r="D14702" s="84">
        <v>8.19</v>
      </c>
      <c r="E14702" s="522" t="s">
        <v>12890</v>
      </c>
    </row>
    <row r="14703" spans="1:5" ht="13.5" x14ac:dyDescent="0.25">
      <c r="A14703" s="83">
        <v>3498</v>
      </c>
      <c r="B14703" s="83" t="s">
        <v>13411</v>
      </c>
      <c r="C14703" s="83" t="s">
        <v>225</v>
      </c>
      <c r="D14703" s="84">
        <v>7.95</v>
      </c>
      <c r="E14703" s="522" t="s">
        <v>12890</v>
      </c>
    </row>
    <row r="14704" spans="1:5" ht="13.5" x14ac:dyDescent="0.25">
      <c r="A14704" s="83">
        <v>3496</v>
      </c>
      <c r="B14704" s="83" t="s">
        <v>13412</v>
      </c>
      <c r="C14704" s="83" t="s">
        <v>225</v>
      </c>
      <c r="D14704" s="84">
        <v>5.32</v>
      </c>
      <c r="E14704" s="522" t="s">
        <v>12890</v>
      </c>
    </row>
    <row r="14705" spans="1:5" ht="13.5" x14ac:dyDescent="0.25">
      <c r="A14705" s="83">
        <v>38429</v>
      </c>
      <c r="B14705" s="83" t="s">
        <v>10207</v>
      </c>
      <c r="C14705" s="83" t="s">
        <v>225</v>
      </c>
      <c r="D14705" s="84">
        <v>13.15</v>
      </c>
      <c r="E14705" s="522" t="s">
        <v>12890</v>
      </c>
    </row>
    <row r="14706" spans="1:5" ht="13.5" x14ac:dyDescent="0.25">
      <c r="A14706" s="83">
        <v>38431</v>
      </c>
      <c r="B14706" s="83" t="s">
        <v>10208</v>
      </c>
      <c r="C14706" s="83" t="s">
        <v>225</v>
      </c>
      <c r="D14706" s="84">
        <v>16.489999999999998</v>
      </c>
      <c r="E14706" s="522" t="s">
        <v>12890</v>
      </c>
    </row>
    <row r="14707" spans="1:5" ht="13.5" x14ac:dyDescent="0.25">
      <c r="A14707" s="83">
        <v>38430</v>
      </c>
      <c r="B14707" s="83" t="s">
        <v>10209</v>
      </c>
      <c r="C14707" s="83" t="s">
        <v>225</v>
      </c>
      <c r="D14707" s="84">
        <v>25.57</v>
      </c>
      <c r="E14707" s="522" t="s">
        <v>12890</v>
      </c>
    </row>
    <row r="14708" spans="1:5" ht="13.5" x14ac:dyDescent="0.25">
      <c r="A14708" s="83">
        <v>36348</v>
      </c>
      <c r="B14708" s="83" t="s">
        <v>13413</v>
      </c>
      <c r="C14708" s="83" t="s">
        <v>225</v>
      </c>
      <c r="D14708" s="84">
        <v>2.13</v>
      </c>
      <c r="E14708" s="522" t="s">
        <v>12890</v>
      </c>
    </row>
    <row r="14709" spans="1:5" ht="13.5" x14ac:dyDescent="0.25">
      <c r="A14709" s="83">
        <v>36349</v>
      </c>
      <c r="B14709" s="83" t="s">
        <v>13414</v>
      </c>
      <c r="C14709" s="83" t="s">
        <v>225</v>
      </c>
      <c r="D14709" s="84">
        <v>2.93</v>
      </c>
      <c r="E14709" s="522" t="s">
        <v>12890</v>
      </c>
    </row>
    <row r="14710" spans="1:5" ht="13.5" x14ac:dyDescent="0.25">
      <c r="A14710" s="83">
        <v>38987</v>
      </c>
      <c r="B14710" s="83" t="s">
        <v>13415</v>
      </c>
      <c r="C14710" s="83" t="s">
        <v>225</v>
      </c>
      <c r="D14710" s="84">
        <v>14.1</v>
      </c>
      <c r="E14710" s="522" t="s">
        <v>12890</v>
      </c>
    </row>
    <row r="14711" spans="1:5" ht="13.5" x14ac:dyDescent="0.25">
      <c r="A14711" s="83">
        <v>38988</v>
      </c>
      <c r="B14711" s="83" t="s">
        <v>13416</v>
      </c>
      <c r="C14711" s="83" t="s">
        <v>225</v>
      </c>
      <c r="D14711" s="84">
        <v>22.97</v>
      </c>
      <c r="E14711" s="522" t="s">
        <v>12890</v>
      </c>
    </row>
    <row r="14712" spans="1:5" ht="13.5" x14ac:dyDescent="0.25">
      <c r="A14712" s="83">
        <v>38989</v>
      </c>
      <c r="B14712" s="83" t="s">
        <v>13417</v>
      </c>
      <c r="C14712" s="83" t="s">
        <v>225</v>
      </c>
      <c r="D14712" s="84">
        <v>38.65</v>
      </c>
      <c r="E14712" s="522" t="s">
        <v>12890</v>
      </c>
    </row>
    <row r="14713" spans="1:5" ht="13.5" x14ac:dyDescent="0.25">
      <c r="A14713" s="83">
        <v>38990</v>
      </c>
      <c r="B14713" s="83" t="s">
        <v>13418</v>
      </c>
      <c r="C14713" s="83" t="s">
        <v>225</v>
      </c>
      <c r="D14713" s="84">
        <v>77.239999999999995</v>
      </c>
      <c r="E14713" s="522" t="s">
        <v>12890</v>
      </c>
    </row>
    <row r="14714" spans="1:5" ht="13.5" x14ac:dyDescent="0.25">
      <c r="A14714" s="83">
        <v>38991</v>
      </c>
      <c r="B14714" s="83" t="s">
        <v>13419</v>
      </c>
      <c r="C14714" s="83" t="s">
        <v>225</v>
      </c>
      <c r="D14714" s="84">
        <v>139</v>
      </c>
      <c r="E14714" s="522" t="s">
        <v>12890</v>
      </c>
    </row>
    <row r="14715" spans="1:5" ht="13.5" x14ac:dyDescent="0.25">
      <c r="A14715" s="83">
        <v>38433</v>
      </c>
      <c r="B14715" s="83" t="s">
        <v>13420</v>
      </c>
      <c r="C14715" s="83" t="s">
        <v>225</v>
      </c>
      <c r="D14715" s="84">
        <v>7.18</v>
      </c>
      <c r="E14715" s="522" t="s">
        <v>12890</v>
      </c>
    </row>
    <row r="14716" spans="1:5" ht="13.5" x14ac:dyDescent="0.25">
      <c r="A14716" s="83">
        <v>38440</v>
      </c>
      <c r="B14716" s="83" t="s">
        <v>13421</v>
      </c>
      <c r="C14716" s="83" t="s">
        <v>225</v>
      </c>
      <c r="D14716" s="84">
        <v>302.93</v>
      </c>
      <c r="E14716" s="522" t="s">
        <v>12890</v>
      </c>
    </row>
    <row r="14717" spans="1:5" ht="13.5" x14ac:dyDescent="0.25">
      <c r="A14717" s="83">
        <v>36359</v>
      </c>
      <c r="B14717" s="83" t="s">
        <v>13422</v>
      </c>
      <c r="C14717" s="83" t="s">
        <v>225</v>
      </c>
      <c r="D14717" s="84">
        <v>1.89</v>
      </c>
      <c r="E14717" s="522" t="s">
        <v>12890</v>
      </c>
    </row>
    <row r="14718" spans="1:5" ht="13.5" x14ac:dyDescent="0.25">
      <c r="A14718" s="83">
        <v>36360</v>
      </c>
      <c r="B14718" s="83" t="s">
        <v>13423</v>
      </c>
      <c r="C14718" s="83" t="s">
        <v>225</v>
      </c>
      <c r="D14718" s="84">
        <v>2.54</v>
      </c>
      <c r="E14718" s="522" t="s">
        <v>12890</v>
      </c>
    </row>
    <row r="14719" spans="1:5" ht="13.5" x14ac:dyDescent="0.25">
      <c r="A14719" s="83">
        <v>38434</v>
      </c>
      <c r="B14719" s="83" t="s">
        <v>13424</v>
      </c>
      <c r="C14719" s="83" t="s">
        <v>225</v>
      </c>
      <c r="D14719" s="84">
        <v>3.87</v>
      </c>
      <c r="E14719" s="522" t="s">
        <v>12890</v>
      </c>
    </row>
    <row r="14720" spans="1:5" ht="13.5" x14ac:dyDescent="0.25">
      <c r="A14720" s="83">
        <v>38435</v>
      </c>
      <c r="B14720" s="83" t="s">
        <v>13425</v>
      </c>
      <c r="C14720" s="83" t="s">
        <v>225</v>
      </c>
      <c r="D14720" s="84">
        <v>8.7100000000000009</v>
      </c>
      <c r="E14720" s="522" t="s">
        <v>12890</v>
      </c>
    </row>
    <row r="14721" spans="1:5" ht="13.5" x14ac:dyDescent="0.25">
      <c r="A14721" s="83">
        <v>38436</v>
      </c>
      <c r="B14721" s="83" t="s">
        <v>13426</v>
      </c>
      <c r="C14721" s="83" t="s">
        <v>225</v>
      </c>
      <c r="D14721" s="84">
        <v>14.44</v>
      </c>
      <c r="E14721" s="522" t="s">
        <v>12890</v>
      </c>
    </row>
    <row r="14722" spans="1:5" ht="13.5" x14ac:dyDescent="0.25">
      <c r="A14722" s="83">
        <v>38437</v>
      </c>
      <c r="B14722" s="83" t="s">
        <v>13427</v>
      </c>
      <c r="C14722" s="83" t="s">
        <v>225</v>
      </c>
      <c r="D14722" s="84">
        <v>23.43</v>
      </c>
      <c r="E14722" s="522" t="s">
        <v>12890</v>
      </c>
    </row>
    <row r="14723" spans="1:5" ht="13.5" x14ac:dyDescent="0.25">
      <c r="A14723" s="83">
        <v>38438</v>
      </c>
      <c r="B14723" s="83" t="s">
        <v>13428</v>
      </c>
      <c r="C14723" s="83" t="s">
        <v>225</v>
      </c>
      <c r="D14723" s="84">
        <v>67.959999999999994</v>
      </c>
      <c r="E14723" s="522" t="s">
        <v>12890</v>
      </c>
    </row>
    <row r="14724" spans="1:5" ht="13.5" x14ac:dyDescent="0.25">
      <c r="A14724" s="83">
        <v>38439</v>
      </c>
      <c r="B14724" s="83" t="s">
        <v>13429</v>
      </c>
      <c r="C14724" s="83" t="s">
        <v>225</v>
      </c>
      <c r="D14724" s="84">
        <v>86.35</v>
      </c>
      <c r="E14724" s="522" t="s">
        <v>12890</v>
      </c>
    </row>
    <row r="14725" spans="1:5" ht="13.5" x14ac:dyDescent="0.25">
      <c r="A14725" s="83">
        <v>10836</v>
      </c>
      <c r="B14725" s="83" t="s">
        <v>10222</v>
      </c>
      <c r="C14725" s="83" t="s">
        <v>225</v>
      </c>
      <c r="D14725" s="84">
        <v>32.54</v>
      </c>
      <c r="E14725" s="522" t="s">
        <v>12890</v>
      </c>
    </row>
    <row r="14726" spans="1:5" ht="13.5" x14ac:dyDescent="0.25">
      <c r="A14726" s="83">
        <v>10835</v>
      </c>
      <c r="B14726" s="83" t="s">
        <v>10229</v>
      </c>
      <c r="C14726" s="83" t="s">
        <v>225</v>
      </c>
      <c r="D14726" s="84">
        <v>9.08</v>
      </c>
      <c r="E14726" s="522" t="s">
        <v>12890</v>
      </c>
    </row>
    <row r="14727" spans="1:5" ht="13.5" x14ac:dyDescent="0.25">
      <c r="A14727" s="83">
        <v>3475</v>
      </c>
      <c r="B14727" s="83" t="s">
        <v>13430</v>
      </c>
      <c r="C14727" s="83" t="s">
        <v>225</v>
      </c>
      <c r="D14727" s="84">
        <v>7.59</v>
      </c>
      <c r="E14727" s="522" t="s">
        <v>12890</v>
      </c>
    </row>
    <row r="14728" spans="1:5" ht="13.5" x14ac:dyDescent="0.25">
      <c r="A14728" s="83">
        <v>3485</v>
      </c>
      <c r="B14728" s="83" t="s">
        <v>13431</v>
      </c>
      <c r="C14728" s="83" t="s">
        <v>225</v>
      </c>
      <c r="D14728" s="84">
        <v>20.97</v>
      </c>
      <c r="E14728" s="522" t="s">
        <v>12890</v>
      </c>
    </row>
    <row r="14729" spans="1:5" ht="13.5" x14ac:dyDescent="0.25">
      <c r="A14729" s="83">
        <v>3534</v>
      </c>
      <c r="B14729" s="83" t="s">
        <v>13432</v>
      </c>
      <c r="C14729" s="83" t="s">
        <v>225</v>
      </c>
      <c r="D14729" s="84">
        <v>12.02</v>
      </c>
      <c r="E14729" s="522" t="s">
        <v>12890</v>
      </c>
    </row>
    <row r="14730" spans="1:5" ht="13.5" x14ac:dyDescent="0.25">
      <c r="A14730" s="83">
        <v>3543</v>
      </c>
      <c r="B14730" s="83" t="s">
        <v>13433</v>
      </c>
      <c r="C14730" s="83" t="s">
        <v>225</v>
      </c>
      <c r="D14730" s="84">
        <v>2.79</v>
      </c>
      <c r="E14730" s="522" t="s">
        <v>12890</v>
      </c>
    </row>
    <row r="14731" spans="1:5" ht="13.5" x14ac:dyDescent="0.25">
      <c r="A14731" s="83">
        <v>3482</v>
      </c>
      <c r="B14731" s="83" t="s">
        <v>13434</v>
      </c>
      <c r="C14731" s="83" t="s">
        <v>225</v>
      </c>
      <c r="D14731" s="84">
        <v>8.6</v>
      </c>
      <c r="E14731" s="522" t="s">
        <v>12890</v>
      </c>
    </row>
    <row r="14732" spans="1:5" ht="13.5" x14ac:dyDescent="0.25">
      <c r="A14732" s="83">
        <v>3505</v>
      </c>
      <c r="B14732" s="83" t="s">
        <v>13435</v>
      </c>
      <c r="C14732" s="83" t="s">
        <v>225</v>
      </c>
      <c r="D14732" s="84">
        <v>4.1500000000000004</v>
      </c>
      <c r="E14732" s="522" t="s">
        <v>12890</v>
      </c>
    </row>
    <row r="14733" spans="1:5" ht="13.5" x14ac:dyDescent="0.25">
      <c r="A14733" s="83">
        <v>3521</v>
      </c>
      <c r="B14733" s="83" t="s">
        <v>13436</v>
      </c>
      <c r="C14733" s="83" t="s">
        <v>225</v>
      </c>
      <c r="D14733" s="84">
        <v>3.13</v>
      </c>
      <c r="E14733" s="522" t="s">
        <v>12890</v>
      </c>
    </row>
    <row r="14734" spans="1:5" ht="13.5" x14ac:dyDescent="0.25">
      <c r="A14734" s="83">
        <v>3531</v>
      </c>
      <c r="B14734" s="83" t="s">
        <v>13437</v>
      </c>
      <c r="C14734" s="83" t="s">
        <v>225</v>
      </c>
      <c r="D14734" s="84">
        <v>5.96</v>
      </c>
      <c r="E14734" s="522" t="s">
        <v>12890</v>
      </c>
    </row>
    <row r="14735" spans="1:5" ht="13.5" x14ac:dyDescent="0.25">
      <c r="A14735" s="83">
        <v>3522</v>
      </c>
      <c r="B14735" s="83" t="s">
        <v>13438</v>
      </c>
      <c r="C14735" s="83" t="s">
        <v>225</v>
      </c>
      <c r="D14735" s="84">
        <v>3.84</v>
      </c>
      <c r="E14735" s="522" t="s">
        <v>12890</v>
      </c>
    </row>
    <row r="14736" spans="1:5" ht="13.5" x14ac:dyDescent="0.25">
      <c r="A14736" s="83">
        <v>3527</v>
      </c>
      <c r="B14736" s="83" t="s">
        <v>13439</v>
      </c>
      <c r="C14736" s="83" t="s">
        <v>225</v>
      </c>
      <c r="D14736" s="84">
        <v>20.2</v>
      </c>
      <c r="E14736" s="522" t="s">
        <v>12890</v>
      </c>
    </row>
    <row r="14737" spans="1:5" ht="13.5" x14ac:dyDescent="0.25">
      <c r="A14737" s="83">
        <v>3516</v>
      </c>
      <c r="B14737" s="83" t="s">
        <v>10236</v>
      </c>
      <c r="C14737" s="83" t="s">
        <v>225</v>
      </c>
      <c r="D14737" s="84">
        <v>3.75</v>
      </c>
      <c r="E14737" s="522" t="s">
        <v>12890</v>
      </c>
    </row>
    <row r="14738" spans="1:5" ht="13.5" x14ac:dyDescent="0.25">
      <c r="A14738" s="83">
        <v>3517</v>
      </c>
      <c r="B14738" s="83" t="s">
        <v>13440</v>
      </c>
      <c r="C14738" s="83" t="s">
        <v>225</v>
      </c>
      <c r="D14738" s="84">
        <v>3.39</v>
      </c>
      <c r="E14738" s="522" t="s">
        <v>12890</v>
      </c>
    </row>
    <row r="14739" spans="1:5" ht="13.5" x14ac:dyDescent="0.25">
      <c r="A14739" s="83">
        <v>3515</v>
      </c>
      <c r="B14739" s="83" t="s">
        <v>10238</v>
      </c>
      <c r="C14739" s="83" t="s">
        <v>225</v>
      </c>
      <c r="D14739" s="84">
        <v>10.3</v>
      </c>
      <c r="E14739" s="522" t="s">
        <v>12890</v>
      </c>
    </row>
    <row r="14740" spans="1:5" ht="13.5" x14ac:dyDescent="0.25">
      <c r="A14740" s="83">
        <v>20147</v>
      </c>
      <c r="B14740" s="83" t="s">
        <v>10239</v>
      </c>
      <c r="C14740" s="83" t="s">
        <v>225</v>
      </c>
      <c r="D14740" s="84">
        <v>8.4700000000000006</v>
      </c>
      <c r="E14740" s="522" t="s">
        <v>12890</v>
      </c>
    </row>
    <row r="14741" spans="1:5" ht="13.5" x14ac:dyDescent="0.25">
      <c r="A14741" s="83">
        <v>3524</v>
      </c>
      <c r="B14741" s="83" t="s">
        <v>10240</v>
      </c>
      <c r="C14741" s="83" t="s">
        <v>225</v>
      </c>
      <c r="D14741" s="84">
        <v>12.75</v>
      </c>
      <c r="E14741" s="522" t="s">
        <v>12890</v>
      </c>
    </row>
    <row r="14742" spans="1:5" ht="13.5" x14ac:dyDescent="0.25">
      <c r="A14742" s="83">
        <v>3532</v>
      </c>
      <c r="B14742" s="83" t="s">
        <v>10241</v>
      </c>
      <c r="C14742" s="83" t="s">
        <v>225</v>
      </c>
      <c r="D14742" s="84">
        <v>29.47</v>
      </c>
      <c r="E14742" s="522" t="s">
        <v>12890</v>
      </c>
    </row>
    <row r="14743" spans="1:5" ht="13.5" x14ac:dyDescent="0.25">
      <c r="A14743" s="83">
        <v>3528</v>
      </c>
      <c r="B14743" s="83" t="s">
        <v>10242</v>
      </c>
      <c r="C14743" s="83" t="s">
        <v>225</v>
      </c>
      <c r="D14743" s="84">
        <v>14.65</v>
      </c>
      <c r="E14743" s="522" t="s">
        <v>12890</v>
      </c>
    </row>
    <row r="14744" spans="1:5" ht="13.5" x14ac:dyDescent="0.25">
      <c r="A14744" s="83">
        <v>37952</v>
      </c>
      <c r="B14744" s="83" t="s">
        <v>10243</v>
      </c>
      <c r="C14744" s="83" t="s">
        <v>225</v>
      </c>
      <c r="D14744" s="84">
        <v>104.98</v>
      </c>
      <c r="E14744" s="522" t="s">
        <v>12890</v>
      </c>
    </row>
    <row r="14745" spans="1:5" ht="13.5" x14ac:dyDescent="0.25">
      <c r="A14745" s="83">
        <v>37951</v>
      </c>
      <c r="B14745" s="83" t="s">
        <v>10244</v>
      </c>
      <c r="C14745" s="83" t="s">
        <v>225</v>
      </c>
      <c r="D14745" s="84">
        <v>3.95</v>
      </c>
      <c r="E14745" s="522" t="s">
        <v>12890</v>
      </c>
    </row>
    <row r="14746" spans="1:5" ht="13.5" x14ac:dyDescent="0.25">
      <c r="A14746" s="83">
        <v>3518</v>
      </c>
      <c r="B14746" s="83" t="s">
        <v>10245</v>
      </c>
      <c r="C14746" s="83" t="s">
        <v>225</v>
      </c>
      <c r="D14746" s="84">
        <v>6.07</v>
      </c>
      <c r="E14746" s="522" t="s">
        <v>12890</v>
      </c>
    </row>
    <row r="14747" spans="1:5" ht="13.5" x14ac:dyDescent="0.25">
      <c r="A14747" s="83">
        <v>3519</v>
      </c>
      <c r="B14747" s="83" t="s">
        <v>10246</v>
      </c>
      <c r="C14747" s="83" t="s">
        <v>225</v>
      </c>
      <c r="D14747" s="84">
        <v>12.7</v>
      </c>
      <c r="E14747" s="522" t="s">
        <v>12890</v>
      </c>
    </row>
    <row r="14748" spans="1:5" ht="13.5" x14ac:dyDescent="0.25">
      <c r="A14748" s="83">
        <v>3520</v>
      </c>
      <c r="B14748" s="83" t="s">
        <v>10247</v>
      </c>
      <c r="C14748" s="83" t="s">
        <v>225</v>
      </c>
      <c r="D14748" s="84">
        <v>13.32</v>
      </c>
      <c r="E14748" s="522" t="s">
        <v>12890</v>
      </c>
    </row>
    <row r="14749" spans="1:5" ht="13.5" x14ac:dyDescent="0.25">
      <c r="A14749" s="83">
        <v>37950</v>
      </c>
      <c r="B14749" s="83" t="s">
        <v>10248</v>
      </c>
      <c r="C14749" s="83" t="s">
        <v>225</v>
      </c>
      <c r="D14749" s="84">
        <v>96.65</v>
      </c>
      <c r="E14749" s="522" t="s">
        <v>12890</v>
      </c>
    </row>
    <row r="14750" spans="1:5" ht="13.5" x14ac:dyDescent="0.25">
      <c r="A14750" s="83">
        <v>37949</v>
      </c>
      <c r="B14750" s="83" t="s">
        <v>10249</v>
      </c>
      <c r="C14750" s="83" t="s">
        <v>225</v>
      </c>
      <c r="D14750" s="84">
        <v>3.56</v>
      </c>
      <c r="E14750" s="522" t="s">
        <v>12890</v>
      </c>
    </row>
    <row r="14751" spans="1:5" ht="13.5" x14ac:dyDescent="0.25">
      <c r="A14751" s="83">
        <v>3526</v>
      </c>
      <c r="B14751" s="83" t="s">
        <v>10250</v>
      </c>
      <c r="C14751" s="83" t="s">
        <v>225</v>
      </c>
      <c r="D14751" s="84">
        <v>4.91</v>
      </c>
      <c r="E14751" s="522" t="s">
        <v>12890</v>
      </c>
    </row>
    <row r="14752" spans="1:5" ht="13.5" x14ac:dyDescent="0.25">
      <c r="A14752" s="83">
        <v>3509</v>
      </c>
      <c r="B14752" s="83" t="s">
        <v>10251</v>
      </c>
      <c r="C14752" s="83" t="s">
        <v>225</v>
      </c>
      <c r="D14752" s="84">
        <v>11.14</v>
      </c>
      <c r="E14752" s="522" t="s">
        <v>12890</v>
      </c>
    </row>
    <row r="14753" spans="1:5" ht="13.5" x14ac:dyDescent="0.25">
      <c r="A14753" s="83">
        <v>3530</v>
      </c>
      <c r="B14753" s="83" t="s">
        <v>13441</v>
      </c>
      <c r="C14753" s="83" t="s">
        <v>225</v>
      </c>
      <c r="D14753" s="84">
        <v>327.18</v>
      </c>
      <c r="E14753" s="522" t="s">
        <v>12890</v>
      </c>
    </row>
    <row r="14754" spans="1:5" ht="13.5" x14ac:dyDescent="0.25">
      <c r="A14754" s="83">
        <v>3542</v>
      </c>
      <c r="B14754" s="83" t="s">
        <v>13442</v>
      </c>
      <c r="C14754" s="83" t="s">
        <v>225</v>
      </c>
      <c r="D14754" s="84">
        <v>0.94</v>
      </c>
      <c r="E14754" s="522" t="s">
        <v>12890</v>
      </c>
    </row>
    <row r="14755" spans="1:5" ht="13.5" x14ac:dyDescent="0.25">
      <c r="A14755" s="83">
        <v>3529</v>
      </c>
      <c r="B14755" s="83" t="s">
        <v>13443</v>
      </c>
      <c r="C14755" s="83" t="s">
        <v>225</v>
      </c>
      <c r="D14755" s="84">
        <v>1.1499999999999999</v>
      </c>
      <c r="E14755" s="522" t="s">
        <v>12890</v>
      </c>
    </row>
    <row r="14756" spans="1:5" ht="13.5" x14ac:dyDescent="0.25">
      <c r="A14756" s="83">
        <v>3536</v>
      </c>
      <c r="B14756" s="83" t="s">
        <v>13444</v>
      </c>
      <c r="C14756" s="83" t="s">
        <v>225</v>
      </c>
      <c r="D14756" s="84">
        <v>3.84</v>
      </c>
      <c r="E14756" s="522" t="s">
        <v>12890</v>
      </c>
    </row>
    <row r="14757" spans="1:5" ht="13.5" x14ac:dyDescent="0.25">
      <c r="A14757" s="83">
        <v>3535</v>
      </c>
      <c r="B14757" s="83" t="s">
        <v>13445</v>
      </c>
      <c r="C14757" s="83" t="s">
        <v>225</v>
      </c>
      <c r="D14757" s="84">
        <v>9.34</v>
      </c>
      <c r="E14757" s="522" t="s">
        <v>12890</v>
      </c>
    </row>
    <row r="14758" spans="1:5" ht="13.5" x14ac:dyDescent="0.25">
      <c r="A14758" s="83">
        <v>3540</v>
      </c>
      <c r="B14758" s="83" t="s">
        <v>13446</v>
      </c>
      <c r="C14758" s="83" t="s">
        <v>225</v>
      </c>
      <c r="D14758" s="84">
        <v>7.9</v>
      </c>
      <c r="E14758" s="522" t="s">
        <v>12890</v>
      </c>
    </row>
    <row r="14759" spans="1:5" ht="13.5" x14ac:dyDescent="0.25">
      <c r="A14759" s="83">
        <v>3539</v>
      </c>
      <c r="B14759" s="83" t="s">
        <v>13447</v>
      </c>
      <c r="C14759" s="83" t="s">
        <v>225</v>
      </c>
      <c r="D14759" s="84">
        <v>45.79</v>
      </c>
      <c r="E14759" s="522" t="s">
        <v>12890</v>
      </c>
    </row>
    <row r="14760" spans="1:5" ht="13.5" x14ac:dyDescent="0.25">
      <c r="A14760" s="83">
        <v>3513</v>
      </c>
      <c r="B14760" s="83" t="s">
        <v>13448</v>
      </c>
      <c r="C14760" s="83" t="s">
        <v>225</v>
      </c>
      <c r="D14760" s="84">
        <v>161.47</v>
      </c>
      <c r="E14760" s="522" t="s">
        <v>12890</v>
      </c>
    </row>
    <row r="14761" spans="1:5" ht="13.5" x14ac:dyDescent="0.25">
      <c r="A14761" s="83">
        <v>3510</v>
      </c>
      <c r="B14761" s="83" t="s">
        <v>13449</v>
      </c>
      <c r="C14761" s="83" t="s">
        <v>225</v>
      </c>
      <c r="D14761" s="84">
        <v>19.940000000000001</v>
      </c>
      <c r="E14761" s="522" t="s">
        <v>12890</v>
      </c>
    </row>
    <row r="14762" spans="1:5" ht="13.5" x14ac:dyDescent="0.25">
      <c r="A14762" s="83">
        <v>38939</v>
      </c>
      <c r="B14762" s="83" t="s">
        <v>10268</v>
      </c>
      <c r="C14762" s="83" t="s">
        <v>225</v>
      </c>
      <c r="D14762" s="84">
        <v>12.89</v>
      </c>
      <c r="E14762" s="522" t="s">
        <v>12890</v>
      </c>
    </row>
    <row r="14763" spans="1:5" ht="13.5" x14ac:dyDescent="0.25">
      <c r="A14763" s="83">
        <v>38940</v>
      </c>
      <c r="B14763" s="83" t="s">
        <v>10269</v>
      </c>
      <c r="C14763" s="83" t="s">
        <v>225</v>
      </c>
      <c r="D14763" s="84">
        <v>19.68</v>
      </c>
      <c r="E14763" s="522" t="s">
        <v>12890</v>
      </c>
    </row>
    <row r="14764" spans="1:5" ht="13.5" x14ac:dyDescent="0.25">
      <c r="A14764" s="83">
        <v>38941</v>
      </c>
      <c r="B14764" s="83" t="s">
        <v>10270</v>
      </c>
      <c r="C14764" s="83" t="s">
        <v>225</v>
      </c>
      <c r="D14764" s="84">
        <v>23.25</v>
      </c>
      <c r="E14764" s="522" t="s">
        <v>12890</v>
      </c>
    </row>
    <row r="14765" spans="1:5" ht="13.5" x14ac:dyDescent="0.25">
      <c r="A14765" s="83">
        <v>38942</v>
      </c>
      <c r="B14765" s="83" t="s">
        <v>10271</v>
      </c>
      <c r="C14765" s="83" t="s">
        <v>225</v>
      </c>
      <c r="D14765" s="84">
        <v>26.04</v>
      </c>
      <c r="E14765" s="522" t="s">
        <v>12890</v>
      </c>
    </row>
    <row r="14766" spans="1:5" ht="13.5" x14ac:dyDescent="0.25">
      <c r="A14766" s="83">
        <v>38913</v>
      </c>
      <c r="B14766" s="83" t="s">
        <v>10277</v>
      </c>
      <c r="C14766" s="83" t="s">
        <v>225</v>
      </c>
      <c r="D14766" s="84">
        <v>11.96</v>
      </c>
      <c r="E14766" s="522" t="s">
        <v>12890</v>
      </c>
    </row>
    <row r="14767" spans="1:5" ht="13.5" x14ac:dyDescent="0.25">
      <c r="A14767" s="83">
        <v>38914</v>
      </c>
      <c r="B14767" s="83" t="s">
        <v>10278</v>
      </c>
      <c r="C14767" s="83" t="s">
        <v>225</v>
      </c>
      <c r="D14767" s="84">
        <v>13.87</v>
      </c>
      <c r="E14767" s="522" t="s">
        <v>12890</v>
      </c>
    </row>
    <row r="14768" spans="1:5" ht="13.5" x14ac:dyDescent="0.25">
      <c r="A14768" s="83">
        <v>38915</v>
      </c>
      <c r="B14768" s="83" t="s">
        <v>10279</v>
      </c>
      <c r="C14768" s="83" t="s">
        <v>225</v>
      </c>
      <c r="D14768" s="84">
        <v>24.09</v>
      </c>
      <c r="E14768" s="522" t="s">
        <v>12890</v>
      </c>
    </row>
    <row r="14769" spans="1:5" ht="13.5" x14ac:dyDescent="0.25">
      <c r="A14769" s="83">
        <v>38916</v>
      </c>
      <c r="B14769" s="83" t="s">
        <v>10280</v>
      </c>
      <c r="C14769" s="83" t="s">
        <v>225</v>
      </c>
      <c r="D14769" s="84">
        <v>31.78</v>
      </c>
      <c r="E14769" s="522" t="s">
        <v>12890</v>
      </c>
    </row>
    <row r="14770" spans="1:5" ht="13.5" x14ac:dyDescent="0.25">
      <c r="A14770" s="83">
        <v>39300</v>
      </c>
      <c r="B14770" s="83" t="s">
        <v>10281</v>
      </c>
      <c r="C14770" s="83" t="s">
        <v>225</v>
      </c>
      <c r="D14770" s="84">
        <v>10.81</v>
      </c>
      <c r="E14770" s="522" t="s">
        <v>12890</v>
      </c>
    </row>
    <row r="14771" spans="1:5" ht="13.5" x14ac:dyDescent="0.25">
      <c r="A14771" s="83">
        <v>39301</v>
      </c>
      <c r="B14771" s="83" t="s">
        <v>10282</v>
      </c>
      <c r="C14771" s="83" t="s">
        <v>225</v>
      </c>
      <c r="D14771" s="84">
        <v>14.99</v>
      </c>
      <c r="E14771" s="522" t="s">
        <v>12890</v>
      </c>
    </row>
    <row r="14772" spans="1:5" ht="13.5" x14ac:dyDescent="0.25">
      <c r="A14772" s="83">
        <v>39302</v>
      </c>
      <c r="B14772" s="83" t="s">
        <v>10283</v>
      </c>
      <c r="C14772" s="83" t="s">
        <v>225</v>
      </c>
      <c r="D14772" s="84">
        <v>18.84</v>
      </c>
      <c r="E14772" s="522" t="s">
        <v>12890</v>
      </c>
    </row>
    <row r="14773" spans="1:5" ht="13.5" x14ac:dyDescent="0.25">
      <c r="A14773" s="83">
        <v>39303</v>
      </c>
      <c r="B14773" s="83" t="s">
        <v>10284</v>
      </c>
      <c r="C14773" s="83" t="s">
        <v>225</v>
      </c>
      <c r="D14773" s="84">
        <v>33.119999999999997</v>
      </c>
      <c r="E14773" s="522" t="s">
        <v>12890</v>
      </c>
    </row>
    <row r="14774" spans="1:5" ht="13.5" x14ac:dyDescent="0.25">
      <c r="A14774" s="83">
        <v>38923</v>
      </c>
      <c r="B14774" s="83" t="s">
        <v>10285</v>
      </c>
      <c r="C14774" s="83" t="s">
        <v>225</v>
      </c>
      <c r="D14774" s="84">
        <v>10.55</v>
      </c>
      <c r="E14774" s="522" t="s">
        <v>12890</v>
      </c>
    </row>
    <row r="14775" spans="1:5" ht="13.5" x14ac:dyDescent="0.25">
      <c r="A14775" s="83">
        <v>38925</v>
      </c>
      <c r="B14775" s="83" t="s">
        <v>10286</v>
      </c>
      <c r="C14775" s="83" t="s">
        <v>225</v>
      </c>
      <c r="D14775" s="84">
        <v>11.34</v>
      </c>
      <c r="E14775" s="522" t="s">
        <v>12890</v>
      </c>
    </row>
    <row r="14776" spans="1:5" ht="13.5" x14ac:dyDescent="0.25">
      <c r="A14776" s="83">
        <v>38926</v>
      </c>
      <c r="B14776" s="83" t="s">
        <v>10287</v>
      </c>
      <c r="C14776" s="83" t="s">
        <v>225</v>
      </c>
      <c r="D14776" s="84">
        <v>16.190000000000001</v>
      </c>
      <c r="E14776" s="522" t="s">
        <v>12890</v>
      </c>
    </row>
    <row r="14777" spans="1:5" ht="13.5" x14ac:dyDescent="0.25">
      <c r="A14777" s="83">
        <v>38927</v>
      </c>
      <c r="B14777" s="83" t="s">
        <v>10288</v>
      </c>
      <c r="C14777" s="83" t="s">
        <v>225</v>
      </c>
      <c r="D14777" s="84">
        <v>17.32</v>
      </c>
      <c r="E14777" s="522" t="s">
        <v>12890</v>
      </c>
    </row>
    <row r="14778" spans="1:5" ht="13.5" x14ac:dyDescent="0.25">
      <c r="A14778" s="83">
        <v>39304</v>
      </c>
      <c r="B14778" s="83" t="s">
        <v>10289</v>
      </c>
      <c r="C14778" s="83" t="s">
        <v>225</v>
      </c>
      <c r="D14778" s="84">
        <v>13.34</v>
      </c>
      <c r="E14778" s="522" t="s">
        <v>12890</v>
      </c>
    </row>
    <row r="14779" spans="1:5" ht="13.5" x14ac:dyDescent="0.25">
      <c r="A14779" s="83">
        <v>38924</v>
      </c>
      <c r="B14779" s="83" t="s">
        <v>10290</v>
      </c>
      <c r="C14779" s="83" t="s">
        <v>225</v>
      </c>
      <c r="D14779" s="84">
        <v>19.010000000000002</v>
      </c>
      <c r="E14779" s="522" t="s">
        <v>12890</v>
      </c>
    </row>
    <row r="14780" spans="1:5" ht="13.5" x14ac:dyDescent="0.25">
      <c r="A14780" s="83">
        <v>39305</v>
      </c>
      <c r="B14780" s="83" t="s">
        <v>10291</v>
      </c>
      <c r="C14780" s="83" t="s">
        <v>225</v>
      </c>
      <c r="D14780" s="84">
        <v>17.47</v>
      </c>
      <c r="E14780" s="522" t="s">
        <v>12890</v>
      </c>
    </row>
    <row r="14781" spans="1:5" ht="13.5" x14ac:dyDescent="0.25">
      <c r="A14781" s="83">
        <v>39306</v>
      </c>
      <c r="B14781" s="83" t="s">
        <v>10292</v>
      </c>
      <c r="C14781" s="83" t="s">
        <v>225</v>
      </c>
      <c r="D14781" s="84">
        <v>21.86</v>
      </c>
      <c r="E14781" s="522" t="s">
        <v>12890</v>
      </c>
    </row>
    <row r="14782" spans="1:5" ht="13.5" x14ac:dyDescent="0.25">
      <c r="A14782" s="83">
        <v>38928</v>
      </c>
      <c r="B14782" s="83" t="s">
        <v>10293</v>
      </c>
      <c r="C14782" s="83" t="s">
        <v>225</v>
      </c>
      <c r="D14782" s="84">
        <v>19.2</v>
      </c>
      <c r="E14782" s="522" t="s">
        <v>12890</v>
      </c>
    </row>
    <row r="14783" spans="1:5" ht="13.5" x14ac:dyDescent="0.25">
      <c r="A14783" s="83">
        <v>38929</v>
      </c>
      <c r="B14783" s="83" t="s">
        <v>10294</v>
      </c>
      <c r="C14783" s="83" t="s">
        <v>225</v>
      </c>
      <c r="D14783" s="84">
        <v>34.04</v>
      </c>
      <c r="E14783" s="522" t="s">
        <v>12890</v>
      </c>
    </row>
    <row r="14784" spans="1:5" ht="13.5" x14ac:dyDescent="0.25">
      <c r="A14784" s="83">
        <v>39307</v>
      </c>
      <c r="B14784" s="83" t="s">
        <v>10295</v>
      </c>
      <c r="C14784" s="83" t="s">
        <v>225</v>
      </c>
      <c r="D14784" s="84">
        <v>25.15</v>
      </c>
      <c r="E14784" s="522" t="s">
        <v>12890</v>
      </c>
    </row>
    <row r="14785" spans="1:5" ht="13.5" x14ac:dyDescent="0.25">
      <c r="A14785" s="83">
        <v>38930</v>
      </c>
      <c r="B14785" s="83" t="s">
        <v>10296</v>
      </c>
      <c r="C14785" s="83" t="s">
        <v>225</v>
      </c>
      <c r="D14785" s="84">
        <v>42.76</v>
      </c>
      <c r="E14785" s="522" t="s">
        <v>12890</v>
      </c>
    </row>
    <row r="14786" spans="1:5" ht="13.5" x14ac:dyDescent="0.25">
      <c r="A14786" s="83">
        <v>38931</v>
      </c>
      <c r="B14786" s="83" t="s">
        <v>10297</v>
      </c>
      <c r="C14786" s="83" t="s">
        <v>225</v>
      </c>
      <c r="D14786" s="84">
        <v>10.77</v>
      </c>
      <c r="E14786" s="522" t="s">
        <v>12890</v>
      </c>
    </row>
    <row r="14787" spans="1:5" ht="13.5" x14ac:dyDescent="0.25">
      <c r="A14787" s="83">
        <v>38932</v>
      </c>
      <c r="B14787" s="83" t="s">
        <v>10298</v>
      </c>
      <c r="C14787" s="83" t="s">
        <v>225</v>
      </c>
      <c r="D14787" s="84">
        <v>10.87</v>
      </c>
      <c r="E14787" s="522" t="s">
        <v>12890</v>
      </c>
    </row>
    <row r="14788" spans="1:5" ht="13.5" x14ac:dyDescent="0.25">
      <c r="A14788" s="83">
        <v>38934</v>
      </c>
      <c r="B14788" s="83" t="s">
        <v>10299</v>
      </c>
      <c r="C14788" s="83" t="s">
        <v>225</v>
      </c>
      <c r="D14788" s="84">
        <v>16.07</v>
      </c>
      <c r="E14788" s="522" t="s">
        <v>12890</v>
      </c>
    </row>
    <row r="14789" spans="1:5" ht="13.5" x14ac:dyDescent="0.25">
      <c r="A14789" s="83">
        <v>38935</v>
      </c>
      <c r="B14789" s="83" t="s">
        <v>10300</v>
      </c>
      <c r="C14789" s="83" t="s">
        <v>225</v>
      </c>
      <c r="D14789" s="84">
        <v>17.2</v>
      </c>
      <c r="E14789" s="522" t="s">
        <v>12890</v>
      </c>
    </row>
    <row r="14790" spans="1:5" ht="13.5" x14ac:dyDescent="0.25">
      <c r="A14790" s="83">
        <v>38936</v>
      </c>
      <c r="B14790" s="83" t="s">
        <v>10301</v>
      </c>
      <c r="C14790" s="83" t="s">
        <v>225</v>
      </c>
      <c r="D14790" s="84">
        <v>18.420000000000002</v>
      </c>
      <c r="E14790" s="522" t="s">
        <v>12890</v>
      </c>
    </row>
    <row r="14791" spans="1:5" ht="13.5" x14ac:dyDescent="0.25">
      <c r="A14791" s="83">
        <v>38937</v>
      </c>
      <c r="B14791" s="83" t="s">
        <v>10302</v>
      </c>
      <c r="C14791" s="83" t="s">
        <v>225</v>
      </c>
      <c r="D14791" s="84">
        <v>22.45</v>
      </c>
      <c r="E14791" s="522" t="s">
        <v>12890</v>
      </c>
    </row>
    <row r="14792" spans="1:5" ht="13.5" x14ac:dyDescent="0.25">
      <c r="A14792" s="83">
        <v>38938</v>
      </c>
      <c r="B14792" s="83" t="s">
        <v>10303</v>
      </c>
      <c r="C14792" s="83" t="s">
        <v>225</v>
      </c>
      <c r="D14792" s="84">
        <v>33.369999999999997</v>
      </c>
      <c r="E14792" s="522" t="s">
        <v>12890</v>
      </c>
    </row>
    <row r="14793" spans="1:5" ht="13.5" x14ac:dyDescent="0.25">
      <c r="A14793" s="83">
        <v>20151</v>
      </c>
      <c r="B14793" s="83" t="s">
        <v>13450</v>
      </c>
      <c r="C14793" s="83" t="s">
        <v>225</v>
      </c>
      <c r="D14793" s="84">
        <v>32.74</v>
      </c>
      <c r="E14793" s="522" t="s">
        <v>12890</v>
      </c>
    </row>
    <row r="14794" spans="1:5" ht="13.5" x14ac:dyDescent="0.25">
      <c r="A14794" s="83">
        <v>20152</v>
      </c>
      <c r="B14794" s="83" t="s">
        <v>13451</v>
      </c>
      <c r="C14794" s="83" t="s">
        <v>225</v>
      </c>
      <c r="D14794" s="84">
        <v>118.47</v>
      </c>
      <c r="E14794" s="522" t="s">
        <v>12890</v>
      </c>
    </row>
    <row r="14795" spans="1:5" ht="13.5" x14ac:dyDescent="0.25">
      <c r="A14795" s="83">
        <v>20148</v>
      </c>
      <c r="B14795" s="83" t="s">
        <v>13452</v>
      </c>
      <c r="C14795" s="83" t="s">
        <v>225</v>
      </c>
      <c r="D14795" s="84">
        <v>6.44</v>
      </c>
      <c r="E14795" s="522" t="s">
        <v>12890</v>
      </c>
    </row>
    <row r="14796" spans="1:5" ht="13.5" x14ac:dyDescent="0.25">
      <c r="A14796" s="83">
        <v>20149</v>
      </c>
      <c r="B14796" s="83" t="s">
        <v>13453</v>
      </c>
      <c r="C14796" s="83" t="s">
        <v>225</v>
      </c>
      <c r="D14796" s="84">
        <v>10.75</v>
      </c>
      <c r="E14796" s="522" t="s">
        <v>12890</v>
      </c>
    </row>
    <row r="14797" spans="1:5" ht="13.5" x14ac:dyDescent="0.25">
      <c r="A14797" s="83">
        <v>20150</v>
      </c>
      <c r="B14797" s="83" t="s">
        <v>13454</v>
      </c>
      <c r="C14797" s="83" t="s">
        <v>225</v>
      </c>
      <c r="D14797" s="84">
        <v>27.71</v>
      </c>
      <c r="E14797" s="522" t="s">
        <v>12890</v>
      </c>
    </row>
    <row r="14798" spans="1:5" ht="13.5" x14ac:dyDescent="0.25">
      <c r="A14798" s="83">
        <v>20157</v>
      </c>
      <c r="B14798" s="83" t="s">
        <v>13455</v>
      </c>
      <c r="C14798" s="83" t="s">
        <v>225</v>
      </c>
      <c r="D14798" s="84">
        <v>31.1</v>
      </c>
      <c r="E14798" s="522" t="s">
        <v>12890</v>
      </c>
    </row>
    <row r="14799" spans="1:5" ht="13.5" x14ac:dyDescent="0.25">
      <c r="A14799" s="83">
        <v>20158</v>
      </c>
      <c r="B14799" s="83" t="s">
        <v>13456</v>
      </c>
      <c r="C14799" s="83" t="s">
        <v>225</v>
      </c>
      <c r="D14799" s="84">
        <v>123.49</v>
      </c>
      <c r="E14799" s="522" t="s">
        <v>12890</v>
      </c>
    </row>
    <row r="14800" spans="1:5" ht="13.5" x14ac:dyDescent="0.25">
      <c r="A14800" s="83">
        <v>20154</v>
      </c>
      <c r="B14800" s="83" t="s">
        <v>13457</v>
      </c>
      <c r="C14800" s="83" t="s">
        <v>225</v>
      </c>
      <c r="D14800" s="84">
        <v>6.3</v>
      </c>
      <c r="E14800" s="522" t="s">
        <v>12890</v>
      </c>
    </row>
    <row r="14801" spans="1:5" ht="13.5" x14ac:dyDescent="0.25">
      <c r="A14801" s="83">
        <v>20155</v>
      </c>
      <c r="B14801" s="83" t="s">
        <v>13458</v>
      </c>
      <c r="C14801" s="83" t="s">
        <v>225</v>
      </c>
      <c r="D14801" s="84">
        <v>9.6</v>
      </c>
      <c r="E14801" s="522" t="s">
        <v>12890</v>
      </c>
    </row>
    <row r="14802" spans="1:5" ht="13.5" x14ac:dyDescent="0.25">
      <c r="A14802" s="83">
        <v>20156</v>
      </c>
      <c r="B14802" s="83" t="s">
        <v>13459</v>
      </c>
      <c r="C14802" s="83" t="s">
        <v>225</v>
      </c>
      <c r="D14802" s="84">
        <v>26.97</v>
      </c>
      <c r="E14802" s="522" t="s">
        <v>12890</v>
      </c>
    </row>
    <row r="14803" spans="1:5" ht="13.5" x14ac:dyDescent="0.25">
      <c r="A14803" s="83">
        <v>3499</v>
      </c>
      <c r="B14803" s="83" t="s">
        <v>13460</v>
      </c>
      <c r="C14803" s="83" t="s">
        <v>225</v>
      </c>
      <c r="D14803" s="84">
        <v>1.79</v>
      </c>
      <c r="E14803" s="522" t="s">
        <v>12890</v>
      </c>
    </row>
    <row r="14804" spans="1:5" ht="13.5" x14ac:dyDescent="0.25">
      <c r="A14804" s="83">
        <v>3500</v>
      </c>
      <c r="B14804" s="83" t="s">
        <v>13461</v>
      </c>
      <c r="C14804" s="83" t="s">
        <v>225</v>
      </c>
      <c r="D14804" s="84">
        <v>2.38</v>
      </c>
      <c r="E14804" s="522" t="s">
        <v>12890</v>
      </c>
    </row>
    <row r="14805" spans="1:5" ht="13.5" x14ac:dyDescent="0.25">
      <c r="A14805" s="83">
        <v>3501</v>
      </c>
      <c r="B14805" s="83" t="s">
        <v>13462</v>
      </c>
      <c r="C14805" s="83" t="s">
        <v>225</v>
      </c>
      <c r="D14805" s="84">
        <v>6.55</v>
      </c>
      <c r="E14805" s="522" t="s">
        <v>12890</v>
      </c>
    </row>
    <row r="14806" spans="1:5" ht="13.5" x14ac:dyDescent="0.25">
      <c r="A14806" s="83">
        <v>3502</v>
      </c>
      <c r="B14806" s="83" t="s">
        <v>13463</v>
      </c>
      <c r="C14806" s="83" t="s">
        <v>225</v>
      </c>
      <c r="D14806" s="84">
        <v>9.43</v>
      </c>
      <c r="E14806" s="522" t="s">
        <v>12890</v>
      </c>
    </row>
    <row r="14807" spans="1:5" ht="13.5" x14ac:dyDescent="0.25">
      <c r="A14807" s="83">
        <v>3503</v>
      </c>
      <c r="B14807" s="83" t="s">
        <v>13464</v>
      </c>
      <c r="C14807" s="83" t="s">
        <v>225</v>
      </c>
      <c r="D14807" s="84">
        <v>11.84</v>
      </c>
      <c r="E14807" s="522" t="s">
        <v>12890</v>
      </c>
    </row>
    <row r="14808" spans="1:5" ht="13.5" x14ac:dyDescent="0.25">
      <c r="A14808" s="83">
        <v>3477</v>
      </c>
      <c r="B14808" s="83" t="s">
        <v>13465</v>
      </c>
      <c r="C14808" s="83" t="s">
        <v>225</v>
      </c>
      <c r="D14808" s="84">
        <v>43.03</v>
      </c>
      <c r="E14808" s="522" t="s">
        <v>12890</v>
      </c>
    </row>
    <row r="14809" spans="1:5" ht="13.5" x14ac:dyDescent="0.25">
      <c r="A14809" s="83">
        <v>3478</v>
      </c>
      <c r="B14809" s="83" t="s">
        <v>13466</v>
      </c>
      <c r="C14809" s="83" t="s">
        <v>225</v>
      </c>
      <c r="D14809" s="84">
        <v>103.17</v>
      </c>
      <c r="E14809" s="522" t="s">
        <v>12890</v>
      </c>
    </row>
    <row r="14810" spans="1:5" ht="13.5" x14ac:dyDescent="0.25">
      <c r="A14810" s="83">
        <v>3525</v>
      </c>
      <c r="B14810" s="83" t="s">
        <v>13467</v>
      </c>
      <c r="C14810" s="83" t="s">
        <v>225</v>
      </c>
      <c r="D14810" s="84">
        <v>127.33</v>
      </c>
      <c r="E14810" s="522" t="s">
        <v>12890</v>
      </c>
    </row>
    <row r="14811" spans="1:5" ht="13.5" x14ac:dyDescent="0.25">
      <c r="A14811" s="83">
        <v>3511</v>
      </c>
      <c r="B14811" s="83" t="s">
        <v>13468</v>
      </c>
      <c r="C14811" s="83" t="s">
        <v>225</v>
      </c>
      <c r="D14811" s="84">
        <v>135.06</v>
      </c>
      <c r="E14811" s="522" t="s">
        <v>12890</v>
      </c>
    </row>
    <row r="14812" spans="1:5" ht="13.5" x14ac:dyDescent="0.25">
      <c r="A14812" s="83">
        <v>38917</v>
      </c>
      <c r="B14812" s="83" t="s">
        <v>10325</v>
      </c>
      <c r="C14812" s="83" t="s">
        <v>225</v>
      </c>
      <c r="D14812" s="84">
        <v>10.3</v>
      </c>
      <c r="E14812" s="522" t="s">
        <v>12890</v>
      </c>
    </row>
    <row r="14813" spans="1:5" ht="13.5" x14ac:dyDescent="0.25">
      <c r="A14813" s="83">
        <v>38919</v>
      </c>
      <c r="B14813" s="83" t="s">
        <v>10326</v>
      </c>
      <c r="C14813" s="83" t="s">
        <v>225</v>
      </c>
      <c r="D14813" s="84">
        <v>15.32</v>
      </c>
      <c r="E14813" s="522" t="s">
        <v>12890</v>
      </c>
    </row>
    <row r="14814" spans="1:5" ht="13.5" x14ac:dyDescent="0.25">
      <c r="A14814" s="83">
        <v>38922</v>
      </c>
      <c r="B14814" s="83" t="s">
        <v>10327</v>
      </c>
      <c r="C14814" s="83" t="s">
        <v>225</v>
      </c>
      <c r="D14814" s="84">
        <v>19.8</v>
      </c>
      <c r="E14814" s="522" t="s">
        <v>12890</v>
      </c>
    </row>
    <row r="14815" spans="1:5" ht="13.5" x14ac:dyDescent="0.25">
      <c r="A14815" s="83">
        <v>38921</v>
      </c>
      <c r="B14815" s="83" t="s">
        <v>10328</v>
      </c>
      <c r="C14815" s="83" t="s">
        <v>225</v>
      </c>
      <c r="D14815" s="84">
        <v>24.48</v>
      </c>
      <c r="E14815" s="522" t="s">
        <v>12890</v>
      </c>
    </row>
    <row r="14816" spans="1:5" ht="13.5" x14ac:dyDescent="0.25">
      <c r="A14816" s="83">
        <v>38918</v>
      </c>
      <c r="B14816" s="83" t="s">
        <v>10329</v>
      </c>
      <c r="C14816" s="83" t="s">
        <v>225</v>
      </c>
      <c r="D14816" s="84">
        <v>23.27</v>
      </c>
      <c r="E14816" s="522" t="s">
        <v>12890</v>
      </c>
    </row>
    <row r="14817" spans="1:5" ht="13.5" x14ac:dyDescent="0.25">
      <c r="A14817" s="83">
        <v>38920</v>
      </c>
      <c r="B14817" s="83" t="s">
        <v>10330</v>
      </c>
      <c r="C14817" s="83" t="s">
        <v>225</v>
      </c>
      <c r="D14817" s="84">
        <v>29.09</v>
      </c>
      <c r="E14817" s="522" t="s">
        <v>12890</v>
      </c>
    </row>
    <row r="14818" spans="1:5" ht="13.5" x14ac:dyDescent="0.25">
      <c r="A14818" s="83">
        <v>12032</v>
      </c>
      <c r="B14818" s="83" t="s">
        <v>10331</v>
      </c>
      <c r="C14818" s="83" t="s">
        <v>8179</v>
      </c>
      <c r="D14818" s="84">
        <v>53.19</v>
      </c>
      <c r="E14818" s="522" t="s">
        <v>12890</v>
      </c>
    </row>
    <row r="14819" spans="1:5" ht="13.5" x14ac:dyDescent="0.25">
      <c r="A14819" s="83">
        <v>12030</v>
      </c>
      <c r="B14819" s="83" t="s">
        <v>10332</v>
      </c>
      <c r="C14819" s="83" t="s">
        <v>8179</v>
      </c>
      <c r="D14819" s="84">
        <v>49.98</v>
      </c>
      <c r="E14819" s="522" t="s">
        <v>12890</v>
      </c>
    </row>
    <row r="14820" spans="1:5" ht="13.5" x14ac:dyDescent="0.25">
      <c r="A14820" s="83">
        <v>10908</v>
      </c>
      <c r="B14820" s="83" t="s">
        <v>10333</v>
      </c>
      <c r="C14820" s="83" t="s">
        <v>225</v>
      </c>
      <c r="D14820" s="84">
        <v>30.57</v>
      </c>
      <c r="E14820" s="522" t="s">
        <v>12890</v>
      </c>
    </row>
    <row r="14821" spans="1:5" ht="13.5" x14ac:dyDescent="0.25">
      <c r="A14821" s="83">
        <v>10909</v>
      </c>
      <c r="B14821" s="83" t="s">
        <v>10334</v>
      </c>
      <c r="C14821" s="83" t="s">
        <v>225</v>
      </c>
      <c r="D14821" s="84">
        <v>35.56</v>
      </c>
      <c r="E14821" s="522" t="s">
        <v>12890</v>
      </c>
    </row>
    <row r="14822" spans="1:5" ht="13.5" x14ac:dyDescent="0.25">
      <c r="A14822" s="83">
        <v>3669</v>
      </c>
      <c r="B14822" s="83" t="s">
        <v>10335</v>
      </c>
      <c r="C14822" s="83" t="s">
        <v>225</v>
      </c>
      <c r="D14822" s="84">
        <v>21.85</v>
      </c>
      <c r="E14822" s="522" t="s">
        <v>12890</v>
      </c>
    </row>
    <row r="14823" spans="1:5" ht="13.5" x14ac:dyDescent="0.25">
      <c r="A14823" s="83">
        <v>20139</v>
      </c>
      <c r="B14823" s="83" t="s">
        <v>13469</v>
      </c>
      <c r="C14823" s="83" t="s">
        <v>225</v>
      </c>
      <c r="D14823" s="84">
        <v>187.87</v>
      </c>
      <c r="E14823" s="522" t="s">
        <v>12890</v>
      </c>
    </row>
    <row r="14824" spans="1:5" ht="13.5" x14ac:dyDescent="0.25">
      <c r="A14824" s="83">
        <v>3668</v>
      </c>
      <c r="B14824" s="83" t="s">
        <v>10338</v>
      </c>
      <c r="C14824" s="83" t="s">
        <v>225</v>
      </c>
      <c r="D14824" s="84">
        <v>67.11</v>
      </c>
      <c r="E14824" s="522" t="s">
        <v>12890</v>
      </c>
    </row>
    <row r="14825" spans="1:5" ht="13.5" x14ac:dyDescent="0.25">
      <c r="A14825" s="83">
        <v>10911</v>
      </c>
      <c r="B14825" s="83" t="s">
        <v>10340</v>
      </c>
      <c r="C14825" s="83" t="s">
        <v>225</v>
      </c>
      <c r="D14825" s="84">
        <v>29.42</v>
      </c>
      <c r="E14825" s="522" t="s">
        <v>12890</v>
      </c>
    </row>
    <row r="14826" spans="1:5" ht="13.5" x14ac:dyDescent="0.25">
      <c r="A14826" s="83">
        <v>3659</v>
      </c>
      <c r="B14826" s="83" t="s">
        <v>13470</v>
      </c>
      <c r="C14826" s="83" t="s">
        <v>225</v>
      </c>
      <c r="D14826" s="84">
        <v>29.98</v>
      </c>
      <c r="E14826" s="522" t="s">
        <v>12890</v>
      </c>
    </row>
    <row r="14827" spans="1:5" ht="13.5" x14ac:dyDescent="0.25">
      <c r="A14827" s="83">
        <v>3660</v>
      </c>
      <c r="B14827" s="83" t="s">
        <v>13471</v>
      </c>
      <c r="C14827" s="83" t="s">
        <v>225</v>
      </c>
      <c r="D14827" s="84">
        <v>38.76</v>
      </c>
      <c r="E14827" s="522" t="s">
        <v>12890</v>
      </c>
    </row>
    <row r="14828" spans="1:5" ht="13.5" x14ac:dyDescent="0.25">
      <c r="A14828" s="83">
        <v>20144</v>
      </c>
      <c r="B14828" s="83" t="s">
        <v>13472</v>
      </c>
      <c r="C14828" s="83" t="s">
        <v>225</v>
      </c>
      <c r="D14828" s="84">
        <v>86.81</v>
      </c>
      <c r="E14828" s="522" t="s">
        <v>12890</v>
      </c>
    </row>
    <row r="14829" spans="1:5" ht="13.5" x14ac:dyDescent="0.25">
      <c r="A14829" s="83">
        <v>20143</v>
      </c>
      <c r="B14829" s="83" t="s">
        <v>13473</v>
      </c>
      <c r="C14829" s="83" t="s">
        <v>225</v>
      </c>
      <c r="D14829" s="84">
        <v>111.06</v>
      </c>
      <c r="E14829" s="522" t="s">
        <v>12890</v>
      </c>
    </row>
    <row r="14830" spans="1:5" ht="13.5" x14ac:dyDescent="0.25">
      <c r="A14830" s="83">
        <v>20145</v>
      </c>
      <c r="B14830" s="83" t="s">
        <v>13474</v>
      </c>
      <c r="C14830" s="83" t="s">
        <v>225</v>
      </c>
      <c r="D14830" s="84">
        <v>214.23</v>
      </c>
      <c r="E14830" s="522" t="s">
        <v>12890</v>
      </c>
    </row>
    <row r="14831" spans="1:5" ht="13.5" x14ac:dyDescent="0.25">
      <c r="A14831" s="83">
        <v>20146</v>
      </c>
      <c r="B14831" s="83" t="s">
        <v>13475</v>
      </c>
      <c r="C14831" s="83" t="s">
        <v>225</v>
      </c>
      <c r="D14831" s="84">
        <v>292.85000000000002</v>
      </c>
      <c r="E14831" s="522" t="s">
        <v>12890</v>
      </c>
    </row>
    <row r="14832" spans="1:5" ht="13.5" x14ac:dyDescent="0.25">
      <c r="A14832" s="83">
        <v>20140</v>
      </c>
      <c r="B14832" s="83" t="s">
        <v>13476</v>
      </c>
      <c r="C14832" s="83" t="s">
        <v>225</v>
      </c>
      <c r="D14832" s="84">
        <v>13.74</v>
      </c>
      <c r="E14832" s="522" t="s">
        <v>12890</v>
      </c>
    </row>
    <row r="14833" spans="1:5" ht="13.5" x14ac:dyDescent="0.25">
      <c r="A14833" s="83">
        <v>20141</v>
      </c>
      <c r="B14833" s="83" t="s">
        <v>13477</v>
      </c>
      <c r="C14833" s="83" t="s">
        <v>225</v>
      </c>
      <c r="D14833" s="84">
        <v>33.65</v>
      </c>
      <c r="E14833" s="522" t="s">
        <v>12890</v>
      </c>
    </row>
    <row r="14834" spans="1:5" ht="13.5" x14ac:dyDescent="0.25">
      <c r="A14834" s="83">
        <v>20142</v>
      </c>
      <c r="B14834" s="83" t="s">
        <v>13478</v>
      </c>
      <c r="C14834" s="83" t="s">
        <v>225</v>
      </c>
      <c r="D14834" s="84">
        <v>59.19</v>
      </c>
      <c r="E14834" s="522" t="s">
        <v>12890</v>
      </c>
    </row>
    <row r="14835" spans="1:5" ht="13.5" x14ac:dyDescent="0.25">
      <c r="A14835" s="83">
        <v>3670</v>
      </c>
      <c r="B14835" s="83" t="s">
        <v>10358</v>
      </c>
      <c r="C14835" s="83" t="s">
        <v>225</v>
      </c>
      <c r="D14835" s="84">
        <v>38.49</v>
      </c>
      <c r="E14835" s="522" t="s">
        <v>12890</v>
      </c>
    </row>
    <row r="14836" spans="1:5" ht="13.5" x14ac:dyDescent="0.25">
      <c r="A14836" s="83">
        <v>3666</v>
      </c>
      <c r="B14836" s="83" t="s">
        <v>10359</v>
      </c>
      <c r="C14836" s="83" t="s">
        <v>225</v>
      </c>
      <c r="D14836" s="84">
        <v>6.06</v>
      </c>
      <c r="E14836" s="522" t="s">
        <v>12890</v>
      </c>
    </row>
    <row r="14837" spans="1:5" ht="13.5" x14ac:dyDescent="0.25">
      <c r="A14837" s="83">
        <v>3662</v>
      </c>
      <c r="B14837" s="83" t="s">
        <v>13479</v>
      </c>
      <c r="C14837" s="83" t="s">
        <v>225</v>
      </c>
      <c r="D14837" s="84">
        <v>15.8</v>
      </c>
      <c r="E14837" s="522" t="s">
        <v>12890</v>
      </c>
    </row>
    <row r="14838" spans="1:5" ht="13.5" x14ac:dyDescent="0.25">
      <c r="A14838" s="83">
        <v>3658</v>
      </c>
      <c r="B14838" s="83" t="s">
        <v>13480</v>
      </c>
      <c r="C14838" s="83" t="s">
        <v>225</v>
      </c>
      <c r="D14838" s="84">
        <v>29.92</v>
      </c>
      <c r="E14838" s="522" t="s">
        <v>12890</v>
      </c>
    </row>
    <row r="14839" spans="1:5" ht="13.5" x14ac:dyDescent="0.25">
      <c r="A14839" s="83">
        <v>14157</v>
      </c>
      <c r="B14839" s="83" t="s">
        <v>10360</v>
      </c>
      <c r="C14839" s="83" t="s">
        <v>225</v>
      </c>
      <c r="D14839" s="84">
        <v>1.27</v>
      </c>
      <c r="E14839" s="522" t="s">
        <v>12890</v>
      </c>
    </row>
    <row r="14840" spans="1:5" ht="13.5" x14ac:dyDescent="0.25">
      <c r="A14840" s="83">
        <v>42696</v>
      </c>
      <c r="B14840" s="83" t="s">
        <v>13481</v>
      </c>
      <c r="C14840" s="83" t="s">
        <v>225</v>
      </c>
      <c r="D14840" s="84">
        <v>237.3</v>
      </c>
      <c r="E14840" s="522" t="s">
        <v>12890</v>
      </c>
    </row>
    <row r="14841" spans="1:5" ht="13.5" x14ac:dyDescent="0.25">
      <c r="A14841" s="83">
        <v>39875</v>
      </c>
      <c r="B14841" s="83" t="s">
        <v>10366</v>
      </c>
      <c r="C14841" s="83" t="s">
        <v>225</v>
      </c>
      <c r="D14841" s="84">
        <v>623.02</v>
      </c>
      <c r="E14841" s="522" t="s">
        <v>12890</v>
      </c>
    </row>
    <row r="14842" spans="1:5" ht="13.5" x14ac:dyDescent="0.25">
      <c r="A14842" s="83">
        <v>39876</v>
      </c>
      <c r="B14842" s="83" t="s">
        <v>10367</v>
      </c>
      <c r="C14842" s="83" t="s">
        <v>225</v>
      </c>
      <c r="D14842" s="84">
        <v>780.01</v>
      </c>
      <c r="E14842" s="522" t="s">
        <v>12890</v>
      </c>
    </row>
    <row r="14843" spans="1:5" ht="13.5" x14ac:dyDescent="0.25">
      <c r="A14843" s="83">
        <v>39877</v>
      </c>
      <c r="B14843" s="83" t="s">
        <v>10368</v>
      </c>
      <c r="C14843" s="83" t="s">
        <v>225</v>
      </c>
      <c r="D14843" s="84">
        <v>1081.8499999999999</v>
      </c>
      <c r="E14843" s="522" t="s">
        <v>12890</v>
      </c>
    </row>
    <row r="14844" spans="1:5" ht="13.5" x14ac:dyDescent="0.25">
      <c r="A14844" s="83">
        <v>39878</v>
      </c>
      <c r="B14844" s="83" t="s">
        <v>10369</v>
      </c>
      <c r="C14844" s="83" t="s">
        <v>225</v>
      </c>
      <c r="D14844" s="84">
        <v>1428.94</v>
      </c>
      <c r="E14844" s="522" t="s">
        <v>12890</v>
      </c>
    </row>
    <row r="14845" spans="1:5" ht="13.5" x14ac:dyDescent="0.25">
      <c r="A14845" s="83">
        <v>39872</v>
      </c>
      <c r="B14845" s="83" t="s">
        <v>10370</v>
      </c>
      <c r="C14845" s="83" t="s">
        <v>225</v>
      </c>
      <c r="D14845" s="84">
        <v>427.25</v>
      </c>
      <c r="E14845" s="522" t="s">
        <v>12890</v>
      </c>
    </row>
    <row r="14846" spans="1:5" ht="13.5" x14ac:dyDescent="0.25">
      <c r="A14846" s="83">
        <v>39873</v>
      </c>
      <c r="B14846" s="83" t="s">
        <v>10371</v>
      </c>
      <c r="C14846" s="83" t="s">
        <v>225</v>
      </c>
      <c r="D14846" s="84">
        <v>495.58</v>
      </c>
      <c r="E14846" s="522" t="s">
        <v>12890</v>
      </c>
    </row>
    <row r="14847" spans="1:5" ht="13.5" x14ac:dyDescent="0.25">
      <c r="A14847" s="83">
        <v>39874</v>
      </c>
      <c r="B14847" s="83" t="s">
        <v>10372</v>
      </c>
      <c r="C14847" s="83" t="s">
        <v>225</v>
      </c>
      <c r="D14847" s="84">
        <v>544.33000000000004</v>
      </c>
      <c r="E14847" s="522" t="s">
        <v>12890</v>
      </c>
    </row>
    <row r="14848" spans="1:5" ht="13.5" x14ac:dyDescent="0.25">
      <c r="A14848" s="83">
        <v>3674</v>
      </c>
      <c r="B14848" s="83" t="s">
        <v>10373</v>
      </c>
      <c r="C14848" s="83" t="s">
        <v>206</v>
      </c>
      <c r="D14848" s="84">
        <v>88.57</v>
      </c>
      <c r="E14848" s="522" t="s">
        <v>12890</v>
      </c>
    </row>
    <row r="14849" spans="1:5" ht="13.5" x14ac:dyDescent="0.25">
      <c r="A14849" s="83">
        <v>3681</v>
      </c>
      <c r="B14849" s="83" t="s">
        <v>10374</v>
      </c>
      <c r="C14849" s="83" t="s">
        <v>206</v>
      </c>
      <c r="D14849" s="84">
        <v>131.78</v>
      </c>
      <c r="E14849" s="522" t="s">
        <v>12890</v>
      </c>
    </row>
    <row r="14850" spans="1:5" ht="13.5" x14ac:dyDescent="0.25">
      <c r="A14850" s="83">
        <v>3676</v>
      </c>
      <c r="B14850" s="83" t="s">
        <v>10375</v>
      </c>
      <c r="C14850" s="83" t="s">
        <v>206</v>
      </c>
      <c r="D14850" s="84">
        <v>495.94</v>
      </c>
      <c r="E14850" s="522" t="s">
        <v>12890</v>
      </c>
    </row>
    <row r="14851" spans="1:5" ht="13.5" x14ac:dyDescent="0.25">
      <c r="A14851" s="83">
        <v>3679</v>
      </c>
      <c r="B14851" s="83" t="s">
        <v>10376</v>
      </c>
      <c r="C14851" s="83" t="s">
        <v>206</v>
      </c>
      <c r="D14851" s="84">
        <v>410.3</v>
      </c>
      <c r="E14851" s="522" t="s">
        <v>12890</v>
      </c>
    </row>
    <row r="14852" spans="1:5" ht="13.5" x14ac:dyDescent="0.25">
      <c r="A14852" s="83">
        <v>3672</v>
      </c>
      <c r="B14852" s="83" t="s">
        <v>10377</v>
      </c>
      <c r="C14852" s="83" t="s">
        <v>206</v>
      </c>
      <c r="D14852" s="84">
        <v>1.4</v>
      </c>
      <c r="E14852" s="522" t="s">
        <v>12890</v>
      </c>
    </row>
    <row r="14853" spans="1:5" ht="13.5" x14ac:dyDescent="0.25">
      <c r="A14853" s="83">
        <v>3671</v>
      </c>
      <c r="B14853" s="83" t="s">
        <v>10378</v>
      </c>
      <c r="C14853" s="83" t="s">
        <v>206</v>
      </c>
      <c r="D14853" s="84">
        <v>1.32</v>
      </c>
      <c r="E14853" s="522" t="s">
        <v>12890</v>
      </c>
    </row>
    <row r="14854" spans="1:5" ht="13.5" x14ac:dyDescent="0.25">
      <c r="A14854" s="83">
        <v>3673</v>
      </c>
      <c r="B14854" s="83" t="s">
        <v>10379</v>
      </c>
      <c r="C14854" s="83" t="s">
        <v>206</v>
      </c>
      <c r="D14854" s="84">
        <v>2.0699999999999998</v>
      </c>
      <c r="E14854" s="522" t="s">
        <v>12890</v>
      </c>
    </row>
    <row r="14855" spans="1:5" ht="13.5" x14ac:dyDescent="0.25">
      <c r="A14855" s="83">
        <v>38394</v>
      </c>
      <c r="B14855" s="83" t="s">
        <v>10380</v>
      </c>
      <c r="C14855" s="83" t="s">
        <v>225</v>
      </c>
      <c r="D14855" s="84">
        <v>332.69</v>
      </c>
      <c r="E14855" s="522" t="s">
        <v>12890</v>
      </c>
    </row>
    <row r="14856" spans="1:5" ht="13.5" x14ac:dyDescent="0.25">
      <c r="A14856" s="83">
        <v>3729</v>
      </c>
      <c r="B14856" s="83" t="s">
        <v>10381</v>
      </c>
      <c r="C14856" s="83" t="s">
        <v>225</v>
      </c>
      <c r="D14856" s="84">
        <v>219.38</v>
      </c>
      <c r="E14856" s="522" t="s">
        <v>12890</v>
      </c>
    </row>
    <row r="14857" spans="1:5" ht="13.5" x14ac:dyDescent="0.25">
      <c r="A14857" s="83">
        <v>39357</v>
      </c>
      <c r="B14857" s="83" t="s">
        <v>10382</v>
      </c>
      <c r="C14857" s="83" t="s">
        <v>225</v>
      </c>
      <c r="D14857" s="84">
        <v>93.59</v>
      </c>
      <c r="E14857" s="522" t="s">
        <v>12890</v>
      </c>
    </row>
    <row r="14858" spans="1:5" ht="13.5" x14ac:dyDescent="0.25">
      <c r="A14858" s="83">
        <v>39358</v>
      </c>
      <c r="B14858" s="83" t="s">
        <v>10383</v>
      </c>
      <c r="C14858" s="83" t="s">
        <v>225</v>
      </c>
      <c r="D14858" s="84">
        <v>102.62</v>
      </c>
      <c r="E14858" s="522" t="s">
        <v>12890</v>
      </c>
    </row>
    <row r="14859" spans="1:5" ht="13.5" x14ac:dyDescent="0.25">
      <c r="A14859" s="83">
        <v>39356</v>
      </c>
      <c r="B14859" s="83" t="s">
        <v>10384</v>
      </c>
      <c r="C14859" s="83" t="s">
        <v>225</v>
      </c>
      <c r="D14859" s="84">
        <v>175.08</v>
      </c>
      <c r="E14859" s="522" t="s">
        <v>12890</v>
      </c>
    </row>
    <row r="14860" spans="1:5" ht="13.5" x14ac:dyDescent="0.25">
      <c r="A14860" s="83">
        <v>39355</v>
      </c>
      <c r="B14860" s="83" t="s">
        <v>10385</v>
      </c>
      <c r="C14860" s="83" t="s">
        <v>225</v>
      </c>
      <c r="D14860" s="84">
        <v>150.66</v>
      </c>
      <c r="E14860" s="522" t="s">
        <v>12890</v>
      </c>
    </row>
    <row r="14861" spans="1:5" ht="13.5" x14ac:dyDescent="0.25">
      <c r="A14861" s="83">
        <v>39353</v>
      </c>
      <c r="B14861" s="83" t="s">
        <v>10386</v>
      </c>
      <c r="C14861" s="83" t="s">
        <v>225</v>
      </c>
      <c r="D14861" s="84">
        <v>206.6</v>
      </c>
      <c r="E14861" s="522" t="s">
        <v>12890</v>
      </c>
    </row>
    <row r="14862" spans="1:5" ht="13.5" x14ac:dyDescent="0.25">
      <c r="A14862" s="83">
        <v>39354</v>
      </c>
      <c r="B14862" s="83" t="s">
        <v>10387</v>
      </c>
      <c r="C14862" s="83" t="s">
        <v>225</v>
      </c>
      <c r="D14862" s="84">
        <v>205.91</v>
      </c>
      <c r="E14862" s="522" t="s">
        <v>12890</v>
      </c>
    </row>
    <row r="14863" spans="1:5" ht="13.5" x14ac:dyDescent="0.25">
      <c r="A14863" s="83">
        <v>39398</v>
      </c>
      <c r="B14863" s="83" t="s">
        <v>10388</v>
      </c>
      <c r="C14863" s="83" t="s">
        <v>225</v>
      </c>
      <c r="D14863" s="84">
        <v>77.510000000000005</v>
      </c>
      <c r="E14863" s="522" t="s">
        <v>12890</v>
      </c>
    </row>
    <row r="14864" spans="1:5" ht="13.5" x14ac:dyDescent="0.25">
      <c r="A14864" s="83">
        <v>13343</v>
      </c>
      <c r="B14864" s="83" t="s">
        <v>10389</v>
      </c>
      <c r="C14864" s="83" t="s">
        <v>225</v>
      </c>
      <c r="D14864" s="84">
        <v>49.66</v>
      </c>
      <c r="E14864" s="522" t="s">
        <v>12890</v>
      </c>
    </row>
    <row r="14865" spans="1:5" ht="13.5" x14ac:dyDescent="0.25">
      <c r="A14865" s="83">
        <v>12118</v>
      </c>
      <c r="B14865" s="83" t="s">
        <v>10390</v>
      </c>
      <c r="C14865" s="83" t="s">
        <v>225</v>
      </c>
      <c r="D14865" s="84">
        <v>25.13</v>
      </c>
      <c r="E14865" s="522" t="s">
        <v>12890</v>
      </c>
    </row>
    <row r="14866" spans="1:5" ht="13.5" x14ac:dyDescent="0.25">
      <c r="A14866" s="83">
        <v>39482</v>
      </c>
      <c r="B14866" s="83" t="s">
        <v>10391</v>
      </c>
      <c r="C14866" s="83" t="s">
        <v>225</v>
      </c>
      <c r="D14866" s="84">
        <v>568.91999999999996</v>
      </c>
      <c r="E14866" s="522" t="s">
        <v>12890</v>
      </c>
    </row>
    <row r="14867" spans="1:5" ht="13.5" x14ac:dyDescent="0.25">
      <c r="A14867" s="83">
        <v>39486</v>
      </c>
      <c r="B14867" s="83" t="s">
        <v>10392</v>
      </c>
      <c r="C14867" s="83" t="s">
        <v>225</v>
      </c>
      <c r="D14867" s="84">
        <v>464.32</v>
      </c>
      <c r="E14867" s="522" t="s">
        <v>12890</v>
      </c>
    </row>
    <row r="14868" spans="1:5" ht="13.5" x14ac:dyDescent="0.25">
      <c r="A14868" s="83">
        <v>39484</v>
      </c>
      <c r="B14868" s="83" t="s">
        <v>10393</v>
      </c>
      <c r="C14868" s="83" t="s">
        <v>225</v>
      </c>
      <c r="D14868" s="84">
        <v>568.91999999999996</v>
      </c>
      <c r="E14868" s="522" t="s">
        <v>12890</v>
      </c>
    </row>
    <row r="14869" spans="1:5" ht="13.5" x14ac:dyDescent="0.25">
      <c r="A14869" s="83">
        <v>39488</v>
      </c>
      <c r="B14869" s="83" t="s">
        <v>10394</v>
      </c>
      <c r="C14869" s="83" t="s">
        <v>225</v>
      </c>
      <c r="D14869" s="84">
        <v>471.92</v>
      </c>
      <c r="E14869" s="522" t="s">
        <v>12890</v>
      </c>
    </row>
    <row r="14870" spans="1:5" ht="13.5" x14ac:dyDescent="0.25">
      <c r="A14870" s="83">
        <v>39485</v>
      </c>
      <c r="B14870" s="83" t="s">
        <v>10395</v>
      </c>
      <c r="C14870" s="83" t="s">
        <v>225</v>
      </c>
      <c r="D14870" s="84">
        <v>568.91999999999996</v>
      </c>
      <c r="E14870" s="522" t="s">
        <v>12890</v>
      </c>
    </row>
    <row r="14871" spans="1:5" ht="13.5" x14ac:dyDescent="0.25">
      <c r="A14871" s="83">
        <v>39489</v>
      </c>
      <c r="B14871" s="83" t="s">
        <v>10396</v>
      </c>
      <c r="C14871" s="83" t="s">
        <v>225</v>
      </c>
      <c r="D14871" s="84">
        <v>479.92</v>
      </c>
      <c r="E14871" s="522" t="s">
        <v>12890</v>
      </c>
    </row>
    <row r="14872" spans="1:5" ht="13.5" x14ac:dyDescent="0.25">
      <c r="A14872" s="83">
        <v>39490</v>
      </c>
      <c r="B14872" s="83" t="s">
        <v>10397</v>
      </c>
      <c r="C14872" s="83" t="s">
        <v>225</v>
      </c>
      <c r="D14872" s="84">
        <v>715.14</v>
      </c>
      <c r="E14872" s="522" t="s">
        <v>12890</v>
      </c>
    </row>
    <row r="14873" spans="1:5" ht="13.5" x14ac:dyDescent="0.25">
      <c r="A14873" s="83">
        <v>39494</v>
      </c>
      <c r="B14873" s="83" t="s">
        <v>10398</v>
      </c>
      <c r="C14873" s="83" t="s">
        <v>225</v>
      </c>
      <c r="D14873" s="84">
        <v>513.53</v>
      </c>
      <c r="E14873" s="522" t="s">
        <v>12890</v>
      </c>
    </row>
    <row r="14874" spans="1:5" ht="13.5" x14ac:dyDescent="0.25">
      <c r="A14874" s="83">
        <v>39495</v>
      </c>
      <c r="B14874" s="83" t="s">
        <v>10399</v>
      </c>
      <c r="C14874" s="83" t="s">
        <v>225</v>
      </c>
      <c r="D14874" s="84">
        <v>578.67999999999995</v>
      </c>
      <c r="E14874" s="522" t="s">
        <v>12890</v>
      </c>
    </row>
    <row r="14875" spans="1:5" ht="13.5" x14ac:dyDescent="0.25">
      <c r="A14875" s="83">
        <v>39496</v>
      </c>
      <c r="B14875" s="83" t="s">
        <v>10400</v>
      </c>
      <c r="C14875" s="83" t="s">
        <v>225</v>
      </c>
      <c r="D14875" s="84">
        <v>636.54999999999995</v>
      </c>
      <c r="E14875" s="522" t="s">
        <v>12890</v>
      </c>
    </row>
    <row r="14876" spans="1:5" ht="13.5" x14ac:dyDescent="0.25">
      <c r="A14876" s="83">
        <v>39492</v>
      </c>
      <c r="B14876" s="83" t="s">
        <v>10401</v>
      </c>
      <c r="C14876" s="83" t="s">
        <v>225</v>
      </c>
      <c r="D14876" s="84">
        <v>736.95</v>
      </c>
      <c r="E14876" s="522" t="s">
        <v>12890</v>
      </c>
    </row>
    <row r="14877" spans="1:5" ht="13.5" x14ac:dyDescent="0.25">
      <c r="A14877" s="83">
        <v>39497</v>
      </c>
      <c r="B14877" s="83" t="s">
        <v>10402</v>
      </c>
      <c r="C14877" s="83" t="s">
        <v>225</v>
      </c>
      <c r="D14877" s="84">
        <v>665.66</v>
      </c>
      <c r="E14877" s="522" t="s">
        <v>12890</v>
      </c>
    </row>
    <row r="14878" spans="1:5" ht="13.5" x14ac:dyDescent="0.25">
      <c r="A14878" s="83">
        <v>39493</v>
      </c>
      <c r="B14878" s="83" t="s">
        <v>10403</v>
      </c>
      <c r="C14878" s="83" t="s">
        <v>225</v>
      </c>
      <c r="D14878" s="84">
        <v>790.45</v>
      </c>
      <c r="E14878" s="522" t="s">
        <v>12890</v>
      </c>
    </row>
    <row r="14879" spans="1:5" ht="13.5" x14ac:dyDescent="0.25">
      <c r="A14879" s="83">
        <v>39500</v>
      </c>
      <c r="B14879" s="83" t="s">
        <v>10404</v>
      </c>
      <c r="C14879" s="83" t="s">
        <v>225</v>
      </c>
      <c r="D14879" s="84">
        <v>862.44</v>
      </c>
      <c r="E14879" s="522" t="s">
        <v>12890</v>
      </c>
    </row>
    <row r="14880" spans="1:5" ht="13.5" x14ac:dyDescent="0.25">
      <c r="A14880" s="83">
        <v>39498</v>
      </c>
      <c r="B14880" s="83" t="s">
        <v>10405</v>
      </c>
      <c r="C14880" s="83" t="s">
        <v>225</v>
      </c>
      <c r="D14880" s="84">
        <v>1063.68</v>
      </c>
      <c r="E14880" s="522" t="s">
        <v>12890</v>
      </c>
    </row>
    <row r="14881" spans="1:5" ht="13.5" x14ac:dyDescent="0.25">
      <c r="A14881" s="83">
        <v>43628</v>
      </c>
      <c r="B14881" s="83" t="s">
        <v>10406</v>
      </c>
      <c r="C14881" s="83" t="s">
        <v>225</v>
      </c>
      <c r="D14881" s="84">
        <v>838.41</v>
      </c>
      <c r="E14881" s="522" t="s">
        <v>12890</v>
      </c>
    </row>
    <row r="14882" spans="1:5" ht="13.5" x14ac:dyDescent="0.25">
      <c r="A14882" s="83">
        <v>39501</v>
      </c>
      <c r="B14882" s="83" t="s">
        <v>10407</v>
      </c>
      <c r="C14882" s="83" t="s">
        <v>225</v>
      </c>
      <c r="D14882" s="84">
        <v>885.8</v>
      </c>
      <c r="E14882" s="522" t="s">
        <v>12890</v>
      </c>
    </row>
    <row r="14883" spans="1:5" ht="13.5" x14ac:dyDescent="0.25">
      <c r="A14883" s="83">
        <v>39499</v>
      </c>
      <c r="B14883" s="83" t="s">
        <v>10408</v>
      </c>
      <c r="C14883" s="83" t="s">
        <v>225</v>
      </c>
      <c r="D14883" s="84">
        <v>1078.79</v>
      </c>
      <c r="E14883" s="522" t="s">
        <v>12890</v>
      </c>
    </row>
    <row r="14884" spans="1:5" ht="13.5" x14ac:dyDescent="0.25">
      <c r="A14884" s="83">
        <v>43621</v>
      </c>
      <c r="B14884" s="83" t="s">
        <v>10409</v>
      </c>
      <c r="C14884" s="83" t="s">
        <v>225</v>
      </c>
      <c r="D14884" s="84">
        <v>890.81</v>
      </c>
      <c r="E14884" s="522" t="s">
        <v>12890</v>
      </c>
    </row>
    <row r="14885" spans="1:5" ht="13.5" x14ac:dyDescent="0.25">
      <c r="A14885" s="83">
        <v>3733</v>
      </c>
      <c r="B14885" s="83" t="s">
        <v>10410</v>
      </c>
      <c r="C14885" s="83" t="s">
        <v>184</v>
      </c>
      <c r="D14885" s="84">
        <v>70.56</v>
      </c>
      <c r="E14885" s="522" t="s">
        <v>12890</v>
      </c>
    </row>
    <row r="14886" spans="1:5" ht="13.5" x14ac:dyDescent="0.25">
      <c r="A14886" s="83">
        <v>3731</v>
      </c>
      <c r="B14886" s="83" t="s">
        <v>10411</v>
      </c>
      <c r="C14886" s="83" t="s">
        <v>184</v>
      </c>
      <c r="D14886" s="84">
        <v>65.5</v>
      </c>
      <c r="E14886" s="522" t="s">
        <v>12890</v>
      </c>
    </row>
    <row r="14887" spans="1:5" ht="13.5" x14ac:dyDescent="0.25">
      <c r="A14887" s="83">
        <v>38137</v>
      </c>
      <c r="B14887" s="83" t="s">
        <v>10412</v>
      </c>
      <c r="C14887" s="83" t="s">
        <v>184</v>
      </c>
      <c r="D14887" s="84">
        <v>65.88</v>
      </c>
      <c r="E14887" s="522" t="s">
        <v>12890</v>
      </c>
    </row>
    <row r="14888" spans="1:5" ht="13.5" x14ac:dyDescent="0.25">
      <c r="A14888" s="83">
        <v>38135</v>
      </c>
      <c r="B14888" s="83" t="s">
        <v>10413</v>
      </c>
      <c r="C14888" s="83" t="s">
        <v>184</v>
      </c>
      <c r="D14888" s="84">
        <v>83.52</v>
      </c>
      <c r="E14888" s="522" t="s">
        <v>12890</v>
      </c>
    </row>
    <row r="14889" spans="1:5" ht="13.5" x14ac:dyDescent="0.25">
      <c r="A14889" s="83">
        <v>38138</v>
      </c>
      <c r="B14889" s="83" t="s">
        <v>10414</v>
      </c>
      <c r="C14889" s="83" t="s">
        <v>184</v>
      </c>
      <c r="D14889" s="84">
        <v>64.7</v>
      </c>
      <c r="E14889" s="522" t="s">
        <v>12890</v>
      </c>
    </row>
    <row r="14890" spans="1:5" ht="13.5" x14ac:dyDescent="0.25">
      <c r="A14890" s="83">
        <v>3736</v>
      </c>
      <c r="B14890" s="83" t="s">
        <v>10415</v>
      </c>
      <c r="C14890" s="83" t="s">
        <v>184</v>
      </c>
      <c r="D14890" s="84">
        <v>45</v>
      </c>
      <c r="E14890" s="522" t="s">
        <v>12890</v>
      </c>
    </row>
    <row r="14891" spans="1:5" ht="13.5" x14ac:dyDescent="0.25">
      <c r="A14891" s="83">
        <v>3741</v>
      </c>
      <c r="B14891" s="83" t="s">
        <v>10416</v>
      </c>
      <c r="C14891" s="83" t="s">
        <v>184</v>
      </c>
      <c r="D14891" s="84">
        <v>46.9</v>
      </c>
      <c r="E14891" s="522" t="s">
        <v>12890</v>
      </c>
    </row>
    <row r="14892" spans="1:5" ht="13.5" x14ac:dyDescent="0.25">
      <c r="A14892" s="83">
        <v>3745</v>
      </c>
      <c r="B14892" s="83" t="s">
        <v>10417</v>
      </c>
      <c r="C14892" s="83" t="s">
        <v>184</v>
      </c>
      <c r="D14892" s="84">
        <v>50.58</v>
      </c>
      <c r="E14892" s="522" t="s">
        <v>12890</v>
      </c>
    </row>
    <row r="14893" spans="1:5" ht="13.5" x14ac:dyDescent="0.25">
      <c r="A14893" s="83">
        <v>3743</v>
      </c>
      <c r="B14893" s="83" t="s">
        <v>10418</v>
      </c>
      <c r="C14893" s="83" t="s">
        <v>184</v>
      </c>
      <c r="D14893" s="84">
        <v>46.74</v>
      </c>
      <c r="E14893" s="522" t="s">
        <v>12890</v>
      </c>
    </row>
    <row r="14894" spans="1:5" ht="13.5" x14ac:dyDescent="0.25">
      <c r="A14894" s="83">
        <v>3744</v>
      </c>
      <c r="B14894" s="83" t="s">
        <v>10419</v>
      </c>
      <c r="C14894" s="83" t="s">
        <v>184</v>
      </c>
      <c r="D14894" s="84">
        <v>51.45</v>
      </c>
      <c r="E14894" s="522" t="s">
        <v>12890</v>
      </c>
    </row>
    <row r="14895" spans="1:5" ht="13.5" x14ac:dyDescent="0.25">
      <c r="A14895" s="83">
        <v>3739</v>
      </c>
      <c r="B14895" s="83" t="s">
        <v>10420</v>
      </c>
      <c r="C14895" s="83" t="s">
        <v>184</v>
      </c>
      <c r="D14895" s="84">
        <v>54.06</v>
      </c>
      <c r="E14895" s="522" t="s">
        <v>12890</v>
      </c>
    </row>
    <row r="14896" spans="1:5" ht="13.5" x14ac:dyDescent="0.25">
      <c r="A14896" s="83">
        <v>3737</v>
      </c>
      <c r="B14896" s="83" t="s">
        <v>10421</v>
      </c>
      <c r="C14896" s="83" t="s">
        <v>184</v>
      </c>
      <c r="D14896" s="84">
        <v>56.68</v>
      </c>
      <c r="E14896" s="522" t="s">
        <v>12890</v>
      </c>
    </row>
    <row r="14897" spans="1:5" ht="13.5" x14ac:dyDescent="0.25">
      <c r="A14897" s="83">
        <v>3738</v>
      </c>
      <c r="B14897" s="83" t="s">
        <v>10422</v>
      </c>
      <c r="C14897" s="83" t="s">
        <v>184</v>
      </c>
      <c r="D14897" s="84">
        <v>65.400000000000006</v>
      </c>
      <c r="E14897" s="522" t="s">
        <v>12890</v>
      </c>
    </row>
    <row r="14898" spans="1:5" ht="13.5" x14ac:dyDescent="0.25">
      <c r="A14898" s="83">
        <v>3747</v>
      </c>
      <c r="B14898" s="83" t="s">
        <v>10423</v>
      </c>
      <c r="C14898" s="83" t="s">
        <v>184</v>
      </c>
      <c r="D14898" s="84">
        <v>51.45</v>
      </c>
      <c r="E14898" s="522" t="s">
        <v>12890</v>
      </c>
    </row>
    <row r="14899" spans="1:5" ht="13.5" x14ac:dyDescent="0.25">
      <c r="A14899" s="83">
        <v>11649</v>
      </c>
      <c r="B14899" s="83" t="s">
        <v>10424</v>
      </c>
      <c r="C14899" s="83" t="s">
        <v>225</v>
      </c>
      <c r="D14899" s="84">
        <v>373.25</v>
      </c>
      <c r="E14899" s="522" t="s">
        <v>12890</v>
      </c>
    </row>
    <row r="14900" spans="1:5" ht="13.5" x14ac:dyDescent="0.25">
      <c r="A14900" s="83">
        <v>11650</v>
      </c>
      <c r="B14900" s="83" t="s">
        <v>10425</v>
      </c>
      <c r="C14900" s="83" t="s">
        <v>225</v>
      </c>
      <c r="D14900" s="84">
        <v>636.19000000000005</v>
      </c>
      <c r="E14900" s="522" t="s">
        <v>12890</v>
      </c>
    </row>
    <row r="14901" spans="1:5" ht="13.5" x14ac:dyDescent="0.25">
      <c r="A14901" s="83">
        <v>3742</v>
      </c>
      <c r="B14901" s="83" t="s">
        <v>10426</v>
      </c>
      <c r="C14901" s="83" t="s">
        <v>184</v>
      </c>
      <c r="D14901" s="84">
        <v>67.84</v>
      </c>
      <c r="E14901" s="522" t="s">
        <v>12890</v>
      </c>
    </row>
    <row r="14902" spans="1:5" ht="13.5" x14ac:dyDescent="0.25">
      <c r="A14902" s="83">
        <v>3746</v>
      </c>
      <c r="B14902" s="83" t="s">
        <v>10427</v>
      </c>
      <c r="C14902" s="83" t="s">
        <v>184</v>
      </c>
      <c r="D14902" s="84">
        <v>79.22</v>
      </c>
      <c r="E14902" s="522" t="s">
        <v>12890</v>
      </c>
    </row>
    <row r="14903" spans="1:5" ht="13.5" x14ac:dyDescent="0.25">
      <c r="A14903" s="83">
        <v>21106</v>
      </c>
      <c r="B14903" s="83" t="s">
        <v>10428</v>
      </c>
      <c r="C14903" s="83" t="s">
        <v>260</v>
      </c>
      <c r="D14903" s="84">
        <v>39.54</v>
      </c>
      <c r="E14903" s="522" t="s">
        <v>12890</v>
      </c>
    </row>
    <row r="14904" spans="1:5" ht="13.5" x14ac:dyDescent="0.25">
      <c r="A14904" s="83">
        <v>3755</v>
      </c>
      <c r="B14904" s="83" t="s">
        <v>10429</v>
      </c>
      <c r="C14904" s="83" t="s">
        <v>225</v>
      </c>
      <c r="D14904" s="84">
        <v>23.04</v>
      </c>
      <c r="E14904" s="522" t="s">
        <v>12890</v>
      </c>
    </row>
    <row r="14905" spans="1:5" ht="13.5" x14ac:dyDescent="0.25">
      <c r="A14905" s="83">
        <v>3750</v>
      </c>
      <c r="B14905" s="83" t="s">
        <v>10430</v>
      </c>
      <c r="C14905" s="83" t="s">
        <v>225</v>
      </c>
      <c r="D14905" s="84">
        <v>30.98</v>
      </c>
      <c r="E14905" s="522" t="s">
        <v>12890</v>
      </c>
    </row>
    <row r="14906" spans="1:5" ht="13.5" x14ac:dyDescent="0.25">
      <c r="A14906" s="83">
        <v>3756</v>
      </c>
      <c r="B14906" s="83" t="s">
        <v>10431</v>
      </c>
      <c r="C14906" s="83" t="s">
        <v>225</v>
      </c>
      <c r="D14906" s="84">
        <v>57.9</v>
      </c>
      <c r="E14906" s="522" t="s">
        <v>12890</v>
      </c>
    </row>
    <row r="14907" spans="1:5" ht="13.5" x14ac:dyDescent="0.25">
      <c r="A14907" s="83">
        <v>39377</v>
      </c>
      <c r="B14907" s="83" t="s">
        <v>10432</v>
      </c>
      <c r="C14907" s="83" t="s">
        <v>225</v>
      </c>
      <c r="D14907" s="84">
        <v>171.52</v>
      </c>
      <c r="E14907" s="522" t="s">
        <v>12890</v>
      </c>
    </row>
    <row r="14908" spans="1:5" ht="13.5" x14ac:dyDescent="0.25">
      <c r="A14908" s="83">
        <v>38191</v>
      </c>
      <c r="B14908" s="83" t="s">
        <v>10433</v>
      </c>
      <c r="C14908" s="83" t="s">
        <v>225</v>
      </c>
      <c r="D14908" s="84">
        <v>12.77</v>
      </c>
      <c r="E14908" s="522" t="s">
        <v>12890</v>
      </c>
    </row>
    <row r="14909" spans="1:5" ht="13.5" x14ac:dyDescent="0.25">
      <c r="A14909" s="83">
        <v>39381</v>
      </c>
      <c r="B14909" s="83" t="s">
        <v>10434</v>
      </c>
      <c r="C14909" s="83" t="s">
        <v>225</v>
      </c>
      <c r="D14909" s="84">
        <v>11.91</v>
      </c>
      <c r="E14909" s="522" t="s">
        <v>12890</v>
      </c>
    </row>
    <row r="14910" spans="1:5" ht="13.5" x14ac:dyDescent="0.25">
      <c r="A14910" s="83">
        <v>38780</v>
      </c>
      <c r="B14910" s="83" t="s">
        <v>10435</v>
      </c>
      <c r="C14910" s="83" t="s">
        <v>225</v>
      </c>
      <c r="D14910" s="84">
        <v>14.57</v>
      </c>
      <c r="E14910" s="522" t="s">
        <v>12890</v>
      </c>
    </row>
    <row r="14911" spans="1:5" ht="13.5" x14ac:dyDescent="0.25">
      <c r="A14911" s="83">
        <v>38781</v>
      </c>
      <c r="B14911" s="83" t="s">
        <v>10436</v>
      </c>
      <c r="C14911" s="83" t="s">
        <v>225</v>
      </c>
      <c r="D14911" s="84">
        <v>49.19</v>
      </c>
      <c r="E14911" s="522" t="s">
        <v>12890</v>
      </c>
    </row>
    <row r="14912" spans="1:5" ht="13.5" x14ac:dyDescent="0.25">
      <c r="A14912" s="83">
        <v>38192</v>
      </c>
      <c r="B14912" s="83" t="s">
        <v>10437</v>
      </c>
      <c r="C14912" s="83" t="s">
        <v>225</v>
      </c>
      <c r="D14912" s="84">
        <v>89.01</v>
      </c>
      <c r="E14912" s="522" t="s">
        <v>12890</v>
      </c>
    </row>
    <row r="14913" spans="1:5" ht="13.5" x14ac:dyDescent="0.25">
      <c r="A14913" s="83">
        <v>3753</v>
      </c>
      <c r="B14913" s="83" t="s">
        <v>10438</v>
      </c>
      <c r="C14913" s="83" t="s">
        <v>225</v>
      </c>
      <c r="D14913" s="84">
        <v>7.79</v>
      </c>
      <c r="E14913" s="522" t="s">
        <v>12890</v>
      </c>
    </row>
    <row r="14914" spans="1:5" ht="13.5" x14ac:dyDescent="0.25">
      <c r="A14914" s="83">
        <v>38782</v>
      </c>
      <c r="B14914" s="83" t="s">
        <v>10439</v>
      </c>
      <c r="C14914" s="83" t="s">
        <v>225</v>
      </c>
      <c r="D14914" s="84">
        <v>10.14</v>
      </c>
      <c r="E14914" s="522" t="s">
        <v>12890</v>
      </c>
    </row>
    <row r="14915" spans="1:5" ht="13.5" x14ac:dyDescent="0.25">
      <c r="A14915" s="83">
        <v>38778</v>
      </c>
      <c r="B14915" s="83" t="s">
        <v>10440</v>
      </c>
      <c r="C14915" s="83" t="s">
        <v>225</v>
      </c>
      <c r="D14915" s="84">
        <v>7.61</v>
      </c>
      <c r="E14915" s="522" t="s">
        <v>12890</v>
      </c>
    </row>
    <row r="14916" spans="1:5" ht="13.5" x14ac:dyDescent="0.25">
      <c r="A14916" s="83">
        <v>38779</v>
      </c>
      <c r="B14916" s="83" t="s">
        <v>10441</v>
      </c>
      <c r="C14916" s="83" t="s">
        <v>225</v>
      </c>
      <c r="D14916" s="84">
        <v>8.07</v>
      </c>
      <c r="E14916" s="522" t="s">
        <v>12890</v>
      </c>
    </row>
    <row r="14917" spans="1:5" ht="13.5" x14ac:dyDescent="0.25">
      <c r="A14917" s="83">
        <v>39388</v>
      </c>
      <c r="B14917" s="83" t="s">
        <v>10442</v>
      </c>
      <c r="C14917" s="83" t="s">
        <v>225</v>
      </c>
      <c r="D14917" s="84">
        <v>10.81</v>
      </c>
      <c r="E14917" s="522" t="s">
        <v>12890</v>
      </c>
    </row>
    <row r="14918" spans="1:5" ht="13.5" x14ac:dyDescent="0.25">
      <c r="A14918" s="83">
        <v>39387</v>
      </c>
      <c r="B14918" s="83" t="s">
        <v>10443</v>
      </c>
      <c r="C14918" s="83" t="s">
        <v>225</v>
      </c>
      <c r="D14918" s="84">
        <v>16.850000000000001</v>
      </c>
      <c r="E14918" s="522" t="s">
        <v>12890</v>
      </c>
    </row>
    <row r="14919" spans="1:5" ht="13.5" x14ac:dyDescent="0.25">
      <c r="A14919" s="83">
        <v>39386</v>
      </c>
      <c r="B14919" s="83" t="s">
        <v>10444</v>
      </c>
      <c r="C14919" s="83" t="s">
        <v>225</v>
      </c>
      <c r="D14919" s="84">
        <v>11.75</v>
      </c>
      <c r="E14919" s="522" t="s">
        <v>12890</v>
      </c>
    </row>
    <row r="14920" spans="1:5" ht="13.5" x14ac:dyDescent="0.25">
      <c r="A14920" s="83">
        <v>38194</v>
      </c>
      <c r="B14920" s="83" t="s">
        <v>10445</v>
      </c>
      <c r="C14920" s="83" t="s">
        <v>225</v>
      </c>
      <c r="D14920" s="84">
        <v>8.7899999999999991</v>
      </c>
      <c r="E14920" s="522" t="s">
        <v>12890</v>
      </c>
    </row>
    <row r="14921" spans="1:5" ht="13.5" x14ac:dyDescent="0.25">
      <c r="A14921" s="83">
        <v>38193</v>
      </c>
      <c r="B14921" s="83" t="s">
        <v>10446</v>
      </c>
      <c r="C14921" s="83" t="s">
        <v>225</v>
      </c>
      <c r="D14921" s="84">
        <v>7.64</v>
      </c>
      <c r="E14921" s="522" t="s">
        <v>12890</v>
      </c>
    </row>
    <row r="14922" spans="1:5" ht="13.5" x14ac:dyDescent="0.25">
      <c r="A14922" s="83">
        <v>12216</v>
      </c>
      <c r="B14922" s="83" t="s">
        <v>10447</v>
      </c>
      <c r="C14922" s="83" t="s">
        <v>225</v>
      </c>
      <c r="D14922" s="84">
        <v>44.52</v>
      </c>
      <c r="E14922" s="522" t="s">
        <v>12890</v>
      </c>
    </row>
    <row r="14923" spans="1:5" ht="13.5" x14ac:dyDescent="0.25">
      <c r="A14923" s="83">
        <v>3757</v>
      </c>
      <c r="B14923" s="83" t="s">
        <v>10448</v>
      </c>
      <c r="C14923" s="83" t="s">
        <v>225</v>
      </c>
      <c r="D14923" s="84">
        <v>51.47</v>
      </c>
      <c r="E14923" s="522" t="s">
        <v>12890</v>
      </c>
    </row>
    <row r="14924" spans="1:5" ht="13.5" x14ac:dyDescent="0.25">
      <c r="A14924" s="83">
        <v>3758</v>
      </c>
      <c r="B14924" s="83" t="s">
        <v>10449</v>
      </c>
      <c r="C14924" s="83" t="s">
        <v>225</v>
      </c>
      <c r="D14924" s="84">
        <v>60.02</v>
      </c>
      <c r="E14924" s="522" t="s">
        <v>12890</v>
      </c>
    </row>
    <row r="14925" spans="1:5" ht="13.5" x14ac:dyDescent="0.25">
      <c r="A14925" s="83">
        <v>12214</v>
      </c>
      <c r="B14925" s="83" t="s">
        <v>10450</v>
      </c>
      <c r="C14925" s="83" t="s">
        <v>225</v>
      </c>
      <c r="D14925" s="84">
        <v>20.55</v>
      </c>
      <c r="E14925" s="522" t="s">
        <v>12890</v>
      </c>
    </row>
    <row r="14926" spans="1:5" ht="13.5" x14ac:dyDescent="0.25">
      <c r="A14926" s="83">
        <v>3749</v>
      </c>
      <c r="B14926" s="83" t="s">
        <v>10451</v>
      </c>
      <c r="C14926" s="83" t="s">
        <v>225</v>
      </c>
      <c r="D14926" s="84">
        <v>36.630000000000003</v>
      </c>
      <c r="E14926" s="522" t="s">
        <v>12890</v>
      </c>
    </row>
    <row r="14927" spans="1:5" ht="13.5" x14ac:dyDescent="0.25">
      <c r="A14927" s="83">
        <v>3751</v>
      </c>
      <c r="B14927" s="83" t="s">
        <v>10452</v>
      </c>
      <c r="C14927" s="83" t="s">
        <v>225</v>
      </c>
      <c r="D14927" s="84">
        <v>49.99</v>
      </c>
      <c r="E14927" s="522" t="s">
        <v>12890</v>
      </c>
    </row>
    <row r="14928" spans="1:5" ht="13.5" x14ac:dyDescent="0.25">
      <c r="A14928" s="83">
        <v>39376</v>
      </c>
      <c r="B14928" s="83" t="s">
        <v>10453</v>
      </c>
      <c r="C14928" s="83" t="s">
        <v>225</v>
      </c>
      <c r="D14928" s="84">
        <v>42.14</v>
      </c>
      <c r="E14928" s="522" t="s">
        <v>12890</v>
      </c>
    </row>
    <row r="14929" spans="1:5" ht="13.5" x14ac:dyDescent="0.25">
      <c r="A14929" s="83">
        <v>3752</v>
      </c>
      <c r="B14929" s="83" t="s">
        <v>10454</v>
      </c>
      <c r="C14929" s="83" t="s">
        <v>225</v>
      </c>
      <c r="D14929" s="84">
        <v>82.46</v>
      </c>
      <c r="E14929" s="522" t="s">
        <v>12890</v>
      </c>
    </row>
    <row r="14930" spans="1:5" ht="13.5" x14ac:dyDescent="0.25">
      <c r="A14930" s="83">
        <v>746</v>
      </c>
      <c r="B14930" s="83" t="s">
        <v>10455</v>
      </c>
      <c r="C14930" s="83" t="s">
        <v>225</v>
      </c>
      <c r="D14930" s="84">
        <v>2375</v>
      </c>
      <c r="E14930" s="522" t="s">
        <v>12890</v>
      </c>
    </row>
    <row r="14931" spans="1:5" ht="13.5" x14ac:dyDescent="0.25">
      <c r="A14931" s="83">
        <v>20269</v>
      </c>
      <c r="B14931" s="83" t="s">
        <v>10456</v>
      </c>
      <c r="C14931" s="83" t="s">
        <v>225</v>
      </c>
      <c r="D14931" s="84">
        <v>92.65</v>
      </c>
      <c r="E14931" s="522" t="s">
        <v>12890</v>
      </c>
    </row>
    <row r="14932" spans="1:5" ht="13.5" x14ac:dyDescent="0.25">
      <c r="A14932" s="83">
        <v>20270</v>
      </c>
      <c r="B14932" s="83" t="s">
        <v>10457</v>
      </c>
      <c r="C14932" s="83" t="s">
        <v>225</v>
      </c>
      <c r="D14932" s="84">
        <v>102.38</v>
      </c>
      <c r="E14932" s="522" t="s">
        <v>12890</v>
      </c>
    </row>
    <row r="14933" spans="1:5" ht="13.5" x14ac:dyDescent="0.25">
      <c r="A14933" s="83">
        <v>11696</v>
      </c>
      <c r="B14933" s="83" t="s">
        <v>10458</v>
      </c>
      <c r="C14933" s="83" t="s">
        <v>225</v>
      </c>
      <c r="D14933" s="84">
        <v>163.89</v>
      </c>
      <c r="E14933" s="522" t="s">
        <v>12890</v>
      </c>
    </row>
    <row r="14934" spans="1:5" ht="13.5" x14ac:dyDescent="0.25">
      <c r="A14934" s="83">
        <v>10427</v>
      </c>
      <c r="B14934" s="83" t="s">
        <v>10459</v>
      </c>
      <c r="C14934" s="83" t="s">
        <v>225</v>
      </c>
      <c r="D14934" s="84">
        <v>458.63</v>
      </c>
      <c r="E14934" s="522" t="s">
        <v>12890</v>
      </c>
    </row>
    <row r="14935" spans="1:5" ht="13.5" x14ac:dyDescent="0.25">
      <c r="A14935" s="83">
        <v>10428</v>
      </c>
      <c r="B14935" s="83" t="s">
        <v>10460</v>
      </c>
      <c r="C14935" s="83" t="s">
        <v>225</v>
      </c>
      <c r="D14935" s="84">
        <v>472.54</v>
      </c>
      <c r="E14935" s="522" t="s">
        <v>12890</v>
      </c>
    </row>
    <row r="14936" spans="1:5" ht="13.5" x14ac:dyDescent="0.25">
      <c r="A14936" s="83">
        <v>36521</v>
      </c>
      <c r="B14936" s="83" t="s">
        <v>10461</v>
      </c>
      <c r="C14936" s="83" t="s">
        <v>225</v>
      </c>
      <c r="D14936" s="84">
        <v>147.44</v>
      </c>
      <c r="E14936" s="522" t="s">
        <v>12890</v>
      </c>
    </row>
    <row r="14937" spans="1:5" ht="13.5" x14ac:dyDescent="0.25">
      <c r="A14937" s="83">
        <v>36794</v>
      </c>
      <c r="B14937" s="83" t="s">
        <v>10462</v>
      </c>
      <c r="C14937" s="83" t="s">
        <v>225</v>
      </c>
      <c r="D14937" s="84">
        <v>156.96</v>
      </c>
      <c r="E14937" s="522" t="s">
        <v>12890</v>
      </c>
    </row>
    <row r="14938" spans="1:5" ht="13.5" x14ac:dyDescent="0.25">
      <c r="A14938" s="83">
        <v>10426</v>
      </c>
      <c r="B14938" s="83" t="s">
        <v>10463</v>
      </c>
      <c r="C14938" s="83" t="s">
        <v>225</v>
      </c>
      <c r="D14938" s="84">
        <v>175.76</v>
      </c>
      <c r="E14938" s="522" t="s">
        <v>12890</v>
      </c>
    </row>
    <row r="14939" spans="1:5" ht="13.5" x14ac:dyDescent="0.25">
      <c r="A14939" s="83">
        <v>10425</v>
      </c>
      <c r="B14939" s="83" t="s">
        <v>10464</v>
      </c>
      <c r="C14939" s="83" t="s">
        <v>225</v>
      </c>
      <c r="D14939" s="84">
        <v>89.16</v>
      </c>
      <c r="E14939" s="522" t="s">
        <v>12890</v>
      </c>
    </row>
    <row r="14940" spans="1:5" ht="13.5" x14ac:dyDescent="0.25">
      <c r="A14940" s="83">
        <v>10431</v>
      </c>
      <c r="B14940" s="83" t="s">
        <v>10465</v>
      </c>
      <c r="C14940" s="83" t="s">
        <v>225</v>
      </c>
      <c r="D14940" s="84">
        <v>305.27</v>
      </c>
      <c r="E14940" s="522" t="s">
        <v>12890</v>
      </c>
    </row>
    <row r="14941" spans="1:5" ht="13.5" x14ac:dyDescent="0.25">
      <c r="A14941" s="83">
        <v>10429</v>
      </c>
      <c r="B14941" s="83" t="s">
        <v>10466</v>
      </c>
      <c r="C14941" s="83" t="s">
        <v>225</v>
      </c>
      <c r="D14941" s="84">
        <v>150.6</v>
      </c>
      <c r="E14941" s="522" t="s">
        <v>12890</v>
      </c>
    </row>
    <row r="14942" spans="1:5" ht="13.5" x14ac:dyDescent="0.25">
      <c r="A14942" s="83">
        <v>2354</v>
      </c>
      <c r="B14942" s="83" t="s">
        <v>13482</v>
      </c>
      <c r="C14942" s="83" t="s">
        <v>547</v>
      </c>
      <c r="D14942" s="84">
        <v>19.39</v>
      </c>
      <c r="E14942" s="522" t="s">
        <v>12890</v>
      </c>
    </row>
    <row r="14943" spans="1:5" ht="13.5" x14ac:dyDescent="0.25">
      <c r="A14943" s="83">
        <v>40932</v>
      </c>
      <c r="B14943" s="83" t="s">
        <v>10468</v>
      </c>
      <c r="C14943" s="83" t="s">
        <v>232</v>
      </c>
      <c r="D14943" s="84">
        <v>3407.96</v>
      </c>
      <c r="E14943" s="522" t="s">
        <v>12890</v>
      </c>
    </row>
    <row r="14944" spans="1:5" ht="13.5" x14ac:dyDescent="0.25">
      <c r="A14944" s="83">
        <v>10853</v>
      </c>
      <c r="B14944" s="83" t="s">
        <v>10469</v>
      </c>
      <c r="C14944" s="83" t="s">
        <v>225</v>
      </c>
      <c r="D14944" s="84">
        <v>101.83</v>
      </c>
      <c r="E14944" s="522" t="s">
        <v>12890</v>
      </c>
    </row>
    <row r="14945" spans="1:5" ht="13.5" x14ac:dyDescent="0.25">
      <c r="A14945" s="83">
        <v>5093</v>
      </c>
      <c r="B14945" s="83" t="s">
        <v>10470</v>
      </c>
      <c r="C14945" s="83" t="s">
        <v>8144</v>
      </c>
      <c r="D14945" s="84">
        <v>16.899999999999999</v>
      </c>
      <c r="E14945" s="522" t="s">
        <v>12890</v>
      </c>
    </row>
    <row r="14946" spans="1:5" ht="13.5" x14ac:dyDescent="0.25">
      <c r="A14946" s="83">
        <v>44331</v>
      </c>
      <c r="B14946" s="83" t="s">
        <v>10471</v>
      </c>
      <c r="C14946" s="83" t="s">
        <v>7331</v>
      </c>
      <c r="D14946" s="84">
        <v>52.86</v>
      </c>
      <c r="E14946" s="522" t="s">
        <v>12890</v>
      </c>
    </row>
    <row r="14947" spans="1:5" ht="13.5" x14ac:dyDescent="0.25">
      <c r="A14947" s="83">
        <v>37768</v>
      </c>
      <c r="B14947" s="83" t="s">
        <v>10472</v>
      </c>
      <c r="C14947" s="83" t="s">
        <v>225</v>
      </c>
      <c r="D14947" s="84">
        <v>278000</v>
      </c>
      <c r="E14947" s="522" t="s">
        <v>12890</v>
      </c>
    </row>
    <row r="14948" spans="1:5" ht="13.5" x14ac:dyDescent="0.25">
      <c r="A14948" s="83">
        <v>37773</v>
      </c>
      <c r="B14948" s="83" t="s">
        <v>10473</v>
      </c>
      <c r="C14948" s="83" t="s">
        <v>225</v>
      </c>
      <c r="D14948" s="84">
        <v>236068.87</v>
      </c>
      <c r="E14948" s="522" t="s">
        <v>12890</v>
      </c>
    </row>
    <row r="14949" spans="1:5" ht="13.5" x14ac:dyDescent="0.25">
      <c r="A14949" s="83">
        <v>37769</v>
      </c>
      <c r="B14949" s="83" t="s">
        <v>10474</v>
      </c>
      <c r="C14949" s="83" t="s">
        <v>225</v>
      </c>
      <c r="D14949" s="84">
        <v>395209.02</v>
      </c>
      <c r="E14949" s="522" t="s">
        <v>12890</v>
      </c>
    </row>
    <row r="14950" spans="1:5" ht="13.5" x14ac:dyDescent="0.25">
      <c r="A14950" s="83">
        <v>37770</v>
      </c>
      <c r="B14950" s="83" t="s">
        <v>10475</v>
      </c>
      <c r="C14950" s="83" t="s">
        <v>225</v>
      </c>
      <c r="D14950" s="84">
        <v>670732.76</v>
      </c>
      <c r="E14950" s="522" t="s">
        <v>12890</v>
      </c>
    </row>
    <row r="14951" spans="1:5" ht="13.5" x14ac:dyDescent="0.25">
      <c r="A14951" s="83">
        <v>38382</v>
      </c>
      <c r="B14951" s="83" t="s">
        <v>10476</v>
      </c>
      <c r="C14951" s="83" t="s">
        <v>225</v>
      </c>
      <c r="D14951" s="84">
        <v>12.1</v>
      </c>
      <c r="E14951" s="522" t="s">
        <v>12890</v>
      </c>
    </row>
    <row r="14952" spans="1:5" ht="13.5" x14ac:dyDescent="0.25">
      <c r="A14952" s="83">
        <v>38383</v>
      </c>
      <c r="B14952" s="83" t="s">
        <v>10477</v>
      </c>
      <c r="C14952" s="83" t="s">
        <v>225</v>
      </c>
      <c r="D14952" s="84">
        <v>2.2599999999999998</v>
      </c>
      <c r="E14952" s="522" t="s">
        <v>12890</v>
      </c>
    </row>
    <row r="14953" spans="1:5" ht="13.5" x14ac:dyDescent="0.25">
      <c r="A14953" s="83">
        <v>3768</v>
      </c>
      <c r="B14953" s="83" t="s">
        <v>10478</v>
      </c>
      <c r="C14953" s="83" t="s">
        <v>225</v>
      </c>
      <c r="D14953" s="84">
        <v>5.33</v>
      </c>
      <c r="E14953" s="522" t="s">
        <v>12890</v>
      </c>
    </row>
    <row r="14954" spans="1:5" ht="13.5" x14ac:dyDescent="0.25">
      <c r="A14954" s="83">
        <v>3767</v>
      </c>
      <c r="B14954" s="83" t="s">
        <v>13483</v>
      </c>
      <c r="C14954" s="83" t="s">
        <v>225</v>
      </c>
      <c r="D14954" s="84">
        <v>1.78</v>
      </c>
      <c r="E14954" s="522" t="s">
        <v>12890</v>
      </c>
    </row>
    <row r="14955" spans="1:5" ht="13.5" x14ac:dyDescent="0.25">
      <c r="A14955" s="83">
        <v>13192</v>
      </c>
      <c r="B14955" s="83" t="s">
        <v>10480</v>
      </c>
      <c r="C14955" s="83" t="s">
        <v>225</v>
      </c>
      <c r="D14955" s="84">
        <v>5305.03</v>
      </c>
      <c r="E14955" s="522" t="s">
        <v>12890</v>
      </c>
    </row>
    <row r="14956" spans="1:5" ht="13.5" x14ac:dyDescent="0.25">
      <c r="A14956" s="83">
        <v>38413</v>
      </c>
      <c r="B14956" s="83" t="s">
        <v>10481</v>
      </c>
      <c r="C14956" s="83" t="s">
        <v>225</v>
      </c>
      <c r="D14956" s="84">
        <v>877.37</v>
      </c>
      <c r="E14956" s="522" t="s">
        <v>12890</v>
      </c>
    </row>
    <row r="14957" spans="1:5" ht="13.5" x14ac:dyDescent="0.25">
      <c r="A14957" s="83">
        <v>42440</v>
      </c>
      <c r="B14957" s="83" t="s">
        <v>10482</v>
      </c>
      <c r="C14957" s="83" t="s">
        <v>225</v>
      </c>
      <c r="D14957" s="84">
        <v>1225.03</v>
      </c>
      <c r="E14957" s="522" t="s">
        <v>12890</v>
      </c>
    </row>
    <row r="14958" spans="1:5" ht="13.5" x14ac:dyDescent="0.25">
      <c r="A14958" s="83">
        <v>20193</v>
      </c>
      <c r="B14958" s="83" t="s">
        <v>13484</v>
      </c>
      <c r="C14958" s="83" t="s">
        <v>10484</v>
      </c>
      <c r="D14958" s="84">
        <v>5.83</v>
      </c>
      <c r="E14958" s="522" t="s">
        <v>12890</v>
      </c>
    </row>
    <row r="14959" spans="1:5" ht="13.5" x14ac:dyDescent="0.25">
      <c r="A14959" s="83">
        <v>10527</v>
      </c>
      <c r="B14959" s="83" t="s">
        <v>13485</v>
      </c>
      <c r="C14959" s="83" t="s">
        <v>10486</v>
      </c>
      <c r="D14959" s="84">
        <v>17.5</v>
      </c>
      <c r="E14959" s="522" t="s">
        <v>12890</v>
      </c>
    </row>
    <row r="14960" spans="1:5" ht="13.5" x14ac:dyDescent="0.25">
      <c r="A14960" s="83">
        <v>41805</v>
      </c>
      <c r="B14960" s="83" t="s">
        <v>10487</v>
      </c>
      <c r="C14960" s="83" t="s">
        <v>232</v>
      </c>
      <c r="D14960" s="84">
        <v>640</v>
      </c>
      <c r="E14960" s="522" t="s">
        <v>12890</v>
      </c>
    </row>
    <row r="14961" spans="1:5" ht="13.5" x14ac:dyDescent="0.25">
      <c r="A14961" s="83">
        <v>40271</v>
      </c>
      <c r="B14961" s="83" t="s">
        <v>10488</v>
      </c>
      <c r="C14961" s="83" t="s">
        <v>232</v>
      </c>
      <c r="D14961" s="84">
        <v>11.37</v>
      </c>
      <c r="E14961" s="522" t="s">
        <v>12890</v>
      </c>
    </row>
    <row r="14962" spans="1:5" ht="13.5" x14ac:dyDescent="0.25">
      <c r="A14962" s="83">
        <v>40287</v>
      </c>
      <c r="B14962" s="83" t="s">
        <v>10489</v>
      </c>
      <c r="C14962" s="83" t="s">
        <v>232</v>
      </c>
      <c r="D14962" s="84">
        <v>4.37</v>
      </c>
      <c r="E14962" s="522" t="s">
        <v>12890</v>
      </c>
    </row>
    <row r="14963" spans="1:5" ht="13.5" x14ac:dyDescent="0.25">
      <c r="A14963" s="83">
        <v>4084</v>
      </c>
      <c r="B14963" s="83" t="s">
        <v>13486</v>
      </c>
      <c r="C14963" s="83" t="s">
        <v>547</v>
      </c>
      <c r="D14963" s="84">
        <v>2.59</v>
      </c>
      <c r="E14963" s="522" t="s">
        <v>12890</v>
      </c>
    </row>
    <row r="14964" spans="1:5" ht="13.5" x14ac:dyDescent="0.25">
      <c r="A14964" s="83">
        <v>743</v>
      </c>
      <c r="B14964" s="83" t="s">
        <v>13487</v>
      </c>
      <c r="C14964" s="83" t="s">
        <v>547</v>
      </c>
      <c r="D14964" s="84">
        <v>2.59</v>
      </c>
      <c r="E14964" s="522" t="s">
        <v>12890</v>
      </c>
    </row>
    <row r="14965" spans="1:5" ht="13.5" x14ac:dyDescent="0.25">
      <c r="A14965" s="83">
        <v>40293</v>
      </c>
      <c r="B14965" s="83" t="s">
        <v>13488</v>
      </c>
      <c r="C14965" s="83" t="s">
        <v>547</v>
      </c>
      <c r="D14965" s="84">
        <v>3.1</v>
      </c>
      <c r="E14965" s="522" t="s">
        <v>12890</v>
      </c>
    </row>
    <row r="14966" spans="1:5" ht="13.5" x14ac:dyDescent="0.25">
      <c r="A14966" s="83">
        <v>40294</v>
      </c>
      <c r="B14966" s="83" t="s">
        <v>13489</v>
      </c>
      <c r="C14966" s="83" t="s">
        <v>547</v>
      </c>
      <c r="D14966" s="84">
        <v>2.59</v>
      </c>
      <c r="E14966" s="522" t="s">
        <v>12890</v>
      </c>
    </row>
    <row r="14967" spans="1:5" ht="13.5" x14ac:dyDescent="0.25">
      <c r="A14967" s="83">
        <v>4085</v>
      </c>
      <c r="B14967" s="83" t="s">
        <v>13490</v>
      </c>
      <c r="C14967" s="83" t="s">
        <v>547</v>
      </c>
      <c r="D14967" s="84">
        <v>3.62</v>
      </c>
      <c r="E14967" s="522" t="s">
        <v>12890</v>
      </c>
    </row>
    <row r="14968" spans="1:5" ht="13.5" x14ac:dyDescent="0.25">
      <c r="A14968" s="83">
        <v>10779</v>
      </c>
      <c r="B14968" s="83" t="s">
        <v>13491</v>
      </c>
      <c r="C14968" s="83" t="s">
        <v>232</v>
      </c>
      <c r="D14968" s="84">
        <v>1375</v>
      </c>
      <c r="E14968" s="522" t="s">
        <v>12890</v>
      </c>
    </row>
    <row r="14969" spans="1:5" ht="13.5" x14ac:dyDescent="0.25">
      <c r="A14969" s="83">
        <v>10777</v>
      </c>
      <c r="B14969" s="83" t="s">
        <v>13492</v>
      </c>
      <c r="C14969" s="83" t="s">
        <v>232</v>
      </c>
      <c r="D14969" s="84">
        <v>1248.95</v>
      </c>
      <c r="E14969" s="522" t="s">
        <v>12890</v>
      </c>
    </row>
    <row r="14970" spans="1:5" ht="13.5" x14ac:dyDescent="0.25">
      <c r="A14970" s="83">
        <v>10775</v>
      </c>
      <c r="B14970" s="83" t="s">
        <v>13493</v>
      </c>
      <c r="C14970" s="83" t="s">
        <v>232</v>
      </c>
      <c r="D14970" s="84">
        <v>1100</v>
      </c>
      <c r="E14970" s="522" t="s">
        <v>12890</v>
      </c>
    </row>
    <row r="14971" spans="1:5" ht="13.5" x14ac:dyDescent="0.25">
      <c r="A14971" s="83">
        <v>10776</v>
      </c>
      <c r="B14971" s="83" t="s">
        <v>13494</v>
      </c>
      <c r="C14971" s="83" t="s">
        <v>232</v>
      </c>
      <c r="D14971" s="84">
        <v>859.37</v>
      </c>
      <c r="E14971" s="522" t="s">
        <v>12890</v>
      </c>
    </row>
    <row r="14972" spans="1:5" ht="13.5" x14ac:dyDescent="0.25">
      <c r="A14972" s="83">
        <v>10778</v>
      </c>
      <c r="B14972" s="83" t="s">
        <v>13495</v>
      </c>
      <c r="C14972" s="83" t="s">
        <v>232</v>
      </c>
      <c r="D14972" s="84">
        <v>1375</v>
      </c>
      <c r="E14972" s="522" t="s">
        <v>12890</v>
      </c>
    </row>
    <row r="14973" spans="1:5" ht="13.5" x14ac:dyDescent="0.25">
      <c r="A14973" s="83">
        <v>40339</v>
      </c>
      <c r="B14973" s="83" t="s">
        <v>10500</v>
      </c>
      <c r="C14973" s="83" t="s">
        <v>232</v>
      </c>
      <c r="D14973" s="84">
        <v>4.37</v>
      </c>
      <c r="E14973" s="522" t="s">
        <v>12890</v>
      </c>
    </row>
    <row r="14974" spans="1:5" ht="13.5" x14ac:dyDescent="0.25">
      <c r="A14974" s="83">
        <v>10749</v>
      </c>
      <c r="B14974" s="83" t="s">
        <v>10501</v>
      </c>
      <c r="C14974" s="83" t="s">
        <v>232</v>
      </c>
      <c r="D14974" s="84">
        <v>8.02</v>
      </c>
      <c r="E14974" s="522" t="s">
        <v>12890</v>
      </c>
    </row>
    <row r="14975" spans="1:5" ht="13.5" x14ac:dyDescent="0.25">
      <c r="A14975" s="83">
        <v>40290</v>
      </c>
      <c r="B14975" s="83" t="s">
        <v>10502</v>
      </c>
      <c r="C14975" s="83" t="s">
        <v>13496</v>
      </c>
      <c r="D14975" s="84">
        <v>11.55</v>
      </c>
      <c r="E14975" s="522" t="s">
        <v>12890</v>
      </c>
    </row>
    <row r="14976" spans="1:5" ht="13.5" x14ac:dyDescent="0.25">
      <c r="A14976" s="83">
        <v>3346</v>
      </c>
      <c r="B14976" s="83" t="s">
        <v>10503</v>
      </c>
      <c r="C14976" s="83" t="s">
        <v>547</v>
      </c>
      <c r="D14976" s="84">
        <v>16.350000000000001</v>
      </c>
      <c r="E14976" s="522" t="s">
        <v>12890</v>
      </c>
    </row>
    <row r="14977" spans="1:5" ht="13.5" x14ac:dyDescent="0.25">
      <c r="A14977" s="83">
        <v>3348</v>
      </c>
      <c r="B14977" s="83" t="s">
        <v>10504</v>
      </c>
      <c r="C14977" s="83" t="s">
        <v>547</v>
      </c>
      <c r="D14977" s="84">
        <v>19.559999999999999</v>
      </c>
      <c r="E14977" s="522" t="s">
        <v>12890</v>
      </c>
    </row>
    <row r="14978" spans="1:5" ht="13.5" x14ac:dyDescent="0.25">
      <c r="A14978" s="83">
        <v>39833</v>
      </c>
      <c r="B14978" s="83" t="s">
        <v>10505</v>
      </c>
      <c r="C14978" s="83" t="s">
        <v>547</v>
      </c>
      <c r="D14978" s="84">
        <v>26.79</v>
      </c>
      <c r="E14978" s="522" t="s">
        <v>12890</v>
      </c>
    </row>
    <row r="14979" spans="1:5" ht="13.5" x14ac:dyDescent="0.25">
      <c r="A14979" s="83">
        <v>7252</v>
      </c>
      <c r="B14979" s="83" t="s">
        <v>10506</v>
      </c>
      <c r="C14979" s="83" t="s">
        <v>547</v>
      </c>
      <c r="D14979" s="84">
        <v>2.25</v>
      </c>
      <c r="E14979" s="522" t="s">
        <v>12890</v>
      </c>
    </row>
    <row r="14980" spans="1:5" ht="13.5" x14ac:dyDescent="0.25">
      <c r="A14980" s="83">
        <v>7247</v>
      </c>
      <c r="B14980" s="83" t="s">
        <v>10509</v>
      </c>
      <c r="C14980" s="83" t="s">
        <v>547</v>
      </c>
      <c r="D14980" s="84">
        <v>2.25</v>
      </c>
      <c r="E14980" s="522" t="s">
        <v>12890</v>
      </c>
    </row>
    <row r="14981" spans="1:5" ht="13.5" x14ac:dyDescent="0.25">
      <c r="A14981" s="83">
        <v>40291</v>
      </c>
      <c r="B14981" s="83" t="s">
        <v>10510</v>
      </c>
      <c r="C14981" s="83" t="s">
        <v>232</v>
      </c>
      <c r="D14981" s="84">
        <v>610.47</v>
      </c>
      <c r="E14981" s="522" t="s">
        <v>12890</v>
      </c>
    </row>
    <row r="14982" spans="1:5" ht="13.5" x14ac:dyDescent="0.25">
      <c r="A14982" s="83">
        <v>40275</v>
      </c>
      <c r="B14982" s="83" t="s">
        <v>10511</v>
      </c>
      <c r="C14982" s="83" t="s">
        <v>232</v>
      </c>
      <c r="D14982" s="84">
        <v>17.5</v>
      </c>
      <c r="E14982" s="522" t="s">
        <v>12890</v>
      </c>
    </row>
    <row r="14983" spans="1:5" ht="13.5" x14ac:dyDescent="0.25">
      <c r="A14983" s="83">
        <v>42408</v>
      </c>
      <c r="B14983" s="83" t="s">
        <v>10512</v>
      </c>
      <c r="C14983" s="83" t="s">
        <v>184</v>
      </c>
      <c r="D14983" s="84">
        <v>1.79</v>
      </c>
      <c r="E14983" s="522" t="s">
        <v>12890</v>
      </c>
    </row>
    <row r="14984" spans="1:5" ht="13.5" x14ac:dyDescent="0.25">
      <c r="A14984" s="83">
        <v>3777</v>
      </c>
      <c r="B14984" s="83" t="s">
        <v>10513</v>
      </c>
      <c r="C14984" s="83" t="s">
        <v>184</v>
      </c>
      <c r="D14984" s="84">
        <v>1.29</v>
      </c>
      <c r="E14984" s="522" t="s">
        <v>12890</v>
      </c>
    </row>
    <row r="14985" spans="1:5" ht="13.5" x14ac:dyDescent="0.25">
      <c r="A14985" s="83">
        <v>3798</v>
      </c>
      <c r="B14985" s="83" t="s">
        <v>10514</v>
      </c>
      <c r="C14985" s="83" t="s">
        <v>225</v>
      </c>
      <c r="D14985" s="84">
        <v>92.79</v>
      </c>
      <c r="E14985" s="522" t="s">
        <v>12890</v>
      </c>
    </row>
    <row r="14986" spans="1:5" ht="13.5" x14ac:dyDescent="0.25">
      <c r="A14986" s="83">
        <v>38769</v>
      </c>
      <c r="B14986" s="83" t="s">
        <v>10515</v>
      </c>
      <c r="C14986" s="83" t="s">
        <v>225</v>
      </c>
      <c r="D14986" s="84">
        <v>72.459999999999994</v>
      </c>
      <c r="E14986" s="522" t="s">
        <v>12890</v>
      </c>
    </row>
    <row r="14987" spans="1:5" ht="13.5" x14ac:dyDescent="0.25">
      <c r="A14987" s="83">
        <v>39510</v>
      </c>
      <c r="B14987" s="83" t="s">
        <v>10516</v>
      </c>
      <c r="C14987" s="83" t="s">
        <v>225</v>
      </c>
      <c r="D14987" s="84">
        <v>293.27999999999997</v>
      </c>
      <c r="E14987" s="522" t="s">
        <v>12890</v>
      </c>
    </row>
    <row r="14988" spans="1:5" ht="13.5" x14ac:dyDescent="0.25">
      <c r="A14988" s="83">
        <v>38776</v>
      </c>
      <c r="B14988" s="83" t="s">
        <v>10517</v>
      </c>
      <c r="C14988" s="83" t="s">
        <v>225</v>
      </c>
      <c r="D14988" s="84">
        <v>311.25</v>
      </c>
      <c r="E14988" s="522" t="s">
        <v>12890</v>
      </c>
    </row>
    <row r="14989" spans="1:5" ht="13.5" x14ac:dyDescent="0.25">
      <c r="A14989" s="83">
        <v>38774</v>
      </c>
      <c r="B14989" s="83" t="s">
        <v>10518</v>
      </c>
      <c r="C14989" s="83" t="s">
        <v>225</v>
      </c>
      <c r="D14989" s="84">
        <v>22.08</v>
      </c>
      <c r="E14989" s="522" t="s">
        <v>12890</v>
      </c>
    </row>
    <row r="14990" spans="1:5" ht="13.5" x14ac:dyDescent="0.25">
      <c r="A14990" s="83">
        <v>42247</v>
      </c>
      <c r="B14990" s="83" t="s">
        <v>10519</v>
      </c>
      <c r="C14990" s="83" t="s">
        <v>225</v>
      </c>
      <c r="D14990" s="84">
        <v>753.73</v>
      </c>
      <c r="E14990" s="522" t="s">
        <v>12890</v>
      </c>
    </row>
    <row r="14991" spans="1:5" ht="13.5" x14ac:dyDescent="0.25">
      <c r="A14991" s="83">
        <v>42248</v>
      </c>
      <c r="B14991" s="83" t="s">
        <v>10520</v>
      </c>
      <c r="C14991" s="83" t="s">
        <v>225</v>
      </c>
      <c r="D14991" s="84">
        <v>875.51</v>
      </c>
      <c r="E14991" s="522" t="s">
        <v>12890</v>
      </c>
    </row>
    <row r="14992" spans="1:5" ht="13.5" x14ac:dyDescent="0.25">
      <c r="A14992" s="83">
        <v>42249</v>
      </c>
      <c r="B14992" s="83" t="s">
        <v>10521</v>
      </c>
      <c r="C14992" s="83" t="s">
        <v>225</v>
      </c>
      <c r="D14992" s="84">
        <v>1450.42</v>
      </c>
      <c r="E14992" s="522" t="s">
        <v>12890</v>
      </c>
    </row>
    <row r="14993" spans="1:5" ht="13.5" x14ac:dyDescent="0.25">
      <c r="A14993" s="83">
        <v>42244</v>
      </c>
      <c r="B14993" s="83" t="s">
        <v>10522</v>
      </c>
      <c r="C14993" s="83" t="s">
        <v>225</v>
      </c>
      <c r="D14993" s="84">
        <v>226.51</v>
      </c>
      <c r="E14993" s="522" t="s">
        <v>12890</v>
      </c>
    </row>
    <row r="14994" spans="1:5" ht="13.5" x14ac:dyDescent="0.25">
      <c r="A14994" s="83">
        <v>42245</v>
      </c>
      <c r="B14994" s="83" t="s">
        <v>10523</v>
      </c>
      <c r="C14994" s="83" t="s">
        <v>225</v>
      </c>
      <c r="D14994" s="84">
        <v>417.98</v>
      </c>
      <c r="E14994" s="522" t="s">
        <v>12890</v>
      </c>
    </row>
    <row r="14995" spans="1:5" ht="13.5" x14ac:dyDescent="0.25">
      <c r="A14995" s="83">
        <v>42246</v>
      </c>
      <c r="B14995" s="83" t="s">
        <v>10524</v>
      </c>
      <c r="C14995" s="83" t="s">
        <v>225</v>
      </c>
      <c r="D14995" s="84">
        <v>462.69</v>
      </c>
      <c r="E14995" s="522" t="s">
        <v>12890</v>
      </c>
    </row>
    <row r="14996" spans="1:5" ht="13.5" x14ac:dyDescent="0.25">
      <c r="A14996" s="83">
        <v>42243</v>
      </c>
      <c r="B14996" s="83" t="s">
        <v>10525</v>
      </c>
      <c r="C14996" s="83" t="s">
        <v>225</v>
      </c>
      <c r="D14996" s="84">
        <v>557.91999999999996</v>
      </c>
      <c r="E14996" s="522" t="s">
        <v>12890</v>
      </c>
    </row>
    <row r="14997" spans="1:5" ht="13.5" x14ac:dyDescent="0.25">
      <c r="A14997" s="83">
        <v>38889</v>
      </c>
      <c r="B14997" s="83" t="s">
        <v>10526</v>
      </c>
      <c r="C14997" s="83" t="s">
        <v>225</v>
      </c>
      <c r="D14997" s="84">
        <v>55.54</v>
      </c>
      <c r="E14997" s="522" t="s">
        <v>12890</v>
      </c>
    </row>
    <row r="14998" spans="1:5" ht="13.5" x14ac:dyDescent="0.25">
      <c r="A14998" s="83">
        <v>38784</v>
      </c>
      <c r="B14998" s="83" t="s">
        <v>10527</v>
      </c>
      <c r="C14998" s="83" t="s">
        <v>225</v>
      </c>
      <c r="D14998" s="84">
        <v>74.31</v>
      </c>
      <c r="E14998" s="522" t="s">
        <v>12890</v>
      </c>
    </row>
    <row r="14999" spans="1:5" ht="13.5" x14ac:dyDescent="0.25">
      <c r="A14999" s="83">
        <v>3788</v>
      </c>
      <c r="B14999" s="83" t="s">
        <v>10528</v>
      </c>
      <c r="C14999" s="83" t="s">
        <v>225</v>
      </c>
      <c r="D14999" s="84">
        <v>77.44</v>
      </c>
      <c r="E14999" s="522" t="s">
        <v>12890</v>
      </c>
    </row>
    <row r="15000" spans="1:5" ht="13.5" x14ac:dyDescent="0.25">
      <c r="A15000" s="83">
        <v>12230</v>
      </c>
      <c r="B15000" s="83" t="s">
        <v>10529</v>
      </c>
      <c r="C15000" s="83" t="s">
        <v>225</v>
      </c>
      <c r="D15000" s="84">
        <v>19.920000000000002</v>
      </c>
      <c r="E15000" s="522" t="s">
        <v>12890</v>
      </c>
    </row>
    <row r="15001" spans="1:5" ht="13.5" x14ac:dyDescent="0.25">
      <c r="A15001" s="83">
        <v>3780</v>
      </c>
      <c r="B15001" s="83" t="s">
        <v>10530</v>
      </c>
      <c r="C15001" s="83" t="s">
        <v>225</v>
      </c>
      <c r="D15001" s="84">
        <v>114.25</v>
      </c>
      <c r="E15001" s="522" t="s">
        <v>12890</v>
      </c>
    </row>
    <row r="15002" spans="1:5" ht="13.5" x14ac:dyDescent="0.25">
      <c r="A15002" s="83">
        <v>12231</v>
      </c>
      <c r="B15002" s="83" t="s">
        <v>10531</v>
      </c>
      <c r="C15002" s="83" t="s">
        <v>225</v>
      </c>
      <c r="D15002" s="84">
        <v>33.119999999999997</v>
      </c>
      <c r="E15002" s="522" t="s">
        <v>12890</v>
      </c>
    </row>
    <row r="15003" spans="1:5" ht="13.5" x14ac:dyDescent="0.25">
      <c r="A15003" s="83">
        <v>3811</v>
      </c>
      <c r="B15003" s="83" t="s">
        <v>10532</v>
      </c>
      <c r="C15003" s="83" t="s">
        <v>225</v>
      </c>
      <c r="D15003" s="84">
        <v>107.31</v>
      </c>
      <c r="E15003" s="522" t="s">
        <v>12890</v>
      </c>
    </row>
    <row r="15004" spans="1:5" ht="13.5" x14ac:dyDescent="0.25">
      <c r="A15004" s="83">
        <v>12232</v>
      </c>
      <c r="B15004" s="83" t="s">
        <v>10533</v>
      </c>
      <c r="C15004" s="83" t="s">
        <v>225</v>
      </c>
      <c r="D15004" s="84">
        <v>34.700000000000003</v>
      </c>
      <c r="E15004" s="522" t="s">
        <v>12890</v>
      </c>
    </row>
    <row r="15005" spans="1:5" ht="13.5" x14ac:dyDescent="0.25">
      <c r="A15005" s="83">
        <v>3799</v>
      </c>
      <c r="B15005" s="83" t="s">
        <v>10534</v>
      </c>
      <c r="C15005" s="83" t="s">
        <v>225</v>
      </c>
      <c r="D15005" s="84">
        <v>151.77000000000001</v>
      </c>
      <c r="E15005" s="522" t="s">
        <v>12890</v>
      </c>
    </row>
    <row r="15006" spans="1:5" ht="13.5" x14ac:dyDescent="0.25">
      <c r="A15006" s="83">
        <v>12239</v>
      </c>
      <c r="B15006" s="83" t="s">
        <v>10535</v>
      </c>
      <c r="C15006" s="83" t="s">
        <v>225</v>
      </c>
      <c r="D15006" s="84">
        <v>45.43</v>
      </c>
      <c r="E15006" s="522" t="s">
        <v>12890</v>
      </c>
    </row>
    <row r="15007" spans="1:5" ht="13.5" x14ac:dyDescent="0.25">
      <c r="A15007" s="83">
        <v>38773</v>
      </c>
      <c r="B15007" s="83" t="s">
        <v>10536</v>
      </c>
      <c r="C15007" s="83" t="s">
        <v>225</v>
      </c>
      <c r="D15007" s="84">
        <v>7.29</v>
      </c>
      <c r="E15007" s="522" t="s">
        <v>12890</v>
      </c>
    </row>
    <row r="15008" spans="1:5" ht="13.5" x14ac:dyDescent="0.25">
      <c r="A15008" s="83">
        <v>12271</v>
      </c>
      <c r="B15008" s="83" t="s">
        <v>10537</v>
      </c>
      <c r="C15008" s="83" t="s">
        <v>225</v>
      </c>
      <c r="D15008" s="84">
        <v>406.37</v>
      </c>
      <c r="E15008" s="522" t="s">
        <v>12890</v>
      </c>
    </row>
    <row r="15009" spans="1:5" ht="13.5" x14ac:dyDescent="0.25">
      <c r="A15009" s="83">
        <v>13382</v>
      </c>
      <c r="B15009" s="83" t="s">
        <v>13497</v>
      </c>
      <c r="C15009" s="83" t="s">
        <v>225</v>
      </c>
      <c r="D15009" s="84">
        <v>433.01</v>
      </c>
      <c r="E15009" s="522" t="s">
        <v>12890</v>
      </c>
    </row>
    <row r="15010" spans="1:5" ht="13.5" x14ac:dyDescent="0.25">
      <c r="A15010" s="83">
        <v>38785</v>
      </c>
      <c r="B15010" s="83" t="s">
        <v>10538</v>
      </c>
      <c r="C15010" s="83" t="s">
        <v>225</v>
      </c>
      <c r="D15010" s="84">
        <v>192.39</v>
      </c>
      <c r="E15010" s="522" t="s">
        <v>12890</v>
      </c>
    </row>
    <row r="15011" spans="1:5" ht="13.5" x14ac:dyDescent="0.25">
      <c r="A15011" s="83">
        <v>38786</v>
      </c>
      <c r="B15011" s="83" t="s">
        <v>10539</v>
      </c>
      <c r="C15011" s="83" t="s">
        <v>225</v>
      </c>
      <c r="D15011" s="84">
        <v>236.98</v>
      </c>
      <c r="E15011" s="522" t="s">
        <v>12890</v>
      </c>
    </row>
    <row r="15012" spans="1:5" ht="13.5" x14ac:dyDescent="0.25">
      <c r="A15012" s="83">
        <v>39385</v>
      </c>
      <c r="B15012" s="83" t="s">
        <v>10540</v>
      </c>
      <c r="C15012" s="83" t="s">
        <v>225</v>
      </c>
      <c r="D15012" s="84">
        <v>20.190000000000001</v>
      </c>
      <c r="E15012" s="522" t="s">
        <v>12890</v>
      </c>
    </row>
    <row r="15013" spans="1:5" ht="13.5" x14ac:dyDescent="0.25">
      <c r="A15013" s="83">
        <v>39389</v>
      </c>
      <c r="B15013" s="83" t="s">
        <v>10541</v>
      </c>
      <c r="C15013" s="83" t="s">
        <v>225</v>
      </c>
      <c r="D15013" s="84">
        <v>21.91</v>
      </c>
      <c r="E15013" s="522" t="s">
        <v>12890</v>
      </c>
    </row>
    <row r="15014" spans="1:5" ht="13.5" x14ac:dyDescent="0.25">
      <c r="A15014" s="83">
        <v>39390</v>
      </c>
      <c r="B15014" s="83" t="s">
        <v>10542</v>
      </c>
      <c r="C15014" s="83" t="s">
        <v>225</v>
      </c>
      <c r="D15014" s="84">
        <v>45.93</v>
      </c>
      <c r="E15014" s="522" t="s">
        <v>12890</v>
      </c>
    </row>
    <row r="15015" spans="1:5" ht="13.5" x14ac:dyDescent="0.25">
      <c r="A15015" s="83">
        <v>39391</v>
      </c>
      <c r="B15015" s="83" t="s">
        <v>10543</v>
      </c>
      <c r="C15015" s="83" t="s">
        <v>225</v>
      </c>
      <c r="D15015" s="84">
        <v>51.57</v>
      </c>
      <c r="E15015" s="522" t="s">
        <v>12890</v>
      </c>
    </row>
    <row r="15016" spans="1:5" ht="13.5" x14ac:dyDescent="0.25">
      <c r="A15016" s="83">
        <v>3803</v>
      </c>
      <c r="B15016" s="83" t="s">
        <v>10544</v>
      </c>
      <c r="C15016" s="83" t="s">
        <v>225</v>
      </c>
      <c r="D15016" s="84">
        <v>68.709999999999994</v>
      </c>
      <c r="E15016" s="522" t="s">
        <v>12890</v>
      </c>
    </row>
    <row r="15017" spans="1:5" ht="13.5" x14ac:dyDescent="0.25">
      <c r="A15017" s="83">
        <v>38770</v>
      </c>
      <c r="B15017" s="83" t="s">
        <v>10545</v>
      </c>
      <c r="C15017" s="83" t="s">
        <v>225</v>
      </c>
      <c r="D15017" s="84">
        <v>79.56</v>
      </c>
      <c r="E15017" s="522" t="s">
        <v>12890</v>
      </c>
    </row>
    <row r="15018" spans="1:5" ht="13.5" x14ac:dyDescent="0.25">
      <c r="A15018" s="83">
        <v>12267</v>
      </c>
      <c r="B15018" s="83" t="s">
        <v>10546</v>
      </c>
      <c r="C15018" s="83" t="s">
        <v>225</v>
      </c>
      <c r="D15018" s="84">
        <v>233.16</v>
      </c>
      <c r="E15018" s="522" t="s">
        <v>12890</v>
      </c>
    </row>
    <row r="15019" spans="1:5" ht="13.5" x14ac:dyDescent="0.25">
      <c r="A15019" s="83">
        <v>43265</v>
      </c>
      <c r="B15019" s="83" t="s">
        <v>10547</v>
      </c>
      <c r="C15019" s="83" t="s">
        <v>225</v>
      </c>
      <c r="D15019" s="84">
        <v>63.16</v>
      </c>
      <c r="E15019" s="522" t="s">
        <v>12890</v>
      </c>
    </row>
    <row r="15020" spans="1:5" ht="13.5" x14ac:dyDescent="0.25">
      <c r="A15020" s="83">
        <v>12266</v>
      </c>
      <c r="B15020" s="83" t="s">
        <v>10548</v>
      </c>
      <c r="C15020" s="83" t="s">
        <v>225</v>
      </c>
      <c r="D15020" s="84">
        <v>119.34</v>
      </c>
      <c r="E15020" s="522" t="s">
        <v>12890</v>
      </c>
    </row>
    <row r="15021" spans="1:5" ht="13.5" x14ac:dyDescent="0.25">
      <c r="A15021" s="83">
        <v>39378</v>
      </c>
      <c r="B15021" s="83" t="s">
        <v>10549</v>
      </c>
      <c r="C15021" s="83" t="s">
        <v>225</v>
      </c>
      <c r="D15021" s="84">
        <v>84.61</v>
      </c>
      <c r="E15021" s="522" t="s">
        <v>12890</v>
      </c>
    </row>
    <row r="15022" spans="1:5" ht="13.5" x14ac:dyDescent="0.25">
      <c r="A15022" s="83">
        <v>43543</v>
      </c>
      <c r="B15022" s="83" t="s">
        <v>10550</v>
      </c>
      <c r="C15022" s="83" t="s">
        <v>225</v>
      </c>
      <c r="D15022" s="84">
        <v>176.27</v>
      </c>
      <c r="E15022" s="522" t="s">
        <v>12890</v>
      </c>
    </row>
    <row r="15023" spans="1:5" ht="13.5" x14ac:dyDescent="0.25">
      <c r="A15023" s="83">
        <v>38775</v>
      </c>
      <c r="B15023" s="83" t="s">
        <v>10551</v>
      </c>
      <c r="C15023" s="83" t="s">
        <v>225</v>
      </c>
      <c r="D15023" s="84">
        <v>89.7</v>
      </c>
      <c r="E15023" s="522" t="s">
        <v>12890</v>
      </c>
    </row>
    <row r="15024" spans="1:5" ht="13.5" x14ac:dyDescent="0.25">
      <c r="A15024" s="83">
        <v>44252</v>
      </c>
      <c r="B15024" s="83" t="s">
        <v>13498</v>
      </c>
      <c r="C15024" s="83" t="s">
        <v>225</v>
      </c>
      <c r="D15024" s="84">
        <v>203.13</v>
      </c>
      <c r="E15024" s="522" t="s">
        <v>12890</v>
      </c>
    </row>
    <row r="15025" spans="1:5" ht="13.5" x14ac:dyDescent="0.25">
      <c r="A15025" s="83">
        <v>21119</v>
      </c>
      <c r="B15025" s="83" t="s">
        <v>10552</v>
      </c>
      <c r="C15025" s="83" t="s">
        <v>225</v>
      </c>
      <c r="D15025" s="84">
        <v>2.04</v>
      </c>
      <c r="E15025" s="522" t="s">
        <v>12890</v>
      </c>
    </row>
    <row r="15026" spans="1:5" ht="13.5" x14ac:dyDescent="0.25">
      <c r="A15026" s="83">
        <v>37974</v>
      </c>
      <c r="B15026" s="83" t="s">
        <v>10553</v>
      </c>
      <c r="C15026" s="83" t="s">
        <v>225</v>
      </c>
      <c r="D15026" s="84">
        <v>2.63</v>
      </c>
      <c r="E15026" s="522" t="s">
        <v>12890</v>
      </c>
    </row>
    <row r="15027" spans="1:5" ht="13.5" x14ac:dyDescent="0.25">
      <c r="A15027" s="83">
        <v>37975</v>
      </c>
      <c r="B15027" s="83" t="s">
        <v>10554</v>
      </c>
      <c r="C15027" s="83" t="s">
        <v>225</v>
      </c>
      <c r="D15027" s="84">
        <v>5.86</v>
      </c>
      <c r="E15027" s="522" t="s">
        <v>12890</v>
      </c>
    </row>
    <row r="15028" spans="1:5" ht="13.5" x14ac:dyDescent="0.25">
      <c r="A15028" s="83">
        <v>37976</v>
      </c>
      <c r="B15028" s="83" t="s">
        <v>10555</v>
      </c>
      <c r="C15028" s="83" t="s">
        <v>225</v>
      </c>
      <c r="D15028" s="84">
        <v>13.06</v>
      </c>
      <c r="E15028" s="522" t="s">
        <v>12890</v>
      </c>
    </row>
    <row r="15029" spans="1:5" ht="13.5" x14ac:dyDescent="0.25">
      <c r="A15029" s="83">
        <v>37977</v>
      </c>
      <c r="B15029" s="83" t="s">
        <v>10556</v>
      </c>
      <c r="C15029" s="83" t="s">
        <v>225</v>
      </c>
      <c r="D15029" s="84">
        <v>18.07</v>
      </c>
      <c r="E15029" s="522" t="s">
        <v>12890</v>
      </c>
    </row>
    <row r="15030" spans="1:5" ht="13.5" x14ac:dyDescent="0.25">
      <c r="A15030" s="83">
        <v>37978</v>
      </c>
      <c r="B15030" s="83" t="s">
        <v>10557</v>
      </c>
      <c r="C15030" s="83" t="s">
        <v>225</v>
      </c>
      <c r="D15030" s="84">
        <v>35.83</v>
      </c>
      <c r="E15030" s="522" t="s">
        <v>12890</v>
      </c>
    </row>
    <row r="15031" spans="1:5" ht="13.5" x14ac:dyDescent="0.25">
      <c r="A15031" s="83">
        <v>37979</v>
      </c>
      <c r="B15031" s="83" t="s">
        <v>10558</v>
      </c>
      <c r="C15031" s="83" t="s">
        <v>225</v>
      </c>
      <c r="D15031" s="84">
        <v>152.07</v>
      </c>
      <c r="E15031" s="522" t="s">
        <v>12890</v>
      </c>
    </row>
    <row r="15032" spans="1:5" ht="13.5" x14ac:dyDescent="0.25">
      <c r="A15032" s="83">
        <v>37980</v>
      </c>
      <c r="B15032" s="83" t="s">
        <v>10559</v>
      </c>
      <c r="C15032" s="83" t="s">
        <v>225</v>
      </c>
      <c r="D15032" s="84">
        <v>174.68</v>
      </c>
      <c r="E15032" s="522" t="s">
        <v>12890</v>
      </c>
    </row>
    <row r="15033" spans="1:5" ht="13.5" x14ac:dyDescent="0.25">
      <c r="A15033" s="83">
        <v>36147</v>
      </c>
      <c r="B15033" s="83" t="s">
        <v>10560</v>
      </c>
      <c r="C15033" s="83" t="s">
        <v>8144</v>
      </c>
      <c r="D15033" s="84">
        <v>372.62</v>
      </c>
      <c r="E15033" s="522" t="s">
        <v>12890</v>
      </c>
    </row>
    <row r="15034" spans="1:5" ht="13.5" x14ac:dyDescent="0.25">
      <c r="A15034" s="83">
        <v>12731</v>
      </c>
      <c r="B15034" s="83" t="s">
        <v>10561</v>
      </c>
      <c r="C15034" s="83" t="s">
        <v>225</v>
      </c>
      <c r="D15034" s="84">
        <v>355.55</v>
      </c>
      <c r="E15034" s="522" t="s">
        <v>12890</v>
      </c>
    </row>
    <row r="15035" spans="1:5" ht="13.5" x14ac:dyDescent="0.25">
      <c r="A15035" s="83">
        <v>12723</v>
      </c>
      <c r="B15035" s="83" t="s">
        <v>10562</v>
      </c>
      <c r="C15035" s="83" t="s">
        <v>225</v>
      </c>
      <c r="D15035" s="84">
        <v>2.75</v>
      </c>
      <c r="E15035" s="522" t="s">
        <v>12890</v>
      </c>
    </row>
    <row r="15036" spans="1:5" ht="13.5" x14ac:dyDescent="0.25">
      <c r="A15036" s="83">
        <v>12724</v>
      </c>
      <c r="B15036" s="83" t="s">
        <v>10563</v>
      </c>
      <c r="C15036" s="83" t="s">
        <v>225</v>
      </c>
      <c r="D15036" s="84">
        <v>5.29</v>
      </c>
      <c r="E15036" s="522" t="s">
        <v>12890</v>
      </c>
    </row>
    <row r="15037" spans="1:5" ht="13.5" x14ac:dyDescent="0.25">
      <c r="A15037" s="83">
        <v>12725</v>
      </c>
      <c r="B15037" s="83" t="s">
        <v>10564</v>
      </c>
      <c r="C15037" s="83" t="s">
        <v>225</v>
      </c>
      <c r="D15037" s="84">
        <v>10.62</v>
      </c>
      <c r="E15037" s="522" t="s">
        <v>12890</v>
      </c>
    </row>
    <row r="15038" spans="1:5" ht="13.5" x14ac:dyDescent="0.25">
      <c r="A15038" s="83">
        <v>12726</v>
      </c>
      <c r="B15038" s="83" t="s">
        <v>10565</v>
      </c>
      <c r="C15038" s="83" t="s">
        <v>225</v>
      </c>
      <c r="D15038" s="84">
        <v>23.45</v>
      </c>
      <c r="E15038" s="522" t="s">
        <v>12890</v>
      </c>
    </row>
    <row r="15039" spans="1:5" ht="13.5" x14ac:dyDescent="0.25">
      <c r="A15039" s="83">
        <v>12727</v>
      </c>
      <c r="B15039" s="83" t="s">
        <v>10566</v>
      </c>
      <c r="C15039" s="83" t="s">
        <v>225</v>
      </c>
      <c r="D15039" s="84">
        <v>29.75</v>
      </c>
      <c r="E15039" s="522" t="s">
        <v>12890</v>
      </c>
    </row>
    <row r="15040" spans="1:5" ht="13.5" x14ac:dyDescent="0.25">
      <c r="A15040" s="83">
        <v>12728</v>
      </c>
      <c r="B15040" s="83" t="s">
        <v>10567</v>
      </c>
      <c r="C15040" s="83" t="s">
        <v>225</v>
      </c>
      <c r="D15040" s="84">
        <v>48.59</v>
      </c>
      <c r="E15040" s="522" t="s">
        <v>12890</v>
      </c>
    </row>
    <row r="15041" spans="1:5" ht="13.5" x14ac:dyDescent="0.25">
      <c r="A15041" s="83">
        <v>12729</v>
      </c>
      <c r="B15041" s="83" t="s">
        <v>10568</v>
      </c>
      <c r="C15041" s="83" t="s">
        <v>225</v>
      </c>
      <c r="D15041" s="84">
        <v>159.26</v>
      </c>
      <c r="E15041" s="522" t="s">
        <v>12890</v>
      </c>
    </row>
    <row r="15042" spans="1:5" ht="13.5" x14ac:dyDescent="0.25">
      <c r="A15042" s="83">
        <v>12730</v>
      </c>
      <c r="B15042" s="83" t="s">
        <v>10569</v>
      </c>
      <c r="C15042" s="83" t="s">
        <v>225</v>
      </c>
      <c r="D15042" s="84">
        <v>243.83</v>
      </c>
      <c r="E15042" s="522" t="s">
        <v>12890</v>
      </c>
    </row>
    <row r="15043" spans="1:5" ht="13.5" x14ac:dyDescent="0.25">
      <c r="A15043" s="83">
        <v>3840</v>
      </c>
      <c r="B15043" s="83" t="s">
        <v>10570</v>
      </c>
      <c r="C15043" s="83" t="s">
        <v>225</v>
      </c>
      <c r="D15043" s="84">
        <v>55.38</v>
      </c>
      <c r="E15043" s="522" t="s">
        <v>12890</v>
      </c>
    </row>
    <row r="15044" spans="1:5" ht="13.5" x14ac:dyDescent="0.25">
      <c r="A15044" s="83">
        <v>3838</v>
      </c>
      <c r="B15044" s="83" t="s">
        <v>10571</v>
      </c>
      <c r="C15044" s="83" t="s">
        <v>225</v>
      </c>
      <c r="D15044" s="84">
        <v>122.22</v>
      </c>
      <c r="E15044" s="522" t="s">
        <v>12890</v>
      </c>
    </row>
    <row r="15045" spans="1:5" ht="13.5" x14ac:dyDescent="0.25">
      <c r="A15045" s="83">
        <v>3844</v>
      </c>
      <c r="B15045" s="83" t="s">
        <v>10572</v>
      </c>
      <c r="C15045" s="83" t="s">
        <v>225</v>
      </c>
      <c r="D15045" s="84">
        <v>218.01</v>
      </c>
      <c r="E15045" s="522" t="s">
        <v>12890</v>
      </c>
    </row>
    <row r="15046" spans="1:5" ht="13.5" x14ac:dyDescent="0.25">
      <c r="A15046" s="83">
        <v>3839</v>
      </c>
      <c r="B15046" s="83" t="s">
        <v>10573</v>
      </c>
      <c r="C15046" s="83" t="s">
        <v>225</v>
      </c>
      <c r="D15046" s="84">
        <v>397.09</v>
      </c>
      <c r="E15046" s="522" t="s">
        <v>12890</v>
      </c>
    </row>
    <row r="15047" spans="1:5" ht="13.5" x14ac:dyDescent="0.25">
      <c r="A15047" s="83">
        <v>3843</v>
      </c>
      <c r="B15047" s="83" t="s">
        <v>10574</v>
      </c>
      <c r="C15047" s="83" t="s">
        <v>225</v>
      </c>
      <c r="D15047" s="84">
        <v>545.01</v>
      </c>
      <c r="E15047" s="522" t="s">
        <v>12890</v>
      </c>
    </row>
    <row r="15048" spans="1:5" ht="13.5" x14ac:dyDescent="0.25">
      <c r="A15048" s="83">
        <v>3900</v>
      </c>
      <c r="B15048" s="83" t="s">
        <v>10575</v>
      </c>
      <c r="C15048" s="83" t="s">
        <v>225</v>
      </c>
      <c r="D15048" s="84">
        <v>73.760000000000005</v>
      </c>
      <c r="E15048" s="522" t="s">
        <v>12890</v>
      </c>
    </row>
    <row r="15049" spans="1:5" ht="13.5" x14ac:dyDescent="0.25">
      <c r="A15049" s="83">
        <v>3846</v>
      </c>
      <c r="B15049" s="83" t="s">
        <v>10576</v>
      </c>
      <c r="C15049" s="83" t="s">
        <v>225</v>
      </c>
      <c r="D15049" s="84">
        <v>22.16</v>
      </c>
      <c r="E15049" s="522" t="s">
        <v>12890</v>
      </c>
    </row>
    <row r="15050" spans="1:5" ht="13.5" x14ac:dyDescent="0.25">
      <c r="A15050" s="83">
        <v>3886</v>
      </c>
      <c r="B15050" s="83" t="s">
        <v>10577</v>
      </c>
      <c r="C15050" s="83" t="s">
        <v>225</v>
      </c>
      <c r="D15050" s="84">
        <v>29.43</v>
      </c>
      <c r="E15050" s="522" t="s">
        <v>12890</v>
      </c>
    </row>
    <row r="15051" spans="1:5" ht="13.5" x14ac:dyDescent="0.25">
      <c r="A15051" s="83">
        <v>3854</v>
      </c>
      <c r="B15051" s="83" t="s">
        <v>10578</v>
      </c>
      <c r="C15051" s="83" t="s">
        <v>225</v>
      </c>
      <c r="D15051" s="84">
        <v>16.77</v>
      </c>
      <c r="E15051" s="522" t="s">
        <v>12890</v>
      </c>
    </row>
    <row r="15052" spans="1:5" ht="13.5" x14ac:dyDescent="0.25">
      <c r="A15052" s="83">
        <v>3873</v>
      </c>
      <c r="B15052" s="83" t="s">
        <v>10579</v>
      </c>
      <c r="C15052" s="83" t="s">
        <v>225</v>
      </c>
      <c r="D15052" s="84">
        <v>19.53</v>
      </c>
      <c r="E15052" s="522" t="s">
        <v>12890</v>
      </c>
    </row>
    <row r="15053" spans="1:5" ht="13.5" x14ac:dyDescent="0.25">
      <c r="A15053" s="83">
        <v>38021</v>
      </c>
      <c r="B15053" s="83" t="s">
        <v>10580</v>
      </c>
      <c r="C15053" s="83" t="s">
        <v>225</v>
      </c>
      <c r="D15053" s="84">
        <v>34.659999999999997</v>
      </c>
      <c r="E15053" s="522" t="s">
        <v>12890</v>
      </c>
    </row>
    <row r="15054" spans="1:5" ht="13.5" x14ac:dyDescent="0.25">
      <c r="A15054" s="83">
        <v>43838</v>
      </c>
      <c r="B15054" s="83" t="s">
        <v>13499</v>
      </c>
      <c r="C15054" s="83" t="s">
        <v>225</v>
      </c>
      <c r="D15054" s="84">
        <v>44.81</v>
      </c>
      <c r="E15054" s="522" t="s">
        <v>12890</v>
      </c>
    </row>
    <row r="15055" spans="1:5" ht="13.5" x14ac:dyDescent="0.25">
      <c r="A15055" s="83">
        <v>3847</v>
      </c>
      <c r="B15055" s="83" t="s">
        <v>10581</v>
      </c>
      <c r="C15055" s="83" t="s">
        <v>225</v>
      </c>
      <c r="D15055" s="84">
        <v>45.18</v>
      </c>
      <c r="E15055" s="522" t="s">
        <v>12890</v>
      </c>
    </row>
    <row r="15056" spans="1:5" ht="13.5" x14ac:dyDescent="0.25">
      <c r="A15056" s="83">
        <v>38022</v>
      </c>
      <c r="B15056" s="83" t="s">
        <v>10582</v>
      </c>
      <c r="C15056" s="83" t="s">
        <v>225</v>
      </c>
      <c r="D15056" s="84">
        <v>62.1</v>
      </c>
      <c r="E15056" s="522" t="s">
        <v>12890</v>
      </c>
    </row>
    <row r="15057" spans="1:5" ht="13.5" x14ac:dyDescent="0.25">
      <c r="A15057" s="83">
        <v>3830</v>
      </c>
      <c r="B15057" s="83" t="s">
        <v>13500</v>
      </c>
      <c r="C15057" s="83" t="s">
        <v>225</v>
      </c>
      <c r="D15057" s="84">
        <v>316.73</v>
      </c>
      <c r="E15057" s="522" t="s">
        <v>12890</v>
      </c>
    </row>
    <row r="15058" spans="1:5" ht="13.5" x14ac:dyDescent="0.25">
      <c r="A15058" s="83">
        <v>37981</v>
      </c>
      <c r="B15058" s="83" t="s">
        <v>10588</v>
      </c>
      <c r="C15058" s="83" t="s">
        <v>225</v>
      </c>
      <c r="D15058" s="84">
        <v>7.61</v>
      </c>
      <c r="E15058" s="522" t="s">
        <v>12890</v>
      </c>
    </row>
    <row r="15059" spans="1:5" ht="13.5" x14ac:dyDescent="0.25">
      <c r="A15059" s="83">
        <v>37982</v>
      </c>
      <c r="B15059" s="83" t="s">
        <v>10589</v>
      </c>
      <c r="C15059" s="83" t="s">
        <v>225</v>
      </c>
      <c r="D15059" s="84">
        <v>11.04</v>
      </c>
      <c r="E15059" s="522" t="s">
        <v>12890</v>
      </c>
    </row>
    <row r="15060" spans="1:5" ht="13.5" x14ac:dyDescent="0.25">
      <c r="A15060" s="83">
        <v>37983</v>
      </c>
      <c r="B15060" s="83" t="s">
        <v>10590</v>
      </c>
      <c r="C15060" s="83" t="s">
        <v>225</v>
      </c>
      <c r="D15060" s="84">
        <v>16.32</v>
      </c>
      <c r="E15060" s="522" t="s">
        <v>12890</v>
      </c>
    </row>
    <row r="15061" spans="1:5" ht="13.5" x14ac:dyDescent="0.25">
      <c r="A15061" s="83">
        <v>37984</v>
      </c>
      <c r="B15061" s="83" t="s">
        <v>10591</v>
      </c>
      <c r="C15061" s="83" t="s">
        <v>225</v>
      </c>
      <c r="D15061" s="84">
        <v>22.93</v>
      </c>
      <c r="E15061" s="522" t="s">
        <v>12890</v>
      </c>
    </row>
    <row r="15062" spans="1:5" ht="13.5" x14ac:dyDescent="0.25">
      <c r="A15062" s="83">
        <v>37985</v>
      </c>
      <c r="B15062" s="83" t="s">
        <v>10592</v>
      </c>
      <c r="C15062" s="83" t="s">
        <v>225</v>
      </c>
      <c r="D15062" s="84">
        <v>32.58</v>
      </c>
      <c r="E15062" s="522" t="s">
        <v>12890</v>
      </c>
    </row>
    <row r="15063" spans="1:5" ht="13.5" x14ac:dyDescent="0.25">
      <c r="A15063" s="83">
        <v>3826</v>
      </c>
      <c r="B15063" s="83" t="s">
        <v>10593</v>
      </c>
      <c r="C15063" s="83" t="s">
        <v>225</v>
      </c>
      <c r="D15063" s="84">
        <v>54.95</v>
      </c>
      <c r="E15063" s="522" t="s">
        <v>12890</v>
      </c>
    </row>
    <row r="15064" spans="1:5" ht="13.5" x14ac:dyDescent="0.25">
      <c r="A15064" s="83">
        <v>3825</v>
      </c>
      <c r="B15064" s="83" t="s">
        <v>10594</v>
      </c>
      <c r="C15064" s="83" t="s">
        <v>225</v>
      </c>
      <c r="D15064" s="84">
        <v>15.8</v>
      </c>
      <c r="E15064" s="522" t="s">
        <v>12890</v>
      </c>
    </row>
    <row r="15065" spans="1:5" ht="13.5" x14ac:dyDescent="0.25">
      <c r="A15065" s="83">
        <v>3827</v>
      </c>
      <c r="B15065" s="83" t="s">
        <v>10595</v>
      </c>
      <c r="C15065" s="83" t="s">
        <v>225</v>
      </c>
      <c r="D15065" s="84">
        <v>34.520000000000003</v>
      </c>
      <c r="E15065" s="522" t="s">
        <v>12890</v>
      </c>
    </row>
    <row r="15066" spans="1:5" ht="13.5" x14ac:dyDescent="0.25">
      <c r="A15066" s="83">
        <v>20165</v>
      </c>
      <c r="B15066" s="83" t="s">
        <v>13501</v>
      </c>
      <c r="C15066" s="83" t="s">
        <v>225</v>
      </c>
      <c r="D15066" s="84">
        <v>39.26</v>
      </c>
      <c r="E15066" s="522" t="s">
        <v>12890</v>
      </c>
    </row>
    <row r="15067" spans="1:5" ht="13.5" x14ac:dyDescent="0.25">
      <c r="A15067" s="83">
        <v>20166</v>
      </c>
      <c r="B15067" s="83" t="s">
        <v>13502</v>
      </c>
      <c r="C15067" s="83" t="s">
        <v>225</v>
      </c>
      <c r="D15067" s="84">
        <v>119.92</v>
      </c>
      <c r="E15067" s="522" t="s">
        <v>12890</v>
      </c>
    </row>
    <row r="15068" spans="1:5" ht="13.5" x14ac:dyDescent="0.25">
      <c r="A15068" s="83">
        <v>20164</v>
      </c>
      <c r="B15068" s="83" t="s">
        <v>13503</v>
      </c>
      <c r="C15068" s="83" t="s">
        <v>225</v>
      </c>
      <c r="D15068" s="84">
        <v>18.86</v>
      </c>
      <c r="E15068" s="522" t="s">
        <v>12890</v>
      </c>
    </row>
    <row r="15069" spans="1:5" ht="13.5" x14ac:dyDescent="0.25">
      <c r="A15069" s="83">
        <v>3893</v>
      </c>
      <c r="B15069" s="83" t="s">
        <v>10599</v>
      </c>
      <c r="C15069" s="83" t="s">
        <v>225</v>
      </c>
      <c r="D15069" s="84">
        <v>29.57</v>
      </c>
      <c r="E15069" s="522" t="s">
        <v>12890</v>
      </c>
    </row>
    <row r="15070" spans="1:5" ht="13.5" x14ac:dyDescent="0.25">
      <c r="A15070" s="83">
        <v>3848</v>
      </c>
      <c r="B15070" s="83" t="s">
        <v>10600</v>
      </c>
      <c r="C15070" s="83" t="s">
        <v>225</v>
      </c>
      <c r="D15070" s="84">
        <v>18.03</v>
      </c>
      <c r="E15070" s="522" t="s">
        <v>12890</v>
      </c>
    </row>
    <row r="15071" spans="1:5" ht="13.5" x14ac:dyDescent="0.25">
      <c r="A15071" s="83">
        <v>3895</v>
      </c>
      <c r="B15071" s="83" t="s">
        <v>10601</v>
      </c>
      <c r="C15071" s="83" t="s">
        <v>225</v>
      </c>
      <c r="D15071" s="84">
        <v>20.02</v>
      </c>
      <c r="E15071" s="522" t="s">
        <v>12890</v>
      </c>
    </row>
    <row r="15072" spans="1:5" ht="13.5" x14ac:dyDescent="0.25">
      <c r="A15072" s="83">
        <v>12404</v>
      </c>
      <c r="B15072" s="83" t="s">
        <v>10602</v>
      </c>
      <c r="C15072" s="83" t="s">
        <v>225</v>
      </c>
      <c r="D15072" s="84">
        <v>11.67</v>
      </c>
      <c r="E15072" s="522" t="s">
        <v>12890</v>
      </c>
    </row>
    <row r="15073" spans="1:5" ht="13.5" x14ac:dyDescent="0.25">
      <c r="A15073" s="83">
        <v>3939</v>
      </c>
      <c r="B15073" s="83" t="s">
        <v>10603</v>
      </c>
      <c r="C15073" s="83" t="s">
        <v>225</v>
      </c>
      <c r="D15073" s="84">
        <v>24.05</v>
      </c>
      <c r="E15073" s="522" t="s">
        <v>12890</v>
      </c>
    </row>
    <row r="15074" spans="1:5" ht="13.5" x14ac:dyDescent="0.25">
      <c r="A15074" s="83">
        <v>3911</v>
      </c>
      <c r="B15074" s="83" t="s">
        <v>10604</v>
      </c>
      <c r="C15074" s="83" t="s">
        <v>225</v>
      </c>
      <c r="D15074" s="84">
        <v>19.64</v>
      </c>
      <c r="E15074" s="522" t="s">
        <v>12890</v>
      </c>
    </row>
    <row r="15075" spans="1:5" ht="13.5" x14ac:dyDescent="0.25">
      <c r="A15075" s="83">
        <v>3908</v>
      </c>
      <c r="B15075" s="83" t="s">
        <v>10605</v>
      </c>
      <c r="C15075" s="83" t="s">
        <v>225</v>
      </c>
      <c r="D15075" s="84">
        <v>6.35</v>
      </c>
      <c r="E15075" s="522" t="s">
        <v>12890</v>
      </c>
    </row>
    <row r="15076" spans="1:5" ht="13.5" x14ac:dyDescent="0.25">
      <c r="A15076" s="83">
        <v>3910</v>
      </c>
      <c r="B15076" s="83" t="s">
        <v>10606</v>
      </c>
      <c r="C15076" s="83" t="s">
        <v>225</v>
      </c>
      <c r="D15076" s="84">
        <v>14.05</v>
      </c>
      <c r="E15076" s="522" t="s">
        <v>12890</v>
      </c>
    </row>
    <row r="15077" spans="1:5" ht="13.5" x14ac:dyDescent="0.25">
      <c r="A15077" s="83">
        <v>3913</v>
      </c>
      <c r="B15077" s="83" t="s">
        <v>10607</v>
      </c>
      <c r="C15077" s="83" t="s">
        <v>225</v>
      </c>
      <c r="D15077" s="84">
        <v>67.180000000000007</v>
      </c>
      <c r="E15077" s="522" t="s">
        <v>12890</v>
      </c>
    </row>
    <row r="15078" spans="1:5" ht="13.5" x14ac:dyDescent="0.25">
      <c r="A15078" s="83">
        <v>3912</v>
      </c>
      <c r="B15078" s="83" t="s">
        <v>10608</v>
      </c>
      <c r="C15078" s="83" t="s">
        <v>225</v>
      </c>
      <c r="D15078" s="84">
        <v>36.82</v>
      </c>
      <c r="E15078" s="522" t="s">
        <v>12890</v>
      </c>
    </row>
    <row r="15079" spans="1:5" ht="13.5" x14ac:dyDescent="0.25">
      <c r="A15079" s="83">
        <v>3909</v>
      </c>
      <c r="B15079" s="83" t="s">
        <v>10609</v>
      </c>
      <c r="C15079" s="83" t="s">
        <v>225</v>
      </c>
      <c r="D15079" s="84">
        <v>8.64</v>
      </c>
      <c r="E15079" s="522" t="s">
        <v>12890</v>
      </c>
    </row>
    <row r="15080" spans="1:5" ht="13.5" x14ac:dyDescent="0.25">
      <c r="A15080" s="83">
        <v>3914</v>
      </c>
      <c r="B15080" s="83" t="s">
        <v>10610</v>
      </c>
      <c r="C15080" s="83" t="s">
        <v>225</v>
      </c>
      <c r="D15080" s="84">
        <v>101.34</v>
      </c>
      <c r="E15080" s="522" t="s">
        <v>12890</v>
      </c>
    </row>
    <row r="15081" spans="1:5" ht="13.5" x14ac:dyDescent="0.25">
      <c r="A15081" s="83">
        <v>3915</v>
      </c>
      <c r="B15081" s="83" t="s">
        <v>10611</v>
      </c>
      <c r="C15081" s="83" t="s">
        <v>225</v>
      </c>
      <c r="D15081" s="84">
        <v>159.81</v>
      </c>
      <c r="E15081" s="522" t="s">
        <v>12890</v>
      </c>
    </row>
    <row r="15082" spans="1:5" ht="13.5" x14ac:dyDescent="0.25">
      <c r="A15082" s="83">
        <v>3916</v>
      </c>
      <c r="B15082" s="83" t="s">
        <v>10612</v>
      </c>
      <c r="C15082" s="83" t="s">
        <v>225</v>
      </c>
      <c r="D15082" s="84">
        <v>291.14</v>
      </c>
      <c r="E15082" s="522" t="s">
        <v>12890</v>
      </c>
    </row>
    <row r="15083" spans="1:5" ht="13.5" x14ac:dyDescent="0.25">
      <c r="A15083" s="83">
        <v>3917</v>
      </c>
      <c r="B15083" s="83" t="s">
        <v>10613</v>
      </c>
      <c r="C15083" s="83" t="s">
        <v>225</v>
      </c>
      <c r="D15083" s="84">
        <v>480.21</v>
      </c>
      <c r="E15083" s="522" t="s">
        <v>12890</v>
      </c>
    </row>
    <row r="15084" spans="1:5" ht="13.5" x14ac:dyDescent="0.25">
      <c r="A15084" s="83">
        <v>1904</v>
      </c>
      <c r="B15084" s="83" t="s">
        <v>10614</v>
      </c>
      <c r="C15084" s="83" t="s">
        <v>225</v>
      </c>
      <c r="D15084" s="84">
        <v>1.18</v>
      </c>
      <c r="E15084" s="522" t="s">
        <v>12890</v>
      </c>
    </row>
    <row r="15085" spans="1:5" ht="13.5" x14ac:dyDescent="0.25">
      <c r="A15085" s="83">
        <v>1899</v>
      </c>
      <c r="B15085" s="83" t="s">
        <v>10615</v>
      </c>
      <c r="C15085" s="83" t="s">
        <v>225</v>
      </c>
      <c r="D15085" s="84">
        <v>1.34</v>
      </c>
      <c r="E15085" s="522" t="s">
        <v>12890</v>
      </c>
    </row>
    <row r="15086" spans="1:5" ht="13.5" x14ac:dyDescent="0.25">
      <c r="A15086" s="83">
        <v>1900</v>
      </c>
      <c r="B15086" s="83" t="s">
        <v>10616</v>
      </c>
      <c r="C15086" s="83" t="s">
        <v>225</v>
      </c>
      <c r="D15086" s="84">
        <v>2.1800000000000002</v>
      </c>
      <c r="E15086" s="522" t="s">
        <v>12890</v>
      </c>
    </row>
    <row r="15087" spans="1:5" ht="13.5" x14ac:dyDescent="0.25">
      <c r="A15087" s="83">
        <v>12407</v>
      </c>
      <c r="B15087" s="83" t="s">
        <v>10617</v>
      </c>
      <c r="C15087" s="83" t="s">
        <v>225</v>
      </c>
      <c r="D15087" s="84">
        <v>36.35</v>
      </c>
      <c r="E15087" s="522" t="s">
        <v>12890</v>
      </c>
    </row>
    <row r="15088" spans="1:5" ht="13.5" x14ac:dyDescent="0.25">
      <c r="A15088" s="83">
        <v>12408</v>
      </c>
      <c r="B15088" s="83" t="s">
        <v>10618</v>
      </c>
      <c r="C15088" s="83" t="s">
        <v>225</v>
      </c>
      <c r="D15088" s="84">
        <v>20.52</v>
      </c>
      <c r="E15088" s="522" t="s">
        <v>12890</v>
      </c>
    </row>
    <row r="15089" spans="1:5" ht="13.5" x14ac:dyDescent="0.25">
      <c r="A15089" s="83">
        <v>12409</v>
      </c>
      <c r="B15089" s="83" t="s">
        <v>10619</v>
      </c>
      <c r="C15089" s="83" t="s">
        <v>225</v>
      </c>
      <c r="D15089" s="84">
        <v>20.52</v>
      </c>
      <c r="E15089" s="522" t="s">
        <v>12890</v>
      </c>
    </row>
    <row r="15090" spans="1:5" ht="13.5" x14ac:dyDescent="0.25">
      <c r="A15090" s="83">
        <v>12410</v>
      </c>
      <c r="B15090" s="83" t="s">
        <v>10620</v>
      </c>
      <c r="C15090" s="83" t="s">
        <v>225</v>
      </c>
      <c r="D15090" s="84">
        <v>14.13</v>
      </c>
      <c r="E15090" s="522" t="s">
        <v>12890</v>
      </c>
    </row>
    <row r="15091" spans="1:5" ht="13.5" x14ac:dyDescent="0.25">
      <c r="A15091" s="83">
        <v>3936</v>
      </c>
      <c r="B15091" s="83" t="s">
        <v>10621</v>
      </c>
      <c r="C15091" s="83" t="s">
        <v>225</v>
      </c>
      <c r="D15091" s="84">
        <v>25.54</v>
      </c>
      <c r="E15091" s="522" t="s">
        <v>12890</v>
      </c>
    </row>
    <row r="15092" spans="1:5" ht="13.5" x14ac:dyDescent="0.25">
      <c r="A15092" s="83">
        <v>3922</v>
      </c>
      <c r="B15092" s="83" t="s">
        <v>10622</v>
      </c>
      <c r="C15092" s="83" t="s">
        <v>225</v>
      </c>
      <c r="D15092" s="84">
        <v>23.49</v>
      </c>
      <c r="E15092" s="522" t="s">
        <v>12890</v>
      </c>
    </row>
    <row r="15093" spans="1:5" ht="13.5" x14ac:dyDescent="0.25">
      <c r="A15093" s="83">
        <v>3924</v>
      </c>
      <c r="B15093" s="83" t="s">
        <v>10623</v>
      </c>
      <c r="C15093" s="83" t="s">
        <v>225</v>
      </c>
      <c r="D15093" s="84">
        <v>25.54</v>
      </c>
      <c r="E15093" s="522" t="s">
        <v>12890</v>
      </c>
    </row>
    <row r="15094" spans="1:5" ht="13.5" x14ac:dyDescent="0.25">
      <c r="A15094" s="83">
        <v>3923</v>
      </c>
      <c r="B15094" s="83" t="s">
        <v>10624</v>
      </c>
      <c r="C15094" s="83" t="s">
        <v>225</v>
      </c>
      <c r="D15094" s="84">
        <v>25.54</v>
      </c>
      <c r="E15094" s="522" t="s">
        <v>12890</v>
      </c>
    </row>
    <row r="15095" spans="1:5" ht="13.5" x14ac:dyDescent="0.25">
      <c r="A15095" s="83">
        <v>3937</v>
      </c>
      <c r="B15095" s="83" t="s">
        <v>10625</v>
      </c>
      <c r="C15095" s="83" t="s">
        <v>225</v>
      </c>
      <c r="D15095" s="84">
        <v>21.07</v>
      </c>
      <c r="E15095" s="522" t="s">
        <v>12890</v>
      </c>
    </row>
    <row r="15096" spans="1:5" ht="13.5" x14ac:dyDescent="0.25">
      <c r="A15096" s="83">
        <v>3921</v>
      </c>
      <c r="B15096" s="83" t="s">
        <v>10626</v>
      </c>
      <c r="C15096" s="83" t="s">
        <v>225</v>
      </c>
      <c r="D15096" s="84">
        <v>21.08</v>
      </c>
      <c r="E15096" s="522" t="s">
        <v>12890</v>
      </c>
    </row>
    <row r="15097" spans="1:5" ht="13.5" x14ac:dyDescent="0.25">
      <c r="A15097" s="83">
        <v>3920</v>
      </c>
      <c r="B15097" s="83" t="s">
        <v>10627</v>
      </c>
      <c r="C15097" s="83" t="s">
        <v>225</v>
      </c>
      <c r="D15097" s="84">
        <v>21.07</v>
      </c>
      <c r="E15097" s="522" t="s">
        <v>12890</v>
      </c>
    </row>
    <row r="15098" spans="1:5" ht="13.5" x14ac:dyDescent="0.25">
      <c r="A15098" s="83">
        <v>3938</v>
      </c>
      <c r="B15098" s="83" t="s">
        <v>10628</v>
      </c>
      <c r="C15098" s="83" t="s">
        <v>225</v>
      </c>
      <c r="D15098" s="84">
        <v>13.89</v>
      </c>
      <c r="E15098" s="522" t="s">
        <v>12890</v>
      </c>
    </row>
    <row r="15099" spans="1:5" ht="13.5" x14ac:dyDescent="0.25">
      <c r="A15099" s="83">
        <v>3919</v>
      </c>
      <c r="B15099" s="83" t="s">
        <v>10629</v>
      </c>
      <c r="C15099" s="83" t="s">
        <v>225</v>
      </c>
      <c r="D15099" s="84">
        <v>14.16</v>
      </c>
      <c r="E15099" s="522" t="s">
        <v>12890</v>
      </c>
    </row>
    <row r="15100" spans="1:5" ht="13.5" x14ac:dyDescent="0.25">
      <c r="A15100" s="83">
        <v>3927</v>
      </c>
      <c r="B15100" s="83" t="s">
        <v>10630</v>
      </c>
      <c r="C15100" s="83" t="s">
        <v>225</v>
      </c>
      <c r="D15100" s="84">
        <v>71.73</v>
      </c>
      <c r="E15100" s="522" t="s">
        <v>12890</v>
      </c>
    </row>
    <row r="15101" spans="1:5" ht="13.5" x14ac:dyDescent="0.25">
      <c r="A15101" s="83">
        <v>3928</v>
      </c>
      <c r="B15101" s="83" t="s">
        <v>10631</v>
      </c>
      <c r="C15101" s="83" t="s">
        <v>225</v>
      </c>
      <c r="D15101" s="84">
        <v>71.73</v>
      </c>
      <c r="E15101" s="522" t="s">
        <v>12890</v>
      </c>
    </row>
    <row r="15102" spans="1:5" ht="13.5" x14ac:dyDescent="0.25">
      <c r="A15102" s="83">
        <v>3926</v>
      </c>
      <c r="B15102" s="83" t="s">
        <v>10632</v>
      </c>
      <c r="C15102" s="83" t="s">
        <v>225</v>
      </c>
      <c r="D15102" s="84">
        <v>40.89</v>
      </c>
      <c r="E15102" s="522" t="s">
        <v>12890</v>
      </c>
    </row>
    <row r="15103" spans="1:5" ht="13.5" x14ac:dyDescent="0.25">
      <c r="A15103" s="83">
        <v>3935</v>
      </c>
      <c r="B15103" s="83" t="s">
        <v>10633</v>
      </c>
      <c r="C15103" s="83" t="s">
        <v>225</v>
      </c>
      <c r="D15103" s="84">
        <v>40.89</v>
      </c>
      <c r="E15103" s="522" t="s">
        <v>12890</v>
      </c>
    </row>
    <row r="15104" spans="1:5" ht="13.5" x14ac:dyDescent="0.25">
      <c r="A15104" s="83">
        <v>3925</v>
      </c>
      <c r="B15104" s="83" t="s">
        <v>10634</v>
      </c>
      <c r="C15104" s="83" t="s">
        <v>225</v>
      </c>
      <c r="D15104" s="84">
        <v>40.89</v>
      </c>
      <c r="E15104" s="522" t="s">
        <v>12890</v>
      </c>
    </row>
    <row r="15105" spans="1:5" ht="13.5" x14ac:dyDescent="0.25">
      <c r="A15105" s="83">
        <v>12406</v>
      </c>
      <c r="B15105" s="83" t="s">
        <v>10635</v>
      </c>
      <c r="C15105" s="83" t="s">
        <v>225</v>
      </c>
      <c r="D15105" s="84">
        <v>10.039999999999999</v>
      </c>
      <c r="E15105" s="522" t="s">
        <v>12890</v>
      </c>
    </row>
    <row r="15106" spans="1:5" ht="13.5" x14ac:dyDescent="0.25">
      <c r="A15106" s="83">
        <v>3929</v>
      </c>
      <c r="B15106" s="83" t="s">
        <v>10636</v>
      </c>
      <c r="C15106" s="83" t="s">
        <v>225</v>
      </c>
      <c r="D15106" s="84">
        <v>109.28</v>
      </c>
      <c r="E15106" s="522" t="s">
        <v>12890</v>
      </c>
    </row>
    <row r="15107" spans="1:5" ht="13.5" x14ac:dyDescent="0.25">
      <c r="A15107" s="83">
        <v>3931</v>
      </c>
      <c r="B15107" s="83" t="s">
        <v>10637</v>
      </c>
      <c r="C15107" s="83" t="s">
        <v>225</v>
      </c>
      <c r="D15107" s="84">
        <v>109.28</v>
      </c>
      <c r="E15107" s="522" t="s">
        <v>12890</v>
      </c>
    </row>
    <row r="15108" spans="1:5" ht="13.5" x14ac:dyDescent="0.25">
      <c r="A15108" s="83">
        <v>3930</v>
      </c>
      <c r="B15108" s="83" t="s">
        <v>10638</v>
      </c>
      <c r="C15108" s="83" t="s">
        <v>225</v>
      </c>
      <c r="D15108" s="84">
        <v>109.28</v>
      </c>
      <c r="E15108" s="522" t="s">
        <v>12890</v>
      </c>
    </row>
    <row r="15109" spans="1:5" ht="13.5" x14ac:dyDescent="0.25">
      <c r="A15109" s="83">
        <v>3932</v>
      </c>
      <c r="B15109" s="83" t="s">
        <v>10639</v>
      </c>
      <c r="C15109" s="83" t="s">
        <v>225</v>
      </c>
      <c r="D15109" s="84">
        <v>188.71</v>
      </c>
      <c r="E15109" s="522" t="s">
        <v>12890</v>
      </c>
    </row>
    <row r="15110" spans="1:5" ht="13.5" x14ac:dyDescent="0.25">
      <c r="A15110" s="83">
        <v>3933</v>
      </c>
      <c r="B15110" s="83" t="s">
        <v>10640</v>
      </c>
      <c r="C15110" s="83" t="s">
        <v>225</v>
      </c>
      <c r="D15110" s="84">
        <v>188.71</v>
      </c>
      <c r="E15110" s="522" t="s">
        <v>12890</v>
      </c>
    </row>
    <row r="15111" spans="1:5" ht="13.5" x14ac:dyDescent="0.25">
      <c r="A15111" s="83">
        <v>3934</v>
      </c>
      <c r="B15111" s="83" t="s">
        <v>10641</v>
      </c>
      <c r="C15111" s="83" t="s">
        <v>225</v>
      </c>
      <c r="D15111" s="84">
        <v>188.71</v>
      </c>
      <c r="E15111" s="522" t="s">
        <v>12890</v>
      </c>
    </row>
    <row r="15112" spans="1:5" ht="13.5" x14ac:dyDescent="0.25">
      <c r="A15112" s="83">
        <v>40355</v>
      </c>
      <c r="B15112" s="83" t="s">
        <v>10642</v>
      </c>
      <c r="C15112" s="83" t="s">
        <v>225</v>
      </c>
      <c r="D15112" s="84">
        <v>10.039999999999999</v>
      </c>
      <c r="E15112" s="522" t="s">
        <v>12890</v>
      </c>
    </row>
    <row r="15113" spans="1:5" ht="13.5" x14ac:dyDescent="0.25">
      <c r="A15113" s="83">
        <v>40364</v>
      </c>
      <c r="B15113" s="83" t="s">
        <v>10643</v>
      </c>
      <c r="C15113" s="83" t="s">
        <v>225</v>
      </c>
      <c r="D15113" s="84">
        <v>47.06</v>
      </c>
      <c r="E15113" s="522" t="s">
        <v>12890</v>
      </c>
    </row>
    <row r="15114" spans="1:5" ht="13.5" x14ac:dyDescent="0.25">
      <c r="A15114" s="83">
        <v>40361</v>
      </c>
      <c r="B15114" s="83" t="s">
        <v>10644</v>
      </c>
      <c r="C15114" s="83" t="s">
        <v>225</v>
      </c>
      <c r="D15114" s="84">
        <v>36.799999999999997</v>
      </c>
      <c r="E15114" s="522" t="s">
        <v>12890</v>
      </c>
    </row>
    <row r="15115" spans="1:5" ht="13.5" x14ac:dyDescent="0.25">
      <c r="A15115" s="83">
        <v>40358</v>
      </c>
      <c r="B15115" s="83" t="s">
        <v>10645</v>
      </c>
      <c r="C15115" s="83" t="s">
        <v>225</v>
      </c>
      <c r="D15115" s="84">
        <v>14.03</v>
      </c>
      <c r="E15115" s="522" t="s">
        <v>12890</v>
      </c>
    </row>
    <row r="15116" spans="1:5" ht="13.5" x14ac:dyDescent="0.25">
      <c r="A15116" s="83">
        <v>40370</v>
      </c>
      <c r="B15116" s="83" t="s">
        <v>10646</v>
      </c>
      <c r="C15116" s="83" t="s">
        <v>225</v>
      </c>
      <c r="D15116" s="84">
        <v>149.32</v>
      </c>
      <c r="E15116" s="522" t="s">
        <v>12890</v>
      </c>
    </row>
    <row r="15117" spans="1:5" ht="13.5" x14ac:dyDescent="0.25">
      <c r="A15117" s="83">
        <v>40367</v>
      </c>
      <c r="B15117" s="83" t="s">
        <v>10647</v>
      </c>
      <c r="C15117" s="83" t="s">
        <v>225</v>
      </c>
      <c r="D15117" s="84">
        <v>74.22</v>
      </c>
      <c r="E15117" s="522" t="s">
        <v>12890</v>
      </c>
    </row>
    <row r="15118" spans="1:5" ht="13.5" x14ac:dyDescent="0.25">
      <c r="A15118" s="83">
        <v>40373</v>
      </c>
      <c r="B15118" s="83" t="s">
        <v>10648</v>
      </c>
      <c r="C15118" s="83" t="s">
        <v>225</v>
      </c>
      <c r="D15118" s="84">
        <v>201.92</v>
      </c>
      <c r="E15118" s="522" t="s">
        <v>12890</v>
      </c>
    </row>
    <row r="15119" spans="1:5" ht="13.5" x14ac:dyDescent="0.25">
      <c r="A15119" s="83">
        <v>38947</v>
      </c>
      <c r="B15119" s="83" t="s">
        <v>10649</v>
      </c>
      <c r="C15119" s="83" t="s">
        <v>225</v>
      </c>
      <c r="D15119" s="84">
        <v>6.06</v>
      </c>
      <c r="E15119" s="522" t="s">
        <v>12890</v>
      </c>
    </row>
    <row r="15120" spans="1:5" ht="13.5" x14ac:dyDescent="0.25">
      <c r="A15120" s="83">
        <v>38948</v>
      </c>
      <c r="B15120" s="83" t="s">
        <v>10650</v>
      </c>
      <c r="C15120" s="83" t="s">
        <v>225</v>
      </c>
      <c r="D15120" s="84">
        <v>9.67</v>
      </c>
      <c r="E15120" s="522" t="s">
        <v>12890</v>
      </c>
    </row>
    <row r="15121" spans="1:5" ht="13.5" x14ac:dyDescent="0.25">
      <c r="A15121" s="83">
        <v>38949</v>
      </c>
      <c r="B15121" s="83" t="s">
        <v>10651</v>
      </c>
      <c r="C15121" s="83" t="s">
        <v>225</v>
      </c>
      <c r="D15121" s="84">
        <v>10.73</v>
      </c>
      <c r="E15121" s="522" t="s">
        <v>12890</v>
      </c>
    </row>
    <row r="15122" spans="1:5" ht="13.5" x14ac:dyDescent="0.25">
      <c r="A15122" s="83">
        <v>38951</v>
      </c>
      <c r="B15122" s="83" t="s">
        <v>10652</v>
      </c>
      <c r="C15122" s="83" t="s">
        <v>225</v>
      </c>
      <c r="D15122" s="84">
        <v>16.97</v>
      </c>
      <c r="E15122" s="522" t="s">
        <v>12890</v>
      </c>
    </row>
    <row r="15123" spans="1:5" ht="13.5" x14ac:dyDescent="0.25">
      <c r="A15123" s="83">
        <v>39312</v>
      </c>
      <c r="B15123" s="83" t="s">
        <v>10653</v>
      </c>
      <c r="C15123" s="83" t="s">
        <v>225</v>
      </c>
      <c r="D15123" s="84">
        <v>13.16</v>
      </c>
      <c r="E15123" s="522" t="s">
        <v>12890</v>
      </c>
    </row>
    <row r="15124" spans="1:5" ht="13.5" x14ac:dyDescent="0.25">
      <c r="A15124" s="83">
        <v>39313</v>
      </c>
      <c r="B15124" s="83" t="s">
        <v>10654</v>
      </c>
      <c r="C15124" s="83" t="s">
        <v>225</v>
      </c>
      <c r="D15124" s="84">
        <v>17.18</v>
      </c>
      <c r="E15124" s="522" t="s">
        <v>12890</v>
      </c>
    </row>
    <row r="15125" spans="1:5" ht="13.5" x14ac:dyDescent="0.25">
      <c r="A15125" s="83">
        <v>38950</v>
      </c>
      <c r="B15125" s="83" t="s">
        <v>10655</v>
      </c>
      <c r="C15125" s="83" t="s">
        <v>225</v>
      </c>
      <c r="D15125" s="84">
        <v>25.85</v>
      </c>
      <c r="E15125" s="522" t="s">
        <v>12890</v>
      </c>
    </row>
    <row r="15126" spans="1:5" ht="13.5" x14ac:dyDescent="0.25">
      <c r="A15126" s="83">
        <v>39314</v>
      </c>
      <c r="B15126" s="83" t="s">
        <v>10656</v>
      </c>
      <c r="C15126" s="83" t="s">
        <v>225</v>
      </c>
      <c r="D15126" s="84">
        <v>27.28</v>
      </c>
      <c r="E15126" s="522" t="s">
        <v>12890</v>
      </c>
    </row>
    <row r="15127" spans="1:5" ht="13.5" x14ac:dyDescent="0.25">
      <c r="A15127" s="83">
        <v>3907</v>
      </c>
      <c r="B15127" s="83" t="s">
        <v>10657</v>
      </c>
      <c r="C15127" s="83" t="s">
        <v>225</v>
      </c>
      <c r="D15127" s="84">
        <v>8.5</v>
      </c>
      <c r="E15127" s="522" t="s">
        <v>12890</v>
      </c>
    </row>
    <row r="15128" spans="1:5" ht="13.5" x14ac:dyDescent="0.25">
      <c r="A15128" s="83">
        <v>3889</v>
      </c>
      <c r="B15128" s="83" t="s">
        <v>10658</v>
      </c>
      <c r="C15128" s="83" t="s">
        <v>225</v>
      </c>
      <c r="D15128" s="84">
        <v>6.04</v>
      </c>
      <c r="E15128" s="522" t="s">
        <v>12890</v>
      </c>
    </row>
    <row r="15129" spans="1:5" ht="13.5" x14ac:dyDescent="0.25">
      <c r="A15129" s="83">
        <v>3868</v>
      </c>
      <c r="B15129" s="83" t="s">
        <v>10659</v>
      </c>
      <c r="C15129" s="83" t="s">
        <v>225</v>
      </c>
      <c r="D15129" s="84">
        <v>2.2200000000000002</v>
      </c>
      <c r="E15129" s="522" t="s">
        <v>12890</v>
      </c>
    </row>
    <row r="15130" spans="1:5" ht="13.5" x14ac:dyDescent="0.25">
      <c r="A15130" s="83">
        <v>3869</v>
      </c>
      <c r="B15130" s="83" t="s">
        <v>10660</v>
      </c>
      <c r="C15130" s="83" t="s">
        <v>225</v>
      </c>
      <c r="D15130" s="84">
        <v>4.91</v>
      </c>
      <c r="E15130" s="522" t="s">
        <v>12890</v>
      </c>
    </row>
    <row r="15131" spans="1:5" ht="13.5" x14ac:dyDescent="0.25">
      <c r="A15131" s="83">
        <v>3872</v>
      </c>
      <c r="B15131" s="83" t="s">
        <v>10661</v>
      </c>
      <c r="C15131" s="83" t="s">
        <v>225</v>
      </c>
      <c r="D15131" s="84">
        <v>8.3800000000000008</v>
      </c>
      <c r="E15131" s="522" t="s">
        <v>12890</v>
      </c>
    </row>
    <row r="15132" spans="1:5" ht="13.5" x14ac:dyDescent="0.25">
      <c r="A15132" s="83">
        <v>3850</v>
      </c>
      <c r="B15132" s="83" t="s">
        <v>10662</v>
      </c>
      <c r="C15132" s="83" t="s">
        <v>225</v>
      </c>
      <c r="D15132" s="84">
        <v>19.350000000000001</v>
      </c>
      <c r="E15132" s="522" t="s">
        <v>12890</v>
      </c>
    </row>
    <row r="15133" spans="1:5" ht="13.5" x14ac:dyDescent="0.25">
      <c r="A15133" s="83">
        <v>38023</v>
      </c>
      <c r="B15133" s="83" t="s">
        <v>13504</v>
      </c>
      <c r="C15133" s="83" t="s">
        <v>225</v>
      </c>
      <c r="D15133" s="84">
        <v>9.84</v>
      </c>
      <c r="E15133" s="522" t="s">
        <v>12890</v>
      </c>
    </row>
    <row r="15134" spans="1:5" ht="13.5" x14ac:dyDescent="0.25">
      <c r="A15134" s="83">
        <v>37986</v>
      </c>
      <c r="B15134" s="83" t="s">
        <v>10664</v>
      </c>
      <c r="C15134" s="83" t="s">
        <v>225</v>
      </c>
      <c r="D15134" s="84">
        <v>2.6</v>
      </c>
      <c r="E15134" s="522" t="s">
        <v>12890</v>
      </c>
    </row>
    <row r="15135" spans="1:5" ht="13.5" x14ac:dyDescent="0.25">
      <c r="A15135" s="83">
        <v>37987</v>
      </c>
      <c r="B15135" s="83" t="s">
        <v>10665</v>
      </c>
      <c r="C15135" s="83" t="s">
        <v>225</v>
      </c>
      <c r="D15135" s="84">
        <v>129.58000000000001</v>
      </c>
      <c r="E15135" s="522" t="s">
        <v>12890</v>
      </c>
    </row>
    <row r="15136" spans="1:5" ht="13.5" x14ac:dyDescent="0.25">
      <c r="A15136" s="83">
        <v>37988</v>
      </c>
      <c r="B15136" s="83" t="s">
        <v>10666</v>
      </c>
      <c r="C15136" s="83" t="s">
        <v>225</v>
      </c>
      <c r="D15136" s="84">
        <v>205.91</v>
      </c>
      <c r="E15136" s="522" t="s">
        <v>12890</v>
      </c>
    </row>
    <row r="15137" spans="1:5" ht="13.5" x14ac:dyDescent="0.25">
      <c r="A15137" s="83">
        <v>21120</v>
      </c>
      <c r="B15137" s="83" t="s">
        <v>10667</v>
      </c>
      <c r="C15137" s="83" t="s">
        <v>225</v>
      </c>
      <c r="D15137" s="84">
        <v>13.25</v>
      </c>
      <c r="E15137" s="522" t="s">
        <v>12890</v>
      </c>
    </row>
    <row r="15138" spans="1:5" ht="13.5" x14ac:dyDescent="0.25">
      <c r="A15138" s="83">
        <v>39318</v>
      </c>
      <c r="B15138" s="83" t="s">
        <v>10668</v>
      </c>
      <c r="C15138" s="83" t="s">
        <v>225</v>
      </c>
      <c r="D15138" s="84">
        <v>12.32</v>
      </c>
      <c r="E15138" s="522" t="s">
        <v>12890</v>
      </c>
    </row>
    <row r="15139" spans="1:5" ht="13.5" x14ac:dyDescent="0.25">
      <c r="A15139" s="83">
        <v>40366</v>
      </c>
      <c r="B15139" s="83" t="s">
        <v>10670</v>
      </c>
      <c r="C15139" s="83" t="s">
        <v>225</v>
      </c>
      <c r="D15139" s="84">
        <v>36.71</v>
      </c>
      <c r="E15139" s="522" t="s">
        <v>12890</v>
      </c>
    </row>
    <row r="15140" spans="1:5" ht="13.5" x14ac:dyDescent="0.25">
      <c r="A15140" s="83">
        <v>40363</v>
      </c>
      <c r="B15140" s="83" t="s">
        <v>10671</v>
      </c>
      <c r="C15140" s="83" t="s">
        <v>225</v>
      </c>
      <c r="D15140" s="84">
        <v>28.71</v>
      </c>
      <c r="E15140" s="522" t="s">
        <v>12890</v>
      </c>
    </row>
    <row r="15141" spans="1:5" ht="13.5" x14ac:dyDescent="0.25">
      <c r="A15141" s="83">
        <v>40354</v>
      </c>
      <c r="B15141" s="83" t="s">
        <v>10672</v>
      </c>
      <c r="C15141" s="83" t="s">
        <v>225</v>
      </c>
      <c r="D15141" s="84">
        <v>12.5</v>
      </c>
      <c r="E15141" s="522" t="s">
        <v>12890</v>
      </c>
    </row>
    <row r="15142" spans="1:5" ht="13.5" x14ac:dyDescent="0.25">
      <c r="A15142" s="83">
        <v>40360</v>
      </c>
      <c r="B15142" s="83" t="s">
        <v>10673</v>
      </c>
      <c r="C15142" s="83" t="s">
        <v>225</v>
      </c>
      <c r="D15142" s="84">
        <v>18.82</v>
      </c>
      <c r="E15142" s="522" t="s">
        <v>12890</v>
      </c>
    </row>
    <row r="15143" spans="1:5" ht="13.5" x14ac:dyDescent="0.25">
      <c r="A15143" s="83">
        <v>40372</v>
      </c>
      <c r="B15143" s="83" t="s">
        <v>10674</v>
      </c>
      <c r="C15143" s="83" t="s">
        <v>225</v>
      </c>
      <c r="D15143" s="84">
        <v>116.24</v>
      </c>
      <c r="E15143" s="522" t="s">
        <v>12890</v>
      </c>
    </row>
    <row r="15144" spans="1:5" ht="13.5" x14ac:dyDescent="0.25">
      <c r="A15144" s="83">
        <v>40369</v>
      </c>
      <c r="B15144" s="83" t="s">
        <v>10675</v>
      </c>
      <c r="C15144" s="83" t="s">
        <v>225</v>
      </c>
      <c r="D15144" s="84">
        <v>57.85</v>
      </c>
      <c r="E15144" s="522" t="s">
        <v>12890</v>
      </c>
    </row>
    <row r="15145" spans="1:5" ht="13.5" x14ac:dyDescent="0.25">
      <c r="A15145" s="83">
        <v>40357</v>
      </c>
      <c r="B15145" s="83" t="s">
        <v>10676</v>
      </c>
      <c r="C15145" s="83" t="s">
        <v>225</v>
      </c>
      <c r="D15145" s="84">
        <v>14.03</v>
      </c>
      <c r="E15145" s="522" t="s">
        <v>12890</v>
      </c>
    </row>
    <row r="15146" spans="1:5" ht="13.5" x14ac:dyDescent="0.25">
      <c r="A15146" s="83">
        <v>40375</v>
      </c>
      <c r="B15146" s="83" t="s">
        <v>10677</v>
      </c>
      <c r="C15146" s="83" t="s">
        <v>225</v>
      </c>
      <c r="D15146" s="84">
        <v>157.36000000000001</v>
      </c>
      <c r="E15146" s="522" t="s">
        <v>12890</v>
      </c>
    </row>
    <row r="15147" spans="1:5" ht="13.5" x14ac:dyDescent="0.25">
      <c r="A15147" s="83">
        <v>1893</v>
      </c>
      <c r="B15147" s="83" t="s">
        <v>10678</v>
      </c>
      <c r="C15147" s="83" t="s">
        <v>225</v>
      </c>
      <c r="D15147" s="84">
        <v>4.4800000000000004</v>
      </c>
      <c r="E15147" s="522" t="s">
        <v>12890</v>
      </c>
    </row>
    <row r="15148" spans="1:5" ht="13.5" x14ac:dyDescent="0.25">
      <c r="A15148" s="83">
        <v>1902</v>
      </c>
      <c r="B15148" s="83" t="s">
        <v>10679</v>
      </c>
      <c r="C15148" s="83" t="s">
        <v>225</v>
      </c>
      <c r="D15148" s="84">
        <v>3.26</v>
      </c>
      <c r="E15148" s="522" t="s">
        <v>12890</v>
      </c>
    </row>
    <row r="15149" spans="1:5" ht="13.5" x14ac:dyDescent="0.25">
      <c r="A15149" s="83">
        <v>1901</v>
      </c>
      <c r="B15149" s="83" t="s">
        <v>10680</v>
      </c>
      <c r="C15149" s="83" t="s">
        <v>225</v>
      </c>
      <c r="D15149" s="84">
        <v>1.02</v>
      </c>
      <c r="E15149" s="522" t="s">
        <v>12890</v>
      </c>
    </row>
    <row r="15150" spans="1:5" ht="13.5" x14ac:dyDescent="0.25">
      <c r="A15150" s="83">
        <v>1892</v>
      </c>
      <c r="B15150" s="83" t="s">
        <v>10681</v>
      </c>
      <c r="C15150" s="83" t="s">
        <v>225</v>
      </c>
      <c r="D15150" s="84">
        <v>2.1</v>
      </c>
      <c r="E15150" s="522" t="s">
        <v>12890</v>
      </c>
    </row>
    <row r="15151" spans="1:5" ht="13.5" x14ac:dyDescent="0.25">
      <c r="A15151" s="83">
        <v>1907</v>
      </c>
      <c r="B15151" s="83" t="s">
        <v>10682</v>
      </c>
      <c r="C15151" s="83" t="s">
        <v>225</v>
      </c>
      <c r="D15151" s="84">
        <v>14.41</v>
      </c>
      <c r="E15151" s="522" t="s">
        <v>12890</v>
      </c>
    </row>
    <row r="15152" spans="1:5" ht="13.5" x14ac:dyDescent="0.25">
      <c r="A15152" s="83">
        <v>1894</v>
      </c>
      <c r="B15152" s="83" t="s">
        <v>10683</v>
      </c>
      <c r="C15152" s="83" t="s">
        <v>225</v>
      </c>
      <c r="D15152" s="84">
        <v>6.48</v>
      </c>
      <c r="E15152" s="522" t="s">
        <v>12890</v>
      </c>
    </row>
    <row r="15153" spans="1:5" ht="13.5" x14ac:dyDescent="0.25">
      <c r="A15153" s="83">
        <v>1891</v>
      </c>
      <c r="B15153" s="83" t="s">
        <v>10684</v>
      </c>
      <c r="C15153" s="83" t="s">
        <v>225</v>
      </c>
      <c r="D15153" s="84">
        <v>1.5</v>
      </c>
      <c r="E15153" s="522" t="s">
        <v>12890</v>
      </c>
    </row>
    <row r="15154" spans="1:5" ht="13.5" x14ac:dyDescent="0.25">
      <c r="A15154" s="83">
        <v>1896</v>
      </c>
      <c r="B15154" s="83" t="s">
        <v>10685</v>
      </c>
      <c r="C15154" s="83" t="s">
        <v>225</v>
      </c>
      <c r="D15154" s="84">
        <v>19.350000000000001</v>
      </c>
      <c r="E15154" s="522" t="s">
        <v>12890</v>
      </c>
    </row>
    <row r="15155" spans="1:5" ht="13.5" x14ac:dyDescent="0.25">
      <c r="A15155" s="83">
        <v>1895</v>
      </c>
      <c r="B15155" s="83" t="s">
        <v>10686</v>
      </c>
      <c r="C15155" s="83" t="s">
        <v>225</v>
      </c>
      <c r="D15155" s="84">
        <v>34</v>
      </c>
      <c r="E15155" s="522" t="s">
        <v>12890</v>
      </c>
    </row>
    <row r="15156" spans="1:5" ht="13.5" x14ac:dyDescent="0.25">
      <c r="A15156" s="83">
        <v>2641</v>
      </c>
      <c r="B15156" s="83" t="s">
        <v>10687</v>
      </c>
      <c r="C15156" s="83" t="s">
        <v>225</v>
      </c>
      <c r="D15156" s="84">
        <v>28.16</v>
      </c>
      <c r="E15156" s="522" t="s">
        <v>12890</v>
      </c>
    </row>
    <row r="15157" spans="1:5" ht="13.5" x14ac:dyDescent="0.25">
      <c r="A15157" s="83">
        <v>2636</v>
      </c>
      <c r="B15157" s="83" t="s">
        <v>10688</v>
      </c>
      <c r="C15157" s="83" t="s">
        <v>225</v>
      </c>
      <c r="D15157" s="84">
        <v>1.81</v>
      </c>
      <c r="E15157" s="522" t="s">
        <v>12890</v>
      </c>
    </row>
    <row r="15158" spans="1:5" ht="13.5" x14ac:dyDescent="0.25">
      <c r="A15158" s="83">
        <v>2637</v>
      </c>
      <c r="B15158" s="83" t="s">
        <v>10689</v>
      </c>
      <c r="C15158" s="83" t="s">
        <v>225</v>
      </c>
      <c r="D15158" s="84">
        <v>1.93</v>
      </c>
      <c r="E15158" s="522" t="s">
        <v>12890</v>
      </c>
    </row>
    <row r="15159" spans="1:5" ht="13.5" x14ac:dyDescent="0.25">
      <c r="A15159" s="83">
        <v>2638</v>
      </c>
      <c r="B15159" s="83" t="s">
        <v>10690</v>
      </c>
      <c r="C15159" s="83" t="s">
        <v>225</v>
      </c>
      <c r="D15159" s="84">
        <v>2.2400000000000002</v>
      </c>
      <c r="E15159" s="522" t="s">
        <v>12890</v>
      </c>
    </row>
    <row r="15160" spans="1:5" ht="13.5" x14ac:dyDescent="0.25">
      <c r="A15160" s="83">
        <v>2639</v>
      </c>
      <c r="B15160" s="83" t="s">
        <v>10691</v>
      </c>
      <c r="C15160" s="83" t="s">
        <v>225</v>
      </c>
      <c r="D15160" s="84">
        <v>3.98</v>
      </c>
      <c r="E15160" s="522" t="s">
        <v>12890</v>
      </c>
    </row>
    <row r="15161" spans="1:5" ht="13.5" x14ac:dyDescent="0.25">
      <c r="A15161" s="83">
        <v>2644</v>
      </c>
      <c r="B15161" s="83" t="s">
        <v>10692</v>
      </c>
      <c r="C15161" s="83" t="s">
        <v>225</v>
      </c>
      <c r="D15161" s="84">
        <v>5.76</v>
      </c>
      <c r="E15161" s="522" t="s">
        <v>12890</v>
      </c>
    </row>
    <row r="15162" spans="1:5" ht="13.5" x14ac:dyDescent="0.25">
      <c r="A15162" s="83">
        <v>2643</v>
      </c>
      <c r="B15162" s="83" t="s">
        <v>10693</v>
      </c>
      <c r="C15162" s="83" t="s">
        <v>225</v>
      </c>
      <c r="D15162" s="84">
        <v>8.0299999999999994</v>
      </c>
      <c r="E15162" s="522" t="s">
        <v>12890</v>
      </c>
    </row>
    <row r="15163" spans="1:5" ht="13.5" x14ac:dyDescent="0.25">
      <c r="A15163" s="83">
        <v>2640</v>
      </c>
      <c r="B15163" s="83" t="s">
        <v>10694</v>
      </c>
      <c r="C15163" s="83" t="s">
        <v>225</v>
      </c>
      <c r="D15163" s="84">
        <v>11.72</v>
      </c>
      <c r="E15163" s="522" t="s">
        <v>12890</v>
      </c>
    </row>
    <row r="15164" spans="1:5" ht="13.5" x14ac:dyDescent="0.25">
      <c r="A15164" s="83">
        <v>2642</v>
      </c>
      <c r="B15164" s="83" t="s">
        <v>10695</v>
      </c>
      <c r="C15164" s="83" t="s">
        <v>225</v>
      </c>
      <c r="D15164" s="84">
        <v>17.850000000000001</v>
      </c>
      <c r="E15164" s="522" t="s">
        <v>12890</v>
      </c>
    </row>
    <row r="15165" spans="1:5" ht="13.5" x14ac:dyDescent="0.25">
      <c r="A15165" s="83">
        <v>38943</v>
      </c>
      <c r="B15165" s="83" t="s">
        <v>10696</v>
      </c>
      <c r="C15165" s="83" t="s">
        <v>225</v>
      </c>
      <c r="D15165" s="84">
        <v>4.47</v>
      </c>
      <c r="E15165" s="522" t="s">
        <v>12890</v>
      </c>
    </row>
    <row r="15166" spans="1:5" ht="13.5" x14ac:dyDescent="0.25">
      <c r="A15166" s="83">
        <v>38944</v>
      </c>
      <c r="B15166" s="83" t="s">
        <v>10697</v>
      </c>
      <c r="C15166" s="83" t="s">
        <v>225</v>
      </c>
      <c r="D15166" s="84">
        <v>6.91</v>
      </c>
      <c r="E15166" s="522" t="s">
        <v>12890</v>
      </c>
    </row>
    <row r="15167" spans="1:5" ht="13.5" x14ac:dyDescent="0.25">
      <c r="A15167" s="83">
        <v>38945</v>
      </c>
      <c r="B15167" s="83" t="s">
        <v>10698</v>
      </c>
      <c r="C15167" s="83" t="s">
        <v>225</v>
      </c>
      <c r="D15167" s="84">
        <v>14.02</v>
      </c>
      <c r="E15167" s="522" t="s">
        <v>12890</v>
      </c>
    </row>
    <row r="15168" spans="1:5" ht="13.5" x14ac:dyDescent="0.25">
      <c r="A15168" s="83">
        <v>38946</v>
      </c>
      <c r="B15168" s="83" t="s">
        <v>10699</v>
      </c>
      <c r="C15168" s="83" t="s">
        <v>225</v>
      </c>
      <c r="D15168" s="84">
        <v>20.91</v>
      </c>
      <c r="E15168" s="522" t="s">
        <v>12890</v>
      </c>
    </row>
    <row r="15169" spans="1:5" ht="13.5" x14ac:dyDescent="0.25">
      <c r="A15169" s="83">
        <v>39308</v>
      </c>
      <c r="B15169" s="83" t="s">
        <v>10700</v>
      </c>
      <c r="C15169" s="83" t="s">
        <v>225</v>
      </c>
      <c r="D15169" s="84">
        <v>9.1199999999999992</v>
      </c>
      <c r="E15169" s="522" t="s">
        <v>12890</v>
      </c>
    </row>
    <row r="15170" spans="1:5" ht="13.5" x14ac:dyDescent="0.25">
      <c r="A15170" s="83">
        <v>39309</v>
      </c>
      <c r="B15170" s="83" t="s">
        <v>10701</v>
      </c>
      <c r="C15170" s="83" t="s">
        <v>225</v>
      </c>
      <c r="D15170" s="84">
        <v>13.19</v>
      </c>
      <c r="E15170" s="522" t="s">
        <v>12890</v>
      </c>
    </row>
    <row r="15171" spans="1:5" ht="13.5" x14ac:dyDescent="0.25">
      <c r="A15171" s="83">
        <v>39310</v>
      </c>
      <c r="B15171" s="83" t="s">
        <v>10702</v>
      </c>
      <c r="C15171" s="83" t="s">
        <v>225</v>
      </c>
      <c r="D15171" s="84">
        <v>19.98</v>
      </c>
      <c r="E15171" s="522" t="s">
        <v>12890</v>
      </c>
    </row>
    <row r="15172" spans="1:5" ht="13.5" x14ac:dyDescent="0.25">
      <c r="A15172" s="83">
        <v>39311</v>
      </c>
      <c r="B15172" s="83" t="s">
        <v>10703</v>
      </c>
      <c r="C15172" s="83" t="s">
        <v>225</v>
      </c>
      <c r="D15172" s="84">
        <v>30.04</v>
      </c>
      <c r="E15172" s="522" t="s">
        <v>12890</v>
      </c>
    </row>
    <row r="15173" spans="1:5" ht="13.5" x14ac:dyDescent="0.25">
      <c r="A15173" s="83">
        <v>39855</v>
      </c>
      <c r="B15173" s="83" t="s">
        <v>10704</v>
      </c>
      <c r="C15173" s="83" t="s">
        <v>225</v>
      </c>
      <c r="D15173" s="84">
        <v>2.78</v>
      </c>
      <c r="E15173" s="522" t="s">
        <v>12890</v>
      </c>
    </row>
    <row r="15174" spans="1:5" ht="13.5" x14ac:dyDescent="0.25">
      <c r="A15174" s="83">
        <v>39856</v>
      </c>
      <c r="B15174" s="83" t="s">
        <v>10705</v>
      </c>
      <c r="C15174" s="83" t="s">
        <v>225</v>
      </c>
      <c r="D15174" s="84">
        <v>6.57</v>
      </c>
      <c r="E15174" s="522" t="s">
        <v>12890</v>
      </c>
    </row>
    <row r="15175" spans="1:5" ht="13.5" x14ac:dyDescent="0.25">
      <c r="A15175" s="83">
        <v>39857</v>
      </c>
      <c r="B15175" s="83" t="s">
        <v>10706</v>
      </c>
      <c r="C15175" s="83" t="s">
        <v>225</v>
      </c>
      <c r="D15175" s="84">
        <v>10.62</v>
      </c>
      <c r="E15175" s="522" t="s">
        <v>12890</v>
      </c>
    </row>
    <row r="15176" spans="1:5" ht="13.5" x14ac:dyDescent="0.25">
      <c r="A15176" s="83">
        <v>39858</v>
      </c>
      <c r="B15176" s="83" t="s">
        <v>10707</v>
      </c>
      <c r="C15176" s="83" t="s">
        <v>225</v>
      </c>
      <c r="D15176" s="84">
        <v>23.58</v>
      </c>
      <c r="E15176" s="522" t="s">
        <v>12890</v>
      </c>
    </row>
    <row r="15177" spans="1:5" ht="13.5" x14ac:dyDescent="0.25">
      <c r="A15177" s="83">
        <v>39859</v>
      </c>
      <c r="B15177" s="83" t="s">
        <v>10708</v>
      </c>
      <c r="C15177" s="83" t="s">
        <v>225</v>
      </c>
      <c r="D15177" s="84">
        <v>36.35</v>
      </c>
      <c r="E15177" s="522" t="s">
        <v>12890</v>
      </c>
    </row>
    <row r="15178" spans="1:5" ht="13.5" x14ac:dyDescent="0.25">
      <c r="A15178" s="83">
        <v>39860</v>
      </c>
      <c r="B15178" s="83" t="s">
        <v>10709</v>
      </c>
      <c r="C15178" s="83" t="s">
        <v>225</v>
      </c>
      <c r="D15178" s="84">
        <v>55.78</v>
      </c>
      <c r="E15178" s="522" t="s">
        <v>12890</v>
      </c>
    </row>
    <row r="15179" spans="1:5" ht="13.5" x14ac:dyDescent="0.25">
      <c r="A15179" s="83">
        <v>39861</v>
      </c>
      <c r="B15179" s="83" t="s">
        <v>10710</v>
      </c>
      <c r="C15179" s="83" t="s">
        <v>225</v>
      </c>
      <c r="D15179" s="84">
        <v>159.26</v>
      </c>
      <c r="E15179" s="522" t="s">
        <v>12890</v>
      </c>
    </row>
    <row r="15180" spans="1:5" ht="13.5" x14ac:dyDescent="0.25">
      <c r="A15180" s="83">
        <v>3867</v>
      </c>
      <c r="B15180" s="83" t="s">
        <v>10720</v>
      </c>
      <c r="C15180" s="83" t="s">
        <v>225</v>
      </c>
      <c r="D15180" s="84">
        <v>117.81</v>
      </c>
      <c r="E15180" s="522" t="s">
        <v>12890</v>
      </c>
    </row>
    <row r="15181" spans="1:5" ht="13.5" x14ac:dyDescent="0.25">
      <c r="A15181" s="83">
        <v>3861</v>
      </c>
      <c r="B15181" s="83" t="s">
        <v>10721</v>
      </c>
      <c r="C15181" s="83" t="s">
        <v>225</v>
      </c>
      <c r="D15181" s="84">
        <v>1.22</v>
      </c>
      <c r="E15181" s="522" t="s">
        <v>12890</v>
      </c>
    </row>
    <row r="15182" spans="1:5" ht="13.5" x14ac:dyDescent="0.25">
      <c r="A15182" s="83">
        <v>3904</v>
      </c>
      <c r="B15182" s="83" t="s">
        <v>10722</v>
      </c>
      <c r="C15182" s="83" t="s">
        <v>225</v>
      </c>
      <c r="D15182" s="84">
        <v>1.3</v>
      </c>
      <c r="E15182" s="522" t="s">
        <v>12890</v>
      </c>
    </row>
    <row r="15183" spans="1:5" ht="13.5" x14ac:dyDescent="0.25">
      <c r="A15183" s="83">
        <v>3903</v>
      </c>
      <c r="B15183" s="83" t="s">
        <v>10723</v>
      </c>
      <c r="C15183" s="83" t="s">
        <v>225</v>
      </c>
      <c r="D15183" s="84">
        <v>3.16</v>
      </c>
      <c r="E15183" s="522" t="s">
        <v>12890</v>
      </c>
    </row>
    <row r="15184" spans="1:5" ht="13.5" x14ac:dyDescent="0.25">
      <c r="A15184" s="83">
        <v>3862</v>
      </c>
      <c r="B15184" s="83" t="s">
        <v>10724</v>
      </c>
      <c r="C15184" s="83" t="s">
        <v>225</v>
      </c>
      <c r="D15184" s="84">
        <v>6.73</v>
      </c>
      <c r="E15184" s="522" t="s">
        <v>12890</v>
      </c>
    </row>
    <row r="15185" spans="1:5" ht="13.5" x14ac:dyDescent="0.25">
      <c r="A15185" s="83">
        <v>3863</v>
      </c>
      <c r="B15185" s="83" t="s">
        <v>10725</v>
      </c>
      <c r="C15185" s="83" t="s">
        <v>225</v>
      </c>
      <c r="D15185" s="84">
        <v>6.9</v>
      </c>
      <c r="E15185" s="522" t="s">
        <v>12890</v>
      </c>
    </row>
    <row r="15186" spans="1:5" ht="13.5" x14ac:dyDescent="0.25">
      <c r="A15186" s="83">
        <v>3864</v>
      </c>
      <c r="B15186" s="83" t="s">
        <v>10726</v>
      </c>
      <c r="C15186" s="83" t="s">
        <v>225</v>
      </c>
      <c r="D15186" s="84">
        <v>21.13</v>
      </c>
      <c r="E15186" s="522" t="s">
        <v>12890</v>
      </c>
    </row>
    <row r="15187" spans="1:5" ht="13.5" x14ac:dyDescent="0.25">
      <c r="A15187" s="83">
        <v>3865</v>
      </c>
      <c r="B15187" s="83" t="s">
        <v>10727</v>
      </c>
      <c r="C15187" s="83" t="s">
        <v>225</v>
      </c>
      <c r="D15187" s="84">
        <v>30.9</v>
      </c>
      <c r="E15187" s="522" t="s">
        <v>12890</v>
      </c>
    </row>
    <row r="15188" spans="1:5" ht="13.5" x14ac:dyDescent="0.25">
      <c r="A15188" s="83">
        <v>3866</v>
      </c>
      <c r="B15188" s="83" t="s">
        <v>10728</v>
      </c>
      <c r="C15188" s="83" t="s">
        <v>225</v>
      </c>
      <c r="D15188" s="84">
        <v>69.38</v>
      </c>
      <c r="E15188" s="522" t="s">
        <v>12890</v>
      </c>
    </row>
    <row r="15189" spans="1:5" ht="13.5" x14ac:dyDescent="0.25">
      <c r="A15189" s="83">
        <v>3878</v>
      </c>
      <c r="B15189" s="83" t="s">
        <v>10730</v>
      </c>
      <c r="C15189" s="83" t="s">
        <v>225</v>
      </c>
      <c r="D15189" s="84">
        <v>18.920000000000002</v>
      </c>
      <c r="E15189" s="522" t="s">
        <v>12890</v>
      </c>
    </row>
    <row r="15190" spans="1:5" ht="13.5" x14ac:dyDescent="0.25">
      <c r="A15190" s="83">
        <v>3883</v>
      </c>
      <c r="B15190" s="83" t="s">
        <v>13505</v>
      </c>
      <c r="C15190" s="83" t="s">
        <v>225</v>
      </c>
      <c r="D15190" s="84">
        <v>2.42</v>
      </c>
      <c r="E15190" s="522" t="s">
        <v>12890</v>
      </c>
    </row>
    <row r="15191" spans="1:5" ht="13.5" x14ac:dyDescent="0.25">
      <c r="A15191" s="83">
        <v>3876</v>
      </c>
      <c r="B15191" s="83" t="s">
        <v>13506</v>
      </c>
      <c r="C15191" s="83" t="s">
        <v>225</v>
      </c>
      <c r="D15191" s="84">
        <v>7.53</v>
      </c>
      <c r="E15191" s="522" t="s">
        <v>12890</v>
      </c>
    </row>
    <row r="15192" spans="1:5" ht="13.5" x14ac:dyDescent="0.25">
      <c r="A15192" s="83">
        <v>3884</v>
      </c>
      <c r="B15192" s="83" t="s">
        <v>13507</v>
      </c>
      <c r="C15192" s="83" t="s">
        <v>225</v>
      </c>
      <c r="D15192" s="84">
        <v>3.83</v>
      </c>
      <c r="E15192" s="522" t="s">
        <v>12890</v>
      </c>
    </row>
    <row r="15193" spans="1:5" ht="13.5" x14ac:dyDescent="0.25">
      <c r="A15193" s="83">
        <v>12892</v>
      </c>
      <c r="B15193" s="83" t="s">
        <v>10734</v>
      </c>
      <c r="C15193" s="83" t="s">
        <v>8144</v>
      </c>
      <c r="D15193" s="84">
        <v>12.96</v>
      </c>
      <c r="E15193" s="522" t="s">
        <v>12890</v>
      </c>
    </row>
    <row r="15194" spans="1:5" ht="13.5" x14ac:dyDescent="0.25">
      <c r="A15194" s="83">
        <v>38447</v>
      </c>
      <c r="B15194" s="83" t="s">
        <v>13508</v>
      </c>
      <c r="C15194" s="83" t="s">
        <v>225</v>
      </c>
      <c r="D15194" s="84">
        <v>88.68</v>
      </c>
      <c r="E15194" s="522" t="s">
        <v>12890</v>
      </c>
    </row>
    <row r="15195" spans="1:5" ht="13.5" x14ac:dyDescent="0.25">
      <c r="A15195" s="83">
        <v>36320</v>
      </c>
      <c r="B15195" s="83" t="s">
        <v>13509</v>
      </c>
      <c r="C15195" s="83" t="s">
        <v>225</v>
      </c>
      <c r="D15195" s="84">
        <v>2.38</v>
      </c>
      <c r="E15195" s="522" t="s">
        <v>12890</v>
      </c>
    </row>
    <row r="15196" spans="1:5" ht="13.5" x14ac:dyDescent="0.25">
      <c r="A15196" s="83">
        <v>36324</v>
      </c>
      <c r="B15196" s="83" t="s">
        <v>13510</v>
      </c>
      <c r="C15196" s="83" t="s">
        <v>225</v>
      </c>
      <c r="D15196" s="84">
        <v>2.17</v>
      </c>
      <c r="E15196" s="522" t="s">
        <v>12890</v>
      </c>
    </row>
    <row r="15197" spans="1:5" ht="13.5" x14ac:dyDescent="0.25">
      <c r="A15197" s="83">
        <v>38441</v>
      </c>
      <c r="B15197" s="83" t="s">
        <v>13511</v>
      </c>
      <c r="C15197" s="83" t="s">
        <v>225</v>
      </c>
      <c r="D15197" s="84">
        <v>3.89</v>
      </c>
      <c r="E15197" s="522" t="s">
        <v>12890</v>
      </c>
    </row>
    <row r="15198" spans="1:5" ht="13.5" x14ac:dyDescent="0.25">
      <c r="A15198" s="83">
        <v>38442</v>
      </c>
      <c r="B15198" s="83" t="s">
        <v>13512</v>
      </c>
      <c r="C15198" s="83" t="s">
        <v>225</v>
      </c>
      <c r="D15198" s="84">
        <v>11.08</v>
      </c>
      <c r="E15198" s="522" t="s">
        <v>12890</v>
      </c>
    </row>
    <row r="15199" spans="1:5" ht="13.5" x14ac:dyDescent="0.25">
      <c r="A15199" s="83">
        <v>38443</v>
      </c>
      <c r="B15199" s="83" t="s">
        <v>13513</v>
      </c>
      <c r="C15199" s="83" t="s">
        <v>225</v>
      </c>
      <c r="D15199" s="84">
        <v>13.44</v>
      </c>
      <c r="E15199" s="522" t="s">
        <v>12890</v>
      </c>
    </row>
    <row r="15200" spans="1:5" ht="13.5" x14ac:dyDescent="0.25">
      <c r="A15200" s="83">
        <v>38444</v>
      </c>
      <c r="B15200" s="83" t="s">
        <v>13514</v>
      </c>
      <c r="C15200" s="83" t="s">
        <v>225</v>
      </c>
      <c r="D15200" s="84">
        <v>22.58</v>
      </c>
      <c r="E15200" s="522" t="s">
        <v>12890</v>
      </c>
    </row>
    <row r="15201" spans="1:5" ht="13.5" x14ac:dyDescent="0.25">
      <c r="A15201" s="83">
        <v>38445</v>
      </c>
      <c r="B15201" s="83" t="s">
        <v>13515</v>
      </c>
      <c r="C15201" s="83" t="s">
        <v>225</v>
      </c>
      <c r="D15201" s="84">
        <v>41.86</v>
      </c>
      <c r="E15201" s="522" t="s">
        <v>12890</v>
      </c>
    </row>
    <row r="15202" spans="1:5" ht="13.5" x14ac:dyDescent="0.25">
      <c r="A15202" s="83">
        <v>38446</v>
      </c>
      <c r="B15202" s="83" t="s">
        <v>13516</v>
      </c>
      <c r="C15202" s="83" t="s">
        <v>225</v>
      </c>
      <c r="D15202" s="84">
        <v>68.52</v>
      </c>
      <c r="E15202" s="522" t="s">
        <v>12890</v>
      </c>
    </row>
    <row r="15203" spans="1:5" ht="13.5" x14ac:dyDescent="0.25">
      <c r="A15203" s="83">
        <v>3837</v>
      </c>
      <c r="B15203" s="83" t="s">
        <v>10738</v>
      </c>
      <c r="C15203" s="83" t="s">
        <v>225</v>
      </c>
      <c r="D15203" s="84">
        <v>47.7</v>
      </c>
      <c r="E15203" s="522" t="s">
        <v>12890</v>
      </c>
    </row>
    <row r="15204" spans="1:5" ht="13.5" x14ac:dyDescent="0.25">
      <c r="A15204" s="83">
        <v>3845</v>
      </c>
      <c r="B15204" s="83" t="s">
        <v>10739</v>
      </c>
      <c r="C15204" s="83" t="s">
        <v>225</v>
      </c>
      <c r="D15204" s="84">
        <v>17.420000000000002</v>
      </c>
      <c r="E15204" s="522" t="s">
        <v>12890</v>
      </c>
    </row>
    <row r="15205" spans="1:5" ht="13.5" x14ac:dyDescent="0.25">
      <c r="A15205" s="83">
        <v>11045</v>
      </c>
      <c r="B15205" s="83" t="s">
        <v>10740</v>
      </c>
      <c r="C15205" s="83" t="s">
        <v>225</v>
      </c>
      <c r="D15205" s="84">
        <v>33.61</v>
      </c>
      <c r="E15205" s="522" t="s">
        <v>12890</v>
      </c>
    </row>
    <row r="15206" spans="1:5" ht="13.5" x14ac:dyDescent="0.25">
      <c r="A15206" s="83">
        <v>20170</v>
      </c>
      <c r="B15206" s="83" t="s">
        <v>13517</v>
      </c>
      <c r="C15206" s="83" t="s">
        <v>225</v>
      </c>
      <c r="D15206" s="84">
        <v>21.75</v>
      </c>
      <c r="E15206" s="522" t="s">
        <v>12890</v>
      </c>
    </row>
    <row r="15207" spans="1:5" ht="13.5" x14ac:dyDescent="0.25">
      <c r="A15207" s="83">
        <v>20171</v>
      </c>
      <c r="B15207" s="83" t="s">
        <v>13518</v>
      </c>
      <c r="C15207" s="83" t="s">
        <v>225</v>
      </c>
      <c r="D15207" s="84">
        <v>62.72</v>
      </c>
      <c r="E15207" s="522" t="s">
        <v>12890</v>
      </c>
    </row>
    <row r="15208" spans="1:5" ht="13.5" x14ac:dyDescent="0.25">
      <c r="A15208" s="83">
        <v>20167</v>
      </c>
      <c r="B15208" s="83" t="s">
        <v>13519</v>
      </c>
      <c r="C15208" s="83" t="s">
        <v>225</v>
      </c>
      <c r="D15208" s="84">
        <v>7.89</v>
      </c>
      <c r="E15208" s="522" t="s">
        <v>12890</v>
      </c>
    </row>
    <row r="15209" spans="1:5" ht="13.5" x14ac:dyDescent="0.25">
      <c r="A15209" s="83">
        <v>20168</v>
      </c>
      <c r="B15209" s="83" t="s">
        <v>13520</v>
      </c>
      <c r="C15209" s="83" t="s">
        <v>225</v>
      </c>
      <c r="D15209" s="84">
        <v>16.23</v>
      </c>
      <c r="E15209" s="522" t="s">
        <v>12890</v>
      </c>
    </row>
    <row r="15210" spans="1:5" ht="13.5" x14ac:dyDescent="0.25">
      <c r="A15210" s="83">
        <v>20169</v>
      </c>
      <c r="B15210" s="83" t="s">
        <v>13521</v>
      </c>
      <c r="C15210" s="83" t="s">
        <v>225</v>
      </c>
      <c r="D15210" s="84">
        <v>18.940000000000001</v>
      </c>
      <c r="E15210" s="522" t="s">
        <v>12890</v>
      </c>
    </row>
    <row r="15211" spans="1:5" ht="13.5" x14ac:dyDescent="0.25">
      <c r="A15211" s="83">
        <v>3899</v>
      </c>
      <c r="B15211" s="83" t="s">
        <v>10746</v>
      </c>
      <c r="C15211" s="83" t="s">
        <v>225</v>
      </c>
      <c r="D15211" s="84">
        <v>10.51</v>
      </c>
      <c r="E15211" s="522" t="s">
        <v>12890</v>
      </c>
    </row>
    <row r="15212" spans="1:5" ht="13.5" x14ac:dyDescent="0.25">
      <c r="A15212" s="83">
        <v>38676</v>
      </c>
      <c r="B15212" s="83" t="s">
        <v>10747</v>
      </c>
      <c r="C15212" s="83" t="s">
        <v>225</v>
      </c>
      <c r="D15212" s="84">
        <v>52.56</v>
      </c>
      <c r="E15212" s="522" t="s">
        <v>12890</v>
      </c>
    </row>
    <row r="15213" spans="1:5" ht="13.5" x14ac:dyDescent="0.25">
      <c r="A15213" s="83">
        <v>3897</v>
      </c>
      <c r="B15213" s="83" t="s">
        <v>10748</v>
      </c>
      <c r="C15213" s="83" t="s">
        <v>225</v>
      </c>
      <c r="D15213" s="84">
        <v>2.57</v>
      </c>
      <c r="E15213" s="522" t="s">
        <v>12890</v>
      </c>
    </row>
    <row r="15214" spans="1:5" ht="13.5" x14ac:dyDescent="0.25">
      <c r="A15214" s="83">
        <v>3875</v>
      </c>
      <c r="B15214" s="83" t="s">
        <v>10749</v>
      </c>
      <c r="C15214" s="83" t="s">
        <v>225</v>
      </c>
      <c r="D15214" s="84">
        <v>5.3</v>
      </c>
      <c r="E15214" s="522" t="s">
        <v>12890</v>
      </c>
    </row>
    <row r="15215" spans="1:5" ht="13.5" x14ac:dyDescent="0.25">
      <c r="A15215" s="83">
        <v>3898</v>
      </c>
      <c r="B15215" s="83" t="s">
        <v>10750</v>
      </c>
      <c r="C15215" s="83" t="s">
        <v>225</v>
      </c>
      <c r="D15215" s="84">
        <v>10.75</v>
      </c>
      <c r="E15215" s="522" t="s">
        <v>12890</v>
      </c>
    </row>
    <row r="15216" spans="1:5" ht="13.5" x14ac:dyDescent="0.25">
      <c r="A15216" s="83">
        <v>3855</v>
      </c>
      <c r="B15216" s="83" t="s">
        <v>10751</v>
      </c>
      <c r="C15216" s="83" t="s">
        <v>225</v>
      </c>
      <c r="D15216" s="84">
        <v>8.17</v>
      </c>
      <c r="E15216" s="522" t="s">
        <v>12890</v>
      </c>
    </row>
    <row r="15217" spans="1:5" ht="13.5" x14ac:dyDescent="0.25">
      <c r="A15217" s="83">
        <v>3874</v>
      </c>
      <c r="B15217" s="83" t="s">
        <v>10752</v>
      </c>
      <c r="C15217" s="83" t="s">
        <v>225</v>
      </c>
      <c r="D15217" s="84">
        <v>9.4700000000000006</v>
      </c>
      <c r="E15217" s="522" t="s">
        <v>12890</v>
      </c>
    </row>
    <row r="15218" spans="1:5" ht="13.5" x14ac:dyDescent="0.25">
      <c r="A15218" s="83">
        <v>3870</v>
      </c>
      <c r="B15218" s="83" t="s">
        <v>10753</v>
      </c>
      <c r="C15218" s="83" t="s">
        <v>225</v>
      </c>
      <c r="D15218" s="84">
        <v>10.39</v>
      </c>
      <c r="E15218" s="522" t="s">
        <v>12890</v>
      </c>
    </row>
    <row r="15219" spans="1:5" ht="13.5" x14ac:dyDescent="0.25">
      <c r="A15219" s="83">
        <v>38678</v>
      </c>
      <c r="B15219" s="83" t="s">
        <v>10754</v>
      </c>
      <c r="C15219" s="83" t="s">
        <v>225</v>
      </c>
      <c r="D15219" s="84">
        <v>27.49</v>
      </c>
      <c r="E15219" s="522" t="s">
        <v>12890</v>
      </c>
    </row>
    <row r="15220" spans="1:5" ht="13.5" x14ac:dyDescent="0.25">
      <c r="A15220" s="83">
        <v>3859</v>
      </c>
      <c r="B15220" s="83" t="s">
        <v>10755</v>
      </c>
      <c r="C15220" s="83" t="s">
        <v>225</v>
      </c>
      <c r="D15220" s="84">
        <v>2.1</v>
      </c>
      <c r="E15220" s="522" t="s">
        <v>12890</v>
      </c>
    </row>
    <row r="15221" spans="1:5" ht="13.5" x14ac:dyDescent="0.25">
      <c r="A15221" s="83">
        <v>3856</v>
      </c>
      <c r="B15221" s="83" t="s">
        <v>10756</v>
      </c>
      <c r="C15221" s="83" t="s">
        <v>225</v>
      </c>
      <c r="D15221" s="84">
        <v>2.9</v>
      </c>
      <c r="E15221" s="522" t="s">
        <v>12890</v>
      </c>
    </row>
    <row r="15222" spans="1:5" ht="13.5" x14ac:dyDescent="0.25">
      <c r="A15222" s="83">
        <v>3906</v>
      </c>
      <c r="B15222" s="83" t="s">
        <v>10757</v>
      </c>
      <c r="C15222" s="83" t="s">
        <v>225</v>
      </c>
      <c r="D15222" s="84">
        <v>2.4</v>
      </c>
      <c r="E15222" s="522" t="s">
        <v>12890</v>
      </c>
    </row>
    <row r="15223" spans="1:5" ht="13.5" x14ac:dyDescent="0.25">
      <c r="A15223" s="83">
        <v>3860</v>
      </c>
      <c r="B15223" s="83" t="s">
        <v>10758</v>
      </c>
      <c r="C15223" s="83" t="s">
        <v>225</v>
      </c>
      <c r="D15223" s="84">
        <v>7.13</v>
      </c>
      <c r="E15223" s="522" t="s">
        <v>12890</v>
      </c>
    </row>
    <row r="15224" spans="1:5" ht="13.5" x14ac:dyDescent="0.25">
      <c r="A15224" s="83">
        <v>3905</v>
      </c>
      <c r="B15224" s="83" t="s">
        <v>10759</v>
      </c>
      <c r="C15224" s="83" t="s">
        <v>225</v>
      </c>
      <c r="D15224" s="84">
        <v>16.34</v>
      </c>
      <c r="E15224" s="522" t="s">
        <v>12890</v>
      </c>
    </row>
    <row r="15225" spans="1:5" ht="13.5" x14ac:dyDescent="0.25">
      <c r="A15225" s="83">
        <v>3871</v>
      </c>
      <c r="B15225" s="83" t="s">
        <v>10760</v>
      </c>
      <c r="C15225" s="83" t="s">
        <v>225</v>
      </c>
      <c r="D15225" s="84">
        <v>28.9</v>
      </c>
      <c r="E15225" s="522" t="s">
        <v>12890</v>
      </c>
    </row>
    <row r="15226" spans="1:5" ht="13.5" x14ac:dyDescent="0.25">
      <c r="A15226" s="83">
        <v>37429</v>
      </c>
      <c r="B15226" s="83" t="s">
        <v>10761</v>
      </c>
      <c r="C15226" s="83" t="s">
        <v>225</v>
      </c>
      <c r="D15226" s="84">
        <v>2799.26</v>
      </c>
      <c r="E15226" s="522" t="s">
        <v>12890</v>
      </c>
    </row>
    <row r="15227" spans="1:5" ht="13.5" x14ac:dyDescent="0.25">
      <c r="A15227" s="83">
        <v>37426</v>
      </c>
      <c r="B15227" s="83" t="s">
        <v>10762</v>
      </c>
      <c r="C15227" s="83" t="s">
        <v>225</v>
      </c>
      <c r="D15227" s="84">
        <v>26.92</v>
      </c>
      <c r="E15227" s="522" t="s">
        <v>12890</v>
      </c>
    </row>
    <row r="15228" spans="1:5" ht="13.5" x14ac:dyDescent="0.25">
      <c r="A15228" s="83">
        <v>37427</v>
      </c>
      <c r="B15228" s="83" t="s">
        <v>10763</v>
      </c>
      <c r="C15228" s="83" t="s">
        <v>225</v>
      </c>
      <c r="D15228" s="84">
        <v>64.23</v>
      </c>
      <c r="E15228" s="522" t="s">
        <v>12890</v>
      </c>
    </row>
    <row r="15229" spans="1:5" ht="13.5" x14ac:dyDescent="0.25">
      <c r="A15229" s="83">
        <v>37424</v>
      </c>
      <c r="B15229" s="83" t="s">
        <v>10764</v>
      </c>
      <c r="C15229" s="83" t="s">
        <v>225</v>
      </c>
      <c r="D15229" s="84">
        <v>12.37</v>
      </c>
      <c r="E15229" s="522" t="s">
        <v>12890</v>
      </c>
    </row>
    <row r="15230" spans="1:5" ht="13.5" x14ac:dyDescent="0.25">
      <c r="A15230" s="83">
        <v>37428</v>
      </c>
      <c r="B15230" s="83" t="s">
        <v>10765</v>
      </c>
      <c r="C15230" s="83" t="s">
        <v>225</v>
      </c>
      <c r="D15230" s="84">
        <v>221.36</v>
      </c>
      <c r="E15230" s="522" t="s">
        <v>12890</v>
      </c>
    </row>
    <row r="15231" spans="1:5" ht="13.5" x14ac:dyDescent="0.25">
      <c r="A15231" s="83">
        <v>37425</v>
      </c>
      <c r="B15231" s="83" t="s">
        <v>10766</v>
      </c>
      <c r="C15231" s="83" t="s">
        <v>225</v>
      </c>
      <c r="D15231" s="84">
        <v>13.34</v>
      </c>
      <c r="E15231" s="522" t="s">
        <v>12890</v>
      </c>
    </row>
    <row r="15232" spans="1:5" ht="13.5" x14ac:dyDescent="0.25">
      <c r="A15232" s="83">
        <v>11519</v>
      </c>
      <c r="B15232" s="83" t="s">
        <v>10767</v>
      </c>
      <c r="C15232" s="83" t="s">
        <v>8144</v>
      </c>
      <c r="D15232" s="84">
        <v>40.840000000000003</v>
      </c>
      <c r="E15232" s="522" t="s">
        <v>12890</v>
      </c>
    </row>
    <row r="15233" spans="1:5" ht="13.5" x14ac:dyDescent="0.25">
      <c r="A15233" s="83">
        <v>11520</v>
      </c>
      <c r="B15233" s="83" t="s">
        <v>10768</v>
      </c>
      <c r="C15233" s="83" t="s">
        <v>8144</v>
      </c>
      <c r="D15233" s="84">
        <v>18.88</v>
      </c>
      <c r="E15233" s="522" t="s">
        <v>12890</v>
      </c>
    </row>
    <row r="15234" spans="1:5" ht="13.5" x14ac:dyDescent="0.25">
      <c r="A15234" s="83">
        <v>11518</v>
      </c>
      <c r="B15234" s="83" t="s">
        <v>10769</v>
      </c>
      <c r="C15234" s="83" t="s">
        <v>8144</v>
      </c>
      <c r="D15234" s="84">
        <v>68.650000000000006</v>
      </c>
      <c r="E15234" s="522" t="s">
        <v>12890</v>
      </c>
    </row>
    <row r="15235" spans="1:5" ht="13.5" x14ac:dyDescent="0.25">
      <c r="A15235" s="83">
        <v>38473</v>
      </c>
      <c r="B15235" s="83" t="s">
        <v>10770</v>
      </c>
      <c r="C15235" s="83" t="s">
        <v>225</v>
      </c>
      <c r="D15235" s="84">
        <v>163.59</v>
      </c>
      <c r="E15235" s="522" t="s">
        <v>12890</v>
      </c>
    </row>
    <row r="15236" spans="1:5" ht="13.5" x14ac:dyDescent="0.25">
      <c r="A15236" s="83">
        <v>4244</v>
      </c>
      <c r="B15236" s="83" t="s">
        <v>13522</v>
      </c>
      <c r="C15236" s="83" t="s">
        <v>547</v>
      </c>
      <c r="D15236" s="84">
        <v>20.56</v>
      </c>
      <c r="E15236" s="522" t="s">
        <v>12890</v>
      </c>
    </row>
    <row r="15237" spans="1:5" ht="13.5" x14ac:dyDescent="0.25">
      <c r="A15237" s="83">
        <v>40977</v>
      </c>
      <c r="B15237" s="83" t="s">
        <v>10772</v>
      </c>
      <c r="C15237" s="83" t="s">
        <v>232</v>
      </c>
      <c r="D15237" s="84">
        <v>3613.58</v>
      </c>
      <c r="E15237" s="522" t="s">
        <v>12890</v>
      </c>
    </row>
    <row r="15238" spans="1:5" ht="13.5" x14ac:dyDescent="0.25">
      <c r="A15238" s="83">
        <v>4115</v>
      </c>
      <c r="B15238" s="83" t="s">
        <v>10773</v>
      </c>
      <c r="C15238" s="83" t="s">
        <v>206</v>
      </c>
      <c r="D15238" s="84">
        <v>24.16</v>
      </c>
      <c r="E15238" s="522" t="s">
        <v>12890</v>
      </c>
    </row>
    <row r="15239" spans="1:5" ht="13.5" x14ac:dyDescent="0.25">
      <c r="A15239" s="83">
        <v>4119</v>
      </c>
      <c r="B15239" s="83" t="s">
        <v>10774</v>
      </c>
      <c r="C15239" s="83" t="s">
        <v>206</v>
      </c>
      <c r="D15239" s="84">
        <v>48.79</v>
      </c>
      <c r="E15239" s="522" t="s">
        <v>12890</v>
      </c>
    </row>
    <row r="15240" spans="1:5" ht="13.5" x14ac:dyDescent="0.25">
      <c r="A15240" s="83">
        <v>2794</v>
      </c>
      <c r="B15240" s="83" t="s">
        <v>10775</v>
      </c>
      <c r="C15240" s="83" t="s">
        <v>206</v>
      </c>
      <c r="D15240" s="84">
        <v>129.43</v>
      </c>
      <c r="E15240" s="522" t="s">
        <v>12890</v>
      </c>
    </row>
    <row r="15241" spans="1:5" ht="13.5" x14ac:dyDescent="0.25">
      <c r="A15241" s="83">
        <v>2788</v>
      </c>
      <c r="B15241" s="83" t="s">
        <v>10776</v>
      </c>
      <c r="C15241" s="83" t="s">
        <v>206</v>
      </c>
      <c r="D15241" s="84">
        <v>188.56</v>
      </c>
      <c r="E15241" s="522" t="s">
        <v>12890</v>
      </c>
    </row>
    <row r="15242" spans="1:5" ht="13.5" x14ac:dyDescent="0.25">
      <c r="A15242" s="83">
        <v>4006</v>
      </c>
      <c r="B15242" s="83" t="s">
        <v>10777</v>
      </c>
      <c r="C15242" s="83" t="s">
        <v>229</v>
      </c>
      <c r="D15242" s="84">
        <v>1764.64</v>
      </c>
      <c r="E15242" s="522" t="s">
        <v>12890</v>
      </c>
    </row>
    <row r="15243" spans="1:5" ht="13.5" x14ac:dyDescent="0.25">
      <c r="A15243" s="83">
        <v>36151</v>
      </c>
      <c r="B15243" s="83" t="s">
        <v>10778</v>
      </c>
      <c r="C15243" s="83" t="s">
        <v>225</v>
      </c>
      <c r="D15243" s="84">
        <v>28.8</v>
      </c>
      <c r="E15243" s="522" t="s">
        <v>12890</v>
      </c>
    </row>
    <row r="15244" spans="1:5" ht="13.5" x14ac:dyDescent="0.25">
      <c r="A15244" s="83">
        <v>37457</v>
      </c>
      <c r="B15244" s="83" t="s">
        <v>10779</v>
      </c>
      <c r="C15244" s="83" t="s">
        <v>206</v>
      </c>
      <c r="D15244" s="84">
        <v>4.21</v>
      </c>
      <c r="E15244" s="522" t="s">
        <v>12890</v>
      </c>
    </row>
    <row r="15245" spans="1:5" ht="13.5" x14ac:dyDescent="0.25">
      <c r="A15245" s="83">
        <v>37456</v>
      </c>
      <c r="B15245" s="83" t="s">
        <v>10780</v>
      </c>
      <c r="C15245" s="83" t="s">
        <v>206</v>
      </c>
      <c r="D15245" s="84">
        <v>2.2200000000000002</v>
      </c>
      <c r="E15245" s="522" t="s">
        <v>12890</v>
      </c>
    </row>
    <row r="15246" spans="1:5" ht="13.5" x14ac:dyDescent="0.25">
      <c r="A15246" s="83">
        <v>37461</v>
      </c>
      <c r="B15246" s="83" t="s">
        <v>10781</v>
      </c>
      <c r="C15246" s="83" t="s">
        <v>206</v>
      </c>
      <c r="D15246" s="84">
        <v>15.64</v>
      </c>
      <c r="E15246" s="522" t="s">
        <v>12890</v>
      </c>
    </row>
    <row r="15247" spans="1:5" ht="13.5" x14ac:dyDescent="0.25">
      <c r="A15247" s="83">
        <v>37460</v>
      </c>
      <c r="B15247" s="83" t="s">
        <v>10782</v>
      </c>
      <c r="C15247" s="83" t="s">
        <v>206</v>
      </c>
      <c r="D15247" s="84">
        <v>21.36</v>
      </c>
      <c r="E15247" s="522" t="s">
        <v>12890</v>
      </c>
    </row>
    <row r="15248" spans="1:5" ht="13.5" x14ac:dyDescent="0.25">
      <c r="A15248" s="83">
        <v>37458</v>
      </c>
      <c r="B15248" s="83" t="s">
        <v>10783</v>
      </c>
      <c r="C15248" s="83" t="s">
        <v>206</v>
      </c>
      <c r="D15248" s="84">
        <v>6.26</v>
      </c>
      <c r="E15248" s="522" t="s">
        <v>12890</v>
      </c>
    </row>
    <row r="15249" spans="1:5" ht="13.5" x14ac:dyDescent="0.25">
      <c r="A15249" s="83">
        <v>37454</v>
      </c>
      <c r="B15249" s="83" t="s">
        <v>10784</v>
      </c>
      <c r="C15249" s="83" t="s">
        <v>206</v>
      </c>
      <c r="D15249" s="84">
        <v>1.64</v>
      </c>
      <c r="E15249" s="522" t="s">
        <v>12890</v>
      </c>
    </row>
    <row r="15250" spans="1:5" ht="13.5" x14ac:dyDescent="0.25">
      <c r="A15250" s="83">
        <v>37455</v>
      </c>
      <c r="B15250" s="83" t="s">
        <v>10785</v>
      </c>
      <c r="C15250" s="83" t="s">
        <v>206</v>
      </c>
      <c r="D15250" s="84">
        <v>2.76</v>
      </c>
      <c r="E15250" s="522" t="s">
        <v>12890</v>
      </c>
    </row>
    <row r="15251" spans="1:5" ht="13.5" x14ac:dyDescent="0.25">
      <c r="A15251" s="83">
        <v>37459</v>
      </c>
      <c r="B15251" s="83" t="s">
        <v>10786</v>
      </c>
      <c r="C15251" s="83" t="s">
        <v>206</v>
      </c>
      <c r="D15251" s="84">
        <v>8.7899999999999991</v>
      </c>
      <c r="E15251" s="522" t="s">
        <v>12890</v>
      </c>
    </row>
    <row r="15252" spans="1:5" ht="13.5" x14ac:dyDescent="0.25">
      <c r="A15252" s="83">
        <v>21029</v>
      </c>
      <c r="B15252" s="83" t="s">
        <v>10787</v>
      </c>
      <c r="C15252" s="83" t="s">
        <v>225</v>
      </c>
      <c r="D15252" s="84">
        <v>394.05</v>
      </c>
      <c r="E15252" s="522" t="s">
        <v>12890</v>
      </c>
    </row>
    <row r="15253" spans="1:5" ht="13.5" x14ac:dyDescent="0.25">
      <c r="A15253" s="83">
        <v>21030</v>
      </c>
      <c r="B15253" s="83" t="s">
        <v>10788</v>
      </c>
      <c r="C15253" s="83" t="s">
        <v>225</v>
      </c>
      <c r="D15253" s="84">
        <v>485.73</v>
      </c>
      <c r="E15253" s="522" t="s">
        <v>12890</v>
      </c>
    </row>
    <row r="15254" spans="1:5" ht="13.5" x14ac:dyDescent="0.25">
      <c r="A15254" s="83">
        <v>21031</v>
      </c>
      <c r="B15254" s="83" t="s">
        <v>10789</v>
      </c>
      <c r="C15254" s="83" t="s">
        <v>225</v>
      </c>
      <c r="D15254" s="84">
        <v>604.73</v>
      </c>
      <c r="E15254" s="522" t="s">
        <v>12890</v>
      </c>
    </row>
    <row r="15255" spans="1:5" ht="13.5" x14ac:dyDescent="0.25">
      <c r="A15255" s="83">
        <v>21032</v>
      </c>
      <c r="B15255" s="83" t="s">
        <v>10790</v>
      </c>
      <c r="C15255" s="83" t="s">
        <v>225</v>
      </c>
      <c r="D15255" s="84">
        <v>645.69000000000005</v>
      </c>
      <c r="E15255" s="522" t="s">
        <v>12890</v>
      </c>
    </row>
    <row r="15256" spans="1:5" ht="13.5" x14ac:dyDescent="0.25">
      <c r="A15256" s="83">
        <v>37527</v>
      </c>
      <c r="B15256" s="83" t="s">
        <v>10791</v>
      </c>
      <c r="C15256" s="83" t="s">
        <v>225</v>
      </c>
      <c r="D15256" s="84">
        <v>583.27</v>
      </c>
      <c r="E15256" s="522" t="s">
        <v>12890</v>
      </c>
    </row>
    <row r="15257" spans="1:5" ht="13.5" x14ac:dyDescent="0.25">
      <c r="A15257" s="83">
        <v>37528</v>
      </c>
      <c r="B15257" s="83" t="s">
        <v>10792</v>
      </c>
      <c r="C15257" s="83" t="s">
        <v>225</v>
      </c>
      <c r="D15257" s="84">
        <v>695.43</v>
      </c>
      <c r="E15257" s="522" t="s">
        <v>12890</v>
      </c>
    </row>
    <row r="15258" spans="1:5" ht="13.5" x14ac:dyDescent="0.25">
      <c r="A15258" s="83">
        <v>37529</v>
      </c>
      <c r="B15258" s="83" t="s">
        <v>10793</v>
      </c>
      <c r="C15258" s="83" t="s">
        <v>225</v>
      </c>
      <c r="D15258" s="84">
        <v>702.26</v>
      </c>
      <c r="E15258" s="522" t="s">
        <v>12890</v>
      </c>
    </row>
    <row r="15259" spans="1:5" ht="13.5" x14ac:dyDescent="0.25">
      <c r="A15259" s="83">
        <v>37530</v>
      </c>
      <c r="B15259" s="83" t="s">
        <v>10794</v>
      </c>
      <c r="C15259" s="83" t="s">
        <v>225</v>
      </c>
      <c r="D15259" s="84">
        <v>916.84</v>
      </c>
      <c r="E15259" s="522" t="s">
        <v>12890</v>
      </c>
    </row>
    <row r="15260" spans="1:5" ht="13.5" x14ac:dyDescent="0.25">
      <c r="A15260" s="83">
        <v>21034</v>
      </c>
      <c r="B15260" s="83" t="s">
        <v>10795</v>
      </c>
      <c r="C15260" s="83" t="s">
        <v>225</v>
      </c>
      <c r="D15260" s="84">
        <v>782.24</v>
      </c>
      <c r="E15260" s="522" t="s">
        <v>12890</v>
      </c>
    </row>
    <row r="15261" spans="1:5" ht="13.5" x14ac:dyDescent="0.25">
      <c r="A15261" s="83">
        <v>37531</v>
      </c>
      <c r="B15261" s="83" t="s">
        <v>10796</v>
      </c>
      <c r="C15261" s="83" t="s">
        <v>225</v>
      </c>
      <c r="D15261" s="84">
        <v>985.12</v>
      </c>
      <c r="E15261" s="522" t="s">
        <v>12890</v>
      </c>
    </row>
    <row r="15262" spans="1:5" ht="13.5" x14ac:dyDescent="0.25">
      <c r="A15262" s="83">
        <v>21036</v>
      </c>
      <c r="B15262" s="83" t="s">
        <v>10797</v>
      </c>
      <c r="C15262" s="83" t="s">
        <v>225</v>
      </c>
      <c r="D15262" s="84">
        <v>1197.75</v>
      </c>
      <c r="E15262" s="522" t="s">
        <v>12890</v>
      </c>
    </row>
    <row r="15263" spans="1:5" ht="13.5" x14ac:dyDescent="0.25">
      <c r="A15263" s="83">
        <v>21037</v>
      </c>
      <c r="B15263" s="83" t="s">
        <v>10798</v>
      </c>
      <c r="C15263" s="83" t="s">
        <v>225</v>
      </c>
      <c r="D15263" s="84">
        <v>1365.51</v>
      </c>
      <c r="E15263" s="522" t="s">
        <v>12890</v>
      </c>
    </row>
    <row r="15264" spans="1:5" ht="13.5" x14ac:dyDescent="0.25">
      <c r="A15264" s="83">
        <v>20185</v>
      </c>
      <c r="B15264" s="83" t="s">
        <v>10799</v>
      </c>
      <c r="C15264" s="83" t="s">
        <v>206</v>
      </c>
      <c r="D15264" s="84">
        <v>25.43</v>
      </c>
      <c r="E15264" s="522" t="s">
        <v>12890</v>
      </c>
    </row>
    <row r="15265" spans="1:5" ht="13.5" x14ac:dyDescent="0.25">
      <c r="A15265" s="83">
        <v>20260</v>
      </c>
      <c r="B15265" s="83" t="s">
        <v>10800</v>
      </c>
      <c r="C15265" s="83" t="s">
        <v>225</v>
      </c>
      <c r="D15265" s="84">
        <v>20.45</v>
      </c>
      <c r="E15265" s="522" t="s">
        <v>12890</v>
      </c>
    </row>
    <row r="15266" spans="1:5" ht="13.5" x14ac:dyDescent="0.25">
      <c r="A15266" s="83">
        <v>37523</v>
      </c>
      <c r="B15266" s="83" t="s">
        <v>10801</v>
      </c>
      <c r="C15266" s="83" t="s">
        <v>225</v>
      </c>
      <c r="D15266" s="84">
        <v>469601.78</v>
      </c>
      <c r="E15266" s="522" t="s">
        <v>12890</v>
      </c>
    </row>
    <row r="15267" spans="1:5" ht="13.5" x14ac:dyDescent="0.25">
      <c r="A15267" s="83">
        <v>37515</v>
      </c>
      <c r="B15267" s="83" t="s">
        <v>10802</v>
      </c>
      <c r="C15267" s="83" t="s">
        <v>225</v>
      </c>
      <c r="D15267" s="84">
        <v>417500</v>
      </c>
      <c r="E15267" s="522" t="s">
        <v>12890</v>
      </c>
    </row>
    <row r="15268" spans="1:5" ht="13.5" x14ac:dyDescent="0.25">
      <c r="A15268" s="83">
        <v>12899</v>
      </c>
      <c r="B15268" s="83" t="s">
        <v>10803</v>
      </c>
      <c r="C15268" s="83" t="s">
        <v>225</v>
      </c>
      <c r="D15268" s="84">
        <v>106.99</v>
      </c>
      <c r="E15268" s="522" t="s">
        <v>12890</v>
      </c>
    </row>
    <row r="15269" spans="1:5" ht="13.5" x14ac:dyDescent="0.25">
      <c r="A15269" s="83">
        <v>12898</v>
      </c>
      <c r="B15269" s="83" t="s">
        <v>10804</v>
      </c>
      <c r="C15269" s="83" t="s">
        <v>225</v>
      </c>
      <c r="D15269" s="84">
        <v>169.71</v>
      </c>
      <c r="E15269" s="522" t="s">
        <v>12890</v>
      </c>
    </row>
    <row r="15270" spans="1:5" ht="13.5" x14ac:dyDescent="0.25">
      <c r="A15270" s="83">
        <v>42528</v>
      </c>
      <c r="B15270" s="83" t="s">
        <v>10805</v>
      </c>
      <c r="C15270" s="83" t="s">
        <v>184</v>
      </c>
      <c r="D15270" s="84">
        <v>7.35</v>
      </c>
      <c r="E15270" s="522" t="s">
        <v>12890</v>
      </c>
    </row>
    <row r="15271" spans="1:5" ht="13.5" x14ac:dyDescent="0.25">
      <c r="A15271" s="83">
        <v>39696</v>
      </c>
      <c r="B15271" s="83" t="s">
        <v>10806</v>
      </c>
      <c r="C15271" s="83" t="s">
        <v>184</v>
      </c>
      <c r="D15271" s="84">
        <v>5.17</v>
      </c>
      <c r="E15271" s="522" t="s">
        <v>12890</v>
      </c>
    </row>
    <row r="15272" spans="1:5" ht="13.5" x14ac:dyDescent="0.25">
      <c r="A15272" s="83">
        <v>39700</v>
      </c>
      <c r="B15272" s="83" t="s">
        <v>10807</v>
      </c>
      <c r="C15272" s="83" t="s">
        <v>184</v>
      </c>
      <c r="D15272" s="84">
        <v>32.619999999999997</v>
      </c>
      <c r="E15272" s="522" t="s">
        <v>12890</v>
      </c>
    </row>
    <row r="15273" spans="1:5" ht="13.5" x14ac:dyDescent="0.25">
      <c r="A15273" s="83">
        <v>11621</v>
      </c>
      <c r="B15273" s="83" t="s">
        <v>10808</v>
      </c>
      <c r="C15273" s="83" t="s">
        <v>184</v>
      </c>
      <c r="D15273" s="84">
        <v>64.91</v>
      </c>
      <c r="E15273" s="522" t="s">
        <v>12890</v>
      </c>
    </row>
    <row r="15274" spans="1:5" ht="13.5" x14ac:dyDescent="0.25">
      <c r="A15274" s="83">
        <v>4014</v>
      </c>
      <c r="B15274" s="83" t="s">
        <v>10809</v>
      </c>
      <c r="C15274" s="83" t="s">
        <v>184</v>
      </c>
      <c r="D15274" s="84">
        <v>67.16</v>
      </c>
      <c r="E15274" s="522" t="s">
        <v>12890</v>
      </c>
    </row>
    <row r="15275" spans="1:5" ht="13.5" x14ac:dyDescent="0.25">
      <c r="A15275" s="83">
        <v>4015</v>
      </c>
      <c r="B15275" s="83" t="s">
        <v>10810</v>
      </c>
      <c r="C15275" s="83" t="s">
        <v>184</v>
      </c>
      <c r="D15275" s="84">
        <v>82.48</v>
      </c>
      <c r="E15275" s="522" t="s">
        <v>12890</v>
      </c>
    </row>
    <row r="15276" spans="1:5" ht="13.5" x14ac:dyDescent="0.25">
      <c r="A15276" s="83">
        <v>4017</v>
      </c>
      <c r="B15276" s="83" t="s">
        <v>10811</v>
      </c>
      <c r="C15276" s="83" t="s">
        <v>184</v>
      </c>
      <c r="D15276" s="84">
        <v>120.01</v>
      </c>
      <c r="E15276" s="522" t="s">
        <v>12890</v>
      </c>
    </row>
    <row r="15277" spans="1:5" ht="13.5" x14ac:dyDescent="0.25">
      <c r="A15277" s="83">
        <v>4016</v>
      </c>
      <c r="B15277" s="83" t="s">
        <v>10812</v>
      </c>
      <c r="C15277" s="83" t="s">
        <v>184</v>
      </c>
      <c r="D15277" s="84">
        <v>47.4</v>
      </c>
      <c r="E15277" s="522" t="s">
        <v>12890</v>
      </c>
    </row>
    <row r="15278" spans="1:5" ht="13.5" x14ac:dyDescent="0.25">
      <c r="A15278" s="83">
        <v>39699</v>
      </c>
      <c r="B15278" s="83" t="s">
        <v>10813</v>
      </c>
      <c r="C15278" s="83" t="s">
        <v>184</v>
      </c>
      <c r="D15278" s="84">
        <v>17.2</v>
      </c>
      <c r="E15278" s="522" t="s">
        <v>12890</v>
      </c>
    </row>
    <row r="15279" spans="1:5" ht="13.5" x14ac:dyDescent="0.25">
      <c r="A15279" s="83">
        <v>38544</v>
      </c>
      <c r="B15279" s="83" t="s">
        <v>10814</v>
      </c>
      <c r="C15279" s="83" t="s">
        <v>184</v>
      </c>
      <c r="D15279" s="84">
        <v>12.16</v>
      </c>
      <c r="E15279" s="522" t="s">
        <v>12890</v>
      </c>
    </row>
    <row r="15280" spans="1:5" ht="13.5" x14ac:dyDescent="0.25">
      <c r="A15280" s="83">
        <v>38545</v>
      </c>
      <c r="B15280" s="83" t="s">
        <v>10815</v>
      </c>
      <c r="C15280" s="83" t="s">
        <v>184</v>
      </c>
      <c r="D15280" s="84">
        <v>7.82</v>
      </c>
      <c r="E15280" s="522" t="s">
        <v>12890</v>
      </c>
    </row>
    <row r="15281" spans="1:5" ht="13.5" x14ac:dyDescent="0.25">
      <c r="A15281" s="83">
        <v>42527</v>
      </c>
      <c r="B15281" s="83" t="s">
        <v>10816</v>
      </c>
      <c r="C15281" s="83" t="s">
        <v>184</v>
      </c>
      <c r="D15281" s="84">
        <v>19.420000000000002</v>
      </c>
      <c r="E15281" s="522" t="s">
        <v>12890</v>
      </c>
    </row>
    <row r="15282" spans="1:5" ht="13.5" x14ac:dyDescent="0.25">
      <c r="A15282" s="83">
        <v>39323</v>
      </c>
      <c r="B15282" s="83" t="s">
        <v>10817</v>
      </c>
      <c r="C15282" s="83" t="s">
        <v>184</v>
      </c>
      <c r="D15282" s="84">
        <v>29.82</v>
      </c>
      <c r="E15282" s="522" t="s">
        <v>12890</v>
      </c>
    </row>
    <row r="15283" spans="1:5" ht="13.5" x14ac:dyDescent="0.25">
      <c r="A15283" s="83">
        <v>626</v>
      </c>
      <c r="B15283" s="83" t="s">
        <v>10818</v>
      </c>
      <c r="C15283" s="83" t="s">
        <v>260</v>
      </c>
      <c r="D15283" s="84">
        <v>18.350000000000001</v>
      </c>
      <c r="E15283" s="522" t="s">
        <v>12890</v>
      </c>
    </row>
    <row r="15284" spans="1:5" ht="13.5" x14ac:dyDescent="0.25">
      <c r="A15284" s="83">
        <v>44504</v>
      </c>
      <c r="B15284" s="83" t="s">
        <v>10819</v>
      </c>
      <c r="C15284" s="83" t="s">
        <v>184</v>
      </c>
      <c r="D15284" s="84">
        <v>14.13</v>
      </c>
      <c r="E15284" s="522" t="s">
        <v>12890</v>
      </c>
    </row>
    <row r="15285" spans="1:5" ht="13.5" x14ac:dyDescent="0.25">
      <c r="A15285" s="83">
        <v>44505</v>
      </c>
      <c r="B15285" s="83" t="s">
        <v>13523</v>
      </c>
      <c r="C15285" s="83" t="s">
        <v>184</v>
      </c>
      <c r="D15285" s="84">
        <v>21.32</v>
      </c>
      <c r="E15285" s="522" t="s">
        <v>12890</v>
      </c>
    </row>
    <row r="15286" spans="1:5" ht="13.5" x14ac:dyDescent="0.25">
      <c r="A15286" s="83">
        <v>44506</v>
      </c>
      <c r="B15286" s="83" t="s">
        <v>13524</v>
      </c>
      <c r="C15286" s="83" t="s">
        <v>184</v>
      </c>
      <c r="D15286" s="84">
        <v>22.63</v>
      </c>
      <c r="E15286" s="522" t="s">
        <v>12890</v>
      </c>
    </row>
    <row r="15287" spans="1:5" ht="13.5" x14ac:dyDescent="0.25">
      <c r="A15287" s="83">
        <v>44507</v>
      </c>
      <c r="B15287" s="83" t="s">
        <v>13525</v>
      </c>
      <c r="C15287" s="83" t="s">
        <v>184</v>
      </c>
      <c r="D15287" s="84">
        <v>28.28</v>
      </c>
      <c r="E15287" s="522" t="s">
        <v>12890</v>
      </c>
    </row>
    <row r="15288" spans="1:5" ht="13.5" x14ac:dyDescent="0.25">
      <c r="A15288" s="83">
        <v>44508</v>
      </c>
      <c r="B15288" s="83" t="s">
        <v>13526</v>
      </c>
      <c r="C15288" s="83" t="s">
        <v>184</v>
      </c>
      <c r="D15288" s="84">
        <v>42.41</v>
      </c>
      <c r="E15288" s="522" t="s">
        <v>12890</v>
      </c>
    </row>
    <row r="15289" spans="1:5" ht="13.5" x14ac:dyDescent="0.25">
      <c r="A15289" s="83">
        <v>44509</v>
      </c>
      <c r="B15289" s="83" t="s">
        <v>13527</v>
      </c>
      <c r="C15289" s="83" t="s">
        <v>184</v>
      </c>
      <c r="D15289" s="84">
        <v>56.82</v>
      </c>
      <c r="E15289" s="522" t="s">
        <v>12890</v>
      </c>
    </row>
    <row r="15290" spans="1:5" ht="13.5" x14ac:dyDescent="0.25">
      <c r="A15290" s="83">
        <v>44510</v>
      </c>
      <c r="B15290" s="83" t="s">
        <v>13528</v>
      </c>
      <c r="C15290" s="83" t="s">
        <v>184</v>
      </c>
      <c r="D15290" s="84">
        <v>70.55</v>
      </c>
      <c r="E15290" s="522" t="s">
        <v>12890</v>
      </c>
    </row>
    <row r="15291" spans="1:5" ht="13.5" x14ac:dyDescent="0.25">
      <c r="A15291" s="83">
        <v>44512</v>
      </c>
      <c r="B15291" s="83" t="s">
        <v>13529</v>
      </c>
      <c r="C15291" s="83" t="s">
        <v>184</v>
      </c>
      <c r="D15291" s="84">
        <v>15.74</v>
      </c>
      <c r="E15291" s="522" t="s">
        <v>12890</v>
      </c>
    </row>
    <row r="15292" spans="1:5" ht="13.5" x14ac:dyDescent="0.25">
      <c r="A15292" s="83">
        <v>44513</v>
      </c>
      <c r="B15292" s="83" t="s">
        <v>13530</v>
      </c>
      <c r="C15292" s="83" t="s">
        <v>184</v>
      </c>
      <c r="D15292" s="84">
        <v>22.23</v>
      </c>
      <c r="E15292" s="522" t="s">
        <v>12890</v>
      </c>
    </row>
    <row r="15293" spans="1:5" ht="13.5" x14ac:dyDescent="0.25">
      <c r="A15293" s="83">
        <v>44514</v>
      </c>
      <c r="B15293" s="83" t="s">
        <v>13531</v>
      </c>
      <c r="C15293" s="83" t="s">
        <v>184</v>
      </c>
      <c r="D15293" s="84">
        <v>25.19</v>
      </c>
      <c r="E15293" s="522" t="s">
        <v>12890</v>
      </c>
    </row>
    <row r="15294" spans="1:5" ht="13.5" x14ac:dyDescent="0.25">
      <c r="A15294" s="83">
        <v>44515</v>
      </c>
      <c r="B15294" s="83" t="s">
        <v>13532</v>
      </c>
      <c r="C15294" s="83" t="s">
        <v>184</v>
      </c>
      <c r="D15294" s="84">
        <v>30.94</v>
      </c>
      <c r="E15294" s="522" t="s">
        <v>12890</v>
      </c>
    </row>
    <row r="15295" spans="1:5" ht="13.5" x14ac:dyDescent="0.25">
      <c r="A15295" s="83">
        <v>44511</v>
      </c>
      <c r="B15295" s="83" t="s">
        <v>13533</v>
      </c>
      <c r="C15295" s="83" t="s">
        <v>184</v>
      </c>
      <c r="D15295" s="84">
        <v>45.8</v>
      </c>
      <c r="E15295" s="522" t="s">
        <v>12890</v>
      </c>
    </row>
    <row r="15296" spans="1:5" ht="13.5" x14ac:dyDescent="0.25">
      <c r="A15296" s="83">
        <v>44516</v>
      </c>
      <c r="B15296" s="83" t="s">
        <v>13534</v>
      </c>
      <c r="C15296" s="83" t="s">
        <v>184</v>
      </c>
      <c r="D15296" s="84">
        <v>61.9</v>
      </c>
      <c r="E15296" s="522" t="s">
        <v>12890</v>
      </c>
    </row>
    <row r="15297" spans="1:5" ht="13.5" x14ac:dyDescent="0.25">
      <c r="A15297" s="83">
        <v>44517</v>
      </c>
      <c r="B15297" s="83" t="s">
        <v>13535</v>
      </c>
      <c r="C15297" s="83" t="s">
        <v>184</v>
      </c>
      <c r="D15297" s="84">
        <v>77.2</v>
      </c>
      <c r="E15297" s="522" t="s">
        <v>12890</v>
      </c>
    </row>
    <row r="15298" spans="1:5" ht="13.5" x14ac:dyDescent="0.25">
      <c r="A15298" s="83">
        <v>11479</v>
      </c>
      <c r="B15298" s="83" t="s">
        <v>10833</v>
      </c>
      <c r="C15298" s="83" t="s">
        <v>225</v>
      </c>
      <c r="D15298" s="84">
        <v>28.67</v>
      </c>
      <c r="E15298" s="522" t="s">
        <v>12890</v>
      </c>
    </row>
    <row r="15299" spans="1:5" ht="13.5" x14ac:dyDescent="0.25">
      <c r="A15299" s="83">
        <v>11481</v>
      </c>
      <c r="B15299" s="83" t="s">
        <v>10834</v>
      </c>
      <c r="C15299" s="83" t="s">
        <v>225</v>
      </c>
      <c r="D15299" s="84">
        <v>25.94</v>
      </c>
      <c r="E15299" s="522" t="s">
        <v>12890</v>
      </c>
    </row>
    <row r="15300" spans="1:5" ht="13.5" x14ac:dyDescent="0.25">
      <c r="A15300" s="83">
        <v>43609</v>
      </c>
      <c r="B15300" s="83" t="s">
        <v>10835</v>
      </c>
      <c r="C15300" s="83" t="s">
        <v>225</v>
      </c>
      <c r="D15300" s="84">
        <v>25.94</v>
      </c>
      <c r="E15300" s="522" t="s">
        <v>12890</v>
      </c>
    </row>
    <row r="15301" spans="1:5" ht="13.5" x14ac:dyDescent="0.25">
      <c r="A15301" s="83">
        <v>11478</v>
      </c>
      <c r="B15301" s="83" t="s">
        <v>10836</v>
      </c>
      <c r="C15301" s="83" t="s">
        <v>225</v>
      </c>
      <c r="D15301" s="84">
        <v>49.2</v>
      </c>
      <c r="E15301" s="522" t="s">
        <v>12890</v>
      </c>
    </row>
    <row r="15302" spans="1:5" ht="13.5" x14ac:dyDescent="0.25">
      <c r="A15302" s="83">
        <v>43608</v>
      </c>
      <c r="B15302" s="83" t="s">
        <v>10837</v>
      </c>
      <c r="C15302" s="83" t="s">
        <v>225</v>
      </c>
      <c r="D15302" s="84">
        <v>37.54</v>
      </c>
      <c r="E15302" s="522" t="s">
        <v>12890</v>
      </c>
    </row>
    <row r="15303" spans="1:5" ht="13.5" x14ac:dyDescent="0.25">
      <c r="A15303" s="83">
        <v>11476</v>
      </c>
      <c r="B15303" s="83" t="s">
        <v>10838</v>
      </c>
      <c r="C15303" s="83" t="s">
        <v>225</v>
      </c>
      <c r="D15303" s="84">
        <v>37.54</v>
      </c>
      <c r="E15303" s="522" t="s">
        <v>12890</v>
      </c>
    </row>
    <row r="15304" spans="1:5" ht="13.5" x14ac:dyDescent="0.25">
      <c r="A15304" s="83">
        <v>40637</v>
      </c>
      <c r="B15304" s="83" t="s">
        <v>10839</v>
      </c>
      <c r="C15304" s="83" t="s">
        <v>225</v>
      </c>
      <c r="D15304" s="84">
        <v>775979.94</v>
      </c>
      <c r="E15304" s="522" t="s">
        <v>12890</v>
      </c>
    </row>
    <row r="15305" spans="1:5" ht="13.5" x14ac:dyDescent="0.25">
      <c r="A15305" s="83">
        <v>13836</v>
      </c>
      <c r="B15305" s="83" t="s">
        <v>10840</v>
      </c>
      <c r="C15305" s="83" t="s">
        <v>225</v>
      </c>
      <c r="D15305" s="84">
        <v>68057.95</v>
      </c>
      <c r="E15305" s="522" t="s">
        <v>12890</v>
      </c>
    </row>
    <row r="15306" spans="1:5" ht="13.5" x14ac:dyDescent="0.25">
      <c r="A15306" s="83">
        <v>14534</v>
      </c>
      <c r="B15306" s="83" t="s">
        <v>10841</v>
      </c>
      <c r="C15306" s="83" t="s">
        <v>225</v>
      </c>
      <c r="D15306" s="84">
        <v>28490.86</v>
      </c>
      <c r="E15306" s="522" t="s">
        <v>12890</v>
      </c>
    </row>
    <row r="15307" spans="1:5" ht="13.5" x14ac:dyDescent="0.25">
      <c r="A15307" s="83">
        <v>14619</v>
      </c>
      <c r="B15307" s="83" t="s">
        <v>10842</v>
      </c>
      <c r="C15307" s="83" t="s">
        <v>225</v>
      </c>
      <c r="D15307" s="84">
        <v>14995.85</v>
      </c>
      <c r="E15307" s="522" t="s">
        <v>12890</v>
      </c>
    </row>
    <row r="15308" spans="1:5" ht="13.5" x14ac:dyDescent="0.25">
      <c r="A15308" s="83">
        <v>14535</v>
      </c>
      <c r="B15308" s="83" t="s">
        <v>10843</v>
      </c>
      <c r="C15308" s="83" t="s">
        <v>225</v>
      </c>
      <c r="D15308" s="84">
        <v>282774.51</v>
      </c>
      <c r="E15308" s="522" t="s">
        <v>12890</v>
      </c>
    </row>
    <row r="15309" spans="1:5" ht="13.5" x14ac:dyDescent="0.25">
      <c r="A15309" s="83">
        <v>39813</v>
      </c>
      <c r="B15309" s="83" t="s">
        <v>10844</v>
      </c>
      <c r="C15309" s="83" t="s">
        <v>225</v>
      </c>
      <c r="D15309" s="84">
        <v>36425.879999999997</v>
      </c>
      <c r="E15309" s="522" t="s">
        <v>12890</v>
      </c>
    </row>
    <row r="15310" spans="1:5" ht="13.5" x14ac:dyDescent="0.25">
      <c r="A15310" s="83">
        <v>40403</v>
      </c>
      <c r="B15310" s="83" t="s">
        <v>10845</v>
      </c>
      <c r="C15310" s="83" t="s">
        <v>225</v>
      </c>
      <c r="D15310" s="84">
        <v>868.75</v>
      </c>
      <c r="E15310" s="522" t="s">
        <v>12890</v>
      </c>
    </row>
    <row r="15311" spans="1:5" ht="13.5" x14ac:dyDescent="0.25">
      <c r="A15311" s="83">
        <v>12868</v>
      </c>
      <c r="B15311" s="83" t="s">
        <v>13536</v>
      </c>
      <c r="C15311" s="83" t="s">
        <v>547</v>
      </c>
      <c r="D15311" s="84">
        <v>20.62</v>
      </c>
      <c r="E15311" s="522" t="s">
        <v>12890</v>
      </c>
    </row>
    <row r="15312" spans="1:5" ht="13.5" x14ac:dyDescent="0.25">
      <c r="A15312" s="83">
        <v>40916</v>
      </c>
      <c r="B15312" s="83" t="s">
        <v>10847</v>
      </c>
      <c r="C15312" s="83" t="s">
        <v>232</v>
      </c>
      <c r="D15312" s="84">
        <v>3626.67</v>
      </c>
      <c r="E15312" s="522" t="s">
        <v>12890</v>
      </c>
    </row>
    <row r="15313" spans="1:5" ht="13.5" x14ac:dyDescent="0.25">
      <c r="A15313" s="83">
        <v>4755</v>
      </c>
      <c r="B15313" s="83" t="s">
        <v>13537</v>
      </c>
      <c r="C15313" s="83" t="s">
        <v>547</v>
      </c>
      <c r="D15313" s="84">
        <v>19.54</v>
      </c>
      <c r="E15313" s="522" t="s">
        <v>12890</v>
      </c>
    </row>
    <row r="15314" spans="1:5" ht="13.5" x14ac:dyDescent="0.25">
      <c r="A15314" s="83">
        <v>41067</v>
      </c>
      <c r="B15314" s="83" t="s">
        <v>10849</v>
      </c>
      <c r="C15314" s="83" t="s">
        <v>232</v>
      </c>
      <c r="D15314" s="84">
        <v>3436.73</v>
      </c>
      <c r="E15314" s="522" t="s">
        <v>12890</v>
      </c>
    </row>
    <row r="15315" spans="1:5" ht="13.5" x14ac:dyDescent="0.25">
      <c r="A15315" s="83">
        <v>38463</v>
      </c>
      <c r="B15315" s="83" t="s">
        <v>10850</v>
      </c>
      <c r="C15315" s="83" t="s">
        <v>225</v>
      </c>
      <c r="D15315" s="84">
        <v>39.74</v>
      </c>
      <c r="E15315" s="522" t="s">
        <v>12890</v>
      </c>
    </row>
    <row r="15316" spans="1:5" ht="13.5" x14ac:dyDescent="0.25">
      <c r="A15316" s="83">
        <v>40703</v>
      </c>
      <c r="B15316" s="83" t="s">
        <v>10851</v>
      </c>
      <c r="C15316" s="83" t="s">
        <v>225</v>
      </c>
      <c r="D15316" s="84">
        <v>7330</v>
      </c>
      <c r="E15316" s="522" t="s">
        <v>12890</v>
      </c>
    </row>
    <row r="15317" spans="1:5" ht="13.5" x14ac:dyDescent="0.25">
      <c r="A15317" s="83">
        <v>14531</v>
      </c>
      <c r="B15317" s="83" t="s">
        <v>10852</v>
      </c>
      <c r="C15317" s="83" t="s">
        <v>225</v>
      </c>
      <c r="D15317" s="84">
        <v>13665.88</v>
      </c>
      <c r="E15317" s="522" t="s">
        <v>12890</v>
      </c>
    </row>
    <row r="15318" spans="1:5" ht="13.5" x14ac:dyDescent="0.25">
      <c r="A15318" s="83">
        <v>36533</v>
      </c>
      <c r="B15318" s="83" t="s">
        <v>10853</v>
      </c>
      <c r="C15318" s="83" t="s">
        <v>225</v>
      </c>
      <c r="D15318" s="84">
        <v>15725.93</v>
      </c>
      <c r="E15318" s="522" t="s">
        <v>12890</v>
      </c>
    </row>
    <row r="15319" spans="1:5" ht="13.5" x14ac:dyDescent="0.25">
      <c r="A15319" s="83">
        <v>11616</v>
      </c>
      <c r="B15319" s="83" t="s">
        <v>10854</v>
      </c>
      <c r="C15319" s="83" t="s">
        <v>225</v>
      </c>
      <c r="D15319" s="84">
        <v>14852.91</v>
      </c>
      <c r="E15319" s="522" t="s">
        <v>12890</v>
      </c>
    </row>
    <row r="15320" spans="1:5" ht="13.5" x14ac:dyDescent="0.25">
      <c r="A15320" s="83">
        <v>41898</v>
      </c>
      <c r="B15320" s="83" t="s">
        <v>10855</v>
      </c>
      <c r="C15320" s="83" t="s">
        <v>225</v>
      </c>
      <c r="D15320" s="84">
        <v>16711.55</v>
      </c>
      <c r="E15320" s="522" t="s">
        <v>12890</v>
      </c>
    </row>
    <row r="15321" spans="1:5" ht="13.5" x14ac:dyDescent="0.25">
      <c r="A15321" s="83">
        <v>13447</v>
      </c>
      <c r="B15321" s="83" t="s">
        <v>10856</v>
      </c>
      <c r="C15321" s="83" t="s">
        <v>225</v>
      </c>
      <c r="D15321" s="84">
        <v>30750.39</v>
      </c>
      <c r="E15321" s="522" t="s">
        <v>12890</v>
      </c>
    </row>
    <row r="15322" spans="1:5" ht="13.5" x14ac:dyDescent="0.25">
      <c r="A15322" s="83">
        <v>14529</v>
      </c>
      <c r="B15322" s="83" t="s">
        <v>10857</v>
      </c>
      <c r="C15322" s="83" t="s">
        <v>225</v>
      </c>
      <c r="D15322" s="84">
        <v>17197.91</v>
      </c>
      <c r="E15322" s="522" t="s">
        <v>12890</v>
      </c>
    </row>
    <row r="15323" spans="1:5" ht="13.5" x14ac:dyDescent="0.25">
      <c r="A15323" s="83">
        <v>10747</v>
      </c>
      <c r="B15323" s="83" t="s">
        <v>10858</v>
      </c>
      <c r="C15323" s="83" t="s">
        <v>225</v>
      </c>
      <c r="D15323" s="84">
        <v>16873.78</v>
      </c>
      <c r="E15323" s="522" t="s">
        <v>12890</v>
      </c>
    </row>
    <row r="15324" spans="1:5" ht="13.5" x14ac:dyDescent="0.25">
      <c r="A15324" s="83">
        <v>36141</v>
      </c>
      <c r="B15324" s="83" t="s">
        <v>10859</v>
      </c>
      <c r="C15324" s="83" t="s">
        <v>225</v>
      </c>
      <c r="D15324" s="84">
        <v>38.880000000000003</v>
      </c>
      <c r="E15324" s="522" t="s">
        <v>12890</v>
      </c>
    </row>
    <row r="15325" spans="1:5" ht="13.5" x14ac:dyDescent="0.25">
      <c r="A15325" s="83">
        <v>43651</v>
      </c>
      <c r="B15325" s="83" t="s">
        <v>13538</v>
      </c>
      <c r="C15325" s="83" t="s">
        <v>260</v>
      </c>
      <c r="D15325" s="84">
        <v>9.5</v>
      </c>
      <c r="E15325" s="522" t="s">
        <v>12890</v>
      </c>
    </row>
    <row r="15326" spans="1:5" ht="13.5" x14ac:dyDescent="0.25">
      <c r="A15326" s="83">
        <v>43626</v>
      </c>
      <c r="B15326" s="83" t="s">
        <v>13539</v>
      </c>
      <c r="C15326" s="83" t="s">
        <v>260</v>
      </c>
      <c r="D15326" s="84">
        <v>5.28</v>
      </c>
      <c r="E15326" s="522" t="s">
        <v>12890</v>
      </c>
    </row>
    <row r="15327" spans="1:5" ht="13.5" x14ac:dyDescent="0.25">
      <c r="A15327" s="83">
        <v>39434</v>
      </c>
      <c r="B15327" s="83" t="s">
        <v>10860</v>
      </c>
      <c r="C15327" s="83" t="s">
        <v>260</v>
      </c>
      <c r="D15327" s="84">
        <v>3.51</v>
      </c>
      <c r="E15327" s="522" t="s">
        <v>12890</v>
      </c>
    </row>
    <row r="15328" spans="1:5" ht="13.5" x14ac:dyDescent="0.25">
      <c r="A15328" s="83">
        <v>39433</v>
      </c>
      <c r="B15328" s="83" t="s">
        <v>10861</v>
      </c>
      <c r="C15328" s="83" t="s">
        <v>260</v>
      </c>
      <c r="D15328" s="84">
        <v>2.79</v>
      </c>
      <c r="E15328" s="522" t="s">
        <v>12890</v>
      </c>
    </row>
    <row r="15329" spans="1:5" ht="13.5" x14ac:dyDescent="0.25">
      <c r="A15329" s="83">
        <v>4049</v>
      </c>
      <c r="B15329" s="83" t="s">
        <v>10862</v>
      </c>
      <c r="C15329" s="83" t="s">
        <v>7331</v>
      </c>
      <c r="D15329" s="84">
        <v>105.97</v>
      </c>
      <c r="E15329" s="522" t="s">
        <v>12890</v>
      </c>
    </row>
    <row r="15330" spans="1:5" ht="13.5" x14ac:dyDescent="0.25">
      <c r="A15330" s="83">
        <v>38120</v>
      </c>
      <c r="B15330" s="83" t="s">
        <v>10863</v>
      </c>
      <c r="C15330" s="83" t="s">
        <v>260</v>
      </c>
      <c r="D15330" s="84">
        <v>130.59</v>
      </c>
      <c r="E15330" s="522" t="s">
        <v>12890</v>
      </c>
    </row>
    <row r="15331" spans="1:5" ht="13.5" x14ac:dyDescent="0.25">
      <c r="A15331" s="83">
        <v>43652</v>
      </c>
      <c r="B15331" s="83" t="s">
        <v>13540</v>
      </c>
      <c r="C15331" s="83" t="s">
        <v>260</v>
      </c>
      <c r="D15331" s="84">
        <v>21.28</v>
      </c>
      <c r="E15331" s="522" t="s">
        <v>12890</v>
      </c>
    </row>
    <row r="15332" spans="1:5" ht="13.5" x14ac:dyDescent="0.25">
      <c r="A15332" s="83">
        <v>10498</v>
      </c>
      <c r="B15332" s="83" t="s">
        <v>10864</v>
      </c>
      <c r="C15332" s="83" t="s">
        <v>260</v>
      </c>
      <c r="D15332" s="84">
        <v>9.6199999999999992</v>
      </c>
      <c r="E15332" s="522" t="s">
        <v>12890</v>
      </c>
    </row>
    <row r="15333" spans="1:5" ht="13.5" x14ac:dyDescent="0.25">
      <c r="A15333" s="83">
        <v>4823</v>
      </c>
      <c r="B15333" s="83" t="s">
        <v>10865</v>
      </c>
      <c r="C15333" s="83" t="s">
        <v>260</v>
      </c>
      <c r="D15333" s="84">
        <v>44.06</v>
      </c>
      <c r="E15333" s="522" t="s">
        <v>12890</v>
      </c>
    </row>
    <row r="15334" spans="1:5" ht="13.5" x14ac:dyDescent="0.25">
      <c r="A15334" s="83">
        <v>38877</v>
      </c>
      <c r="B15334" s="83" t="s">
        <v>10866</v>
      </c>
      <c r="C15334" s="83" t="s">
        <v>260</v>
      </c>
      <c r="D15334" s="84">
        <v>6.54</v>
      </c>
      <c r="E15334" s="522" t="s">
        <v>12890</v>
      </c>
    </row>
    <row r="15335" spans="1:5" ht="13.5" x14ac:dyDescent="0.25">
      <c r="A15335" s="83">
        <v>34546</v>
      </c>
      <c r="B15335" s="83" t="s">
        <v>10867</v>
      </c>
      <c r="C15335" s="83" t="s">
        <v>260</v>
      </c>
      <c r="D15335" s="84">
        <v>6.73</v>
      </c>
      <c r="E15335" s="522" t="s">
        <v>12890</v>
      </c>
    </row>
    <row r="15336" spans="1:5" ht="13.5" x14ac:dyDescent="0.25">
      <c r="A15336" s="83">
        <v>41387</v>
      </c>
      <c r="B15336" s="83" t="s">
        <v>10868</v>
      </c>
      <c r="C15336" s="83" t="s">
        <v>206</v>
      </c>
      <c r="D15336" s="84">
        <v>40.94</v>
      </c>
      <c r="E15336" s="522" t="s">
        <v>12890</v>
      </c>
    </row>
    <row r="15337" spans="1:5" ht="13.5" x14ac:dyDescent="0.25">
      <c r="A15337" s="83">
        <v>41388</v>
      </c>
      <c r="B15337" s="83" t="s">
        <v>10869</v>
      </c>
      <c r="C15337" s="83" t="s">
        <v>206</v>
      </c>
      <c r="D15337" s="84">
        <v>49.12</v>
      </c>
      <c r="E15337" s="522" t="s">
        <v>12890</v>
      </c>
    </row>
    <row r="15338" spans="1:5" ht="13.5" x14ac:dyDescent="0.25">
      <c r="A15338" s="83">
        <v>41380</v>
      </c>
      <c r="B15338" s="83" t="s">
        <v>10870</v>
      </c>
      <c r="C15338" s="83" t="s">
        <v>225</v>
      </c>
      <c r="D15338" s="84">
        <v>326.81</v>
      </c>
      <c r="E15338" s="522" t="s">
        <v>12890</v>
      </c>
    </row>
    <row r="15339" spans="1:5" ht="13.5" x14ac:dyDescent="0.25">
      <c r="A15339" s="83">
        <v>41381</v>
      </c>
      <c r="B15339" s="83" t="s">
        <v>10871</v>
      </c>
      <c r="C15339" s="83" t="s">
        <v>225</v>
      </c>
      <c r="D15339" s="84">
        <v>342.37</v>
      </c>
      <c r="E15339" s="522" t="s">
        <v>12890</v>
      </c>
    </row>
    <row r="15340" spans="1:5" ht="13.5" x14ac:dyDescent="0.25">
      <c r="A15340" s="83">
        <v>41382</v>
      </c>
      <c r="B15340" s="83" t="s">
        <v>10872</v>
      </c>
      <c r="C15340" s="83" t="s">
        <v>225</v>
      </c>
      <c r="D15340" s="84">
        <v>331.4</v>
      </c>
      <c r="E15340" s="522" t="s">
        <v>12890</v>
      </c>
    </row>
    <row r="15341" spans="1:5" ht="13.5" x14ac:dyDescent="0.25">
      <c r="A15341" s="83">
        <v>41383</v>
      </c>
      <c r="B15341" s="83" t="s">
        <v>10873</v>
      </c>
      <c r="C15341" s="83" t="s">
        <v>225</v>
      </c>
      <c r="D15341" s="84">
        <v>449.8</v>
      </c>
      <c r="E15341" s="522" t="s">
        <v>12890</v>
      </c>
    </row>
    <row r="15342" spans="1:5" ht="13.5" x14ac:dyDescent="0.25">
      <c r="A15342" s="83">
        <v>41385</v>
      </c>
      <c r="B15342" s="83" t="s">
        <v>10874</v>
      </c>
      <c r="C15342" s="83" t="s">
        <v>225</v>
      </c>
      <c r="D15342" s="84">
        <v>559.72</v>
      </c>
      <c r="E15342" s="522" t="s">
        <v>12890</v>
      </c>
    </row>
    <row r="15343" spans="1:5" ht="13.5" x14ac:dyDescent="0.25">
      <c r="A15343" s="83">
        <v>11079</v>
      </c>
      <c r="B15343" s="83" t="s">
        <v>10875</v>
      </c>
      <c r="C15343" s="83" t="s">
        <v>229</v>
      </c>
      <c r="D15343" s="84">
        <v>2622.22</v>
      </c>
      <c r="E15343" s="522" t="s">
        <v>12890</v>
      </c>
    </row>
    <row r="15344" spans="1:5" ht="13.5" x14ac:dyDescent="0.25">
      <c r="A15344" s="83">
        <v>11082</v>
      </c>
      <c r="B15344" s="83" t="s">
        <v>10876</v>
      </c>
      <c r="C15344" s="83" t="s">
        <v>229</v>
      </c>
      <c r="D15344" s="84">
        <v>2622.22</v>
      </c>
      <c r="E15344" s="522" t="s">
        <v>12890</v>
      </c>
    </row>
    <row r="15345" spans="1:5" ht="13.5" x14ac:dyDescent="0.25">
      <c r="A15345" s="83">
        <v>4058</v>
      </c>
      <c r="B15345" s="83" t="s">
        <v>10877</v>
      </c>
      <c r="C15345" s="83" t="s">
        <v>547</v>
      </c>
      <c r="D15345" s="84">
        <v>29.76</v>
      </c>
      <c r="E15345" s="522" t="s">
        <v>12890</v>
      </c>
    </row>
    <row r="15346" spans="1:5" ht="13.5" x14ac:dyDescent="0.25">
      <c r="A15346" s="83">
        <v>40974</v>
      </c>
      <c r="B15346" s="83" t="s">
        <v>10878</v>
      </c>
      <c r="C15346" s="83" t="s">
        <v>232</v>
      </c>
      <c r="D15346" s="84">
        <v>5228.6400000000003</v>
      </c>
      <c r="E15346" s="522" t="s">
        <v>12890</v>
      </c>
    </row>
    <row r="15347" spans="1:5" ht="13.5" x14ac:dyDescent="0.25">
      <c r="A15347" s="83">
        <v>34794</v>
      </c>
      <c r="B15347" s="83" t="s">
        <v>13541</v>
      </c>
      <c r="C15347" s="83" t="s">
        <v>547</v>
      </c>
      <c r="D15347" s="84">
        <v>18.48</v>
      </c>
      <c r="E15347" s="522" t="s">
        <v>12890</v>
      </c>
    </row>
    <row r="15348" spans="1:5" ht="13.5" x14ac:dyDescent="0.25">
      <c r="A15348" s="83">
        <v>40925</v>
      </c>
      <c r="B15348" s="83" t="s">
        <v>10880</v>
      </c>
      <c r="C15348" s="83" t="s">
        <v>232</v>
      </c>
      <c r="D15348" s="84">
        <v>3248.57</v>
      </c>
      <c r="E15348" s="522" t="s">
        <v>12890</v>
      </c>
    </row>
    <row r="15349" spans="1:5" ht="13.5" x14ac:dyDescent="0.25">
      <c r="A15349" s="83">
        <v>13741</v>
      </c>
      <c r="B15349" s="83" t="s">
        <v>10881</v>
      </c>
      <c r="C15349" s="83" t="s">
        <v>225</v>
      </c>
      <c r="D15349" s="84">
        <v>2440.91</v>
      </c>
      <c r="E15349" s="522" t="s">
        <v>12890</v>
      </c>
    </row>
    <row r="15350" spans="1:5" ht="13.5" x14ac:dyDescent="0.25">
      <c r="A15350" s="83">
        <v>3288</v>
      </c>
      <c r="B15350" s="83" t="s">
        <v>10882</v>
      </c>
      <c r="C15350" s="83" t="s">
        <v>206</v>
      </c>
      <c r="D15350" s="84">
        <v>6.1</v>
      </c>
      <c r="E15350" s="522" t="s">
        <v>12890</v>
      </c>
    </row>
    <row r="15351" spans="1:5" ht="13.5" x14ac:dyDescent="0.25">
      <c r="A15351" s="83">
        <v>13587</v>
      </c>
      <c r="B15351" s="83" t="s">
        <v>10883</v>
      </c>
      <c r="C15351" s="83" t="s">
        <v>206</v>
      </c>
      <c r="D15351" s="84">
        <v>3.68</v>
      </c>
      <c r="E15351" s="522" t="s">
        <v>12890</v>
      </c>
    </row>
    <row r="15352" spans="1:5" ht="13.5" x14ac:dyDescent="0.25">
      <c r="A15352" s="83">
        <v>38598</v>
      </c>
      <c r="B15352" s="83" t="s">
        <v>10884</v>
      </c>
      <c r="C15352" s="83" t="s">
        <v>225</v>
      </c>
      <c r="D15352" s="84">
        <v>3.01</v>
      </c>
      <c r="E15352" s="522" t="s">
        <v>12890</v>
      </c>
    </row>
    <row r="15353" spans="1:5" ht="13.5" x14ac:dyDescent="0.25">
      <c r="A15353" s="83">
        <v>38595</v>
      </c>
      <c r="B15353" s="83" t="s">
        <v>10885</v>
      </c>
      <c r="C15353" s="83" t="s">
        <v>225</v>
      </c>
      <c r="D15353" s="84">
        <v>2.5499999999999998</v>
      </c>
      <c r="E15353" s="522" t="s">
        <v>12890</v>
      </c>
    </row>
    <row r="15354" spans="1:5" ht="13.5" x14ac:dyDescent="0.25">
      <c r="A15354" s="83">
        <v>38592</v>
      </c>
      <c r="B15354" s="83" t="s">
        <v>10886</v>
      </c>
      <c r="C15354" s="83" t="s">
        <v>225</v>
      </c>
      <c r="D15354" s="84">
        <v>2.57</v>
      </c>
      <c r="E15354" s="522" t="s">
        <v>12890</v>
      </c>
    </row>
    <row r="15355" spans="1:5" ht="13.5" x14ac:dyDescent="0.25">
      <c r="A15355" s="83">
        <v>38588</v>
      </c>
      <c r="B15355" s="83" t="s">
        <v>10887</v>
      </c>
      <c r="C15355" s="83" t="s">
        <v>225</v>
      </c>
      <c r="D15355" s="84">
        <v>2.06</v>
      </c>
      <c r="E15355" s="522" t="s">
        <v>12890</v>
      </c>
    </row>
    <row r="15356" spans="1:5" ht="13.5" x14ac:dyDescent="0.25">
      <c r="A15356" s="83">
        <v>38593</v>
      </c>
      <c r="B15356" s="83" t="s">
        <v>10888</v>
      </c>
      <c r="C15356" s="83" t="s">
        <v>225</v>
      </c>
      <c r="D15356" s="84">
        <v>2.84</v>
      </c>
      <c r="E15356" s="522" t="s">
        <v>12890</v>
      </c>
    </row>
    <row r="15357" spans="1:5" ht="13.5" x14ac:dyDescent="0.25">
      <c r="A15357" s="83">
        <v>38589</v>
      </c>
      <c r="B15357" s="83" t="s">
        <v>10889</v>
      </c>
      <c r="C15357" s="83" t="s">
        <v>225</v>
      </c>
      <c r="D15357" s="84">
        <v>2.16</v>
      </c>
      <c r="E15357" s="522" t="s">
        <v>12890</v>
      </c>
    </row>
    <row r="15358" spans="1:5" ht="13.5" x14ac:dyDescent="0.25">
      <c r="A15358" s="83">
        <v>38594</v>
      </c>
      <c r="B15358" s="83" t="s">
        <v>10890</v>
      </c>
      <c r="C15358" s="83" t="s">
        <v>225</v>
      </c>
      <c r="D15358" s="84">
        <v>4.4800000000000004</v>
      </c>
      <c r="E15358" s="522" t="s">
        <v>12890</v>
      </c>
    </row>
    <row r="15359" spans="1:5" ht="13.5" x14ac:dyDescent="0.25">
      <c r="A15359" s="83">
        <v>34773</v>
      </c>
      <c r="B15359" s="83" t="s">
        <v>10891</v>
      </c>
      <c r="C15359" s="83" t="s">
        <v>225</v>
      </c>
      <c r="D15359" s="84">
        <v>2.12</v>
      </c>
      <c r="E15359" s="522" t="s">
        <v>12890</v>
      </c>
    </row>
    <row r="15360" spans="1:5" ht="13.5" x14ac:dyDescent="0.25">
      <c r="A15360" s="83">
        <v>34769</v>
      </c>
      <c r="B15360" s="83" t="s">
        <v>10892</v>
      </c>
      <c r="C15360" s="83" t="s">
        <v>225</v>
      </c>
      <c r="D15360" s="84">
        <v>2.63</v>
      </c>
      <c r="E15360" s="522" t="s">
        <v>12890</v>
      </c>
    </row>
    <row r="15361" spans="1:5" ht="13.5" x14ac:dyDescent="0.25">
      <c r="A15361" s="83">
        <v>34763</v>
      </c>
      <c r="B15361" s="83" t="s">
        <v>10893</v>
      </c>
      <c r="C15361" s="83" t="s">
        <v>225</v>
      </c>
      <c r="D15361" s="84">
        <v>1.62</v>
      </c>
      <c r="E15361" s="522" t="s">
        <v>12890</v>
      </c>
    </row>
    <row r="15362" spans="1:5" ht="13.5" x14ac:dyDescent="0.25">
      <c r="A15362" s="83">
        <v>34774</v>
      </c>
      <c r="B15362" s="83" t="s">
        <v>10894</v>
      </c>
      <c r="C15362" s="83" t="s">
        <v>225</v>
      </c>
      <c r="D15362" s="84">
        <v>2.0099999999999998</v>
      </c>
      <c r="E15362" s="522" t="s">
        <v>12890</v>
      </c>
    </row>
    <row r="15363" spans="1:5" ht="13.5" x14ac:dyDescent="0.25">
      <c r="A15363" s="83">
        <v>34771</v>
      </c>
      <c r="B15363" s="83" t="s">
        <v>10895</v>
      </c>
      <c r="C15363" s="83" t="s">
        <v>225</v>
      </c>
      <c r="D15363" s="84">
        <v>2.4300000000000002</v>
      </c>
      <c r="E15363" s="522" t="s">
        <v>12890</v>
      </c>
    </row>
    <row r="15364" spans="1:5" ht="13.5" x14ac:dyDescent="0.25">
      <c r="A15364" s="83">
        <v>34764</v>
      </c>
      <c r="B15364" s="83" t="s">
        <v>10896</v>
      </c>
      <c r="C15364" s="83" t="s">
        <v>225</v>
      </c>
      <c r="D15364" s="84">
        <v>1.59</v>
      </c>
      <c r="E15364" s="522" t="s">
        <v>12890</v>
      </c>
    </row>
    <row r="15365" spans="1:5" ht="13.5" x14ac:dyDescent="0.25">
      <c r="A15365" s="83">
        <v>34788</v>
      </c>
      <c r="B15365" s="83" t="s">
        <v>10897</v>
      </c>
      <c r="C15365" s="83" t="s">
        <v>225</v>
      </c>
      <c r="D15365" s="84">
        <v>1.1100000000000001</v>
      </c>
      <c r="E15365" s="522" t="s">
        <v>12890</v>
      </c>
    </row>
    <row r="15366" spans="1:5" ht="13.5" x14ac:dyDescent="0.25">
      <c r="A15366" s="83">
        <v>34781</v>
      </c>
      <c r="B15366" s="83" t="s">
        <v>10898</v>
      </c>
      <c r="C15366" s="83" t="s">
        <v>225</v>
      </c>
      <c r="D15366" s="84">
        <v>1.26</v>
      </c>
      <c r="E15366" s="522" t="s">
        <v>12890</v>
      </c>
    </row>
    <row r="15367" spans="1:5" ht="13.5" x14ac:dyDescent="0.25">
      <c r="A15367" s="83">
        <v>41682</v>
      </c>
      <c r="B15367" s="83" t="s">
        <v>10899</v>
      </c>
      <c r="C15367" s="83" t="s">
        <v>225</v>
      </c>
      <c r="D15367" s="84">
        <v>32.42</v>
      </c>
      <c r="E15367" s="522" t="s">
        <v>12890</v>
      </c>
    </row>
    <row r="15368" spans="1:5" ht="13.5" x14ac:dyDescent="0.25">
      <c r="A15368" s="83">
        <v>41683</v>
      </c>
      <c r="B15368" s="83" t="s">
        <v>10900</v>
      </c>
      <c r="C15368" s="83" t="s">
        <v>225</v>
      </c>
      <c r="D15368" s="84">
        <v>23.85</v>
      </c>
      <c r="E15368" s="522" t="s">
        <v>12890</v>
      </c>
    </row>
    <row r="15369" spans="1:5" ht="13.5" x14ac:dyDescent="0.25">
      <c r="A15369" s="83">
        <v>41680</v>
      </c>
      <c r="B15369" s="83" t="s">
        <v>10901</v>
      </c>
      <c r="C15369" s="83" t="s">
        <v>225</v>
      </c>
      <c r="D15369" s="84">
        <v>12.84</v>
      </c>
      <c r="E15369" s="522" t="s">
        <v>12890</v>
      </c>
    </row>
    <row r="15370" spans="1:5" ht="13.5" x14ac:dyDescent="0.25">
      <c r="A15370" s="83">
        <v>41679</v>
      </c>
      <c r="B15370" s="83" t="s">
        <v>10902</v>
      </c>
      <c r="C15370" s="83" t="s">
        <v>225</v>
      </c>
      <c r="D15370" s="84">
        <v>29.35</v>
      </c>
      <c r="E15370" s="522" t="s">
        <v>12890</v>
      </c>
    </row>
    <row r="15371" spans="1:5" ht="13.5" x14ac:dyDescent="0.25">
      <c r="A15371" s="83">
        <v>41681</v>
      </c>
      <c r="B15371" s="83" t="s">
        <v>10903</v>
      </c>
      <c r="C15371" s="83" t="s">
        <v>225</v>
      </c>
      <c r="D15371" s="84">
        <v>20.09</v>
      </c>
      <c r="E15371" s="522" t="s">
        <v>12890</v>
      </c>
    </row>
    <row r="15372" spans="1:5" ht="13.5" x14ac:dyDescent="0.25">
      <c r="A15372" s="83">
        <v>43386</v>
      </c>
      <c r="B15372" s="83" t="s">
        <v>10904</v>
      </c>
      <c r="C15372" s="83" t="s">
        <v>225</v>
      </c>
      <c r="D15372" s="84">
        <v>45.87</v>
      </c>
      <c r="E15372" s="522" t="s">
        <v>12890</v>
      </c>
    </row>
    <row r="15373" spans="1:5" ht="13.5" x14ac:dyDescent="0.25">
      <c r="A15373" s="83">
        <v>4059</v>
      </c>
      <c r="B15373" s="83" t="s">
        <v>10905</v>
      </c>
      <c r="C15373" s="83" t="s">
        <v>206</v>
      </c>
      <c r="D15373" s="84">
        <v>32.42</v>
      </c>
      <c r="E15373" s="522" t="s">
        <v>12890</v>
      </c>
    </row>
    <row r="15374" spans="1:5" ht="13.5" x14ac:dyDescent="0.25">
      <c r="A15374" s="83">
        <v>4062</v>
      </c>
      <c r="B15374" s="83" t="s">
        <v>10906</v>
      </c>
      <c r="C15374" s="83" t="s">
        <v>225</v>
      </c>
      <c r="D15374" s="84">
        <v>32.42</v>
      </c>
      <c r="E15374" s="522" t="s">
        <v>12890</v>
      </c>
    </row>
    <row r="15375" spans="1:5" ht="13.5" x14ac:dyDescent="0.25">
      <c r="A15375" s="83">
        <v>4061</v>
      </c>
      <c r="B15375" s="83" t="s">
        <v>10907</v>
      </c>
      <c r="C15375" s="83" t="s">
        <v>225</v>
      </c>
      <c r="D15375" s="84">
        <v>40.36</v>
      </c>
      <c r="E15375" s="522" t="s">
        <v>12890</v>
      </c>
    </row>
    <row r="15376" spans="1:5" ht="13.5" x14ac:dyDescent="0.25">
      <c r="A15376" s="83">
        <v>41315</v>
      </c>
      <c r="B15376" s="83" t="s">
        <v>10908</v>
      </c>
      <c r="C15376" s="83" t="s">
        <v>260</v>
      </c>
      <c r="D15376" s="84">
        <v>80.260000000000005</v>
      </c>
      <c r="E15376" s="522" t="s">
        <v>12890</v>
      </c>
    </row>
    <row r="15377" spans="1:5" ht="13.5" x14ac:dyDescent="0.25">
      <c r="A15377" s="83">
        <v>43148</v>
      </c>
      <c r="B15377" s="83" t="s">
        <v>10909</v>
      </c>
      <c r="C15377" s="83" t="s">
        <v>260</v>
      </c>
      <c r="D15377" s="84">
        <v>54.48</v>
      </c>
      <c r="E15377" s="522" t="s">
        <v>12890</v>
      </c>
    </row>
    <row r="15378" spans="1:5" ht="13.5" x14ac:dyDescent="0.25">
      <c r="A15378" s="83">
        <v>43147</v>
      </c>
      <c r="B15378" s="83" t="s">
        <v>10910</v>
      </c>
      <c r="C15378" s="83" t="s">
        <v>260</v>
      </c>
      <c r="D15378" s="84">
        <v>21.1</v>
      </c>
      <c r="E15378" s="522" t="s">
        <v>12890</v>
      </c>
    </row>
    <row r="15379" spans="1:5" ht="13.5" x14ac:dyDescent="0.25">
      <c r="A15379" s="83">
        <v>10608</v>
      </c>
      <c r="B15379" s="83" t="s">
        <v>10911</v>
      </c>
      <c r="C15379" s="83" t="s">
        <v>225</v>
      </c>
      <c r="D15379" s="84">
        <v>9735.98</v>
      </c>
      <c r="E15379" s="522" t="s">
        <v>12890</v>
      </c>
    </row>
    <row r="15380" spans="1:5" ht="13.5" x14ac:dyDescent="0.25">
      <c r="A15380" s="83">
        <v>4069</v>
      </c>
      <c r="B15380" s="83" t="s">
        <v>13542</v>
      </c>
      <c r="C15380" s="83" t="s">
        <v>547</v>
      </c>
      <c r="D15380" s="84">
        <v>56.45</v>
      </c>
      <c r="E15380" s="522" t="s">
        <v>12890</v>
      </c>
    </row>
    <row r="15381" spans="1:5" ht="13.5" x14ac:dyDescent="0.25">
      <c r="A15381" s="83">
        <v>40819</v>
      </c>
      <c r="B15381" s="83" t="s">
        <v>10913</v>
      </c>
      <c r="C15381" s="83" t="s">
        <v>232</v>
      </c>
      <c r="D15381" s="84">
        <v>9921.17</v>
      </c>
      <c r="E15381" s="522" t="s">
        <v>12890</v>
      </c>
    </row>
    <row r="15382" spans="1:5" ht="13.5" x14ac:dyDescent="0.25">
      <c r="A15382" s="83">
        <v>34361</v>
      </c>
      <c r="B15382" s="83" t="s">
        <v>10914</v>
      </c>
      <c r="C15382" s="83" t="s">
        <v>260</v>
      </c>
      <c r="D15382" s="84">
        <v>15.36</v>
      </c>
      <c r="E15382" s="522" t="s">
        <v>12890</v>
      </c>
    </row>
    <row r="15383" spans="1:5" ht="13.5" x14ac:dyDescent="0.25">
      <c r="A15383" s="83">
        <v>36512</v>
      </c>
      <c r="B15383" s="83" t="s">
        <v>10915</v>
      </c>
      <c r="C15383" s="83" t="s">
        <v>225</v>
      </c>
      <c r="D15383" s="84">
        <v>20289.689999999999</v>
      </c>
      <c r="E15383" s="522" t="s">
        <v>12890</v>
      </c>
    </row>
    <row r="15384" spans="1:5" ht="13.5" x14ac:dyDescent="0.25">
      <c r="A15384" s="83">
        <v>44478</v>
      </c>
      <c r="B15384" s="83" t="s">
        <v>10916</v>
      </c>
      <c r="C15384" s="83" t="s">
        <v>260</v>
      </c>
      <c r="D15384" s="84">
        <v>12.59</v>
      </c>
      <c r="E15384" s="522" t="s">
        <v>12890</v>
      </c>
    </row>
    <row r="15385" spans="1:5" ht="13.5" x14ac:dyDescent="0.25">
      <c r="A15385" s="83">
        <v>44477</v>
      </c>
      <c r="B15385" s="83" t="s">
        <v>10917</v>
      </c>
      <c r="C15385" s="83" t="s">
        <v>260</v>
      </c>
      <c r="D15385" s="84">
        <v>12.59</v>
      </c>
      <c r="E15385" s="522" t="s">
        <v>12890</v>
      </c>
    </row>
    <row r="15386" spans="1:5" ht="13.5" x14ac:dyDescent="0.25">
      <c r="A15386" s="83">
        <v>11697</v>
      </c>
      <c r="B15386" s="83" t="s">
        <v>10918</v>
      </c>
      <c r="C15386" s="83" t="s">
        <v>225</v>
      </c>
      <c r="D15386" s="84">
        <v>696.72</v>
      </c>
      <c r="E15386" s="522" t="s">
        <v>12890</v>
      </c>
    </row>
    <row r="15387" spans="1:5" ht="13.5" x14ac:dyDescent="0.25">
      <c r="A15387" s="83">
        <v>11698</v>
      </c>
      <c r="B15387" s="83" t="s">
        <v>10919</v>
      </c>
      <c r="C15387" s="83" t="s">
        <v>225</v>
      </c>
      <c r="D15387" s="84">
        <v>831.15</v>
      </c>
      <c r="E15387" s="522" t="s">
        <v>12890</v>
      </c>
    </row>
    <row r="15388" spans="1:5" ht="13.5" x14ac:dyDescent="0.25">
      <c r="A15388" s="83">
        <v>10432</v>
      </c>
      <c r="B15388" s="83" t="s">
        <v>10920</v>
      </c>
      <c r="C15388" s="83" t="s">
        <v>225</v>
      </c>
      <c r="D15388" s="84">
        <v>342.9</v>
      </c>
      <c r="E15388" s="522" t="s">
        <v>12890</v>
      </c>
    </row>
    <row r="15389" spans="1:5" ht="13.5" x14ac:dyDescent="0.25">
      <c r="A15389" s="83">
        <v>11699</v>
      </c>
      <c r="B15389" s="83" t="s">
        <v>10921</v>
      </c>
      <c r="C15389" s="83" t="s">
        <v>225</v>
      </c>
      <c r="D15389" s="84">
        <v>918.61</v>
      </c>
      <c r="E15389" s="522" t="s">
        <v>12890</v>
      </c>
    </row>
    <row r="15390" spans="1:5" ht="13.5" x14ac:dyDescent="0.25">
      <c r="A15390" s="83">
        <v>44020</v>
      </c>
      <c r="B15390" s="83" t="s">
        <v>10922</v>
      </c>
      <c r="C15390" s="83" t="s">
        <v>225</v>
      </c>
      <c r="D15390" s="84">
        <v>845.98</v>
      </c>
      <c r="E15390" s="522" t="s">
        <v>12890</v>
      </c>
    </row>
    <row r="15391" spans="1:5" ht="13.5" x14ac:dyDescent="0.25">
      <c r="A15391" s="83">
        <v>41420</v>
      </c>
      <c r="B15391" s="83" t="s">
        <v>10923</v>
      </c>
      <c r="C15391" s="83" t="s">
        <v>225</v>
      </c>
      <c r="D15391" s="84">
        <v>8.33</v>
      </c>
      <c r="E15391" s="522" t="s">
        <v>12890</v>
      </c>
    </row>
    <row r="15392" spans="1:5" ht="13.5" x14ac:dyDescent="0.25">
      <c r="A15392" s="83">
        <v>41422</v>
      </c>
      <c r="B15392" s="83" t="s">
        <v>10924</v>
      </c>
      <c r="C15392" s="83" t="s">
        <v>225</v>
      </c>
      <c r="D15392" s="84">
        <v>11.38</v>
      </c>
      <c r="E15392" s="522" t="s">
        <v>12890</v>
      </c>
    </row>
    <row r="15393" spans="1:5" ht="13.5" x14ac:dyDescent="0.25">
      <c r="A15393" s="83">
        <v>41425</v>
      </c>
      <c r="B15393" s="83" t="s">
        <v>10925</v>
      </c>
      <c r="C15393" s="83" t="s">
        <v>225</v>
      </c>
      <c r="D15393" s="84">
        <v>5.82</v>
      </c>
      <c r="E15393" s="522" t="s">
        <v>12890</v>
      </c>
    </row>
    <row r="15394" spans="1:5" ht="13.5" x14ac:dyDescent="0.25">
      <c r="A15394" s="83">
        <v>41426</v>
      </c>
      <c r="B15394" s="83" t="s">
        <v>10926</v>
      </c>
      <c r="C15394" s="83" t="s">
        <v>225</v>
      </c>
      <c r="D15394" s="84">
        <v>10.5</v>
      </c>
      <c r="E15394" s="522" t="s">
        <v>12890</v>
      </c>
    </row>
    <row r="15395" spans="1:5" ht="13.5" x14ac:dyDescent="0.25">
      <c r="A15395" s="83">
        <v>41419</v>
      </c>
      <c r="B15395" s="83" t="s">
        <v>10927</v>
      </c>
      <c r="C15395" s="83" t="s">
        <v>225</v>
      </c>
      <c r="D15395" s="84">
        <v>6.12</v>
      </c>
      <c r="E15395" s="522" t="s">
        <v>12890</v>
      </c>
    </row>
    <row r="15396" spans="1:5" ht="13.5" x14ac:dyDescent="0.25">
      <c r="A15396" s="83">
        <v>41421</v>
      </c>
      <c r="B15396" s="83" t="s">
        <v>10928</v>
      </c>
      <c r="C15396" s="83" t="s">
        <v>225</v>
      </c>
      <c r="D15396" s="84">
        <v>8.31</v>
      </c>
      <c r="E15396" s="522" t="s">
        <v>12890</v>
      </c>
    </row>
    <row r="15397" spans="1:5" ht="13.5" x14ac:dyDescent="0.25">
      <c r="A15397" s="83">
        <v>41414</v>
      </c>
      <c r="B15397" s="83" t="s">
        <v>10929</v>
      </c>
      <c r="C15397" s="83" t="s">
        <v>225</v>
      </c>
      <c r="D15397" s="84">
        <v>19.27</v>
      </c>
      <c r="E15397" s="522" t="s">
        <v>12890</v>
      </c>
    </row>
    <row r="15398" spans="1:5" ht="13.5" x14ac:dyDescent="0.25">
      <c r="A15398" s="83">
        <v>41415</v>
      </c>
      <c r="B15398" s="83" t="s">
        <v>10930</v>
      </c>
      <c r="C15398" s="83" t="s">
        <v>225</v>
      </c>
      <c r="D15398" s="84">
        <v>22.44</v>
      </c>
      <c r="E15398" s="522" t="s">
        <v>12890</v>
      </c>
    </row>
    <row r="15399" spans="1:5" ht="13.5" x14ac:dyDescent="0.25">
      <c r="A15399" s="83">
        <v>37514</v>
      </c>
      <c r="B15399" s="83" t="s">
        <v>10931</v>
      </c>
      <c r="C15399" s="83" t="s">
        <v>225</v>
      </c>
      <c r="D15399" s="84">
        <v>247500</v>
      </c>
      <c r="E15399" s="522" t="s">
        <v>12890</v>
      </c>
    </row>
    <row r="15400" spans="1:5" ht="13.5" x14ac:dyDescent="0.25">
      <c r="A15400" s="83">
        <v>37519</v>
      </c>
      <c r="B15400" s="83" t="s">
        <v>10932</v>
      </c>
      <c r="C15400" s="83" t="s">
        <v>225</v>
      </c>
      <c r="D15400" s="84">
        <v>381965.11</v>
      </c>
      <c r="E15400" s="522" t="s">
        <v>12890</v>
      </c>
    </row>
    <row r="15401" spans="1:5" ht="13.5" x14ac:dyDescent="0.25">
      <c r="A15401" s="83">
        <v>37520</v>
      </c>
      <c r="B15401" s="83" t="s">
        <v>10933</v>
      </c>
      <c r="C15401" s="83" t="s">
        <v>225</v>
      </c>
      <c r="D15401" s="84">
        <v>375703.39</v>
      </c>
      <c r="E15401" s="522" t="s">
        <v>12890</v>
      </c>
    </row>
    <row r="15402" spans="1:5" ht="13.5" x14ac:dyDescent="0.25">
      <c r="A15402" s="83">
        <v>37521</v>
      </c>
      <c r="B15402" s="83" t="s">
        <v>10934</v>
      </c>
      <c r="C15402" s="83" t="s">
        <v>225</v>
      </c>
      <c r="D15402" s="84">
        <v>458358.14</v>
      </c>
      <c r="E15402" s="522" t="s">
        <v>12890</v>
      </c>
    </row>
    <row r="15403" spans="1:5" ht="13.5" x14ac:dyDescent="0.25">
      <c r="A15403" s="83">
        <v>37522</v>
      </c>
      <c r="B15403" s="83" t="s">
        <v>10935</v>
      </c>
      <c r="C15403" s="83" t="s">
        <v>225</v>
      </c>
      <c r="D15403" s="84">
        <v>472148.2</v>
      </c>
      <c r="E15403" s="522" t="s">
        <v>12890</v>
      </c>
    </row>
    <row r="15404" spans="1:5" ht="13.5" x14ac:dyDescent="0.25">
      <c r="A15404" s="83">
        <v>21109</v>
      </c>
      <c r="B15404" s="83" t="s">
        <v>10936</v>
      </c>
      <c r="C15404" s="83" t="s">
        <v>225</v>
      </c>
      <c r="D15404" s="84">
        <v>57.31</v>
      </c>
      <c r="E15404" s="522" t="s">
        <v>12890</v>
      </c>
    </row>
    <row r="15405" spans="1:5" ht="13.5" x14ac:dyDescent="0.25">
      <c r="A15405" s="83">
        <v>37546</v>
      </c>
      <c r="B15405" s="83" t="s">
        <v>10939</v>
      </c>
      <c r="C15405" s="83" t="s">
        <v>225</v>
      </c>
      <c r="D15405" s="84">
        <v>11775.55</v>
      </c>
      <c r="E15405" s="522" t="s">
        <v>12890</v>
      </c>
    </row>
    <row r="15406" spans="1:5" ht="13.5" x14ac:dyDescent="0.25">
      <c r="A15406" s="83">
        <v>37544</v>
      </c>
      <c r="B15406" s="83" t="s">
        <v>10940</v>
      </c>
      <c r="C15406" s="83" t="s">
        <v>225</v>
      </c>
      <c r="D15406" s="84">
        <v>12454.63</v>
      </c>
      <c r="E15406" s="522" t="s">
        <v>12890</v>
      </c>
    </row>
    <row r="15407" spans="1:5" ht="13.5" x14ac:dyDescent="0.25">
      <c r="A15407" s="83">
        <v>37545</v>
      </c>
      <c r="B15407" s="83" t="s">
        <v>10941</v>
      </c>
      <c r="C15407" s="83" t="s">
        <v>225</v>
      </c>
      <c r="D15407" s="84">
        <v>14819.33</v>
      </c>
      <c r="E15407" s="522" t="s">
        <v>12890</v>
      </c>
    </row>
    <row r="15408" spans="1:5" ht="13.5" x14ac:dyDescent="0.25">
      <c r="A15408" s="83">
        <v>36793</v>
      </c>
      <c r="B15408" s="83" t="s">
        <v>13543</v>
      </c>
      <c r="C15408" s="83" t="s">
        <v>225</v>
      </c>
      <c r="D15408" s="84">
        <v>841.02</v>
      </c>
      <c r="E15408" s="522" t="s">
        <v>12890</v>
      </c>
    </row>
    <row r="15409" spans="1:5" ht="13.5" x14ac:dyDescent="0.25">
      <c r="A15409" s="83">
        <v>11769</v>
      </c>
      <c r="B15409" s="83" t="s">
        <v>13544</v>
      </c>
      <c r="C15409" s="83" t="s">
        <v>225</v>
      </c>
      <c r="D15409" s="84">
        <v>371.67</v>
      </c>
      <c r="E15409" s="522" t="s">
        <v>12890</v>
      </c>
    </row>
    <row r="15410" spans="1:5" ht="13.5" x14ac:dyDescent="0.25">
      <c r="A15410" s="83">
        <v>11771</v>
      </c>
      <c r="B15410" s="83" t="s">
        <v>13545</v>
      </c>
      <c r="C15410" s="83" t="s">
        <v>225</v>
      </c>
      <c r="D15410" s="84">
        <v>455.24</v>
      </c>
      <c r="E15410" s="522" t="s">
        <v>12890</v>
      </c>
    </row>
    <row r="15411" spans="1:5" ht="13.5" x14ac:dyDescent="0.25">
      <c r="A15411" s="83">
        <v>39919</v>
      </c>
      <c r="B15411" s="83" t="s">
        <v>10943</v>
      </c>
      <c r="C15411" s="83" t="s">
        <v>225</v>
      </c>
      <c r="D15411" s="84">
        <v>58943.16</v>
      </c>
      <c r="E15411" s="522" t="s">
        <v>12890</v>
      </c>
    </row>
    <row r="15412" spans="1:5" ht="13.5" x14ac:dyDescent="0.25">
      <c r="A15412" s="83">
        <v>38385</v>
      </c>
      <c r="B15412" s="83" t="s">
        <v>10944</v>
      </c>
      <c r="C15412" s="83" t="s">
        <v>225</v>
      </c>
      <c r="D15412" s="84">
        <v>49.62</v>
      </c>
      <c r="E15412" s="522" t="s">
        <v>12890</v>
      </c>
    </row>
    <row r="15413" spans="1:5" ht="13.5" x14ac:dyDescent="0.25">
      <c r="A15413" s="83">
        <v>36800</v>
      </c>
      <c r="B15413" s="83" t="s">
        <v>13546</v>
      </c>
      <c r="C15413" s="83" t="s">
        <v>225</v>
      </c>
      <c r="D15413" s="84">
        <v>223.32</v>
      </c>
      <c r="E15413" s="522" t="s">
        <v>12890</v>
      </c>
    </row>
    <row r="15414" spans="1:5" ht="13.5" x14ac:dyDescent="0.25">
      <c r="A15414" s="83">
        <v>37587</v>
      </c>
      <c r="B15414" s="83" t="s">
        <v>13547</v>
      </c>
      <c r="C15414" s="83" t="s">
        <v>225</v>
      </c>
      <c r="D15414" s="84">
        <v>490.65</v>
      </c>
      <c r="E15414" s="522" t="s">
        <v>12890</v>
      </c>
    </row>
    <row r="15415" spans="1:5" ht="13.5" x14ac:dyDescent="0.25">
      <c r="A15415" s="83">
        <v>11561</v>
      </c>
      <c r="B15415" s="83" t="s">
        <v>10947</v>
      </c>
      <c r="C15415" s="83" t="s">
        <v>225</v>
      </c>
      <c r="D15415" s="84">
        <v>225.57</v>
      </c>
      <c r="E15415" s="522" t="s">
        <v>12890</v>
      </c>
    </row>
    <row r="15416" spans="1:5" ht="13.5" x14ac:dyDescent="0.25">
      <c r="A15416" s="83">
        <v>43604</v>
      </c>
      <c r="B15416" s="83" t="s">
        <v>10948</v>
      </c>
      <c r="C15416" s="83" t="s">
        <v>225</v>
      </c>
      <c r="D15416" s="84">
        <v>120.25</v>
      </c>
      <c r="E15416" s="522" t="s">
        <v>12890</v>
      </c>
    </row>
    <row r="15417" spans="1:5" ht="13.5" x14ac:dyDescent="0.25">
      <c r="A15417" s="83">
        <v>11560</v>
      </c>
      <c r="B15417" s="83" t="s">
        <v>10949</v>
      </c>
      <c r="C15417" s="83" t="s">
        <v>225</v>
      </c>
      <c r="D15417" s="84">
        <v>174.1</v>
      </c>
      <c r="E15417" s="522" t="s">
        <v>12890</v>
      </c>
    </row>
    <row r="15418" spans="1:5" ht="13.5" x14ac:dyDescent="0.25">
      <c r="A15418" s="83">
        <v>11499</v>
      </c>
      <c r="B15418" s="83" t="s">
        <v>10950</v>
      </c>
      <c r="C15418" s="83" t="s">
        <v>225</v>
      </c>
      <c r="D15418" s="84">
        <v>677.82</v>
      </c>
      <c r="E15418" s="522" t="s">
        <v>12890</v>
      </c>
    </row>
    <row r="15419" spans="1:5" ht="13.5" x14ac:dyDescent="0.25">
      <c r="A15419" s="83">
        <v>34761</v>
      </c>
      <c r="B15419" s="83" t="s">
        <v>13548</v>
      </c>
      <c r="C15419" s="83" t="s">
        <v>547</v>
      </c>
      <c r="D15419" s="84">
        <v>20.47</v>
      </c>
      <c r="E15419" s="522" t="s">
        <v>12890</v>
      </c>
    </row>
    <row r="15420" spans="1:5" ht="13.5" x14ac:dyDescent="0.25">
      <c r="A15420" s="83">
        <v>40924</v>
      </c>
      <c r="B15420" s="83" t="s">
        <v>10952</v>
      </c>
      <c r="C15420" s="83" t="s">
        <v>232</v>
      </c>
      <c r="D15420" s="84">
        <v>3600.11</v>
      </c>
      <c r="E15420" s="522" t="s">
        <v>12890</v>
      </c>
    </row>
    <row r="15421" spans="1:5" ht="13.5" x14ac:dyDescent="0.25">
      <c r="A15421" s="83">
        <v>40983</v>
      </c>
      <c r="B15421" s="83" t="s">
        <v>10954</v>
      </c>
      <c r="C15421" s="83" t="s">
        <v>232</v>
      </c>
      <c r="D15421" s="84">
        <v>3972.77</v>
      </c>
      <c r="E15421" s="522" t="s">
        <v>12890</v>
      </c>
    </row>
    <row r="15422" spans="1:5" ht="13.5" x14ac:dyDescent="0.25">
      <c r="A15422" s="83">
        <v>44497</v>
      </c>
      <c r="B15422" s="83" t="s">
        <v>13549</v>
      </c>
      <c r="C15422" s="83" t="s">
        <v>547</v>
      </c>
      <c r="D15422" s="84">
        <v>22.61</v>
      </c>
      <c r="E15422" s="522" t="s">
        <v>12890</v>
      </c>
    </row>
    <row r="15423" spans="1:5" ht="13.5" x14ac:dyDescent="0.25">
      <c r="A15423" s="83">
        <v>2437</v>
      </c>
      <c r="B15423" s="83" t="s">
        <v>13550</v>
      </c>
      <c r="C15423" s="83" t="s">
        <v>547</v>
      </c>
      <c r="D15423" s="84">
        <v>23.28</v>
      </c>
      <c r="E15423" s="522" t="s">
        <v>12890</v>
      </c>
    </row>
    <row r="15424" spans="1:5" ht="13.5" x14ac:dyDescent="0.25">
      <c r="A15424" s="83">
        <v>40921</v>
      </c>
      <c r="B15424" s="83" t="s">
        <v>10956</v>
      </c>
      <c r="C15424" s="83" t="s">
        <v>232</v>
      </c>
      <c r="D15424" s="84">
        <v>4090.21</v>
      </c>
      <c r="E15424" s="522" t="s">
        <v>12890</v>
      </c>
    </row>
    <row r="15425" spans="1:5" ht="13.5" x14ac:dyDescent="0.25">
      <c r="A15425" s="83">
        <v>14252</v>
      </c>
      <c r="B15425" s="83" t="s">
        <v>10957</v>
      </c>
      <c r="C15425" s="83" t="s">
        <v>225</v>
      </c>
      <c r="D15425" s="84">
        <v>2872.93</v>
      </c>
      <c r="E15425" s="522" t="s">
        <v>12890</v>
      </c>
    </row>
    <row r="15426" spans="1:5" ht="13.5" x14ac:dyDescent="0.25">
      <c r="A15426" s="83">
        <v>730</v>
      </c>
      <c r="B15426" s="83" t="s">
        <v>10958</v>
      </c>
      <c r="C15426" s="83" t="s">
        <v>225</v>
      </c>
      <c r="D15426" s="84">
        <v>7675.94</v>
      </c>
      <c r="E15426" s="522" t="s">
        <v>12890</v>
      </c>
    </row>
    <row r="15427" spans="1:5" ht="13.5" x14ac:dyDescent="0.25">
      <c r="A15427" s="83">
        <v>723</v>
      </c>
      <c r="B15427" s="83" t="s">
        <v>10959</v>
      </c>
      <c r="C15427" s="83" t="s">
        <v>225</v>
      </c>
      <c r="D15427" s="84">
        <v>3815.21</v>
      </c>
      <c r="E15427" s="522" t="s">
        <v>12890</v>
      </c>
    </row>
    <row r="15428" spans="1:5" ht="13.5" x14ac:dyDescent="0.25">
      <c r="A15428" s="83">
        <v>36502</v>
      </c>
      <c r="B15428" s="83" t="s">
        <v>10960</v>
      </c>
      <c r="C15428" s="83" t="s">
        <v>225</v>
      </c>
      <c r="D15428" s="84">
        <v>3585.84</v>
      </c>
      <c r="E15428" s="522" t="s">
        <v>12890</v>
      </c>
    </row>
    <row r="15429" spans="1:5" ht="13.5" x14ac:dyDescent="0.25">
      <c r="A15429" s="83">
        <v>36503</v>
      </c>
      <c r="B15429" s="83" t="s">
        <v>10961</v>
      </c>
      <c r="C15429" s="83" t="s">
        <v>225</v>
      </c>
      <c r="D15429" s="84">
        <v>4421.7700000000004</v>
      </c>
      <c r="E15429" s="522" t="s">
        <v>12890</v>
      </c>
    </row>
    <row r="15430" spans="1:5" ht="13.5" x14ac:dyDescent="0.25">
      <c r="A15430" s="83">
        <v>4090</v>
      </c>
      <c r="B15430" s="83" t="s">
        <v>10962</v>
      </c>
      <c r="C15430" s="83" t="s">
        <v>225</v>
      </c>
      <c r="D15430" s="84">
        <v>1070000</v>
      </c>
      <c r="E15430" s="522" t="s">
        <v>12890</v>
      </c>
    </row>
    <row r="15431" spans="1:5" ht="13.5" x14ac:dyDescent="0.25">
      <c r="A15431" s="83">
        <v>13227</v>
      </c>
      <c r="B15431" s="83" t="s">
        <v>10963</v>
      </c>
      <c r="C15431" s="83" t="s">
        <v>225</v>
      </c>
      <c r="D15431" s="84">
        <v>1329608.42</v>
      </c>
      <c r="E15431" s="522" t="s">
        <v>12890</v>
      </c>
    </row>
    <row r="15432" spans="1:5" ht="13.5" x14ac:dyDescent="0.25">
      <c r="A15432" s="83">
        <v>10597</v>
      </c>
      <c r="B15432" s="83" t="s">
        <v>10964</v>
      </c>
      <c r="C15432" s="83" t="s">
        <v>225</v>
      </c>
      <c r="D15432" s="84">
        <v>1399584.39</v>
      </c>
      <c r="E15432" s="522" t="s">
        <v>12890</v>
      </c>
    </row>
    <row r="15433" spans="1:5" ht="13.5" x14ac:dyDescent="0.25">
      <c r="A15433" s="83">
        <v>39628</v>
      </c>
      <c r="B15433" s="83" t="s">
        <v>10965</v>
      </c>
      <c r="C15433" s="83" t="s">
        <v>225</v>
      </c>
      <c r="D15433" s="84">
        <v>4562.5600000000004</v>
      </c>
      <c r="E15433" s="522" t="s">
        <v>12890</v>
      </c>
    </row>
    <row r="15434" spans="1:5" ht="13.5" x14ac:dyDescent="0.25">
      <c r="A15434" s="83">
        <v>39404</v>
      </c>
      <c r="B15434" s="83" t="s">
        <v>10966</v>
      </c>
      <c r="C15434" s="83" t="s">
        <v>225</v>
      </c>
      <c r="D15434" s="84">
        <v>2262.4299999999998</v>
      </c>
      <c r="E15434" s="522" t="s">
        <v>12890</v>
      </c>
    </row>
    <row r="15435" spans="1:5" ht="13.5" x14ac:dyDescent="0.25">
      <c r="A15435" s="83">
        <v>39402</v>
      </c>
      <c r="B15435" s="83" t="s">
        <v>10967</v>
      </c>
      <c r="C15435" s="83" t="s">
        <v>225</v>
      </c>
      <c r="D15435" s="84">
        <v>1863.81</v>
      </c>
      <c r="E15435" s="522" t="s">
        <v>12890</v>
      </c>
    </row>
    <row r="15436" spans="1:5" ht="13.5" x14ac:dyDescent="0.25">
      <c r="A15436" s="83">
        <v>39403</v>
      </c>
      <c r="B15436" s="83" t="s">
        <v>10968</v>
      </c>
      <c r="C15436" s="83" t="s">
        <v>225</v>
      </c>
      <c r="D15436" s="84">
        <v>1823.27</v>
      </c>
      <c r="E15436" s="522" t="s">
        <v>12890</v>
      </c>
    </row>
    <row r="15437" spans="1:5" ht="13.5" x14ac:dyDescent="0.25">
      <c r="A15437" s="83">
        <v>4093</v>
      </c>
      <c r="B15437" s="83" t="s">
        <v>10969</v>
      </c>
      <c r="C15437" s="83" t="s">
        <v>547</v>
      </c>
      <c r="D15437" s="84">
        <v>21.59</v>
      </c>
      <c r="E15437" s="522" t="s">
        <v>12890</v>
      </c>
    </row>
    <row r="15438" spans="1:5" ht="13.5" x14ac:dyDescent="0.25">
      <c r="A15438" s="83">
        <v>10512</v>
      </c>
      <c r="B15438" s="83" t="s">
        <v>10970</v>
      </c>
      <c r="C15438" s="83" t="s">
        <v>232</v>
      </c>
      <c r="D15438" s="84">
        <v>3795.24</v>
      </c>
      <c r="E15438" s="522" t="s">
        <v>12890</v>
      </c>
    </row>
    <row r="15439" spans="1:5" ht="13.5" x14ac:dyDescent="0.25">
      <c r="A15439" s="83">
        <v>20020</v>
      </c>
      <c r="B15439" s="83" t="s">
        <v>10971</v>
      </c>
      <c r="C15439" s="83" t="s">
        <v>547</v>
      </c>
      <c r="D15439" s="84">
        <v>20.36</v>
      </c>
      <c r="E15439" s="522" t="s">
        <v>12890</v>
      </c>
    </row>
    <row r="15440" spans="1:5" ht="13.5" x14ac:dyDescent="0.25">
      <c r="A15440" s="83">
        <v>41038</v>
      </c>
      <c r="B15440" s="83" t="s">
        <v>10972</v>
      </c>
      <c r="C15440" s="83" t="s">
        <v>232</v>
      </c>
      <c r="D15440" s="84">
        <v>3579.87</v>
      </c>
      <c r="E15440" s="522" t="s">
        <v>12890</v>
      </c>
    </row>
    <row r="15441" spans="1:5" ht="13.5" x14ac:dyDescent="0.25">
      <c r="A15441" s="83">
        <v>4094</v>
      </c>
      <c r="B15441" s="83" t="s">
        <v>10973</v>
      </c>
      <c r="C15441" s="83" t="s">
        <v>547</v>
      </c>
      <c r="D15441" s="84">
        <v>28.83</v>
      </c>
      <c r="E15441" s="522" t="s">
        <v>12890</v>
      </c>
    </row>
    <row r="15442" spans="1:5" ht="13.5" x14ac:dyDescent="0.25">
      <c r="A15442" s="83">
        <v>40988</v>
      </c>
      <c r="B15442" s="83" t="s">
        <v>10974</v>
      </c>
      <c r="C15442" s="83" t="s">
        <v>232</v>
      </c>
      <c r="D15442" s="84">
        <v>5068.3</v>
      </c>
      <c r="E15442" s="522" t="s">
        <v>12890</v>
      </c>
    </row>
    <row r="15443" spans="1:5" ht="13.5" x14ac:dyDescent="0.25">
      <c r="A15443" s="83">
        <v>4095</v>
      </c>
      <c r="B15443" s="83" t="s">
        <v>10975</v>
      </c>
      <c r="C15443" s="83" t="s">
        <v>547</v>
      </c>
      <c r="D15443" s="84">
        <v>20.82</v>
      </c>
      <c r="E15443" s="522" t="s">
        <v>12890</v>
      </c>
    </row>
    <row r="15444" spans="1:5" ht="13.5" x14ac:dyDescent="0.25">
      <c r="A15444" s="83">
        <v>40990</v>
      </c>
      <c r="B15444" s="83" t="s">
        <v>10976</v>
      </c>
      <c r="C15444" s="83" t="s">
        <v>232</v>
      </c>
      <c r="D15444" s="84">
        <v>3658.54</v>
      </c>
      <c r="E15444" s="522" t="s">
        <v>12890</v>
      </c>
    </row>
    <row r="15445" spans="1:5" ht="13.5" x14ac:dyDescent="0.25">
      <c r="A15445" s="83">
        <v>4097</v>
      </c>
      <c r="B15445" s="83" t="s">
        <v>10977</v>
      </c>
      <c r="C15445" s="83" t="s">
        <v>547</v>
      </c>
      <c r="D15445" s="84">
        <v>24.81</v>
      </c>
      <c r="E15445" s="522" t="s">
        <v>12890</v>
      </c>
    </row>
    <row r="15446" spans="1:5" ht="13.5" x14ac:dyDescent="0.25">
      <c r="A15446" s="83">
        <v>40994</v>
      </c>
      <c r="B15446" s="83" t="s">
        <v>10978</v>
      </c>
      <c r="C15446" s="83" t="s">
        <v>232</v>
      </c>
      <c r="D15446" s="84">
        <v>4360.9399999999996</v>
      </c>
      <c r="E15446" s="522" t="s">
        <v>12890</v>
      </c>
    </row>
    <row r="15447" spans="1:5" ht="13.5" x14ac:dyDescent="0.25">
      <c r="A15447" s="83">
        <v>4096</v>
      </c>
      <c r="B15447" s="83" t="s">
        <v>10979</v>
      </c>
      <c r="C15447" s="83" t="s">
        <v>547</v>
      </c>
      <c r="D15447" s="84">
        <v>25.05</v>
      </c>
      <c r="E15447" s="522" t="s">
        <v>12890</v>
      </c>
    </row>
    <row r="15448" spans="1:5" ht="13.5" x14ac:dyDescent="0.25">
      <c r="A15448" s="83">
        <v>40992</v>
      </c>
      <c r="B15448" s="83" t="s">
        <v>10980</v>
      </c>
      <c r="C15448" s="83" t="s">
        <v>232</v>
      </c>
      <c r="D15448" s="84">
        <v>4403.3</v>
      </c>
      <c r="E15448" s="522" t="s">
        <v>12890</v>
      </c>
    </row>
    <row r="15449" spans="1:5" ht="13.5" x14ac:dyDescent="0.25">
      <c r="A15449" s="83">
        <v>4114</v>
      </c>
      <c r="B15449" s="83" t="s">
        <v>10982</v>
      </c>
      <c r="C15449" s="83" t="s">
        <v>225</v>
      </c>
      <c r="D15449" s="84">
        <v>74.31</v>
      </c>
      <c r="E15449" s="522" t="s">
        <v>12890</v>
      </c>
    </row>
    <row r="15450" spans="1:5" ht="13.5" x14ac:dyDescent="0.25">
      <c r="A15450" s="83">
        <v>36797</v>
      </c>
      <c r="B15450" s="83" t="s">
        <v>10983</v>
      </c>
      <c r="C15450" s="83" t="s">
        <v>225</v>
      </c>
      <c r="D15450" s="84">
        <v>66.16</v>
      </c>
      <c r="E15450" s="522" t="s">
        <v>12890</v>
      </c>
    </row>
    <row r="15451" spans="1:5" ht="13.5" x14ac:dyDescent="0.25">
      <c r="A15451" s="83">
        <v>4107</v>
      </c>
      <c r="B15451" s="83" t="s">
        <v>10984</v>
      </c>
      <c r="C15451" s="83" t="s">
        <v>225</v>
      </c>
      <c r="D15451" s="84">
        <v>62.38</v>
      </c>
      <c r="E15451" s="522" t="s">
        <v>12890</v>
      </c>
    </row>
    <row r="15452" spans="1:5" ht="13.5" x14ac:dyDescent="0.25">
      <c r="A15452" s="83">
        <v>4102</v>
      </c>
      <c r="B15452" s="83" t="s">
        <v>10985</v>
      </c>
      <c r="C15452" s="83" t="s">
        <v>225</v>
      </c>
      <c r="D15452" s="84">
        <v>76.150000000000006</v>
      </c>
      <c r="E15452" s="522" t="s">
        <v>12890</v>
      </c>
    </row>
    <row r="15453" spans="1:5" ht="13.5" x14ac:dyDescent="0.25">
      <c r="A15453" s="83">
        <v>36799</v>
      </c>
      <c r="B15453" s="83" t="s">
        <v>10986</v>
      </c>
      <c r="C15453" s="83" t="s">
        <v>225</v>
      </c>
      <c r="D15453" s="84">
        <v>64.22</v>
      </c>
      <c r="E15453" s="522" t="s">
        <v>12890</v>
      </c>
    </row>
    <row r="15454" spans="1:5" ht="13.5" x14ac:dyDescent="0.25">
      <c r="A15454" s="83">
        <v>2747</v>
      </c>
      <c r="B15454" s="83" t="s">
        <v>10987</v>
      </c>
      <c r="C15454" s="83" t="s">
        <v>206</v>
      </c>
      <c r="D15454" s="84">
        <v>27.38</v>
      </c>
      <c r="E15454" s="522" t="s">
        <v>12890</v>
      </c>
    </row>
    <row r="15455" spans="1:5" ht="13.5" x14ac:dyDescent="0.25">
      <c r="A15455" s="83">
        <v>21138</v>
      </c>
      <c r="B15455" s="83" t="s">
        <v>10988</v>
      </c>
      <c r="C15455" s="83" t="s">
        <v>206</v>
      </c>
      <c r="D15455" s="84">
        <v>8.68</v>
      </c>
      <c r="E15455" s="522" t="s">
        <v>12890</v>
      </c>
    </row>
    <row r="15456" spans="1:5" ht="13.5" x14ac:dyDescent="0.25">
      <c r="A15456" s="83">
        <v>10826</v>
      </c>
      <c r="B15456" s="83" t="s">
        <v>10989</v>
      </c>
      <c r="C15456" s="83" t="s">
        <v>225</v>
      </c>
      <c r="D15456" s="84">
        <v>71.83</v>
      </c>
      <c r="E15456" s="522" t="s">
        <v>12890</v>
      </c>
    </row>
    <row r="15457" spans="1:5" ht="13.5" x14ac:dyDescent="0.25">
      <c r="A15457" s="83">
        <v>365</v>
      </c>
      <c r="B15457" s="83" t="s">
        <v>10990</v>
      </c>
      <c r="C15457" s="83" t="s">
        <v>225</v>
      </c>
      <c r="D15457" s="84">
        <v>44.54</v>
      </c>
      <c r="E15457" s="522" t="s">
        <v>12890</v>
      </c>
    </row>
    <row r="15458" spans="1:5" ht="13.5" x14ac:dyDescent="0.25">
      <c r="A15458" s="83">
        <v>38639</v>
      </c>
      <c r="B15458" s="83" t="s">
        <v>13551</v>
      </c>
      <c r="C15458" s="83" t="s">
        <v>225</v>
      </c>
      <c r="D15458" s="84">
        <v>172.41</v>
      </c>
      <c r="E15458" s="522" t="s">
        <v>12890</v>
      </c>
    </row>
    <row r="15459" spans="1:5" ht="13.5" x14ac:dyDescent="0.25">
      <c r="A15459" s="83">
        <v>38640</v>
      </c>
      <c r="B15459" s="83" t="s">
        <v>10992</v>
      </c>
      <c r="C15459" s="83" t="s">
        <v>225</v>
      </c>
      <c r="D15459" s="84">
        <v>2.58</v>
      </c>
      <c r="E15459" s="522" t="s">
        <v>12890</v>
      </c>
    </row>
    <row r="15460" spans="1:5" ht="13.5" x14ac:dyDescent="0.25">
      <c r="A15460" s="83">
        <v>358</v>
      </c>
      <c r="B15460" s="83" t="s">
        <v>10993</v>
      </c>
      <c r="C15460" s="83" t="s">
        <v>225</v>
      </c>
      <c r="D15460" s="84">
        <v>53.16</v>
      </c>
      <c r="E15460" s="522" t="s">
        <v>12890</v>
      </c>
    </row>
    <row r="15461" spans="1:5" ht="13.5" x14ac:dyDescent="0.25">
      <c r="A15461" s="83">
        <v>359</v>
      </c>
      <c r="B15461" s="83" t="s">
        <v>10994</v>
      </c>
      <c r="C15461" s="83" t="s">
        <v>225</v>
      </c>
      <c r="D15461" s="84">
        <v>109.19</v>
      </c>
      <c r="E15461" s="522" t="s">
        <v>12890</v>
      </c>
    </row>
    <row r="15462" spans="1:5" ht="13.5" x14ac:dyDescent="0.25">
      <c r="A15462" s="83">
        <v>38641</v>
      </c>
      <c r="B15462" s="83" t="s">
        <v>13552</v>
      </c>
      <c r="C15462" s="83" t="s">
        <v>225</v>
      </c>
      <c r="D15462" s="84">
        <v>107.75</v>
      </c>
      <c r="E15462" s="522" t="s">
        <v>12890</v>
      </c>
    </row>
    <row r="15463" spans="1:5" ht="13.5" x14ac:dyDescent="0.25">
      <c r="A15463" s="83">
        <v>360</v>
      </c>
      <c r="B15463" s="83" t="s">
        <v>10996</v>
      </c>
      <c r="C15463" s="83" t="s">
        <v>225</v>
      </c>
      <c r="D15463" s="84">
        <v>2.5</v>
      </c>
      <c r="E15463" s="522" t="s">
        <v>12890</v>
      </c>
    </row>
    <row r="15464" spans="1:5" ht="13.5" x14ac:dyDescent="0.25">
      <c r="A15464" s="83">
        <v>42430</v>
      </c>
      <c r="B15464" s="83" t="s">
        <v>10997</v>
      </c>
      <c r="C15464" s="83" t="s">
        <v>225</v>
      </c>
      <c r="D15464" s="84">
        <v>6377.55</v>
      </c>
      <c r="E15464" s="522" t="s">
        <v>12890</v>
      </c>
    </row>
    <row r="15465" spans="1:5" ht="13.5" x14ac:dyDescent="0.25">
      <c r="A15465" s="83">
        <v>4209</v>
      </c>
      <c r="B15465" s="83" t="s">
        <v>11004</v>
      </c>
      <c r="C15465" s="83" t="s">
        <v>225</v>
      </c>
      <c r="D15465" s="84">
        <v>23.7</v>
      </c>
      <c r="E15465" s="522" t="s">
        <v>12890</v>
      </c>
    </row>
    <row r="15466" spans="1:5" ht="13.5" x14ac:dyDescent="0.25">
      <c r="A15466" s="83">
        <v>4180</v>
      </c>
      <c r="B15466" s="83" t="s">
        <v>11005</v>
      </c>
      <c r="C15466" s="83" t="s">
        <v>225</v>
      </c>
      <c r="D15466" s="84">
        <v>17.84</v>
      </c>
      <c r="E15466" s="522" t="s">
        <v>12890</v>
      </c>
    </row>
    <row r="15467" spans="1:5" ht="13.5" x14ac:dyDescent="0.25">
      <c r="A15467" s="83">
        <v>4177</v>
      </c>
      <c r="B15467" s="83" t="s">
        <v>11006</v>
      </c>
      <c r="C15467" s="83" t="s">
        <v>225</v>
      </c>
      <c r="D15467" s="84">
        <v>5.92</v>
      </c>
      <c r="E15467" s="522" t="s">
        <v>12890</v>
      </c>
    </row>
    <row r="15468" spans="1:5" ht="13.5" x14ac:dyDescent="0.25">
      <c r="A15468" s="83">
        <v>4179</v>
      </c>
      <c r="B15468" s="83" t="s">
        <v>11007</v>
      </c>
      <c r="C15468" s="83" t="s">
        <v>225</v>
      </c>
      <c r="D15468" s="84">
        <v>12.11</v>
      </c>
      <c r="E15468" s="522" t="s">
        <v>12890</v>
      </c>
    </row>
    <row r="15469" spans="1:5" ht="13.5" x14ac:dyDescent="0.25">
      <c r="A15469" s="83">
        <v>4208</v>
      </c>
      <c r="B15469" s="83" t="s">
        <v>11008</v>
      </c>
      <c r="C15469" s="83" t="s">
        <v>225</v>
      </c>
      <c r="D15469" s="84">
        <v>56.4</v>
      </c>
      <c r="E15469" s="522" t="s">
        <v>12890</v>
      </c>
    </row>
    <row r="15470" spans="1:5" ht="13.5" x14ac:dyDescent="0.25">
      <c r="A15470" s="83">
        <v>4181</v>
      </c>
      <c r="B15470" s="83" t="s">
        <v>11009</v>
      </c>
      <c r="C15470" s="83" t="s">
        <v>225</v>
      </c>
      <c r="D15470" s="84">
        <v>36.85</v>
      </c>
      <c r="E15470" s="522" t="s">
        <v>12890</v>
      </c>
    </row>
    <row r="15471" spans="1:5" ht="13.5" x14ac:dyDescent="0.25">
      <c r="A15471" s="83">
        <v>4178</v>
      </c>
      <c r="B15471" s="83" t="s">
        <v>11010</v>
      </c>
      <c r="C15471" s="83" t="s">
        <v>225</v>
      </c>
      <c r="D15471" s="84">
        <v>8.2100000000000009</v>
      </c>
      <c r="E15471" s="522" t="s">
        <v>12890</v>
      </c>
    </row>
    <row r="15472" spans="1:5" ht="13.5" x14ac:dyDescent="0.25">
      <c r="A15472" s="83">
        <v>4182</v>
      </c>
      <c r="B15472" s="83" t="s">
        <v>11011</v>
      </c>
      <c r="C15472" s="83" t="s">
        <v>225</v>
      </c>
      <c r="D15472" s="84">
        <v>91.75</v>
      </c>
      <c r="E15472" s="522" t="s">
        <v>12890</v>
      </c>
    </row>
    <row r="15473" spans="1:5" ht="13.5" x14ac:dyDescent="0.25">
      <c r="A15473" s="83">
        <v>4183</v>
      </c>
      <c r="B15473" s="83" t="s">
        <v>11012</v>
      </c>
      <c r="C15473" s="83" t="s">
        <v>225</v>
      </c>
      <c r="D15473" s="84">
        <v>147.72</v>
      </c>
      <c r="E15473" s="522" t="s">
        <v>12890</v>
      </c>
    </row>
    <row r="15474" spans="1:5" ht="13.5" x14ac:dyDescent="0.25">
      <c r="A15474" s="83">
        <v>4184</v>
      </c>
      <c r="B15474" s="83" t="s">
        <v>11013</v>
      </c>
      <c r="C15474" s="83" t="s">
        <v>225</v>
      </c>
      <c r="D15474" s="84">
        <v>326.07</v>
      </c>
      <c r="E15474" s="522" t="s">
        <v>12890</v>
      </c>
    </row>
    <row r="15475" spans="1:5" ht="13.5" x14ac:dyDescent="0.25">
      <c r="A15475" s="83">
        <v>4185</v>
      </c>
      <c r="B15475" s="83" t="s">
        <v>11014</v>
      </c>
      <c r="C15475" s="83" t="s">
        <v>225</v>
      </c>
      <c r="D15475" s="84">
        <v>541.79</v>
      </c>
      <c r="E15475" s="522" t="s">
        <v>12890</v>
      </c>
    </row>
    <row r="15476" spans="1:5" ht="13.5" x14ac:dyDescent="0.25">
      <c r="A15476" s="83">
        <v>4205</v>
      </c>
      <c r="B15476" s="83" t="s">
        <v>11015</v>
      </c>
      <c r="C15476" s="83" t="s">
        <v>225</v>
      </c>
      <c r="D15476" s="84">
        <v>31.29</v>
      </c>
      <c r="E15476" s="522" t="s">
        <v>12890</v>
      </c>
    </row>
    <row r="15477" spans="1:5" ht="13.5" x14ac:dyDescent="0.25">
      <c r="A15477" s="83">
        <v>4192</v>
      </c>
      <c r="B15477" s="83" t="s">
        <v>11016</v>
      </c>
      <c r="C15477" s="83" t="s">
        <v>225</v>
      </c>
      <c r="D15477" s="84">
        <v>31.29</v>
      </c>
      <c r="E15477" s="522" t="s">
        <v>12890</v>
      </c>
    </row>
    <row r="15478" spans="1:5" ht="13.5" x14ac:dyDescent="0.25">
      <c r="A15478" s="83">
        <v>4191</v>
      </c>
      <c r="B15478" s="83" t="s">
        <v>11017</v>
      </c>
      <c r="C15478" s="83" t="s">
        <v>225</v>
      </c>
      <c r="D15478" s="84">
        <v>31.29</v>
      </c>
      <c r="E15478" s="522" t="s">
        <v>12890</v>
      </c>
    </row>
    <row r="15479" spans="1:5" ht="13.5" x14ac:dyDescent="0.25">
      <c r="A15479" s="83">
        <v>4207</v>
      </c>
      <c r="B15479" s="83" t="s">
        <v>11018</v>
      </c>
      <c r="C15479" s="83" t="s">
        <v>225</v>
      </c>
      <c r="D15479" s="84">
        <v>25.18</v>
      </c>
      <c r="E15479" s="522" t="s">
        <v>12890</v>
      </c>
    </row>
    <row r="15480" spans="1:5" ht="13.5" x14ac:dyDescent="0.25">
      <c r="A15480" s="83">
        <v>4206</v>
      </c>
      <c r="B15480" s="83" t="s">
        <v>11019</v>
      </c>
      <c r="C15480" s="83" t="s">
        <v>225</v>
      </c>
      <c r="D15480" s="84">
        <v>24.45</v>
      </c>
      <c r="E15480" s="522" t="s">
        <v>12890</v>
      </c>
    </row>
    <row r="15481" spans="1:5" ht="13.5" x14ac:dyDescent="0.25">
      <c r="A15481" s="83">
        <v>4190</v>
      </c>
      <c r="B15481" s="83" t="s">
        <v>11020</v>
      </c>
      <c r="C15481" s="83" t="s">
        <v>225</v>
      </c>
      <c r="D15481" s="84">
        <v>24.45</v>
      </c>
      <c r="E15481" s="522" t="s">
        <v>12890</v>
      </c>
    </row>
    <row r="15482" spans="1:5" ht="13.5" x14ac:dyDescent="0.25">
      <c r="A15482" s="83">
        <v>4186</v>
      </c>
      <c r="B15482" s="83" t="s">
        <v>11021</v>
      </c>
      <c r="C15482" s="83" t="s">
        <v>225</v>
      </c>
      <c r="D15482" s="84">
        <v>7.23</v>
      </c>
      <c r="E15482" s="522" t="s">
        <v>12890</v>
      </c>
    </row>
    <row r="15483" spans="1:5" ht="13.5" x14ac:dyDescent="0.25">
      <c r="A15483" s="83">
        <v>4188</v>
      </c>
      <c r="B15483" s="83" t="s">
        <v>11022</v>
      </c>
      <c r="C15483" s="83" t="s">
        <v>225</v>
      </c>
      <c r="D15483" s="84">
        <v>14.75</v>
      </c>
      <c r="E15483" s="522" t="s">
        <v>12890</v>
      </c>
    </row>
    <row r="15484" spans="1:5" ht="13.5" x14ac:dyDescent="0.25">
      <c r="A15484" s="83">
        <v>4189</v>
      </c>
      <c r="B15484" s="83" t="s">
        <v>11023</v>
      </c>
      <c r="C15484" s="83" t="s">
        <v>225</v>
      </c>
      <c r="D15484" s="84">
        <v>14.75</v>
      </c>
      <c r="E15484" s="522" t="s">
        <v>12890</v>
      </c>
    </row>
    <row r="15485" spans="1:5" ht="13.5" x14ac:dyDescent="0.25">
      <c r="A15485" s="83">
        <v>4197</v>
      </c>
      <c r="B15485" s="83" t="s">
        <v>11024</v>
      </c>
      <c r="C15485" s="83" t="s">
        <v>225</v>
      </c>
      <c r="D15485" s="84">
        <v>78.12</v>
      </c>
      <c r="E15485" s="522" t="s">
        <v>12890</v>
      </c>
    </row>
    <row r="15486" spans="1:5" ht="13.5" x14ac:dyDescent="0.25">
      <c r="A15486" s="83">
        <v>4194</v>
      </c>
      <c r="B15486" s="83" t="s">
        <v>11025</v>
      </c>
      <c r="C15486" s="83" t="s">
        <v>225</v>
      </c>
      <c r="D15486" s="84">
        <v>47.21</v>
      </c>
      <c r="E15486" s="522" t="s">
        <v>12890</v>
      </c>
    </row>
    <row r="15487" spans="1:5" ht="13.5" x14ac:dyDescent="0.25">
      <c r="A15487" s="83">
        <v>4193</v>
      </c>
      <c r="B15487" s="83" t="s">
        <v>11026</v>
      </c>
      <c r="C15487" s="83" t="s">
        <v>225</v>
      </c>
      <c r="D15487" s="84">
        <v>47.21</v>
      </c>
      <c r="E15487" s="522" t="s">
        <v>12890</v>
      </c>
    </row>
    <row r="15488" spans="1:5" ht="13.5" x14ac:dyDescent="0.25">
      <c r="A15488" s="83">
        <v>4204</v>
      </c>
      <c r="B15488" s="83" t="s">
        <v>11027</v>
      </c>
      <c r="C15488" s="83" t="s">
        <v>225</v>
      </c>
      <c r="D15488" s="84">
        <v>47.21</v>
      </c>
      <c r="E15488" s="522" t="s">
        <v>12890</v>
      </c>
    </row>
    <row r="15489" spans="1:5" ht="13.5" x14ac:dyDescent="0.25">
      <c r="A15489" s="83">
        <v>4187</v>
      </c>
      <c r="B15489" s="83" t="s">
        <v>11028</v>
      </c>
      <c r="C15489" s="83" t="s">
        <v>225</v>
      </c>
      <c r="D15489" s="84">
        <v>9.41</v>
      </c>
      <c r="E15489" s="522" t="s">
        <v>12890</v>
      </c>
    </row>
    <row r="15490" spans="1:5" ht="13.5" x14ac:dyDescent="0.25">
      <c r="A15490" s="83">
        <v>4202</v>
      </c>
      <c r="B15490" s="83" t="s">
        <v>11029</v>
      </c>
      <c r="C15490" s="83" t="s">
        <v>225</v>
      </c>
      <c r="D15490" s="84">
        <v>142.68</v>
      </c>
      <c r="E15490" s="522" t="s">
        <v>12890</v>
      </c>
    </row>
    <row r="15491" spans="1:5" ht="13.5" x14ac:dyDescent="0.25">
      <c r="A15491" s="83">
        <v>4203</v>
      </c>
      <c r="B15491" s="83" t="s">
        <v>11030</v>
      </c>
      <c r="C15491" s="83" t="s">
        <v>225</v>
      </c>
      <c r="D15491" s="84">
        <v>126.01</v>
      </c>
      <c r="E15491" s="522" t="s">
        <v>12890</v>
      </c>
    </row>
    <row r="15492" spans="1:5" ht="13.5" x14ac:dyDescent="0.25">
      <c r="A15492" s="83">
        <v>40368</v>
      </c>
      <c r="B15492" s="83" t="s">
        <v>11031</v>
      </c>
      <c r="C15492" s="83" t="s">
        <v>225</v>
      </c>
      <c r="D15492" s="84">
        <v>44.97</v>
      </c>
      <c r="E15492" s="522" t="s">
        <v>12890</v>
      </c>
    </row>
    <row r="15493" spans="1:5" ht="13.5" x14ac:dyDescent="0.25">
      <c r="A15493" s="83">
        <v>40365</v>
      </c>
      <c r="B15493" s="83" t="s">
        <v>11032</v>
      </c>
      <c r="C15493" s="83" t="s">
        <v>225</v>
      </c>
      <c r="D15493" s="84">
        <v>30.34</v>
      </c>
      <c r="E15493" s="522" t="s">
        <v>12890</v>
      </c>
    </row>
    <row r="15494" spans="1:5" ht="13.5" x14ac:dyDescent="0.25">
      <c r="A15494" s="83">
        <v>40356</v>
      </c>
      <c r="B15494" s="83" t="s">
        <v>11033</v>
      </c>
      <c r="C15494" s="83" t="s">
        <v>225</v>
      </c>
      <c r="D15494" s="84">
        <v>10.36</v>
      </c>
      <c r="E15494" s="522" t="s">
        <v>12890</v>
      </c>
    </row>
    <row r="15495" spans="1:5" ht="13.5" x14ac:dyDescent="0.25">
      <c r="A15495" s="83">
        <v>40362</v>
      </c>
      <c r="B15495" s="83" t="s">
        <v>11034</v>
      </c>
      <c r="C15495" s="83" t="s">
        <v>225</v>
      </c>
      <c r="D15495" s="84">
        <v>20.09</v>
      </c>
      <c r="E15495" s="522" t="s">
        <v>12890</v>
      </c>
    </row>
    <row r="15496" spans="1:5" ht="13.5" x14ac:dyDescent="0.25">
      <c r="A15496" s="83">
        <v>40374</v>
      </c>
      <c r="B15496" s="83" t="s">
        <v>11035</v>
      </c>
      <c r="C15496" s="83" t="s">
        <v>225</v>
      </c>
      <c r="D15496" s="84">
        <v>117.54</v>
      </c>
      <c r="E15496" s="522" t="s">
        <v>12890</v>
      </c>
    </row>
    <row r="15497" spans="1:5" ht="13.5" x14ac:dyDescent="0.25">
      <c r="A15497" s="83">
        <v>40371</v>
      </c>
      <c r="B15497" s="83" t="s">
        <v>11036</v>
      </c>
      <c r="C15497" s="83" t="s">
        <v>225</v>
      </c>
      <c r="D15497" s="84">
        <v>73.989999999999995</v>
      </c>
      <c r="E15497" s="522" t="s">
        <v>12890</v>
      </c>
    </row>
    <row r="15498" spans="1:5" ht="13.5" x14ac:dyDescent="0.25">
      <c r="A15498" s="83">
        <v>40359</v>
      </c>
      <c r="B15498" s="83" t="s">
        <v>11037</v>
      </c>
      <c r="C15498" s="83" t="s">
        <v>225</v>
      </c>
      <c r="D15498" s="84">
        <v>13.39</v>
      </c>
      <c r="E15498" s="522" t="s">
        <v>12890</v>
      </c>
    </row>
    <row r="15499" spans="1:5" ht="13.5" x14ac:dyDescent="0.25">
      <c r="A15499" s="83">
        <v>7595</v>
      </c>
      <c r="B15499" s="83" t="s">
        <v>13553</v>
      </c>
      <c r="C15499" s="83" t="s">
        <v>547</v>
      </c>
      <c r="D15499" s="84">
        <v>16.5</v>
      </c>
      <c r="E15499" s="522" t="s">
        <v>12890</v>
      </c>
    </row>
    <row r="15500" spans="1:5" ht="13.5" x14ac:dyDescent="0.25">
      <c r="A15500" s="83">
        <v>41094</v>
      </c>
      <c r="B15500" s="83" t="s">
        <v>11039</v>
      </c>
      <c r="C15500" s="83" t="s">
        <v>232</v>
      </c>
      <c r="D15500" s="84">
        <v>2899.67</v>
      </c>
      <c r="E15500" s="522" t="s">
        <v>12890</v>
      </c>
    </row>
    <row r="15501" spans="1:5" ht="13.5" x14ac:dyDescent="0.25">
      <c r="A15501" s="83">
        <v>39609</v>
      </c>
      <c r="B15501" s="83" t="s">
        <v>11040</v>
      </c>
      <c r="C15501" s="83" t="s">
        <v>225</v>
      </c>
      <c r="D15501" s="84">
        <v>76112.009999999995</v>
      </c>
      <c r="E15501" s="522" t="s">
        <v>12890</v>
      </c>
    </row>
    <row r="15502" spans="1:5" ht="13.5" x14ac:dyDescent="0.25">
      <c r="A15502" s="83">
        <v>39610</v>
      </c>
      <c r="B15502" s="83" t="s">
        <v>11041</v>
      </c>
      <c r="C15502" s="83" t="s">
        <v>225</v>
      </c>
      <c r="D15502" s="84">
        <v>111099.79</v>
      </c>
      <c r="E15502" s="522" t="s">
        <v>12890</v>
      </c>
    </row>
    <row r="15503" spans="1:5" ht="13.5" x14ac:dyDescent="0.25">
      <c r="A15503" s="83">
        <v>39611</v>
      </c>
      <c r="B15503" s="83" t="s">
        <v>11042</v>
      </c>
      <c r="C15503" s="83" t="s">
        <v>225</v>
      </c>
      <c r="D15503" s="84">
        <v>134448.93</v>
      </c>
      <c r="E15503" s="522" t="s">
        <v>12890</v>
      </c>
    </row>
    <row r="15504" spans="1:5" ht="13.5" x14ac:dyDescent="0.25">
      <c r="A15504" s="83">
        <v>39612</v>
      </c>
      <c r="B15504" s="83" t="s">
        <v>11043</v>
      </c>
      <c r="C15504" s="83" t="s">
        <v>225</v>
      </c>
      <c r="D15504" s="84">
        <v>210617.28</v>
      </c>
      <c r="E15504" s="522" t="s">
        <v>12890</v>
      </c>
    </row>
    <row r="15505" spans="1:5" ht="13.5" x14ac:dyDescent="0.25">
      <c r="A15505" s="83">
        <v>39608</v>
      </c>
      <c r="B15505" s="83" t="s">
        <v>11044</v>
      </c>
      <c r="C15505" s="83" t="s">
        <v>225</v>
      </c>
      <c r="D15505" s="84">
        <v>60858.36</v>
      </c>
      <c r="E15505" s="522" t="s">
        <v>12890</v>
      </c>
    </row>
    <row r="15506" spans="1:5" ht="13.5" x14ac:dyDescent="0.25">
      <c r="A15506" s="83">
        <v>38175</v>
      </c>
      <c r="B15506" s="83" t="s">
        <v>11045</v>
      </c>
      <c r="C15506" s="83" t="s">
        <v>225</v>
      </c>
      <c r="D15506" s="84">
        <v>4.5199999999999996</v>
      </c>
      <c r="E15506" s="522" t="s">
        <v>12890</v>
      </c>
    </row>
    <row r="15507" spans="1:5" ht="13.5" x14ac:dyDescent="0.25">
      <c r="A15507" s="83">
        <v>38176</v>
      </c>
      <c r="B15507" s="83" t="s">
        <v>11046</v>
      </c>
      <c r="C15507" s="83" t="s">
        <v>225</v>
      </c>
      <c r="D15507" s="84">
        <v>13.3</v>
      </c>
      <c r="E15507" s="522" t="s">
        <v>12890</v>
      </c>
    </row>
    <row r="15508" spans="1:5" ht="13.5" x14ac:dyDescent="0.25">
      <c r="A15508" s="83">
        <v>36152</v>
      </c>
      <c r="B15508" s="83" t="s">
        <v>11047</v>
      </c>
      <c r="C15508" s="83" t="s">
        <v>225</v>
      </c>
      <c r="D15508" s="84">
        <v>5.61</v>
      </c>
      <c r="E15508" s="522" t="s">
        <v>12890</v>
      </c>
    </row>
    <row r="15509" spans="1:5" ht="13.5" x14ac:dyDescent="0.25">
      <c r="A15509" s="83">
        <v>11138</v>
      </c>
      <c r="B15509" s="83" t="s">
        <v>11048</v>
      </c>
      <c r="C15509" s="83" t="s">
        <v>7331</v>
      </c>
      <c r="D15509" s="84">
        <v>4.05</v>
      </c>
      <c r="E15509" s="522" t="s">
        <v>12890</v>
      </c>
    </row>
    <row r="15510" spans="1:5" ht="13.5" x14ac:dyDescent="0.25">
      <c r="A15510" s="83">
        <v>4221</v>
      </c>
      <c r="B15510" s="83" t="s">
        <v>11049</v>
      </c>
      <c r="C15510" s="83" t="s">
        <v>7331</v>
      </c>
      <c r="D15510" s="84">
        <v>6.29</v>
      </c>
      <c r="E15510" s="522" t="s">
        <v>12890</v>
      </c>
    </row>
    <row r="15511" spans="1:5" ht="13.5" x14ac:dyDescent="0.25">
      <c r="A15511" s="83">
        <v>4227</v>
      </c>
      <c r="B15511" s="83" t="s">
        <v>11050</v>
      </c>
      <c r="C15511" s="83" t="s">
        <v>7331</v>
      </c>
      <c r="D15511" s="84">
        <v>23.65</v>
      </c>
      <c r="E15511" s="522" t="s">
        <v>12890</v>
      </c>
    </row>
    <row r="15512" spans="1:5" ht="13.5" x14ac:dyDescent="0.25">
      <c r="A15512" s="83">
        <v>38170</v>
      </c>
      <c r="B15512" s="83" t="s">
        <v>11051</v>
      </c>
      <c r="C15512" s="83" t="s">
        <v>225</v>
      </c>
      <c r="D15512" s="84">
        <v>19.77</v>
      </c>
      <c r="E15512" s="522" t="s">
        <v>12890</v>
      </c>
    </row>
    <row r="15513" spans="1:5" ht="13.5" x14ac:dyDescent="0.25">
      <c r="A15513" s="83">
        <v>4252</v>
      </c>
      <c r="B15513" s="83" t="s">
        <v>11052</v>
      </c>
      <c r="C15513" s="83" t="s">
        <v>547</v>
      </c>
      <c r="D15513" s="84">
        <v>26.41</v>
      </c>
      <c r="E15513" s="522" t="s">
        <v>12890</v>
      </c>
    </row>
    <row r="15514" spans="1:5" ht="13.5" x14ac:dyDescent="0.25">
      <c r="A15514" s="83">
        <v>40980</v>
      </c>
      <c r="B15514" s="83" t="s">
        <v>11053</v>
      </c>
      <c r="C15514" s="83" t="s">
        <v>232</v>
      </c>
      <c r="D15514" s="84">
        <v>4643.34</v>
      </c>
      <c r="E15514" s="522" t="s">
        <v>12890</v>
      </c>
    </row>
    <row r="15515" spans="1:5" ht="13.5" x14ac:dyDescent="0.25">
      <c r="A15515" s="83">
        <v>4243</v>
      </c>
      <c r="B15515" s="83" t="s">
        <v>11054</v>
      </c>
      <c r="C15515" s="83" t="s">
        <v>547</v>
      </c>
      <c r="D15515" s="84">
        <v>19.46</v>
      </c>
      <c r="E15515" s="522" t="s">
        <v>12890</v>
      </c>
    </row>
    <row r="15516" spans="1:5" ht="13.5" x14ac:dyDescent="0.25">
      <c r="A15516" s="83">
        <v>41031</v>
      </c>
      <c r="B15516" s="83" t="s">
        <v>11055</v>
      </c>
      <c r="C15516" s="83" t="s">
        <v>232</v>
      </c>
      <c r="D15516" s="84">
        <v>3421.93</v>
      </c>
      <c r="E15516" s="522" t="s">
        <v>12890</v>
      </c>
    </row>
    <row r="15517" spans="1:5" ht="13.5" x14ac:dyDescent="0.25">
      <c r="A15517" s="83">
        <v>37666</v>
      </c>
      <c r="B15517" s="83" t="s">
        <v>11056</v>
      </c>
      <c r="C15517" s="83" t="s">
        <v>547</v>
      </c>
      <c r="D15517" s="84">
        <v>18.79</v>
      </c>
      <c r="E15517" s="522" t="s">
        <v>12890</v>
      </c>
    </row>
    <row r="15518" spans="1:5" ht="13.5" x14ac:dyDescent="0.25">
      <c r="A15518" s="83">
        <v>40986</v>
      </c>
      <c r="B15518" s="83" t="s">
        <v>11057</v>
      </c>
      <c r="C15518" s="83" t="s">
        <v>232</v>
      </c>
      <c r="D15518" s="84">
        <v>3302.29</v>
      </c>
      <c r="E15518" s="522" t="s">
        <v>12890</v>
      </c>
    </row>
    <row r="15519" spans="1:5" ht="13.5" x14ac:dyDescent="0.25">
      <c r="A15519" s="83">
        <v>4250</v>
      </c>
      <c r="B15519" s="83" t="s">
        <v>11058</v>
      </c>
      <c r="C15519" s="83" t="s">
        <v>547</v>
      </c>
      <c r="D15519" s="84">
        <v>22.74</v>
      </c>
      <c r="E15519" s="522" t="s">
        <v>12890</v>
      </c>
    </row>
    <row r="15520" spans="1:5" ht="13.5" x14ac:dyDescent="0.25">
      <c r="A15520" s="83">
        <v>40978</v>
      </c>
      <c r="B15520" s="83" t="s">
        <v>11059</v>
      </c>
      <c r="C15520" s="83" t="s">
        <v>232</v>
      </c>
      <c r="D15520" s="84">
        <v>3995.94</v>
      </c>
      <c r="E15520" s="522" t="s">
        <v>12890</v>
      </c>
    </row>
    <row r="15521" spans="1:5" ht="13.5" x14ac:dyDescent="0.25">
      <c r="A15521" s="83">
        <v>41043</v>
      </c>
      <c r="B15521" s="83" t="s">
        <v>11061</v>
      </c>
      <c r="C15521" s="83" t="s">
        <v>232</v>
      </c>
      <c r="D15521" s="84">
        <v>4211.62</v>
      </c>
      <c r="E15521" s="522" t="s">
        <v>12890</v>
      </c>
    </row>
    <row r="15522" spans="1:5" ht="13.5" x14ac:dyDescent="0.25">
      <c r="A15522" s="83">
        <v>44501</v>
      </c>
      <c r="B15522" s="83" t="s">
        <v>13554</v>
      </c>
      <c r="C15522" s="83" t="s">
        <v>547</v>
      </c>
      <c r="D15522" s="84">
        <v>23.97</v>
      </c>
      <c r="E15522" s="522" t="s">
        <v>12890</v>
      </c>
    </row>
    <row r="15523" spans="1:5" ht="13.5" x14ac:dyDescent="0.25">
      <c r="A15523" s="83">
        <v>4234</v>
      </c>
      <c r="B15523" s="83" t="s">
        <v>11062</v>
      </c>
      <c r="C15523" s="83" t="s">
        <v>547</v>
      </c>
      <c r="D15523" s="84">
        <v>26.26</v>
      </c>
      <c r="E15523" s="522" t="s">
        <v>12890</v>
      </c>
    </row>
    <row r="15524" spans="1:5" ht="13.5" x14ac:dyDescent="0.25">
      <c r="A15524" s="83">
        <v>40987</v>
      </c>
      <c r="B15524" s="83" t="s">
        <v>11063</v>
      </c>
      <c r="C15524" s="83" t="s">
        <v>232</v>
      </c>
      <c r="D15524" s="84">
        <v>4613.6400000000003</v>
      </c>
      <c r="E15524" s="522" t="s">
        <v>12890</v>
      </c>
    </row>
    <row r="15525" spans="1:5" ht="13.5" x14ac:dyDescent="0.25">
      <c r="A15525" s="83">
        <v>4253</v>
      </c>
      <c r="B15525" s="83" t="s">
        <v>11064</v>
      </c>
      <c r="C15525" s="83" t="s">
        <v>547</v>
      </c>
      <c r="D15525" s="84">
        <v>20.82</v>
      </c>
      <c r="E15525" s="522" t="s">
        <v>12890</v>
      </c>
    </row>
    <row r="15526" spans="1:5" ht="13.5" x14ac:dyDescent="0.25">
      <c r="A15526" s="83">
        <v>40981</v>
      </c>
      <c r="B15526" s="83" t="s">
        <v>11065</v>
      </c>
      <c r="C15526" s="83" t="s">
        <v>232</v>
      </c>
      <c r="D15526" s="84">
        <v>3658.54</v>
      </c>
      <c r="E15526" s="522" t="s">
        <v>12890</v>
      </c>
    </row>
    <row r="15527" spans="1:5" ht="13.5" x14ac:dyDescent="0.25">
      <c r="A15527" s="83">
        <v>4254</v>
      </c>
      <c r="B15527" s="83" t="s">
        <v>11066</v>
      </c>
      <c r="C15527" s="83" t="s">
        <v>547</v>
      </c>
      <c r="D15527" s="84">
        <v>38.85</v>
      </c>
      <c r="E15527" s="522" t="s">
        <v>12890</v>
      </c>
    </row>
    <row r="15528" spans="1:5" ht="13.5" x14ac:dyDescent="0.25">
      <c r="A15528" s="83">
        <v>41036</v>
      </c>
      <c r="B15528" s="83" t="s">
        <v>11067</v>
      </c>
      <c r="C15528" s="83" t="s">
        <v>232</v>
      </c>
      <c r="D15528" s="84">
        <v>6826.58</v>
      </c>
      <c r="E15528" s="522" t="s">
        <v>12890</v>
      </c>
    </row>
    <row r="15529" spans="1:5" ht="13.5" x14ac:dyDescent="0.25">
      <c r="A15529" s="83">
        <v>4251</v>
      </c>
      <c r="B15529" s="83" t="s">
        <v>11068</v>
      </c>
      <c r="C15529" s="83" t="s">
        <v>547</v>
      </c>
      <c r="D15529" s="84">
        <v>23.49</v>
      </c>
      <c r="E15529" s="522" t="s">
        <v>12890</v>
      </c>
    </row>
    <row r="15530" spans="1:5" ht="13.5" x14ac:dyDescent="0.25">
      <c r="A15530" s="83">
        <v>40979</v>
      </c>
      <c r="B15530" s="83" t="s">
        <v>11069</v>
      </c>
      <c r="C15530" s="83" t="s">
        <v>232</v>
      </c>
      <c r="D15530" s="84">
        <v>4130.26</v>
      </c>
      <c r="E15530" s="522" t="s">
        <v>12890</v>
      </c>
    </row>
    <row r="15531" spans="1:5" ht="13.5" x14ac:dyDescent="0.25">
      <c r="A15531" s="83">
        <v>4230</v>
      </c>
      <c r="B15531" s="83" t="s">
        <v>11070</v>
      </c>
      <c r="C15531" s="83" t="s">
        <v>547</v>
      </c>
      <c r="D15531" s="84">
        <v>24.83</v>
      </c>
      <c r="E15531" s="522" t="s">
        <v>12890</v>
      </c>
    </row>
    <row r="15532" spans="1:5" ht="13.5" x14ac:dyDescent="0.25">
      <c r="A15532" s="83">
        <v>40998</v>
      </c>
      <c r="B15532" s="83" t="s">
        <v>11071</v>
      </c>
      <c r="C15532" s="83" t="s">
        <v>232</v>
      </c>
      <c r="D15532" s="84">
        <v>4365.08</v>
      </c>
      <c r="E15532" s="522" t="s">
        <v>12890</v>
      </c>
    </row>
    <row r="15533" spans="1:5" ht="13.5" x14ac:dyDescent="0.25">
      <c r="A15533" s="83">
        <v>4257</v>
      </c>
      <c r="B15533" s="83" t="s">
        <v>11072</v>
      </c>
      <c r="C15533" s="83" t="s">
        <v>547</v>
      </c>
      <c r="D15533" s="84">
        <v>12.24</v>
      </c>
      <c r="E15533" s="522" t="s">
        <v>12890</v>
      </c>
    </row>
    <row r="15534" spans="1:5" ht="13.5" x14ac:dyDescent="0.25">
      <c r="A15534" s="83">
        <v>40982</v>
      </c>
      <c r="B15534" s="83" t="s">
        <v>11073</v>
      </c>
      <c r="C15534" s="83" t="s">
        <v>232</v>
      </c>
      <c r="D15534" s="84">
        <v>2153.61</v>
      </c>
      <c r="E15534" s="522" t="s">
        <v>12890</v>
      </c>
    </row>
    <row r="15535" spans="1:5" ht="13.5" x14ac:dyDescent="0.25">
      <c r="A15535" s="83">
        <v>4240</v>
      </c>
      <c r="B15535" s="83" t="s">
        <v>11074</v>
      </c>
      <c r="C15535" s="83" t="s">
        <v>547</v>
      </c>
      <c r="D15535" s="84">
        <v>24.36</v>
      </c>
      <c r="E15535" s="522" t="s">
        <v>12890</v>
      </c>
    </row>
    <row r="15536" spans="1:5" ht="13.5" x14ac:dyDescent="0.25">
      <c r="A15536" s="83">
        <v>41026</v>
      </c>
      <c r="B15536" s="83" t="s">
        <v>11075</v>
      </c>
      <c r="C15536" s="83" t="s">
        <v>232</v>
      </c>
      <c r="D15536" s="84">
        <v>4283.3999999999996</v>
      </c>
      <c r="E15536" s="522" t="s">
        <v>12890</v>
      </c>
    </row>
    <row r="15537" spans="1:5" ht="13.5" x14ac:dyDescent="0.25">
      <c r="A15537" s="83">
        <v>4239</v>
      </c>
      <c r="B15537" s="83" t="s">
        <v>11076</v>
      </c>
      <c r="C15537" s="83" t="s">
        <v>547</v>
      </c>
      <c r="D15537" s="84">
        <v>29.91</v>
      </c>
      <c r="E15537" s="522" t="s">
        <v>12890</v>
      </c>
    </row>
    <row r="15538" spans="1:5" ht="13.5" x14ac:dyDescent="0.25">
      <c r="A15538" s="83">
        <v>41024</v>
      </c>
      <c r="B15538" s="83" t="s">
        <v>11077</v>
      </c>
      <c r="C15538" s="83" t="s">
        <v>232</v>
      </c>
      <c r="D15538" s="84">
        <v>5254.95</v>
      </c>
      <c r="E15538" s="522" t="s">
        <v>12890</v>
      </c>
    </row>
    <row r="15539" spans="1:5" ht="13.5" x14ac:dyDescent="0.25">
      <c r="A15539" s="83">
        <v>4248</v>
      </c>
      <c r="B15539" s="83" t="s">
        <v>11078</v>
      </c>
      <c r="C15539" s="83" t="s">
        <v>547</v>
      </c>
      <c r="D15539" s="84">
        <v>23.49</v>
      </c>
      <c r="E15539" s="522" t="s">
        <v>12890</v>
      </c>
    </row>
    <row r="15540" spans="1:5" ht="13.5" x14ac:dyDescent="0.25">
      <c r="A15540" s="83">
        <v>41033</v>
      </c>
      <c r="B15540" s="83" t="s">
        <v>11079</v>
      </c>
      <c r="C15540" s="83" t="s">
        <v>232</v>
      </c>
      <c r="D15540" s="84">
        <v>4131.5200000000004</v>
      </c>
      <c r="E15540" s="522" t="s">
        <v>12890</v>
      </c>
    </row>
    <row r="15541" spans="1:5" ht="13.5" x14ac:dyDescent="0.25">
      <c r="A15541" s="83">
        <v>41040</v>
      </c>
      <c r="B15541" s="83" t="s">
        <v>11081</v>
      </c>
      <c r="C15541" s="83" t="s">
        <v>232</v>
      </c>
      <c r="D15541" s="84">
        <v>4422.2</v>
      </c>
      <c r="E15541" s="522" t="s">
        <v>12890</v>
      </c>
    </row>
    <row r="15542" spans="1:5" ht="13.5" x14ac:dyDescent="0.25">
      <c r="A15542" s="83">
        <v>44500</v>
      </c>
      <c r="B15542" s="83" t="s">
        <v>13555</v>
      </c>
      <c r="C15542" s="83" t="s">
        <v>547</v>
      </c>
      <c r="D15542" s="84">
        <v>25.16</v>
      </c>
      <c r="E15542" s="522" t="s">
        <v>12890</v>
      </c>
    </row>
    <row r="15543" spans="1:5" ht="13.5" x14ac:dyDescent="0.25">
      <c r="A15543" s="83">
        <v>4238</v>
      </c>
      <c r="B15543" s="83" t="s">
        <v>11082</v>
      </c>
      <c r="C15543" s="83" t="s">
        <v>547</v>
      </c>
      <c r="D15543" s="84">
        <v>18.940000000000001</v>
      </c>
      <c r="E15543" s="522" t="s">
        <v>12890</v>
      </c>
    </row>
    <row r="15544" spans="1:5" ht="13.5" x14ac:dyDescent="0.25">
      <c r="A15544" s="83">
        <v>41012</v>
      </c>
      <c r="B15544" s="83" t="s">
        <v>11083</v>
      </c>
      <c r="C15544" s="83" t="s">
        <v>232</v>
      </c>
      <c r="D15544" s="84">
        <v>3330.13</v>
      </c>
      <c r="E15544" s="522" t="s">
        <v>12890</v>
      </c>
    </row>
    <row r="15545" spans="1:5" ht="13.5" x14ac:dyDescent="0.25">
      <c r="A15545" s="83">
        <v>4237</v>
      </c>
      <c r="B15545" s="83" t="s">
        <v>11084</v>
      </c>
      <c r="C15545" s="83" t="s">
        <v>547</v>
      </c>
      <c r="D15545" s="84">
        <v>27.43</v>
      </c>
      <c r="E15545" s="522" t="s">
        <v>12890</v>
      </c>
    </row>
    <row r="15546" spans="1:5" ht="13.5" x14ac:dyDescent="0.25">
      <c r="A15546" s="83">
        <v>41002</v>
      </c>
      <c r="B15546" s="83" t="s">
        <v>11085</v>
      </c>
      <c r="C15546" s="83" t="s">
        <v>232</v>
      </c>
      <c r="D15546" s="84">
        <v>4819.58</v>
      </c>
      <c r="E15546" s="522" t="s">
        <v>12890</v>
      </c>
    </row>
    <row r="15547" spans="1:5" ht="13.5" x14ac:dyDescent="0.25">
      <c r="A15547" s="83">
        <v>4233</v>
      </c>
      <c r="B15547" s="83" t="s">
        <v>11086</v>
      </c>
      <c r="C15547" s="83" t="s">
        <v>547</v>
      </c>
      <c r="D15547" s="84">
        <v>21.59</v>
      </c>
      <c r="E15547" s="522" t="s">
        <v>12890</v>
      </c>
    </row>
    <row r="15548" spans="1:5" ht="13.5" x14ac:dyDescent="0.25">
      <c r="A15548" s="83">
        <v>41001</v>
      </c>
      <c r="B15548" s="83" t="s">
        <v>11087</v>
      </c>
      <c r="C15548" s="83" t="s">
        <v>232</v>
      </c>
      <c r="D15548" s="84">
        <v>3797.63</v>
      </c>
      <c r="E15548" s="522" t="s">
        <v>12890</v>
      </c>
    </row>
    <row r="15549" spans="1:5" ht="13.5" x14ac:dyDescent="0.25">
      <c r="A15549" s="83">
        <v>2</v>
      </c>
      <c r="B15549" s="83" t="s">
        <v>11088</v>
      </c>
      <c r="C15549" s="83" t="s">
        <v>229</v>
      </c>
      <c r="D15549" s="84">
        <v>18.63</v>
      </c>
      <c r="E15549" s="522" t="s">
        <v>12890</v>
      </c>
    </row>
    <row r="15550" spans="1:5" ht="13.5" x14ac:dyDescent="0.25">
      <c r="A15550" s="83">
        <v>36517</v>
      </c>
      <c r="B15550" s="83" t="s">
        <v>11089</v>
      </c>
      <c r="C15550" s="83" t="s">
        <v>225</v>
      </c>
      <c r="D15550" s="84">
        <v>674880</v>
      </c>
      <c r="E15550" s="522" t="s">
        <v>12890</v>
      </c>
    </row>
    <row r="15551" spans="1:5" ht="13.5" x14ac:dyDescent="0.25">
      <c r="A15551" s="83">
        <v>4262</v>
      </c>
      <c r="B15551" s="83" t="s">
        <v>11090</v>
      </c>
      <c r="C15551" s="83" t="s">
        <v>225</v>
      </c>
      <c r="D15551" s="84">
        <v>760000</v>
      </c>
      <c r="E15551" s="522" t="s">
        <v>12890</v>
      </c>
    </row>
    <row r="15552" spans="1:5" ht="13.5" x14ac:dyDescent="0.25">
      <c r="A15552" s="83">
        <v>4263</v>
      </c>
      <c r="B15552" s="83" t="s">
        <v>11091</v>
      </c>
      <c r="C15552" s="83" t="s">
        <v>225</v>
      </c>
      <c r="D15552" s="84">
        <v>1053866.6100000001</v>
      </c>
      <c r="E15552" s="522" t="s">
        <v>12890</v>
      </c>
    </row>
    <row r="15553" spans="1:5" ht="13.5" x14ac:dyDescent="0.25">
      <c r="A15553" s="83">
        <v>36518</v>
      </c>
      <c r="B15553" s="83" t="s">
        <v>11092</v>
      </c>
      <c r="C15553" s="83" t="s">
        <v>225</v>
      </c>
      <c r="D15553" s="84">
        <v>1199786.6100000001</v>
      </c>
      <c r="E15553" s="522" t="s">
        <v>12890</v>
      </c>
    </row>
    <row r="15554" spans="1:5" ht="13.5" x14ac:dyDescent="0.25">
      <c r="A15554" s="83">
        <v>14221</v>
      </c>
      <c r="B15554" s="83" t="s">
        <v>11093</v>
      </c>
      <c r="C15554" s="83" t="s">
        <v>225</v>
      </c>
      <c r="D15554" s="84">
        <v>700213.3</v>
      </c>
      <c r="E15554" s="522" t="s">
        <v>12890</v>
      </c>
    </row>
    <row r="15555" spans="1:5" ht="13.5" x14ac:dyDescent="0.25">
      <c r="A15555" s="83">
        <v>38402</v>
      </c>
      <c r="B15555" s="83" t="s">
        <v>11094</v>
      </c>
      <c r="C15555" s="83" t="s">
        <v>225</v>
      </c>
      <c r="D15555" s="84">
        <v>11.86</v>
      </c>
      <c r="E15555" s="522" t="s">
        <v>12890</v>
      </c>
    </row>
    <row r="15556" spans="1:5" ht="13.5" x14ac:dyDescent="0.25">
      <c r="A15556" s="83">
        <v>3412</v>
      </c>
      <c r="B15556" s="83" t="s">
        <v>11095</v>
      </c>
      <c r="C15556" s="83" t="s">
        <v>184</v>
      </c>
      <c r="D15556" s="84">
        <v>15.87</v>
      </c>
      <c r="E15556" s="522" t="s">
        <v>12890</v>
      </c>
    </row>
    <row r="15557" spans="1:5" ht="13.5" x14ac:dyDescent="0.25">
      <c r="A15557" s="83">
        <v>3413</v>
      </c>
      <c r="B15557" s="83" t="s">
        <v>11096</v>
      </c>
      <c r="C15557" s="83" t="s">
        <v>184</v>
      </c>
      <c r="D15557" s="84">
        <v>35.72</v>
      </c>
      <c r="E15557" s="522" t="s">
        <v>12890</v>
      </c>
    </row>
    <row r="15558" spans="1:5" ht="13.5" x14ac:dyDescent="0.25">
      <c r="A15558" s="83">
        <v>39744</v>
      </c>
      <c r="B15558" s="83" t="s">
        <v>11097</v>
      </c>
      <c r="C15558" s="83" t="s">
        <v>184</v>
      </c>
      <c r="D15558" s="84">
        <v>27.74</v>
      </c>
      <c r="E15558" s="522" t="s">
        <v>12890</v>
      </c>
    </row>
    <row r="15559" spans="1:5" ht="13.5" x14ac:dyDescent="0.25">
      <c r="A15559" s="83">
        <v>39745</v>
      </c>
      <c r="B15559" s="83" t="s">
        <v>11098</v>
      </c>
      <c r="C15559" s="83" t="s">
        <v>184</v>
      </c>
      <c r="D15559" s="84">
        <v>58.54</v>
      </c>
      <c r="E15559" s="522" t="s">
        <v>12890</v>
      </c>
    </row>
    <row r="15560" spans="1:5" ht="13.5" x14ac:dyDescent="0.25">
      <c r="A15560" s="83">
        <v>39637</v>
      </c>
      <c r="B15560" s="83" t="s">
        <v>11099</v>
      </c>
      <c r="C15560" s="83" t="s">
        <v>184</v>
      </c>
      <c r="D15560" s="84">
        <v>91.43</v>
      </c>
      <c r="E15560" s="522" t="s">
        <v>12890</v>
      </c>
    </row>
    <row r="15561" spans="1:5" ht="13.5" x14ac:dyDescent="0.25">
      <c r="A15561" s="83">
        <v>39638</v>
      </c>
      <c r="B15561" s="83" t="s">
        <v>11100</v>
      </c>
      <c r="C15561" s="83" t="s">
        <v>184</v>
      </c>
      <c r="D15561" s="84">
        <v>103.45</v>
      </c>
      <c r="E15561" s="522" t="s">
        <v>12890</v>
      </c>
    </row>
    <row r="15562" spans="1:5" ht="13.5" x14ac:dyDescent="0.25">
      <c r="A15562" s="83">
        <v>39639</v>
      </c>
      <c r="B15562" s="83" t="s">
        <v>11101</v>
      </c>
      <c r="C15562" s="83" t="s">
        <v>184</v>
      </c>
      <c r="D15562" s="84">
        <v>156.09</v>
      </c>
      <c r="E15562" s="522" t="s">
        <v>12890</v>
      </c>
    </row>
    <row r="15563" spans="1:5" ht="13.5" x14ac:dyDescent="0.25">
      <c r="A15563" s="83">
        <v>39517</v>
      </c>
      <c r="B15563" s="83" t="s">
        <v>11102</v>
      </c>
      <c r="C15563" s="83" t="s">
        <v>184</v>
      </c>
      <c r="D15563" s="84">
        <v>272.44</v>
      </c>
      <c r="E15563" s="522" t="s">
        <v>12890</v>
      </c>
    </row>
    <row r="15564" spans="1:5" ht="13.5" x14ac:dyDescent="0.25">
      <c r="A15564" s="83">
        <v>39518</v>
      </c>
      <c r="B15564" s="83" t="s">
        <v>11103</v>
      </c>
      <c r="C15564" s="83" t="s">
        <v>184</v>
      </c>
      <c r="D15564" s="84">
        <v>322.99</v>
      </c>
      <c r="E15564" s="522" t="s">
        <v>12890</v>
      </c>
    </row>
    <row r="15565" spans="1:5" ht="13.5" x14ac:dyDescent="0.25">
      <c r="A15565" s="83">
        <v>38366</v>
      </c>
      <c r="B15565" s="83" t="s">
        <v>11104</v>
      </c>
      <c r="C15565" s="83" t="s">
        <v>184</v>
      </c>
      <c r="D15565" s="84">
        <v>6.89</v>
      </c>
      <c r="E15565" s="522" t="s">
        <v>12890</v>
      </c>
    </row>
    <row r="15566" spans="1:5" ht="13.5" x14ac:dyDescent="0.25">
      <c r="A15566" s="83">
        <v>11703</v>
      </c>
      <c r="B15566" s="83" t="s">
        <v>11105</v>
      </c>
      <c r="C15566" s="83" t="s">
        <v>225</v>
      </c>
      <c r="D15566" s="84">
        <v>30.16</v>
      </c>
      <c r="E15566" s="522" t="s">
        <v>12890</v>
      </c>
    </row>
    <row r="15567" spans="1:5" ht="13.5" x14ac:dyDescent="0.25">
      <c r="A15567" s="83">
        <v>37400</v>
      </c>
      <c r="B15567" s="83" t="s">
        <v>11106</v>
      </c>
      <c r="C15567" s="83" t="s">
        <v>225</v>
      </c>
      <c r="D15567" s="84">
        <v>73.2</v>
      </c>
      <c r="E15567" s="522" t="s">
        <v>12890</v>
      </c>
    </row>
    <row r="15568" spans="1:5" ht="13.5" x14ac:dyDescent="0.25">
      <c r="A15568" s="83">
        <v>25400</v>
      </c>
      <c r="B15568" s="83" t="s">
        <v>11107</v>
      </c>
      <c r="C15568" s="83" t="s">
        <v>225</v>
      </c>
      <c r="D15568" s="84">
        <v>4115.8599999999997</v>
      </c>
      <c r="E15568" s="522" t="s">
        <v>12890</v>
      </c>
    </row>
    <row r="15569" spans="1:5" ht="13.5" x14ac:dyDescent="0.25">
      <c r="A15569" s="83">
        <v>4276</v>
      </c>
      <c r="B15569" s="83" t="s">
        <v>11108</v>
      </c>
      <c r="C15569" s="83" t="s">
        <v>225</v>
      </c>
      <c r="D15569" s="84">
        <v>155.08000000000001</v>
      </c>
      <c r="E15569" s="522" t="s">
        <v>12890</v>
      </c>
    </row>
    <row r="15570" spans="1:5" ht="13.5" x14ac:dyDescent="0.25">
      <c r="A15570" s="83">
        <v>4273</v>
      </c>
      <c r="B15570" s="83" t="s">
        <v>11109</v>
      </c>
      <c r="C15570" s="83" t="s">
        <v>225</v>
      </c>
      <c r="D15570" s="84">
        <v>281.57</v>
      </c>
      <c r="E15570" s="522" t="s">
        <v>12890</v>
      </c>
    </row>
    <row r="15571" spans="1:5" ht="13.5" x14ac:dyDescent="0.25">
      <c r="A15571" s="83">
        <v>4274</v>
      </c>
      <c r="B15571" s="83" t="s">
        <v>11110</v>
      </c>
      <c r="C15571" s="83" t="s">
        <v>225</v>
      </c>
      <c r="D15571" s="84">
        <v>103.01</v>
      </c>
      <c r="E15571" s="522" t="s">
        <v>12890</v>
      </c>
    </row>
    <row r="15572" spans="1:5" ht="13.5" x14ac:dyDescent="0.25">
      <c r="A15572" s="83">
        <v>39438</v>
      </c>
      <c r="B15572" s="83" t="s">
        <v>11111</v>
      </c>
      <c r="C15572" s="83" t="s">
        <v>225</v>
      </c>
      <c r="D15572" s="84">
        <v>0.28999999999999998</v>
      </c>
      <c r="E15572" s="522" t="s">
        <v>12890</v>
      </c>
    </row>
    <row r="15573" spans="1:5" ht="13.5" x14ac:dyDescent="0.25">
      <c r="A15573" s="83">
        <v>11963</v>
      </c>
      <c r="B15573" s="83" t="s">
        <v>11112</v>
      </c>
      <c r="C15573" s="83" t="s">
        <v>225</v>
      </c>
      <c r="D15573" s="84">
        <v>10.54</v>
      </c>
      <c r="E15573" s="522" t="s">
        <v>12890</v>
      </c>
    </row>
    <row r="15574" spans="1:5" ht="13.5" x14ac:dyDescent="0.25">
      <c r="A15574" s="83">
        <v>11964</v>
      </c>
      <c r="B15574" s="83" t="s">
        <v>11113</v>
      </c>
      <c r="C15574" s="83" t="s">
        <v>225</v>
      </c>
      <c r="D15574" s="84">
        <v>2.66</v>
      </c>
      <c r="E15574" s="522" t="s">
        <v>12890</v>
      </c>
    </row>
    <row r="15575" spans="1:5" ht="13.5" x14ac:dyDescent="0.25">
      <c r="A15575" s="83">
        <v>4379</v>
      </c>
      <c r="B15575" s="83" t="s">
        <v>11114</v>
      </c>
      <c r="C15575" s="83" t="s">
        <v>225</v>
      </c>
      <c r="D15575" s="84">
        <v>0.05</v>
      </c>
      <c r="E15575" s="522" t="s">
        <v>12890</v>
      </c>
    </row>
    <row r="15576" spans="1:5" ht="13.5" x14ac:dyDescent="0.25">
      <c r="A15576" s="83">
        <v>4377</v>
      </c>
      <c r="B15576" s="83" t="s">
        <v>11115</v>
      </c>
      <c r="C15576" s="83" t="s">
        <v>225</v>
      </c>
      <c r="D15576" s="84">
        <v>0.2</v>
      </c>
      <c r="E15576" s="522" t="s">
        <v>12890</v>
      </c>
    </row>
    <row r="15577" spans="1:5" ht="13.5" x14ac:dyDescent="0.25">
      <c r="A15577" s="83">
        <v>4356</v>
      </c>
      <c r="B15577" s="83" t="s">
        <v>11116</v>
      </c>
      <c r="C15577" s="83" t="s">
        <v>225</v>
      </c>
      <c r="D15577" s="84">
        <v>0.28999999999999998</v>
      </c>
      <c r="E15577" s="522" t="s">
        <v>12890</v>
      </c>
    </row>
    <row r="15578" spans="1:5" ht="13.5" x14ac:dyDescent="0.25">
      <c r="A15578" s="83">
        <v>13246</v>
      </c>
      <c r="B15578" s="83" t="s">
        <v>11117</v>
      </c>
      <c r="C15578" s="83" t="s">
        <v>225</v>
      </c>
      <c r="D15578" s="84">
        <v>0.5</v>
      </c>
      <c r="E15578" s="522" t="s">
        <v>12890</v>
      </c>
    </row>
    <row r="15579" spans="1:5" ht="13.5" x14ac:dyDescent="0.25">
      <c r="A15579" s="83">
        <v>4346</v>
      </c>
      <c r="B15579" s="83" t="s">
        <v>11118</v>
      </c>
      <c r="C15579" s="83" t="s">
        <v>225</v>
      </c>
      <c r="D15579" s="84">
        <v>11.29</v>
      </c>
      <c r="E15579" s="522" t="s">
        <v>12890</v>
      </c>
    </row>
    <row r="15580" spans="1:5" ht="13.5" x14ac:dyDescent="0.25">
      <c r="A15580" s="83">
        <v>11955</v>
      </c>
      <c r="B15580" s="83" t="s">
        <v>11119</v>
      </c>
      <c r="C15580" s="83" t="s">
        <v>225</v>
      </c>
      <c r="D15580" s="84">
        <v>4.9400000000000004</v>
      </c>
      <c r="E15580" s="522" t="s">
        <v>12890</v>
      </c>
    </row>
    <row r="15581" spans="1:5" ht="13.5" x14ac:dyDescent="0.25">
      <c r="A15581" s="83">
        <v>11960</v>
      </c>
      <c r="B15581" s="83" t="s">
        <v>11120</v>
      </c>
      <c r="C15581" s="83" t="s">
        <v>225</v>
      </c>
      <c r="D15581" s="84">
        <v>0.16</v>
      </c>
      <c r="E15581" s="522" t="s">
        <v>12890</v>
      </c>
    </row>
    <row r="15582" spans="1:5" ht="13.5" x14ac:dyDescent="0.25">
      <c r="A15582" s="83">
        <v>4333</v>
      </c>
      <c r="B15582" s="83" t="s">
        <v>11121</v>
      </c>
      <c r="C15582" s="83" t="s">
        <v>225</v>
      </c>
      <c r="D15582" s="84">
        <v>0.28999999999999998</v>
      </c>
      <c r="E15582" s="522" t="s">
        <v>12890</v>
      </c>
    </row>
    <row r="15583" spans="1:5" ht="13.5" x14ac:dyDescent="0.25">
      <c r="A15583" s="83">
        <v>4358</v>
      </c>
      <c r="B15583" s="83" t="s">
        <v>11122</v>
      </c>
      <c r="C15583" s="83" t="s">
        <v>225</v>
      </c>
      <c r="D15583" s="84">
        <v>2.2599999999999998</v>
      </c>
      <c r="E15583" s="522" t="s">
        <v>12890</v>
      </c>
    </row>
    <row r="15584" spans="1:5" ht="13.5" x14ac:dyDescent="0.25">
      <c r="A15584" s="83">
        <v>39435</v>
      </c>
      <c r="B15584" s="83" t="s">
        <v>11123</v>
      </c>
      <c r="C15584" s="83" t="s">
        <v>225</v>
      </c>
      <c r="D15584" s="84">
        <v>0.11</v>
      </c>
      <c r="E15584" s="522" t="s">
        <v>12890</v>
      </c>
    </row>
    <row r="15585" spans="1:5" ht="13.5" x14ac:dyDescent="0.25">
      <c r="A15585" s="83">
        <v>39436</v>
      </c>
      <c r="B15585" s="83" t="s">
        <v>11124</v>
      </c>
      <c r="C15585" s="83" t="s">
        <v>225</v>
      </c>
      <c r="D15585" s="84">
        <v>0.19</v>
      </c>
      <c r="E15585" s="522" t="s">
        <v>12890</v>
      </c>
    </row>
    <row r="15586" spans="1:5" ht="13.5" x14ac:dyDescent="0.25">
      <c r="A15586" s="83">
        <v>39437</v>
      </c>
      <c r="B15586" s="83" t="s">
        <v>11125</v>
      </c>
      <c r="C15586" s="83" t="s">
        <v>225</v>
      </c>
      <c r="D15586" s="84">
        <v>0.25</v>
      </c>
      <c r="E15586" s="522" t="s">
        <v>12890</v>
      </c>
    </row>
    <row r="15587" spans="1:5" ht="13.5" x14ac:dyDescent="0.25">
      <c r="A15587" s="83">
        <v>39439</v>
      </c>
      <c r="B15587" s="83" t="s">
        <v>11126</v>
      </c>
      <c r="C15587" s="83" t="s">
        <v>225</v>
      </c>
      <c r="D15587" s="84">
        <v>0.17</v>
      </c>
      <c r="E15587" s="522" t="s">
        <v>12890</v>
      </c>
    </row>
    <row r="15588" spans="1:5" ht="13.5" x14ac:dyDescent="0.25">
      <c r="A15588" s="83">
        <v>39440</v>
      </c>
      <c r="B15588" s="83" t="s">
        <v>11127</v>
      </c>
      <c r="C15588" s="83" t="s">
        <v>225</v>
      </c>
      <c r="D15588" s="84">
        <v>0.22</v>
      </c>
      <c r="E15588" s="522" t="s">
        <v>12890</v>
      </c>
    </row>
    <row r="15589" spans="1:5" ht="13.5" x14ac:dyDescent="0.25">
      <c r="A15589" s="83">
        <v>39441</v>
      </c>
      <c r="B15589" s="83" t="s">
        <v>11128</v>
      </c>
      <c r="C15589" s="83" t="s">
        <v>225</v>
      </c>
      <c r="D15589" s="84">
        <v>0.28000000000000003</v>
      </c>
      <c r="E15589" s="522" t="s">
        <v>12890</v>
      </c>
    </row>
    <row r="15590" spans="1:5" ht="13.5" x14ac:dyDescent="0.25">
      <c r="A15590" s="83">
        <v>39442</v>
      </c>
      <c r="B15590" s="83" t="s">
        <v>11129</v>
      </c>
      <c r="C15590" s="83" t="s">
        <v>225</v>
      </c>
      <c r="D15590" s="84">
        <v>0.2</v>
      </c>
      <c r="E15590" s="522" t="s">
        <v>12890</v>
      </c>
    </row>
    <row r="15591" spans="1:5" ht="13.5" x14ac:dyDescent="0.25">
      <c r="A15591" s="83">
        <v>39443</v>
      </c>
      <c r="B15591" s="83" t="s">
        <v>11130</v>
      </c>
      <c r="C15591" s="83" t="s">
        <v>225</v>
      </c>
      <c r="D15591" s="84">
        <v>0.27</v>
      </c>
      <c r="E15591" s="522" t="s">
        <v>12890</v>
      </c>
    </row>
    <row r="15592" spans="1:5" ht="13.5" x14ac:dyDescent="0.25">
      <c r="A15592" s="83">
        <v>4329</v>
      </c>
      <c r="B15592" s="83" t="s">
        <v>11131</v>
      </c>
      <c r="C15592" s="83" t="s">
        <v>225</v>
      </c>
      <c r="D15592" s="84">
        <v>2.41</v>
      </c>
      <c r="E15592" s="522" t="s">
        <v>12890</v>
      </c>
    </row>
    <row r="15593" spans="1:5" ht="13.5" x14ac:dyDescent="0.25">
      <c r="A15593" s="83">
        <v>4383</v>
      </c>
      <c r="B15593" s="83" t="s">
        <v>11132</v>
      </c>
      <c r="C15593" s="83" t="s">
        <v>225</v>
      </c>
      <c r="D15593" s="84">
        <v>21.79</v>
      </c>
      <c r="E15593" s="522" t="s">
        <v>12890</v>
      </c>
    </row>
    <row r="15594" spans="1:5" ht="13.5" x14ac:dyDescent="0.25">
      <c r="A15594" s="83">
        <v>4344</v>
      </c>
      <c r="B15594" s="83" t="s">
        <v>11133</v>
      </c>
      <c r="C15594" s="83" t="s">
        <v>225</v>
      </c>
      <c r="D15594" s="84">
        <v>22.84</v>
      </c>
      <c r="E15594" s="522" t="s">
        <v>12890</v>
      </c>
    </row>
    <row r="15595" spans="1:5" ht="13.5" x14ac:dyDescent="0.25">
      <c r="A15595" s="83">
        <v>436</v>
      </c>
      <c r="B15595" s="83" t="s">
        <v>11134</v>
      </c>
      <c r="C15595" s="83" t="s">
        <v>225</v>
      </c>
      <c r="D15595" s="84">
        <v>9.8000000000000007</v>
      </c>
      <c r="E15595" s="522" t="s">
        <v>12890</v>
      </c>
    </row>
    <row r="15596" spans="1:5" ht="13.5" x14ac:dyDescent="0.25">
      <c r="A15596" s="83">
        <v>442</v>
      </c>
      <c r="B15596" s="83" t="s">
        <v>11135</v>
      </c>
      <c r="C15596" s="83" t="s">
        <v>225</v>
      </c>
      <c r="D15596" s="84">
        <v>5.79</v>
      </c>
      <c r="E15596" s="522" t="s">
        <v>12890</v>
      </c>
    </row>
    <row r="15597" spans="1:5" ht="13.5" x14ac:dyDescent="0.25">
      <c r="A15597" s="83">
        <v>11953</v>
      </c>
      <c r="B15597" s="83" t="s">
        <v>11136</v>
      </c>
      <c r="C15597" s="83" t="s">
        <v>225</v>
      </c>
      <c r="D15597" s="84">
        <v>3.62</v>
      </c>
      <c r="E15597" s="522" t="s">
        <v>12890</v>
      </c>
    </row>
    <row r="15598" spans="1:5" ht="13.5" x14ac:dyDescent="0.25">
      <c r="A15598" s="83">
        <v>4335</v>
      </c>
      <c r="B15598" s="83" t="s">
        <v>11137</v>
      </c>
      <c r="C15598" s="83" t="s">
        <v>225</v>
      </c>
      <c r="D15598" s="84">
        <v>15.34</v>
      </c>
      <c r="E15598" s="522" t="s">
        <v>12890</v>
      </c>
    </row>
    <row r="15599" spans="1:5" ht="13.5" x14ac:dyDescent="0.25">
      <c r="A15599" s="83">
        <v>4334</v>
      </c>
      <c r="B15599" s="83" t="s">
        <v>11138</v>
      </c>
      <c r="C15599" s="83" t="s">
        <v>225</v>
      </c>
      <c r="D15599" s="84">
        <v>21.04</v>
      </c>
      <c r="E15599" s="522" t="s">
        <v>12890</v>
      </c>
    </row>
    <row r="15600" spans="1:5" ht="13.5" x14ac:dyDescent="0.25">
      <c r="A15600" s="83">
        <v>4343</v>
      </c>
      <c r="B15600" s="83" t="s">
        <v>11139</v>
      </c>
      <c r="C15600" s="83" t="s">
        <v>225</v>
      </c>
      <c r="D15600" s="84">
        <v>5.17</v>
      </c>
      <c r="E15600" s="522" t="s">
        <v>12890</v>
      </c>
    </row>
    <row r="15601" spans="1:5" ht="13.5" x14ac:dyDescent="0.25">
      <c r="A15601" s="83">
        <v>430</v>
      </c>
      <c r="B15601" s="83" t="s">
        <v>11140</v>
      </c>
      <c r="C15601" s="83" t="s">
        <v>225</v>
      </c>
      <c r="D15601" s="84">
        <v>8.77</v>
      </c>
      <c r="E15601" s="522" t="s">
        <v>12890</v>
      </c>
    </row>
    <row r="15602" spans="1:5" ht="13.5" x14ac:dyDescent="0.25">
      <c r="A15602" s="83">
        <v>441</v>
      </c>
      <c r="B15602" s="83" t="s">
        <v>11141</v>
      </c>
      <c r="C15602" s="83" t="s">
        <v>225</v>
      </c>
      <c r="D15602" s="84">
        <v>9.65</v>
      </c>
      <c r="E15602" s="522" t="s">
        <v>12890</v>
      </c>
    </row>
    <row r="15603" spans="1:5" ht="13.5" x14ac:dyDescent="0.25">
      <c r="A15603" s="83">
        <v>431</v>
      </c>
      <c r="B15603" s="83" t="s">
        <v>11142</v>
      </c>
      <c r="C15603" s="83" t="s">
        <v>225</v>
      </c>
      <c r="D15603" s="84">
        <v>11.65</v>
      </c>
      <c r="E15603" s="522" t="s">
        <v>12890</v>
      </c>
    </row>
    <row r="15604" spans="1:5" ht="13.5" x14ac:dyDescent="0.25">
      <c r="A15604" s="83">
        <v>432</v>
      </c>
      <c r="B15604" s="83" t="s">
        <v>11143</v>
      </c>
      <c r="C15604" s="83" t="s">
        <v>225</v>
      </c>
      <c r="D15604" s="84">
        <v>12.86</v>
      </c>
      <c r="E15604" s="522" t="s">
        <v>12890</v>
      </c>
    </row>
    <row r="15605" spans="1:5" ht="13.5" x14ac:dyDescent="0.25">
      <c r="A15605" s="83">
        <v>429</v>
      </c>
      <c r="B15605" s="83" t="s">
        <v>11144</v>
      </c>
      <c r="C15605" s="83" t="s">
        <v>225</v>
      </c>
      <c r="D15605" s="84">
        <v>17.329999999999998</v>
      </c>
      <c r="E15605" s="522" t="s">
        <v>12890</v>
      </c>
    </row>
    <row r="15606" spans="1:5" ht="13.5" x14ac:dyDescent="0.25">
      <c r="A15606" s="83">
        <v>439</v>
      </c>
      <c r="B15606" s="83" t="s">
        <v>11145</v>
      </c>
      <c r="C15606" s="83" t="s">
        <v>225</v>
      </c>
      <c r="D15606" s="84">
        <v>14.77</v>
      </c>
      <c r="E15606" s="522" t="s">
        <v>12890</v>
      </c>
    </row>
    <row r="15607" spans="1:5" ht="13.5" x14ac:dyDescent="0.25">
      <c r="A15607" s="83">
        <v>433</v>
      </c>
      <c r="B15607" s="83" t="s">
        <v>11146</v>
      </c>
      <c r="C15607" s="83" t="s">
        <v>225</v>
      </c>
      <c r="D15607" s="84">
        <v>17.25</v>
      </c>
      <c r="E15607" s="522" t="s">
        <v>12890</v>
      </c>
    </row>
    <row r="15608" spans="1:5" ht="13.5" x14ac:dyDescent="0.25">
      <c r="A15608" s="83">
        <v>437</v>
      </c>
      <c r="B15608" s="83" t="s">
        <v>11147</v>
      </c>
      <c r="C15608" s="83" t="s">
        <v>225</v>
      </c>
      <c r="D15608" s="84">
        <v>22.91</v>
      </c>
      <c r="E15608" s="522" t="s">
        <v>12890</v>
      </c>
    </row>
    <row r="15609" spans="1:5" ht="13.5" x14ac:dyDescent="0.25">
      <c r="A15609" s="83">
        <v>11790</v>
      </c>
      <c r="B15609" s="83" t="s">
        <v>11148</v>
      </c>
      <c r="C15609" s="83" t="s">
        <v>225</v>
      </c>
      <c r="D15609" s="84">
        <v>25.99</v>
      </c>
      <c r="E15609" s="522" t="s">
        <v>12890</v>
      </c>
    </row>
    <row r="15610" spans="1:5" ht="13.5" x14ac:dyDescent="0.25">
      <c r="A15610" s="83">
        <v>428</v>
      </c>
      <c r="B15610" s="83" t="s">
        <v>11149</v>
      </c>
      <c r="C15610" s="83" t="s">
        <v>225</v>
      </c>
      <c r="D15610" s="84">
        <v>28.26</v>
      </c>
      <c r="E15610" s="522" t="s">
        <v>12890</v>
      </c>
    </row>
    <row r="15611" spans="1:5" ht="13.5" x14ac:dyDescent="0.25">
      <c r="A15611" s="83">
        <v>4384</v>
      </c>
      <c r="B15611" s="83" t="s">
        <v>11150</v>
      </c>
      <c r="C15611" s="83" t="s">
        <v>225</v>
      </c>
      <c r="D15611" s="84">
        <v>25.04</v>
      </c>
      <c r="E15611" s="522" t="s">
        <v>12890</v>
      </c>
    </row>
    <row r="15612" spans="1:5" ht="13.5" x14ac:dyDescent="0.25">
      <c r="A15612" s="83">
        <v>4351</v>
      </c>
      <c r="B15612" s="83" t="s">
        <v>11151</v>
      </c>
      <c r="C15612" s="83" t="s">
        <v>225</v>
      </c>
      <c r="D15612" s="84">
        <v>18.559999999999999</v>
      </c>
      <c r="E15612" s="522" t="s">
        <v>12890</v>
      </c>
    </row>
    <row r="15613" spans="1:5" ht="13.5" x14ac:dyDescent="0.25">
      <c r="A15613" s="83">
        <v>11054</v>
      </c>
      <c r="B15613" s="83" t="s">
        <v>11152</v>
      </c>
      <c r="C15613" s="83" t="s">
        <v>225</v>
      </c>
      <c r="D15613" s="84">
        <v>0.06</v>
      </c>
      <c r="E15613" s="522" t="s">
        <v>12890</v>
      </c>
    </row>
    <row r="15614" spans="1:5" ht="13.5" x14ac:dyDescent="0.25">
      <c r="A15614" s="83">
        <v>11055</v>
      </c>
      <c r="B15614" s="83" t="s">
        <v>11153</v>
      </c>
      <c r="C15614" s="83" t="s">
        <v>225</v>
      </c>
      <c r="D15614" s="84">
        <v>0.1</v>
      </c>
      <c r="E15614" s="522" t="s">
        <v>12890</v>
      </c>
    </row>
    <row r="15615" spans="1:5" ht="13.5" x14ac:dyDescent="0.25">
      <c r="A15615" s="83">
        <v>11056</v>
      </c>
      <c r="B15615" s="83" t="s">
        <v>11154</v>
      </c>
      <c r="C15615" s="83" t="s">
        <v>225</v>
      </c>
      <c r="D15615" s="84">
        <v>0.11</v>
      </c>
      <c r="E15615" s="522" t="s">
        <v>12890</v>
      </c>
    </row>
    <row r="15616" spans="1:5" ht="13.5" x14ac:dyDescent="0.25">
      <c r="A15616" s="83">
        <v>11057</v>
      </c>
      <c r="B15616" s="83" t="s">
        <v>11155</v>
      </c>
      <c r="C15616" s="83" t="s">
        <v>225</v>
      </c>
      <c r="D15616" s="84">
        <v>0.22</v>
      </c>
      <c r="E15616" s="522" t="s">
        <v>12890</v>
      </c>
    </row>
    <row r="15617" spans="1:5" ht="13.5" x14ac:dyDescent="0.25">
      <c r="A15617" s="83">
        <v>11059</v>
      </c>
      <c r="B15617" s="83" t="s">
        <v>11156</v>
      </c>
      <c r="C15617" s="83" t="s">
        <v>225</v>
      </c>
      <c r="D15617" s="84">
        <v>0.44</v>
      </c>
      <c r="E15617" s="522" t="s">
        <v>12890</v>
      </c>
    </row>
    <row r="15618" spans="1:5" ht="13.5" x14ac:dyDescent="0.25">
      <c r="A15618" s="83">
        <v>11058</v>
      </c>
      <c r="B15618" s="83" t="s">
        <v>11157</v>
      </c>
      <c r="C15618" s="83" t="s">
        <v>225</v>
      </c>
      <c r="D15618" s="84">
        <v>0.56999999999999995</v>
      </c>
      <c r="E15618" s="522" t="s">
        <v>12890</v>
      </c>
    </row>
    <row r="15619" spans="1:5" ht="13.5" x14ac:dyDescent="0.25">
      <c r="A15619" s="83">
        <v>4380</v>
      </c>
      <c r="B15619" s="83" t="s">
        <v>11158</v>
      </c>
      <c r="C15619" s="83" t="s">
        <v>225</v>
      </c>
      <c r="D15619" s="84">
        <v>1.91</v>
      </c>
      <c r="E15619" s="522" t="s">
        <v>12890</v>
      </c>
    </row>
    <row r="15620" spans="1:5" ht="13.5" x14ac:dyDescent="0.25">
      <c r="A15620" s="83">
        <v>4299</v>
      </c>
      <c r="B15620" s="83" t="s">
        <v>11159</v>
      </c>
      <c r="C15620" s="83" t="s">
        <v>225</v>
      </c>
      <c r="D15620" s="84">
        <v>1.8</v>
      </c>
      <c r="E15620" s="522" t="s">
        <v>12890</v>
      </c>
    </row>
    <row r="15621" spans="1:5" ht="13.5" x14ac:dyDescent="0.25">
      <c r="A15621" s="83">
        <v>4304</v>
      </c>
      <c r="B15621" s="83" t="s">
        <v>11160</v>
      </c>
      <c r="C15621" s="83" t="s">
        <v>225</v>
      </c>
      <c r="D15621" s="84">
        <v>2.4500000000000002</v>
      </c>
      <c r="E15621" s="522" t="s">
        <v>12890</v>
      </c>
    </row>
    <row r="15622" spans="1:5" ht="13.5" x14ac:dyDescent="0.25">
      <c r="A15622" s="83">
        <v>4305</v>
      </c>
      <c r="B15622" s="83" t="s">
        <v>11161</v>
      </c>
      <c r="C15622" s="83" t="s">
        <v>225</v>
      </c>
      <c r="D15622" s="84">
        <v>2.85</v>
      </c>
      <c r="E15622" s="522" t="s">
        <v>12890</v>
      </c>
    </row>
    <row r="15623" spans="1:5" ht="13.5" x14ac:dyDescent="0.25">
      <c r="A15623" s="83">
        <v>4306</v>
      </c>
      <c r="B15623" s="83" t="s">
        <v>11162</v>
      </c>
      <c r="C15623" s="83" t="s">
        <v>225</v>
      </c>
      <c r="D15623" s="84">
        <v>3.31</v>
      </c>
      <c r="E15623" s="522" t="s">
        <v>12890</v>
      </c>
    </row>
    <row r="15624" spans="1:5" ht="13.5" x14ac:dyDescent="0.25">
      <c r="A15624" s="83">
        <v>4308</v>
      </c>
      <c r="B15624" s="83" t="s">
        <v>11163</v>
      </c>
      <c r="C15624" s="83" t="s">
        <v>225</v>
      </c>
      <c r="D15624" s="84">
        <v>6.85</v>
      </c>
      <c r="E15624" s="522" t="s">
        <v>12890</v>
      </c>
    </row>
    <row r="15625" spans="1:5" ht="13.5" x14ac:dyDescent="0.25">
      <c r="A15625" s="83">
        <v>4302</v>
      </c>
      <c r="B15625" s="83" t="s">
        <v>11164</v>
      </c>
      <c r="C15625" s="83" t="s">
        <v>225</v>
      </c>
      <c r="D15625" s="84">
        <v>5.14</v>
      </c>
      <c r="E15625" s="522" t="s">
        <v>12890</v>
      </c>
    </row>
    <row r="15626" spans="1:5" ht="13.5" x14ac:dyDescent="0.25">
      <c r="A15626" s="83">
        <v>4300</v>
      </c>
      <c r="B15626" s="83" t="s">
        <v>11165</v>
      </c>
      <c r="C15626" s="83" t="s">
        <v>225</v>
      </c>
      <c r="D15626" s="84">
        <v>1.22</v>
      </c>
      <c r="E15626" s="522" t="s">
        <v>12890</v>
      </c>
    </row>
    <row r="15627" spans="1:5" ht="13.5" x14ac:dyDescent="0.25">
      <c r="A15627" s="83">
        <v>4301</v>
      </c>
      <c r="B15627" s="83" t="s">
        <v>11166</v>
      </c>
      <c r="C15627" s="83" t="s">
        <v>225</v>
      </c>
      <c r="D15627" s="84">
        <v>1.49</v>
      </c>
      <c r="E15627" s="522" t="s">
        <v>12890</v>
      </c>
    </row>
    <row r="15628" spans="1:5" ht="13.5" x14ac:dyDescent="0.25">
      <c r="A15628" s="83">
        <v>4320</v>
      </c>
      <c r="B15628" s="83" t="s">
        <v>11167</v>
      </c>
      <c r="C15628" s="83" t="s">
        <v>225</v>
      </c>
      <c r="D15628" s="84">
        <v>4.54</v>
      </c>
      <c r="E15628" s="522" t="s">
        <v>12890</v>
      </c>
    </row>
    <row r="15629" spans="1:5" ht="13.5" x14ac:dyDescent="0.25">
      <c r="A15629" s="83">
        <v>4318</v>
      </c>
      <c r="B15629" s="83" t="s">
        <v>11168</v>
      </c>
      <c r="C15629" s="83" t="s">
        <v>225</v>
      </c>
      <c r="D15629" s="84">
        <v>2.21</v>
      </c>
      <c r="E15629" s="522" t="s">
        <v>12890</v>
      </c>
    </row>
    <row r="15630" spans="1:5" ht="13.5" x14ac:dyDescent="0.25">
      <c r="A15630" s="83">
        <v>40547</v>
      </c>
      <c r="B15630" s="83" t="s">
        <v>11169</v>
      </c>
      <c r="C15630" s="83" t="s">
        <v>9905</v>
      </c>
      <c r="D15630" s="84">
        <v>30.42</v>
      </c>
      <c r="E15630" s="522" t="s">
        <v>12890</v>
      </c>
    </row>
    <row r="15631" spans="1:5" ht="13.5" x14ac:dyDescent="0.25">
      <c r="A15631" s="83">
        <v>11962</v>
      </c>
      <c r="B15631" s="83" t="s">
        <v>11170</v>
      </c>
      <c r="C15631" s="83" t="s">
        <v>225</v>
      </c>
      <c r="D15631" s="84">
        <v>0.25</v>
      </c>
      <c r="E15631" s="522" t="s">
        <v>12890</v>
      </c>
    </row>
    <row r="15632" spans="1:5" ht="13.5" x14ac:dyDescent="0.25">
      <c r="A15632" s="83">
        <v>4332</v>
      </c>
      <c r="B15632" s="83" t="s">
        <v>11171</v>
      </c>
      <c r="C15632" s="83" t="s">
        <v>225</v>
      </c>
      <c r="D15632" s="84">
        <v>1.21</v>
      </c>
      <c r="E15632" s="522" t="s">
        <v>12890</v>
      </c>
    </row>
    <row r="15633" spans="1:5" ht="13.5" x14ac:dyDescent="0.25">
      <c r="A15633" s="83">
        <v>4331</v>
      </c>
      <c r="B15633" s="83" t="s">
        <v>11172</v>
      </c>
      <c r="C15633" s="83" t="s">
        <v>225</v>
      </c>
      <c r="D15633" s="84">
        <v>4.5599999999999996</v>
      </c>
      <c r="E15633" s="522" t="s">
        <v>12890</v>
      </c>
    </row>
    <row r="15634" spans="1:5" ht="13.5" x14ac:dyDescent="0.25">
      <c r="A15634" s="83">
        <v>4336</v>
      </c>
      <c r="B15634" s="83" t="s">
        <v>11173</v>
      </c>
      <c r="C15634" s="83" t="s">
        <v>225</v>
      </c>
      <c r="D15634" s="84">
        <v>5.84</v>
      </c>
      <c r="E15634" s="522" t="s">
        <v>12890</v>
      </c>
    </row>
    <row r="15635" spans="1:5" ht="13.5" x14ac:dyDescent="0.25">
      <c r="A15635" s="83">
        <v>13294</v>
      </c>
      <c r="B15635" s="83" t="s">
        <v>11174</v>
      </c>
      <c r="C15635" s="83" t="s">
        <v>225</v>
      </c>
      <c r="D15635" s="84">
        <v>1.67</v>
      </c>
      <c r="E15635" s="522" t="s">
        <v>12890</v>
      </c>
    </row>
    <row r="15636" spans="1:5" ht="13.5" x14ac:dyDescent="0.25">
      <c r="A15636" s="83">
        <v>11948</v>
      </c>
      <c r="B15636" s="83" t="s">
        <v>11175</v>
      </c>
      <c r="C15636" s="83" t="s">
        <v>225</v>
      </c>
      <c r="D15636" s="84">
        <v>0.75</v>
      </c>
      <c r="E15636" s="522" t="s">
        <v>12890</v>
      </c>
    </row>
    <row r="15637" spans="1:5" ht="13.5" x14ac:dyDescent="0.25">
      <c r="A15637" s="83">
        <v>4382</v>
      </c>
      <c r="B15637" s="83" t="s">
        <v>11176</v>
      </c>
      <c r="C15637" s="83" t="s">
        <v>225</v>
      </c>
      <c r="D15637" s="84">
        <v>1.25</v>
      </c>
      <c r="E15637" s="522" t="s">
        <v>12890</v>
      </c>
    </row>
    <row r="15638" spans="1:5" ht="13.5" x14ac:dyDescent="0.25">
      <c r="A15638" s="83">
        <v>4354</v>
      </c>
      <c r="B15638" s="83" t="s">
        <v>11177</v>
      </c>
      <c r="C15638" s="83" t="s">
        <v>225</v>
      </c>
      <c r="D15638" s="84">
        <v>52.39</v>
      </c>
      <c r="E15638" s="522" t="s">
        <v>12890</v>
      </c>
    </row>
    <row r="15639" spans="1:5" ht="13.5" x14ac:dyDescent="0.25">
      <c r="A15639" s="83">
        <v>40839</v>
      </c>
      <c r="B15639" s="83" t="s">
        <v>11178</v>
      </c>
      <c r="C15639" s="83" t="s">
        <v>9905</v>
      </c>
      <c r="D15639" s="84">
        <v>126.06</v>
      </c>
      <c r="E15639" s="522" t="s">
        <v>12890</v>
      </c>
    </row>
    <row r="15640" spans="1:5" ht="13.5" x14ac:dyDescent="0.25">
      <c r="A15640" s="83">
        <v>40552</v>
      </c>
      <c r="B15640" s="83" t="s">
        <v>11179</v>
      </c>
      <c r="C15640" s="83" t="s">
        <v>9905</v>
      </c>
      <c r="D15640" s="84">
        <v>52.16</v>
      </c>
      <c r="E15640" s="522" t="s">
        <v>12890</v>
      </c>
    </row>
    <row r="15641" spans="1:5" ht="13.5" x14ac:dyDescent="0.25">
      <c r="A15641" s="83">
        <v>40549</v>
      </c>
      <c r="B15641" s="83" t="s">
        <v>11180</v>
      </c>
      <c r="C15641" s="83" t="s">
        <v>9905</v>
      </c>
      <c r="D15641" s="84">
        <v>206.48</v>
      </c>
      <c r="E15641" s="522" t="s">
        <v>12890</v>
      </c>
    </row>
    <row r="15642" spans="1:5" ht="13.5" x14ac:dyDescent="0.25">
      <c r="A15642" s="83">
        <v>4385</v>
      </c>
      <c r="B15642" s="83" t="s">
        <v>11181</v>
      </c>
      <c r="C15642" s="83" t="s">
        <v>8203</v>
      </c>
      <c r="D15642" s="84">
        <v>4698.28</v>
      </c>
      <c r="E15642" s="522" t="s">
        <v>12890</v>
      </c>
    </row>
    <row r="15643" spans="1:5" ht="13.5" x14ac:dyDescent="0.25">
      <c r="A15643" s="83">
        <v>20078</v>
      </c>
      <c r="B15643" s="83" t="s">
        <v>11182</v>
      </c>
      <c r="C15643" s="83" t="s">
        <v>225</v>
      </c>
      <c r="D15643" s="84">
        <v>30.71</v>
      </c>
      <c r="E15643" s="522" t="s">
        <v>12890</v>
      </c>
    </row>
    <row r="15644" spans="1:5" ht="13.5" x14ac:dyDescent="0.25">
      <c r="A15644" s="83">
        <v>39897</v>
      </c>
      <c r="B15644" s="83" t="s">
        <v>11183</v>
      </c>
      <c r="C15644" s="83" t="s">
        <v>225</v>
      </c>
      <c r="D15644" s="84">
        <v>51.13</v>
      </c>
      <c r="E15644" s="522" t="s">
        <v>12890</v>
      </c>
    </row>
    <row r="15645" spans="1:5" ht="13.5" x14ac:dyDescent="0.25">
      <c r="A15645" s="83">
        <v>118</v>
      </c>
      <c r="B15645" s="83" t="s">
        <v>11184</v>
      </c>
      <c r="C15645" s="83" t="s">
        <v>225</v>
      </c>
      <c r="D15645" s="84">
        <v>64.92</v>
      </c>
      <c r="E15645" s="522" t="s">
        <v>12890</v>
      </c>
    </row>
    <row r="15646" spans="1:5" ht="13.5" x14ac:dyDescent="0.25">
      <c r="A15646" s="83">
        <v>4396</v>
      </c>
      <c r="B15646" s="83" t="s">
        <v>11185</v>
      </c>
      <c r="C15646" s="83" t="s">
        <v>184</v>
      </c>
      <c r="D15646" s="84">
        <v>239.32</v>
      </c>
      <c r="E15646" s="522" t="s">
        <v>12890</v>
      </c>
    </row>
    <row r="15647" spans="1:5" ht="13.5" x14ac:dyDescent="0.25">
      <c r="A15647" s="83">
        <v>36881</v>
      </c>
      <c r="B15647" s="83" t="s">
        <v>11186</v>
      </c>
      <c r="C15647" s="83" t="s">
        <v>184</v>
      </c>
      <c r="D15647" s="84">
        <v>154.13</v>
      </c>
      <c r="E15647" s="522" t="s">
        <v>12890</v>
      </c>
    </row>
    <row r="15648" spans="1:5" ht="13.5" x14ac:dyDescent="0.25">
      <c r="A15648" s="83">
        <v>4397</v>
      </c>
      <c r="B15648" s="83" t="s">
        <v>11187</v>
      </c>
      <c r="C15648" s="83" t="s">
        <v>184</v>
      </c>
      <c r="D15648" s="84">
        <v>260.33</v>
      </c>
      <c r="E15648" s="522" t="s">
        <v>12890</v>
      </c>
    </row>
    <row r="15649" spans="1:5" ht="13.5" x14ac:dyDescent="0.25">
      <c r="A15649" s="83">
        <v>36882</v>
      </c>
      <c r="B15649" s="83" t="s">
        <v>11188</v>
      </c>
      <c r="C15649" s="83" t="s">
        <v>184</v>
      </c>
      <c r="D15649" s="84">
        <v>184.3</v>
      </c>
      <c r="E15649" s="522" t="s">
        <v>12890</v>
      </c>
    </row>
    <row r="15650" spans="1:5" ht="13.5" x14ac:dyDescent="0.25">
      <c r="A15650" s="83">
        <v>4751</v>
      </c>
      <c r="B15650" s="83" t="s">
        <v>13556</v>
      </c>
      <c r="C15650" s="83" t="s">
        <v>547</v>
      </c>
      <c r="D15650" s="84">
        <v>19.41</v>
      </c>
      <c r="E15650" s="522" t="s">
        <v>12890</v>
      </c>
    </row>
    <row r="15651" spans="1:5" ht="13.5" x14ac:dyDescent="0.25">
      <c r="A15651" s="83">
        <v>41066</v>
      </c>
      <c r="B15651" s="83" t="s">
        <v>11190</v>
      </c>
      <c r="C15651" s="83" t="s">
        <v>232</v>
      </c>
      <c r="D15651" s="84">
        <v>3411.41</v>
      </c>
      <c r="E15651" s="522" t="s">
        <v>12890</v>
      </c>
    </row>
    <row r="15652" spans="1:5" ht="13.5" x14ac:dyDescent="0.25">
      <c r="A15652" s="83">
        <v>39604</v>
      </c>
      <c r="B15652" s="83" t="s">
        <v>13557</v>
      </c>
      <c r="C15652" s="83" t="s">
        <v>225</v>
      </c>
      <c r="D15652" s="84">
        <v>8.86</v>
      </c>
      <c r="E15652" s="522" t="s">
        <v>12890</v>
      </c>
    </row>
    <row r="15653" spans="1:5" ht="13.5" x14ac:dyDescent="0.25">
      <c r="A15653" s="83">
        <v>39605</v>
      </c>
      <c r="B15653" s="83" t="s">
        <v>13558</v>
      </c>
      <c r="C15653" s="83" t="s">
        <v>225</v>
      </c>
      <c r="D15653" s="84">
        <v>9.6300000000000008</v>
      </c>
      <c r="E15653" s="522" t="s">
        <v>12890</v>
      </c>
    </row>
    <row r="15654" spans="1:5" ht="13.5" x14ac:dyDescent="0.25">
      <c r="A15654" s="83">
        <v>39606</v>
      </c>
      <c r="B15654" s="83" t="s">
        <v>13559</v>
      </c>
      <c r="C15654" s="83" t="s">
        <v>225</v>
      </c>
      <c r="D15654" s="84">
        <v>16.86</v>
      </c>
      <c r="E15654" s="522" t="s">
        <v>12890</v>
      </c>
    </row>
    <row r="15655" spans="1:5" ht="13.5" x14ac:dyDescent="0.25">
      <c r="A15655" s="83">
        <v>39607</v>
      </c>
      <c r="B15655" s="83" t="s">
        <v>13560</v>
      </c>
      <c r="C15655" s="83" t="s">
        <v>225</v>
      </c>
      <c r="D15655" s="84">
        <v>22.81</v>
      </c>
      <c r="E15655" s="522" t="s">
        <v>12890</v>
      </c>
    </row>
    <row r="15656" spans="1:5" ht="13.5" x14ac:dyDescent="0.25">
      <c r="A15656" s="83">
        <v>39594</v>
      </c>
      <c r="B15656" s="83" t="s">
        <v>13561</v>
      </c>
      <c r="C15656" s="83" t="s">
        <v>225</v>
      </c>
      <c r="D15656" s="84">
        <v>555</v>
      </c>
      <c r="E15656" s="522" t="s">
        <v>12890</v>
      </c>
    </row>
    <row r="15657" spans="1:5" ht="13.5" x14ac:dyDescent="0.25">
      <c r="A15657" s="83">
        <v>39596</v>
      </c>
      <c r="B15657" s="83" t="s">
        <v>13562</v>
      </c>
      <c r="C15657" s="83" t="s">
        <v>225</v>
      </c>
      <c r="D15657" s="84">
        <v>1486.34</v>
      </c>
      <c r="E15657" s="522" t="s">
        <v>12890</v>
      </c>
    </row>
    <row r="15658" spans="1:5" ht="13.5" x14ac:dyDescent="0.25">
      <c r="A15658" s="83">
        <v>39595</v>
      </c>
      <c r="B15658" s="83" t="s">
        <v>13563</v>
      </c>
      <c r="C15658" s="83" t="s">
        <v>225</v>
      </c>
      <c r="D15658" s="84">
        <v>3339.59</v>
      </c>
      <c r="E15658" s="522" t="s">
        <v>12890</v>
      </c>
    </row>
    <row r="15659" spans="1:5" ht="13.5" x14ac:dyDescent="0.25">
      <c r="A15659" s="83">
        <v>39597</v>
      </c>
      <c r="B15659" s="83" t="s">
        <v>13564</v>
      </c>
      <c r="C15659" s="83" t="s">
        <v>225</v>
      </c>
      <c r="D15659" s="84">
        <v>5238.6000000000004</v>
      </c>
      <c r="E15659" s="522" t="s">
        <v>12890</v>
      </c>
    </row>
    <row r="15660" spans="1:5" ht="13.5" x14ac:dyDescent="0.25">
      <c r="A15660" s="83">
        <v>10731</v>
      </c>
      <c r="B15660" s="83" t="s">
        <v>11199</v>
      </c>
      <c r="C15660" s="83" t="s">
        <v>184</v>
      </c>
      <c r="D15660" s="84">
        <v>39.92</v>
      </c>
      <c r="E15660" s="522" t="s">
        <v>12890</v>
      </c>
    </row>
    <row r="15661" spans="1:5" ht="13.5" x14ac:dyDescent="0.25">
      <c r="A15661" s="83">
        <v>4704</v>
      </c>
      <c r="B15661" s="83" t="s">
        <v>11200</v>
      </c>
      <c r="C15661" s="83" t="s">
        <v>184</v>
      </c>
      <c r="D15661" s="84">
        <v>36.020000000000003</v>
      </c>
      <c r="E15661" s="522" t="s">
        <v>12890</v>
      </c>
    </row>
    <row r="15662" spans="1:5" ht="13.5" x14ac:dyDescent="0.25">
      <c r="A15662" s="83">
        <v>10730</v>
      </c>
      <c r="B15662" s="83" t="s">
        <v>11201</v>
      </c>
      <c r="C15662" s="83" t="s">
        <v>184</v>
      </c>
      <c r="D15662" s="84">
        <v>38.6</v>
      </c>
      <c r="E15662" s="522" t="s">
        <v>12890</v>
      </c>
    </row>
    <row r="15663" spans="1:5" ht="13.5" x14ac:dyDescent="0.25">
      <c r="A15663" s="83">
        <v>4729</v>
      </c>
      <c r="B15663" s="83" t="s">
        <v>11202</v>
      </c>
      <c r="C15663" s="83" t="s">
        <v>229</v>
      </c>
      <c r="D15663" s="84">
        <v>126.85</v>
      </c>
      <c r="E15663" s="522" t="s">
        <v>12890</v>
      </c>
    </row>
    <row r="15664" spans="1:5" ht="13.5" x14ac:dyDescent="0.25">
      <c r="A15664" s="83">
        <v>4720</v>
      </c>
      <c r="B15664" s="83" t="s">
        <v>11203</v>
      </c>
      <c r="C15664" s="83" t="s">
        <v>229</v>
      </c>
      <c r="D15664" s="84">
        <v>145.35</v>
      </c>
      <c r="E15664" s="522" t="s">
        <v>12890</v>
      </c>
    </row>
    <row r="15665" spans="1:5" ht="13.5" x14ac:dyDescent="0.25">
      <c r="A15665" s="83">
        <v>4721</v>
      </c>
      <c r="B15665" s="83" t="s">
        <v>11204</v>
      </c>
      <c r="C15665" s="83" t="s">
        <v>229</v>
      </c>
      <c r="D15665" s="84">
        <v>125.89</v>
      </c>
      <c r="E15665" s="522" t="s">
        <v>12890</v>
      </c>
    </row>
    <row r="15666" spans="1:5" ht="13.5" x14ac:dyDescent="0.25">
      <c r="A15666" s="83">
        <v>4718</v>
      </c>
      <c r="B15666" s="83" t="s">
        <v>11205</v>
      </c>
      <c r="C15666" s="83" t="s">
        <v>229</v>
      </c>
      <c r="D15666" s="84">
        <v>126.56</v>
      </c>
      <c r="E15666" s="522" t="s">
        <v>12890</v>
      </c>
    </row>
    <row r="15667" spans="1:5" ht="13.5" x14ac:dyDescent="0.25">
      <c r="A15667" s="83">
        <v>4722</v>
      </c>
      <c r="B15667" s="83" t="s">
        <v>11206</v>
      </c>
      <c r="C15667" s="83" t="s">
        <v>229</v>
      </c>
      <c r="D15667" s="84">
        <v>118.92</v>
      </c>
      <c r="E15667" s="522" t="s">
        <v>12890</v>
      </c>
    </row>
    <row r="15668" spans="1:5" ht="13.5" x14ac:dyDescent="0.25">
      <c r="A15668" s="83">
        <v>4723</v>
      </c>
      <c r="B15668" s="83" t="s">
        <v>11207</v>
      </c>
      <c r="C15668" s="83" t="s">
        <v>229</v>
      </c>
      <c r="D15668" s="84">
        <v>117.89</v>
      </c>
      <c r="E15668" s="522" t="s">
        <v>12890</v>
      </c>
    </row>
    <row r="15669" spans="1:5" ht="13.5" x14ac:dyDescent="0.25">
      <c r="A15669" s="83">
        <v>4727</v>
      </c>
      <c r="B15669" s="83" t="s">
        <v>11208</v>
      </c>
      <c r="C15669" s="83" t="s">
        <v>229</v>
      </c>
      <c r="D15669" s="84">
        <v>107.91</v>
      </c>
      <c r="E15669" s="522" t="s">
        <v>12890</v>
      </c>
    </row>
    <row r="15670" spans="1:5" ht="13.5" x14ac:dyDescent="0.25">
      <c r="A15670" s="83">
        <v>4748</v>
      </c>
      <c r="B15670" s="83" t="s">
        <v>11209</v>
      </c>
      <c r="C15670" s="83" t="s">
        <v>229</v>
      </c>
      <c r="D15670" s="84">
        <v>116.28</v>
      </c>
      <c r="E15670" s="522" t="s">
        <v>12890</v>
      </c>
    </row>
    <row r="15671" spans="1:5" ht="13.5" x14ac:dyDescent="0.25">
      <c r="A15671" s="83">
        <v>4730</v>
      </c>
      <c r="B15671" s="83" t="s">
        <v>11210</v>
      </c>
      <c r="C15671" s="83" t="s">
        <v>229</v>
      </c>
      <c r="D15671" s="84">
        <v>118.33</v>
      </c>
      <c r="E15671" s="522" t="s">
        <v>12890</v>
      </c>
    </row>
    <row r="15672" spans="1:5" ht="13.5" x14ac:dyDescent="0.25">
      <c r="A15672" s="83">
        <v>13186</v>
      </c>
      <c r="B15672" s="83" t="s">
        <v>11211</v>
      </c>
      <c r="C15672" s="83" t="s">
        <v>229</v>
      </c>
      <c r="D15672" s="84">
        <v>136.54</v>
      </c>
      <c r="E15672" s="522" t="s">
        <v>12890</v>
      </c>
    </row>
    <row r="15673" spans="1:5" ht="13.5" x14ac:dyDescent="0.25">
      <c r="A15673" s="83">
        <v>10737</v>
      </c>
      <c r="B15673" s="83" t="s">
        <v>11212</v>
      </c>
      <c r="C15673" s="83" t="s">
        <v>184</v>
      </c>
      <c r="D15673" s="84">
        <v>125.45</v>
      </c>
      <c r="E15673" s="522" t="s">
        <v>12890</v>
      </c>
    </row>
    <row r="15674" spans="1:5" ht="13.5" x14ac:dyDescent="0.25">
      <c r="A15674" s="83">
        <v>10734</v>
      </c>
      <c r="B15674" s="83" t="s">
        <v>11213</v>
      </c>
      <c r="C15674" s="83" t="s">
        <v>184</v>
      </c>
      <c r="D15674" s="84">
        <v>74.62</v>
      </c>
      <c r="E15674" s="522" t="s">
        <v>12890</v>
      </c>
    </row>
    <row r="15675" spans="1:5" ht="13.5" x14ac:dyDescent="0.25">
      <c r="A15675" s="83">
        <v>4708</v>
      </c>
      <c r="B15675" s="83" t="s">
        <v>11214</v>
      </c>
      <c r="C15675" s="83" t="s">
        <v>184</v>
      </c>
      <c r="D15675" s="84">
        <v>144.75</v>
      </c>
      <c r="E15675" s="522" t="s">
        <v>12890</v>
      </c>
    </row>
    <row r="15676" spans="1:5" ht="13.5" x14ac:dyDescent="0.25">
      <c r="A15676" s="83">
        <v>4712</v>
      </c>
      <c r="B15676" s="83" t="s">
        <v>11215</v>
      </c>
      <c r="C15676" s="83" t="s">
        <v>184</v>
      </c>
      <c r="D15676" s="84">
        <v>70.760000000000005</v>
      </c>
      <c r="E15676" s="522" t="s">
        <v>12890</v>
      </c>
    </row>
    <row r="15677" spans="1:5" ht="13.5" x14ac:dyDescent="0.25">
      <c r="A15677" s="83">
        <v>4710</v>
      </c>
      <c r="B15677" s="83" t="s">
        <v>11216</v>
      </c>
      <c r="C15677" s="83" t="s">
        <v>184</v>
      </c>
      <c r="D15677" s="84">
        <v>226.94</v>
      </c>
      <c r="E15677" s="522" t="s">
        <v>12890</v>
      </c>
    </row>
    <row r="15678" spans="1:5" ht="13.5" x14ac:dyDescent="0.25">
      <c r="A15678" s="83">
        <v>4746</v>
      </c>
      <c r="B15678" s="83" t="s">
        <v>11217</v>
      </c>
      <c r="C15678" s="83" t="s">
        <v>229</v>
      </c>
      <c r="D15678" s="84">
        <v>88.38</v>
      </c>
      <c r="E15678" s="522" t="s">
        <v>12890</v>
      </c>
    </row>
    <row r="15679" spans="1:5" ht="13.5" x14ac:dyDescent="0.25">
      <c r="A15679" s="83">
        <v>4750</v>
      </c>
      <c r="B15679" s="83" t="s">
        <v>13565</v>
      </c>
      <c r="C15679" s="83" t="s">
        <v>547</v>
      </c>
      <c r="D15679" s="84">
        <v>19.41</v>
      </c>
      <c r="E15679" s="522" t="s">
        <v>12890</v>
      </c>
    </row>
    <row r="15680" spans="1:5" ht="13.5" x14ac:dyDescent="0.25">
      <c r="A15680" s="83">
        <v>41065</v>
      </c>
      <c r="B15680" s="83" t="s">
        <v>11219</v>
      </c>
      <c r="C15680" s="83" t="s">
        <v>232</v>
      </c>
      <c r="D15680" s="84">
        <v>3410.91</v>
      </c>
      <c r="E15680" s="522" t="s">
        <v>12890</v>
      </c>
    </row>
    <row r="15681" spans="1:5" ht="13.5" x14ac:dyDescent="0.25">
      <c r="A15681" s="83">
        <v>34747</v>
      </c>
      <c r="B15681" s="83" t="s">
        <v>11220</v>
      </c>
      <c r="C15681" s="83" t="s">
        <v>206</v>
      </c>
      <c r="D15681" s="84">
        <v>43.21</v>
      </c>
      <c r="E15681" s="522" t="s">
        <v>12890</v>
      </c>
    </row>
    <row r="15682" spans="1:5" ht="13.5" x14ac:dyDescent="0.25">
      <c r="A15682" s="83">
        <v>4826</v>
      </c>
      <c r="B15682" s="83" t="s">
        <v>11221</v>
      </c>
      <c r="C15682" s="83" t="s">
        <v>206</v>
      </c>
      <c r="D15682" s="84">
        <v>46.46</v>
      </c>
      <c r="E15682" s="522" t="s">
        <v>12890</v>
      </c>
    </row>
    <row r="15683" spans="1:5" ht="13.5" x14ac:dyDescent="0.25">
      <c r="A15683" s="83">
        <v>41975</v>
      </c>
      <c r="B15683" s="83" t="s">
        <v>11222</v>
      </c>
      <c r="C15683" s="83" t="s">
        <v>184</v>
      </c>
      <c r="D15683" s="84">
        <v>104.34</v>
      </c>
      <c r="E15683" s="522" t="s">
        <v>12890</v>
      </c>
    </row>
    <row r="15684" spans="1:5" ht="13.5" x14ac:dyDescent="0.25">
      <c r="A15684" s="83">
        <v>4825</v>
      </c>
      <c r="B15684" s="83" t="s">
        <v>11223</v>
      </c>
      <c r="C15684" s="83" t="s">
        <v>206</v>
      </c>
      <c r="D15684" s="84">
        <v>64.319999999999993</v>
      </c>
      <c r="E15684" s="522" t="s">
        <v>12890</v>
      </c>
    </row>
    <row r="15685" spans="1:5" ht="13.5" x14ac:dyDescent="0.25">
      <c r="A15685" s="83">
        <v>34744</v>
      </c>
      <c r="B15685" s="83" t="s">
        <v>11224</v>
      </c>
      <c r="C15685" s="83" t="s">
        <v>184</v>
      </c>
      <c r="D15685" s="84">
        <v>37.200000000000003</v>
      </c>
      <c r="E15685" s="522" t="s">
        <v>12890</v>
      </c>
    </row>
    <row r="15686" spans="1:5" ht="13.5" x14ac:dyDescent="0.25">
      <c r="A15686" s="83">
        <v>39430</v>
      </c>
      <c r="B15686" s="83" t="s">
        <v>11225</v>
      </c>
      <c r="C15686" s="83" t="s">
        <v>225</v>
      </c>
      <c r="D15686" s="84">
        <v>2.2799999999999998</v>
      </c>
      <c r="E15686" s="522" t="s">
        <v>12890</v>
      </c>
    </row>
    <row r="15687" spans="1:5" ht="13.5" x14ac:dyDescent="0.25">
      <c r="A15687" s="83">
        <v>39573</v>
      </c>
      <c r="B15687" s="83" t="s">
        <v>11226</v>
      </c>
      <c r="C15687" s="83" t="s">
        <v>225</v>
      </c>
      <c r="D15687" s="84">
        <v>2.2400000000000002</v>
      </c>
      <c r="E15687" s="522" t="s">
        <v>12890</v>
      </c>
    </row>
    <row r="15688" spans="1:5" ht="13.5" x14ac:dyDescent="0.25">
      <c r="A15688" s="83">
        <v>38410</v>
      </c>
      <c r="B15688" s="83" t="s">
        <v>11227</v>
      </c>
      <c r="C15688" s="83" t="s">
        <v>225</v>
      </c>
      <c r="D15688" s="84">
        <v>13789</v>
      </c>
      <c r="E15688" s="522" t="s">
        <v>12890</v>
      </c>
    </row>
    <row r="15689" spans="1:5" ht="13.5" x14ac:dyDescent="0.25">
      <c r="A15689" s="83">
        <v>41596</v>
      </c>
      <c r="B15689" s="83" t="s">
        <v>11228</v>
      </c>
      <c r="C15689" s="83" t="s">
        <v>260</v>
      </c>
      <c r="D15689" s="84">
        <v>14.18</v>
      </c>
      <c r="E15689" s="522" t="s">
        <v>12890</v>
      </c>
    </row>
    <row r="15690" spans="1:5" ht="13.5" x14ac:dyDescent="0.25">
      <c r="A15690" s="83">
        <v>41598</v>
      </c>
      <c r="B15690" s="83" t="s">
        <v>11229</v>
      </c>
      <c r="C15690" s="83" t="s">
        <v>260</v>
      </c>
      <c r="D15690" s="84">
        <v>14.18</v>
      </c>
      <c r="E15690" s="522" t="s">
        <v>12890</v>
      </c>
    </row>
    <row r="15691" spans="1:5" ht="13.5" x14ac:dyDescent="0.25">
      <c r="A15691" s="83">
        <v>41594</v>
      </c>
      <c r="B15691" s="83" t="s">
        <v>11230</v>
      </c>
      <c r="C15691" s="83" t="s">
        <v>260</v>
      </c>
      <c r="D15691" s="84">
        <v>14.4</v>
      </c>
      <c r="E15691" s="522" t="s">
        <v>12890</v>
      </c>
    </row>
    <row r="15692" spans="1:5" ht="13.5" x14ac:dyDescent="0.25">
      <c r="A15692" s="83">
        <v>43663</v>
      </c>
      <c r="B15692" s="83" t="s">
        <v>11231</v>
      </c>
      <c r="C15692" s="83" t="s">
        <v>260</v>
      </c>
      <c r="D15692" s="84">
        <v>11.86</v>
      </c>
      <c r="E15692" s="522" t="s">
        <v>12890</v>
      </c>
    </row>
    <row r="15693" spans="1:5" ht="13.5" x14ac:dyDescent="0.25">
      <c r="A15693" s="83">
        <v>4766</v>
      </c>
      <c r="B15693" s="83" t="s">
        <v>11232</v>
      </c>
      <c r="C15693" s="83" t="s">
        <v>260</v>
      </c>
      <c r="D15693" s="84">
        <v>11.17</v>
      </c>
      <c r="E15693" s="522" t="s">
        <v>12890</v>
      </c>
    </row>
    <row r="15694" spans="1:5" ht="13.5" x14ac:dyDescent="0.25">
      <c r="A15694" s="83">
        <v>43664</v>
      </c>
      <c r="B15694" s="83" t="s">
        <v>11233</v>
      </c>
      <c r="C15694" s="83" t="s">
        <v>260</v>
      </c>
      <c r="D15694" s="84">
        <v>11.93</v>
      </c>
      <c r="E15694" s="522" t="s">
        <v>12890</v>
      </c>
    </row>
    <row r="15695" spans="1:5" ht="13.5" x14ac:dyDescent="0.25">
      <c r="A15695" s="83">
        <v>43082</v>
      </c>
      <c r="B15695" s="83" t="s">
        <v>11234</v>
      </c>
      <c r="C15695" s="83" t="s">
        <v>260</v>
      </c>
      <c r="D15695" s="84">
        <v>13</v>
      </c>
      <c r="E15695" s="522" t="s">
        <v>12890</v>
      </c>
    </row>
    <row r="15696" spans="1:5" ht="13.5" x14ac:dyDescent="0.25">
      <c r="A15696" s="83">
        <v>43665</v>
      </c>
      <c r="B15696" s="83" t="s">
        <v>11235</v>
      </c>
      <c r="C15696" s="83" t="s">
        <v>260</v>
      </c>
      <c r="D15696" s="84">
        <v>11.17</v>
      </c>
      <c r="E15696" s="522" t="s">
        <v>12890</v>
      </c>
    </row>
    <row r="15697" spans="1:5" ht="13.5" x14ac:dyDescent="0.25">
      <c r="A15697" s="83">
        <v>10966</v>
      </c>
      <c r="B15697" s="83" t="s">
        <v>11236</v>
      </c>
      <c r="C15697" s="83" t="s">
        <v>260</v>
      </c>
      <c r="D15697" s="84">
        <v>11.86</v>
      </c>
      <c r="E15697" s="522" t="s">
        <v>12890</v>
      </c>
    </row>
    <row r="15698" spans="1:5" ht="13.5" x14ac:dyDescent="0.25">
      <c r="A15698" s="83">
        <v>43692</v>
      </c>
      <c r="B15698" s="83" t="s">
        <v>11237</v>
      </c>
      <c r="C15698" s="83" t="s">
        <v>260</v>
      </c>
      <c r="D15698" s="84">
        <v>11.86</v>
      </c>
      <c r="E15698" s="522" t="s">
        <v>12890</v>
      </c>
    </row>
    <row r="15699" spans="1:5" ht="13.5" x14ac:dyDescent="0.25">
      <c r="A15699" s="83">
        <v>43083</v>
      </c>
      <c r="B15699" s="83" t="s">
        <v>11238</v>
      </c>
      <c r="C15699" s="83" t="s">
        <v>260</v>
      </c>
      <c r="D15699" s="84">
        <v>11.26</v>
      </c>
      <c r="E15699" s="522" t="s">
        <v>12890</v>
      </c>
    </row>
    <row r="15700" spans="1:5" ht="13.5" x14ac:dyDescent="0.25">
      <c r="A15700" s="83">
        <v>40535</v>
      </c>
      <c r="B15700" s="83" t="s">
        <v>11239</v>
      </c>
      <c r="C15700" s="83" t="s">
        <v>260</v>
      </c>
      <c r="D15700" s="84">
        <v>11.26</v>
      </c>
      <c r="E15700" s="522" t="s">
        <v>12890</v>
      </c>
    </row>
    <row r="15701" spans="1:5" ht="13.5" x14ac:dyDescent="0.25">
      <c r="A15701" s="83">
        <v>39427</v>
      </c>
      <c r="B15701" s="83" t="s">
        <v>11240</v>
      </c>
      <c r="C15701" s="83" t="s">
        <v>206</v>
      </c>
      <c r="D15701" s="84">
        <v>6.06</v>
      </c>
      <c r="E15701" s="522" t="s">
        <v>12890</v>
      </c>
    </row>
    <row r="15702" spans="1:5" ht="13.5" x14ac:dyDescent="0.25">
      <c r="A15702" s="83">
        <v>39424</v>
      </c>
      <c r="B15702" s="83" t="s">
        <v>11241</v>
      </c>
      <c r="C15702" s="83" t="s">
        <v>206</v>
      </c>
      <c r="D15702" s="84">
        <v>3.6</v>
      </c>
      <c r="E15702" s="522" t="s">
        <v>12890</v>
      </c>
    </row>
    <row r="15703" spans="1:5" ht="13.5" x14ac:dyDescent="0.25">
      <c r="A15703" s="83">
        <v>39425</v>
      </c>
      <c r="B15703" s="83" t="s">
        <v>11242</v>
      </c>
      <c r="C15703" s="83" t="s">
        <v>206</v>
      </c>
      <c r="D15703" s="84">
        <v>3.55</v>
      </c>
      <c r="E15703" s="522" t="s">
        <v>12890</v>
      </c>
    </row>
    <row r="15704" spans="1:5" ht="13.5" x14ac:dyDescent="0.25">
      <c r="A15704" s="83">
        <v>40664</v>
      </c>
      <c r="B15704" s="83" t="s">
        <v>11243</v>
      </c>
      <c r="C15704" s="83" t="s">
        <v>260</v>
      </c>
      <c r="D15704" s="84">
        <v>23.1</v>
      </c>
      <c r="E15704" s="522" t="s">
        <v>12890</v>
      </c>
    </row>
    <row r="15705" spans="1:5" ht="13.5" x14ac:dyDescent="0.25">
      <c r="A15705" s="83">
        <v>34360</v>
      </c>
      <c r="B15705" s="83" t="s">
        <v>11244</v>
      </c>
      <c r="C15705" s="83" t="s">
        <v>260</v>
      </c>
      <c r="D15705" s="84">
        <v>41.11</v>
      </c>
      <c r="E15705" s="522" t="s">
        <v>12890</v>
      </c>
    </row>
    <row r="15706" spans="1:5" ht="13.5" x14ac:dyDescent="0.25">
      <c r="A15706" s="83">
        <v>20259</v>
      </c>
      <c r="B15706" s="83" t="s">
        <v>11245</v>
      </c>
      <c r="C15706" s="83" t="s">
        <v>206</v>
      </c>
      <c r="D15706" s="84">
        <v>13.2</v>
      </c>
      <c r="E15706" s="522" t="s">
        <v>12890</v>
      </c>
    </row>
    <row r="15707" spans="1:5" ht="13.5" x14ac:dyDescent="0.25">
      <c r="A15707" s="83">
        <v>14077</v>
      </c>
      <c r="B15707" s="83" t="s">
        <v>11246</v>
      </c>
      <c r="C15707" s="83" t="s">
        <v>206</v>
      </c>
      <c r="D15707" s="84">
        <v>202.04</v>
      </c>
      <c r="E15707" s="522" t="s">
        <v>12890</v>
      </c>
    </row>
    <row r="15708" spans="1:5" ht="13.5" x14ac:dyDescent="0.25">
      <c r="A15708" s="83">
        <v>3678</v>
      </c>
      <c r="B15708" s="83" t="s">
        <v>11247</v>
      </c>
      <c r="C15708" s="83" t="s">
        <v>206</v>
      </c>
      <c r="D15708" s="84">
        <v>91.32</v>
      </c>
      <c r="E15708" s="522" t="s">
        <v>12890</v>
      </c>
    </row>
    <row r="15709" spans="1:5" ht="13.5" x14ac:dyDescent="0.25">
      <c r="A15709" s="83">
        <v>39418</v>
      </c>
      <c r="B15709" s="83" t="s">
        <v>11248</v>
      </c>
      <c r="C15709" s="83" t="s">
        <v>206</v>
      </c>
      <c r="D15709" s="84">
        <v>6.76</v>
      </c>
      <c r="E15709" s="522" t="s">
        <v>12890</v>
      </c>
    </row>
    <row r="15710" spans="1:5" ht="13.5" x14ac:dyDescent="0.25">
      <c r="A15710" s="83">
        <v>39419</v>
      </c>
      <c r="B15710" s="83" t="s">
        <v>11249</v>
      </c>
      <c r="C15710" s="83" t="s">
        <v>206</v>
      </c>
      <c r="D15710" s="84">
        <v>8.23</v>
      </c>
      <c r="E15710" s="522" t="s">
        <v>12890</v>
      </c>
    </row>
    <row r="15711" spans="1:5" ht="13.5" x14ac:dyDescent="0.25">
      <c r="A15711" s="83">
        <v>39420</v>
      </c>
      <c r="B15711" s="83" t="s">
        <v>11250</v>
      </c>
      <c r="C15711" s="83" t="s">
        <v>206</v>
      </c>
      <c r="D15711" s="84">
        <v>9.09</v>
      </c>
      <c r="E15711" s="522" t="s">
        <v>12890</v>
      </c>
    </row>
    <row r="15712" spans="1:5" ht="13.5" x14ac:dyDescent="0.25">
      <c r="A15712" s="83">
        <v>39571</v>
      </c>
      <c r="B15712" s="83" t="s">
        <v>13566</v>
      </c>
      <c r="C15712" s="83" t="s">
        <v>206</v>
      </c>
      <c r="D15712" s="84">
        <v>5.49</v>
      </c>
      <c r="E15712" s="522" t="s">
        <v>12890</v>
      </c>
    </row>
    <row r="15713" spans="1:5" ht="13.5" x14ac:dyDescent="0.25">
      <c r="A15713" s="83">
        <v>39421</v>
      </c>
      <c r="B15713" s="83" t="s">
        <v>11252</v>
      </c>
      <c r="C15713" s="83" t="s">
        <v>206</v>
      </c>
      <c r="D15713" s="84">
        <v>8</v>
      </c>
      <c r="E15713" s="522" t="s">
        <v>12890</v>
      </c>
    </row>
    <row r="15714" spans="1:5" ht="13.5" x14ac:dyDescent="0.25">
      <c r="A15714" s="83">
        <v>39422</v>
      </c>
      <c r="B15714" s="83" t="s">
        <v>11253</v>
      </c>
      <c r="C15714" s="83" t="s">
        <v>206</v>
      </c>
      <c r="D15714" s="84">
        <v>9.34</v>
      </c>
      <c r="E15714" s="522" t="s">
        <v>12890</v>
      </c>
    </row>
    <row r="15715" spans="1:5" ht="13.5" x14ac:dyDescent="0.25">
      <c r="A15715" s="83">
        <v>39423</v>
      </c>
      <c r="B15715" s="83" t="s">
        <v>11254</v>
      </c>
      <c r="C15715" s="83" t="s">
        <v>206</v>
      </c>
      <c r="D15715" s="84">
        <v>10.84</v>
      </c>
      <c r="E15715" s="522" t="s">
        <v>12890</v>
      </c>
    </row>
    <row r="15716" spans="1:5" ht="13.5" x14ac:dyDescent="0.25">
      <c r="A15716" s="83">
        <v>39426</v>
      </c>
      <c r="B15716" s="83" t="s">
        <v>11255</v>
      </c>
      <c r="C15716" s="83" t="s">
        <v>206</v>
      </c>
      <c r="D15716" s="84">
        <v>24.38</v>
      </c>
      <c r="E15716" s="522" t="s">
        <v>12890</v>
      </c>
    </row>
    <row r="15717" spans="1:5" ht="13.5" x14ac:dyDescent="0.25">
      <c r="A15717" s="83">
        <v>39429</v>
      </c>
      <c r="B15717" s="83" t="s">
        <v>11256</v>
      </c>
      <c r="C15717" s="83" t="s">
        <v>206</v>
      </c>
      <c r="D15717" s="84">
        <v>7.69</v>
      </c>
      <c r="E15717" s="522" t="s">
        <v>12890</v>
      </c>
    </row>
    <row r="15718" spans="1:5" ht="13.5" x14ac:dyDescent="0.25">
      <c r="A15718" s="83">
        <v>39428</v>
      </c>
      <c r="B15718" s="83" t="s">
        <v>11257</v>
      </c>
      <c r="C15718" s="83" t="s">
        <v>206</v>
      </c>
      <c r="D15718" s="84">
        <v>5.87</v>
      </c>
      <c r="E15718" s="522" t="s">
        <v>12890</v>
      </c>
    </row>
    <row r="15719" spans="1:5" ht="13.5" x14ac:dyDescent="0.25">
      <c r="A15719" s="83">
        <v>39572</v>
      </c>
      <c r="B15719" s="83" t="s">
        <v>11258</v>
      </c>
      <c r="C15719" s="83" t="s">
        <v>206</v>
      </c>
      <c r="D15719" s="84">
        <v>5.08</v>
      </c>
      <c r="E15719" s="522" t="s">
        <v>12890</v>
      </c>
    </row>
    <row r="15720" spans="1:5" ht="13.5" x14ac:dyDescent="0.25">
      <c r="A15720" s="83">
        <v>39570</v>
      </c>
      <c r="B15720" s="83" t="s">
        <v>11259</v>
      </c>
      <c r="C15720" s="83" t="s">
        <v>206</v>
      </c>
      <c r="D15720" s="84">
        <v>5.39</v>
      </c>
      <c r="E15720" s="522" t="s">
        <v>12890</v>
      </c>
    </row>
    <row r="15721" spans="1:5" ht="13.5" x14ac:dyDescent="0.25">
      <c r="A15721" s="83">
        <v>39569</v>
      </c>
      <c r="B15721" s="83" t="s">
        <v>11260</v>
      </c>
      <c r="C15721" s="83" t="s">
        <v>206</v>
      </c>
      <c r="D15721" s="84">
        <v>5.33</v>
      </c>
      <c r="E15721" s="522" t="s">
        <v>12890</v>
      </c>
    </row>
    <row r="15722" spans="1:5" ht="13.5" x14ac:dyDescent="0.25">
      <c r="A15722" s="83">
        <v>11552</v>
      </c>
      <c r="B15722" s="83" t="s">
        <v>11261</v>
      </c>
      <c r="C15722" s="83" t="s">
        <v>206</v>
      </c>
      <c r="D15722" s="84">
        <v>6.97</v>
      </c>
      <c r="E15722" s="522" t="s">
        <v>12890</v>
      </c>
    </row>
    <row r="15723" spans="1:5" ht="13.5" x14ac:dyDescent="0.25">
      <c r="A15723" s="83">
        <v>40598</v>
      </c>
      <c r="B15723" s="83" t="s">
        <v>11262</v>
      </c>
      <c r="C15723" s="83" t="s">
        <v>260</v>
      </c>
      <c r="D15723" s="84">
        <v>10.98</v>
      </c>
      <c r="E15723" s="522" t="s">
        <v>12890</v>
      </c>
    </row>
    <row r="15724" spans="1:5" ht="13.5" x14ac:dyDescent="0.25">
      <c r="A15724" s="83">
        <v>39029</v>
      </c>
      <c r="B15724" s="83" t="s">
        <v>11263</v>
      </c>
      <c r="C15724" s="83" t="s">
        <v>206</v>
      </c>
      <c r="D15724" s="84">
        <v>17.21</v>
      </c>
      <c r="E15724" s="522" t="s">
        <v>12890</v>
      </c>
    </row>
    <row r="15725" spans="1:5" ht="13.5" x14ac:dyDescent="0.25">
      <c r="A15725" s="83">
        <v>39028</v>
      </c>
      <c r="B15725" s="83" t="s">
        <v>11264</v>
      </c>
      <c r="C15725" s="83" t="s">
        <v>206</v>
      </c>
      <c r="D15725" s="84">
        <v>10.02</v>
      </c>
      <c r="E15725" s="522" t="s">
        <v>12890</v>
      </c>
    </row>
    <row r="15726" spans="1:5" ht="13.5" x14ac:dyDescent="0.25">
      <c r="A15726" s="83">
        <v>39328</v>
      </c>
      <c r="B15726" s="83" t="s">
        <v>11265</v>
      </c>
      <c r="C15726" s="83" t="s">
        <v>206</v>
      </c>
      <c r="D15726" s="84">
        <v>5.51</v>
      </c>
      <c r="E15726" s="522" t="s">
        <v>12890</v>
      </c>
    </row>
    <row r="15727" spans="1:5" ht="13.5" x14ac:dyDescent="0.25">
      <c r="A15727" s="83">
        <v>38541</v>
      </c>
      <c r="B15727" s="83" t="s">
        <v>11266</v>
      </c>
      <c r="C15727" s="83" t="s">
        <v>225</v>
      </c>
      <c r="D15727" s="84">
        <v>4588881.54</v>
      </c>
      <c r="E15727" s="522" t="s">
        <v>12890</v>
      </c>
    </row>
    <row r="15728" spans="1:5" ht="13.5" x14ac:dyDescent="0.25">
      <c r="A15728" s="83">
        <v>38542</v>
      </c>
      <c r="B15728" s="83" t="s">
        <v>11267</v>
      </c>
      <c r="C15728" s="83" t="s">
        <v>225</v>
      </c>
      <c r="D15728" s="84">
        <v>7135526.2699999996</v>
      </c>
      <c r="E15728" s="522" t="s">
        <v>12890</v>
      </c>
    </row>
    <row r="15729" spans="1:5" ht="13.5" x14ac:dyDescent="0.25">
      <c r="A15729" s="83">
        <v>38543</v>
      </c>
      <c r="B15729" s="83" t="s">
        <v>11268</v>
      </c>
      <c r="C15729" s="83" t="s">
        <v>225</v>
      </c>
      <c r="D15729" s="84">
        <v>1746973.72</v>
      </c>
      <c r="E15729" s="522" t="s">
        <v>12890</v>
      </c>
    </row>
    <row r="15730" spans="1:5" ht="13.5" x14ac:dyDescent="0.25">
      <c r="A15730" s="83">
        <v>40406</v>
      </c>
      <c r="B15730" s="83" t="s">
        <v>11269</v>
      </c>
      <c r="C15730" s="83" t="s">
        <v>225</v>
      </c>
      <c r="D15730" s="84">
        <v>49361.93</v>
      </c>
      <c r="E15730" s="522" t="s">
        <v>12890</v>
      </c>
    </row>
    <row r="15731" spans="1:5" ht="13.5" x14ac:dyDescent="0.25">
      <c r="A15731" s="83">
        <v>40789</v>
      </c>
      <c r="B15731" s="83" t="s">
        <v>11270</v>
      </c>
      <c r="C15731" s="83" t="s">
        <v>225</v>
      </c>
      <c r="D15731" s="84">
        <v>7113.56</v>
      </c>
      <c r="E15731" s="522" t="s">
        <v>12890</v>
      </c>
    </row>
    <row r="15732" spans="1:5" ht="13.5" x14ac:dyDescent="0.25">
      <c r="A15732" s="83">
        <v>40791</v>
      </c>
      <c r="B15732" s="83" t="s">
        <v>11271</v>
      </c>
      <c r="C15732" s="83" t="s">
        <v>225</v>
      </c>
      <c r="D15732" s="84">
        <v>22268.54</v>
      </c>
      <c r="E15732" s="522" t="s">
        <v>12890</v>
      </c>
    </row>
    <row r="15733" spans="1:5" ht="13.5" x14ac:dyDescent="0.25">
      <c r="A15733" s="83">
        <v>11651</v>
      </c>
      <c r="B15733" s="83" t="s">
        <v>11272</v>
      </c>
      <c r="C15733" s="83" t="s">
        <v>225</v>
      </c>
      <c r="D15733" s="84">
        <v>12178.98</v>
      </c>
      <c r="E15733" s="522" t="s">
        <v>12890</v>
      </c>
    </row>
    <row r="15734" spans="1:5" ht="13.5" x14ac:dyDescent="0.25">
      <c r="A15734" s="83">
        <v>40435</v>
      </c>
      <c r="B15734" s="83" t="s">
        <v>11273</v>
      </c>
      <c r="C15734" s="83" t="s">
        <v>225</v>
      </c>
      <c r="D15734" s="84">
        <v>958375</v>
      </c>
      <c r="E15734" s="522" t="s">
        <v>12890</v>
      </c>
    </row>
    <row r="15735" spans="1:5" ht="13.5" x14ac:dyDescent="0.25">
      <c r="A15735" s="83">
        <v>39012</v>
      </c>
      <c r="B15735" s="83" t="s">
        <v>11274</v>
      </c>
      <c r="C15735" s="83" t="s">
        <v>225</v>
      </c>
      <c r="D15735" s="84">
        <v>999931.82</v>
      </c>
      <c r="E15735" s="522" t="s">
        <v>12890</v>
      </c>
    </row>
    <row r="15736" spans="1:5" ht="13.5" x14ac:dyDescent="0.25">
      <c r="A15736" s="83">
        <v>13617</v>
      </c>
      <c r="B15736" s="83" t="s">
        <v>11275</v>
      </c>
      <c r="C15736" s="83" t="s">
        <v>225</v>
      </c>
      <c r="D15736" s="84">
        <v>96557.43</v>
      </c>
      <c r="E15736" s="522" t="s">
        <v>12890</v>
      </c>
    </row>
    <row r="15737" spans="1:5" ht="13.5" x14ac:dyDescent="0.25">
      <c r="A15737" s="83">
        <v>35274</v>
      </c>
      <c r="B15737" s="83" t="s">
        <v>11276</v>
      </c>
      <c r="C15737" s="83" t="s">
        <v>206</v>
      </c>
      <c r="D15737" s="84">
        <v>57.09</v>
      </c>
      <c r="E15737" s="522" t="s">
        <v>12890</v>
      </c>
    </row>
    <row r="15738" spans="1:5" ht="13.5" x14ac:dyDescent="0.25">
      <c r="A15738" s="83">
        <v>35275</v>
      </c>
      <c r="B15738" s="83" t="s">
        <v>11277</v>
      </c>
      <c r="C15738" s="83" t="s">
        <v>206</v>
      </c>
      <c r="D15738" s="84">
        <v>121.18</v>
      </c>
      <c r="E15738" s="522" t="s">
        <v>12890</v>
      </c>
    </row>
    <row r="15739" spans="1:5" ht="13.5" x14ac:dyDescent="0.25">
      <c r="A15739" s="83">
        <v>35276</v>
      </c>
      <c r="B15739" s="83" t="s">
        <v>11278</v>
      </c>
      <c r="C15739" s="83" t="s">
        <v>206</v>
      </c>
      <c r="D15739" s="84">
        <v>210.84</v>
      </c>
      <c r="E15739" s="522" t="s">
        <v>12890</v>
      </c>
    </row>
    <row r="15740" spans="1:5" ht="13.5" x14ac:dyDescent="0.25">
      <c r="A15740" s="83">
        <v>38386</v>
      </c>
      <c r="B15740" s="83" t="s">
        <v>11279</v>
      </c>
      <c r="C15740" s="83" t="s">
        <v>225</v>
      </c>
      <c r="D15740" s="84">
        <v>5.32</v>
      </c>
      <c r="E15740" s="522" t="s">
        <v>12890</v>
      </c>
    </row>
    <row r="15741" spans="1:5" ht="13.5" x14ac:dyDescent="0.25">
      <c r="A15741" s="83">
        <v>11091</v>
      </c>
      <c r="B15741" s="83" t="s">
        <v>11280</v>
      </c>
      <c r="C15741" s="83" t="s">
        <v>225</v>
      </c>
      <c r="D15741" s="84">
        <v>2.19</v>
      </c>
      <c r="E15741" s="522" t="s">
        <v>12890</v>
      </c>
    </row>
    <row r="15742" spans="1:5" ht="13.5" x14ac:dyDescent="0.25">
      <c r="A15742" s="83">
        <v>37586</v>
      </c>
      <c r="B15742" s="83" t="s">
        <v>11281</v>
      </c>
      <c r="C15742" s="83" t="s">
        <v>9905</v>
      </c>
      <c r="D15742" s="84">
        <v>46.91</v>
      </c>
      <c r="E15742" s="522" t="s">
        <v>12890</v>
      </c>
    </row>
    <row r="15743" spans="1:5" ht="13.5" x14ac:dyDescent="0.25">
      <c r="A15743" s="83">
        <v>37395</v>
      </c>
      <c r="B15743" s="83" t="s">
        <v>11282</v>
      </c>
      <c r="C15743" s="83" t="s">
        <v>9905</v>
      </c>
      <c r="D15743" s="84">
        <v>40.33</v>
      </c>
      <c r="E15743" s="522" t="s">
        <v>12890</v>
      </c>
    </row>
    <row r="15744" spans="1:5" ht="13.5" x14ac:dyDescent="0.25">
      <c r="A15744" s="83">
        <v>14147</v>
      </c>
      <c r="B15744" s="83" t="s">
        <v>11283</v>
      </c>
      <c r="C15744" s="83" t="s">
        <v>9905</v>
      </c>
      <c r="D15744" s="84">
        <v>53.5</v>
      </c>
      <c r="E15744" s="522" t="s">
        <v>12890</v>
      </c>
    </row>
    <row r="15745" spans="1:5" ht="13.5" x14ac:dyDescent="0.25">
      <c r="A15745" s="83">
        <v>37396</v>
      </c>
      <c r="B15745" s="83" t="s">
        <v>11284</v>
      </c>
      <c r="C15745" s="83" t="s">
        <v>9905</v>
      </c>
      <c r="D15745" s="84">
        <v>33</v>
      </c>
      <c r="E15745" s="522" t="s">
        <v>12890</v>
      </c>
    </row>
    <row r="15746" spans="1:5" ht="13.5" x14ac:dyDescent="0.25">
      <c r="A15746" s="83">
        <v>37397</v>
      </c>
      <c r="B15746" s="83" t="s">
        <v>11285</v>
      </c>
      <c r="C15746" s="83" t="s">
        <v>9905</v>
      </c>
      <c r="D15746" s="84">
        <v>34.57</v>
      </c>
      <c r="E15746" s="522" t="s">
        <v>12890</v>
      </c>
    </row>
    <row r="15747" spans="1:5" ht="13.5" x14ac:dyDescent="0.25">
      <c r="A15747" s="83">
        <v>43606</v>
      </c>
      <c r="B15747" s="83" t="s">
        <v>11286</v>
      </c>
      <c r="C15747" s="83" t="s">
        <v>225</v>
      </c>
      <c r="D15747" s="84">
        <v>8.36</v>
      </c>
      <c r="E15747" s="522" t="s">
        <v>12890</v>
      </c>
    </row>
    <row r="15748" spans="1:5" ht="13.5" x14ac:dyDescent="0.25">
      <c r="A15748" s="83">
        <v>444</v>
      </c>
      <c r="B15748" s="83" t="s">
        <v>11287</v>
      </c>
      <c r="C15748" s="83" t="s">
        <v>225</v>
      </c>
      <c r="D15748" s="84">
        <v>34.68</v>
      </c>
      <c r="E15748" s="522" t="s">
        <v>12890</v>
      </c>
    </row>
    <row r="15749" spans="1:5" ht="13.5" x14ac:dyDescent="0.25">
      <c r="A15749" s="83">
        <v>445</v>
      </c>
      <c r="B15749" s="83" t="s">
        <v>11288</v>
      </c>
      <c r="C15749" s="83" t="s">
        <v>225</v>
      </c>
      <c r="D15749" s="84">
        <v>47.47</v>
      </c>
      <c r="E15749" s="522" t="s">
        <v>12890</v>
      </c>
    </row>
    <row r="15750" spans="1:5" ht="13.5" x14ac:dyDescent="0.25">
      <c r="A15750" s="83">
        <v>4783</v>
      </c>
      <c r="B15750" s="83" t="s">
        <v>13567</v>
      </c>
      <c r="C15750" s="83" t="s">
        <v>547</v>
      </c>
      <c r="D15750" s="84">
        <v>21.01</v>
      </c>
      <c r="E15750" s="522" t="s">
        <v>12890</v>
      </c>
    </row>
    <row r="15751" spans="1:5" ht="13.5" x14ac:dyDescent="0.25">
      <c r="A15751" s="83">
        <v>41079</v>
      </c>
      <c r="B15751" s="83" t="s">
        <v>11290</v>
      </c>
      <c r="C15751" s="83" t="s">
        <v>232</v>
      </c>
      <c r="D15751" s="84">
        <v>3691.67</v>
      </c>
      <c r="E15751" s="522" t="s">
        <v>12890</v>
      </c>
    </row>
    <row r="15752" spans="1:5" ht="13.5" x14ac:dyDescent="0.25">
      <c r="A15752" s="83">
        <v>12874</v>
      </c>
      <c r="B15752" s="83" t="s">
        <v>13568</v>
      </c>
      <c r="C15752" s="83" t="s">
        <v>547</v>
      </c>
      <c r="D15752" s="84">
        <v>19.37</v>
      </c>
      <c r="E15752" s="522" t="s">
        <v>12890</v>
      </c>
    </row>
    <row r="15753" spans="1:5" ht="13.5" x14ac:dyDescent="0.25">
      <c r="A15753" s="83">
        <v>41082</v>
      </c>
      <c r="B15753" s="83" t="s">
        <v>11292</v>
      </c>
      <c r="C15753" s="83" t="s">
        <v>232</v>
      </c>
      <c r="D15753" s="84">
        <v>3404.48</v>
      </c>
      <c r="E15753" s="522" t="s">
        <v>12890</v>
      </c>
    </row>
    <row r="15754" spans="1:5" ht="13.5" x14ac:dyDescent="0.25">
      <c r="A15754" s="83">
        <v>4785</v>
      </c>
      <c r="B15754" s="83" t="s">
        <v>13569</v>
      </c>
      <c r="C15754" s="83" t="s">
        <v>547</v>
      </c>
      <c r="D15754" s="84">
        <v>21.01</v>
      </c>
      <c r="E15754" s="522" t="s">
        <v>12890</v>
      </c>
    </row>
    <row r="15755" spans="1:5" ht="13.5" x14ac:dyDescent="0.25">
      <c r="A15755" s="83">
        <v>41081</v>
      </c>
      <c r="B15755" s="83" t="s">
        <v>11294</v>
      </c>
      <c r="C15755" s="83" t="s">
        <v>232</v>
      </c>
      <c r="D15755" s="84">
        <v>3691.67</v>
      </c>
      <c r="E15755" s="522" t="s">
        <v>12890</v>
      </c>
    </row>
    <row r="15756" spans="1:5" ht="13.5" x14ac:dyDescent="0.25">
      <c r="A15756" s="83">
        <v>4801</v>
      </c>
      <c r="B15756" s="83" t="s">
        <v>11295</v>
      </c>
      <c r="C15756" s="83" t="s">
        <v>184</v>
      </c>
      <c r="D15756" s="84">
        <v>81.96</v>
      </c>
      <c r="E15756" s="522" t="s">
        <v>12890</v>
      </c>
    </row>
    <row r="15757" spans="1:5" ht="13.5" x14ac:dyDescent="0.25">
      <c r="A15757" s="83">
        <v>4794</v>
      </c>
      <c r="B15757" s="83" t="s">
        <v>11296</v>
      </c>
      <c r="C15757" s="83" t="s">
        <v>184</v>
      </c>
      <c r="D15757" s="84">
        <v>373.29</v>
      </c>
      <c r="E15757" s="522" t="s">
        <v>12890</v>
      </c>
    </row>
    <row r="15758" spans="1:5" ht="13.5" x14ac:dyDescent="0.25">
      <c r="A15758" s="83">
        <v>4796</v>
      </c>
      <c r="B15758" s="83" t="s">
        <v>11297</v>
      </c>
      <c r="C15758" s="83" t="s">
        <v>184</v>
      </c>
      <c r="D15758" s="84">
        <v>226.73</v>
      </c>
      <c r="E15758" s="522" t="s">
        <v>12890</v>
      </c>
    </row>
    <row r="15759" spans="1:5" ht="13.5" x14ac:dyDescent="0.25">
      <c r="A15759" s="83">
        <v>4800</v>
      </c>
      <c r="B15759" s="83" t="s">
        <v>11298</v>
      </c>
      <c r="C15759" s="83" t="s">
        <v>184</v>
      </c>
      <c r="D15759" s="84">
        <v>62.35</v>
      </c>
      <c r="E15759" s="522" t="s">
        <v>12890</v>
      </c>
    </row>
    <row r="15760" spans="1:5" ht="13.5" x14ac:dyDescent="0.25">
      <c r="A15760" s="83">
        <v>4795</v>
      </c>
      <c r="B15760" s="83" t="s">
        <v>11299</v>
      </c>
      <c r="C15760" s="83" t="s">
        <v>184</v>
      </c>
      <c r="D15760" s="84">
        <v>363.38</v>
      </c>
      <c r="E15760" s="522" t="s">
        <v>12890</v>
      </c>
    </row>
    <row r="15761" spans="1:5" ht="13.5" x14ac:dyDescent="0.25">
      <c r="A15761" s="83">
        <v>39694</v>
      </c>
      <c r="B15761" s="83" t="s">
        <v>11300</v>
      </c>
      <c r="C15761" s="83" t="s">
        <v>184</v>
      </c>
      <c r="D15761" s="84">
        <v>371.46</v>
      </c>
      <c r="E15761" s="522" t="s">
        <v>12890</v>
      </c>
    </row>
    <row r="15762" spans="1:5" ht="13.5" x14ac:dyDescent="0.25">
      <c r="A15762" s="83">
        <v>1292</v>
      </c>
      <c r="B15762" s="83" t="s">
        <v>11301</v>
      </c>
      <c r="C15762" s="83" t="s">
        <v>184</v>
      </c>
      <c r="D15762" s="84">
        <v>77.260000000000005</v>
      </c>
      <c r="E15762" s="522" t="s">
        <v>12890</v>
      </c>
    </row>
    <row r="15763" spans="1:5" ht="13.5" x14ac:dyDescent="0.25">
      <c r="A15763" s="83">
        <v>1287</v>
      </c>
      <c r="B15763" s="83" t="s">
        <v>11302</v>
      </c>
      <c r="C15763" s="83" t="s">
        <v>184</v>
      </c>
      <c r="D15763" s="84">
        <v>37.9</v>
      </c>
      <c r="E15763" s="522" t="s">
        <v>12890</v>
      </c>
    </row>
    <row r="15764" spans="1:5" ht="13.5" x14ac:dyDescent="0.25">
      <c r="A15764" s="83">
        <v>1297</v>
      </c>
      <c r="B15764" s="83" t="s">
        <v>11303</v>
      </c>
      <c r="C15764" s="83" t="s">
        <v>184</v>
      </c>
      <c r="D15764" s="84">
        <v>31.44</v>
      </c>
      <c r="E15764" s="522" t="s">
        <v>12890</v>
      </c>
    </row>
    <row r="15765" spans="1:5" ht="13.5" x14ac:dyDescent="0.25">
      <c r="A15765" s="83">
        <v>4786</v>
      </c>
      <c r="B15765" s="83" t="s">
        <v>11304</v>
      </c>
      <c r="C15765" s="83" t="s">
        <v>184</v>
      </c>
      <c r="D15765" s="84">
        <v>120</v>
      </c>
      <c r="E15765" s="522" t="s">
        <v>12890</v>
      </c>
    </row>
    <row r="15766" spans="1:5" ht="13.5" x14ac:dyDescent="0.25">
      <c r="A15766" s="83">
        <v>10840</v>
      </c>
      <c r="B15766" s="83" t="s">
        <v>11305</v>
      </c>
      <c r="C15766" s="83" t="s">
        <v>184</v>
      </c>
      <c r="D15766" s="84">
        <v>250</v>
      </c>
      <c r="E15766" s="522" t="s">
        <v>12890</v>
      </c>
    </row>
    <row r="15767" spans="1:5" ht="13.5" x14ac:dyDescent="0.25">
      <c r="A15767" s="83">
        <v>10841</v>
      </c>
      <c r="B15767" s="83" t="s">
        <v>11306</v>
      </c>
      <c r="C15767" s="83" t="s">
        <v>184</v>
      </c>
      <c r="D15767" s="84">
        <v>188.67</v>
      </c>
      <c r="E15767" s="522" t="s">
        <v>12890</v>
      </c>
    </row>
    <row r="15768" spans="1:5" ht="13.5" x14ac:dyDescent="0.25">
      <c r="A15768" s="83">
        <v>44540</v>
      </c>
      <c r="B15768" s="83" t="s">
        <v>13570</v>
      </c>
      <c r="C15768" s="83" t="s">
        <v>184</v>
      </c>
      <c r="D15768" s="84">
        <v>241.09</v>
      </c>
      <c r="E15768" s="522" t="s">
        <v>12890</v>
      </c>
    </row>
    <row r="15769" spans="1:5" ht="13.5" x14ac:dyDescent="0.25">
      <c r="A15769" s="83">
        <v>10842</v>
      </c>
      <c r="B15769" s="83" t="s">
        <v>11308</v>
      </c>
      <c r="C15769" s="83" t="s">
        <v>184</v>
      </c>
      <c r="D15769" s="84">
        <v>272.52999999999997</v>
      </c>
      <c r="E15769" s="522" t="s">
        <v>12890</v>
      </c>
    </row>
    <row r="15770" spans="1:5" ht="13.5" x14ac:dyDescent="0.25">
      <c r="A15770" s="83">
        <v>21108</v>
      </c>
      <c r="B15770" s="83" t="s">
        <v>11309</v>
      </c>
      <c r="C15770" s="83" t="s">
        <v>184</v>
      </c>
      <c r="D15770" s="84">
        <v>102.97</v>
      </c>
      <c r="E15770" s="522" t="s">
        <v>12890</v>
      </c>
    </row>
    <row r="15771" spans="1:5" ht="13.5" x14ac:dyDescent="0.25">
      <c r="A15771" s="83">
        <v>38180</v>
      </c>
      <c r="B15771" s="83" t="s">
        <v>11310</v>
      </c>
      <c r="C15771" s="83" t="s">
        <v>184</v>
      </c>
      <c r="D15771" s="84">
        <v>182.55</v>
      </c>
      <c r="E15771" s="522" t="s">
        <v>12890</v>
      </c>
    </row>
    <row r="15772" spans="1:5" ht="13.5" x14ac:dyDescent="0.25">
      <c r="A15772" s="83">
        <v>40648</v>
      </c>
      <c r="B15772" s="83" t="s">
        <v>11311</v>
      </c>
      <c r="C15772" s="83" t="s">
        <v>184</v>
      </c>
      <c r="D15772" s="84">
        <v>230.4</v>
      </c>
      <c r="E15772" s="522" t="s">
        <v>12890</v>
      </c>
    </row>
    <row r="15773" spans="1:5" ht="13.5" x14ac:dyDescent="0.25">
      <c r="A15773" s="83">
        <v>40649</v>
      </c>
      <c r="B15773" s="83" t="s">
        <v>11312</v>
      </c>
      <c r="C15773" s="83" t="s">
        <v>184</v>
      </c>
      <c r="D15773" s="84">
        <v>134.19999999999999</v>
      </c>
      <c r="E15773" s="522" t="s">
        <v>12890</v>
      </c>
    </row>
    <row r="15774" spans="1:5" ht="13.5" x14ac:dyDescent="0.25">
      <c r="A15774" s="83">
        <v>40650</v>
      </c>
      <c r="B15774" s="83" t="s">
        <v>11313</v>
      </c>
      <c r="C15774" s="83" t="s">
        <v>184</v>
      </c>
      <c r="D15774" s="84">
        <v>172.8</v>
      </c>
      <c r="E15774" s="522" t="s">
        <v>12890</v>
      </c>
    </row>
    <row r="15775" spans="1:5" ht="13.5" x14ac:dyDescent="0.25">
      <c r="A15775" s="83">
        <v>40651</v>
      </c>
      <c r="B15775" s="83" t="s">
        <v>11314</v>
      </c>
      <c r="C15775" s="83" t="s">
        <v>184</v>
      </c>
      <c r="D15775" s="84">
        <v>318.72000000000003</v>
      </c>
      <c r="E15775" s="522" t="s">
        <v>12890</v>
      </c>
    </row>
    <row r="15776" spans="1:5" ht="13.5" x14ac:dyDescent="0.25">
      <c r="A15776" s="83">
        <v>40652</v>
      </c>
      <c r="B15776" s="83" t="s">
        <v>11315</v>
      </c>
      <c r="C15776" s="83" t="s">
        <v>184</v>
      </c>
      <c r="D15776" s="84">
        <v>170.88</v>
      </c>
      <c r="E15776" s="522" t="s">
        <v>12890</v>
      </c>
    </row>
    <row r="15777" spans="1:5" ht="13.5" x14ac:dyDescent="0.25">
      <c r="A15777" s="83">
        <v>40647</v>
      </c>
      <c r="B15777" s="83" t="s">
        <v>11316</v>
      </c>
      <c r="C15777" s="83" t="s">
        <v>184</v>
      </c>
      <c r="D15777" s="84">
        <v>188.16</v>
      </c>
      <c r="E15777" s="522" t="s">
        <v>12890</v>
      </c>
    </row>
    <row r="15778" spans="1:5" ht="13.5" x14ac:dyDescent="0.25">
      <c r="A15778" s="83">
        <v>40653</v>
      </c>
      <c r="B15778" s="83" t="s">
        <v>11317</v>
      </c>
      <c r="C15778" s="83" t="s">
        <v>184</v>
      </c>
      <c r="D15778" s="84">
        <v>144</v>
      </c>
      <c r="E15778" s="522" t="s">
        <v>12890</v>
      </c>
    </row>
    <row r="15779" spans="1:5" ht="13.5" x14ac:dyDescent="0.25">
      <c r="A15779" s="83">
        <v>36178</v>
      </c>
      <c r="B15779" s="83" t="s">
        <v>11318</v>
      </c>
      <c r="C15779" s="83" t="s">
        <v>225</v>
      </c>
      <c r="D15779" s="84">
        <v>13.75</v>
      </c>
      <c r="E15779" s="522" t="s">
        <v>12890</v>
      </c>
    </row>
    <row r="15780" spans="1:5" ht="13.5" x14ac:dyDescent="0.25">
      <c r="A15780" s="83">
        <v>38195</v>
      </c>
      <c r="B15780" s="83" t="s">
        <v>11319</v>
      </c>
      <c r="C15780" s="83" t="s">
        <v>184</v>
      </c>
      <c r="D15780" s="84">
        <v>121.62</v>
      </c>
      <c r="E15780" s="522" t="s">
        <v>12890</v>
      </c>
    </row>
    <row r="15781" spans="1:5" ht="13.5" x14ac:dyDescent="0.25">
      <c r="A15781" s="83">
        <v>38181</v>
      </c>
      <c r="B15781" s="83" t="s">
        <v>11320</v>
      </c>
      <c r="C15781" s="83" t="s">
        <v>184</v>
      </c>
      <c r="D15781" s="84">
        <v>249.2</v>
      </c>
      <c r="E15781" s="522" t="s">
        <v>12890</v>
      </c>
    </row>
    <row r="15782" spans="1:5" ht="13.5" x14ac:dyDescent="0.25">
      <c r="A15782" s="83">
        <v>38182</v>
      </c>
      <c r="B15782" s="83" t="s">
        <v>11321</v>
      </c>
      <c r="C15782" s="83" t="s">
        <v>184</v>
      </c>
      <c r="D15782" s="84">
        <v>237.38</v>
      </c>
      <c r="E15782" s="522" t="s">
        <v>12890</v>
      </c>
    </row>
    <row r="15783" spans="1:5" ht="13.5" x14ac:dyDescent="0.25">
      <c r="A15783" s="83">
        <v>38186</v>
      </c>
      <c r="B15783" s="83" t="s">
        <v>11322</v>
      </c>
      <c r="C15783" s="83" t="s">
        <v>184</v>
      </c>
      <c r="D15783" s="84">
        <v>617.03</v>
      </c>
      <c r="E15783" s="522" t="s">
        <v>12890</v>
      </c>
    </row>
    <row r="15784" spans="1:5" ht="13.5" x14ac:dyDescent="0.25">
      <c r="A15784" s="83">
        <v>38185</v>
      </c>
      <c r="B15784" s="83" t="s">
        <v>11323</v>
      </c>
      <c r="C15784" s="83" t="s">
        <v>184</v>
      </c>
      <c r="D15784" s="84">
        <v>549.37</v>
      </c>
      <c r="E15784" s="522" t="s">
        <v>12890</v>
      </c>
    </row>
    <row r="15785" spans="1:5" ht="13.5" x14ac:dyDescent="0.25">
      <c r="A15785" s="83">
        <v>40654</v>
      </c>
      <c r="B15785" s="83" t="s">
        <v>11324</v>
      </c>
      <c r="C15785" s="83" t="s">
        <v>184</v>
      </c>
      <c r="D15785" s="84">
        <v>223.68</v>
      </c>
      <c r="E15785" s="522" t="s">
        <v>12890</v>
      </c>
    </row>
    <row r="15786" spans="1:5" ht="13.5" x14ac:dyDescent="0.25">
      <c r="A15786" s="83">
        <v>44541</v>
      </c>
      <c r="B15786" s="83" t="s">
        <v>13571</v>
      </c>
      <c r="C15786" s="83" t="s">
        <v>184</v>
      </c>
      <c r="D15786" s="84">
        <v>199.16</v>
      </c>
      <c r="E15786" s="522" t="s">
        <v>12890</v>
      </c>
    </row>
    <row r="15787" spans="1:5" ht="13.5" x14ac:dyDescent="0.25">
      <c r="A15787" s="83">
        <v>4822</v>
      </c>
      <c r="B15787" s="83" t="s">
        <v>11326</v>
      </c>
      <c r="C15787" s="83" t="s">
        <v>184</v>
      </c>
      <c r="D15787" s="84">
        <v>178.04</v>
      </c>
      <c r="E15787" s="522" t="s">
        <v>12890</v>
      </c>
    </row>
    <row r="15788" spans="1:5" ht="13.5" x14ac:dyDescent="0.25">
      <c r="A15788" s="83">
        <v>4818</v>
      </c>
      <c r="B15788" s="83" t="s">
        <v>11327</v>
      </c>
      <c r="C15788" s="83" t="s">
        <v>184</v>
      </c>
      <c r="D15788" s="84">
        <v>183</v>
      </c>
      <c r="E15788" s="522" t="s">
        <v>12890</v>
      </c>
    </row>
    <row r="15789" spans="1:5" ht="13.5" x14ac:dyDescent="0.25">
      <c r="A15789" s="83">
        <v>39567</v>
      </c>
      <c r="B15789" s="83" t="s">
        <v>11328</v>
      </c>
      <c r="C15789" s="83" t="s">
        <v>184</v>
      </c>
      <c r="D15789" s="84">
        <v>42.51</v>
      </c>
      <c r="E15789" s="522" t="s">
        <v>12890</v>
      </c>
    </row>
    <row r="15790" spans="1:5" ht="13.5" x14ac:dyDescent="0.25">
      <c r="A15790" s="83">
        <v>39566</v>
      </c>
      <c r="B15790" s="83" t="s">
        <v>11329</v>
      </c>
      <c r="C15790" s="83" t="s">
        <v>184</v>
      </c>
      <c r="D15790" s="84">
        <v>45</v>
      </c>
      <c r="E15790" s="522" t="s">
        <v>12890</v>
      </c>
    </row>
    <row r="15791" spans="1:5" ht="13.5" x14ac:dyDescent="0.25">
      <c r="A15791" s="83">
        <v>39416</v>
      </c>
      <c r="B15791" s="83" t="s">
        <v>11330</v>
      </c>
      <c r="C15791" s="83" t="s">
        <v>184</v>
      </c>
      <c r="D15791" s="84">
        <v>27.42</v>
      </c>
      <c r="E15791" s="522" t="s">
        <v>12890</v>
      </c>
    </row>
    <row r="15792" spans="1:5" ht="13.5" x14ac:dyDescent="0.25">
      <c r="A15792" s="83">
        <v>39417</v>
      </c>
      <c r="B15792" s="83" t="s">
        <v>11331</v>
      </c>
      <c r="C15792" s="83" t="s">
        <v>184</v>
      </c>
      <c r="D15792" s="84">
        <v>26.75</v>
      </c>
      <c r="E15792" s="522" t="s">
        <v>12890</v>
      </c>
    </row>
    <row r="15793" spans="1:5" ht="13.5" x14ac:dyDescent="0.25">
      <c r="A15793" s="83">
        <v>43742</v>
      </c>
      <c r="B15793" s="83" t="s">
        <v>11332</v>
      </c>
      <c r="C15793" s="83" t="s">
        <v>184</v>
      </c>
      <c r="D15793" s="84">
        <v>28.85</v>
      </c>
      <c r="E15793" s="522" t="s">
        <v>12890</v>
      </c>
    </row>
    <row r="15794" spans="1:5" ht="13.5" x14ac:dyDescent="0.25">
      <c r="A15794" s="83">
        <v>39414</v>
      </c>
      <c r="B15794" s="83" t="s">
        <v>11333</v>
      </c>
      <c r="C15794" s="83" t="s">
        <v>184</v>
      </c>
      <c r="D15794" s="84">
        <v>25.97</v>
      </c>
      <c r="E15794" s="522" t="s">
        <v>12890</v>
      </c>
    </row>
    <row r="15795" spans="1:5" ht="13.5" x14ac:dyDescent="0.25">
      <c r="A15795" s="83">
        <v>39415</v>
      </c>
      <c r="B15795" s="83" t="s">
        <v>11334</v>
      </c>
      <c r="C15795" s="83" t="s">
        <v>184</v>
      </c>
      <c r="D15795" s="84">
        <v>22.39</v>
      </c>
      <c r="E15795" s="522" t="s">
        <v>12890</v>
      </c>
    </row>
    <row r="15796" spans="1:5" ht="13.5" x14ac:dyDescent="0.25">
      <c r="A15796" s="83">
        <v>43740</v>
      </c>
      <c r="B15796" s="83" t="s">
        <v>11335</v>
      </c>
      <c r="C15796" s="83" t="s">
        <v>184</v>
      </c>
      <c r="D15796" s="84">
        <v>27.34</v>
      </c>
      <c r="E15796" s="522" t="s">
        <v>12890</v>
      </c>
    </row>
    <row r="15797" spans="1:5" ht="13.5" x14ac:dyDescent="0.25">
      <c r="A15797" s="83">
        <v>39412</v>
      </c>
      <c r="B15797" s="83" t="s">
        <v>11336</v>
      </c>
      <c r="C15797" s="83" t="s">
        <v>184</v>
      </c>
      <c r="D15797" s="84">
        <v>18.75</v>
      </c>
      <c r="E15797" s="522" t="s">
        <v>12890</v>
      </c>
    </row>
    <row r="15798" spans="1:5" ht="13.5" x14ac:dyDescent="0.25">
      <c r="A15798" s="83">
        <v>39413</v>
      </c>
      <c r="B15798" s="83" t="s">
        <v>11337</v>
      </c>
      <c r="C15798" s="83" t="s">
        <v>184</v>
      </c>
      <c r="D15798" s="84">
        <v>20.27</v>
      </c>
      <c r="E15798" s="522" t="s">
        <v>12890</v>
      </c>
    </row>
    <row r="15799" spans="1:5" ht="13.5" x14ac:dyDescent="0.25">
      <c r="A15799" s="83">
        <v>43741</v>
      </c>
      <c r="B15799" s="83" t="s">
        <v>11338</v>
      </c>
      <c r="C15799" s="83" t="s">
        <v>184</v>
      </c>
      <c r="D15799" s="84">
        <v>21.61</v>
      </c>
      <c r="E15799" s="522" t="s">
        <v>12890</v>
      </c>
    </row>
    <row r="15800" spans="1:5" ht="13.5" x14ac:dyDescent="0.25">
      <c r="A15800" s="83">
        <v>11062</v>
      </c>
      <c r="B15800" s="83" t="s">
        <v>11339</v>
      </c>
      <c r="C15800" s="83" t="s">
        <v>184</v>
      </c>
      <c r="D15800" s="84">
        <v>47.58</v>
      </c>
      <c r="E15800" s="522" t="s">
        <v>12890</v>
      </c>
    </row>
    <row r="15801" spans="1:5" ht="13.5" x14ac:dyDescent="0.25">
      <c r="A15801" s="83">
        <v>11063</v>
      </c>
      <c r="B15801" s="83" t="s">
        <v>11340</v>
      </c>
      <c r="C15801" s="83" t="s">
        <v>184</v>
      </c>
      <c r="D15801" s="84">
        <v>29.12</v>
      </c>
      <c r="E15801" s="522" t="s">
        <v>12890</v>
      </c>
    </row>
    <row r="15802" spans="1:5" ht="13.5" x14ac:dyDescent="0.25">
      <c r="A15802" s="83">
        <v>13521</v>
      </c>
      <c r="B15802" s="83" t="s">
        <v>11341</v>
      </c>
      <c r="C15802" s="83" t="s">
        <v>225</v>
      </c>
      <c r="D15802" s="84">
        <v>132</v>
      </c>
      <c r="E15802" s="522" t="s">
        <v>12890</v>
      </c>
    </row>
    <row r="15803" spans="1:5" ht="13.5" x14ac:dyDescent="0.25">
      <c r="A15803" s="83">
        <v>10851</v>
      </c>
      <c r="B15803" s="83" t="s">
        <v>11342</v>
      </c>
      <c r="C15803" s="83" t="s">
        <v>225</v>
      </c>
      <c r="D15803" s="84">
        <v>82.79</v>
      </c>
      <c r="E15803" s="522" t="s">
        <v>12890</v>
      </c>
    </row>
    <row r="15804" spans="1:5" ht="13.5" x14ac:dyDescent="0.25">
      <c r="A15804" s="83">
        <v>39515</v>
      </c>
      <c r="B15804" s="83" t="s">
        <v>11343</v>
      </c>
      <c r="C15804" s="83" t="s">
        <v>225</v>
      </c>
      <c r="D15804" s="84">
        <v>53.34</v>
      </c>
      <c r="E15804" s="522" t="s">
        <v>12890</v>
      </c>
    </row>
    <row r="15805" spans="1:5" ht="13.5" x14ac:dyDescent="0.25">
      <c r="A15805" s="83">
        <v>39516</v>
      </c>
      <c r="B15805" s="83" t="s">
        <v>11344</v>
      </c>
      <c r="C15805" s="83" t="s">
        <v>225</v>
      </c>
      <c r="D15805" s="84">
        <v>44.97</v>
      </c>
      <c r="E15805" s="522" t="s">
        <v>12890</v>
      </c>
    </row>
    <row r="15806" spans="1:5" ht="13.5" x14ac:dyDescent="0.25">
      <c r="A15806" s="83">
        <v>39514</v>
      </c>
      <c r="B15806" s="83" t="s">
        <v>11345</v>
      </c>
      <c r="C15806" s="83" t="s">
        <v>225</v>
      </c>
      <c r="D15806" s="84">
        <v>27.98</v>
      </c>
      <c r="E15806" s="522" t="s">
        <v>12890</v>
      </c>
    </row>
    <row r="15807" spans="1:5" ht="13.5" x14ac:dyDescent="0.25">
      <c r="A15807" s="83">
        <v>4812</v>
      </c>
      <c r="B15807" s="83" t="s">
        <v>11346</v>
      </c>
      <c r="C15807" s="83" t="s">
        <v>184</v>
      </c>
      <c r="D15807" s="84">
        <v>11.25</v>
      </c>
      <c r="E15807" s="522" t="s">
        <v>12890</v>
      </c>
    </row>
    <row r="15808" spans="1:5" ht="13.5" x14ac:dyDescent="0.25">
      <c r="A15808" s="83">
        <v>10849</v>
      </c>
      <c r="B15808" s="83" t="s">
        <v>11347</v>
      </c>
      <c r="C15808" s="83" t="s">
        <v>225</v>
      </c>
      <c r="D15808" s="84">
        <v>1920.01</v>
      </c>
      <c r="E15808" s="522" t="s">
        <v>12890</v>
      </c>
    </row>
    <row r="15809" spans="1:5" ht="13.5" x14ac:dyDescent="0.25">
      <c r="A15809" s="83">
        <v>10848</v>
      </c>
      <c r="B15809" s="83" t="s">
        <v>11348</v>
      </c>
      <c r="C15809" s="83" t="s">
        <v>225</v>
      </c>
      <c r="D15809" s="84">
        <v>1206.01</v>
      </c>
      <c r="E15809" s="522" t="s">
        <v>12890</v>
      </c>
    </row>
    <row r="15810" spans="1:5" ht="13.5" x14ac:dyDescent="0.25">
      <c r="A15810" s="83">
        <v>4813</v>
      </c>
      <c r="B15810" s="83" t="s">
        <v>13572</v>
      </c>
      <c r="C15810" s="83" t="s">
        <v>184</v>
      </c>
      <c r="D15810" s="84">
        <v>400</v>
      </c>
      <c r="E15810" s="522" t="s">
        <v>12890</v>
      </c>
    </row>
    <row r="15811" spans="1:5" ht="13.5" x14ac:dyDescent="0.25">
      <c r="A15811" s="83">
        <v>37560</v>
      </c>
      <c r="B15811" s="83" t="s">
        <v>11350</v>
      </c>
      <c r="C15811" s="83" t="s">
        <v>225</v>
      </c>
      <c r="D15811" s="84">
        <v>38.880000000000003</v>
      </c>
      <c r="E15811" s="522" t="s">
        <v>12890</v>
      </c>
    </row>
    <row r="15812" spans="1:5" ht="13.5" x14ac:dyDescent="0.25">
      <c r="A15812" s="83">
        <v>37557</v>
      </c>
      <c r="B15812" s="83" t="s">
        <v>11351</v>
      </c>
      <c r="C15812" s="83" t="s">
        <v>225</v>
      </c>
      <c r="D15812" s="84">
        <v>11.8</v>
      </c>
      <c r="E15812" s="522" t="s">
        <v>12890</v>
      </c>
    </row>
    <row r="15813" spans="1:5" ht="13.5" x14ac:dyDescent="0.25">
      <c r="A15813" s="83">
        <v>37556</v>
      </c>
      <c r="B15813" s="83" t="s">
        <v>11352</v>
      </c>
      <c r="C15813" s="83" t="s">
        <v>225</v>
      </c>
      <c r="D15813" s="84">
        <v>22.84</v>
      </c>
      <c r="E15813" s="522" t="s">
        <v>12890</v>
      </c>
    </row>
    <row r="15814" spans="1:5" ht="13.5" x14ac:dyDescent="0.25">
      <c r="A15814" s="83">
        <v>37559</v>
      </c>
      <c r="B15814" s="83" t="s">
        <v>11353</v>
      </c>
      <c r="C15814" s="83" t="s">
        <v>225</v>
      </c>
      <c r="D15814" s="84">
        <v>28.02</v>
      </c>
      <c r="E15814" s="522" t="s">
        <v>12890</v>
      </c>
    </row>
    <row r="15815" spans="1:5" ht="13.5" x14ac:dyDescent="0.25">
      <c r="A15815" s="83">
        <v>37539</v>
      </c>
      <c r="B15815" s="83" t="s">
        <v>11354</v>
      </c>
      <c r="C15815" s="83" t="s">
        <v>225</v>
      </c>
      <c r="D15815" s="84">
        <v>19.75</v>
      </c>
      <c r="E15815" s="522" t="s">
        <v>12890</v>
      </c>
    </row>
    <row r="15816" spans="1:5" ht="13.5" x14ac:dyDescent="0.25">
      <c r="A15816" s="83">
        <v>37558</v>
      </c>
      <c r="B15816" s="83" t="s">
        <v>11355</v>
      </c>
      <c r="C15816" s="83" t="s">
        <v>225</v>
      </c>
      <c r="D15816" s="84">
        <v>36.82</v>
      </c>
      <c r="E15816" s="522" t="s">
        <v>12890</v>
      </c>
    </row>
    <row r="15817" spans="1:5" ht="13.5" x14ac:dyDescent="0.25">
      <c r="A15817" s="83">
        <v>34723</v>
      </c>
      <c r="B15817" s="83" t="s">
        <v>11356</v>
      </c>
      <c r="C15817" s="83" t="s">
        <v>184</v>
      </c>
      <c r="D15817" s="84">
        <v>924</v>
      </c>
      <c r="E15817" s="522" t="s">
        <v>12890</v>
      </c>
    </row>
    <row r="15818" spans="1:5" ht="13.5" x14ac:dyDescent="0.25">
      <c r="A15818" s="83">
        <v>34721</v>
      </c>
      <c r="B15818" s="83" t="s">
        <v>11357</v>
      </c>
      <c r="C15818" s="83" t="s">
        <v>184</v>
      </c>
      <c r="D15818" s="84">
        <v>1152.01</v>
      </c>
      <c r="E15818" s="522" t="s">
        <v>12890</v>
      </c>
    </row>
    <row r="15819" spans="1:5" ht="13.5" x14ac:dyDescent="0.25">
      <c r="A15819" s="83">
        <v>4309</v>
      </c>
      <c r="B15819" s="83" t="s">
        <v>11358</v>
      </c>
      <c r="C15819" s="83" t="s">
        <v>225</v>
      </c>
      <c r="D15819" s="84">
        <v>9.85</v>
      </c>
      <c r="E15819" s="522" t="s">
        <v>12890</v>
      </c>
    </row>
    <row r="15820" spans="1:5" ht="13.5" x14ac:dyDescent="0.25">
      <c r="A15820" s="83">
        <v>4307</v>
      </c>
      <c r="B15820" s="83" t="s">
        <v>11359</v>
      </c>
      <c r="C15820" s="83" t="s">
        <v>225</v>
      </c>
      <c r="D15820" s="84">
        <v>16.850000000000001</v>
      </c>
      <c r="E15820" s="522" t="s">
        <v>12890</v>
      </c>
    </row>
    <row r="15821" spans="1:5" ht="13.5" x14ac:dyDescent="0.25">
      <c r="A15821" s="83">
        <v>10850</v>
      </c>
      <c r="B15821" s="83" t="s">
        <v>11360</v>
      </c>
      <c r="C15821" s="83" t="s">
        <v>225</v>
      </c>
      <c r="D15821" s="84">
        <v>60</v>
      </c>
      <c r="E15821" s="522" t="s">
        <v>12890</v>
      </c>
    </row>
    <row r="15822" spans="1:5" ht="13.5" x14ac:dyDescent="0.25">
      <c r="A15822" s="83">
        <v>42438</v>
      </c>
      <c r="B15822" s="83" t="s">
        <v>11361</v>
      </c>
      <c r="C15822" s="83" t="s">
        <v>225</v>
      </c>
      <c r="D15822" s="84">
        <v>2072.34</v>
      </c>
      <c r="E15822" s="522" t="s">
        <v>12890</v>
      </c>
    </row>
    <row r="15823" spans="1:5" ht="13.5" x14ac:dyDescent="0.25">
      <c r="A15823" s="83">
        <v>4792</v>
      </c>
      <c r="B15823" s="83" t="s">
        <v>11362</v>
      </c>
      <c r="C15823" s="83" t="s">
        <v>184</v>
      </c>
      <c r="D15823" s="84">
        <v>175.24</v>
      </c>
      <c r="E15823" s="522" t="s">
        <v>12890</v>
      </c>
    </row>
    <row r="15824" spans="1:5" ht="13.5" x14ac:dyDescent="0.25">
      <c r="A15824" s="83">
        <v>4790</v>
      </c>
      <c r="B15824" s="83" t="s">
        <v>11363</v>
      </c>
      <c r="C15824" s="83" t="s">
        <v>184</v>
      </c>
      <c r="D15824" s="84">
        <v>105.36</v>
      </c>
      <c r="E15824" s="522" t="s">
        <v>12890</v>
      </c>
    </row>
    <row r="15825" spans="1:5" ht="13.5" x14ac:dyDescent="0.25">
      <c r="A15825" s="83">
        <v>40671</v>
      </c>
      <c r="B15825" s="83" t="s">
        <v>11364</v>
      </c>
      <c r="C15825" s="83" t="s">
        <v>184</v>
      </c>
      <c r="D15825" s="84">
        <v>90.26</v>
      </c>
      <c r="E15825" s="522" t="s">
        <v>12890</v>
      </c>
    </row>
    <row r="15826" spans="1:5" ht="13.5" x14ac:dyDescent="0.25">
      <c r="A15826" s="83">
        <v>7552</v>
      </c>
      <c r="B15826" s="83" t="s">
        <v>11365</v>
      </c>
      <c r="C15826" s="83" t="s">
        <v>225</v>
      </c>
      <c r="D15826" s="84">
        <v>26.2</v>
      </c>
      <c r="E15826" s="522" t="s">
        <v>12890</v>
      </c>
    </row>
    <row r="15827" spans="1:5" ht="13.5" x14ac:dyDescent="0.25">
      <c r="A15827" s="83">
        <v>4893</v>
      </c>
      <c r="B15827" s="83" t="s">
        <v>11366</v>
      </c>
      <c r="C15827" s="83" t="s">
        <v>225</v>
      </c>
      <c r="D15827" s="84">
        <v>14.78</v>
      </c>
      <c r="E15827" s="522" t="s">
        <v>12890</v>
      </c>
    </row>
    <row r="15828" spans="1:5" ht="13.5" x14ac:dyDescent="0.25">
      <c r="A15828" s="83">
        <v>4894</v>
      </c>
      <c r="B15828" s="83" t="s">
        <v>11367</v>
      </c>
      <c r="C15828" s="83" t="s">
        <v>225</v>
      </c>
      <c r="D15828" s="84">
        <v>12.68</v>
      </c>
      <c r="E15828" s="522" t="s">
        <v>12890</v>
      </c>
    </row>
    <row r="15829" spans="1:5" ht="13.5" x14ac:dyDescent="0.25">
      <c r="A15829" s="83">
        <v>4888</v>
      </c>
      <c r="B15829" s="83" t="s">
        <v>11368</v>
      </c>
      <c r="C15829" s="83" t="s">
        <v>225</v>
      </c>
      <c r="D15829" s="84">
        <v>4.32</v>
      </c>
      <c r="E15829" s="522" t="s">
        <v>12890</v>
      </c>
    </row>
    <row r="15830" spans="1:5" ht="13.5" x14ac:dyDescent="0.25">
      <c r="A15830" s="83">
        <v>4890</v>
      </c>
      <c r="B15830" s="83" t="s">
        <v>11369</v>
      </c>
      <c r="C15830" s="83" t="s">
        <v>225</v>
      </c>
      <c r="D15830" s="84">
        <v>8.11</v>
      </c>
      <c r="E15830" s="522" t="s">
        <v>12890</v>
      </c>
    </row>
    <row r="15831" spans="1:5" ht="13.5" x14ac:dyDescent="0.25">
      <c r="A15831" s="83">
        <v>12411</v>
      </c>
      <c r="B15831" s="83" t="s">
        <v>11370</v>
      </c>
      <c r="C15831" s="83" t="s">
        <v>225</v>
      </c>
      <c r="D15831" s="84">
        <v>43.71</v>
      </c>
      <c r="E15831" s="522" t="s">
        <v>12890</v>
      </c>
    </row>
    <row r="15832" spans="1:5" ht="13.5" x14ac:dyDescent="0.25">
      <c r="A15832" s="83">
        <v>4891</v>
      </c>
      <c r="B15832" s="83" t="s">
        <v>11371</v>
      </c>
      <c r="C15832" s="83" t="s">
        <v>225</v>
      </c>
      <c r="D15832" s="84">
        <v>21.85</v>
      </c>
      <c r="E15832" s="522" t="s">
        <v>12890</v>
      </c>
    </row>
    <row r="15833" spans="1:5" ht="13.5" x14ac:dyDescent="0.25">
      <c r="A15833" s="83">
        <v>4889</v>
      </c>
      <c r="B15833" s="83" t="s">
        <v>11372</v>
      </c>
      <c r="C15833" s="83" t="s">
        <v>225</v>
      </c>
      <c r="D15833" s="84">
        <v>5.84</v>
      </c>
      <c r="E15833" s="522" t="s">
        <v>12890</v>
      </c>
    </row>
    <row r="15834" spans="1:5" ht="13.5" x14ac:dyDescent="0.25">
      <c r="A15834" s="83">
        <v>4892</v>
      </c>
      <c r="B15834" s="83" t="s">
        <v>11373</v>
      </c>
      <c r="C15834" s="83" t="s">
        <v>225</v>
      </c>
      <c r="D15834" s="84">
        <v>61.2</v>
      </c>
      <c r="E15834" s="522" t="s">
        <v>12890</v>
      </c>
    </row>
    <row r="15835" spans="1:5" ht="13.5" x14ac:dyDescent="0.25">
      <c r="A15835" s="83">
        <v>12412</v>
      </c>
      <c r="B15835" s="83" t="s">
        <v>11374</v>
      </c>
      <c r="C15835" s="83" t="s">
        <v>225</v>
      </c>
      <c r="D15835" s="84">
        <v>113.74</v>
      </c>
      <c r="E15835" s="522" t="s">
        <v>12890</v>
      </c>
    </row>
    <row r="15836" spans="1:5" ht="13.5" x14ac:dyDescent="0.25">
      <c r="A15836" s="83">
        <v>4907</v>
      </c>
      <c r="B15836" s="83" t="s">
        <v>13573</v>
      </c>
      <c r="C15836" s="83" t="s">
        <v>225</v>
      </c>
      <c r="D15836" s="84">
        <v>34.14</v>
      </c>
      <c r="E15836" s="522" t="s">
        <v>12890</v>
      </c>
    </row>
    <row r="15837" spans="1:5" ht="13.5" x14ac:dyDescent="0.25">
      <c r="A15837" s="83">
        <v>4902</v>
      </c>
      <c r="B15837" s="83" t="s">
        <v>13574</v>
      </c>
      <c r="C15837" s="83" t="s">
        <v>225</v>
      </c>
      <c r="D15837" s="84">
        <v>88.56</v>
      </c>
      <c r="E15837" s="522" t="s">
        <v>12890</v>
      </c>
    </row>
    <row r="15838" spans="1:5" ht="13.5" x14ac:dyDescent="0.25">
      <c r="A15838" s="83">
        <v>11096</v>
      </c>
      <c r="B15838" s="83" t="s">
        <v>11389</v>
      </c>
      <c r="C15838" s="83" t="s">
        <v>260</v>
      </c>
      <c r="D15838" s="84">
        <v>1.73</v>
      </c>
      <c r="E15838" s="522" t="s">
        <v>12890</v>
      </c>
    </row>
    <row r="15839" spans="1:5" ht="13.5" x14ac:dyDescent="0.25">
      <c r="A15839" s="83">
        <v>4741</v>
      </c>
      <c r="B15839" s="83" t="s">
        <v>11390</v>
      </c>
      <c r="C15839" s="83" t="s">
        <v>229</v>
      </c>
      <c r="D15839" s="84">
        <v>118.92</v>
      </c>
      <c r="E15839" s="522" t="s">
        <v>12890</v>
      </c>
    </row>
    <row r="15840" spans="1:5" ht="13.5" x14ac:dyDescent="0.25">
      <c r="A15840" s="83">
        <v>4752</v>
      </c>
      <c r="B15840" s="83" t="s">
        <v>11391</v>
      </c>
      <c r="C15840" s="83" t="s">
        <v>547</v>
      </c>
      <c r="D15840" s="84">
        <v>19.5</v>
      </c>
      <c r="E15840" s="522" t="s">
        <v>12890</v>
      </c>
    </row>
    <row r="15841" spans="1:5" ht="13.5" x14ac:dyDescent="0.25">
      <c r="A15841" s="83">
        <v>41091</v>
      </c>
      <c r="B15841" s="83" t="s">
        <v>11392</v>
      </c>
      <c r="C15841" s="83" t="s">
        <v>232</v>
      </c>
      <c r="D15841" s="84">
        <v>3428.93</v>
      </c>
      <c r="E15841" s="522" t="s">
        <v>12890</v>
      </c>
    </row>
    <row r="15842" spans="1:5" ht="13.5" x14ac:dyDescent="0.25">
      <c r="A15842" s="83">
        <v>13954</v>
      </c>
      <c r="B15842" s="83" t="s">
        <v>11393</v>
      </c>
      <c r="C15842" s="83" t="s">
        <v>225</v>
      </c>
      <c r="D15842" s="84">
        <v>7146.79</v>
      </c>
      <c r="E15842" s="522" t="s">
        <v>12890</v>
      </c>
    </row>
    <row r="15843" spans="1:5" ht="13.5" x14ac:dyDescent="0.25">
      <c r="A15843" s="83">
        <v>3411</v>
      </c>
      <c r="B15843" s="83" t="s">
        <v>11394</v>
      </c>
      <c r="C15843" s="83" t="s">
        <v>260</v>
      </c>
      <c r="D15843" s="84">
        <v>44.54</v>
      </c>
      <c r="E15843" s="522" t="s">
        <v>12890</v>
      </c>
    </row>
    <row r="15844" spans="1:5" ht="13.5" x14ac:dyDescent="0.25">
      <c r="A15844" s="83">
        <v>39995</v>
      </c>
      <c r="B15844" s="83" t="s">
        <v>11395</v>
      </c>
      <c r="C15844" s="83" t="s">
        <v>229</v>
      </c>
      <c r="D15844" s="84">
        <v>342.7</v>
      </c>
      <c r="E15844" s="522" t="s">
        <v>12890</v>
      </c>
    </row>
    <row r="15845" spans="1:5" ht="13.5" x14ac:dyDescent="0.25">
      <c r="A15845" s="83">
        <v>11615</v>
      </c>
      <c r="B15845" s="83" t="s">
        <v>11396</v>
      </c>
      <c r="C15845" s="83" t="s">
        <v>184</v>
      </c>
      <c r="D15845" s="84">
        <v>2.9</v>
      </c>
      <c r="E15845" s="522" t="s">
        <v>12890</v>
      </c>
    </row>
    <row r="15846" spans="1:5" ht="13.5" x14ac:dyDescent="0.25">
      <c r="A15846" s="83">
        <v>3408</v>
      </c>
      <c r="B15846" s="83" t="s">
        <v>11397</v>
      </c>
      <c r="C15846" s="83" t="s">
        <v>184</v>
      </c>
      <c r="D15846" s="84">
        <v>7.72</v>
      </c>
      <c r="E15846" s="522" t="s">
        <v>12890</v>
      </c>
    </row>
    <row r="15847" spans="1:5" ht="13.5" x14ac:dyDescent="0.25">
      <c r="A15847" s="83">
        <v>3409</v>
      </c>
      <c r="B15847" s="83" t="s">
        <v>11398</v>
      </c>
      <c r="C15847" s="83" t="s">
        <v>184</v>
      </c>
      <c r="D15847" s="84">
        <v>19.3</v>
      </c>
      <c r="E15847" s="522" t="s">
        <v>12890</v>
      </c>
    </row>
    <row r="15848" spans="1:5" ht="13.5" x14ac:dyDescent="0.25">
      <c r="A15848" s="83">
        <v>11427</v>
      </c>
      <c r="B15848" s="83" t="s">
        <v>11399</v>
      </c>
      <c r="C15848" s="83" t="s">
        <v>260</v>
      </c>
      <c r="D15848" s="84">
        <v>107.53</v>
      </c>
      <c r="E15848" s="522" t="s">
        <v>12890</v>
      </c>
    </row>
    <row r="15849" spans="1:5" ht="13.5" x14ac:dyDescent="0.25">
      <c r="A15849" s="83">
        <v>4491</v>
      </c>
      <c r="B15849" s="83" t="s">
        <v>11400</v>
      </c>
      <c r="C15849" s="83" t="s">
        <v>206</v>
      </c>
      <c r="D15849" s="84">
        <v>7.84</v>
      </c>
      <c r="E15849" s="522" t="s">
        <v>12890</v>
      </c>
    </row>
    <row r="15850" spans="1:5" ht="13.5" x14ac:dyDescent="0.25">
      <c r="A15850" s="83">
        <v>2745</v>
      </c>
      <c r="B15850" s="83" t="s">
        <v>11401</v>
      </c>
      <c r="C15850" s="83" t="s">
        <v>206</v>
      </c>
      <c r="D15850" s="84">
        <v>3.19</v>
      </c>
      <c r="E15850" s="522" t="s">
        <v>12890</v>
      </c>
    </row>
    <row r="15851" spans="1:5" ht="13.5" x14ac:dyDescent="0.25">
      <c r="A15851" s="83">
        <v>14439</v>
      </c>
      <c r="B15851" s="83" t="s">
        <v>11402</v>
      </c>
      <c r="C15851" s="83" t="s">
        <v>206</v>
      </c>
      <c r="D15851" s="84">
        <v>3.96</v>
      </c>
      <c r="E15851" s="522" t="s">
        <v>12890</v>
      </c>
    </row>
    <row r="15852" spans="1:5" ht="13.5" x14ac:dyDescent="0.25">
      <c r="A15852" s="83">
        <v>44496</v>
      </c>
      <c r="B15852" s="83" t="s">
        <v>11403</v>
      </c>
      <c r="C15852" s="83" t="s">
        <v>225</v>
      </c>
      <c r="D15852" s="84">
        <v>115.77</v>
      </c>
      <c r="E15852" s="522" t="s">
        <v>12890</v>
      </c>
    </row>
    <row r="15853" spans="1:5" ht="13.5" x14ac:dyDescent="0.25">
      <c r="A15853" s="83">
        <v>12362</v>
      </c>
      <c r="B15853" s="83" t="s">
        <v>11404</v>
      </c>
      <c r="C15853" s="83" t="s">
        <v>225</v>
      </c>
      <c r="D15853" s="84">
        <v>18.84</v>
      </c>
      <c r="E15853" s="522" t="s">
        <v>12890</v>
      </c>
    </row>
    <row r="15854" spans="1:5" ht="13.5" x14ac:dyDescent="0.25">
      <c r="A15854" s="83">
        <v>421</v>
      </c>
      <c r="B15854" s="83" t="s">
        <v>11405</v>
      </c>
      <c r="C15854" s="83" t="s">
        <v>225</v>
      </c>
      <c r="D15854" s="84">
        <v>17.07</v>
      </c>
      <c r="E15854" s="522" t="s">
        <v>12890</v>
      </c>
    </row>
    <row r="15855" spans="1:5" ht="13.5" x14ac:dyDescent="0.25">
      <c r="A15855" s="83">
        <v>14148</v>
      </c>
      <c r="B15855" s="83" t="s">
        <v>11406</v>
      </c>
      <c r="C15855" s="83" t="s">
        <v>225</v>
      </c>
      <c r="D15855" s="84">
        <v>0.91</v>
      </c>
      <c r="E15855" s="522" t="s">
        <v>12890</v>
      </c>
    </row>
    <row r="15856" spans="1:5" ht="13.5" x14ac:dyDescent="0.25">
      <c r="A15856" s="83">
        <v>4341</v>
      </c>
      <c r="B15856" s="83" t="s">
        <v>11407</v>
      </c>
      <c r="C15856" s="83" t="s">
        <v>225</v>
      </c>
      <c r="D15856" s="84">
        <v>1.1299999999999999</v>
      </c>
      <c r="E15856" s="522" t="s">
        <v>12890</v>
      </c>
    </row>
    <row r="15857" spans="1:5" ht="13.5" x14ac:dyDescent="0.25">
      <c r="A15857" s="83">
        <v>4337</v>
      </c>
      <c r="B15857" s="83" t="s">
        <v>11408</v>
      </c>
      <c r="C15857" s="83" t="s">
        <v>225</v>
      </c>
      <c r="D15857" s="84">
        <v>2.85</v>
      </c>
      <c r="E15857" s="522" t="s">
        <v>12890</v>
      </c>
    </row>
    <row r="15858" spans="1:5" ht="13.5" x14ac:dyDescent="0.25">
      <c r="A15858" s="83">
        <v>4339</v>
      </c>
      <c r="B15858" s="83" t="s">
        <v>11409</v>
      </c>
      <c r="C15858" s="83" t="s">
        <v>225</v>
      </c>
      <c r="D15858" s="84">
        <v>0.6</v>
      </c>
      <c r="E15858" s="522" t="s">
        <v>12890</v>
      </c>
    </row>
    <row r="15859" spans="1:5" ht="13.5" x14ac:dyDescent="0.25">
      <c r="A15859" s="83">
        <v>39997</v>
      </c>
      <c r="B15859" s="83" t="s">
        <v>11410</v>
      </c>
      <c r="C15859" s="83" t="s">
        <v>225</v>
      </c>
      <c r="D15859" s="84">
        <v>0.34</v>
      </c>
      <c r="E15859" s="522" t="s">
        <v>12890</v>
      </c>
    </row>
    <row r="15860" spans="1:5" ht="13.5" x14ac:dyDescent="0.25">
      <c r="A15860" s="83">
        <v>11971</v>
      </c>
      <c r="B15860" s="83" t="s">
        <v>11411</v>
      </c>
      <c r="C15860" s="83" t="s">
        <v>225</v>
      </c>
      <c r="D15860" s="84">
        <v>4.71</v>
      </c>
      <c r="E15860" s="522" t="s">
        <v>12890</v>
      </c>
    </row>
    <row r="15861" spans="1:5" ht="13.5" x14ac:dyDescent="0.25">
      <c r="A15861" s="83">
        <v>4342</v>
      </c>
      <c r="B15861" s="83" t="s">
        <v>11412</v>
      </c>
      <c r="C15861" s="83" t="s">
        <v>225</v>
      </c>
      <c r="D15861" s="84">
        <v>0.25</v>
      </c>
      <c r="E15861" s="522" t="s">
        <v>12890</v>
      </c>
    </row>
    <row r="15862" spans="1:5" ht="13.5" x14ac:dyDescent="0.25">
      <c r="A15862" s="83">
        <v>4330</v>
      </c>
      <c r="B15862" s="83" t="s">
        <v>11413</v>
      </c>
      <c r="C15862" s="83" t="s">
        <v>225</v>
      </c>
      <c r="D15862" s="84">
        <v>0.16</v>
      </c>
      <c r="E15862" s="522" t="s">
        <v>12890</v>
      </c>
    </row>
    <row r="15863" spans="1:5" ht="13.5" x14ac:dyDescent="0.25">
      <c r="A15863" s="83">
        <v>4340</v>
      </c>
      <c r="B15863" s="83" t="s">
        <v>11414</v>
      </c>
      <c r="C15863" s="83" t="s">
        <v>225</v>
      </c>
      <c r="D15863" s="84">
        <v>1.32</v>
      </c>
      <c r="E15863" s="522" t="s">
        <v>12890</v>
      </c>
    </row>
    <row r="15864" spans="1:5" ht="13.5" x14ac:dyDescent="0.25">
      <c r="A15864" s="83">
        <v>5088</v>
      </c>
      <c r="B15864" s="83" t="s">
        <v>11415</v>
      </c>
      <c r="C15864" s="83" t="s">
        <v>225</v>
      </c>
      <c r="D15864" s="84">
        <v>6.52</v>
      </c>
      <c r="E15864" s="522" t="s">
        <v>12890</v>
      </c>
    </row>
    <row r="15865" spans="1:5" ht="13.5" x14ac:dyDescent="0.25">
      <c r="A15865" s="83">
        <v>11154</v>
      </c>
      <c r="B15865" s="83" t="s">
        <v>11416</v>
      </c>
      <c r="C15865" s="83" t="s">
        <v>225</v>
      </c>
      <c r="D15865" s="84">
        <v>1447.71</v>
      </c>
      <c r="E15865" s="522" t="s">
        <v>12890</v>
      </c>
    </row>
    <row r="15866" spans="1:5" ht="13.5" x14ac:dyDescent="0.25">
      <c r="A15866" s="83">
        <v>4989</v>
      </c>
      <c r="B15866" s="83" t="s">
        <v>11417</v>
      </c>
      <c r="C15866" s="83" t="s">
        <v>225</v>
      </c>
      <c r="D15866" s="84">
        <v>300.68</v>
      </c>
      <c r="E15866" s="522" t="s">
        <v>12890</v>
      </c>
    </row>
    <row r="15867" spans="1:5" ht="13.5" x14ac:dyDescent="0.25">
      <c r="A15867" s="83">
        <v>4982</v>
      </c>
      <c r="B15867" s="83" t="s">
        <v>11418</v>
      </c>
      <c r="C15867" s="83" t="s">
        <v>225</v>
      </c>
      <c r="D15867" s="84">
        <v>282.02</v>
      </c>
      <c r="E15867" s="522" t="s">
        <v>12890</v>
      </c>
    </row>
    <row r="15868" spans="1:5" ht="13.5" x14ac:dyDescent="0.25">
      <c r="A15868" s="83">
        <v>4962</v>
      </c>
      <c r="B15868" s="83" t="s">
        <v>11419</v>
      </c>
      <c r="C15868" s="83" t="s">
        <v>225</v>
      </c>
      <c r="D15868" s="84">
        <v>222.41</v>
      </c>
      <c r="E15868" s="522" t="s">
        <v>12890</v>
      </c>
    </row>
    <row r="15869" spans="1:5" ht="13.5" x14ac:dyDescent="0.25">
      <c r="A15869" s="83">
        <v>4981</v>
      </c>
      <c r="B15869" s="83" t="s">
        <v>11420</v>
      </c>
      <c r="C15869" s="83" t="s">
        <v>225</v>
      </c>
      <c r="D15869" s="84">
        <v>198</v>
      </c>
      <c r="E15869" s="522" t="s">
        <v>12890</v>
      </c>
    </row>
    <row r="15870" spans="1:5" ht="13.5" x14ac:dyDescent="0.25">
      <c r="A15870" s="83">
        <v>4964</v>
      </c>
      <c r="B15870" s="83" t="s">
        <v>11421</v>
      </c>
      <c r="C15870" s="83" t="s">
        <v>225</v>
      </c>
      <c r="D15870" s="84">
        <v>251.19</v>
      </c>
      <c r="E15870" s="522" t="s">
        <v>12890</v>
      </c>
    </row>
    <row r="15871" spans="1:5" ht="13.5" x14ac:dyDescent="0.25">
      <c r="A15871" s="83">
        <v>4992</v>
      </c>
      <c r="B15871" s="83" t="s">
        <v>11422</v>
      </c>
      <c r="C15871" s="83" t="s">
        <v>225</v>
      </c>
      <c r="D15871" s="84">
        <v>245.36</v>
      </c>
      <c r="E15871" s="522" t="s">
        <v>12890</v>
      </c>
    </row>
    <row r="15872" spans="1:5" ht="13.5" x14ac:dyDescent="0.25">
      <c r="A15872" s="83">
        <v>4987</v>
      </c>
      <c r="B15872" s="83" t="s">
        <v>11423</v>
      </c>
      <c r="C15872" s="83" t="s">
        <v>225</v>
      </c>
      <c r="D15872" s="84">
        <v>280.70999999999998</v>
      </c>
      <c r="E15872" s="522" t="s">
        <v>12890</v>
      </c>
    </row>
    <row r="15873" spans="1:5" ht="13.5" x14ac:dyDescent="0.25">
      <c r="A15873" s="83">
        <v>4930</v>
      </c>
      <c r="B15873" s="83" t="s">
        <v>11424</v>
      </c>
      <c r="C15873" s="83" t="s">
        <v>184</v>
      </c>
      <c r="D15873" s="84">
        <v>613.20000000000005</v>
      </c>
      <c r="E15873" s="522" t="s">
        <v>12890</v>
      </c>
    </row>
    <row r="15874" spans="1:5" ht="13.5" x14ac:dyDescent="0.25">
      <c r="A15874" s="83">
        <v>39021</v>
      </c>
      <c r="B15874" s="83" t="s">
        <v>11425</v>
      </c>
      <c r="C15874" s="83" t="s">
        <v>225</v>
      </c>
      <c r="D15874" s="84">
        <v>651.98</v>
      </c>
      <c r="E15874" s="522" t="s">
        <v>12890</v>
      </c>
    </row>
    <row r="15875" spans="1:5" ht="13.5" x14ac:dyDescent="0.25">
      <c r="A15875" s="83">
        <v>39022</v>
      </c>
      <c r="B15875" s="83" t="s">
        <v>11426</v>
      </c>
      <c r="C15875" s="83" t="s">
        <v>225</v>
      </c>
      <c r="D15875" s="84">
        <v>584</v>
      </c>
      <c r="E15875" s="522" t="s">
        <v>12890</v>
      </c>
    </row>
    <row r="15876" spans="1:5" ht="13.5" x14ac:dyDescent="0.25">
      <c r="A15876" s="83">
        <v>39024</v>
      </c>
      <c r="B15876" s="83" t="s">
        <v>11427</v>
      </c>
      <c r="C15876" s="83" t="s">
        <v>225</v>
      </c>
      <c r="D15876" s="84">
        <v>657.29</v>
      </c>
      <c r="E15876" s="522" t="s">
        <v>12890</v>
      </c>
    </row>
    <row r="15877" spans="1:5" ht="13.5" x14ac:dyDescent="0.25">
      <c r="A15877" s="83">
        <v>4914</v>
      </c>
      <c r="B15877" s="83" t="s">
        <v>11428</v>
      </c>
      <c r="C15877" s="83" t="s">
        <v>184</v>
      </c>
      <c r="D15877" s="84">
        <v>532.95000000000005</v>
      </c>
      <c r="E15877" s="522" t="s">
        <v>12890</v>
      </c>
    </row>
    <row r="15878" spans="1:5" ht="13.5" x14ac:dyDescent="0.25">
      <c r="A15878" s="83">
        <v>4917</v>
      </c>
      <c r="B15878" s="83" t="s">
        <v>11429</v>
      </c>
      <c r="C15878" s="83" t="s">
        <v>184</v>
      </c>
      <c r="D15878" s="84">
        <v>368.06</v>
      </c>
      <c r="E15878" s="522" t="s">
        <v>12890</v>
      </c>
    </row>
    <row r="15879" spans="1:5" ht="13.5" x14ac:dyDescent="0.25">
      <c r="A15879" s="83">
        <v>39025</v>
      </c>
      <c r="B15879" s="83" t="s">
        <v>11430</v>
      </c>
      <c r="C15879" s="83" t="s">
        <v>225</v>
      </c>
      <c r="D15879" s="84">
        <v>673.98</v>
      </c>
      <c r="E15879" s="522" t="s">
        <v>12890</v>
      </c>
    </row>
    <row r="15880" spans="1:5" ht="13.5" x14ac:dyDescent="0.25">
      <c r="A15880" s="83">
        <v>4922</v>
      </c>
      <c r="B15880" s="83" t="s">
        <v>11431</v>
      </c>
      <c r="C15880" s="83" t="s">
        <v>184</v>
      </c>
      <c r="D15880" s="84">
        <v>341.41</v>
      </c>
      <c r="E15880" s="522" t="s">
        <v>12890</v>
      </c>
    </row>
    <row r="15881" spans="1:5" ht="13.5" x14ac:dyDescent="0.25">
      <c r="A15881" s="83">
        <v>4911</v>
      </c>
      <c r="B15881" s="83" t="s">
        <v>11432</v>
      </c>
      <c r="C15881" s="83" t="s">
        <v>184</v>
      </c>
      <c r="D15881" s="84">
        <v>519.12</v>
      </c>
      <c r="E15881" s="522" t="s">
        <v>12890</v>
      </c>
    </row>
    <row r="15882" spans="1:5" ht="13.5" x14ac:dyDescent="0.25">
      <c r="A15882" s="83">
        <v>37518</v>
      </c>
      <c r="B15882" s="83" t="s">
        <v>11433</v>
      </c>
      <c r="C15882" s="83" t="s">
        <v>184</v>
      </c>
      <c r="D15882" s="84">
        <v>843.57</v>
      </c>
      <c r="E15882" s="522" t="s">
        <v>12890</v>
      </c>
    </row>
    <row r="15883" spans="1:5" ht="13.5" x14ac:dyDescent="0.25">
      <c r="A15883" s="83">
        <v>4910</v>
      </c>
      <c r="B15883" s="83" t="s">
        <v>11434</v>
      </c>
      <c r="C15883" s="83" t="s">
        <v>184</v>
      </c>
      <c r="D15883" s="84">
        <v>711.14</v>
      </c>
      <c r="E15883" s="522" t="s">
        <v>12890</v>
      </c>
    </row>
    <row r="15884" spans="1:5" ht="13.5" x14ac:dyDescent="0.25">
      <c r="A15884" s="83">
        <v>4943</v>
      </c>
      <c r="B15884" s="83" t="s">
        <v>11435</v>
      </c>
      <c r="C15884" s="83" t="s">
        <v>184</v>
      </c>
      <c r="D15884" s="84">
        <v>1059.42</v>
      </c>
      <c r="E15884" s="522" t="s">
        <v>12890</v>
      </c>
    </row>
    <row r="15885" spans="1:5" ht="13.5" x14ac:dyDescent="0.25">
      <c r="A15885" s="83">
        <v>5002</v>
      </c>
      <c r="B15885" s="83" t="s">
        <v>11436</v>
      </c>
      <c r="C15885" s="83" t="s">
        <v>184</v>
      </c>
      <c r="D15885" s="84">
        <v>486.26</v>
      </c>
      <c r="E15885" s="522" t="s">
        <v>12890</v>
      </c>
    </row>
    <row r="15886" spans="1:5" ht="13.5" x14ac:dyDescent="0.25">
      <c r="A15886" s="83">
        <v>4977</v>
      </c>
      <c r="B15886" s="83" t="s">
        <v>11437</v>
      </c>
      <c r="C15886" s="83" t="s">
        <v>184</v>
      </c>
      <c r="D15886" s="84">
        <v>328.25</v>
      </c>
      <c r="E15886" s="522" t="s">
        <v>12890</v>
      </c>
    </row>
    <row r="15887" spans="1:5" ht="13.5" x14ac:dyDescent="0.25">
      <c r="A15887" s="83">
        <v>5028</v>
      </c>
      <c r="B15887" s="83" t="s">
        <v>11438</v>
      </c>
      <c r="C15887" s="83" t="s">
        <v>184</v>
      </c>
      <c r="D15887" s="84">
        <v>803.17</v>
      </c>
      <c r="E15887" s="522" t="s">
        <v>12890</v>
      </c>
    </row>
    <row r="15888" spans="1:5" ht="13.5" x14ac:dyDescent="0.25">
      <c r="A15888" s="83">
        <v>4998</v>
      </c>
      <c r="B15888" s="83" t="s">
        <v>11439</v>
      </c>
      <c r="C15888" s="83" t="s">
        <v>184</v>
      </c>
      <c r="D15888" s="84">
        <v>667.05</v>
      </c>
      <c r="E15888" s="522" t="s">
        <v>12890</v>
      </c>
    </row>
    <row r="15889" spans="1:5" ht="13.5" x14ac:dyDescent="0.25">
      <c r="A15889" s="83">
        <v>4969</v>
      </c>
      <c r="B15889" s="83" t="s">
        <v>11440</v>
      </c>
      <c r="C15889" s="83" t="s">
        <v>184</v>
      </c>
      <c r="D15889" s="84">
        <v>464.24</v>
      </c>
      <c r="E15889" s="522" t="s">
        <v>12890</v>
      </c>
    </row>
    <row r="15890" spans="1:5" ht="13.5" x14ac:dyDescent="0.25">
      <c r="A15890" s="83">
        <v>11364</v>
      </c>
      <c r="B15890" s="83" t="s">
        <v>11441</v>
      </c>
      <c r="C15890" s="83" t="s">
        <v>225</v>
      </c>
      <c r="D15890" s="84">
        <v>170.1</v>
      </c>
      <c r="E15890" s="522" t="s">
        <v>12890</v>
      </c>
    </row>
    <row r="15891" spans="1:5" ht="13.5" x14ac:dyDescent="0.25">
      <c r="A15891" s="83">
        <v>11365</v>
      </c>
      <c r="B15891" s="83" t="s">
        <v>11442</v>
      </c>
      <c r="C15891" s="83" t="s">
        <v>225</v>
      </c>
      <c r="D15891" s="84">
        <v>176.52</v>
      </c>
      <c r="E15891" s="522" t="s">
        <v>12890</v>
      </c>
    </row>
    <row r="15892" spans="1:5" ht="13.5" x14ac:dyDescent="0.25">
      <c r="A15892" s="83">
        <v>11366</v>
      </c>
      <c r="B15892" s="83" t="s">
        <v>11443</v>
      </c>
      <c r="C15892" s="83" t="s">
        <v>225</v>
      </c>
      <c r="D15892" s="84">
        <v>187.64</v>
      </c>
      <c r="E15892" s="522" t="s">
        <v>12890</v>
      </c>
    </row>
    <row r="15893" spans="1:5" ht="13.5" x14ac:dyDescent="0.25">
      <c r="A15893" s="83">
        <v>43777</v>
      </c>
      <c r="B15893" s="83" t="s">
        <v>11444</v>
      </c>
      <c r="C15893" s="83" t="s">
        <v>225</v>
      </c>
      <c r="D15893" s="84">
        <v>220.41</v>
      </c>
      <c r="E15893" s="522" t="s">
        <v>12890</v>
      </c>
    </row>
    <row r="15894" spans="1:5" ht="13.5" x14ac:dyDescent="0.25">
      <c r="A15894" s="83">
        <v>20322</v>
      </c>
      <c r="B15894" s="83" t="s">
        <v>11445</v>
      </c>
      <c r="C15894" s="83" t="s">
        <v>225</v>
      </c>
      <c r="D15894" s="84">
        <v>204.61</v>
      </c>
      <c r="E15894" s="522" t="s">
        <v>12890</v>
      </c>
    </row>
    <row r="15895" spans="1:5" ht="13.5" x14ac:dyDescent="0.25">
      <c r="A15895" s="83">
        <v>10553</v>
      </c>
      <c r="B15895" s="83" t="s">
        <v>11446</v>
      </c>
      <c r="C15895" s="83" t="s">
        <v>225</v>
      </c>
      <c r="D15895" s="84">
        <v>185.78</v>
      </c>
      <c r="E15895" s="522" t="s">
        <v>12890</v>
      </c>
    </row>
    <row r="15896" spans="1:5" ht="13.5" x14ac:dyDescent="0.25">
      <c r="A15896" s="83">
        <v>5020</v>
      </c>
      <c r="B15896" s="83" t="s">
        <v>11447</v>
      </c>
      <c r="C15896" s="83" t="s">
        <v>225</v>
      </c>
      <c r="D15896" s="84">
        <v>195.87</v>
      </c>
      <c r="E15896" s="522" t="s">
        <v>12890</v>
      </c>
    </row>
    <row r="15897" spans="1:5" ht="13.5" x14ac:dyDescent="0.25">
      <c r="A15897" s="83">
        <v>10554</v>
      </c>
      <c r="B15897" s="83" t="s">
        <v>11448</v>
      </c>
      <c r="C15897" s="83" t="s">
        <v>225</v>
      </c>
      <c r="D15897" s="84">
        <v>187.43</v>
      </c>
      <c r="E15897" s="522" t="s">
        <v>12890</v>
      </c>
    </row>
    <row r="15898" spans="1:5" ht="13.5" x14ac:dyDescent="0.25">
      <c r="A15898" s="83">
        <v>10555</v>
      </c>
      <c r="B15898" s="83" t="s">
        <v>11449</v>
      </c>
      <c r="C15898" s="83" t="s">
        <v>225</v>
      </c>
      <c r="D15898" s="84">
        <v>204.4</v>
      </c>
      <c r="E15898" s="522" t="s">
        <v>12890</v>
      </c>
    </row>
    <row r="15899" spans="1:5" ht="13.5" x14ac:dyDescent="0.25">
      <c r="A15899" s="83">
        <v>10556</v>
      </c>
      <c r="B15899" s="83" t="s">
        <v>11450</v>
      </c>
      <c r="C15899" s="83" t="s">
        <v>225</v>
      </c>
      <c r="D15899" s="84">
        <v>271.77</v>
      </c>
      <c r="E15899" s="522" t="s">
        <v>12890</v>
      </c>
    </row>
    <row r="15900" spans="1:5" ht="13.5" x14ac:dyDescent="0.25">
      <c r="A15900" s="83">
        <v>39502</v>
      </c>
      <c r="B15900" s="83" t="s">
        <v>11451</v>
      </c>
      <c r="C15900" s="83" t="s">
        <v>225</v>
      </c>
      <c r="D15900" s="84">
        <v>381.63</v>
      </c>
      <c r="E15900" s="522" t="s">
        <v>12890</v>
      </c>
    </row>
    <row r="15901" spans="1:5" ht="13.5" x14ac:dyDescent="0.25">
      <c r="A15901" s="83">
        <v>39504</v>
      </c>
      <c r="B15901" s="83" t="s">
        <v>11452</v>
      </c>
      <c r="C15901" s="83" t="s">
        <v>225</v>
      </c>
      <c r="D15901" s="84">
        <v>422.01</v>
      </c>
      <c r="E15901" s="522" t="s">
        <v>12890</v>
      </c>
    </row>
    <row r="15902" spans="1:5" ht="13.5" x14ac:dyDescent="0.25">
      <c r="A15902" s="83">
        <v>39503</v>
      </c>
      <c r="B15902" s="83" t="s">
        <v>11453</v>
      </c>
      <c r="C15902" s="83" t="s">
        <v>225</v>
      </c>
      <c r="D15902" s="84">
        <v>444.15</v>
      </c>
      <c r="E15902" s="522" t="s">
        <v>12890</v>
      </c>
    </row>
    <row r="15903" spans="1:5" ht="13.5" x14ac:dyDescent="0.25">
      <c r="A15903" s="83">
        <v>39505</v>
      </c>
      <c r="B15903" s="83" t="s">
        <v>11454</v>
      </c>
      <c r="C15903" s="83" t="s">
        <v>225</v>
      </c>
      <c r="D15903" s="84">
        <v>478.64</v>
      </c>
      <c r="E15903" s="522" t="s">
        <v>12890</v>
      </c>
    </row>
    <row r="15904" spans="1:5" ht="13.5" x14ac:dyDescent="0.25">
      <c r="A15904" s="83">
        <v>44471</v>
      </c>
      <c r="B15904" s="83" t="s">
        <v>11455</v>
      </c>
      <c r="C15904" s="83" t="s">
        <v>225</v>
      </c>
      <c r="D15904" s="84">
        <v>559.44000000000005</v>
      </c>
      <c r="E15904" s="522" t="s">
        <v>12890</v>
      </c>
    </row>
    <row r="15905" spans="1:5" ht="13.5" x14ac:dyDescent="0.25">
      <c r="A15905" s="83">
        <v>4944</v>
      </c>
      <c r="B15905" s="83" t="s">
        <v>11456</v>
      </c>
      <c r="C15905" s="83" t="s">
        <v>184</v>
      </c>
      <c r="D15905" s="84">
        <v>1583.84</v>
      </c>
      <c r="E15905" s="522" t="s">
        <v>12890</v>
      </c>
    </row>
    <row r="15906" spans="1:5" ht="13.5" x14ac:dyDescent="0.25">
      <c r="A15906" s="83">
        <v>21102</v>
      </c>
      <c r="B15906" s="83" t="s">
        <v>11457</v>
      </c>
      <c r="C15906" s="83" t="s">
        <v>225</v>
      </c>
      <c r="D15906" s="84">
        <v>35.880000000000003</v>
      </c>
      <c r="E15906" s="522" t="s">
        <v>12890</v>
      </c>
    </row>
    <row r="15907" spans="1:5" ht="13.5" x14ac:dyDescent="0.25">
      <c r="A15907" s="83">
        <v>21101</v>
      </c>
      <c r="B15907" s="83" t="s">
        <v>11458</v>
      </c>
      <c r="C15907" s="83" t="s">
        <v>225</v>
      </c>
      <c r="D15907" s="84">
        <v>23.04</v>
      </c>
      <c r="E15907" s="522" t="s">
        <v>12890</v>
      </c>
    </row>
    <row r="15908" spans="1:5" ht="13.5" x14ac:dyDescent="0.25">
      <c r="A15908" s="83">
        <v>34713</v>
      </c>
      <c r="B15908" s="83" t="s">
        <v>11459</v>
      </c>
      <c r="C15908" s="83" t="s">
        <v>184</v>
      </c>
      <c r="D15908" s="84">
        <v>436.55</v>
      </c>
      <c r="E15908" s="522" t="s">
        <v>12890</v>
      </c>
    </row>
    <row r="15909" spans="1:5" ht="13.5" x14ac:dyDescent="0.25">
      <c r="A15909" s="83">
        <v>37563</v>
      </c>
      <c r="B15909" s="83" t="s">
        <v>11460</v>
      </c>
      <c r="C15909" s="83" t="s">
        <v>184</v>
      </c>
      <c r="D15909" s="84">
        <v>674.74</v>
      </c>
      <c r="E15909" s="522" t="s">
        <v>12890</v>
      </c>
    </row>
    <row r="15910" spans="1:5" ht="13.5" x14ac:dyDescent="0.25">
      <c r="A15910" s="83">
        <v>4948</v>
      </c>
      <c r="B15910" s="83" t="s">
        <v>11461</v>
      </c>
      <c r="C15910" s="83" t="s">
        <v>184</v>
      </c>
      <c r="D15910" s="84">
        <v>587.04</v>
      </c>
      <c r="E15910" s="522" t="s">
        <v>12890</v>
      </c>
    </row>
    <row r="15911" spans="1:5" ht="13.5" x14ac:dyDescent="0.25">
      <c r="A15911" s="83">
        <v>37561</v>
      </c>
      <c r="B15911" s="83" t="s">
        <v>11462</v>
      </c>
      <c r="C15911" s="83" t="s">
        <v>184</v>
      </c>
      <c r="D15911" s="84">
        <v>547.5</v>
      </c>
      <c r="E15911" s="522" t="s">
        <v>12890</v>
      </c>
    </row>
    <row r="15912" spans="1:5" ht="13.5" x14ac:dyDescent="0.25">
      <c r="A15912" s="83">
        <v>37562</v>
      </c>
      <c r="B15912" s="83" t="s">
        <v>11463</v>
      </c>
      <c r="C15912" s="83" t="s">
        <v>184</v>
      </c>
      <c r="D15912" s="84">
        <v>717.83</v>
      </c>
      <c r="E15912" s="522" t="s">
        <v>12890</v>
      </c>
    </row>
    <row r="15913" spans="1:5" ht="13.5" x14ac:dyDescent="0.25">
      <c r="A15913" s="83">
        <v>14164</v>
      </c>
      <c r="B15913" s="83" t="s">
        <v>11464</v>
      </c>
      <c r="C15913" s="83" t="s">
        <v>225</v>
      </c>
      <c r="D15913" s="84">
        <v>2079.29</v>
      </c>
      <c r="E15913" s="522" t="s">
        <v>12890</v>
      </c>
    </row>
    <row r="15914" spans="1:5" ht="13.5" x14ac:dyDescent="0.25">
      <c r="A15914" s="83">
        <v>14163</v>
      </c>
      <c r="B15914" s="83" t="s">
        <v>11465</v>
      </c>
      <c r="C15914" s="83" t="s">
        <v>225</v>
      </c>
      <c r="D15914" s="84">
        <v>2363.25</v>
      </c>
      <c r="E15914" s="522" t="s">
        <v>12890</v>
      </c>
    </row>
    <row r="15915" spans="1:5" ht="13.5" x14ac:dyDescent="0.25">
      <c r="A15915" s="83">
        <v>5051</v>
      </c>
      <c r="B15915" s="83" t="s">
        <v>11466</v>
      </c>
      <c r="C15915" s="83" t="s">
        <v>225</v>
      </c>
      <c r="D15915" s="84">
        <v>2009.91</v>
      </c>
      <c r="E15915" s="522" t="s">
        <v>12890</v>
      </c>
    </row>
    <row r="15916" spans="1:5" ht="13.5" x14ac:dyDescent="0.25">
      <c r="A15916" s="83">
        <v>14162</v>
      </c>
      <c r="B15916" s="83" t="s">
        <v>11467</v>
      </c>
      <c r="C15916" s="83" t="s">
        <v>225</v>
      </c>
      <c r="D15916" s="84">
        <v>2006.99</v>
      </c>
      <c r="E15916" s="522" t="s">
        <v>12890</v>
      </c>
    </row>
    <row r="15917" spans="1:5" ht="13.5" x14ac:dyDescent="0.25">
      <c r="A15917" s="83">
        <v>5052</v>
      </c>
      <c r="B15917" s="83" t="s">
        <v>11468</v>
      </c>
      <c r="C15917" s="83" t="s">
        <v>225</v>
      </c>
      <c r="D15917" s="84">
        <v>1497.5</v>
      </c>
      <c r="E15917" s="522" t="s">
        <v>12890</v>
      </c>
    </row>
    <row r="15918" spans="1:5" ht="13.5" x14ac:dyDescent="0.25">
      <c r="A15918" s="83">
        <v>14166</v>
      </c>
      <c r="B15918" s="83" t="s">
        <v>11469</v>
      </c>
      <c r="C15918" s="83" t="s">
        <v>225</v>
      </c>
      <c r="D15918" s="84">
        <v>1516.51</v>
      </c>
      <c r="E15918" s="522" t="s">
        <v>12890</v>
      </c>
    </row>
    <row r="15919" spans="1:5" ht="13.5" x14ac:dyDescent="0.25">
      <c r="A15919" s="83">
        <v>14165</v>
      </c>
      <c r="B15919" s="83" t="s">
        <v>11470</v>
      </c>
      <c r="C15919" s="83" t="s">
        <v>225</v>
      </c>
      <c r="D15919" s="84">
        <v>2100.92</v>
      </c>
      <c r="E15919" s="522" t="s">
        <v>12890</v>
      </c>
    </row>
    <row r="15920" spans="1:5" ht="13.5" x14ac:dyDescent="0.25">
      <c r="A15920" s="83">
        <v>5050</v>
      </c>
      <c r="B15920" s="83" t="s">
        <v>11471</v>
      </c>
      <c r="C15920" s="83" t="s">
        <v>225</v>
      </c>
      <c r="D15920" s="84">
        <v>517.08000000000004</v>
      </c>
      <c r="E15920" s="522" t="s">
        <v>12890</v>
      </c>
    </row>
    <row r="15921" spans="1:5" ht="13.5" x14ac:dyDescent="0.25">
      <c r="A15921" s="83">
        <v>12366</v>
      </c>
      <c r="B15921" s="83" t="s">
        <v>13575</v>
      </c>
      <c r="C15921" s="83" t="s">
        <v>225</v>
      </c>
      <c r="D15921" s="84">
        <v>1026.1400000000001</v>
      </c>
      <c r="E15921" s="522" t="s">
        <v>12890</v>
      </c>
    </row>
    <row r="15922" spans="1:5" ht="13.5" x14ac:dyDescent="0.25">
      <c r="A15922" s="83">
        <v>5045</v>
      </c>
      <c r="B15922" s="83" t="s">
        <v>13576</v>
      </c>
      <c r="C15922" s="83" t="s">
        <v>225</v>
      </c>
      <c r="D15922" s="84">
        <v>1629.84</v>
      </c>
      <c r="E15922" s="522" t="s">
        <v>12890</v>
      </c>
    </row>
    <row r="15923" spans="1:5" ht="13.5" x14ac:dyDescent="0.25">
      <c r="A15923" s="83">
        <v>5035</v>
      </c>
      <c r="B15923" s="83" t="s">
        <v>13577</v>
      </c>
      <c r="C15923" s="83" t="s">
        <v>225</v>
      </c>
      <c r="D15923" s="84">
        <v>2500.48</v>
      </c>
      <c r="E15923" s="522" t="s">
        <v>12890</v>
      </c>
    </row>
    <row r="15924" spans="1:5" ht="13.5" x14ac:dyDescent="0.25">
      <c r="A15924" s="83">
        <v>41180</v>
      </c>
      <c r="B15924" s="83" t="s">
        <v>13578</v>
      </c>
      <c r="C15924" s="83" t="s">
        <v>225</v>
      </c>
      <c r="D15924" s="84">
        <v>3663.87</v>
      </c>
      <c r="E15924" s="522" t="s">
        <v>12890</v>
      </c>
    </row>
    <row r="15925" spans="1:5" ht="13.5" x14ac:dyDescent="0.25">
      <c r="A15925" s="83">
        <v>41181</v>
      </c>
      <c r="B15925" s="83" t="s">
        <v>13579</v>
      </c>
      <c r="C15925" s="83" t="s">
        <v>225</v>
      </c>
      <c r="D15925" s="84">
        <v>4850.8500000000004</v>
      </c>
      <c r="E15925" s="522" t="s">
        <v>12890</v>
      </c>
    </row>
    <row r="15926" spans="1:5" ht="13.5" x14ac:dyDescent="0.25">
      <c r="A15926" s="83">
        <v>41182</v>
      </c>
      <c r="B15926" s="83" t="s">
        <v>13580</v>
      </c>
      <c r="C15926" s="83" t="s">
        <v>225</v>
      </c>
      <c r="D15926" s="84">
        <v>6958.94</v>
      </c>
      <c r="E15926" s="522" t="s">
        <v>12890</v>
      </c>
    </row>
    <row r="15927" spans="1:5" ht="13.5" x14ac:dyDescent="0.25">
      <c r="A15927" s="83">
        <v>41183</v>
      </c>
      <c r="B15927" s="83" t="s">
        <v>13581</v>
      </c>
      <c r="C15927" s="83" t="s">
        <v>225</v>
      </c>
      <c r="D15927" s="84">
        <v>8688.3799999999992</v>
      </c>
      <c r="E15927" s="522" t="s">
        <v>12890</v>
      </c>
    </row>
    <row r="15928" spans="1:5" ht="13.5" x14ac:dyDescent="0.25">
      <c r="A15928" s="83">
        <v>41184</v>
      </c>
      <c r="B15928" s="83" t="s">
        <v>13582</v>
      </c>
      <c r="C15928" s="83" t="s">
        <v>225</v>
      </c>
      <c r="D15928" s="84">
        <v>13228.59</v>
      </c>
      <c r="E15928" s="522" t="s">
        <v>12890</v>
      </c>
    </row>
    <row r="15929" spans="1:5" ht="13.5" x14ac:dyDescent="0.25">
      <c r="A15929" s="83">
        <v>41185</v>
      </c>
      <c r="B15929" s="83" t="s">
        <v>13583</v>
      </c>
      <c r="C15929" s="83" t="s">
        <v>225</v>
      </c>
      <c r="D15929" s="84">
        <v>4905.76</v>
      </c>
      <c r="E15929" s="522" t="s">
        <v>12890</v>
      </c>
    </row>
    <row r="15930" spans="1:5" ht="13.5" x14ac:dyDescent="0.25">
      <c r="A15930" s="83">
        <v>41186</v>
      </c>
      <c r="B15930" s="83" t="s">
        <v>13584</v>
      </c>
      <c r="C15930" s="83" t="s">
        <v>225</v>
      </c>
      <c r="D15930" s="84">
        <v>6874.85</v>
      </c>
      <c r="E15930" s="522" t="s">
        <v>12890</v>
      </c>
    </row>
    <row r="15931" spans="1:5" ht="13.5" x14ac:dyDescent="0.25">
      <c r="A15931" s="83">
        <v>41187</v>
      </c>
      <c r="B15931" s="83" t="s">
        <v>13585</v>
      </c>
      <c r="C15931" s="83" t="s">
        <v>225</v>
      </c>
      <c r="D15931" s="84">
        <v>9219.74</v>
      </c>
      <c r="E15931" s="522" t="s">
        <v>12890</v>
      </c>
    </row>
    <row r="15932" spans="1:5" ht="13.5" x14ac:dyDescent="0.25">
      <c r="A15932" s="83">
        <v>41188</v>
      </c>
      <c r="B15932" s="83" t="s">
        <v>13586</v>
      </c>
      <c r="C15932" s="83" t="s">
        <v>225</v>
      </c>
      <c r="D15932" s="84">
        <v>11790</v>
      </c>
      <c r="E15932" s="522" t="s">
        <v>12890</v>
      </c>
    </row>
    <row r="15933" spans="1:5" ht="13.5" x14ac:dyDescent="0.25">
      <c r="A15933" s="83">
        <v>5036</v>
      </c>
      <c r="B15933" s="83" t="s">
        <v>13587</v>
      </c>
      <c r="C15933" s="83" t="s">
        <v>225</v>
      </c>
      <c r="D15933" s="84">
        <v>884.06</v>
      </c>
      <c r="E15933" s="522" t="s">
        <v>12890</v>
      </c>
    </row>
    <row r="15934" spans="1:5" ht="13.5" x14ac:dyDescent="0.25">
      <c r="A15934" s="83">
        <v>41189</v>
      </c>
      <c r="B15934" s="83" t="s">
        <v>13588</v>
      </c>
      <c r="C15934" s="83" t="s">
        <v>225</v>
      </c>
      <c r="D15934" s="84">
        <v>15157.28</v>
      </c>
      <c r="E15934" s="522" t="s">
        <v>12890</v>
      </c>
    </row>
    <row r="15935" spans="1:5" ht="13.5" x14ac:dyDescent="0.25">
      <c r="A15935" s="83">
        <v>41190</v>
      </c>
      <c r="B15935" s="83" t="s">
        <v>13589</v>
      </c>
      <c r="C15935" s="83" t="s">
        <v>225</v>
      </c>
      <c r="D15935" s="84">
        <v>5271.17</v>
      </c>
      <c r="E15935" s="522" t="s">
        <v>12890</v>
      </c>
    </row>
    <row r="15936" spans="1:5" ht="13.5" x14ac:dyDescent="0.25">
      <c r="A15936" s="83">
        <v>41191</v>
      </c>
      <c r="B15936" s="83" t="s">
        <v>13590</v>
      </c>
      <c r="C15936" s="83" t="s">
        <v>225</v>
      </c>
      <c r="D15936" s="84">
        <v>8083.14</v>
      </c>
      <c r="E15936" s="522" t="s">
        <v>12890</v>
      </c>
    </row>
    <row r="15937" spans="1:5" ht="13.5" x14ac:dyDescent="0.25">
      <c r="A15937" s="83">
        <v>41192</v>
      </c>
      <c r="B15937" s="83" t="s">
        <v>13591</v>
      </c>
      <c r="C15937" s="83" t="s">
        <v>225</v>
      </c>
      <c r="D15937" s="84">
        <v>8426.61</v>
      </c>
      <c r="E15937" s="522" t="s">
        <v>12890</v>
      </c>
    </row>
    <row r="15938" spans="1:5" ht="13.5" x14ac:dyDescent="0.25">
      <c r="A15938" s="83">
        <v>41193</v>
      </c>
      <c r="B15938" s="83" t="s">
        <v>13592</v>
      </c>
      <c r="C15938" s="83" t="s">
        <v>225</v>
      </c>
      <c r="D15938" s="84">
        <v>13768.81</v>
      </c>
      <c r="E15938" s="522" t="s">
        <v>12890</v>
      </c>
    </row>
    <row r="15939" spans="1:5" ht="13.5" x14ac:dyDescent="0.25">
      <c r="A15939" s="83">
        <v>41194</v>
      </c>
      <c r="B15939" s="83" t="s">
        <v>13593</v>
      </c>
      <c r="C15939" s="83" t="s">
        <v>225</v>
      </c>
      <c r="D15939" s="84">
        <v>16429.310000000001</v>
      </c>
      <c r="E15939" s="522" t="s">
        <v>12890</v>
      </c>
    </row>
    <row r="15940" spans="1:5" ht="13.5" x14ac:dyDescent="0.25">
      <c r="A15940" s="83">
        <v>5044</v>
      </c>
      <c r="B15940" s="83" t="s">
        <v>13594</v>
      </c>
      <c r="C15940" s="83" t="s">
        <v>225</v>
      </c>
      <c r="D15940" s="84">
        <v>1417.55</v>
      </c>
      <c r="E15940" s="522" t="s">
        <v>12890</v>
      </c>
    </row>
    <row r="15941" spans="1:5" ht="13.5" x14ac:dyDescent="0.25">
      <c r="A15941" s="83">
        <v>5059</v>
      </c>
      <c r="B15941" s="83" t="s">
        <v>13595</v>
      </c>
      <c r="C15941" s="83" t="s">
        <v>225</v>
      </c>
      <c r="D15941" s="84">
        <v>1057.23</v>
      </c>
      <c r="E15941" s="522" t="s">
        <v>12890</v>
      </c>
    </row>
    <row r="15942" spans="1:5" ht="13.5" x14ac:dyDescent="0.25">
      <c r="A15942" s="83">
        <v>41201</v>
      </c>
      <c r="B15942" s="83" t="s">
        <v>13596</v>
      </c>
      <c r="C15942" s="83" t="s">
        <v>225</v>
      </c>
      <c r="D15942" s="84">
        <v>2145.56</v>
      </c>
      <c r="E15942" s="522" t="s">
        <v>12890</v>
      </c>
    </row>
    <row r="15943" spans="1:5" ht="13.5" x14ac:dyDescent="0.25">
      <c r="A15943" s="83">
        <v>41199</v>
      </c>
      <c r="B15943" s="83" t="s">
        <v>13597</v>
      </c>
      <c r="C15943" s="83" t="s">
        <v>225</v>
      </c>
      <c r="D15943" s="84">
        <v>689.45</v>
      </c>
      <c r="E15943" s="522" t="s">
        <v>12890</v>
      </c>
    </row>
    <row r="15944" spans="1:5" ht="13.5" x14ac:dyDescent="0.25">
      <c r="A15944" s="83">
        <v>5057</v>
      </c>
      <c r="B15944" s="83" t="s">
        <v>13598</v>
      </c>
      <c r="C15944" s="83" t="s">
        <v>225</v>
      </c>
      <c r="D15944" s="84">
        <v>933.39</v>
      </c>
      <c r="E15944" s="522" t="s">
        <v>12890</v>
      </c>
    </row>
    <row r="15945" spans="1:5" ht="13.5" x14ac:dyDescent="0.25">
      <c r="A15945" s="83">
        <v>41200</v>
      </c>
      <c r="B15945" s="83" t="s">
        <v>13599</v>
      </c>
      <c r="C15945" s="83" t="s">
        <v>225</v>
      </c>
      <c r="D15945" s="84">
        <v>1341.91</v>
      </c>
      <c r="E15945" s="522" t="s">
        <v>12890</v>
      </c>
    </row>
    <row r="15946" spans="1:5" ht="13.5" x14ac:dyDescent="0.25">
      <c r="A15946" s="83">
        <v>41205</v>
      </c>
      <c r="B15946" s="83" t="s">
        <v>13600</v>
      </c>
      <c r="C15946" s="83" t="s">
        <v>225</v>
      </c>
      <c r="D15946" s="84">
        <v>2486.54</v>
      </c>
      <c r="E15946" s="522" t="s">
        <v>12890</v>
      </c>
    </row>
    <row r="15947" spans="1:5" ht="13.5" x14ac:dyDescent="0.25">
      <c r="A15947" s="83">
        <v>41202</v>
      </c>
      <c r="B15947" s="83" t="s">
        <v>13601</v>
      </c>
      <c r="C15947" s="83" t="s">
        <v>225</v>
      </c>
      <c r="D15947" s="84">
        <v>725.59</v>
      </c>
      <c r="E15947" s="522" t="s">
        <v>12890</v>
      </c>
    </row>
    <row r="15948" spans="1:5" ht="13.5" x14ac:dyDescent="0.25">
      <c r="A15948" s="83">
        <v>41206</v>
      </c>
      <c r="B15948" s="83" t="s">
        <v>13602</v>
      </c>
      <c r="C15948" s="83" t="s">
        <v>225</v>
      </c>
      <c r="D15948" s="84">
        <v>3278.39</v>
      </c>
      <c r="E15948" s="522" t="s">
        <v>12890</v>
      </c>
    </row>
    <row r="15949" spans="1:5" ht="13.5" x14ac:dyDescent="0.25">
      <c r="A15949" s="83">
        <v>12372</v>
      </c>
      <c r="B15949" s="83" t="s">
        <v>13603</v>
      </c>
      <c r="C15949" s="83" t="s">
        <v>225</v>
      </c>
      <c r="D15949" s="84">
        <v>761.87</v>
      </c>
      <c r="E15949" s="522" t="s">
        <v>12890</v>
      </c>
    </row>
    <row r="15950" spans="1:5" ht="13.5" x14ac:dyDescent="0.25">
      <c r="A15950" s="83">
        <v>41207</v>
      </c>
      <c r="B15950" s="83" t="s">
        <v>13604</v>
      </c>
      <c r="C15950" s="83" t="s">
        <v>225</v>
      </c>
      <c r="D15950" s="84">
        <v>4413.37</v>
      </c>
      <c r="E15950" s="522" t="s">
        <v>12890</v>
      </c>
    </row>
    <row r="15951" spans="1:5" ht="13.5" x14ac:dyDescent="0.25">
      <c r="A15951" s="83">
        <v>41203</v>
      </c>
      <c r="B15951" s="83" t="s">
        <v>13605</v>
      </c>
      <c r="C15951" s="83" t="s">
        <v>225</v>
      </c>
      <c r="D15951" s="84">
        <v>1162.31</v>
      </c>
      <c r="E15951" s="522" t="s">
        <v>12890</v>
      </c>
    </row>
    <row r="15952" spans="1:5" ht="13.5" x14ac:dyDescent="0.25">
      <c r="A15952" s="83">
        <v>41204</v>
      </c>
      <c r="B15952" s="83" t="s">
        <v>13606</v>
      </c>
      <c r="C15952" s="83" t="s">
        <v>225</v>
      </c>
      <c r="D15952" s="84">
        <v>1643.22</v>
      </c>
      <c r="E15952" s="522" t="s">
        <v>12890</v>
      </c>
    </row>
    <row r="15953" spans="1:5" ht="13.5" x14ac:dyDescent="0.25">
      <c r="A15953" s="83">
        <v>41210</v>
      </c>
      <c r="B15953" s="83" t="s">
        <v>13607</v>
      </c>
      <c r="C15953" s="83" t="s">
        <v>225</v>
      </c>
      <c r="D15953" s="84">
        <v>2744.95</v>
      </c>
      <c r="E15953" s="522" t="s">
        <v>12890</v>
      </c>
    </row>
    <row r="15954" spans="1:5" ht="13.5" x14ac:dyDescent="0.25">
      <c r="A15954" s="83">
        <v>41208</v>
      </c>
      <c r="B15954" s="83" t="s">
        <v>13608</v>
      </c>
      <c r="C15954" s="83" t="s">
        <v>225</v>
      </c>
      <c r="D15954" s="84">
        <v>960.89</v>
      </c>
      <c r="E15954" s="522" t="s">
        <v>12890</v>
      </c>
    </row>
    <row r="15955" spans="1:5" ht="13.5" x14ac:dyDescent="0.25">
      <c r="A15955" s="83">
        <v>41211</v>
      </c>
      <c r="B15955" s="83" t="s">
        <v>13609</v>
      </c>
      <c r="C15955" s="83" t="s">
        <v>225</v>
      </c>
      <c r="D15955" s="84">
        <v>3867.6</v>
      </c>
      <c r="E15955" s="522" t="s">
        <v>12890</v>
      </c>
    </row>
    <row r="15956" spans="1:5" ht="13.5" x14ac:dyDescent="0.25">
      <c r="A15956" s="83">
        <v>13339</v>
      </c>
      <c r="B15956" s="83" t="s">
        <v>13610</v>
      </c>
      <c r="C15956" s="83" t="s">
        <v>225</v>
      </c>
      <c r="D15956" s="84">
        <v>1302.24</v>
      </c>
      <c r="E15956" s="522" t="s">
        <v>12890</v>
      </c>
    </row>
    <row r="15957" spans="1:5" ht="13.5" x14ac:dyDescent="0.25">
      <c r="A15957" s="83">
        <v>41213</v>
      </c>
      <c r="B15957" s="83" t="s">
        <v>13611</v>
      </c>
      <c r="C15957" s="83" t="s">
        <v>225</v>
      </c>
      <c r="D15957" s="84">
        <v>8016.58</v>
      </c>
      <c r="E15957" s="522" t="s">
        <v>12890</v>
      </c>
    </row>
    <row r="15958" spans="1:5" ht="13.5" x14ac:dyDescent="0.25">
      <c r="A15958" s="83">
        <v>41209</v>
      </c>
      <c r="B15958" s="83" t="s">
        <v>13612</v>
      </c>
      <c r="C15958" s="83" t="s">
        <v>225</v>
      </c>
      <c r="D15958" s="84">
        <v>1791.72</v>
      </c>
      <c r="E15958" s="522" t="s">
        <v>12890</v>
      </c>
    </row>
    <row r="15959" spans="1:5" ht="13.5" x14ac:dyDescent="0.25">
      <c r="A15959" s="83">
        <v>41216</v>
      </c>
      <c r="B15959" s="83" t="s">
        <v>13613</v>
      </c>
      <c r="C15959" s="83" t="s">
        <v>225</v>
      </c>
      <c r="D15959" s="84">
        <v>3356.13</v>
      </c>
      <c r="E15959" s="522" t="s">
        <v>12890</v>
      </c>
    </row>
    <row r="15960" spans="1:5" ht="13.5" x14ac:dyDescent="0.25">
      <c r="A15960" s="83">
        <v>41217</v>
      </c>
      <c r="B15960" s="83" t="s">
        <v>13614</v>
      </c>
      <c r="C15960" s="83" t="s">
        <v>225</v>
      </c>
      <c r="D15960" s="84">
        <v>5381.07</v>
      </c>
      <c r="E15960" s="522" t="s">
        <v>12890</v>
      </c>
    </row>
    <row r="15961" spans="1:5" ht="13.5" x14ac:dyDescent="0.25">
      <c r="A15961" s="83">
        <v>41218</v>
      </c>
      <c r="B15961" s="83" t="s">
        <v>13615</v>
      </c>
      <c r="C15961" s="83" t="s">
        <v>225</v>
      </c>
      <c r="D15961" s="84">
        <v>7216.18</v>
      </c>
      <c r="E15961" s="522" t="s">
        <v>12890</v>
      </c>
    </row>
    <row r="15962" spans="1:5" ht="13.5" x14ac:dyDescent="0.25">
      <c r="A15962" s="83">
        <v>41214</v>
      </c>
      <c r="B15962" s="83" t="s">
        <v>13616</v>
      </c>
      <c r="C15962" s="83" t="s">
        <v>225</v>
      </c>
      <c r="D15962" s="84">
        <v>1521.52</v>
      </c>
      <c r="E15962" s="522" t="s">
        <v>12890</v>
      </c>
    </row>
    <row r="15963" spans="1:5" ht="13.5" x14ac:dyDescent="0.25">
      <c r="A15963" s="83">
        <v>41215</v>
      </c>
      <c r="B15963" s="83" t="s">
        <v>13617</v>
      </c>
      <c r="C15963" s="83" t="s">
        <v>225</v>
      </c>
      <c r="D15963" s="84">
        <v>2290.85</v>
      </c>
      <c r="E15963" s="522" t="s">
        <v>12890</v>
      </c>
    </row>
    <row r="15964" spans="1:5" ht="13.5" x14ac:dyDescent="0.25">
      <c r="A15964" s="83">
        <v>41221</v>
      </c>
      <c r="B15964" s="83" t="s">
        <v>13618</v>
      </c>
      <c r="C15964" s="83" t="s">
        <v>225</v>
      </c>
      <c r="D15964" s="84">
        <v>6633.2</v>
      </c>
      <c r="E15964" s="522" t="s">
        <v>12890</v>
      </c>
    </row>
    <row r="15965" spans="1:5" ht="13.5" x14ac:dyDescent="0.25">
      <c r="A15965" s="83">
        <v>41222</v>
      </c>
      <c r="B15965" s="83" t="s">
        <v>13619</v>
      </c>
      <c r="C15965" s="83" t="s">
        <v>225</v>
      </c>
      <c r="D15965" s="84">
        <v>9492.19</v>
      </c>
      <c r="E15965" s="522" t="s">
        <v>12890</v>
      </c>
    </row>
    <row r="15966" spans="1:5" ht="13.5" x14ac:dyDescent="0.25">
      <c r="A15966" s="83">
        <v>41195</v>
      </c>
      <c r="B15966" s="83" t="s">
        <v>13620</v>
      </c>
      <c r="C15966" s="83" t="s">
        <v>225</v>
      </c>
      <c r="D15966" s="84">
        <v>487.87</v>
      </c>
      <c r="E15966" s="522" t="s">
        <v>12890</v>
      </c>
    </row>
    <row r="15967" spans="1:5" ht="13.5" x14ac:dyDescent="0.25">
      <c r="A15967" s="83">
        <v>41198</v>
      </c>
      <c r="B15967" s="83" t="s">
        <v>13621</v>
      </c>
      <c r="C15967" s="83" t="s">
        <v>225</v>
      </c>
      <c r="D15967" s="84">
        <v>1906.48</v>
      </c>
      <c r="E15967" s="522" t="s">
        <v>12890</v>
      </c>
    </row>
    <row r="15968" spans="1:5" ht="13.5" x14ac:dyDescent="0.25">
      <c r="A15968" s="83">
        <v>41196</v>
      </c>
      <c r="B15968" s="83" t="s">
        <v>13622</v>
      </c>
      <c r="C15968" s="83" t="s">
        <v>225</v>
      </c>
      <c r="D15968" s="84">
        <v>604.74</v>
      </c>
      <c r="E15968" s="522" t="s">
        <v>12890</v>
      </c>
    </row>
    <row r="15969" spans="1:5" ht="13.5" x14ac:dyDescent="0.25">
      <c r="A15969" s="83">
        <v>5033</v>
      </c>
      <c r="B15969" s="83" t="s">
        <v>13623</v>
      </c>
      <c r="C15969" s="83" t="s">
        <v>225</v>
      </c>
      <c r="D15969" s="84">
        <v>794</v>
      </c>
      <c r="E15969" s="522" t="s">
        <v>12890</v>
      </c>
    </row>
    <row r="15970" spans="1:5" ht="13.5" x14ac:dyDescent="0.25">
      <c r="A15970" s="83">
        <v>41197</v>
      </c>
      <c r="B15970" s="83" t="s">
        <v>13624</v>
      </c>
      <c r="C15970" s="83" t="s">
        <v>225</v>
      </c>
      <c r="D15970" s="84">
        <v>1179.3800000000001</v>
      </c>
      <c r="E15970" s="522" t="s">
        <v>12890</v>
      </c>
    </row>
    <row r="15971" spans="1:5" ht="13.5" x14ac:dyDescent="0.25">
      <c r="A15971" s="83">
        <v>12388</v>
      </c>
      <c r="B15971" s="83" t="s">
        <v>11486</v>
      </c>
      <c r="C15971" s="83" t="s">
        <v>225</v>
      </c>
      <c r="D15971" s="84">
        <v>306.07</v>
      </c>
      <c r="E15971" s="522" t="s">
        <v>12890</v>
      </c>
    </row>
    <row r="15972" spans="1:5" ht="13.5" x14ac:dyDescent="0.25">
      <c r="A15972" s="83">
        <v>2731</v>
      </c>
      <c r="B15972" s="83" t="s">
        <v>11489</v>
      </c>
      <c r="C15972" s="83" t="s">
        <v>206</v>
      </c>
      <c r="D15972" s="84">
        <v>91.21</v>
      </c>
      <c r="E15972" s="522" t="s">
        <v>12890</v>
      </c>
    </row>
    <row r="15973" spans="1:5" ht="13.5" x14ac:dyDescent="0.25">
      <c r="A15973" s="83">
        <v>41457</v>
      </c>
      <c r="B15973" s="83" t="s">
        <v>11490</v>
      </c>
      <c r="C15973" s="83" t="s">
        <v>225</v>
      </c>
      <c r="D15973" s="84">
        <v>1214.5999999999999</v>
      </c>
      <c r="E15973" s="522" t="s">
        <v>12890</v>
      </c>
    </row>
    <row r="15974" spans="1:5" ht="13.5" x14ac:dyDescent="0.25">
      <c r="A15974" s="83">
        <v>41458</v>
      </c>
      <c r="B15974" s="83" t="s">
        <v>11491</v>
      </c>
      <c r="C15974" s="83" t="s">
        <v>225</v>
      </c>
      <c r="D15974" s="84">
        <v>1695.64</v>
      </c>
      <c r="E15974" s="522" t="s">
        <v>12890</v>
      </c>
    </row>
    <row r="15975" spans="1:5" ht="13.5" x14ac:dyDescent="0.25">
      <c r="A15975" s="83">
        <v>41459</v>
      </c>
      <c r="B15975" s="83" t="s">
        <v>11492</v>
      </c>
      <c r="C15975" s="83" t="s">
        <v>225</v>
      </c>
      <c r="D15975" s="84">
        <v>2365.29</v>
      </c>
      <c r="E15975" s="522" t="s">
        <v>12890</v>
      </c>
    </row>
    <row r="15976" spans="1:5" ht="13.5" x14ac:dyDescent="0.25">
      <c r="A15976" s="83">
        <v>41461</v>
      </c>
      <c r="B15976" s="83" t="s">
        <v>11493</v>
      </c>
      <c r="C15976" s="83" t="s">
        <v>225</v>
      </c>
      <c r="D15976" s="84">
        <v>3224.96</v>
      </c>
      <c r="E15976" s="522" t="s">
        <v>12890</v>
      </c>
    </row>
    <row r="15977" spans="1:5" ht="13.5" x14ac:dyDescent="0.25">
      <c r="A15977" s="83">
        <v>44537</v>
      </c>
      <c r="B15977" s="83" t="s">
        <v>11494</v>
      </c>
      <c r="C15977" s="83" t="s">
        <v>7556</v>
      </c>
      <c r="D15977" s="84">
        <v>318.99</v>
      </c>
      <c r="E15977" s="522" t="s">
        <v>12890</v>
      </c>
    </row>
    <row r="15978" spans="1:5" ht="13.5" x14ac:dyDescent="0.25">
      <c r="A15978" s="83">
        <v>11844</v>
      </c>
      <c r="B15978" s="83" t="s">
        <v>11495</v>
      </c>
      <c r="C15978" s="83" t="s">
        <v>206</v>
      </c>
      <c r="D15978" s="84">
        <v>59.78</v>
      </c>
      <c r="E15978" s="522" t="s">
        <v>12890</v>
      </c>
    </row>
    <row r="15979" spans="1:5" ht="13.5" x14ac:dyDescent="0.25">
      <c r="A15979" s="83">
        <v>4465</v>
      </c>
      <c r="B15979" s="83" t="s">
        <v>11496</v>
      </c>
      <c r="C15979" s="83" t="s">
        <v>206</v>
      </c>
      <c r="D15979" s="84">
        <v>49.68</v>
      </c>
      <c r="E15979" s="522" t="s">
        <v>12890</v>
      </c>
    </row>
    <row r="15980" spans="1:5" ht="13.5" x14ac:dyDescent="0.25">
      <c r="A15980" s="83">
        <v>35273</v>
      </c>
      <c r="B15980" s="83" t="s">
        <v>11497</v>
      </c>
      <c r="C15980" s="83" t="s">
        <v>206</v>
      </c>
      <c r="D15980" s="84">
        <v>59.58</v>
      </c>
      <c r="E15980" s="522" t="s">
        <v>12890</v>
      </c>
    </row>
    <row r="15981" spans="1:5" ht="13.5" x14ac:dyDescent="0.25">
      <c r="A15981" s="83">
        <v>4470</v>
      </c>
      <c r="B15981" s="83" t="s">
        <v>11498</v>
      </c>
      <c r="C15981" s="83" t="s">
        <v>206</v>
      </c>
      <c r="D15981" s="84">
        <v>137.5</v>
      </c>
      <c r="E15981" s="522" t="s">
        <v>12890</v>
      </c>
    </row>
    <row r="15982" spans="1:5" ht="13.5" x14ac:dyDescent="0.25">
      <c r="A15982" s="83">
        <v>20208</v>
      </c>
      <c r="B15982" s="83" t="s">
        <v>11499</v>
      </c>
      <c r="C15982" s="83" t="s">
        <v>206</v>
      </c>
      <c r="D15982" s="84">
        <v>123.75</v>
      </c>
      <c r="E15982" s="522" t="s">
        <v>12890</v>
      </c>
    </row>
    <row r="15983" spans="1:5" ht="13.5" x14ac:dyDescent="0.25">
      <c r="A15983" s="83">
        <v>20204</v>
      </c>
      <c r="B15983" s="83" t="s">
        <v>11500</v>
      </c>
      <c r="C15983" s="83" t="s">
        <v>206</v>
      </c>
      <c r="D15983" s="84">
        <v>91.67</v>
      </c>
      <c r="E15983" s="522" t="s">
        <v>12890</v>
      </c>
    </row>
    <row r="15984" spans="1:5" ht="13.5" x14ac:dyDescent="0.25">
      <c r="A15984" s="83">
        <v>4437</v>
      </c>
      <c r="B15984" s="83" t="s">
        <v>11501</v>
      </c>
      <c r="C15984" s="83" t="s">
        <v>206</v>
      </c>
      <c r="D15984" s="84">
        <v>103.13</v>
      </c>
      <c r="E15984" s="522" t="s">
        <v>12890</v>
      </c>
    </row>
    <row r="15985" spans="1:5" ht="13.5" x14ac:dyDescent="0.25">
      <c r="A15985" s="83">
        <v>14580</v>
      </c>
      <c r="B15985" s="83" t="s">
        <v>11502</v>
      </c>
      <c r="C15985" s="83" t="s">
        <v>206</v>
      </c>
      <c r="D15985" s="84">
        <v>103.13</v>
      </c>
      <c r="E15985" s="522" t="s">
        <v>12890</v>
      </c>
    </row>
    <row r="15986" spans="1:5" ht="13.5" x14ac:dyDescent="0.25">
      <c r="A15986" s="83">
        <v>40304</v>
      </c>
      <c r="B15986" s="83" t="s">
        <v>11503</v>
      </c>
      <c r="C15986" s="83" t="s">
        <v>260</v>
      </c>
      <c r="D15986" s="84">
        <v>36.29</v>
      </c>
      <c r="E15986" s="522" t="s">
        <v>12890</v>
      </c>
    </row>
    <row r="15987" spans="1:5" ht="13.5" x14ac:dyDescent="0.25">
      <c r="A15987" s="83">
        <v>5065</v>
      </c>
      <c r="B15987" s="83" t="s">
        <v>11504</v>
      </c>
      <c r="C15987" s="83" t="s">
        <v>260</v>
      </c>
      <c r="D15987" s="84">
        <v>55.92</v>
      </c>
      <c r="E15987" s="522" t="s">
        <v>12890</v>
      </c>
    </row>
    <row r="15988" spans="1:5" ht="13.5" x14ac:dyDescent="0.25">
      <c r="A15988" s="83">
        <v>5072</v>
      </c>
      <c r="B15988" s="83" t="s">
        <v>11505</v>
      </c>
      <c r="C15988" s="83" t="s">
        <v>260</v>
      </c>
      <c r="D15988" s="84">
        <v>51.73</v>
      </c>
      <c r="E15988" s="522" t="s">
        <v>12890</v>
      </c>
    </row>
    <row r="15989" spans="1:5" ht="13.5" x14ac:dyDescent="0.25">
      <c r="A15989" s="83">
        <v>5066</v>
      </c>
      <c r="B15989" s="83" t="s">
        <v>11506</v>
      </c>
      <c r="C15989" s="83" t="s">
        <v>260</v>
      </c>
      <c r="D15989" s="84">
        <v>38.74</v>
      </c>
      <c r="E15989" s="522" t="s">
        <v>12890</v>
      </c>
    </row>
    <row r="15990" spans="1:5" ht="13.5" x14ac:dyDescent="0.25">
      <c r="A15990" s="83">
        <v>5063</v>
      </c>
      <c r="B15990" s="83" t="s">
        <v>11507</v>
      </c>
      <c r="C15990" s="83" t="s">
        <v>260</v>
      </c>
      <c r="D15990" s="84">
        <v>35.08</v>
      </c>
      <c r="E15990" s="522" t="s">
        <v>12890</v>
      </c>
    </row>
    <row r="15991" spans="1:5" ht="13.5" x14ac:dyDescent="0.25">
      <c r="A15991" s="83">
        <v>20247</v>
      </c>
      <c r="B15991" s="83" t="s">
        <v>11508</v>
      </c>
      <c r="C15991" s="83" t="s">
        <v>260</v>
      </c>
      <c r="D15991" s="84">
        <v>32.549999999999997</v>
      </c>
      <c r="E15991" s="522" t="s">
        <v>12890</v>
      </c>
    </row>
    <row r="15992" spans="1:5" ht="13.5" x14ac:dyDescent="0.25">
      <c r="A15992" s="83">
        <v>5074</v>
      </c>
      <c r="B15992" s="83" t="s">
        <v>11509</v>
      </c>
      <c r="C15992" s="83" t="s">
        <v>260</v>
      </c>
      <c r="D15992" s="84">
        <v>32.94</v>
      </c>
      <c r="E15992" s="522" t="s">
        <v>12890</v>
      </c>
    </row>
    <row r="15993" spans="1:5" ht="13.5" x14ac:dyDescent="0.25">
      <c r="A15993" s="83">
        <v>5067</v>
      </c>
      <c r="B15993" s="83" t="s">
        <v>11510</v>
      </c>
      <c r="C15993" s="83" t="s">
        <v>260</v>
      </c>
      <c r="D15993" s="84">
        <v>31.33</v>
      </c>
      <c r="E15993" s="522" t="s">
        <v>12890</v>
      </c>
    </row>
    <row r="15994" spans="1:5" ht="13.5" x14ac:dyDescent="0.25">
      <c r="A15994" s="83">
        <v>5078</v>
      </c>
      <c r="B15994" s="83" t="s">
        <v>11511</v>
      </c>
      <c r="C15994" s="83" t="s">
        <v>260</v>
      </c>
      <c r="D15994" s="84">
        <v>30.98</v>
      </c>
      <c r="E15994" s="522" t="s">
        <v>12890</v>
      </c>
    </row>
    <row r="15995" spans="1:5" ht="13.5" x14ac:dyDescent="0.25">
      <c r="A15995" s="83">
        <v>5068</v>
      </c>
      <c r="B15995" s="83" t="s">
        <v>11512</v>
      </c>
      <c r="C15995" s="83" t="s">
        <v>260</v>
      </c>
      <c r="D15995" s="84">
        <v>29.4</v>
      </c>
      <c r="E15995" s="522" t="s">
        <v>12890</v>
      </c>
    </row>
    <row r="15996" spans="1:5" ht="13.5" x14ac:dyDescent="0.25">
      <c r="A15996" s="83">
        <v>5073</v>
      </c>
      <c r="B15996" s="83" t="s">
        <v>11513</v>
      </c>
      <c r="C15996" s="83" t="s">
        <v>260</v>
      </c>
      <c r="D15996" s="84">
        <v>29.97</v>
      </c>
      <c r="E15996" s="522" t="s">
        <v>12890</v>
      </c>
    </row>
    <row r="15997" spans="1:5" ht="13.5" x14ac:dyDescent="0.25">
      <c r="A15997" s="83">
        <v>5069</v>
      </c>
      <c r="B15997" s="83" t="s">
        <v>11514</v>
      </c>
      <c r="C15997" s="83" t="s">
        <v>260</v>
      </c>
      <c r="D15997" s="84">
        <v>29.97</v>
      </c>
      <c r="E15997" s="522" t="s">
        <v>12890</v>
      </c>
    </row>
    <row r="15998" spans="1:5" ht="13.5" x14ac:dyDescent="0.25">
      <c r="A15998" s="83">
        <v>5070</v>
      </c>
      <c r="B15998" s="83" t="s">
        <v>11515</v>
      </c>
      <c r="C15998" s="83" t="s">
        <v>260</v>
      </c>
      <c r="D15998" s="84">
        <v>30.29</v>
      </c>
      <c r="E15998" s="522" t="s">
        <v>12890</v>
      </c>
    </row>
    <row r="15999" spans="1:5" ht="13.5" x14ac:dyDescent="0.25">
      <c r="A15999" s="83">
        <v>5071</v>
      </c>
      <c r="B15999" s="83" t="s">
        <v>11516</v>
      </c>
      <c r="C15999" s="83" t="s">
        <v>260</v>
      </c>
      <c r="D15999" s="84">
        <v>29.4</v>
      </c>
      <c r="E15999" s="522" t="s">
        <v>12890</v>
      </c>
    </row>
    <row r="16000" spans="1:5" ht="13.5" x14ac:dyDescent="0.25">
      <c r="A16000" s="83">
        <v>5061</v>
      </c>
      <c r="B16000" s="83" t="s">
        <v>11517</v>
      </c>
      <c r="C16000" s="83" t="s">
        <v>260</v>
      </c>
      <c r="D16000" s="84">
        <v>28.9</v>
      </c>
      <c r="E16000" s="522" t="s">
        <v>12890</v>
      </c>
    </row>
    <row r="16001" spans="1:5" ht="13.5" x14ac:dyDescent="0.25">
      <c r="A16001" s="83">
        <v>5075</v>
      </c>
      <c r="B16001" s="83" t="s">
        <v>11518</v>
      </c>
      <c r="C16001" s="83" t="s">
        <v>260</v>
      </c>
      <c r="D16001" s="84">
        <v>29.4</v>
      </c>
      <c r="E16001" s="522" t="s">
        <v>12890</v>
      </c>
    </row>
    <row r="16002" spans="1:5" ht="13.5" x14ac:dyDescent="0.25">
      <c r="A16002" s="83">
        <v>39027</v>
      </c>
      <c r="B16002" s="83" t="s">
        <v>11519</v>
      </c>
      <c r="C16002" s="83" t="s">
        <v>260</v>
      </c>
      <c r="D16002" s="84">
        <v>29.37</v>
      </c>
      <c r="E16002" s="522" t="s">
        <v>12890</v>
      </c>
    </row>
    <row r="16003" spans="1:5" ht="13.5" x14ac:dyDescent="0.25">
      <c r="A16003" s="83">
        <v>5062</v>
      </c>
      <c r="B16003" s="83" t="s">
        <v>11520</v>
      </c>
      <c r="C16003" s="83" t="s">
        <v>260</v>
      </c>
      <c r="D16003" s="84">
        <v>29.79</v>
      </c>
      <c r="E16003" s="522" t="s">
        <v>12890</v>
      </c>
    </row>
    <row r="16004" spans="1:5" ht="13.5" x14ac:dyDescent="0.25">
      <c r="A16004" s="83">
        <v>40568</v>
      </c>
      <c r="B16004" s="83" t="s">
        <v>11521</v>
      </c>
      <c r="C16004" s="83" t="s">
        <v>260</v>
      </c>
      <c r="D16004" s="84">
        <v>29.62</v>
      </c>
      <c r="E16004" s="522" t="s">
        <v>12890</v>
      </c>
    </row>
    <row r="16005" spans="1:5" ht="13.5" x14ac:dyDescent="0.25">
      <c r="A16005" s="83">
        <v>39026</v>
      </c>
      <c r="B16005" s="83" t="s">
        <v>11522</v>
      </c>
      <c r="C16005" s="83" t="s">
        <v>260</v>
      </c>
      <c r="D16005" s="84">
        <v>33.06</v>
      </c>
      <c r="E16005" s="522" t="s">
        <v>12890</v>
      </c>
    </row>
    <row r="16006" spans="1:5" ht="13.5" x14ac:dyDescent="0.25">
      <c r="A16006" s="83">
        <v>42431</v>
      </c>
      <c r="B16006" s="83" t="s">
        <v>11523</v>
      </c>
      <c r="C16006" s="83" t="s">
        <v>225</v>
      </c>
      <c r="D16006" s="84">
        <v>3922.99</v>
      </c>
      <c r="E16006" s="522" t="s">
        <v>12890</v>
      </c>
    </row>
    <row r="16007" spans="1:5" ht="13.5" x14ac:dyDescent="0.25">
      <c r="A16007" s="83">
        <v>44074</v>
      </c>
      <c r="B16007" s="83" t="s">
        <v>11524</v>
      </c>
      <c r="C16007" s="83" t="s">
        <v>7331</v>
      </c>
      <c r="D16007" s="84">
        <v>509.52</v>
      </c>
      <c r="E16007" s="522" t="s">
        <v>12890</v>
      </c>
    </row>
    <row r="16008" spans="1:5" ht="13.5" x14ac:dyDescent="0.25">
      <c r="A16008" s="83">
        <v>44072</v>
      </c>
      <c r="B16008" s="83" t="s">
        <v>11525</v>
      </c>
      <c r="C16008" s="83" t="s">
        <v>7331</v>
      </c>
      <c r="D16008" s="84">
        <v>133.69999999999999</v>
      </c>
      <c r="E16008" s="522" t="s">
        <v>12890</v>
      </c>
    </row>
    <row r="16009" spans="1:5" ht="13.5" x14ac:dyDescent="0.25">
      <c r="A16009" s="83">
        <v>511</v>
      </c>
      <c r="B16009" s="83" t="s">
        <v>11526</v>
      </c>
      <c r="C16009" s="83" t="s">
        <v>7331</v>
      </c>
      <c r="D16009" s="84">
        <v>16.38</v>
      </c>
      <c r="E16009" s="522" t="s">
        <v>12890</v>
      </c>
    </row>
    <row r="16010" spans="1:5" ht="13.5" x14ac:dyDescent="0.25">
      <c r="A16010" s="83">
        <v>37540</v>
      </c>
      <c r="B16010" s="83" t="s">
        <v>11527</v>
      </c>
      <c r="C16010" s="83" t="s">
        <v>225</v>
      </c>
      <c r="D16010" s="84">
        <v>76618.789999999994</v>
      </c>
      <c r="E16010" s="522" t="s">
        <v>12890</v>
      </c>
    </row>
    <row r="16011" spans="1:5" ht="13.5" x14ac:dyDescent="0.25">
      <c r="A16011" s="83">
        <v>37548</v>
      </c>
      <c r="B16011" s="83" t="s">
        <v>11528</v>
      </c>
      <c r="C16011" s="83" t="s">
        <v>225</v>
      </c>
      <c r="D16011" s="84">
        <v>101557.82</v>
      </c>
      <c r="E16011" s="522" t="s">
        <v>12890</v>
      </c>
    </row>
    <row r="16012" spans="1:5" ht="13.5" x14ac:dyDescent="0.25">
      <c r="A16012" s="83">
        <v>39828</v>
      </c>
      <c r="B16012" s="83" t="s">
        <v>11529</v>
      </c>
      <c r="C16012" s="83" t="s">
        <v>225</v>
      </c>
      <c r="D16012" s="84">
        <v>609.25</v>
      </c>
      <c r="E16012" s="522" t="s">
        <v>12890</v>
      </c>
    </row>
    <row r="16013" spans="1:5" ht="13.5" x14ac:dyDescent="0.25">
      <c r="A16013" s="83">
        <v>12273</v>
      </c>
      <c r="B16013" s="83" t="s">
        <v>11530</v>
      </c>
      <c r="C16013" s="83" t="s">
        <v>225</v>
      </c>
      <c r="D16013" s="84">
        <v>119.91</v>
      </c>
      <c r="E16013" s="522" t="s">
        <v>12890</v>
      </c>
    </row>
    <row r="16014" spans="1:5" ht="13.5" x14ac:dyDescent="0.25">
      <c r="A16014" s="83">
        <v>38392</v>
      </c>
      <c r="B16014" s="83" t="s">
        <v>11531</v>
      </c>
      <c r="C16014" s="83" t="s">
        <v>225</v>
      </c>
      <c r="D16014" s="84">
        <v>58.73</v>
      </c>
      <c r="E16014" s="522" t="s">
        <v>12890</v>
      </c>
    </row>
    <row r="16015" spans="1:5" ht="13.5" x14ac:dyDescent="0.25">
      <c r="A16015" s="83">
        <v>11735</v>
      </c>
      <c r="B16015" s="83" t="s">
        <v>11532</v>
      </c>
      <c r="C16015" s="83" t="s">
        <v>225</v>
      </c>
      <c r="D16015" s="84">
        <v>11.72</v>
      </c>
      <c r="E16015" s="522" t="s">
        <v>12890</v>
      </c>
    </row>
    <row r="16016" spans="1:5" ht="13.5" x14ac:dyDescent="0.25">
      <c r="A16016" s="83">
        <v>11737</v>
      </c>
      <c r="B16016" s="83" t="s">
        <v>11533</v>
      </c>
      <c r="C16016" s="83" t="s">
        <v>225</v>
      </c>
      <c r="D16016" s="84">
        <v>16.62</v>
      </c>
      <c r="E16016" s="522" t="s">
        <v>12890</v>
      </c>
    </row>
    <row r="16017" spans="1:5" ht="13.5" x14ac:dyDescent="0.25">
      <c r="A16017" s="83">
        <v>11738</v>
      </c>
      <c r="B16017" s="83" t="s">
        <v>11534</v>
      </c>
      <c r="C16017" s="83" t="s">
        <v>225</v>
      </c>
      <c r="D16017" s="84">
        <v>20.96</v>
      </c>
      <c r="E16017" s="522" t="s">
        <v>12890</v>
      </c>
    </row>
    <row r="16018" spans="1:5" ht="13.5" x14ac:dyDescent="0.25">
      <c r="A16018" s="83">
        <v>36143</v>
      </c>
      <c r="B16018" s="83" t="s">
        <v>11535</v>
      </c>
      <c r="C16018" s="83" t="s">
        <v>225</v>
      </c>
      <c r="D16018" s="84">
        <v>29.52</v>
      </c>
      <c r="E16018" s="522" t="s">
        <v>12890</v>
      </c>
    </row>
    <row r="16019" spans="1:5" ht="13.5" x14ac:dyDescent="0.25">
      <c r="A16019" s="83">
        <v>36142</v>
      </c>
      <c r="B16019" s="83" t="s">
        <v>11536</v>
      </c>
      <c r="C16019" s="83" t="s">
        <v>225</v>
      </c>
      <c r="D16019" s="84">
        <v>2.16</v>
      </c>
      <c r="E16019" s="522" t="s">
        <v>12890</v>
      </c>
    </row>
    <row r="16020" spans="1:5" ht="13.5" x14ac:dyDescent="0.25">
      <c r="A16020" s="83">
        <v>36146</v>
      </c>
      <c r="B16020" s="83" t="s">
        <v>11537</v>
      </c>
      <c r="C16020" s="83" t="s">
        <v>225</v>
      </c>
      <c r="D16020" s="84">
        <v>244.8</v>
      </c>
      <c r="E16020" s="522" t="s">
        <v>12890</v>
      </c>
    </row>
    <row r="16021" spans="1:5" ht="13.5" x14ac:dyDescent="0.25">
      <c r="A16021" s="83">
        <v>39015</v>
      </c>
      <c r="B16021" s="83" t="s">
        <v>11538</v>
      </c>
      <c r="C16021" s="83" t="s">
        <v>225</v>
      </c>
      <c r="D16021" s="84">
        <v>0.97</v>
      </c>
      <c r="E16021" s="522" t="s">
        <v>12890</v>
      </c>
    </row>
    <row r="16022" spans="1:5" ht="13.5" x14ac:dyDescent="0.25">
      <c r="A16022" s="83">
        <v>38377</v>
      </c>
      <c r="B16022" s="83" t="s">
        <v>11539</v>
      </c>
      <c r="C16022" s="83" t="s">
        <v>225</v>
      </c>
      <c r="D16022" s="84">
        <v>48.54</v>
      </c>
      <c r="E16022" s="522" t="s">
        <v>12890</v>
      </c>
    </row>
    <row r="16023" spans="1:5" ht="13.5" x14ac:dyDescent="0.25">
      <c r="A16023" s="83">
        <v>38376</v>
      </c>
      <c r="B16023" s="83" t="s">
        <v>11540</v>
      </c>
      <c r="C16023" s="83" t="s">
        <v>225</v>
      </c>
      <c r="D16023" s="84">
        <v>55.34</v>
      </c>
      <c r="E16023" s="522" t="s">
        <v>12890</v>
      </c>
    </row>
    <row r="16024" spans="1:5" ht="13.5" x14ac:dyDescent="0.25">
      <c r="A16024" s="83">
        <v>38116</v>
      </c>
      <c r="B16024" s="83" t="s">
        <v>11541</v>
      </c>
      <c r="C16024" s="83" t="s">
        <v>225</v>
      </c>
      <c r="D16024" s="84">
        <v>6.4</v>
      </c>
      <c r="E16024" s="522" t="s">
        <v>12890</v>
      </c>
    </row>
    <row r="16025" spans="1:5" ht="13.5" x14ac:dyDescent="0.25">
      <c r="A16025" s="83">
        <v>38066</v>
      </c>
      <c r="B16025" s="83" t="s">
        <v>11542</v>
      </c>
      <c r="C16025" s="83" t="s">
        <v>225</v>
      </c>
      <c r="D16025" s="84">
        <v>10.56</v>
      </c>
      <c r="E16025" s="522" t="s">
        <v>12890</v>
      </c>
    </row>
    <row r="16026" spans="1:5" ht="13.5" x14ac:dyDescent="0.25">
      <c r="A16026" s="83">
        <v>38117</v>
      </c>
      <c r="B16026" s="83" t="s">
        <v>11543</v>
      </c>
      <c r="C16026" s="83" t="s">
        <v>225</v>
      </c>
      <c r="D16026" s="84">
        <v>10.89</v>
      </c>
      <c r="E16026" s="522" t="s">
        <v>12890</v>
      </c>
    </row>
    <row r="16027" spans="1:5" ht="13.5" x14ac:dyDescent="0.25">
      <c r="A16027" s="83">
        <v>38067</v>
      </c>
      <c r="B16027" s="83" t="s">
        <v>11544</v>
      </c>
      <c r="C16027" s="83" t="s">
        <v>225</v>
      </c>
      <c r="D16027" s="84">
        <v>14.87</v>
      </c>
      <c r="E16027" s="522" t="s">
        <v>12890</v>
      </c>
    </row>
    <row r="16028" spans="1:5" ht="13.5" x14ac:dyDescent="0.25">
      <c r="A16028" s="83">
        <v>11522</v>
      </c>
      <c r="B16028" s="83" t="s">
        <v>11545</v>
      </c>
      <c r="C16028" s="83" t="s">
        <v>225</v>
      </c>
      <c r="D16028" s="84">
        <v>12.64</v>
      </c>
      <c r="E16028" s="522" t="s">
        <v>12890</v>
      </c>
    </row>
    <row r="16029" spans="1:5" ht="13.5" x14ac:dyDescent="0.25">
      <c r="A16029" s="83">
        <v>43600</v>
      </c>
      <c r="B16029" s="83" t="s">
        <v>11546</v>
      </c>
      <c r="C16029" s="83" t="s">
        <v>225</v>
      </c>
      <c r="D16029" s="84">
        <v>50.66</v>
      </c>
      <c r="E16029" s="522" t="s">
        <v>12890</v>
      </c>
    </row>
    <row r="16030" spans="1:5" ht="13.5" x14ac:dyDescent="0.25">
      <c r="A16030" s="83">
        <v>5080</v>
      </c>
      <c r="B16030" s="83" t="s">
        <v>11547</v>
      </c>
      <c r="C16030" s="83" t="s">
        <v>225</v>
      </c>
      <c r="D16030" s="84">
        <v>19.760000000000002</v>
      </c>
      <c r="E16030" s="522" t="s">
        <v>12890</v>
      </c>
    </row>
    <row r="16031" spans="1:5" ht="13.5" x14ac:dyDescent="0.25">
      <c r="A16031" s="83">
        <v>38168</v>
      </c>
      <c r="B16031" s="83" t="s">
        <v>11548</v>
      </c>
      <c r="C16031" s="83" t="s">
        <v>225</v>
      </c>
      <c r="D16031" s="84">
        <v>137.94</v>
      </c>
      <c r="E16031" s="522" t="s">
        <v>12890</v>
      </c>
    </row>
    <row r="16032" spans="1:5" ht="13.5" x14ac:dyDescent="0.25">
      <c r="A16032" s="83">
        <v>43601</v>
      </c>
      <c r="B16032" s="83" t="s">
        <v>11549</v>
      </c>
      <c r="C16032" s="83" t="s">
        <v>225</v>
      </c>
      <c r="D16032" s="84">
        <v>68.97</v>
      </c>
      <c r="E16032" s="522" t="s">
        <v>12890</v>
      </c>
    </row>
    <row r="16033" spans="1:5" ht="13.5" x14ac:dyDescent="0.25">
      <c r="A16033" s="83">
        <v>13393</v>
      </c>
      <c r="B16033" s="83" t="s">
        <v>11550</v>
      </c>
      <c r="C16033" s="83" t="s">
        <v>225</v>
      </c>
      <c r="D16033" s="84">
        <v>538.63</v>
      </c>
      <c r="E16033" s="522" t="s">
        <v>12890</v>
      </c>
    </row>
    <row r="16034" spans="1:5" ht="13.5" x14ac:dyDescent="0.25">
      <c r="A16034" s="83">
        <v>13395</v>
      </c>
      <c r="B16034" s="83" t="s">
        <v>11551</v>
      </c>
      <c r="C16034" s="83" t="s">
        <v>225</v>
      </c>
      <c r="D16034" s="84">
        <v>754.84</v>
      </c>
      <c r="E16034" s="522" t="s">
        <v>12890</v>
      </c>
    </row>
    <row r="16035" spans="1:5" ht="13.5" x14ac:dyDescent="0.25">
      <c r="A16035" s="83">
        <v>12039</v>
      </c>
      <c r="B16035" s="83" t="s">
        <v>11552</v>
      </c>
      <c r="C16035" s="83" t="s">
        <v>225</v>
      </c>
      <c r="D16035" s="84">
        <v>793.26</v>
      </c>
      <c r="E16035" s="522" t="s">
        <v>12890</v>
      </c>
    </row>
    <row r="16036" spans="1:5" ht="13.5" x14ac:dyDescent="0.25">
      <c r="A16036" s="83">
        <v>13396</v>
      </c>
      <c r="B16036" s="83" t="s">
        <v>11553</v>
      </c>
      <c r="C16036" s="83" t="s">
        <v>225</v>
      </c>
      <c r="D16036" s="84">
        <v>1114.08</v>
      </c>
      <c r="E16036" s="522" t="s">
        <v>12890</v>
      </c>
    </row>
    <row r="16037" spans="1:5" ht="13.5" x14ac:dyDescent="0.25">
      <c r="A16037" s="83">
        <v>12041</v>
      </c>
      <c r="B16037" s="83" t="s">
        <v>11554</v>
      </c>
      <c r="C16037" s="83" t="s">
        <v>225</v>
      </c>
      <c r="D16037" s="84">
        <v>909.71</v>
      </c>
      <c r="E16037" s="522" t="s">
        <v>12890</v>
      </c>
    </row>
    <row r="16038" spans="1:5" ht="13.5" x14ac:dyDescent="0.25">
      <c r="A16038" s="83">
        <v>12043</v>
      </c>
      <c r="B16038" s="83" t="s">
        <v>11555</v>
      </c>
      <c r="C16038" s="83" t="s">
        <v>225</v>
      </c>
      <c r="D16038" s="84">
        <v>1920.71</v>
      </c>
      <c r="E16038" s="522" t="s">
        <v>12890</v>
      </c>
    </row>
    <row r="16039" spans="1:5" ht="13.5" x14ac:dyDescent="0.25">
      <c r="A16039" s="83">
        <v>39762</v>
      </c>
      <c r="B16039" s="83" t="s">
        <v>11556</v>
      </c>
      <c r="C16039" s="83" t="s">
        <v>225</v>
      </c>
      <c r="D16039" s="84">
        <v>914.31</v>
      </c>
      <c r="E16039" s="522" t="s">
        <v>12890</v>
      </c>
    </row>
    <row r="16040" spans="1:5" ht="13.5" x14ac:dyDescent="0.25">
      <c r="A16040" s="83">
        <v>12042</v>
      </c>
      <c r="B16040" s="83" t="s">
        <v>11557</v>
      </c>
      <c r="C16040" s="83" t="s">
        <v>225</v>
      </c>
      <c r="D16040" s="84">
        <v>1334.86</v>
      </c>
      <c r="E16040" s="522" t="s">
        <v>12890</v>
      </c>
    </row>
    <row r="16041" spans="1:5" ht="13.5" x14ac:dyDescent="0.25">
      <c r="A16041" s="83">
        <v>39763</v>
      </c>
      <c r="B16041" s="83" t="s">
        <v>11558</v>
      </c>
      <c r="C16041" s="83" t="s">
        <v>225</v>
      </c>
      <c r="D16041" s="84">
        <v>1562.28</v>
      </c>
      <c r="E16041" s="522" t="s">
        <v>12890</v>
      </c>
    </row>
    <row r="16042" spans="1:5" ht="13.5" x14ac:dyDescent="0.25">
      <c r="A16042" s="83">
        <v>39760</v>
      </c>
      <c r="B16042" s="83" t="s">
        <v>11559</v>
      </c>
      <c r="C16042" s="83" t="s">
        <v>225</v>
      </c>
      <c r="D16042" s="84">
        <v>1557.14</v>
      </c>
      <c r="E16042" s="522" t="s">
        <v>12890</v>
      </c>
    </row>
    <row r="16043" spans="1:5" ht="13.5" x14ac:dyDescent="0.25">
      <c r="A16043" s="83">
        <v>39756</v>
      </c>
      <c r="B16043" s="83" t="s">
        <v>11560</v>
      </c>
      <c r="C16043" s="83" t="s">
        <v>225</v>
      </c>
      <c r="D16043" s="84">
        <v>559.11</v>
      </c>
      <c r="E16043" s="522" t="s">
        <v>12890</v>
      </c>
    </row>
    <row r="16044" spans="1:5" ht="13.5" x14ac:dyDescent="0.25">
      <c r="A16044" s="83">
        <v>12038</v>
      </c>
      <c r="B16044" s="83" t="s">
        <v>11561</v>
      </c>
      <c r="C16044" s="83" t="s">
        <v>225</v>
      </c>
      <c r="D16044" s="84">
        <v>698.62</v>
      </c>
      <c r="E16044" s="522" t="s">
        <v>12890</v>
      </c>
    </row>
    <row r="16045" spans="1:5" ht="13.5" x14ac:dyDescent="0.25">
      <c r="A16045" s="83">
        <v>39757</v>
      </c>
      <c r="B16045" s="83" t="s">
        <v>11562</v>
      </c>
      <c r="C16045" s="83" t="s">
        <v>225</v>
      </c>
      <c r="D16045" s="84">
        <v>646.01</v>
      </c>
      <c r="E16045" s="522" t="s">
        <v>12890</v>
      </c>
    </row>
    <row r="16046" spans="1:5" ht="13.5" x14ac:dyDescent="0.25">
      <c r="A16046" s="83">
        <v>39758</v>
      </c>
      <c r="B16046" s="83" t="s">
        <v>11563</v>
      </c>
      <c r="C16046" s="83" t="s">
        <v>225</v>
      </c>
      <c r="D16046" s="84">
        <v>941.47</v>
      </c>
      <c r="E16046" s="522" t="s">
        <v>12890</v>
      </c>
    </row>
    <row r="16047" spans="1:5" ht="13.5" x14ac:dyDescent="0.25">
      <c r="A16047" s="83">
        <v>39759</v>
      </c>
      <c r="B16047" s="83" t="s">
        <v>11564</v>
      </c>
      <c r="C16047" s="83" t="s">
        <v>225</v>
      </c>
      <c r="D16047" s="84">
        <v>1162.72</v>
      </c>
      <c r="E16047" s="522" t="s">
        <v>12890</v>
      </c>
    </row>
    <row r="16048" spans="1:5" ht="13.5" x14ac:dyDescent="0.25">
      <c r="A16048" s="83">
        <v>39761</v>
      </c>
      <c r="B16048" s="83" t="s">
        <v>11565</v>
      </c>
      <c r="C16048" s="83" t="s">
        <v>225</v>
      </c>
      <c r="D16048" s="84">
        <v>1397.62</v>
      </c>
      <c r="E16048" s="522" t="s">
        <v>12890</v>
      </c>
    </row>
    <row r="16049" spans="1:5" ht="13.5" x14ac:dyDescent="0.25">
      <c r="A16049" s="83">
        <v>39805</v>
      </c>
      <c r="B16049" s="83" t="s">
        <v>11566</v>
      </c>
      <c r="C16049" s="83" t="s">
        <v>225</v>
      </c>
      <c r="D16049" s="84">
        <v>131.29</v>
      </c>
      <c r="E16049" s="522" t="s">
        <v>12890</v>
      </c>
    </row>
    <row r="16050" spans="1:5" ht="13.5" x14ac:dyDescent="0.25">
      <c r="A16050" s="83">
        <v>39806</v>
      </c>
      <c r="B16050" s="83" t="s">
        <v>11567</v>
      </c>
      <c r="C16050" s="83" t="s">
        <v>225</v>
      </c>
      <c r="D16050" s="84">
        <v>243.25</v>
      </c>
      <c r="E16050" s="522" t="s">
        <v>12890</v>
      </c>
    </row>
    <row r="16051" spans="1:5" ht="13.5" x14ac:dyDescent="0.25">
      <c r="A16051" s="83">
        <v>39807</v>
      </c>
      <c r="B16051" s="83" t="s">
        <v>11568</v>
      </c>
      <c r="C16051" s="83" t="s">
        <v>225</v>
      </c>
      <c r="D16051" s="84">
        <v>527.17999999999995</v>
      </c>
      <c r="E16051" s="522" t="s">
        <v>12890</v>
      </c>
    </row>
    <row r="16052" spans="1:5" ht="13.5" x14ac:dyDescent="0.25">
      <c r="A16052" s="83">
        <v>43100</v>
      </c>
      <c r="B16052" s="83" t="s">
        <v>11569</v>
      </c>
      <c r="C16052" s="83" t="s">
        <v>225</v>
      </c>
      <c r="D16052" s="84">
        <v>412.14</v>
      </c>
      <c r="E16052" s="522" t="s">
        <v>12890</v>
      </c>
    </row>
    <row r="16053" spans="1:5" ht="13.5" x14ac:dyDescent="0.25">
      <c r="A16053" s="83">
        <v>39804</v>
      </c>
      <c r="B16053" s="83" t="s">
        <v>11570</v>
      </c>
      <c r="C16053" s="83" t="s">
        <v>225</v>
      </c>
      <c r="D16053" s="84">
        <v>77.09</v>
      </c>
      <c r="E16053" s="522" t="s">
        <v>12890</v>
      </c>
    </row>
    <row r="16054" spans="1:5" ht="13.5" x14ac:dyDescent="0.25">
      <c r="A16054" s="83">
        <v>39796</v>
      </c>
      <c r="B16054" s="83" t="s">
        <v>11571</v>
      </c>
      <c r="C16054" s="83" t="s">
        <v>225</v>
      </c>
      <c r="D16054" s="84">
        <v>79.849999999999994</v>
      </c>
      <c r="E16054" s="522" t="s">
        <v>12890</v>
      </c>
    </row>
    <row r="16055" spans="1:5" ht="13.5" x14ac:dyDescent="0.25">
      <c r="A16055" s="83">
        <v>39797</v>
      </c>
      <c r="B16055" s="83" t="s">
        <v>11572</v>
      </c>
      <c r="C16055" s="83" t="s">
        <v>225</v>
      </c>
      <c r="D16055" s="84">
        <v>125.35</v>
      </c>
      <c r="E16055" s="522" t="s">
        <v>12890</v>
      </c>
    </row>
    <row r="16056" spans="1:5" ht="13.5" x14ac:dyDescent="0.25">
      <c r="A16056" s="83">
        <v>39798</v>
      </c>
      <c r="B16056" s="83" t="s">
        <v>11573</v>
      </c>
      <c r="C16056" s="83" t="s">
        <v>225</v>
      </c>
      <c r="D16056" s="84">
        <v>215.01</v>
      </c>
      <c r="E16056" s="522" t="s">
        <v>12890</v>
      </c>
    </row>
    <row r="16057" spans="1:5" ht="13.5" x14ac:dyDescent="0.25">
      <c r="A16057" s="83">
        <v>39794</v>
      </c>
      <c r="B16057" s="83" t="s">
        <v>11574</v>
      </c>
      <c r="C16057" s="83" t="s">
        <v>225</v>
      </c>
      <c r="D16057" s="84">
        <v>33.89</v>
      </c>
      <c r="E16057" s="522" t="s">
        <v>12890</v>
      </c>
    </row>
    <row r="16058" spans="1:5" ht="13.5" x14ac:dyDescent="0.25">
      <c r="A16058" s="83">
        <v>39795</v>
      </c>
      <c r="B16058" s="83" t="s">
        <v>11575</v>
      </c>
      <c r="C16058" s="83" t="s">
        <v>225</v>
      </c>
      <c r="D16058" s="84">
        <v>53.55</v>
      </c>
      <c r="E16058" s="522" t="s">
        <v>12890</v>
      </c>
    </row>
    <row r="16059" spans="1:5" ht="13.5" x14ac:dyDescent="0.25">
      <c r="A16059" s="83">
        <v>39799</v>
      </c>
      <c r="B16059" s="83" t="s">
        <v>11576</v>
      </c>
      <c r="C16059" s="83" t="s">
        <v>225</v>
      </c>
      <c r="D16059" s="84">
        <v>39.51</v>
      </c>
      <c r="E16059" s="522" t="s">
        <v>12890</v>
      </c>
    </row>
    <row r="16060" spans="1:5" ht="13.5" x14ac:dyDescent="0.25">
      <c r="A16060" s="83">
        <v>39801</v>
      </c>
      <c r="B16060" s="83" t="s">
        <v>11577</v>
      </c>
      <c r="C16060" s="83" t="s">
        <v>225</v>
      </c>
      <c r="D16060" s="84">
        <v>113.07</v>
      </c>
      <c r="E16060" s="522" t="s">
        <v>12890</v>
      </c>
    </row>
    <row r="16061" spans="1:5" ht="13.5" x14ac:dyDescent="0.25">
      <c r="A16061" s="83">
        <v>39802</v>
      </c>
      <c r="B16061" s="83" t="s">
        <v>11578</v>
      </c>
      <c r="C16061" s="83" t="s">
        <v>225</v>
      </c>
      <c r="D16061" s="84">
        <v>165.74</v>
      </c>
      <c r="E16061" s="522" t="s">
        <v>12890</v>
      </c>
    </row>
    <row r="16062" spans="1:5" ht="13.5" x14ac:dyDescent="0.25">
      <c r="A16062" s="83">
        <v>39803</v>
      </c>
      <c r="B16062" s="83" t="s">
        <v>11579</v>
      </c>
      <c r="C16062" s="83" t="s">
        <v>225</v>
      </c>
      <c r="D16062" s="84">
        <v>231.22</v>
      </c>
      <c r="E16062" s="522" t="s">
        <v>12890</v>
      </c>
    </row>
    <row r="16063" spans="1:5" ht="13.5" x14ac:dyDescent="0.25">
      <c r="A16063" s="83">
        <v>39800</v>
      </c>
      <c r="B16063" s="83" t="s">
        <v>11580</v>
      </c>
      <c r="C16063" s="83" t="s">
        <v>225</v>
      </c>
      <c r="D16063" s="84">
        <v>67.3</v>
      </c>
      <c r="E16063" s="522" t="s">
        <v>12890</v>
      </c>
    </row>
    <row r="16064" spans="1:5" ht="13.5" x14ac:dyDescent="0.25">
      <c r="A16064" s="83">
        <v>43837</v>
      </c>
      <c r="B16064" s="83" t="s">
        <v>13625</v>
      </c>
      <c r="C16064" s="83" t="s">
        <v>225</v>
      </c>
      <c r="D16064" s="84">
        <v>2219.6</v>
      </c>
      <c r="E16064" s="522" t="s">
        <v>12890</v>
      </c>
    </row>
    <row r="16065" spans="1:5" ht="13.5" x14ac:dyDescent="0.25">
      <c r="A16065" s="83">
        <v>43836</v>
      </c>
      <c r="B16065" s="83" t="s">
        <v>13626</v>
      </c>
      <c r="C16065" s="83" t="s">
        <v>225</v>
      </c>
      <c r="D16065" s="84">
        <v>4516.49</v>
      </c>
      <c r="E16065" s="522" t="s">
        <v>12890</v>
      </c>
    </row>
    <row r="16066" spans="1:5" ht="13.5" x14ac:dyDescent="0.25">
      <c r="A16066" s="83">
        <v>21059</v>
      </c>
      <c r="B16066" s="83" t="s">
        <v>11581</v>
      </c>
      <c r="C16066" s="83" t="s">
        <v>225</v>
      </c>
      <c r="D16066" s="84">
        <v>61.24</v>
      </c>
      <c r="E16066" s="522" t="s">
        <v>12890</v>
      </c>
    </row>
    <row r="16067" spans="1:5" ht="13.5" x14ac:dyDescent="0.25">
      <c r="A16067" s="83">
        <v>11234</v>
      </c>
      <c r="B16067" s="83" t="s">
        <v>11582</v>
      </c>
      <c r="C16067" s="83" t="s">
        <v>225</v>
      </c>
      <c r="D16067" s="84">
        <v>92.31</v>
      </c>
      <c r="E16067" s="522" t="s">
        <v>12890</v>
      </c>
    </row>
    <row r="16068" spans="1:5" ht="13.5" x14ac:dyDescent="0.25">
      <c r="A16068" s="83">
        <v>21060</v>
      </c>
      <c r="B16068" s="83" t="s">
        <v>11583</v>
      </c>
      <c r="C16068" s="83" t="s">
        <v>225</v>
      </c>
      <c r="D16068" s="84">
        <v>113.61</v>
      </c>
      <c r="E16068" s="522" t="s">
        <v>12890</v>
      </c>
    </row>
    <row r="16069" spans="1:5" ht="13.5" x14ac:dyDescent="0.25">
      <c r="A16069" s="83">
        <v>21061</v>
      </c>
      <c r="B16069" s="83" t="s">
        <v>11584</v>
      </c>
      <c r="C16069" s="83" t="s">
        <v>225</v>
      </c>
      <c r="D16069" s="84">
        <v>142.01</v>
      </c>
      <c r="E16069" s="522" t="s">
        <v>12890</v>
      </c>
    </row>
    <row r="16070" spans="1:5" ht="13.5" x14ac:dyDescent="0.25">
      <c r="A16070" s="83">
        <v>21062</v>
      </c>
      <c r="B16070" s="83" t="s">
        <v>11585</v>
      </c>
      <c r="C16070" s="83" t="s">
        <v>225</v>
      </c>
      <c r="D16070" s="84">
        <v>223.67</v>
      </c>
      <c r="E16070" s="522" t="s">
        <v>12890</v>
      </c>
    </row>
    <row r="16071" spans="1:5" ht="13.5" x14ac:dyDescent="0.25">
      <c r="A16071" s="83">
        <v>11708</v>
      </c>
      <c r="B16071" s="83" t="s">
        <v>11586</v>
      </c>
      <c r="C16071" s="83" t="s">
        <v>225</v>
      </c>
      <c r="D16071" s="84">
        <v>24.4</v>
      </c>
      <c r="E16071" s="522" t="s">
        <v>12890</v>
      </c>
    </row>
    <row r="16072" spans="1:5" ht="13.5" x14ac:dyDescent="0.25">
      <c r="A16072" s="83">
        <v>11709</v>
      </c>
      <c r="B16072" s="83" t="s">
        <v>11587</v>
      </c>
      <c r="C16072" s="83" t="s">
        <v>225</v>
      </c>
      <c r="D16072" s="84">
        <v>57.33</v>
      </c>
      <c r="E16072" s="522" t="s">
        <v>12890</v>
      </c>
    </row>
    <row r="16073" spans="1:5" ht="13.5" x14ac:dyDescent="0.25">
      <c r="A16073" s="83">
        <v>11710</v>
      </c>
      <c r="B16073" s="83" t="s">
        <v>11588</v>
      </c>
      <c r="C16073" s="83" t="s">
        <v>225</v>
      </c>
      <c r="D16073" s="84">
        <v>131.80000000000001</v>
      </c>
      <c r="E16073" s="522" t="s">
        <v>12890</v>
      </c>
    </row>
    <row r="16074" spans="1:5" ht="13.5" x14ac:dyDescent="0.25">
      <c r="A16074" s="83">
        <v>11707</v>
      </c>
      <c r="B16074" s="83" t="s">
        <v>11589</v>
      </c>
      <c r="C16074" s="83" t="s">
        <v>225</v>
      </c>
      <c r="D16074" s="84">
        <v>18.28</v>
      </c>
      <c r="E16074" s="522" t="s">
        <v>12890</v>
      </c>
    </row>
    <row r="16075" spans="1:5" ht="13.5" x14ac:dyDescent="0.25">
      <c r="A16075" s="83">
        <v>5102</v>
      </c>
      <c r="B16075" s="83" t="s">
        <v>11590</v>
      </c>
      <c r="C16075" s="83" t="s">
        <v>225</v>
      </c>
      <c r="D16075" s="84">
        <v>16.47</v>
      </c>
      <c r="E16075" s="522" t="s">
        <v>12890</v>
      </c>
    </row>
    <row r="16076" spans="1:5" ht="13.5" x14ac:dyDescent="0.25">
      <c r="A16076" s="83">
        <v>11739</v>
      </c>
      <c r="B16076" s="83" t="s">
        <v>11591</v>
      </c>
      <c r="C16076" s="83" t="s">
        <v>225</v>
      </c>
      <c r="D16076" s="84">
        <v>11.74</v>
      </c>
      <c r="E16076" s="522" t="s">
        <v>12890</v>
      </c>
    </row>
    <row r="16077" spans="1:5" ht="13.5" x14ac:dyDescent="0.25">
      <c r="A16077" s="83">
        <v>11711</v>
      </c>
      <c r="B16077" s="83" t="s">
        <v>11592</v>
      </c>
      <c r="C16077" s="83" t="s">
        <v>225</v>
      </c>
      <c r="D16077" s="84">
        <v>13.72</v>
      </c>
      <c r="E16077" s="522" t="s">
        <v>12890</v>
      </c>
    </row>
    <row r="16078" spans="1:5" ht="13.5" x14ac:dyDescent="0.25">
      <c r="A16078" s="83">
        <v>11741</v>
      </c>
      <c r="B16078" s="83" t="s">
        <v>11593</v>
      </c>
      <c r="C16078" s="83" t="s">
        <v>225</v>
      </c>
      <c r="D16078" s="84">
        <v>14.94</v>
      </c>
      <c r="E16078" s="522" t="s">
        <v>12890</v>
      </c>
    </row>
    <row r="16079" spans="1:5" ht="13.5" x14ac:dyDescent="0.25">
      <c r="A16079" s="83">
        <v>11745</v>
      </c>
      <c r="B16079" s="83" t="s">
        <v>11594</v>
      </c>
      <c r="C16079" s="83" t="s">
        <v>225</v>
      </c>
      <c r="D16079" s="84">
        <v>19.690000000000001</v>
      </c>
      <c r="E16079" s="522" t="s">
        <v>12890</v>
      </c>
    </row>
    <row r="16080" spans="1:5" ht="13.5" x14ac:dyDescent="0.25">
      <c r="A16080" s="83">
        <v>11743</v>
      </c>
      <c r="B16080" s="83" t="s">
        <v>11595</v>
      </c>
      <c r="C16080" s="83" t="s">
        <v>225</v>
      </c>
      <c r="D16080" s="84">
        <v>12.55</v>
      </c>
      <c r="E16080" s="522" t="s">
        <v>12890</v>
      </c>
    </row>
    <row r="16081" spans="1:5" ht="13.5" x14ac:dyDescent="0.25">
      <c r="A16081" s="83">
        <v>40985</v>
      </c>
      <c r="B16081" s="83" t="s">
        <v>11597</v>
      </c>
      <c r="C16081" s="83" t="s">
        <v>232</v>
      </c>
      <c r="D16081" s="84">
        <v>2991.19</v>
      </c>
      <c r="E16081" s="522" t="s">
        <v>12890</v>
      </c>
    </row>
    <row r="16082" spans="1:5" ht="13.5" x14ac:dyDescent="0.25">
      <c r="A16082" s="83">
        <v>44502</v>
      </c>
      <c r="B16082" s="83" t="s">
        <v>13627</v>
      </c>
      <c r="C16082" s="83" t="s">
        <v>547</v>
      </c>
      <c r="D16082" s="84">
        <v>17.02</v>
      </c>
      <c r="E16082" s="522" t="s">
        <v>12890</v>
      </c>
    </row>
    <row r="16083" spans="1:5" ht="13.5" x14ac:dyDescent="0.25">
      <c r="A16083" s="83">
        <v>1088</v>
      </c>
      <c r="B16083" s="83" t="s">
        <v>11598</v>
      </c>
      <c r="C16083" s="83" t="s">
        <v>225</v>
      </c>
      <c r="D16083" s="84">
        <v>31.86</v>
      </c>
      <c r="E16083" s="522" t="s">
        <v>12890</v>
      </c>
    </row>
    <row r="16084" spans="1:5" ht="13.5" x14ac:dyDescent="0.25">
      <c r="A16084" s="83">
        <v>1087</v>
      </c>
      <c r="B16084" s="83" t="s">
        <v>11599</v>
      </c>
      <c r="C16084" s="83" t="s">
        <v>225</v>
      </c>
      <c r="D16084" s="84">
        <v>39.79</v>
      </c>
      <c r="E16084" s="522" t="s">
        <v>12890</v>
      </c>
    </row>
    <row r="16085" spans="1:5" ht="13.5" x14ac:dyDescent="0.25">
      <c r="A16085" s="83">
        <v>38777</v>
      </c>
      <c r="B16085" s="83" t="s">
        <v>11600</v>
      </c>
      <c r="C16085" s="83" t="s">
        <v>225</v>
      </c>
      <c r="D16085" s="84">
        <v>79.25</v>
      </c>
      <c r="E16085" s="522" t="s">
        <v>12890</v>
      </c>
    </row>
    <row r="16086" spans="1:5" ht="13.5" x14ac:dyDescent="0.25">
      <c r="A16086" s="83">
        <v>1086</v>
      </c>
      <c r="B16086" s="83" t="s">
        <v>11601</v>
      </c>
      <c r="C16086" s="83" t="s">
        <v>225</v>
      </c>
      <c r="D16086" s="84">
        <v>41.82</v>
      </c>
      <c r="E16086" s="522" t="s">
        <v>12890</v>
      </c>
    </row>
    <row r="16087" spans="1:5" ht="13.5" x14ac:dyDescent="0.25">
      <c r="A16087" s="83">
        <v>1079</v>
      </c>
      <c r="B16087" s="83" t="s">
        <v>11602</v>
      </c>
      <c r="C16087" s="83" t="s">
        <v>225</v>
      </c>
      <c r="D16087" s="84">
        <v>43.23</v>
      </c>
      <c r="E16087" s="522" t="s">
        <v>12890</v>
      </c>
    </row>
    <row r="16088" spans="1:5" ht="13.5" x14ac:dyDescent="0.25">
      <c r="A16088" s="83">
        <v>39374</v>
      </c>
      <c r="B16088" s="83" t="s">
        <v>11603</v>
      </c>
      <c r="C16088" s="83" t="s">
        <v>225</v>
      </c>
      <c r="D16088" s="84">
        <v>146.13</v>
      </c>
      <c r="E16088" s="522" t="s">
        <v>12890</v>
      </c>
    </row>
    <row r="16089" spans="1:5" ht="13.5" x14ac:dyDescent="0.25">
      <c r="A16089" s="83">
        <v>1082</v>
      </c>
      <c r="B16089" s="83" t="s">
        <v>11604</v>
      </c>
      <c r="C16089" s="83" t="s">
        <v>225</v>
      </c>
      <c r="D16089" s="84">
        <v>271.8</v>
      </c>
      <c r="E16089" s="522" t="s">
        <v>12890</v>
      </c>
    </row>
    <row r="16090" spans="1:5" ht="13.5" x14ac:dyDescent="0.25">
      <c r="A16090" s="83">
        <v>12316</v>
      </c>
      <c r="B16090" s="83" t="s">
        <v>11605</v>
      </c>
      <c r="C16090" s="83" t="s">
        <v>225</v>
      </c>
      <c r="D16090" s="84">
        <v>124.57</v>
      </c>
      <c r="E16090" s="522" t="s">
        <v>12890</v>
      </c>
    </row>
    <row r="16091" spans="1:5" ht="13.5" x14ac:dyDescent="0.25">
      <c r="A16091" s="83">
        <v>12317</v>
      </c>
      <c r="B16091" s="83" t="s">
        <v>11606</v>
      </c>
      <c r="C16091" s="83" t="s">
        <v>225</v>
      </c>
      <c r="D16091" s="84">
        <v>148.55000000000001</v>
      </c>
      <c r="E16091" s="522" t="s">
        <v>12890</v>
      </c>
    </row>
    <row r="16092" spans="1:5" ht="13.5" x14ac:dyDescent="0.25">
      <c r="A16092" s="83">
        <v>12318</v>
      </c>
      <c r="B16092" s="83" t="s">
        <v>11607</v>
      </c>
      <c r="C16092" s="83" t="s">
        <v>225</v>
      </c>
      <c r="D16092" s="84">
        <v>171.14</v>
      </c>
      <c r="E16092" s="522" t="s">
        <v>12890</v>
      </c>
    </row>
    <row r="16093" spans="1:5" ht="13.5" x14ac:dyDescent="0.25">
      <c r="A16093" s="83">
        <v>5104</v>
      </c>
      <c r="B16093" s="83" t="s">
        <v>11608</v>
      </c>
      <c r="C16093" s="83" t="s">
        <v>260</v>
      </c>
      <c r="D16093" s="84">
        <v>67.02</v>
      </c>
      <c r="E16093" s="522" t="s">
        <v>12890</v>
      </c>
    </row>
    <row r="16094" spans="1:5" ht="13.5" x14ac:dyDescent="0.25">
      <c r="A16094" s="83">
        <v>44530</v>
      </c>
      <c r="B16094" s="83" t="s">
        <v>13628</v>
      </c>
      <c r="C16094" s="83" t="s">
        <v>225</v>
      </c>
      <c r="D16094" s="84">
        <v>41.12</v>
      </c>
      <c r="E16094" s="522" t="s">
        <v>12890</v>
      </c>
    </row>
    <row r="16095" spans="1:5" ht="13.5" x14ac:dyDescent="0.25">
      <c r="A16095" s="83">
        <v>2710</v>
      </c>
      <c r="B16095" s="83" t="s">
        <v>11610</v>
      </c>
      <c r="C16095" s="83" t="s">
        <v>225</v>
      </c>
      <c r="D16095" s="84">
        <v>32.840000000000003</v>
      </c>
      <c r="E16095" s="522" t="s">
        <v>12890</v>
      </c>
    </row>
    <row r="16096" spans="1:5" ht="13.5" x14ac:dyDescent="0.25">
      <c r="A16096" s="83">
        <v>14575</v>
      </c>
      <c r="B16096" s="83" t="s">
        <v>11611</v>
      </c>
      <c r="C16096" s="83" t="s">
        <v>225</v>
      </c>
      <c r="D16096" s="84">
        <v>5650820.1799999997</v>
      </c>
      <c r="E16096" s="522" t="s">
        <v>12890</v>
      </c>
    </row>
    <row r="16097" spans="1:5" ht="13.5" x14ac:dyDescent="0.25">
      <c r="A16097" s="83">
        <v>20043</v>
      </c>
      <c r="B16097" s="83" t="s">
        <v>13629</v>
      </c>
      <c r="C16097" s="83" t="s">
        <v>225</v>
      </c>
      <c r="D16097" s="84">
        <v>14.38</v>
      </c>
      <c r="E16097" s="522" t="s">
        <v>12890</v>
      </c>
    </row>
    <row r="16098" spans="1:5" ht="13.5" x14ac:dyDescent="0.25">
      <c r="A16098" s="83">
        <v>20044</v>
      </c>
      <c r="B16098" s="83" t="s">
        <v>13630</v>
      </c>
      <c r="C16098" s="83" t="s">
        <v>225</v>
      </c>
      <c r="D16098" s="84">
        <v>16.670000000000002</v>
      </c>
      <c r="E16098" s="522" t="s">
        <v>12890</v>
      </c>
    </row>
    <row r="16099" spans="1:5" ht="13.5" x14ac:dyDescent="0.25">
      <c r="A16099" s="83">
        <v>20042</v>
      </c>
      <c r="B16099" s="83" t="s">
        <v>13631</v>
      </c>
      <c r="C16099" s="83" t="s">
        <v>225</v>
      </c>
      <c r="D16099" s="84">
        <v>12.47</v>
      </c>
      <c r="E16099" s="522" t="s">
        <v>12890</v>
      </c>
    </row>
    <row r="16100" spans="1:5" ht="13.5" x14ac:dyDescent="0.25">
      <c r="A16100" s="83">
        <v>20046</v>
      </c>
      <c r="B16100" s="83" t="s">
        <v>13632</v>
      </c>
      <c r="C16100" s="83" t="s">
        <v>225</v>
      </c>
      <c r="D16100" s="84">
        <v>29.52</v>
      </c>
      <c r="E16100" s="522" t="s">
        <v>12890</v>
      </c>
    </row>
    <row r="16101" spans="1:5" ht="13.5" x14ac:dyDescent="0.25">
      <c r="A16101" s="83">
        <v>20047</v>
      </c>
      <c r="B16101" s="83" t="s">
        <v>13633</v>
      </c>
      <c r="C16101" s="83" t="s">
        <v>225</v>
      </c>
      <c r="D16101" s="84">
        <v>88.53</v>
      </c>
      <c r="E16101" s="522" t="s">
        <v>12890</v>
      </c>
    </row>
    <row r="16102" spans="1:5" ht="13.5" x14ac:dyDescent="0.25">
      <c r="A16102" s="83">
        <v>20045</v>
      </c>
      <c r="B16102" s="83" t="s">
        <v>13634</v>
      </c>
      <c r="C16102" s="83" t="s">
        <v>225</v>
      </c>
      <c r="D16102" s="84">
        <v>14.94</v>
      </c>
      <c r="E16102" s="522" t="s">
        <v>12890</v>
      </c>
    </row>
    <row r="16103" spans="1:5" ht="13.5" x14ac:dyDescent="0.25">
      <c r="A16103" s="83">
        <v>20972</v>
      </c>
      <c r="B16103" s="83" t="s">
        <v>11621</v>
      </c>
      <c r="C16103" s="83" t="s">
        <v>225</v>
      </c>
      <c r="D16103" s="84">
        <v>135.71</v>
      </c>
      <c r="E16103" s="522" t="s">
        <v>12890</v>
      </c>
    </row>
    <row r="16104" spans="1:5" ht="13.5" x14ac:dyDescent="0.25">
      <c r="A16104" s="83">
        <v>11321</v>
      </c>
      <c r="B16104" s="83" t="s">
        <v>11623</v>
      </c>
      <c r="C16104" s="83" t="s">
        <v>225</v>
      </c>
      <c r="D16104" s="84">
        <v>31</v>
      </c>
      <c r="E16104" s="522" t="s">
        <v>12890</v>
      </c>
    </row>
    <row r="16105" spans="1:5" ht="13.5" x14ac:dyDescent="0.25">
      <c r="A16105" s="83">
        <v>11323</v>
      </c>
      <c r="B16105" s="83" t="s">
        <v>11624</v>
      </c>
      <c r="C16105" s="83" t="s">
        <v>225</v>
      </c>
      <c r="D16105" s="84">
        <v>35.65</v>
      </c>
      <c r="E16105" s="522" t="s">
        <v>12890</v>
      </c>
    </row>
    <row r="16106" spans="1:5" ht="13.5" x14ac:dyDescent="0.25">
      <c r="A16106" s="83">
        <v>20327</v>
      </c>
      <c r="B16106" s="83" t="s">
        <v>11625</v>
      </c>
      <c r="C16106" s="83" t="s">
        <v>225</v>
      </c>
      <c r="D16106" s="84">
        <v>20.23</v>
      </c>
      <c r="E16106" s="522" t="s">
        <v>12890</v>
      </c>
    </row>
    <row r="16107" spans="1:5" ht="13.5" x14ac:dyDescent="0.25">
      <c r="A16107" s="83">
        <v>13390</v>
      </c>
      <c r="B16107" s="83" t="s">
        <v>11626</v>
      </c>
      <c r="C16107" s="83" t="s">
        <v>225</v>
      </c>
      <c r="D16107" s="84">
        <v>157.21</v>
      </c>
      <c r="E16107" s="522" t="s">
        <v>12890</v>
      </c>
    </row>
    <row r="16108" spans="1:5" ht="13.5" x14ac:dyDescent="0.25">
      <c r="A16108" s="83">
        <v>6034</v>
      </c>
      <c r="B16108" s="83" t="s">
        <v>11627</v>
      </c>
      <c r="C16108" s="83" t="s">
        <v>225</v>
      </c>
      <c r="D16108" s="84">
        <v>17.71</v>
      </c>
      <c r="E16108" s="522" t="s">
        <v>12890</v>
      </c>
    </row>
    <row r="16109" spans="1:5" ht="13.5" x14ac:dyDescent="0.25">
      <c r="A16109" s="83">
        <v>6036</v>
      </c>
      <c r="B16109" s="83" t="s">
        <v>11628</v>
      </c>
      <c r="C16109" s="83" t="s">
        <v>225</v>
      </c>
      <c r="D16109" s="84">
        <v>24.13</v>
      </c>
      <c r="E16109" s="522" t="s">
        <v>12890</v>
      </c>
    </row>
    <row r="16110" spans="1:5" ht="13.5" x14ac:dyDescent="0.25">
      <c r="A16110" s="83">
        <v>6031</v>
      </c>
      <c r="B16110" s="83" t="s">
        <v>11629</v>
      </c>
      <c r="C16110" s="83" t="s">
        <v>225</v>
      </c>
      <c r="D16110" s="84">
        <v>28.35</v>
      </c>
      <c r="E16110" s="522" t="s">
        <v>12890</v>
      </c>
    </row>
    <row r="16111" spans="1:5" ht="13.5" x14ac:dyDescent="0.25">
      <c r="A16111" s="83">
        <v>6029</v>
      </c>
      <c r="B16111" s="83" t="s">
        <v>11630</v>
      </c>
      <c r="C16111" s="83" t="s">
        <v>225</v>
      </c>
      <c r="D16111" s="84">
        <v>28.65</v>
      </c>
      <c r="E16111" s="522" t="s">
        <v>12890</v>
      </c>
    </row>
    <row r="16112" spans="1:5" ht="13.5" x14ac:dyDescent="0.25">
      <c r="A16112" s="83">
        <v>6033</v>
      </c>
      <c r="B16112" s="83" t="s">
        <v>11631</v>
      </c>
      <c r="C16112" s="83" t="s">
        <v>225</v>
      </c>
      <c r="D16112" s="84">
        <v>37.76</v>
      </c>
      <c r="E16112" s="522" t="s">
        <v>12890</v>
      </c>
    </row>
    <row r="16113" spans="1:5" ht="13.5" x14ac:dyDescent="0.25">
      <c r="A16113" s="83">
        <v>11672</v>
      </c>
      <c r="B16113" s="83" t="s">
        <v>11632</v>
      </c>
      <c r="C16113" s="83" t="s">
        <v>225</v>
      </c>
      <c r="D16113" s="84">
        <v>82.14</v>
      </c>
      <c r="E16113" s="522" t="s">
        <v>12890</v>
      </c>
    </row>
    <row r="16114" spans="1:5" ht="13.5" x14ac:dyDescent="0.25">
      <c r="A16114" s="83">
        <v>11669</v>
      </c>
      <c r="B16114" s="83" t="s">
        <v>11633</v>
      </c>
      <c r="C16114" s="83" t="s">
        <v>225</v>
      </c>
      <c r="D16114" s="84">
        <v>78.23</v>
      </c>
      <c r="E16114" s="522" t="s">
        <v>12890</v>
      </c>
    </row>
    <row r="16115" spans="1:5" ht="13.5" x14ac:dyDescent="0.25">
      <c r="A16115" s="83">
        <v>11670</v>
      </c>
      <c r="B16115" s="83" t="s">
        <v>11634</v>
      </c>
      <c r="C16115" s="83" t="s">
        <v>225</v>
      </c>
      <c r="D16115" s="84">
        <v>29.97</v>
      </c>
      <c r="E16115" s="522" t="s">
        <v>12890</v>
      </c>
    </row>
    <row r="16116" spans="1:5" ht="13.5" x14ac:dyDescent="0.25">
      <c r="A16116" s="83">
        <v>20055</v>
      </c>
      <c r="B16116" s="83" t="s">
        <v>11635</v>
      </c>
      <c r="C16116" s="83" t="s">
        <v>225</v>
      </c>
      <c r="D16116" s="84">
        <v>58.59</v>
      </c>
      <c r="E16116" s="522" t="s">
        <v>12890</v>
      </c>
    </row>
    <row r="16117" spans="1:5" ht="13.5" x14ac:dyDescent="0.25">
      <c r="A16117" s="83">
        <v>11671</v>
      </c>
      <c r="B16117" s="83" t="s">
        <v>11636</v>
      </c>
      <c r="C16117" s="83" t="s">
        <v>225</v>
      </c>
      <c r="D16117" s="84">
        <v>125.71</v>
      </c>
      <c r="E16117" s="522" t="s">
        <v>12890</v>
      </c>
    </row>
    <row r="16118" spans="1:5" ht="13.5" x14ac:dyDescent="0.25">
      <c r="A16118" s="83">
        <v>6032</v>
      </c>
      <c r="B16118" s="83" t="s">
        <v>11637</v>
      </c>
      <c r="C16118" s="83" t="s">
        <v>225</v>
      </c>
      <c r="D16118" s="84">
        <v>35.909999999999997</v>
      </c>
      <c r="E16118" s="522" t="s">
        <v>12890</v>
      </c>
    </row>
    <row r="16119" spans="1:5" ht="13.5" x14ac:dyDescent="0.25">
      <c r="A16119" s="83">
        <v>11673</v>
      </c>
      <c r="B16119" s="83" t="s">
        <v>11638</v>
      </c>
      <c r="C16119" s="83" t="s">
        <v>225</v>
      </c>
      <c r="D16119" s="84">
        <v>28.28</v>
      </c>
      <c r="E16119" s="522" t="s">
        <v>12890</v>
      </c>
    </row>
    <row r="16120" spans="1:5" ht="13.5" x14ac:dyDescent="0.25">
      <c r="A16120" s="83">
        <v>11674</v>
      </c>
      <c r="B16120" s="83" t="s">
        <v>11639</v>
      </c>
      <c r="C16120" s="83" t="s">
        <v>225</v>
      </c>
      <c r="D16120" s="84">
        <v>36.409999999999997</v>
      </c>
      <c r="E16120" s="522" t="s">
        <v>12890</v>
      </c>
    </row>
    <row r="16121" spans="1:5" ht="13.5" x14ac:dyDescent="0.25">
      <c r="A16121" s="83">
        <v>11675</v>
      </c>
      <c r="B16121" s="83" t="s">
        <v>11640</v>
      </c>
      <c r="C16121" s="83" t="s">
        <v>225</v>
      </c>
      <c r="D16121" s="84">
        <v>57.81</v>
      </c>
      <c r="E16121" s="522" t="s">
        <v>12890</v>
      </c>
    </row>
    <row r="16122" spans="1:5" ht="13.5" x14ac:dyDescent="0.25">
      <c r="A16122" s="83">
        <v>11676</v>
      </c>
      <c r="B16122" s="83" t="s">
        <v>11641</v>
      </c>
      <c r="C16122" s="83" t="s">
        <v>225</v>
      </c>
      <c r="D16122" s="84">
        <v>77.319999999999993</v>
      </c>
      <c r="E16122" s="522" t="s">
        <v>12890</v>
      </c>
    </row>
    <row r="16123" spans="1:5" ht="13.5" x14ac:dyDescent="0.25">
      <c r="A16123" s="83">
        <v>11677</v>
      </c>
      <c r="B16123" s="83" t="s">
        <v>11642</v>
      </c>
      <c r="C16123" s="83" t="s">
        <v>225</v>
      </c>
      <c r="D16123" s="84">
        <v>79.849999999999994</v>
      </c>
      <c r="E16123" s="522" t="s">
        <v>12890</v>
      </c>
    </row>
    <row r="16124" spans="1:5" ht="13.5" x14ac:dyDescent="0.25">
      <c r="A16124" s="83">
        <v>11678</v>
      </c>
      <c r="B16124" s="83" t="s">
        <v>11643</v>
      </c>
      <c r="C16124" s="83" t="s">
        <v>225</v>
      </c>
      <c r="D16124" s="84">
        <v>146.22999999999999</v>
      </c>
      <c r="E16124" s="522" t="s">
        <v>12890</v>
      </c>
    </row>
    <row r="16125" spans="1:5" ht="13.5" x14ac:dyDescent="0.25">
      <c r="A16125" s="83">
        <v>6038</v>
      </c>
      <c r="B16125" s="83" t="s">
        <v>11644</v>
      </c>
      <c r="C16125" s="83" t="s">
        <v>225</v>
      </c>
      <c r="D16125" s="84">
        <v>9.2799999999999994</v>
      </c>
      <c r="E16125" s="522" t="s">
        <v>12890</v>
      </c>
    </row>
    <row r="16126" spans="1:5" ht="13.5" x14ac:dyDescent="0.25">
      <c r="A16126" s="83">
        <v>11718</v>
      </c>
      <c r="B16126" s="83" t="s">
        <v>11645</v>
      </c>
      <c r="C16126" s="83" t="s">
        <v>225</v>
      </c>
      <c r="D16126" s="84">
        <v>26.45</v>
      </c>
      <c r="E16126" s="522" t="s">
        <v>12890</v>
      </c>
    </row>
    <row r="16127" spans="1:5" ht="13.5" x14ac:dyDescent="0.25">
      <c r="A16127" s="83">
        <v>6037</v>
      </c>
      <c r="B16127" s="83" t="s">
        <v>11646</v>
      </c>
      <c r="C16127" s="83" t="s">
        <v>225</v>
      </c>
      <c r="D16127" s="84">
        <v>19.3</v>
      </c>
      <c r="E16127" s="522" t="s">
        <v>12890</v>
      </c>
    </row>
    <row r="16128" spans="1:5" ht="13.5" x14ac:dyDescent="0.25">
      <c r="A16128" s="83">
        <v>11719</v>
      </c>
      <c r="B16128" s="83" t="s">
        <v>11647</v>
      </c>
      <c r="C16128" s="83" t="s">
        <v>225</v>
      </c>
      <c r="D16128" s="84">
        <v>21.46</v>
      </c>
      <c r="E16128" s="522" t="s">
        <v>12890</v>
      </c>
    </row>
    <row r="16129" spans="1:5" ht="13.5" x14ac:dyDescent="0.25">
      <c r="A16129" s="83">
        <v>6019</v>
      </c>
      <c r="B16129" s="83" t="s">
        <v>11648</v>
      </c>
      <c r="C16129" s="83" t="s">
        <v>225</v>
      </c>
      <c r="D16129" s="84">
        <v>62.91</v>
      </c>
      <c r="E16129" s="522" t="s">
        <v>12890</v>
      </c>
    </row>
    <row r="16130" spans="1:5" ht="13.5" x14ac:dyDescent="0.25">
      <c r="A16130" s="83">
        <v>6010</v>
      </c>
      <c r="B16130" s="83" t="s">
        <v>11649</v>
      </c>
      <c r="C16130" s="83" t="s">
        <v>225</v>
      </c>
      <c r="D16130" s="84">
        <v>108.24</v>
      </c>
      <c r="E16130" s="522" t="s">
        <v>12890</v>
      </c>
    </row>
    <row r="16131" spans="1:5" ht="13.5" x14ac:dyDescent="0.25">
      <c r="A16131" s="83">
        <v>6017</v>
      </c>
      <c r="B16131" s="83" t="s">
        <v>11650</v>
      </c>
      <c r="C16131" s="83" t="s">
        <v>225</v>
      </c>
      <c r="D16131" s="84">
        <v>85.74</v>
      </c>
      <c r="E16131" s="522" t="s">
        <v>12890</v>
      </c>
    </row>
    <row r="16132" spans="1:5" ht="13.5" x14ac:dyDescent="0.25">
      <c r="A16132" s="83">
        <v>6020</v>
      </c>
      <c r="B16132" s="83" t="s">
        <v>11651</v>
      </c>
      <c r="C16132" s="83" t="s">
        <v>225</v>
      </c>
      <c r="D16132" s="84">
        <v>37.78</v>
      </c>
      <c r="E16132" s="522" t="s">
        <v>12890</v>
      </c>
    </row>
    <row r="16133" spans="1:5" ht="13.5" x14ac:dyDescent="0.25">
      <c r="A16133" s="83">
        <v>6028</v>
      </c>
      <c r="B16133" s="83" t="s">
        <v>11652</v>
      </c>
      <c r="C16133" s="83" t="s">
        <v>225</v>
      </c>
      <c r="D16133" s="84">
        <v>150.77000000000001</v>
      </c>
      <c r="E16133" s="522" t="s">
        <v>12890</v>
      </c>
    </row>
    <row r="16134" spans="1:5" ht="13.5" x14ac:dyDescent="0.25">
      <c r="A16134" s="83">
        <v>6011</v>
      </c>
      <c r="B16134" s="83" t="s">
        <v>11653</v>
      </c>
      <c r="C16134" s="83" t="s">
        <v>225</v>
      </c>
      <c r="D16134" s="84">
        <v>312.68</v>
      </c>
      <c r="E16134" s="522" t="s">
        <v>12890</v>
      </c>
    </row>
    <row r="16135" spans="1:5" ht="13.5" x14ac:dyDescent="0.25">
      <c r="A16135" s="83">
        <v>6012</v>
      </c>
      <c r="B16135" s="83" t="s">
        <v>11654</v>
      </c>
      <c r="C16135" s="83" t="s">
        <v>225</v>
      </c>
      <c r="D16135" s="84">
        <v>378.55</v>
      </c>
      <c r="E16135" s="522" t="s">
        <v>12890</v>
      </c>
    </row>
    <row r="16136" spans="1:5" ht="13.5" x14ac:dyDescent="0.25">
      <c r="A16136" s="83">
        <v>6016</v>
      </c>
      <c r="B16136" s="83" t="s">
        <v>11655</v>
      </c>
      <c r="C16136" s="83" t="s">
        <v>225</v>
      </c>
      <c r="D16136" s="84">
        <v>39.85</v>
      </c>
      <c r="E16136" s="522" t="s">
        <v>12890</v>
      </c>
    </row>
    <row r="16137" spans="1:5" ht="13.5" x14ac:dyDescent="0.25">
      <c r="A16137" s="83">
        <v>6027</v>
      </c>
      <c r="B16137" s="83" t="s">
        <v>11656</v>
      </c>
      <c r="C16137" s="83" t="s">
        <v>225</v>
      </c>
      <c r="D16137" s="84">
        <v>788.77</v>
      </c>
      <c r="E16137" s="522" t="s">
        <v>12890</v>
      </c>
    </row>
    <row r="16138" spans="1:5" ht="13.5" x14ac:dyDescent="0.25">
      <c r="A16138" s="83">
        <v>6013</v>
      </c>
      <c r="B16138" s="83" t="s">
        <v>11657</v>
      </c>
      <c r="C16138" s="83" t="s">
        <v>225</v>
      </c>
      <c r="D16138" s="84">
        <v>119.02</v>
      </c>
      <c r="E16138" s="522" t="s">
        <v>12890</v>
      </c>
    </row>
    <row r="16139" spans="1:5" ht="13.5" x14ac:dyDescent="0.25">
      <c r="A16139" s="83">
        <v>6015</v>
      </c>
      <c r="B16139" s="83" t="s">
        <v>11658</v>
      </c>
      <c r="C16139" s="83" t="s">
        <v>225</v>
      </c>
      <c r="D16139" s="84">
        <v>173.08</v>
      </c>
      <c r="E16139" s="522" t="s">
        <v>12890</v>
      </c>
    </row>
    <row r="16140" spans="1:5" ht="13.5" x14ac:dyDescent="0.25">
      <c r="A16140" s="83">
        <v>6014</v>
      </c>
      <c r="B16140" s="83" t="s">
        <v>11659</v>
      </c>
      <c r="C16140" s="83" t="s">
        <v>225</v>
      </c>
      <c r="D16140" s="84">
        <v>165.48</v>
      </c>
      <c r="E16140" s="522" t="s">
        <v>12890</v>
      </c>
    </row>
    <row r="16141" spans="1:5" ht="13.5" x14ac:dyDescent="0.25">
      <c r="A16141" s="83">
        <v>6006</v>
      </c>
      <c r="B16141" s="83" t="s">
        <v>11660</v>
      </c>
      <c r="C16141" s="83" t="s">
        <v>225</v>
      </c>
      <c r="D16141" s="84">
        <v>86.19</v>
      </c>
      <c r="E16141" s="522" t="s">
        <v>12890</v>
      </c>
    </row>
    <row r="16142" spans="1:5" ht="13.5" x14ac:dyDescent="0.25">
      <c r="A16142" s="83">
        <v>6005</v>
      </c>
      <c r="B16142" s="83" t="s">
        <v>11661</v>
      </c>
      <c r="C16142" s="83" t="s">
        <v>225</v>
      </c>
      <c r="D16142" s="84">
        <v>97.23</v>
      </c>
      <c r="E16142" s="522" t="s">
        <v>12890</v>
      </c>
    </row>
    <row r="16143" spans="1:5" ht="13.5" x14ac:dyDescent="0.25">
      <c r="A16143" s="83">
        <v>11756</v>
      </c>
      <c r="B16143" s="83" t="s">
        <v>11662</v>
      </c>
      <c r="C16143" s="83" t="s">
        <v>225</v>
      </c>
      <c r="D16143" s="84">
        <v>46.44</v>
      </c>
      <c r="E16143" s="522" t="s">
        <v>12890</v>
      </c>
    </row>
    <row r="16144" spans="1:5" ht="13.5" x14ac:dyDescent="0.25">
      <c r="A16144" s="83">
        <v>10904</v>
      </c>
      <c r="B16144" s="83" t="s">
        <v>11663</v>
      </c>
      <c r="C16144" s="83" t="s">
        <v>225</v>
      </c>
      <c r="D16144" s="84">
        <v>190</v>
      </c>
      <c r="E16144" s="522" t="s">
        <v>12890</v>
      </c>
    </row>
    <row r="16145" spans="1:5" ht="13.5" x14ac:dyDescent="0.25">
      <c r="A16145" s="83">
        <v>11752</v>
      </c>
      <c r="B16145" s="83" t="s">
        <v>11664</v>
      </c>
      <c r="C16145" s="83" t="s">
        <v>225</v>
      </c>
      <c r="D16145" s="84">
        <v>26.78</v>
      </c>
      <c r="E16145" s="522" t="s">
        <v>12890</v>
      </c>
    </row>
    <row r="16146" spans="1:5" ht="13.5" x14ac:dyDescent="0.25">
      <c r="A16146" s="83">
        <v>11753</v>
      </c>
      <c r="B16146" s="83" t="s">
        <v>11665</v>
      </c>
      <c r="C16146" s="83" t="s">
        <v>225</v>
      </c>
      <c r="D16146" s="84">
        <v>31.97</v>
      </c>
      <c r="E16146" s="522" t="s">
        <v>12890</v>
      </c>
    </row>
    <row r="16147" spans="1:5" ht="13.5" x14ac:dyDescent="0.25">
      <c r="A16147" s="83">
        <v>6021</v>
      </c>
      <c r="B16147" s="83" t="s">
        <v>11666</v>
      </c>
      <c r="C16147" s="83" t="s">
        <v>225</v>
      </c>
      <c r="D16147" s="84">
        <v>88.71</v>
      </c>
      <c r="E16147" s="522" t="s">
        <v>12890</v>
      </c>
    </row>
    <row r="16148" spans="1:5" ht="13.5" x14ac:dyDescent="0.25">
      <c r="A16148" s="83">
        <v>6024</v>
      </c>
      <c r="B16148" s="83" t="s">
        <v>11667</v>
      </c>
      <c r="C16148" s="83" t="s">
        <v>225</v>
      </c>
      <c r="D16148" s="84">
        <v>91.7</v>
      </c>
      <c r="E16148" s="522" t="s">
        <v>12890</v>
      </c>
    </row>
    <row r="16149" spans="1:5" ht="13.5" x14ac:dyDescent="0.25">
      <c r="A16149" s="83">
        <v>38379</v>
      </c>
      <c r="B16149" s="83" t="s">
        <v>11668</v>
      </c>
      <c r="C16149" s="83" t="s">
        <v>206</v>
      </c>
      <c r="D16149" s="84">
        <v>64.94</v>
      </c>
      <c r="E16149" s="522" t="s">
        <v>12890</v>
      </c>
    </row>
    <row r="16150" spans="1:5" ht="13.5" x14ac:dyDescent="0.25">
      <c r="A16150" s="83">
        <v>13897</v>
      </c>
      <c r="B16150" s="83" t="s">
        <v>11669</v>
      </c>
      <c r="C16150" s="83" t="s">
        <v>225</v>
      </c>
      <c r="D16150" s="84">
        <v>6517.88</v>
      </c>
      <c r="E16150" s="522" t="s">
        <v>12890</v>
      </c>
    </row>
    <row r="16151" spans="1:5" ht="13.5" x14ac:dyDescent="0.25">
      <c r="A16151" s="83">
        <v>10640</v>
      </c>
      <c r="B16151" s="83" t="s">
        <v>11670</v>
      </c>
      <c r="C16151" s="83" t="s">
        <v>225</v>
      </c>
      <c r="D16151" s="84">
        <v>14116.35</v>
      </c>
      <c r="E16151" s="522" t="s">
        <v>12890</v>
      </c>
    </row>
    <row r="16152" spans="1:5" ht="13.5" x14ac:dyDescent="0.25">
      <c r="A16152" s="83">
        <v>34357</v>
      </c>
      <c r="B16152" s="83" t="s">
        <v>11672</v>
      </c>
      <c r="C16152" s="83" t="s">
        <v>260</v>
      </c>
      <c r="D16152" s="84">
        <v>3.93</v>
      </c>
      <c r="E16152" s="522" t="s">
        <v>12890</v>
      </c>
    </row>
    <row r="16153" spans="1:5" ht="13.5" x14ac:dyDescent="0.25">
      <c r="A16153" s="83">
        <v>37329</v>
      </c>
      <c r="B16153" s="83" t="s">
        <v>11673</v>
      </c>
      <c r="C16153" s="83" t="s">
        <v>260</v>
      </c>
      <c r="D16153" s="84">
        <v>82.86</v>
      </c>
      <c r="E16153" s="522" t="s">
        <v>12890</v>
      </c>
    </row>
    <row r="16154" spans="1:5" ht="13.5" x14ac:dyDescent="0.25">
      <c r="A16154" s="83">
        <v>2510</v>
      </c>
      <c r="B16154" s="83" t="s">
        <v>11674</v>
      </c>
      <c r="C16154" s="83" t="s">
        <v>225</v>
      </c>
      <c r="D16154" s="84">
        <v>39.369999999999997</v>
      </c>
      <c r="E16154" s="522" t="s">
        <v>12890</v>
      </c>
    </row>
    <row r="16155" spans="1:5" ht="13.5" x14ac:dyDescent="0.25">
      <c r="A16155" s="83">
        <v>12359</v>
      </c>
      <c r="B16155" s="83" t="s">
        <v>11675</v>
      </c>
      <c r="C16155" s="83" t="s">
        <v>225</v>
      </c>
      <c r="D16155" s="84">
        <v>187.58</v>
      </c>
      <c r="E16155" s="522" t="s">
        <v>12890</v>
      </c>
    </row>
    <row r="16156" spans="1:5" ht="13.5" x14ac:dyDescent="0.25">
      <c r="A16156" s="83">
        <v>7353</v>
      </c>
      <c r="B16156" s="83" t="s">
        <v>11676</v>
      </c>
      <c r="C16156" s="83" t="s">
        <v>7331</v>
      </c>
      <c r="D16156" s="84">
        <v>30.39</v>
      </c>
      <c r="E16156" s="522" t="s">
        <v>12890</v>
      </c>
    </row>
    <row r="16157" spans="1:5" ht="13.5" x14ac:dyDescent="0.25">
      <c r="A16157" s="83">
        <v>36144</v>
      </c>
      <c r="B16157" s="83" t="s">
        <v>11677</v>
      </c>
      <c r="C16157" s="83" t="s">
        <v>225</v>
      </c>
      <c r="D16157" s="84">
        <v>1.61</v>
      </c>
      <c r="E16157" s="522" t="s">
        <v>12890</v>
      </c>
    </row>
    <row r="16158" spans="1:5" ht="13.5" x14ac:dyDescent="0.25">
      <c r="A16158" s="83">
        <v>10518</v>
      </c>
      <c r="B16158" s="83" t="s">
        <v>11678</v>
      </c>
      <c r="C16158" s="83" t="s">
        <v>225</v>
      </c>
      <c r="D16158" s="84">
        <v>126.02</v>
      </c>
      <c r="E16158" s="522" t="s">
        <v>12890</v>
      </c>
    </row>
    <row r="16159" spans="1:5" ht="13.5" x14ac:dyDescent="0.25">
      <c r="A16159" s="83">
        <v>36530</v>
      </c>
      <c r="B16159" s="83" t="s">
        <v>11679</v>
      </c>
      <c r="C16159" s="83" t="s">
        <v>225</v>
      </c>
      <c r="D16159" s="84">
        <v>437926.82</v>
      </c>
      <c r="E16159" s="522" t="s">
        <v>12890</v>
      </c>
    </row>
    <row r="16160" spans="1:5" ht="13.5" x14ac:dyDescent="0.25">
      <c r="A16160" s="83">
        <v>6046</v>
      </c>
      <c r="B16160" s="83" t="s">
        <v>11680</v>
      </c>
      <c r="C16160" s="83" t="s">
        <v>225</v>
      </c>
      <c r="D16160" s="84">
        <v>475000</v>
      </c>
      <c r="E16160" s="522" t="s">
        <v>12890</v>
      </c>
    </row>
    <row r="16161" spans="1:5" ht="13.5" x14ac:dyDescent="0.25">
      <c r="A16161" s="83">
        <v>36531</v>
      </c>
      <c r="B16161" s="83" t="s">
        <v>11681</v>
      </c>
      <c r="C16161" s="83" t="s">
        <v>225</v>
      </c>
      <c r="D16161" s="84">
        <v>492378.01</v>
      </c>
      <c r="E16161" s="522" t="s">
        <v>12890</v>
      </c>
    </row>
    <row r="16162" spans="1:5" ht="13.5" x14ac:dyDescent="0.25">
      <c r="A16162" s="83">
        <v>34684</v>
      </c>
      <c r="B16162" s="83" t="s">
        <v>11682</v>
      </c>
      <c r="C16162" s="83" t="s">
        <v>184</v>
      </c>
      <c r="D16162" s="84">
        <v>283.82</v>
      </c>
      <c r="E16162" s="522" t="s">
        <v>12890</v>
      </c>
    </row>
    <row r="16163" spans="1:5" ht="13.5" x14ac:dyDescent="0.25">
      <c r="A16163" s="83">
        <v>34683</v>
      </c>
      <c r="B16163" s="83" t="s">
        <v>11683</v>
      </c>
      <c r="C16163" s="83" t="s">
        <v>184</v>
      </c>
      <c r="D16163" s="84">
        <v>177.39</v>
      </c>
      <c r="E16163" s="522" t="s">
        <v>12890</v>
      </c>
    </row>
    <row r="16164" spans="1:5" ht="13.5" x14ac:dyDescent="0.25">
      <c r="A16164" s="83">
        <v>533</v>
      </c>
      <c r="B16164" s="83" t="s">
        <v>11684</v>
      </c>
      <c r="C16164" s="83" t="s">
        <v>184</v>
      </c>
      <c r="D16164" s="84">
        <v>28.54</v>
      </c>
      <c r="E16164" s="522" t="s">
        <v>12890</v>
      </c>
    </row>
    <row r="16165" spans="1:5" ht="13.5" x14ac:dyDescent="0.25">
      <c r="A16165" s="83">
        <v>10515</v>
      </c>
      <c r="B16165" s="83" t="s">
        <v>11685</v>
      </c>
      <c r="C16165" s="83" t="s">
        <v>184</v>
      </c>
      <c r="D16165" s="84">
        <v>53.84</v>
      </c>
      <c r="E16165" s="522" t="s">
        <v>12890</v>
      </c>
    </row>
    <row r="16166" spans="1:5" ht="13.5" x14ac:dyDescent="0.25">
      <c r="A16166" s="83">
        <v>536</v>
      </c>
      <c r="B16166" s="83" t="s">
        <v>11686</v>
      </c>
      <c r="C16166" s="83" t="s">
        <v>184</v>
      </c>
      <c r="D16166" s="84">
        <v>38.950000000000003</v>
      </c>
      <c r="E16166" s="522" t="s">
        <v>12890</v>
      </c>
    </row>
    <row r="16167" spans="1:5" ht="13.5" x14ac:dyDescent="0.25">
      <c r="A16167" s="83">
        <v>153</v>
      </c>
      <c r="B16167" s="83" t="s">
        <v>11687</v>
      </c>
      <c r="C16167" s="83" t="s">
        <v>7331</v>
      </c>
      <c r="D16167" s="84">
        <v>88.35</v>
      </c>
      <c r="E16167" s="522" t="s">
        <v>12890</v>
      </c>
    </row>
    <row r="16168" spans="1:5" ht="13.5" x14ac:dyDescent="0.25">
      <c r="A16168" s="83">
        <v>34682</v>
      </c>
      <c r="B16168" s="83" t="s">
        <v>11688</v>
      </c>
      <c r="C16168" s="83" t="s">
        <v>184</v>
      </c>
      <c r="D16168" s="84">
        <v>135.65</v>
      </c>
      <c r="E16168" s="522" t="s">
        <v>12890</v>
      </c>
    </row>
    <row r="16169" spans="1:5" ht="13.5" x14ac:dyDescent="0.25">
      <c r="A16169" s="83">
        <v>20205</v>
      </c>
      <c r="B16169" s="83" t="s">
        <v>11689</v>
      </c>
      <c r="C16169" s="83" t="s">
        <v>206</v>
      </c>
      <c r="D16169" s="84">
        <v>3.82</v>
      </c>
      <c r="E16169" s="522" t="s">
        <v>12890</v>
      </c>
    </row>
    <row r="16170" spans="1:5" ht="13.5" x14ac:dyDescent="0.25">
      <c r="A16170" s="83">
        <v>4412</v>
      </c>
      <c r="B16170" s="83" t="s">
        <v>11690</v>
      </c>
      <c r="C16170" s="83" t="s">
        <v>206</v>
      </c>
      <c r="D16170" s="84">
        <v>2.29</v>
      </c>
      <c r="E16170" s="522" t="s">
        <v>12890</v>
      </c>
    </row>
    <row r="16171" spans="1:5" ht="13.5" x14ac:dyDescent="0.25">
      <c r="A16171" s="83">
        <v>4408</v>
      </c>
      <c r="B16171" s="83" t="s">
        <v>11691</v>
      </c>
      <c r="C16171" s="83" t="s">
        <v>206</v>
      </c>
      <c r="D16171" s="84">
        <v>2.85</v>
      </c>
      <c r="E16171" s="522" t="s">
        <v>12890</v>
      </c>
    </row>
    <row r="16172" spans="1:5" ht="13.5" x14ac:dyDescent="0.25">
      <c r="A16172" s="83">
        <v>36250</v>
      </c>
      <c r="B16172" s="83" t="s">
        <v>11694</v>
      </c>
      <c r="C16172" s="83" t="s">
        <v>206</v>
      </c>
      <c r="D16172" s="84">
        <v>4.4000000000000004</v>
      </c>
      <c r="E16172" s="522" t="s">
        <v>12890</v>
      </c>
    </row>
    <row r="16173" spans="1:5" ht="13.5" x14ac:dyDescent="0.25">
      <c r="A16173" s="83">
        <v>10857</v>
      </c>
      <c r="B16173" s="83" t="s">
        <v>11695</v>
      </c>
      <c r="C16173" s="83" t="s">
        <v>206</v>
      </c>
      <c r="D16173" s="84">
        <v>15.55</v>
      </c>
      <c r="E16173" s="522" t="s">
        <v>12890</v>
      </c>
    </row>
    <row r="16174" spans="1:5" ht="13.5" x14ac:dyDescent="0.25">
      <c r="A16174" s="83">
        <v>4803</v>
      </c>
      <c r="B16174" s="83" t="s">
        <v>11696</v>
      </c>
      <c r="C16174" s="83" t="s">
        <v>206</v>
      </c>
      <c r="D16174" s="84">
        <v>33.32</v>
      </c>
      <c r="E16174" s="522" t="s">
        <v>12890</v>
      </c>
    </row>
    <row r="16175" spans="1:5" ht="13.5" x14ac:dyDescent="0.25">
      <c r="A16175" s="83">
        <v>6186</v>
      </c>
      <c r="B16175" s="83" t="s">
        <v>11697</v>
      </c>
      <c r="C16175" s="83" t="s">
        <v>206</v>
      </c>
      <c r="D16175" s="84">
        <v>14.72</v>
      </c>
      <c r="E16175" s="522" t="s">
        <v>12890</v>
      </c>
    </row>
    <row r="16176" spans="1:5" ht="13.5" x14ac:dyDescent="0.25">
      <c r="A16176" s="83">
        <v>4829</v>
      </c>
      <c r="B16176" s="83" t="s">
        <v>11698</v>
      </c>
      <c r="C16176" s="83" t="s">
        <v>206</v>
      </c>
      <c r="D16176" s="84">
        <v>21.78</v>
      </c>
      <c r="E16176" s="522" t="s">
        <v>12890</v>
      </c>
    </row>
    <row r="16177" spans="1:5" ht="13.5" x14ac:dyDescent="0.25">
      <c r="A16177" s="83">
        <v>39829</v>
      </c>
      <c r="B16177" s="83" t="s">
        <v>11699</v>
      </c>
      <c r="C16177" s="83" t="s">
        <v>206</v>
      </c>
      <c r="D16177" s="84">
        <v>38</v>
      </c>
      <c r="E16177" s="522" t="s">
        <v>12890</v>
      </c>
    </row>
    <row r="16178" spans="1:5" ht="13.5" x14ac:dyDescent="0.25">
      <c r="A16178" s="83">
        <v>20231</v>
      </c>
      <c r="B16178" s="83" t="s">
        <v>11700</v>
      </c>
      <c r="C16178" s="83" t="s">
        <v>206</v>
      </c>
      <c r="D16178" s="84">
        <v>37.21</v>
      </c>
      <c r="E16178" s="522" t="s">
        <v>12890</v>
      </c>
    </row>
    <row r="16179" spans="1:5" ht="13.5" x14ac:dyDescent="0.25">
      <c r="A16179" s="83">
        <v>4804</v>
      </c>
      <c r="B16179" s="83" t="s">
        <v>11701</v>
      </c>
      <c r="C16179" s="83" t="s">
        <v>206</v>
      </c>
      <c r="D16179" s="84">
        <v>25.58</v>
      </c>
      <c r="E16179" s="522" t="s">
        <v>12890</v>
      </c>
    </row>
    <row r="16180" spans="1:5" ht="13.5" x14ac:dyDescent="0.25">
      <c r="A16180" s="83">
        <v>34680</v>
      </c>
      <c r="B16180" s="83" t="s">
        <v>11702</v>
      </c>
      <c r="C16180" s="83" t="s">
        <v>206</v>
      </c>
      <c r="D16180" s="84">
        <v>41.73</v>
      </c>
      <c r="E16180" s="522" t="s">
        <v>12890</v>
      </c>
    </row>
    <row r="16181" spans="1:5" ht="13.5" x14ac:dyDescent="0.25">
      <c r="A16181" s="83">
        <v>11573</v>
      </c>
      <c r="B16181" s="83" t="s">
        <v>11703</v>
      </c>
      <c r="C16181" s="83" t="s">
        <v>225</v>
      </c>
      <c r="D16181" s="84">
        <v>5.66</v>
      </c>
      <c r="E16181" s="522" t="s">
        <v>12890</v>
      </c>
    </row>
    <row r="16182" spans="1:5" ht="13.5" x14ac:dyDescent="0.25">
      <c r="A16182" s="83">
        <v>38401</v>
      </c>
      <c r="B16182" s="83" t="s">
        <v>11704</v>
      </c>
      <c r="C16182" s="83" t="s">
        <v>225</v>
      </c>
      <c r="D16182" s="84">
        <v>14.11</v>
      </c>
      <c r="E16182" s="522" t="s">
        <v>12890</v>
      </c>
    </row>
    <row r="16183" spans="1:5" ht="13.5" x14ac:dyDescent="0.25">
      <c r="A16183" s="83">
        <v>11575</v>
      </c>
      <c r="B16183" s="83" t="s">
        <v>11705</v>
      </c>
      <c r="C16183" s="83" t="s">
        <v>225</v>
      </c>
      <c r="D16183" s="84">
        <v>54.56</v>
      </c>
      <c r="E16183" s="522" t="s">
        <v>12890</v>
      </c>
    </row>
    <row r="16184" spans="1:5" ht="13.5" x14ac:dyDescent="0.25">
      <c r="A16184" s="83">
        <v>38179</v>
      </c>
      <c r="B16184" s="83" t="s">
        <v>11706</v>
      </c>
      <c r="C16184" s="83" t="s">
        <v>225</v>
      </c>
      <c r="D16184" s="84">
        <v>45.11</v>
      </c>
      <c r="E16184" s="522" t="s">
        <v>12890</v>
      </c>
    </row>
    <row r="16185" spans="1:5" ht="13.5" x14ac:dyDescent="0.25">
      <c r="A16185" s="83">
        <v>20256</v>
      </c>
      <c r="B16185" s="83" t="s">
        <v>11707</v>
      </c>
      <c r="C16185" s="83" t="s">
        <v>225</v>
      </c>
      <c r="D16185" s="84">
        <v>0.34</v>
      </c>
      <c r="E16185" s="522" t="s">
        <v>12890</v>
      </c>
    </row>
    <row r="16186" spans="1:5" ht="13.5" x14ac:dyDescent="0.25">
      <c r="A16186" s="83">
        <v>14511</v>
      </c>
      <c r="B16186" s="83" t="s">
        <v>11708</v>
      </c>
      <c r="C16186" s="83" t="s">
        <v>225</v>
      </c>
      <c r="D16186" s="84">
        <v>987210.25</v>
      </c>
      <c r="E16186" s="522" t="s">
        <v>12890</v>
      </c>
    </row>
    <row r="16187" spans="1:5" ht="13.5" x14ac:dyDescent="0.25">
      <c r="A16187" s="83">
        <v>10642</v>
      </c>
      <c r="B16187" s="83" t="s">
        <v>11709</v>
      </c>
      <c r="C16187" s="83" t="s">
        <v>225</v>
      </c>
      <c r="D16187" s="84">
        <v>930000</v>
      </c>
      <c r="E16187" s="522" t="s">
        <v>12890</v>
      </c>
    </row>
    <row r="16188" spans="1:5" ht="13.5" x14ac:dyDescent="0.25">
      <c r="A16188" s="83">
        <v>14489</v>
      </c>
      <c r="B16188" s="83" t="s">
        <v>11710</v>
      </c>
      <c r="C16188" s="83" t="s">
        <v>225</v>
      </c>
      <c r="D16188" s="84">
        <v>824892.7</v>
      </c>
      <c r="E16188" s="522" t="s">
        <v>12890</v>
      </c>
    </row>
    <row r="16189" spans="1:5" ht="13.5" x14ac:dyDescent="0.25">
      <c r="A16189" s="83">
        <v>14513</v>
      </c>
      <c r="B16189" s="83" t="s">
        <v>11711</v>
      </c>
      <c r="C16189" s="83" t="s">
        <v>225</v>
      </c>
      <c r="D16189" s="84">
        <v>618689.1</v>
      </c>
      <c r="E16189" s="522" t="s">
        <v>12890</v>
      </c>
    </row>
    <row r="16190" spans="1:5" ht="13.5" x14ac:dyDescent="0.25">
      <c r="A16190" s="83">
        <v>13600</v>
      </c>
      <c r="B16190" s="83" t="s">
        <v>11712</v>
      </c>
      <c r="C16190" s="83" t="s">
        <v>225</v>
      </c>
      <c r="D16190" s="84">
        <v>798283.17</v>
      </c>
      <c r="E16190" s="522" t="s">
        <v>12890</v>
      </c>
    </row>
    <row r="16191" spans="1:5" ht="13.5" x14ac:dyDescent="0.25">
      <c r="A16191" s="83">
        <v>10646</v>
      </c>
      <c r="B16191" s="83" t="s">
        <v>11713</v>
      </c>
      <c r="C16191" s="83" t="s">
        <v>225</v>
      </c>
      <c r="D16191" s="84">
        <v>595066.91</v>
      </c>
      <c r="E16191" s="522" t="s">
        <v>12890</v>
      </c>
    </row>
    <row r="16192" spans="1:5" ht="13.5" x14ac:dyDescent="0.25">
      <c r="A16192" s="83">
        <v>6070</v>
      </c>
      <c r="B16192" s="83" t="s">
        <v>11714</v>
      </c>
      <c r="C16192" s="83" t="s">
        <v>225</v>
      </c>
      <c r="D16192" s="84">
        <v>813085.7</v>
      </c>
      <c r="E16192" s="522" t="s">
        <v>12890</v>
      </c>
    </row>
    <row r="16193" spans="1:5" ht="13.5" x14ac:dyDescent="0.25">
      <c r="A16193" s="83">
        <v>6069</v>
      </c>
      <c r="B16193" s="83" t="s">
        <v>11715</v>
      </c>
      <c r="C16193" s="83" t="s">
        <v>225</v>
      </c>
      <c r="D16193" s="84">
        <v>179622.89</v>
      </c>
      <c r="E16193" s="522" t="s">
        <v>12890</v>
      </c>
    </row>
    <row r="16194" spans="1:5" ht="13.5" x14ac:dyDescent="0.25">
      <c r="A16194" s="83">
        <v>14626</v>
      </c>
      <c r="B16194" s="83" t="s">
        <v>11716</v>
      </c>
      <c r="C16194" s="83" t="s">
        <v>225</v>
      </c>
      <c r="D16194" s="84">
        <v>890142.89</v>
      </c>
      <c r="E16194" s="522" t="s">
        <v>12890</v>
      </c>
    </row>
    <row r="16195" spans="1:5" ht="13.5" x14ac:dyDescent="0.25">
      <c r="A16195" s="83">
        <v>6067</v>
      </c>
      <c r="B16195" s="83" t="s">
        <v>11717</v>
      </c>
      <c r="C16195" s="83" t="s">
        <v>225</v>
      </c>
      <c r="D16195" s="84">
        <v>730714.29</v>
      </c>
      <c r="E16195" s="522" t="s">
        <v>12890</v>
      </c>
    </row>
    <row r="16196" spans="1:5" ht="13.5" x14ac:dyDescent="0.25">
      <c r="A16196" s="83">
        <v>38393</v>
      </c>
      <c r="B16196" s="83" t="s">
        <v>11718</v>
      </c>
      <c r="C16196" s="83" t="s">
        <v>225</v>
      </c>
      <c r="D16196" s="84">
        <v>16.45</v>
      </c>
      <c r="E16196" s="522" t="s">
        <v>12890</v>
      </c>
    </row>
    <row r="16197" spans="1:5" ht="13.5" x14ac:dyDescent="0.25">
      <c r="A16197" s="83">
        <v>38390</v>
      </c>
      <c r="B16197" s="83" t="s">
        <v>11719</v>
      </c>
      <c r="C16197" s="83" t="s">
        <v>225</v>
      </c>
      <c r="D16197" s="84">
        <v>36.479999999999997</v>
      </c>
      <c r="E16197" s="522" t="s">
        <v>12890</v>
      </c>
    </row>
    <row r="16198" spans="1:5" ht="13.5" x14ac:dyDescent="0.25">
      <c r="A16198" s="83">
        <v>36532</v>
      </c>
      <c r="B16198" s="83" t="s">
        <v>11720</v>
      </c>
      <c r="C16198" s="83" t="s">
        <v>225</v>
      </c>
      <c r="D16198" s="84">
        <v>19046.02</v>
      </c>
      <c r="E16198" s="522" t="s">
        <v>12890</v>
      </c>
    </row>
    <row r="16199" spans="1:5" ht="13.5" x14ac:dyDescent="0.25">
      <c r="A16199" s="83">
        <v>11578</v>
      </c>
      <c r="B16199" s="83" t="s">
        <v>11721</v>
      </c>
      <c r="C16199" s="83" t="s">
        <v>225</v>
      </c>
      <c r="D16199" s="84">
        <v>11.78</v>
      </c>
      <c r="E16199" s="522" t="s">
        <v>12890</v>
      </c>
    </row>
    <row r="16200" spans="1:5" ht="13.5" x14ac:dyDescent="0.25">
      <c r="A16200" s="83">
        <v>11577</v>
      </c>
      <c r="B16200" s="83" t="s">
        <v>11722</v>
      </c>
      <c r="C16200" s="83" t="s">
        <v>225</v>
      </c>
      <c r="D16200" s="84">
        <v>11.24</v>
      </c>
      <c r="E16200" s="522" t="s">
        <v>12890</v>
      </c>
    </row>
    <row r="16201" spans="1:5" ht="13.5" x14ac:dyDescent="0.25">
      <c r="A16201" s="83">
        <v>42432</v>
      </c>
      <c r="B16201" s="83" t="s">
        <v>11723</v>
      </c>
      <c r="C16201" s="83" t="s">
        <v>225</v>
      </c>
      <c r="D16201" s="84">
        <v>2403.2800000000002</v>
      </c>
      <c r="E16201" s="522" t="s">
        <v>12890</v>
      </c>
    </row>
    <row r="16202" spans="1:5" ht="13.5" x14ac:dyDescent="0.25">
      <c r="A16202" s="83">
        <v>42437</v>
      </c>
      <c r="B16202" s="83" t="s">
        <v>11724</v>
      </c>
      <c r="C16202" s="83" t="s">
        <v>225</v>
      </c>
      <c r="D16202" s="84">
        <v>1827.13</v>
      </c>
      <c r="E16202" s="522" t="s">
        <v>12890</v>
      </c>
    </row>
    <row r="16203" spans="1:5" ht="13.5" x14ac:dyDescent="0.25">
      <c r="A16203" s="83">
        <v>1116</v>
      </c>
      <c r="B16203" s="83" t="s">
        <v>11725</v>
      </c>
      <c r="C16203" s="83" t="s">
        <v>206</v>
      </c>
      <c r="D16203" s="84">
        <v>30.95</v>
      </c>
      <c r="E16203" s="522" t="s">
        <v>12890</v>
      </c>
    </row>
    <row r="16204" spans="1:5" ht="13.5" x14ac:dyDescent="0.25">
      <c r="A16204" s="83">
        <v>1115</v>
      </c>
      <c r="B16204" s="83" t="s">
        <v>11726</v>
      </c>
      <c r="C16204" s="83" t="s">
        <v>206</v>
      </c>
      <c r="D16204" s="84">
        <v>37.08</v>
      </c>
      <c r="E16204" s="522" t="s">
        <v>12890</v>
      </c>
    </row>
    <row r="16205" spans="1:5" ht="13.5" x14ac:dyDescent="0.25">
      <c r="A16205" s="83">
        <v>1113</v>
      </c>
      <c r="B16205" s="83" t="s">
        <v>11727</v>
      </c>
      <c r="C16205" s="83" t="s">
        <v>206</v>
      </c>
      <c r="D16205" s="84">
        <v>43.35</v>
      </c>
      <c r="E16205" s="522" t="s">
        <v>12890</v>
      </c>
    </row>
    <row r="16206" spans="1:5" ht="13.5" x14ac:dyDescent="0.25">
      <c r="A16206" s="83">
        <v>1114</v>
      </c>
      <c r="B16206" s="83" t="s">
        <v>11728</v>
      </c>
      <c r="C16206" s="83" t="s">
        <v>206</v>
      </c>
      <c r="D16206" s="84">
        <v>51.64</v>
      </c>
      <c r="E16206" s="522" t="s">
        <v>12890</v>
      </c>
    </row>
    <row r="16207" spans="1:5" ht="13.5" x14ac:dyDescent="0.25">
      <c r="A16207" s="83">
        <v>40873</v>
      </c>
      <c r="B16207" s="83" t="s">
        <v>11729</v>
      </c>
      <c r="C16207" s="83" t="s">
        <v>206</v>
      </c>
      <c r="D16207" s="84">
        <v>40.409999999999997</v>
      </c>
      <c r="E16207" s="522" t="s">
        <v>12890</v>
      </c>
    </row>
    <row r="16208" spans="1:5" ht="13.5" x14ac:dyDescent="0.25">
      <c r="A16208" s="83">
        <v>20214</v>
      </c>
      <c r="B16208" s="83" t="s">
        <v>11730</v>
      </c>
      <c r="C16208" s="83" t="s">
        <v>225</v>
      </c>
      <c r="D16208" s="84">
        <v>53.37</v>
      </c>
      <c r="E16208" s="522" t="s">
        <v>12890</v>
      </c>
    </row>
    <row r="16209" spans="1:5" ht="13.5" x14ac:dyDescent="0.25">
      <c r="A16209" s="83">
        <v>7237</v>
      </c>
      <c r="B16209" s="83" t="s">
        <v>11731</v>
      </c>
      <c r="C16209" s="83" t="s">
        <v>225</v>
      </c>
      <c r="D16209" s="84">
        <v>52.25</v>
      </c>
      <c r="E16209" s="522" t="s">
        <v>12890</v>
      </c>
    </row>
    <row r="16210" spans="1:5" ht="13.5" x14ac:dyDescent="0.25">
      <c r="A16210" s="83">
        <v>11757</v>
      </c>
      <c r="B16210" s="83" t="s">
        <v>11732</v>
      </c>
      <c r="C16210" s="83" t="s">
        <v>225</v>
      </c>
      <c r="D16210" s="84">
        <v>29.4</v>
      </c>
      <c r="E16210" s="522" t="s">
        <v>12890</v>
      </c>
    </row>
    <row r="16211" spans="1:5" ht="13.5" x14ac:dyDescent="0.25">
      <c r="A16211" s="83">
        <v>11758</v>
      </c>
      <c r="B16211" s="83" t="s">
        <v>11733</v>
      </c>
      <c r="C16211" s="83" t="s">
        <v>225</v>
      </c>
      <c r="D16211" s="84">
        <v>70.31</v>
      </c>
      <c r="E16211" s="522" t="s">
        <v>12890</v>
      </c>
    </row>
    <row r="16212" spans="1:5" ht="13.5" x14ac:dyDescent="0.25">
      <c r="A16212" s="83">
        <v>37526</v>
      </c>
      <c r="B16212" s="83" t="s">
        <v>11734</v>
      </c>
      <c r="C16212" s="83" t="s">
        <v>225</v>
      </c>
      <c r="D16212" s="84">
        <v>4.8499999999999996</v>
      </c>
      <c r="E16212" s="522" t="s">
        <v>12890</v>
      </c>
    </row>
    <row r="16213" spans="1:5" ht="13.5" x14ac:dyDescent="0.25">
      <c r="A16213" s="83">
        <v>6076</v>
      </c>
      <c r="B16213" s="83" t="s">
        <v>11735</v>
      </c>
      <c r="C16213" s="83" t="s">
        <v>229</v>
      </c>
      <c r="D16213" s="84">
        <v>98.54</v>
      </c>
      <c r="E16213" s="522" t="s">
        <v>12890</v>
      </c>
    </row>
    <row r="16214" spans="1:5" ht="13.5" x14ac:dyDescent="0.25">
      <c r="A16214" s="83">
        <v>13109</v>
      </c>
      <c r="B16214" s="83" t="s">
        <v>11736</v>
      </c>
      <c r="C16214" s="83" t="s">
        <v>225</v>
      </c>
      <c r="D16214" s="84">
        <v>307.39</v>
      </c>
      <c r="E16214" s="522" t="s">
        <v>12890</v>
      </c>
    </row>
    <row r="16215" spans="1:5" ht="13.5" x14ac:dyDescent="0.25">
      <c r="A16215" s="83">
        <v>13110</v>
      </c>
      <c r="B16215" s="83" t="s">
        <v>11737</v>
      </c>
      <c r="C16215" s="83" t="s">
        <v>225</v>
      </c>
      <c r="D16215" s="84">
        <v>404.54</v>
      </c>
      <c r="E16215" s="522" t="s">
        <v>12890</v>
      </c>
    </row>
    <row r="16216" spans="1:5" ht="13.5" x14ac:dyDescent="0.25">
      <c r="A16216" s="83">
        <v>7581</v>
      </c>
      <c r="B16216" s="83" t="s">
        <v>11738</v>
      </c>
      <c r="C16216" s="83" t="s">
        <v>225</v>
      </c>
      <c r="D16216" s="84">
        <v>4.97</v>
      </c>
      <c r="E16216" s="522" t="s">
        <v>12890</v>
      </c>
    </row>
    <row r="16217" spans="1:5" ht="13.5" x14ac:dyDescent="0.25">
      <c r="A16217" s="83">
        <v>4509</v>
      </c>
      <c r="B16217" s="83" t="s">
        <v>11739</v>
      </c>
      <c r="C16217" s="83" t="s">
        <v>206</v>
      </c>
      <c r="D16217" s="84">
        <v>3.98</v>
      </c>
      <c r="E16217" s="522" t="s">
        <v>12890</v>
      </c>
    </row>
    <row r="16218" spans="1:5" ht="13.5" x14ac:dyDescent="0.25">
      <c r="A16218" s="83">
        <v>4512</v>
      </c>
      <c r="B16218" s="83" t="s">
        <v>11740</v>
      </c>
      <c r="C16218" s="83" t="s">
        <v>206</v>
      </c>
      <c r="D16218" s="84">
        <v>1.9</v>
      </c>
      <c r="E16218" s="522" t="s">
        <v>12890</v>
      </c>
    </row>
    <row r="16219" spans="1:5" ht="13.5" x14ac:dyDescent="0.25">
      <c r="A16219" s="83">
        <v>4517</v>
      </c>
      <c r="B16219" s="83" t="s">
        <v>11741</v>
      </c>
      <c r="C16219" s="83" t="s">
        <v>206</v>
      </c>
      <c r="D16219" s="84">
        <v>2.74</v>
      </c>
      <c r="E16219" s="522" t="s">
        <v>12890</v>
      </c>
    </row>
    <row r="16220" spans="1:5" ht="13.5" x14ac:dyDescent="0.25">
      <c r="A16220" s="83">
        <v>20206</v>
      </c>
      <c r="B16220" s="83" t="s">
        <v>11742</v>
      </c>
      <c r="C16220" s="83" t="s">
        <v>206</v>
      </c>
      <c r="D16220" s="84">
        <v>10.31</v>
      </c>
      <c r="E16220" s="522" t="s">
        <v>12890</v>
      </c>
    </row>
    <row r="16221" spans="1:5" ht="13.5" x14ac:dyDescent="0.25">
      <c r="A16221" s="83">
        <v>4460</v>
      </c>
      <c r="B16221" s="83" t="s">
        <v>11743</v>
      </c>
      <c r="C16221" s="83" t="s">
        <v>206</v>
      </c>
      <c r="D16221" s="84">
        <v>10.58</v>
      </c>
      <c r="E16221" s="522" t="s">
        <v>12890</v>
      </c>
    </row>
    <row r="16222" spans="1:5" ht="13.5" x14ac:dyDescent="0.25">
      <c r="A16222" s="83">
        <v>4417</v>
      </c>
      <c r="B16222" s="83" t="s">
        <v>11744</v>
      </c>
      <c r="C16222" s="83" t="s">
        <v>206</v>
      </c>
      <c r="D16222" s="84">
        <v>8.16</v>
      </c>
      <c r="E16222" s="522" t="s">
        <v>12890</v>
      </c>
    </row>
    <row r="16223" spans="1:5" ht="13.5" x14ac:dyDescent="0.25">
      <c r="A16223" s="83">
        <v>4415</v>
      </c>
      <c r="B16223" s="83" t="s">
        <v>11745</v>
      </c>
      <c r="C16223" s="83" t="s">
        <v>206</v>
      </c>
      <c r="D16223" s="84">
        <v>5.67</v>
      </c>
      <c r="E16223" s="522" t="s">
        <v>12890</v>
      </c>
    </row>
    <row r="16224" spans="1:5" ht="13.5" x14ac:dyDescent="0.25">
      <c r="A16224" s="83">
        <v>37373</v>
      </c>
      <c r="B16224" s="83" t="s">
        <v>13635</v>
      </c>
      <c r="C16224" s="83" t="s">
        <v>547</v>
      </c>
      <c r="D16224" s="84">
        <v>0.06</v>
      </c>
      <c r="E16224" s="522" t="s">
        <v>12890</v>
      </c>
    </row>
    <row r="16225" spans="1:5" ht="13.5" x14ac:dyDescent="0.25">
      <c r="A16225" s="83">
        <v>40864</v>
      </c>
      <c r="B16225" s="83" t="s">
        <v>13636</v>
      </c>
      <c r="C16225" s="83" t="s">
        <v>232</v>
      </c>
      <c r="D16225" s="84">
        <v>11.8</v>
      </c>
      <c r="E16225" s="522" t="s">
        <v>12890</v>
      </c>
    </row>
    <row r="16226" spans="1:5" ht="13.5" x14ac:dyDescent="0.25">
      <c r="A16226" s="83">
        <v>4734</v>
      </c>
      <c r="B16226" s="83" t="s">
        <v>11748</v>
      </c>
      <c r="C16226" s="83" t="s">
        <v>229</v>
      </c>
      <c r="D16226" s="84">
        <v>413.86</v>
      </c>
      <c r="E16226" s="522" t="s">
        <v>12890</v>
      </c>
    </row>
    <row r="16227" spans="1:5" ht="13.5" x14ac:dyDescent="0.25">
      <c r="A16227" s="83">
        <v>6085</v>
      </c>
      <c r="B16227" s="83" t="s">
        <v>11749</v>
      </c>
      <c r="C16227" s="83" t="s">
        <v>7331</v>
      </c>
      <c r="D16227" s="84">
        <v>12.79</v>
      </c>
      <c r="E16227" s="522" t="s">
        <v>12890</v>
      </c>
    </row>
    <row r="16228" spans="1:5" ht="13.5" x14ac:dyDescent="0.25">
      <c r="A16228" s="83">
        <v>38396</v>
      </c>
      <c r="B16228" s="83" t="s">
        <v>11750</v>
      </c>
      <c r="C16228" s="83" t="s">
        <v>225</v>
      </c>
      <c r="D16228" s="84">
        <v>671.03</v>
      </c>
      <c r="E16228" s="522" t="s">
        <v>12890</v>
      </c>
    </row>
    <row r="16229" spans="1:5" ht="13.5" x14ac:dyDescent="0.25">
      <c r="A16229" s="83">
        <v>11622</v>
      </c>
      <c r="B16229" s="83" t="s">
        <v>11751</v>
      </c>
      <c r="C16229" s="83" t="s">
        <v>260</v>
      </c>
      <c r="D16229" s="84">
        <v>66.569999999999993</v>
      </c>
      <c r="E16229" s="522" t="s">
        <v>12890</v>
      </c>
    </row>
    <row r="16230" spans="1:5" ht="13.5" x14ac:dyDescent="0.25">
      <c r="A16230" s="83">
        <v>43143</v>
      </c>
      <c r="B16230" s="83" t="s">
        <v>11752</v>
      </c>
      <c r="C16230" s="83" t="s">
        <v>7331</v>
      </c>
      <c r="D16230" s="84">
        <v>25.14</v>
      </c>
      <c r="E16230" s="522" t="s">
        <v>12890</v>
      </c>
    </row>
    <row r="16231" spans="1:5" ht="13.5" x14ac:dyDescent="0.25">
      <c r="A16231" s="83">
        <v>7317</v>
      </c>
      <c r="B16231" s="83" t="s">
        <v>11753</v>
      </c>
      <c r="C16231" s="83" t="s">
        <v>260</v>
      </c>
      <c r="D16231" s="84">
        <v>38.67</v>
      </c>
      <c r="E16231" s="522" t="s">
        <v>12890</v>
      </c>
    </row>
    <row r="16232" spans="1:5" ht="13.5" x14ac:dyDescent="0.25">
      <c r="A16232" s="83">
        <v>142</v>
      </c>
      <c r="B16232" s="83" t="s">
        <v>11754</v>
      </c>
      <c r="C16232" s="83" t="s">
        <v>11755</v>
      </c>
      <c r="D16232" s="84">
        <v>31.41</v>
      </c>
      <c r="E16232" s="522" t="s">
        <v>12890</v>
      </c>
    </row>
    <row r="16233" spans="1:5" ht="13.5" x14ac:dyDescent="0.25">
      <c r="A16233" s="83">
        <v>43142</v>
      </c>
      <c r="B16233" s="83" t="s">
        <v>11756</v>
      </c>
      <c r="C16233" s="83" t="s">
        <v>7331</v>
      </c>
      <c r="D16233" s="84">
        <v>142.69</v>
      </c>
      <c r="E16233" s="522" t="s">
        <v>12890</v>
      </c>
    </row>
    <row r="16234" spans="1:5" ht="13.5" x14ac:dyDescent="0.25">
      <c r="A16234" s="83">
        <v>38123</v>
      </c>
      <c r="B16234" s="83" t="s">
        <v>11757</v>
      </c>
      <c r="C16234" s="83" t="s">
        <v>260</v>
      </c>
      <c r="D16234" s="84">
        <v>80.86</v>
      </c>
      <c r="E16234" s="522" t="s">
        <v>12890</v>
      </c>
    </row>
    <row r="16235" spans="1:5" ht="13.5" x14ac:dyDescent="0.25">
      <c r="A16235" s="83">
        <v>42699</v>
      </c>
      <c r="B16235" s="83" t="s">
        <v>13637</v>
      </c>
      <c r="C16235" s="83" t="s">
        <v>225</v>
      </c>
      <c r="D16235" s="84">
        <v>51.73</v>
      </c>
      <c r="E16235" s="522" t="s">
        <v>12890</v>
      </c>
    </row>
    <row r="16236" spans="1:5" ht="13.5" x14ac:dyDescent="0.25">
      <c r="A16236" s="83">
        <v>37743</v>
      </c>
      <c r="B16236" s="83" t="s">
        <v>11763</v>
      </c>
      <c r="C16236" s="83" t="s">
        <v>225</v>
      </c>
      <c r="D16236" s="84">
        <v>168608.39</v>
      </c>
      <c r="E16236" s="522" t="s">
        <v>12890</v>
      </c>
    </row>
    <row r="16237" spans="1:5" ht="13.5" x14ac:dyDescent="0.25">
      <c r="A16237" s="83">
        <v>37744</v>
      </c>
      <c r="B16237" s="83" t="s">
        <v>11764</v>
      </c>
      <c r="C16237" s="83" t="s">
        <v>225</v>
      </c>
      <c r="D16237" s="84">
        <v>198251.74</v>
      </c>
      <c r="E16237" s="522" t="s">
        <v>12890</v>
      </c>
    </row>
    <row r="16238" spans="1:5" ht="13.5" x14ac:dyDescent="0.25">
      <c r="A16238" s="83">
        <v>37741</v>
      </c>
      <c r="B16238" s="83" t="s">
        <v>11765</v>
      </c>
      <c r="C16238" s="83" t="s">
        <v>225</v>
      </c>
      <c r="D16238" s="84">
        <v>153314.68</v>
      </c>
      <c r="E16238" s="522" t="s">
        <v>12890</v>
      </c>
    </row>
    <row r="16239" spans="1:5" ht="13.5" x14ac:dyDescent="0.25">
      <c r="A16239" s="83">
        <v>39396</v>
      </c>
      <c r="B16239" s="83" t="s">
        <v>11766</v>
      </c>
      <c r="C16239" s="83" t="s">
        <v>225</v>
      </c>
      <c r="D16239" s="84">
        <v>77.099999999999994</v>
      </c>
      <c r="E16239" s="522" t="s">
        <v>12890</v>
      </c>
    </row>
    <row r="16240" spans="1:5" ht="13.5" x14ac:dyDescent="0.25">
      <c r="A16240" s="83">
        <v>39392</v>
      </c>
      <c r="B16240" s="83" t="s">
        <v>11767</v>
      </c>
      <c r="C16240" s="83" t="s">
        <v>225</v>
      </c>
      <c r="D16240" s="84">
        <v>86.97</v>
      </c>
      <c r="E16240" s="522" t="s">
        <v>12890</v>
      </c>
    </row>
    <row r="16241" spans="1:5" ht="13.5" x14ac:dyDescent="0.25">
      <c r="A16241" s="83">
        <v>39393</v>
      </c>
      <c r="B16241" s="83" t="s">
        <v>11768</v>
      </c>
      <c r="C16241" s="83" t="s">
        <v>225</v>
      </c>
      <c r="D16241" s="84">
        <v>53.79</v>
      </c>
      <c r="E16241" s="522" t="s">
        <v>12890</v>
      </c>
    </row>
    <row r="16242" spans="1:5" ht="13.5" x14ac:dyDescent="0.25">
      <c r="A16242" s="83">
        <v>39394</v>
      </c>
      <c r="B16242" s="83" t="s">
        <v>11769</v>
      </c>
      <c r="C16242" s="83" t="s">
        <v>225</v>
      </c>
      <c r="D16242" s="84">
        <v>60.54</v>
      </c>
      <c r="E16242" s="522" t="s">
        <v>12890</v>
      </c>
    </row>
    <row r="16243" spans="1:5" ht="13.5" x14ac:dyDescent="0.25">
      <c r="A16243" s="83">
        <v>39395</v>
      </c>
      <c r="B16243" s="83" t="s">
        <v>11770</v>
      </c>
      <c r="C16243" s="83" t="s">
        <v>225</v>
      </c>
      <c r="D16243" s="84">
        <v>56.3</v>
      </c>
      <c r="E16243" s="522" t="s">
        <v>12890</v>
      </c>
    </row>
    <row r="16244" spans="1:5" ht="13.5" x14ac:dyDescent="0.25">
      <c r="A16244" s="83">
        <v>14618</v>
      </c>
      <c r="B16244" s="83" t="s">
        <v>11771</v>
      </c>
      <c r="C16244" s="83" t="s">
        <v>225</v>
      </c>
      <c r="D16244" s="84">
        <v>1280.52</v>
      </c>
      <c r="E16244" s="522" t="s">
        <v>12890</v>
      </c>
    </row>
    <row r="16245" spans="1:5" ht="13.5" x14ac:dyDescent="0.25">
      <c r="A16245" s="83">
        <v>40269</v>
      </c>
      <c r="B16245" s="83" t="s">
        <v>11772</v>
      </c>
      <c r="C16245" s="83" t="s">
        <v>225</v>
      </c>
      <c r="D16245" s="84">
        <v>5159.13</v>
      </c>
      <c r="E16245" s="522" t="s">
        <v>12890</v>
      </c>
    </row>
    <row r="16246" spans="1:5" ht="13.5" x14ac:dyDescent="0.25">
      <c r="A16246" s="83">
        <v>6110</v>
      </c>
      <c r="B16246" s="83" t="s">
        <v>13638</v>
      </c>
      <c r="C16246" s="83" t="s">
        <v>547</v>
      </c>
      <c r="D16246" s="84">
        <v>22.85</v>
      </c>
      <c r="E16246" s="522" t="s">
        <v>12890</v>
      </c>
    </row>
    <row r="16247" spans="1:5" ht="13.5" x14ac:dyDescent="0.25">
      <c r="A16247" s="83">
        <v>40910</v>
      </c>
      <c r="B16247" s="83" t="s">
        <v>11774</v>
      </c>
      <c r="C16247" s="83" t="s">
        <v>232</v>
      </c>
      <c r="D16247" s="84">
        <v>4016.88</v>
      </c>
      <c r="E16247" s="522" t="s">
        <v>12890</v>
      </c>
    </row>
    <row r="16248" spans="1:5" ht="13.5" x14ac:dyDescent="0.25">
      <c r="A16248" s="83">
        <v>6111</v>
      </c>
      <c r="B16248" s="83" t="s">
        <v>11775</v>
      </c>
      <c r="C16248" s="83" t="s">
        <v>547</v>
      </c>
      <c r="D16248" s="84">
        <v>13.3</v>
      </c>
      <c r="E16248" s="522" t="s">
        <v>12890</v>
      </c>
    </row>
    <row r="16249" spans="1:5" ht="13.5" x14ac:dyDescent="0.25">
      <c r="A16249" s="83">
        <v>41084</v>
      </c>
      <c r="B16249" s="83" t="s">
        <v>11776</v>
      </c>
      <c r="C16249" s="83" t="s">
        <v>232</v>
      </c>
      <c r="D16249" s="84">
        <v>2337.17</v>
      </c>
      <c r="E16249" s="522" t="s">
        <v>12890</v>
      </c>
    </row>
    <row r="16250" spans="1:5" ht="13.5" x14ac:dyDescent="0.25">
      <c r="A16250" s="83">
        <v>44535</v>
      </c>
      <c r="B16250" s="83" t="s">
        <v>11777</v>
      </c>
      <c r="C16250" s="83" t="s">
        <v>229</v>
      </c>
      <c r="D16250" s="84">
        <v>50.38</v>
      </c>
      <c r="E16250" s="522" t="s">
        <v>12890</v>
      </c>
    </row>
    <row r="16251" spans="1:5" ht="13.5" x14ac:dyDescent="0.25">
      <c r="A16251" s="83">
        <v>44945</v>
      </c>
      <c r="B16251" s="83" t="s">
        <v>13639</v>
      </c>
      <c r="C16251" s="83" t="s">
        <v>225</v>
      </c>
      <c r="D16251" s="84">
        <v>8.4499999999999993</v>
      </c>
      <c r="E16251" s="522" t="s">
        <v>12890</v>
      </c>
    </row>
    <row r="16252" spans="1:5" ht="13.5" x14ac:dyDescent="0.25">
      <c r="A16252" s="83">
        <v>38637</v>
      </c>
      <c r="B16252" s="83" t="s">
        <v>11778</v>
      </c>
      <c r="C16252" s="83" t="s">
        <v>225</v>
      </c>
      <c r="D16252" s="84">
        <v>221.9</v>
      </c>
      <c r="E16252" s="522" t="s">
        <v>12890</v>
      </c>
    </row>
    <row r="16253" spans="1:5" ht="13.5" x14ac:dyDescent="0.25">
      <c r="A16253" s="83">
        <v>6150</v>
      </c>
      <c r="B16253" s="83" t="s">
        <v>11779</v>
      </c>
      <c r="C16253" s="83" t="s">
        <v>225</v>
      </c>
      <c r="D16253" s="84">
        <v>224.61</v>
      </c>
      <c r="E16253" s="522" t="s">
        <v>12890</v>
      </c>
    </row>
    <row r="16254" spans="1:5" ht="13.5" x14ac:dyDescent="0.25">
      <c r="A16254" s="83">
        <v>6136</v>
      </c>
      <c r="B16254" s="83" t="s">
        <v>11780</v>
      </c>
      <c r="C16254" s="83" t="s">
        <v>225</v>
      </c>
      <c r="D16254" s="84">
        <v>176.56</v>
      </c>
      <c r="E16254" s="522" t="s">
        <v>12890</v>
      </c>
    </row>
    <row r="16255" spans="1:5" ht="13.5" x14ac:dyDescent="0.25">
      <c r="A16255" s="83">
        <v>38638</v>
      </c>
      <c r="B16255" s="83" t="s">
        <v>11781</v>
      </c>
      <c r="C16255" s="83" t="s">
        <v>225</v>
      </c>
      <c r="D16255" s="84">
        <v>186.99</v>
      </c>
      <c r="E16255" s="522" t="s">
        <v>12890</v>
      </c>
    </row>
    <row r="16256" spans="1:5" ht="13.5" x14ac:dyDescent="0.25">
      <c r="A16256" s="83">
        <v>20262</v>
      </c>
      <c r="B16256" s="83" t="s">
        <v>11782</v>
      </c>
      <c r="C16256" s="83" t="s">
        <v>225</v>
      </c>
      <c r="D16256" s="84">
        <v>15.47</v>
      </c>
      <c r="E16256" s="522" t="s">
        <v>12890</v>
      </c>
    </row>
    <row r="16257" spans="1:5" ht="13.5" x14ac:dyDescent="0.25">
      <c r="A16257" s="83">
        <v>6145</v>
      </c>
      <c r="B16257" s="83" t="s">
        <v>11784</v>
      </c>
      <c r="C16257" s="83" t="s">
        <v>225</v>
      </c>
      <c r="D16257" s="84">
        <v>17.100000000000001</v>
      </c>
      <c r="E16257" s="522" t="s">
        <v>12890</v>
      </c>
    </row>
    <row r="16258" spans="1:5" ht="13.5" x14ac:dyDescent="0.25">
      <c r="A16258" s="83">
        <v>6149</v>
      </c>
      <c r="B16258" s="83" t="s">
        <v>11785</v>
      </c>
      <c r="C16258" s="83" t="s">
        <v>225</v>
      </c>
      <c r="D16258" s="84">
        <v>11.3</v>
      </c>
      <c r="E16258" s="522" t="s">
        <v>12890</v>
      </c>
    </row>
    <row r="16259" spans="1:5" ht="13.5" x14ac:dyDescent="0.25">
      <c r="A16259" s="83">
        <v>6146</v>
      </c>
      <c r="B16259" s="83" t="s">
        <v>11786</v>
      </c>
      <c r="C16259" s="83" t="s">
        <v>225</v>
      </c>
      <c r="D16259" s="84">
        <v>16.239999999999998</v>
      </c>
      <c r="E16259" s="522" t="s">
        <v>12890</v>
      </c>
    </row>
    <row r="16260" spans="1:5" ht="13.5" x14ac:dyDescent="0.25">
      <c r="A16260" s="83">
        <v>44536</v>
      </c>
      <c r="B16260" s="83" t="s">
        <v>11787</v>
      </c>
      <c r="C16260" s="83" t="s">
        <v>260</v>
      </c>
      <c r="D16260" s="84">
        <v>2.64</v>
      </c>
      <c r="E16260" s="522" t="s">
        <v>12890</v>
      </c>
    </row>
    <row r="16261" spans="1:5" ht="13.5" x14ac:dyDescent="0.25">
      <c r="A16261" s="83">
        <v>39961</v>
      </c>
      <c r="B16261" s="83" t="s">
        <v>11788</v>
      </c>
      <c r="C16261" s="83" t="s">
        <v>225</v>
      </c>
      <c r="D16261" s="84">
        <v>20.75</v>
      </c>
      <c r="E16261" s="522" t="s">
        <v>12890</v>
      </c>
    </row>
    <row r="16262" spans="1:5" ht="13.5" x14ac:dyDescent="0.25">
      <c r="A16262" s="83">
        <v>42433</v>
      </c>
      <c r="B16262" s="83" t="s">
        <v>11789</v>
      </c>
      <c r="C16262" s="83" t="s">
        <v>225</v>
      </c>
      <c r="D16262" s="84">
        <v>4747</v>
      </c>
      <c r="E16262" s="522" t="s">
        <v>12890</v>
      </c>
    </row>
    <row r="16263" spans="1:5" ht="13.5" x14ac:dyDescent="0.25">
      <c r="A16263" s="83">
        <v>42434</v>
      </c>
      <c r="B16263" s="83" t="s">
        <v>11790</v>
      </c>
      <c r="C16263" s="83" t="s">
        <v>225</v>
      </c>
      <c r="D16263" s="84">
        <v>5129.83</v>
      </c>
      <c r="E16263" s="522" t="s">
        <v>12890</v>
      </c>
    </row>
    <row r="16264" spans="1:5" ht="13.5" x14ac:dyDescent="0.25">
      <c r="A16264" s="83">
        <v>42435</v>
      </c>
      <c r="B16264" s="83" t="s">
        <v>11791</v>
      </c>
      <c r="C16264" s="83" t="s">
        <v>225</v>
      </c>
      <c r="D16264" s="84">
        <v>2558.0500000000002</v>
      </c>
      <c r="E16264" s="522" t="s">
        <v>12890</v>
      </c>
    </row>
    <row r="16265" spans="1:5" ht="13.5" x14ac:dyDescent="0.25">
      <c r="A16265" s="83">
        <v>38061</v>
      </c>
      <c r="B16265" s="83" t="s">
        <v>11792</v>
      </c>
      <c r="C16265" s="83" t="s">
        <v>225</v>
      </c>
      <c r="D16265" s="84">
        <v>36.72</v>
      </c>
      <c r="E16265" s="522" t="s">
        <v>12890</v>
      </c>
    </row>
    <row r="16266" spans="1:5" ht="13.5" x14ac:dyDescent="0.25">
      <c r="A16266" s="83">
        <v>20250</v>
      </c>
      <c r="B16266" s="83" t="s">
        <v>13640</v>
      </c>
      <c r="C16266" s="83" t="s">
        <v>260</v>
      </c>
      <c r="D16266" s="84">
        <v>21.85</v>
      </c>
      <c r="E16266" s="522" t="s">
        <v>12890</v>
      </c>
    </row>
    <row r="16267" spans="1:5" ht="13.5" x14ac:dyDescent="0.25">
      <c r="A16267" s="83">
        <v>13388</v>
      </c>
      <c r="B16267" s="83" t="s">
        <v>11794</v>
      </c>
      <c r="C16267" s="83" t="s">
        <v>260</v>
      </c>
      <c r="D16267" s="84">
        <v>131.38999999999999</v>
      </c>
      <c r="E16267" s="522" t="s">
        <v>12890</v>
      </c>
    </row>
    <row r="16268" spans="1:5" ht="13.5" x14ac:dyDescent="0.25">
      <c r="A16268" s="83">
        <v>39914</v>
      </c>
      <c r="B16268" s="83" t="s">
        <v>11795</v>
      </c>
      <c r="C16268" s="83" t="s">
        <v>260</v>
      </c>
      <c r="D16268" s="84">
        <v>241.72</v>
      </c>
      <c r="E16268" s="522" t="s">
        <v>12890</v>
      </c>
    </row>
    <row r="16269" spans="1:5" ht="13.5" x14ac:dyDescent="0.25">
      <c r="A16269" s="83">
        <v>12732</v>
      </c>
      <c r="B16269" s="83" t="s">
        <v>11796</v>
      </c>
      <c r="C16269" s="83" t="s">
        <v>225</v>
      </c>
      <c r="D16269" s="84">
        <v>278.91000000000003</v>
      </c>
      <c r="E16269" s="522" t="s">
        <v>12890</v>
      </c>
    </row>
    <row r="16270" spans="1:5" ht="13.5" x14ac:dyDescent="0.25">
      <c r="A16270" s="83">
        <v>6160</v>
      </c>
      <c r="B16270" s="83" t="s">
        <v>13641</v>
      </c>
      <c r="C16270" s="83" t="s">
        <v>547</v>
      </c>
      <c r="D16270" s="84">
        <v>21.1</v>
      </c>
      <c r="E16270" s="522" t="s">
        <v>12890</v>
      </c>
    </row>
    <row r="16271" spans="1:5" ht="13.5" x14ac:dyDescent="0.25">
      <c r="A16271" s="83">
        <v>41087</v>
      </c>
      <c r="B16271" s="83" t="s">
        <v>11798</v>
      </c>
      <c r="C16271" s="83" t="s">
        <v>232</v>
      </c>
      <c r="D16271" s="84">
        <v>3706.85</v>
      </c>
      <c r="E16271" s="522" t="s">
        <v>12890</v>
      </c>
    </row>
    <row r="16272" spans="1:5" ht="13.5" x14ac:dyDescent="0.25">
      <c r="A16272" s="83">
        <v>6166</v>
      </c>
      <c r="B16272" s="83" t="s">
        <v>13642</v>
      </c>
      <c r="C16272" s="83" t="s">
        <v>547</v>
      </c>
      <c r="D16272" s="84">
        <v>24.79</v>
      </c>
      <c r="E16272" s="522" t="s">
        <v>12890</v>
      </c>
    </row>
    <row r="16273" spans="1:5" ht="13.5" x14ac:dyDescent="0.25">
      <c r="A16273" s="83">
        <v>41088</v>
      </c>
      <c r="B16273" s="83" t="s">
        <v>11800</v>
      </c>
      <c r="C16273" s="83" t="s">
        <v>232</v>
      </c>
      <c r="D16273" s="84">
        <v>4356.0200000000004</v>
      </c>
      <c r="E16273" s="522" t="s">
        <v>12890</v>
      </c>
    </row>
    <row r="16274" spans="1:5" ht="13.5" x14ac:dyDescent="0.25">
      <c r="A16274" s="83">
        <v>20232</v>
      </c>
      <c r="B16274" s="83" t="s">
        <v>11801</v>
      </c>
      <c r="C16274" s="83" t="s">
        <v>206</v>
      </c>
      <c r="D16274" s="84">
        <v>52.67</v>
      </c>
      <c r="E16274" s="522" t="s">
        <v>12890</v>
      </c>
    </row>
    <row r="16275" spans="1:5" ht="13.5" x14ac:dyDescent="0.25">
      <c r="A16275" s="83">
        <v>10856</v>
      </c>
      <c r="B16275" s="83" t="s">
        <v>11802</v>
      </c>
      <c r="C16275" s="83" t="s">
        <v>206</v>
      </c>
      <c r="D16275" s="84">
        <v>114.78</v>
      </c>
      <c r="E16275" s="522" t="s">
        <v>12890</v>
      </c>
    </row>
    <row r="16276" spans="1:5" ht="13.5" x14ac:dyDescent="0.25">
      <c r="A16276" s="83">
        <v>4828</v>
      </c>
      <c r="B16276" s="83" t="s">
        <v>11803</v>
      </c>
      <c r="C16276" s="83" t="s">
        <v>206</v>
      </c>
      <c r="D16276" s="84">
        <v>32.51</v>
      </c>
      <c r="E16276" s="522" t="s">
        <v>12890</v>
      </c>
    </row>
    <row r="16277" spans="1:5" ht="13.5" x14ac:dyDescent="0.25">
      <c r="A16277" s="83">
        <v>20249</v>
      </c>
      <c r="B16277" s="83" t="s">
        <v>11804</v>
      </c>
      <c r="C16277" s="83" t="s">
        <v>206</v>
      </c>
      <c r="D16277" s="84">
        <v>17.8</v>
      </c>
      <c r="E16277" s="522" t="s">
        <v>12890</v>
      </c>
    </row>
    <row r="16278" spans="1:5" ht="13.5" x14ac:dyDescent="0.25">
      <c r="A16278" s="83">
        <v>11609</v>
      </c>
      <c r="B16278" s="83" t="s">
        <v>11805</v>
      </c>
      <c r="C16278" s="83" t="s">
        <v>7331</v>
      </c>
      <c r="D16278" s="84">
        <v>11.06</v>
      </c>
      <c r="E16278" s="522" t="s">
        <v>12890</v>
      </c>
    </row>
    <row r="16279" spans="1:5" ht="13.5" x14ac:dyDescent="0.25">
      <c r="A16279" s="83">
        <v>20083</v>
      </c>
      <c r="B16279" s="83" t="s">
        <v>11806</v>
      </c>
      <c r="C16279" s="83" t="s">
        <v>225</v>
      </c>
      <c r="D16279" s="84">
        <v>84.29</v>
      </c>
      <c r="E16279" s="522" t="s">
        <v>12890</v>
      </c>
    </row>
    <row r="16280" spans="1:5" ht="13.5" x14ac:dyDescent="0.25">
      <c r="A16280" s="83">
        <v>10691</v>
      </c>
      <c r="B16280" s="83" t="s">
        <v>11807</v>
      </c>
      <c r="C16280" s="83" t="s">
        <v>7331</v>
      </c>
      <c r="D16280" s="84">
        <v>73.569999999999993</v>
      </c>
      <c r="E16280" s="522" t="s">
        <v>12890</v>
      </c>
    </row>
    <row r="16281" spans="1:5" ht="13.5" x14ac:dyDescent="0.25">
      <c r="A16281" s="83">
        <v>12295</v>
      </c>
      <c r="B16281" s="83" t="s">
        <v>11808</v>
      </c>
      <c r="C16281" s="83" t="s">
        <v>225</v>
      </c>
      <c r="D16281" s="84">
        <v>2.92</v>
      </c>
      <c r="E16281" s="522" t="s">
        <v>12890</v>
      </c>
    </row>
    <row r="16282" spans="1:5" ht="13.5" x14ac:dyDescent="0.25">
      <c r="A16282" s="83">
        <v>12296</v>
      </c>
      <c r="B16282" s="83" t="s">
        <v>11809</v>
      </c>
      <c r="C16282" s="83" t="s">
        <v>225</v>
      </c>
      <c r="D16282" s="84">
        <v>3.77</v>
      </c>
      <c r="E16282" s="522" t="s">
        <v>12890</v>
      </c>
    </row>
    <row r="16283" spans="1:5" ht="13.5" x14ac:dyDescent="0.25">
      <c r="A16283" s="83">
        <v>12294</v>
      </c>
      <c r="B16283" s="83" t="s">
        <v>11810</v>
      </c>
      <c r="C16283" s="83" t="s">
        <v>225</v>
      </c>
      <c r="D16283" s="84">
        <v>9.07</v>
      </c>
      <c r="E16283" s="522" t="s">
        <v>12890</v>
      </c>
    </row>
    <row r="16284" spans="1:5" ht="13.5" x14ac:dyDescent="0.25">
      <c r="A16284" s="83">
        <v>14543</v>
      </c>
      <c r="B16284" s="83" t="s">
        <v>11811</v>
      </c>
      <c r="C16284" s="83" t="s">
        <v>225</v>
      </c>
      <c r="D16284" s="84">
        <v>6.47</v>
      </c>
      <c r="E16284" s="522" t="s">
        <v>12890</v>
      </c>
    </row>
    <row r="16285" spans="1:5" ht="13.5" x14ac:dyDescent="0.25">
      <c r="A16285" s="83">
        <v>13329</v>
      </c>
      <c r="B16285" s="83" t="s">
        <v>11812</v>
      </c>
      <c r="C16285" s="83" t="s">
        <v>225</v>
      </c>
      <c r="D16285" s="84">
        <v>3.8</v>
      </c>
      <c r="E16285" s="522" t="s">
        <v>12890</v>
      </c>
    </row>
    <row r="16286" spans="1:5" ht="13.5" x14ac:dyDescent="0.25">
      <c r="A16286" s="83">
        <v>21047</v>
      </c>
      <c r="B16286" s="83" t="s">
        <v>13643</v>
      </c>
      <c r="C16286" s="83" t="s">
        <v>225</v>
      </c>
      <c r="D16286" s="84">
        <v>60.26</v>
      </c>
      <c r="E16286" s="522" t="s">
        <v>12890</v>
      </c>
    </row>
    <row r="16287" spans="1:5" ht="13.5" x14ac:dyDescent="0.25">
      <c r="A16287" s="83">
        <v>21042</v>
      </c>
      <c r="B16287" s="83" t="s">
        <v>13644</v>
      </c>
      <c r="C16287" s="83" t="s">
        <v>225</v>
      </c>
      <c r="D16287" s="84">
        <v>46.45</v>
      </c>
      <c r="E16287" s="522" t="s">
        <v>12890</v>
      </c>
    </row>
    <row r="16288" spans="1:5" ht="13.5" x14ac:dyDescent="0.25">
      <c r="A16288" s="83">
        <v>21043</v>
      </c>
      <c r="B16288" s="83" t="s">
        <v>13645</v>
      </c>
      <c r="C16288" s="83" t="s">
        <v>225</v>
      </c>
      <c r="D16288" s="84">
        <v>58.67</v>
      </c>
      <c r="E16288" s="522" t="s">
        <v>12890</v>
      </c>
    </row>
    <row r="16289" spans="1:5" ht="13.5" x14ac:dyDescent="0.25">
      <c r="A16289" s="83">
        <v>21044</v>
      </c>
      <c r="B16289" s="83" t="s">
        <v>13646</v>
      </c>
      <c r="C16289" s="83" t="s">
        <v>225</v>
      </c>
      <c r="D16289" s="84">
        <v>40.880000000000003</v>
      </c>
      <c r="E16289" s="522" t="s">
        <v>12890</v>
      </c>
    </row>
    <row r="16290" spans="1:5" ht="13.5" x14ac:dyDescent="0.25">
      <c r="A16290" s="83">
        <v>21045</v>
      </c>
      <c r="B16290" s="83" t="s">
        <v>13647</v>
      </c>
      <c r="C16290" s="83" t="s">
        <v>225</v>
      </c>
      <c r="D16290" s="84">
        <v>55.99</v>
      </c>
      <c r="E16290" s="522" t="s">
        <v>12890</v>
      </c>
    </row>
    <row r="16291" spans="1:5" ht="13.5" x14ac:dyDescent="0.25">
      <c r="A16291" s="83">
        <v>21041</v>
      </c>
      <c r="B16291" s="83" t="s">
        <v>13648</v>
      </c>
      <c r="C16291" s="83" t="s">
        <v>225</v>
      </c>
      <c r="D16291" s="84">
        <v>48.28</v>
      </c>
      <c r="E16291" s="522" t="s">
        <v>12890</v>
      </c>
    </row>
    <row r="16292" spans="1:5" ht="13.5" x14ac:dyDescent="0.25">
      <c r="A16292" s="83">
        <v>21040</v>
      </c>
      <c r="B16292" s="83" t="s">
        <v>13649</v>
      </c>
      <c r="C16292" s="83" t="s">
        <v>225</v>
      </c>
      <c r="D16292" s="84">
        <v>40</v>
      </c>
      <c r="E16292" s="522" t="s">
        <v>12890</v>
      </c>
    </row>
    <row r="16293" spans="1:5" ht="13.5" x14ac:dyDescent="0.25">
      <c r="A16293" s="83">
        <v>14149</v>
      </c>
      <c r="B16293" s="83" t="s">
        <v>11820</v>
      </c>
      <c r="C16293" s="83" t="s">
        <v>9905</v>
      </c>
      <c r="D16293" s="84">
        <v>190.4</v>
      </c>
      <c r="E16293" s="522" t="s">
        <v>12890</v>
      </c>
    </row>
    <row r="16294" spans="1:5" ht="13.5" x14ac:dyDescent="0.25">
      <c r="A16294" s="83">
        <v>38099</v>
      </c>
      <c r="B16294" s="83" t="s">
        <v>11821</v>
      </c>
      <c r="C16294" s="83" t="s">
        <v>225</v>
      </c>
      <c r="D16294" s="84">
        <v>1.68</v>
      </c>
      <c r="E16294" s="522" t="s">
        <v>12890</v>
      </c>
    </row>
    <row r="16295" spans="1:5" ht="13.5" x14ac:dyDescent="0.25">
      <c r="A16295" s="83">
        <v>38100</v>
      </c>
      <c r="B16295" s="83" t="s">
        <v>11822</v>
      </c>
      <c r="C16295" s="83" t="s">
        <v>225</v>
      </c>
      <c r="D16295" s="84">
        <v>2.75</v>
      </c>
      <c r="E16295" s="522" t="s">
        <v>12890</v>
      </c>
    </row>
    <row r="16296" spans="1:5" ht="13.5" x14ac:dyDescent="0.25">
      <c r="A16296" s="83">
        <v>7576</v>
      </c>
      <c r="B16296" s="83" t="s">
        <v>11824</v>
      </c>
      <c r="C16296" s="83" t="s">
        <v>225</v>
      </c>
      <c r="D16296" s="84">
        <v>204.18</v>
      </c>
      <c r="E16296" s="522" t="s">
        <v>12890</v>
      </c>
    </row>
    <row r="16297" spans="1:5" ht="13.5" x14ac:dyDescent="0.25">
      <c r="A16297" s="83">
        <v>3384</v>
      </c>
      <c r="B16297" s="83" t="s">
        <v>11825</v>
      </c>
      <c r="C16297" s="83" t="s">
        <v>225</v>
      </c>
      <c r="D16297" s="84">
        <v>7.73</v>
      </c>
      <c r="E16297" s="522" t="s">
        <v>12890</v>
      </c>
    </row>
    <row r="16298" spans="1:5" ht="13.5" x14ac:dyDescent="0.25">
      <c r="A16298" s="83">
        <v>7572</v>
      </c>
      <c r="B16298" s="83" t="s">
        <v>11826</v>
      </c>
      <c r="C16298" s="83" t="s">
        <v>225</v>
      </c>
      <c r="D16298" s="84">
        <v>6</v>
      </c>
      <c r="E16298" s="522" t="s">
        <v>12890</v>
      </c>
    </row>
    <row r="16299" spans="1:5" ht="13.5" x14ac:dyDescent="0.25">
      <c r="A16299" s="83">
        <v>3396</v>
      </c>
      <c r="B16299" s="83" t="s">
        <v>11827</v>
      </c>
      <c r="C16299" s="83" t="s">
        <v>225</v>
      </c>
      <c r="D16299" s="84">
        <v>4.0599999999999996</v>
      </c>
      <c r="E16299" s="522" t="s">
        <v>12890</v>
      </c>
    </row>
    <row r="16300" spans="1:5" ht="13.5" x14ac:dyDescent="0.25">
      <c r="A16300" s="83">
        <v>37590</v>
      </c>
      <c r="B16300" s="83" t="s">
        <v>11828</v>
      </c>
      <c r="C16300" s="83" t="s">
        <v>225</v>
      </c>
      <c r="D16300" s="84">
        <v>21.92</v>
      </c>
      <c r="E16300" s="522" t="s">
        <v>12890</v>
      </c>
    </row>
    <row r="16301" spans="1:5" ht="13.5" x14ac:dyDescent="0.25">
      <c r="A16301" s="83">
        <v>37591</v>
      </c>
      <c r="B16301" s="83" t="s">
        <v>11829</v>
      </c>
      <c r="C16301" s="83" t="s">
        <v>225</v>
      </c>
      <c r="D16301" s="84">
        <v>26.35</v>
      </c>
      <c r="E16301" s="522" t="s">
        <v>12890</v>
      </c>
    </row>
    <row r="16302" spans="1:5" ht="13.5" x14ac:dyDescent="0.25">
      <c r="A16302" s="83">
        <v>12626</v>
      </c>
      <c r="B16302" s="83" t="s">
        <v>13650</v>
      </c>
      <c r="C16302" s="83" t="s">
        <v>225</v>
      </c>
      <c r="D16302" s="84">
        <v>65.44</v>
      </c>
      <c r="E16302" s="522" t="s">
        <v>12890</v>
      </c>
    </row>
    <row r="16303" spans="1:5" ht="13.5" x14ac:dyDescent="0.25">
      <c r="A16303" s="83">
        <v>11033</v>
      </c>
      <c r="B16303" s="83" t="s">
        <v>11831</v>
      </c>
      <c r="C16303" s="83" t="s">
        <v>225</v>
      </c>
      <c r="D16303" s="84">
        <v>9.42</v>
      </c>
      <c r="E16303" s="522" t="s">
        <v>12890</v>
      </c>
    </row>
    <row r="16304" spans="1:5" ht="13.5" x14ac:dyDescent="0.25">
      <c r="A16304" s="83">
        <v>390</v>
      </c>
      <c r="B16304" s="83" t="s">
        <v>11832</v>
      </c>
      <c r="C16304" s="83" t="s">
        <v>225</v>
      </c>
      <c r="D16304" s="84">
        <v>7.34</v>
      </c>
      <c r="E16304" s="522" t="s">
        <v>12890</v>
      </c>
    </row>
    <row r="16305" spans="1:5" ht="13.5" x14ac:dyDescent="0.25">
      <c r="A16305" s="83">
        <v>42436</v>
      </c>
      <c r="B16305" s="83" t="s">
        <v>11833</v>
      </c>
      <c r="C16305" s="83" t="s">
        <v>225</v>
      </c>
      <c r="D16305" s="84">
        <v>2677.55</v>
      </c>
      <c r="E16305" s="522" t="s">
        <v>12890</v>
      </c>
    </row>
    <row r="16306" spans="1:5" ht="13.5" x14ac:dyDescent="0.25">
      <c r="A16306" s="83">
        <v>6193</v>
      </c>
      <c r="B16306" s="83" t="s">
        <v>11834</v>
      </c>
      <c r="C16306" s="83" t="s">
        <v>206</v>
      </c>
      <c r="D16306" s="84">
        <v>21.19</v>
      </c>
      <c r="E16306" s="522" t="s">
        <v>12890</v>
      </c>
    </row>
    <row r="16307" spans="1:5" ht="13.5" x14ac:dyDescent="0.25">
      <c r="A16307" s="83">
        <v>6194</v>
      </c>
      <c r="B16307" s="83" t="s">
        <v>11835</v>
      </c>
      <c r="C16307" s="83" t="s">
        <v>206</v>
      </c>
      <c r="D16307" s="84">
        <v>5.59</v>
      </c>
      <c r="E16307" s="522" t="s">
        <v>12890</v>
      </c>
    </row>
    <row r="16308" spans="1:5" ht="13.5" x14ac:dyDescent="0.25">
      <c r="A16308" s="83">
        <v>10567</v>
      </c>
      <c r="B16308" s="83" t="s">
        <v>11836</v>
      </c>
      <c r="C16308" s="83" t="s">
        <v>206</v>
      </c>
      <c r="D16308" s="84">
        <v>8.86</v>
      </c>
      <c r="E16308" s="522" t="s">
        <v>12890</v>
      </c>
    </row>
    <row r="16309" spans="1:5" ht="13.5" x14ac:dyDescent="0.25">
      <c r="A16309" s="83">
        <v>6212</v>
      </c>
      <c r="B16309" s="83" t="s">
        <v>11837</v>
      </c>
      <c r="C16309" s="83" t="s">
        <v>206</v>
      </c>
      <c r="D16309" s="84">
        <v>13</v>
      </c>
      <c r="E16309" s="522" t="s">
        <v>12890</v>
      </c>
    </row>
    <row r="16310" spans="1:5" ht="13.5" x14ac:dyDescent="0.25">
      <c r="A16310" s="83">
        <v>3993</v>
      </c>
      <c r="B16310" s="83" t="s">
        <v>11838</v>
      </c>
      <c r="C16310" s="83" t="s">
        <v>184</v>
      </c>
      <c r="D16310" s="84">
        <v>137.01</v>
      </c>
      <c r="E16310" s="522" t="s">
        <v>12890</v>
      </c>
    </row>
    <row r="16311" spans="1:5" ht="13.5" x14ac:dyDescent="0.25">
      <c r="A16311" s="83">
        <v>3990</v>
      </c>
      <c r="B16311" s="83" t="s">
        <v>11839</v>
      </c>
      <c r="C16311" s="83" t="s">
        <v>206</v>
      </c>
      <c r="D16311" s="84">
        <v>25.78</v>
      </c>
      <c r="E16311" s="522" t="s">
        <v>12890</v>
      </c>
    </row>
    <row r="16312" spans="1:5" ht="13.5" x14ac:dyDescent="0.25">
      <c r="A16312" s="83">
        <v>3992</v>
      </c>
      <c r="B16312" s="83" t="s">
        <v>11840</v>
      </c>
      <c r="C16312" s="83" t="s">
        <v>206</v>
      </c>
      <c r="D16312" s="84">
        <v>34.799999999999997</v>
      </c>
      <c r="E16312" s="522" t="s">
        <v>12890</v>
      </c>
    </row>
    <row r="16313" spans="1:5" ht="13.5" x14ac:dyDescent="0.25">
      <c r="A16313" s="83">
        <v>6178</v>
      </c>
      <c r="B16313" s="83" t="s">
        <v>11841</v>
      </c>
      <c r="C16313" s="83" t="s">
        <v>184</v>
      </c>
      <c r="D16313" s="84">
        <v>245.54</v>
      </c>
      <c r="E16313" s="522" t="s">
        <v>12890</v>
      </c>
    </row>
    <row r="16314" spans="1:5" ht="13.5" x14ac:dyDescent="0.25">
      <c r="A16314" s="83">
        <v>6180</v>
      </c>
      <c r="B16314" s="83" t="s">
        <v>11842</v>
      </c>
      <c r="C16314" s="83" t="s">
        <v>184</v>
      </c>
      <c r="D16314" s="84">
        <v>265</v>
      </c>
      <c r="E16314" s="522" t="s">
        <v>12890</v>
      </c>
    </row>
    <row r="16315" spans="1:5" ht="13.5" x14ac:dyDescent="0.25">
      <c r="A16315" s="83">
        <v>6182</v>
      </c>
      <c r="B16315" s="83" t="s">
        <v>11843</v>
      </c>
      <c r="C16315" s="83" t="s">
        <v>184</v>
      </c>
      <c r="D16315" s="84">
        <v>328.93</v>
      </c>
      <c r="E16315" s="522" t="s">
        <v>12890</v>
      </c>
    </row>
    <row r="16316" spans="1:5" ht="13.5" x14ac:dyDescent="0.25">
      <c r="A16316" s="83">
        <v>43614</v>
      </c>
      <c r="B16316" s="83" t="s">
        <v>11844</v>
      </c>
      <c r="C16316" s="83" t="s">
        <v>206</v>
      </c>
      <c r="D16316" s="84">
        <v>17.41</v>
      </c>
      <c r="E16316" s="522" t="s">
        <v>12890</v>
      </c>
    </row>
    <row r="16317" spans="1:5" ht="13.5" x14ac:dyDescent="0.25">
      <c r="A16317" s="83">
        <v>6189</v>
      </c>
      <c r="B16317" s="83" t="s">
        <v>11845</v>
      </c>
      <c r="C16317" s="83" t="s">
        <v>206</v>
      </c>
      <c r="D16317" s="84">
        <v>30.93</v>
      </c>
      <c r="E16317" s="522" t="s">
        <v>12890</v>
      </c>
    </row>
    <row r="16318" spans="1:5" ht="13.5" x14ac:dyDescent="0.25">
      <c r="A16318" s="83">
        <v>6214</v>
      </c>
      <c r="B16318" s="83" t="s">
        <v>11846</v>
      </c>
      <c r="C16318" s="83" t="s">
        <v>184</v>
      </c>
      <c r="D16318" s="84">
        <v>153.81</v>
      </c>
      <c r="E16318" s="522" t="s">
        <v>12890</v>
      </c>
    </row>
    <row r="16319" spans="1:5" ht="13.5" x14ac:dyDescent="0.25">
      <c r="A16319" s="83">
        <v>36153</v>
      </c>
      <c r="B16319" s="83" t="s">
        <v>11847</v>
      </c>
      <c r="C16319" s="83" t="s">
        <v>225</v>
      </c>
      <c r="D16319" s="84">
        <v>192.6</v>
      </c>
      <c r="E16319" s="522" t="s">
        <v>12890</v>
      </c>
    </row>
    <row r="16320" spans="1:5" ht="13.5" x14ac:dyDescent="0.25">
      <c r="A16320" s="83">
        <v>10740</v>
      </c>
      <c r="B16320" s="83" t="s">
        <v>11848</v>
      </c>
      <c r="C16320" s="83" t="s">
        <v>225</v>
      </c>
      <c r="D16320" s="84">
        <v>11371.28</v>
      </c>
      <c r="E16320" s="522" t="s">
        <v>12890</v>
      </c>
    </row>
    <row r="16321" spans="1:5" ht="13.5" x14ac:dyDescent="0.25">
      <c r="A16321" s="83">
        <v>13914</v>
      </c>
      <c r="B16321" s="83" t="s">
        <v>11849</v>
      </c>
      <c r="C16321" s="83" t="s">
        <v>225</v>
      </c>
      <c r="D16321" s="84">
        <v>822.75</v>
      </c>
      <c r="E16321" s="522" t="s">
        <v>12890</v>
      </c>
    </row>
    <row r="16322" spans="1:5" ht="13.5" x14ac:dyDescent="0.25">
      <c r="A16322" s="83">
        <v>10742</v>
      </c>
      <c r="B16322" s="83" t="s">
        <v>11850</v>
      </c>
      <c r="C16322" s="83" t="s">
        <v>225</v>
      </c>
      <c r="D16322" s="84">
        <v>1200</v>
      </c>
      <c r="E16322" s="522" t="s">
        <v>12890</v>
      </c>
    </row>
    <row r="16323" spans="1:5" ht="13.5" x14ac:dyDescent="0.25">
      <c r="A16323" s="83">
        <v>38465</v>
      </c>
      <c r="B16323" s="83" t="s">
        <v>11851</v>
      </c>
      <c r="C16323" s="83" t="s">
        <v>225</v>
      </c>
      <c r="D16323" s="84">
        <v>40.520000000000003</v>
      </c>
      <c r="E16323" s="522" t="s">
        <v>12890</v>
      </c>
    </row>
    <row r="16324" spans="1:5" ht="13.5" x14ac:dyDescent="0.25">
      <c r="A16324" s="83">
        <v>7543</v>
      </c>
      <c r="B16324" s="83" t="s">
        <v>11852</v>
      </c>
      <c r="C16324" s="83" t="s">
        <v>225</v>
      </c>
      <c r="D16324" s="84">
        <v>6.74</v>
      </c>
      <c r="E16324" s="522" t="s">
        <v>12890</v>
      </c>
    </row>
    <row r="16325" spans="1:5" ht="13.5" x14ac:dyDescent="0.25">
      <c r="A16325" s="83">
        <v>43427</v>
      </c>
      <c r="B16325" s="83" t="s">
        <v>11853</v>
      </c>
      <c r="C16325" s="83" t="s">
        <v>225</v>
      </c>
      <c r="D16325" s="84">
        <v>1627.41</v>
      </c>
      <c r="E16325" s="522" t="s">
        <v>12890</v>
      </c>
    </row>
    <row r="16326" spans="1:5" ht="13.5" x14ac:dyDescent="0.25">
      <c r="A16326" s="83">
        <v>41613</v>
      </c>
      <c r="B16326" s="83" t="s">
        <v>11854</v>
      </c>
      <c r="C16326" s="83" t="s">
        <v>225</v>
      </c>
      <c r="D16326" s="84">
        <v>104.61</v>
      </c>
      <c r="E16326" s="522" t="s">
        <v>12890</v>
      </c>
    </row>
    <row r="16327" spans="1:5" ht="13.5" x14ac:dyDescent="0.25">
      <c r="A16327" s="83">
        <v>41614</v>
      </c>
      <c r="B16327" s="83" t="s">
        <v>11855</v>
      </c>
      <c r="C16327" s="83" t="s">
        <v>225</v>
      </c>
      <c r="D16327" s="84">
        <v>133.29</v>
      </c>
      <c r="E16327" s="522" t="s">
        <v>12890</v>
      </c>
    </row>
    <row r="16328" spans="1:5" ht="13.5" x14ac:dyDescent="0.25">
      <c r="A16328" s="83">
        <v>41615</v>
      </c>
      <c r="B16328" s="83" t="s">
        <v>11856</v>
      </c>
      <c r="C16328" s="83" t="s">
        <v>225</v>
      </c>
      <c r="D16328" s="84">
        <v>206.02</v>
      </c>
      <c r="E16328" s="522" t="s">
        <v>12890</v>
      </c>
    </row>
    <row r="16329" spans="1:5" ht="13.5" x14ac:dyDescent="0.25">
      <c r="A16329" s="83">
        <v>41616</v>
      </c>
      <c r="B16329" s="83" t="s">
        <v>11857</v>
      </c>
      <c r="C16329" s="83" t="s">
        <v>225</v>
      </c>
      <c r="D16329" s="84">
        <v>307.82</v>
      </c>
      <c r="E16329" s="522" t="s">
        <v>12890</v>
      </c>
    </row>
    <row r="16330" spans="1:5" ht="13.5" x14ac:dyDescent="0.25">
      <c r="A16330" s="83">
        <v>41617</v>
      </c>
      <c r="B16330" s="83" t="s">
        <v>11858</v>
      </c>
      <c r="C16330" s="83" t="s">
        <v>225</v>
      </c>
      <c r="D16330" s="84">
        <v>612.07000000000005</v>
      </c>
      <c r="E16330" s="522" t="s">
        <v>12890</v>
      </c>
    </row>
    <row r="16331" spans="1:5" ht="13.5" x14ac:dyDescent="0.25">
      <c r="A16331" s="83">
        <v>41618</v>
      </c>
      <c r="B16331" s="83" t="s">
        <v>11859</v>
      </c>
      <c r="C16331" s="83" t="s">
        <v>225</v>
      </c>
      <c r="D16331" s="84">
        <v>1126.78</v>
      </c>
      <c r="E16331" s="522" t="s">
        <v>12890</v>
      </c>
    </row>
    <row r="16332" spans="1:5" ht="13.5" x14ac:dyDescent="0.25">
      <c r="A16332" s="83">
        <v>43428</v>
      </c>
      <c r="B16332" s="83" t="s">
        <v>11860</v>
      </c>
      <c r="C16332" s="83" t="s">
        <v>225</v>
      </c>
      <c r="D16332" s="84">
        <v>1979.21</v>
      </c>
      <c r="E16332" s="522" t="s">
        <v>12890</v>
      </c>
    </row>
    <row r="16333" spans="1:5" ht="13.5" x14ac:dyDescent="0.25">
      <c r="A16333" s="83">
        <v>41619</v>
      </c>
      <c r="B16333" s="83" t="s">
        <v>11861</v>
      </c>
      <c r="C16333" s="83" t="s">
        <v>225</v>
      </c>
      <c r="D16333" s="84">
        <v>128.22999999999999</v>
      </c>
      <c r="E16333" s="522" t="s">
        <v>12890</v>
      </c>
    </row>
    <row r="16334" spans="1:5" ht="13.5" x14ac:dyDescent="0.25">
      <c r="A16334" s="83">
        <v>41620</v>
      </c>
      <c r="B16334" s="83" t="s">
        <v>11862</v>
      </c>
      <c r="C16334" s="83" t="s">
        <v>225</v>
      </c>
      <c r="D16334" s="84">
        <v>161.97999999999999</v>
      </c>
      <c r="E16334" s="522" t="s">
        <v>12890</v>
      </c>
    </row>
    <row r="16335" spans="1:5" ht="13.5" x14ac:dyDescent="0.25">
      <c r="A16335" s="83">
        <v>41622</v>
      </c>
      <c r="B16335" s="83" t="s">
        <v>11863</v>
      </c>
      <c r="C16335" s="83" t="s">
        <v>225</v>
      </c>
      <c r="D16335" s="84">
        <v>280.93</v>
      </c>
      <c r="E16335" s="522" t="s">
        <v>12890</v>
      </c>
    </row>
    <row r="16336" spans="1:5" ht="13.5" x14ac:dyDescent="0.25">
      <c r="A16336" s="83">
        <v>41623</v>
      </c>
      <c r="B16336" s="83" t="s">
        <v>11864</v>
      </c>
      <c r="C16336" s="83" t="s">
        <v>225</v>
      </c>
      <c r="D16336" s="84">
        <v>431.95</v>
      </c>
      <c r="E16336" s="522" t="s">
        <v>12890</v>
      </c>
    </row>
    <row r="16337" spans="1:5" ht="13.5" x14ac:dyDescent="0.25">
      <c r="A16337" s="83">
        <v>41624</v>
      </c>
      <c r="B16337" s="83" t="s">
        <v>11865</v>
      </c>
      <c r="C16337" s="83" t="s">
        <v>225</v>
      </c>
      <c r="D16337" s="84">
        <v>809.9</v>
      </c>
      <c r="E16337" s="522" t="s">
        <v>12890</v>
      </c>
    </row>
    <row r="16338" spans="1:5" ht="13.5" x14ac:dyDescent="0.25">
      <c r="A16338" s="83">
        <v>41625</v>
      </c>
      <c r="B16338" s="83" t="s">
        <v>11866</v>
      </c>
      <c r="C16338" s="83" t="s">
        <v>225</v>
      </c>
      <c r="D16338" s="84">
        <v>1246.07</v>
      </c>
      <c r="E16338" s="522" t="s">
        <v>12890</v>
      </c>
    </row>
    <row r="16339" spans="1:5" ht="13.5" x14ac:dyDescent="0.25">
      <c r="A16339" s="83">
        <v>39352</v>
      </c>
      <c r="B16339" s="83" t="s">
        <v>11867</v>
      </c>
      <c r="C16339" s="83" t="s">
        <v>225</v>
      </c>
      <c r="D16339" s="84">
        <v>4.16</v>
      </c>
      <c r="E16339" s="522" t="s">
        <v>12890</v>
      </c>
    </row>
    <row r="16340" spans="1:5" ht="13.5" x14ac:dyDescent="0.25">
      <c r="A16340" s="83">
        <v>39346</v>
      </c>
      <c r="B16340" s="83" t="s">
        <v>11868</v>
      </c>
      <c r="C16340" s="83" t="s">
        <v>225</v>
      </c>
      <c r="D16340" s="84">
        <v>4.16</v>
      </c>
      <c r="E16340" s="522" t="s">
        <v>12890</v>
      </c>
    </row>
    <row r="16341" spans="1:5" ht="13.5" x14ac:dyDescent="0.25">
      <c r="A16341" s="83">
        <v>39350</v>
      </c>
      <c r="B16341" s="83" t="s">
        <v>11869</v>
      </c>
      <c r="C16341" s="83" t="s">
        <v>225</v>
      </c>
      <c r="D16341" s="84">
        <v>4.4800000000000004</v>
      </c>
      <c r="E16341" s="522" t="s">
        <v>12890</v>
      </c>
    </row>
    <row r="16342" spans="1:5" ht="13.5" x14ac:dyDescent="0.25">
      <c r="A16342" s="83">
        <v>39351</v>
      </c>
      <c r="B16342" s="83" t="s">
        <v>11870</v>
      </c>
      <c r="C16342" s="83" t="s">
        <v>225</v>
      </c>
      <c r="D16342" s="84">
        <v>5.18</v>
      </c>
      <c r="E16342" s="522" t="s">
        <v>12890</v>
      </c>
    </row>
    <row r="16343" spans="1:5" ht="13.5" x14ac:dyDescent="0.25">
      <c r="A16343" s="83">
        <v>38952</v>
      </c>
      <c r="B16343" s="83" t="s">
        <v>11871</v>
      </c>
      <c r="C16343" s="83" t="s">
        <v>225</v>
      </c>
      <c r="D16343" s="84">
        <v>2.82</v>
      </c>
      <c r="E16343" s="522" t="s">
        <v>12890</v>
      </c>
    </row>
    <row r="16344" spans="1:5" ht="13.5" x14ac:dyDescent="0.25">
      <c r="A16344" s="83">
        <v>38953</v>
      </c>
      <c r="B16344" s="83" t="s">
        <v>11872</v>
      </c>
      <c r="C16344" s="83" t="s">
        <v>225</v>
      </c>
      <c r="D16344" s="84">
        <v>4.4400000000000004</v>
      </c>
      <c r="E16344" s="522" t="s">
        <v>12890</v>
      </c>
    </row>
    <row r="16345" spans="1:5" ht="13.5" x14ac:dyDescent="0.25">
      <c r="A16345" s="83">
        <v>38835</v>
      </c>
      <c r="B16345" s="83" t="s">
        <v>11873</v>
      </c>
      <c r="C16345" s="83" t="s">
        <v>225</v>
      </c>
      <c r="D16345" s="84">
        <v>3.98</v>
      </c>
      <c r="E16345" s="522" t="s">
        <v>12890</v>
      </c>
    </row>
    <row r="16346" spans="1:5" ht="13.5" x14ac:dyDescent="0.25">
      <c r="A16346" s="83">
        <v>38837</v>
      </c>
      <c r="B16346" s="83" t="s">
        <v>11874</v>
      </c>
      <c r="C16346" s="83" t="s">
        <v>225</v>
      </c>
      <c r="D16346" s="84">
        <v>10.37</v>
      </c>
      <c r="E16346" s="522" t="s">
        <v>12890</v>
      </c>
    </row>
    <row r="16347" spans="1:5" ht="13.5" x14ac:dyDescent="0.25">
      <c r="A16347" s="83">
        <v>38836</v>
      </c>
      <c r="B16347" s="83" t="s">
        <v>11875</v>
      </c>
      <c r="C16347" s="83" t="s">
        <v>225</v>
      </c>
      <c r="D16347" s="84">
        <v>5.74</v>
      </c>
      <c r="E16347" s="522" t="s">
        <v>12890</v>
      </c>
    </row>
    <row r="16348" spans="1:5" ht="13.5" x14ac:dyDescent="0.25">
      <c r="A16348" s="83">
        <v>2666</v>
      </c>
      <c r="B16348" s="83" t="s">
        <v>11876</v>
      </c>
      <c r="C16348" s="83" t="s">
        <v>225</v>
      </c>
      <c r="D16348" s="84">
        <v>8.08</v>
      </c>
      <c r="E16348" s="522" t="s">
        <v>12890</v>
      </c>
    </row>
    <row r="16349" spans="1:5" ht="13.5" x14ac:dyDescent="0.25">
      <c r="A16349" s="83">
        <v>2668</v>
      </c>
      <c r="B16349" s="83" t="s">
        <v>11877</v>
      </c>
      <c r="C16349" s="83" t="s">
        <v>225</v>
      </c>
      <c r="D16349" s="84">
        <v>9.23</v>
      </c>
      <c r="E16349" s="522" t="s">
        <v>12890</v>
      </c>
    </row>
    <row r="16350" spans="1:5" ht="13.5" x14ac:dyDescent="0.25">
      <c r="A16350" s="83">
        <v>2664</v>
      </c>
      <c r="B16350" s="83" t="s">
        <v>11878</v>
      </c>
      <c r="C16350" s="83" t="s">
        <v>225</v>
      </c>
      <c r="D16350" s="84">
        <v>13.61</v>
      </c>
      <c r="E16350" s="522" t="s">
        <v>12890</v>
      </c>
    </row>
    <row r="16351" spans="1:5" ht="13.5" x14ac:dyDescent="0.25">
      <c r="A16351" s="83">
        <v>2662</v>
      </c>
      <c r="B16351" s="83" t="s">
        <v>11879</v>
      </c>
      <c r="C16351" s="83" t="s">
        <v>225</v>
      </c>
      <c r="D16351" s="84">
        <v>16.7</v>
      </c>
      <c r="E16351" s="522" t="s">
        <v>12890</v>
      </c>
    </row>
    <row r="16352" spans="1:5" ht="13.5" x14ac:dyDescent="0.25">
      <c r="A16352" s="83">
        <v>20964</v>
      </c>
      <c r="B16352" s="83" t="s">
        <v>11880</v>
      </c>
      <c r="C16352" s="83" t="s">
        <v>225</v>
      </c>
      <c r="D16352" s="84">
        <v>74.19</v>
      </c>
      <c r="E16352" s="522" t="s">
        <v>12890</v>
      </c>
    </row>
    <row r="16353" spans="1:5" ht="13.5" x14ac:dyDescent="0.25">
      <c r="A16353" s="83">
        <v>10905</v>
      </c>
      <c r="B16353" s="83" t="s">
        <v>11881</v>
      </c>
      <c r="C16353" s="83" t="s">
        <v>225</v>
      </c>
      <c r="D16353" s="84">
        <v>99.52</v>
      </c>
      <c r="E16353" s="522" t="s">
        <v>12890</v>
      </c>
    </row>
    <row r="16354" spans="1:5" ht="13.5" x14ac:dyDescent="0.25">
      <c r="A16354" s="83">
        <v>11289</v>
      </c>
      <c r="B16354" s="83" t="s">
        <v>11886</v>
      </c>
      <c r="C16354" s="83" t="s">
        <v>225</v>
      </c>
      <c r="D16354" s="84">
        <v>99.41</v>
      </c>
      <c r="E16354" s="522" t="s">
        <v>12890</v>
      </c>
    </row>
    <row r="16355" spans="1:5" ht="13.5" x14ac:dyDescent="0.25">
      <c r="A16355" s="83">
        <v>11241</v>
      </c>
      <c r="B16355" s="83" t="s">
        <v>11887</v>
      </c>
      <c r="C16355" s="83" t="s">
        <v>225</v>
      </c>
      <c r="D16355" s="84">
        <v>248.52</v>
      </c>
      <c r="E16355" s="522" t="s">
        <v>12890</v>
      </c>
    </row>
    <row r="16356" spans="1:5" ht="13.5" x14ac:dyDescent="0.25">
      <c r="A16356" s="83">
        <v>11301</v>
      </c>
      <c r="B16356" s="83" t="s">
        <v>13651</v>
      </c>
      <c r="C16356" s="83" t="s">
        <v>225</v>
      </c>
      <c r="D16356" s="84">
        <v>630.19000000000005</v>
      </c>
      <c r="E16356" s="522" t="s">
        <v>12890</v>
      </c>
    </row>
    <row r="16357" spans="1:5" ht="13.5" x14ac:dyDescent="0.25">
      <c r="A16357" s="83">
        <v>21090</v>
      </c>
      <c r="B16357" s="83" t="s">
        <v>13652</v>
      </c>
      <c r="C16357" s="83" t="s">
        <v>225</v>
      </c>
      <c r="D16357" s="84">
        <v>772.2</v>
      </c>
      <c r="E16357" s="522" t="s">
        <v>12890</v>
      </c>
    </row>
    <row r="16358" spans="1:5" ht="13.5" x14ac:dyDescent="0.25">
      <c r="A16358" s="83">
        <v>11315</v>
      </c>
      <c r="B16358" s="83" t="s">
        <v>13653</v>
      </c>
      <c r="C16358" s="83" t="s">
        <v>225</v>
      </c>
      <c r="D16358" s="84">
        <v>150.88999999999999</v>
      </c>
      <c r="E16358" s="522" t="s">
        <v>12890</v>
      </c>
    </row>
    <row r="16359" spans="1:5" ht="13.5" x14ac:dyDescent="0.25">
      <c r="A16359" s="83">
        <v>21071</v>
      </c>
      <c r="B16359" s="83" t="s">
        <v>13654</v>
      </c>
      <c r="C16359" s="83" t="s">
        <v>225</v>
      </c>
      <c r="D16359" s="84">
        <v>230.77</v>
      </c>
      <c r="E16359" s="522" t="s">
        <v>12890</v>
      </c>
    </row>
    <row r="16360" spans="1:5" ht="13.5" x14ac:dyDescent="0.25">
      <c r="A16360" s="83">
        <v>14112</v>
      </c>
      <c r="B16360" s="83" t="s">
        <v>13655</v>
      </c>
      <c r="C16360" s="83" t="s">
        <v>225</v>
      </c>
      <c r="D16360" s="84">
        <v>322.19</v>
      </c>
      <c r="E16360" s="522" t="s">
        <v>12890</v>
      </c>
    </row>
    <row r="16361" spans="1:5" ht="13.5" x14ac:dyDescent="0.25">
      <c r="A16361" s="83">
        <v>11316</v>
      </c>
      <c r="B16361" s="83" t="s">
        <v>13656</v>
      </c>
      <c r="C16361" s="83" t="s">
        <v>225</v>
      </c>
      <c r="D16361" s="84">
        <v>497.05</v>
      </c>
      <c r="E16361" s="522" t="s">
        <v>12890</v>
      </c>
    </row>
    <row r="16362" spans="1:5" ht="13.5" x14ac:dyDescent="0.25">
      <c r="A16362" s="83">
        <v>6243</v>
      </c>
      <c r="B16362" s="83" t="s">
        <v>13657</v>
      </c>
      <c r="C16362" s="83" t="s">
        <v>225</v>
      </c>
      <c r="D16362" s="84">
        <v>572.5</v>
      </c>
      <c r="E16362" s="522" t="s">
        <v>12890</v>
      </c>
    </row>
    <row r="16363" spans="1:5" ht="13.5" x14ac:dyDescent="0.25">
      <c r="A16363" s="83">
        <v>6240</v>
      </c>
      <c r="B16363" s="83" t="s">
        <v>13658</v>
      </c>
      <c r="C16363" s="83" t="s">
        <v>225</v>
      </c>
      <c r="D16363" s="84">
        <v>758</v>
      </c>
      <c r="E16363" s="522" t="s">
        <v>12890</v>
      </c>
    </row>
    <row r="16364" spans="1:5" ht="13.5" x14ac:dyDescent="0.25">
      <c r="A16364" s="83">
        <v>11296</v>
      </c>
      <c r="B16364" s="83" t="s">
        <v>13659</v>
      </c>
      <c r="C16364" s="83" t="s">
        <v>225</v>
      </c>
      <c r="D16364" s="84">
        <v>2415.15</v>
      </c>
      <c r="E16364" s="522" t="s">
        <v>12890</v>
      </c>
    </row>
    <row r="16365" spans="1:5" ht="13.5" x14ac:dyDescent="0.25">
      <c r="A16365" s="83">
        <v>11299</v>
      </c>
      <c r="B16365" s="83" t="s">
        <v>13660</v>
      </c>
      <c r="C16365" s="83" t="s">
        <v>225</v>
      </c>
      <c r="D16365" s="84">
        <v>817.47</v>
      </c>
      <c r="E16365" s="522" t="s">
        <v>12890</v>
      </c>
    </row>
    <row r="16366" spans="1:5" ht="13.5" x14ac:dyDescent="0.25">
      <c r="A16366" s="83">
        <v>11688</v>
      </c>
      <c r="B16366" s="83" t="s">
        <v>11898</v>
      </c>
      <c r="C16366" s="83" t="s">
        <v>225</v>
      </c>
      <c r="D16366" s="84">
        <v>498.85</v>
      </c>
      <c r="E16366" s="522" t="s">
        <v>12890</v>
      </c>
    </row>
    <row r="16367" spans="1:5" ht="13.5" x14ac:dyDescent="0.25">
      <c r="A16367" s="83">
        <v>37736</v>
      </c>
      <c r="B16367" s="83" t="s">
        <v>11899</v>
      </c>
      <c r="C16367" s="83" t="s">
        <v>225</v>
      </c>
      <c r="D16367" s="84">
        <v>82950</v>
      </c>
      <c r="E16367" s="522" t="s">
        <v>12890</v>
      </c>
    </row>
    <row r="16368" spans="1:5" ht="13.5" x14ac:dyDescent="0.25">
      <c r="A16368" s="83">
        <v>37739</v>
      </c>
      <c r="B16368" s="83" t="s">
        <v>11900</v>
      </c>
      <c r="C16368" s="83" t="s">
        <v>225</v>
      </c>
      <c r="D16368" s="84">
        <v>102092.3</v>
      </c>
      <c r="E16368" s="522" t="s">
        <v>12890</v>
      </c>
    </row>
    <row r="16369" spans="1:5" ht="13.5" x14ac:dyDescent="0.25">
      <c r="A16369" s="83">
        <v>37740</v>
      </c>
      <c r="B16369" s="83" t="s">
        <v>11901</v>
      </c>
      <c r="C16369" s="83" t="s">
        <v>225</v>
      </c>
      <c r="D16369" s="84">
        <v>58259.19</v>
      </c>
      <c r="E16369" s="522" t="s">
        <v>12890</v>
      </c>
    </row>
    <row r="16370" spans="1:5" ht="13.5" x14ac:dyDescent="0.25">
      <c r="A16370" s="83">
        <v>37738</v>
      </c>
      <c r="B16370" s="83" t="s">
        <v>11902</v>
      </c>
      <c r="C16370" s="83" t="s">
        <v>225</v>
      </c>
      <c r="D16370" s="84">
        <v>69217.47</v>
      </c>
      <c r="E16370" s="522" t="s">
        <v>12890</v>
      </c>
    </row>
    <row r="16371" spans="1:5" ht="13.5" x14ac:dyDescent="0.25">
      <c r="A16371" s="83">
        <v>37737</v>
      </c>
      <c r="B16371" s="83" t="s">
        <v>11903</v>
      </c>
      <c r="C16371" s="83" t="s">
        <v>225</v>
      </c>
      <c r="D16371" s="84">
        <v>55068.81</v>
      </c>
      <c r="E16371" s="522" t="s">
        <v>12890</v>
      </c>
    </row>
    <row r="16372" spans="1:5" ht="13.5" x14ac:dyDescent="0.25">
      <c r="A16372" s="83">
        <v>25014</v>
      </c>
      <c r="B16372" s="83" t="s">
        <v>11904</v>
      </c>
      <c r="C16372" s="83" t="s">
        <v>225</v>
      </c>
      <c r="D16372" s="84">
        <v>115339.33</v>
      </c>
      <c r="E16372" s="522" t="s">
        <v>12890</v>
      </c>
    </row>
    <row r="16373" spans="1:5" ht="13.5" x14ac:dyDescent="0.25">
      <c r="A16373" s="83">
        <v>25013</v>
      </c>
      <c r="B16373" s="83" t="s">
        <v>11905</v>
      </c>
      <c r="C16373" s="83" t="s">
        <v>225</v>
      </c>
      <c r="D16373" s="84">
        <v>120887.83</v>
      </c>
      <c r="E16373" s="522" t="s">
        <v>12890</v>
      </c>
    </row>
    <row r="16374" spans="1:5" ht="13.5" x14ac:dyDescent="0.25">
      <c r="A16374" s="83">
        <v>14405</v>
      </c>
      <c r="B16374" s="83" t="s">
        <v>11906</v>
      </c>
      <c r="C16374" s="83" t="s">
        <v>225</v>
      </c>
      <c r="D16374" s="84">
        <v>141902.75</v>
      </c>
      <c r="E16374" s="522" t="s">
        <v>12890</v>
      </c>
    </row>
    <row r="16375" spans="1:5" ht="13.5" x14ac:dyDescent="0.25">
      <c r="A16375" s="83">
        <v>20271</v>
      </c>
      <c r="B16375" s="83" t="s">
        <v>11907</v>
      </c>
      <c r="C16375" s="83" t="s">
        <v>225</v>
      </c>
      <c r="D16375" s="84">
        <v>513.76</v>
      </c>
      <c r="E16375" s="522" t="s">
        <v>12890</v>
      </c>
    </row>
    <row r="16376" spans="1:5" ht="13.5" x14ac:dyDescent="0.25">
      <c r="A16376" s="83">
        <v>10423</v>
      </c>
      <c r="B16376" s="83" t="s">
        <v>11908</v>
      </c>
      <c r="C16376" s="83" t="s">
        <v>225</v>
      </c>
      <c r="D16376" s="84">
        <v>377.22</v>
      </c>
      <c r="E16376" s="522" t="s">
        <v>12890</v>
      </c>
    </row>
    <row r="16377" spans="1:5" ht="13.5" x14ac:dyDescent="0.25">
      <c r="A16377" s="83">
        <v>36790</v>
      </c>
      <c r="B16377" s="83" t="s">
        <v>11909</v>
      </c>
      <c r="C16377" s="83" t="s">
        <v>225</v>
      </c>
      <c r="D16377" s="84">
        <v>203.26</v>
      </c>
      <c r="E16377" s="522" t="s">
        <v>12890</v>
      </c>
    </row>
    <row r="16378" spans="1:5" ht="13.5" x14ac:dyDescent="0.25">
      <c r="A16378" s="83">
        <v>37589</v>
      </c>
      <c r="B16378" s="83" t="s">
        <v>11910</v>
      </c>
      <c r="C16378" s="83" t="s">
        <v>225</v>
      </c>
      <c r="D16378" s="84">
        <v>249.04</v>
      </c>
      <c r="E16378" s="522" t="s">
        <v>12890</v>
      </c>
    </row>
    <row r="16379" spans="1:5" ht="13.5" x14ac:dyDescent="0.25">
      <c r="A16379" s="83">
        <v>11690</v>
      </c>
      <c r="B16379" s="83" t="s">
        <v>11911</v>
      </c>
      <c r="C16379" s="83" t="s">
        <v>225</v>
      </c>
      <c r="D16379" s="84">
        <v>132.30000000000001</v>
      </c>
      <c r="E16379" s="522" t="s">
        <v>12890</v>
      </c>
    </row>
    <row r="16380" spans="1:5" ht="13.5" x14ac:dyDescent="0.25">
      <c r="A16380" s="83">
        <v>20234</v>
      </c>
      <c r="B16380" s="83" t="s">
        <v>11912</v>
      </c>
      <c r="C16380" s="83" t="s">
        <v>225</v>
      </c>
      <c r="D16380" s="84">
        <v>167.42</v>
      </c>
      <c r="E16380" s="522" t="s">
        <v>12890</v>
      </c>
    </row>
    <row r="16381" spans="1:5" ht="13.5" x14ac:dyDescent="0.25">
      <c r="A16381" s="83">
        <v>4763</v>
      </c>
      <c r="B16381" s="83" t="s">
        <v>13661</v>
      </c>
      <c r="C16381" s="83" t="s">
        <v>547</v>
      </c>
      <c r="D16381" s="84">
        <v>21.12</v>
      </c>
      <c r="E16381" s="522" t="s">
        <v>12890</v>
      </c>
    </row>
    <row r="16382" spans="1:5" ht="13.5" x14ac:dyDescent="0.25">
      <c r="A16382" s="83">
        <v>41070</v>
      </c>
      <c r="B16382" s="83" t="s">
        <v>11914</v>
      </c>
      <c r="C16382" s="83" t="s">
        <v>232</v>
      </c>
      <c r="D16382" s="84">
        <v>3710.64</v>
      </c>
      <c r="E16382" s="522" t="s">
        <v>12890</v>
      </c>
    </row>
    <row r="16383" spans="1:5" ht="13.5" x14ac:dyDescent="0.25">
      <c r="A16383" s="83">
        <v>44480</v>
      </c>
      <c r="B16383" s="83" t="s">
        <v>11915</v>
      </c>
      <c r="C16383" s="83" t="s">
        <v>229</v>
      </c>
      <c r="D16383" s="84">
        <v>15.7</v>
      </c>
      <c r="E16383" s="522" t="s">
        <v>12890</v>
      </c>
    </row>
    <row r="16384" spans="1:5" ht="13.5" x14ac:dyDescent="0.25">
      <c r="A16384" s="83">
        <v>11457</v>
      </c>
      <c r="B16384" s="83" t="s">
        <v>11916</v>
      </c>
      <c r="C16384" s="83" t="s">
        <v>225</v>
      </c>
      <c r="D16384" s="84">
        <v>44.6</v>
      </c>
      <c r="E16384" s="522" t="s">
        <v>12890</v>
      </c>
    </row>
    <row r="16385" spans="1:5" ht="13.5" x14ac:dyDescent="0.25">
      <c r="A16385" s="83">
        <v>44073</v>
      </c>
      <c r="B16385" s="83" t="s">
        <v>11917</v>
      </c>
      <c r="C16385" s="83" t="s">
        <v>206</v>
      </c>
      <c r="D16385" s="84">
        <v>0.75</v>
      </c>
      <c r="E16385" s="522" t="s">
        <v>12890</v>
      </c>
    </row>
    <row r="16386" spans="1:5" ht="13.5" x14ac:dyDescent="0.25">
      <c r="A16386" s="83">
        <v>44253</v>
      </c>
      <c r="B16386" s="83" t="s">
        <v>13662</v>
      </c>
      <c r="C16386" s="83" t="s">
        <v>225</v>
      </c>
      <c r="D16386" s="84">
        <v>300.06</v>
      </c>
      <c r="E16386" s="522" t="s">
        <v>12890</v>
      </c>
    </row>
    <row r="16387" spans="1:5" ht="13.5" x14ac:dyDescent="0.25">
      <c r="A16387" s="83">
        <v>21121</v>
      </c>
      <c r="B16387" s="83" t="s">
        <v>11918</v>
      </c>
      <c r="C16387" s="83" t="s">
        <v>225</v>
      </c>
      <c r="D16387" s="84">
        <v>4.3</v>
      </c>
      <c r="E16387" s="522" t="s">
        <v>12890</v>
      </c>
    </row>
    <row r="16388" spans="1:5" ht="13.5" x14ac:dyDescent="0.25">
      <c r="A16388" s="83">
        <v>38010</v>
      </c>
      <c r="B16388" s="83" t="s">
        <v>11919</v>
      </c>
      <c r="C16388" s="83" t="s">
        <v>225</v>
      </c>
      <c r="D16388" s="84">
        <v>5.36</v>
      </c>
      <c r="E16388" s="522" t="s">
        <v>12890</v>
      </c>
    </row>
    <row r="16389" spans="1:5" ht="13.5" x14ac:dyDescent="0.25">
      <c r="A16389" s="83">
        <v>38011</v>
      </c>
      <c r="B16389" s="83" t="s">
        <v>11920</v>
      </c>
      <c r="C16389" s="83" t="s">
        <v>225</v>
      </c>
      <c r="D16389" s="84">
        <v>10.74</v>
      </c>
      <c r="E16389" s="522" t="s">
        <v>12890</v>
      </c>
    </row>
    <row r="16390" spans="1:5" ht="13.5" x14ac:dyDescent="0.25">
      <c r="A16390" s="83">
        <v>38012</v>
      </c>
      <c r="B16390" s="83" t="s">
        <v>11921</v>
      </c>
      <c r="C16390" s="83" t="s">
        <v>225</v>
      </c>
      <c r="D16390" s="84">
        <v>40.96</v>
      </c>
      <c r="E16390" s="522" t="s">
        <v>12890</v>
      </c>
    </row>
    <row r="16391" spans="1:5" ht="13.5" x14ac:dyDescent="0.25">
      <c r="A16391" s="83">
        <v>38013</v>
      </c>
      <c r="B16391" s="83" t="s">
        <v>11922</v>
      </c>
      <c r="C16391" s="83" t="s">
        <v>225</v>
      </c>
      <c r="D16391" s="84">
        <v>52.62</v>
      </c>
      <c r="E16391" s="522" t="s">
        <v>12890</v>
      </c>
    </row>
    <row r="16392" spans="1:5" ht="13.5" x14ac:dyDescent="0.25">
      <c r="A16392" s="83">
        <v>38014</v>
      </c>
      <c r="B16392" s="83" t="s">
        <v>11923</v>
      </c>
      <c r="C16392" s="83" t="s">
        <v>225</v>
      </c>
      <c r="D16392" s="84">
        <v>87.87</v>
      </c>
      <c r="E16392" s="522" t="s">
        <v>12890</v>
      </c>
    </row>
    <row r="16393" spans="1:5" ht="13.5" x14ac:dyDescent="0.25">
      <c r="A16393" s="83">
        <v>38015</v>
      </c>
      <c r="B16393" s="83" t="s">
        <v>11924</v>
      </c>
      <c r="C16393" s="83" t="s">
        <v>225</v>
      </c>
      <c r="D16393" s="84">
        <v>206.59</v>
      </c>
      <c r="E16393" s="522" t="s">
        <v>12890</v>
      </c>
    </row>
    <row r="16394" spans="1:5" ht="13.5" x14ac:dyDescent="0.25">
      <c r="A16394" s="83">
        <v>38016</v>
      </c>
      <c r="B16394" s="83" t="s">
        <v>11925</v>
      </c>
      <c r="C16394" s="83" t="s">
        <v>225</v>
      </c>
      <c r="D16394" s="84">
        <v>240.24</v>
      </c>
      <c r="E16394" s="522" t="s">
        <v>12890</v>
      </c>
    </row>
    <row r="16395" spans="1:5" ht="13.5" x14ac:dyDescent="0.25">
      <c r="A16395" s="83">
        <v>12741</v>
      </c>
      <c r="B16395" s="83" t="s">
        <v>11926</v>
      </c>
      <c r="C16395" s="83" t="s">
        <v>225</v>
      </c>
      <c r="D16395" s="84">
        <v>1339.26</v>
      </c>
      <c r="E16395" s="522" t="s">
        <v>12890</v>
      </c>
    </row>
    <row r="16396" spans="1:5" ht="13.5" x14ac:dyDescent="0.25">
      <c r="A16396" s="83">
        <v>12733</v>
      </c>
      <c r="B16396" s="83" t="s">
        <v>11927</v>
      </c>
      <c r="C16396" s="83" t="s">
        <v>225</v>
      </c>
      <c r="D16396" s="84">
        <v>6.74</v>
      </c>
      <c r="E16396" s="522" t="s">
        <v>12890</v>
      </c>
    </row>
    <row r="16397" spans="1:5" ht="13.5" x14ac:dyDescent="0.25">
      <c r="A16397" s="83">
        <v>12734</v>
      </c>
      <c r="B16397" s="83" t="s">
        <v>11928</v>
      </c>
      <c r="C16397" s="83" t="s">
        <v>225</v>
      </c>
      <c r="D16397" s="84">
        <v>14.36</v>
      </c>
      <c r="E16397" s="522" t="s">
        <v>12890</v>
      </c>
    </row>
    <row r="16398" spans="1:5" ht="13.5" x14ac:dyDescent="0.25">
      <c r="A16398" s="83">
        <v>12735</v>
      </c>
      <c r="B16398" s="83" t="s">
        <v>11929</v>
      </c>
      <c r="C16398" s="83" t="s">
        <v>225</v>
      </c>
      <c r="D16398" s="84">
        <v>23.63</v>
      </c>
      <c r="E16398" s="522" t="s">
        <v>12890</v>
      </c>
    </row>
    <row r="16399" spans="1:5" ht="13.5" x14ac:dyDescent="0.25">
      <c r="A16399" s="83">
        <v>12736</v>
      </c>
      <c r="B16399" s="83" t="s">
        <v>11930</v>
      </c>
      <c r="C16399" s="83" t="s">
        <v>225</v>
      </c>
      <c r="D16399" s="84">
        <v>54.01</v>
      </c>
      <c r="E16399" s="522" t="s">
        <v>12890</v>
      </c>
    </row>
    <row r="16400" spans="1:5" ht="13.5" x14ac:dyDescent="0.25">
      <c r="A16400" s="83">
        <v>12737</v>
      </c>
      <c r="B16400" s="83" t="s">
        <v>11931</v>
      </c>
      <c r="C16400" s="83" t="s">
        <v>225</v>
      </c>
      <c r="D16400" s="84">
        <v>69.58</v>
      </c>
      <c r="E16400" s="522" t="s">
        <v>12890</v>
      </c>
    </row>
    <row r="16401" spans="1:5" ht="13.5" x14ac:dyDescent="0.25">
      <c r="A16401" s="83">
        <v>12738</v>
      </c>
      <c r="B16401" s="83" t="s">
        <v>11932</v>
      </c>
      <c r="C16401" s="83" t="s">
        <v>225</v>
      </c>
      <c r="D16401" s="84">
        <v>137.53</v>
      </c>
      <c r="E16401" s="522" t="s">
        <v>12890</v>
      </c>
    </row>
    <row r="16402" spans="1:5" ht="13.5" x14ac:dyDescent="0.25">
      <c r="A16402" s="83">
        <v>12739</v>
      </c>
      <c r="B16402" s="83" t="s">
        <v>11933</v>
      </c>
      <c r="C16402" s="83" t="s">
        <v>225</v>
      </c>
      <c r="D16402" s="84">
        <v>391.5</v>
      </c>
      <c r="E16402" s="522" t="s">
        <v>12890</v>
      </c>
    </row>
    <row r="16403" spans="1:5" ht="13.5" x14ac:dyDescent="0.25">
      <c r="A16403" s="83">
        <v>12740</v>
      </c>
      <c r="B16403" s="83" t="s">
        <v>11934</v>
      </c>
      <c r="C16403" s="83" t="s">
        <v>225</v>
      </c>
      <c r="D16403" s="84">
        <v>612.53</v>
      </c>
      <c r="E16403" s="522" t="s">
        <v>12890</v>
      </c>
    </row>
    <row r="16404" spans="1:5" ht="13.5" x14ac:dyDescent="0.25">
      <c r="A16404" s="83">
        <v>6297</v>
      </c>
      <c r="B16404" s="83" t="s">
        <v>11935</v>
      </c>
      <c r="C16404" s="83" t="s">
        <v>225</v>
      </c>
      <c r="D16404" s="84">
        <v>43.91</v>
      </c>
      <c r="E16404" s="522" t="s">
        <v>12890</v>
      </c>
    </row>
    <row r="16405" spans="1:5" ht="13.5" x14ac:dyDescent="0.25">
      <c r="A16405" s="83">
        <v>6296</v>
      </c>
      <c r="B16405" s="83" t="s">
        <v>11936</v>
      </c>
      <c r="C16405" s="83" t="s">
        <v>225</v>
      </c>
      <c r="D16405" s="84">
        <v>34.659999999999997</v>
      </c>
      <c r="E16405" s="522" t="s">
        <v>12890</v>
      </c>
    </row>
    <row r="16406" spans="1:5" ht="13.5" x14ac:dyDescent="0.25">
      <c r="A16406" s="83">
        <v>6294</v>
      </c>
      <c r="B16406" s="83" t="s">
        <v>11937</v>
      </c>
      <c r="C16406" s="83" t="s">
        <v>225</v>
      </c>
      <c r="D16406" s="84">
        <v>9.8800000000000008</v>
      </c>
      <c r="E16406" s="522" t="s">
        <v>12890</v>
      </c>
    </row>
    <row r="16407" spans="1:5" ht="13.5" x14ac:dyDescent="0.25">
      <c r="A16407" s="83">
        <v>6323</v>
      </c>
      <c r="B16407" s="83" t="s">
        <v>11938</v>
      </c>
      <c r="C16407" s="83" t="s">
        <v>225</v>
      </c>
      <c r="D16407" s="84">
        <v>22.64</v>
      </c>
      <c r="E16407" s="522" t="s">
        <v>12890</v>
      </c>
    </row>
    <row r="16408" spans="1:5" ht="13.5" x14ac:dyDescent="0.25">
      <c r="A16408" s="83">
        <v>6299</v>
      </c>
      <c r="B16408" s="83" t="s">
        <v>11939</v>
      </c>
      <c r="C16408" s="83" t="s">
        <v>225</v>
      </c>
      <c r="D16408" s="84">
        <v>132.06</v>
      </c>
      <c r="E16408" s="522" t="s">
        <v>12890</v>
      </c>
    </row>
    <row r="16409" spans="1:5" ht="13.5" x14ac:dyDescent="0.25">
      <c r="A16409" s="83">
        <v>6298</v>
      </c>
      <c r="B16409" s="83" t="s">
        <v>11940</v>
      </c>
      <c r="C16409" s="83" t="s">
        <v>225</v>
      </c>
      <c r="D16409" s="84">
        <v>69.55</v>
      </c>
      <c r="E16409" s="522" t="s">
        <v>12890</v>
      </c>
    </row>
    <row r="16410" spans="1:5" ht="13.5" x14ac:dyDescent="0.25">
      <c r="A16410" s="83">
        <v>6295</v>
      </c>
      <c r="B16410" s="83" t="s">
        <v>11941</v>
      </c>
      <c r="C16410" s="83" t="s">
        <v>225</v>
      </c>
      <c r="D16410" s="84">
        <v>14.07</v>
      </c>
      <c r="E16410" s="522" t="s">
        <v>12890</v>
      </c>
    </row>
    <row r="16411" spans="1:5" ht="13.5" x14ac:dyDescent="0.25">
      <c r="A16411" s="83">
        <v>6322</v>
      </c>
      <c r="B16411" s="83" t="s">
        <v>11942</v>
      </c>
      <c r="C16411" s="83" t="s">
        <v>225</v>
      </c>
      <c r="D16411" s="84">
        <v>176.87</v>
      </c>
      <c r="E16411" s="522" t="s">
        <v>12890</v>
      </c>
    </row>
    <row r="16412" spans="1:5" ht="13.5" x14ac:dyDescent="0.25">
      <c r="A16412" s="83">
        <v>6300</v>
      </c>
      <c r="B16412" s="83" t="s">
        <v>11943</v>
      </c>
      <c r="C16412" s="83" t="s">
        <v>225</v>
      </c>
      <c r="D16412" s="84">
        <v>326.08999999999997</v>
      </c>
      <c r="E16412" s="522" t="s">
        <v>12890</v>
      </c>
    </row>
    <row r="16413" spans="1:5" ht="13.5" x14ac:dyDescent="0.25">
      <c r="A16413" s="83">
        <v>6321</v>
      </c>
      <c r="B16413" s="83" t="s">
        <v>11944</v>
      </c>
      <c r="C16413" s="83" t="s">
        <v>225</v>
      </c>
      <c r="D16413" s="84">
        <v>465.8</v>
      </c>
      <c r="E16413" s="522" t="s">
        <v>12890</v>
      </c>
    </row>
    <row r="16414" spans="1:5" ht="13.5" x14ac:dyDescent="0.25">
      <c r="A16414" s="83">
        <v>6301</v>
      </c>
      <c r="B16414" s="83" t="s">
        <v>11945</v>
      </c>
      <c r="C16414" s="83" t="s">
        <v>225</v>
      </c>
      <c r="D16414" s="84">
        <v>1091.78</v>
      </c>
      <c r="E16414" s="522" t="s">
        <v>12890</v>
      </c>
    </row>
    <row r="16415" spans="1:5" ht="13.5" x14ac:dyDescent="0.25">
      <c r="A16415" s="83">
        <v>7105</v>
      </c>
      <c r="B16415" s="83" t="s">
        <v>11946</v>
      </c>
      <c r="C16415" s="83" t="s">
        <v>225</v>
      </c>
      <c r="D16415" s="84">
        <v>65.75</v>
      </c>
      <c r="E16415" s="522" t="s">
        <v>12890</v>
      </c>
    </row>
    <row r="16416" spans="1:5" ht="13.5" x14ac:dyDescent="0.25">
      <c r="A16416" s="83">
        <v>20183</v>
      </c>
      <c r="B16416" s="83" t="s">
        <v>13663</v>
      </c>
      <c r="C16416" s="83" t="s">
        <v>225</v>
      </c>
      <c r="D16416" s="84">
        <v>81.010000000000005</v>
      </c>
      <c r="E16416" s="522" t="s">
        <v>12890</v>
      </c>
    </row>
    <row r="16417" spans="1:5" ht="13.5" x14ac:dyDescent="0.25">
      <c r="A16417" s="83">
        <v>38448</v>
      </c>
      <c r="B16417" s="83" t="s">
        <v>13664</v>
      </c>
      <c r="C16417" s="83" t="s">
        <v>225</v>
      </c>
      <c r="D16417" s="84">
        <v>367.62</v>
      </c>
      <c r="E16417" s="522" t="s">
        <v>12890</v>
      </c>
    </row>
    <row r="16418" spans="1:5" ht="13.5" x14ac:dyDescent="0.25">
      <c r="A16418" s="83">
        <v>20182</v>
      </c>
      <c r="B16418" s="83" t="s">
        <v>13665</v>
      </c>
      <c r="C16418" s="83" t="s">
        <v>225</v>
      </c>
      <c r="D16418" s="84">
        <v>47.1</v>
      </c>
      <c r="E16418" s="522" t="s">
        <v>12890</v>
      </c>
    </row>
    <row r="16419" spans="1:5" ht="13.5" x14ac:dyDescent="0.25">
      <c r="A16419" s="83">
        <v>7119</v>
      </c>
      <c r="B16419" s="83" t="s">
        <v>11950</v>
      </c>
      <c r="C16419" s="83" t="s">
        <v>225</v>
      </c>
      <c r="D16419" s="84">
        <v>17.84</v>
      </c>
      <c r="E16419" s="522" t="s">
        <v>12890</v>
      </c>
    </row>
    <row r="16420" spans="1:5" ht="13.5" x14ac:dyDescent="0.25">
      <c r="A16420" s="83">
        <v>7126</v>
      </c>
      <c r="B16420" s="83" t="s">
        <v>13666</v>
      </c>
      <c r="C16420" s="83" t="s">
        <v>225</v>
      </c>
      <c r="D16420" s="84">
        <v>36.409999999999997</v>
      </c>
      <c r="E16420" s="522" t="s">
        <v>12890</v>
      </c>
    </row>
    <row r="16421" spans="1:5" ht="13.5" x14ac:dyDescent="0.25">
      <c r="A16421" s="83">
        <v>7120</v>
      </c>
      <c r="B16421" s="83" t="s">
        <v>11951</v>
      </c>
      <c r="C16421" s="83" t="s">
        <v>225</v>
      </c>
      <c r="D16421" s="84">
        <v>13.69</v>
      </c>
      <c r="E16421" s="522" t="s">
        <v>12890</v>
      </c>
    </row>
    <row r="16422" spans="1:5" ht="13.5" x14ac:dyDescent="0.25">
      <c r="A16422" s="83">
        <v>6319</v>
      </c>
      <c r="B16422" s="83" t="s">
        <v>11952</v>
      </c>
      <c r="C16422" s="83" t="s">
        <v>225</v>
      </c>
      <c r="D16422" s="84">
        <v>51.58</v>
      </c>
      <c r="E16422" s="522" t="s">
        <v>12890</v>
      </c>
    </row>
    <row r="16423" spans="1:5" ht="13.5" x14ac:dyDescent="0.25">
      <c r="A16423" s="83">
        <v>6304</v>
      </c>
      <c r="B16423" s="83" t="s">
        <v>11953</v>
      </c>
      <c r="C16423" s="83" t="s">
        <v>225</v>
      </c>
      <c r="D16423" s="84">
        <v>51.58</v>
      </c>
      <c r="E16423" s="522" t="s">
        <v>12890</v>
      </c>
    </row>
    <row r="16424" spans="1:5" ht="13.5" x14ac:dyDescent="0.25">
      <c r="A16424" s="83">
        <v>21116</v>
      </c>
      <c r="B16424" s="83" t="s">
        <v>11954</v>
      </c>
      <c r="C16424" s="83" t="s">
        <v>225</v>
      </c>
      <c r="D16424" s="84">
        <v>39.06</v>
      </c>
      <c r="E16424" s="522" t="s">
        <v>12890</v>
      </c>
    </row>
    <row r="16425" spans="1:5" ht="13.5" x14ac:dyDescent="0.25">
      <c r="A16425" s="83">
        <v>6320</v>
      </c>
      <c r="B16425" s="83" t="s">
        <v>11955</v>
      </c>
      <c r="C16425" s="83" t="s">
        <v>225</v>
      </c>
      <c r="D16425" s="84">
        <v>26.56</v>
      </c>
      <c r="E16425" s="522" t="s">
        <v>12890</v>
      </c>
    </row>
    <row r="16426" spans="1:5" ht="13.5" x14ac:dyDescent="0.25">
      <c r="A16426" s="83">
        <v>6303</v>
      </c>
      <c r="B16426" s="83" t="s">
        <v>11956</v>
      </c>
      <c r="C16426" s="83" t="s">
        <v>225</v>
      </c>
      <c r="D16426" s="84">
        <v>26.56</v>
      </c>
      <c r="E16426" s="522" t="s">
        <v>12890</v>
      </c>
    </row>
    <row r="16427" spans="1:5" ht="13.5" x14ac:dyDescent="0.25">
      <c r="A16427" s="83">
        <v>6308</v>
      </c>
      <c r="B16427" s="83" t="s">
        <v>11957</v>
      </c>
      <c r="C16427" s="83" t="s">
        <v>225</v>
      </c>
      <c r="D16427" s="84">
        <v>142.72999999999999</v>
      </c>
      <c r="E16427" s="522" t="s">
        <v>12890</v>
      </c>
    </row>
    <row r="16428" spans="1:5" ht="13.5" x14ac:dyDescent="0.25">
      <c r="A16428" s="83">
        <v>6317</v>
      </c>
      <c r="B16428" s="83" t="s">
        <v>11958</v>
      </c>
      <c r="C16428" s="83" t="s">
        <v>225</v>
      </c>
      <c r="D16428" s="84">
        <v>142.72999999999999</v>
      </c>
      <c r="E16428" s="522" t="s">
        <v>12890</v>
      </c>
    </row>
    <row r="16429" spans="1:5" ht="13.5" x14ac:dyDescent="0.25">
      <c r="A16429" s="83">
        <v>6307</v>
      </c>
      <c r="B16429" s="83" t="s">
        <v>11959</v>
      </c>
      <c r="C16429" s="83" t="s">
        <v>225</v>
      </c>
      <c r="D16429" s="84">
        <v>142.72999999999999</v>
      </c>
      <c r="E16429" s="522" t="s">
        <v>12890</v>
      </c>
    </row>
    <row r="16430" spans="1:5" ht="13.5" x14ac:dyDescent="0.25">
      <c r="A16430" s="83">
        <v>6309</v>
      </c>
      <c r="B16430" s="83" t="s">
        <v>11960</v>
      </c>
      <c r="C16430" s="83" t="s">
        <v>225</v>
      </c>
      <c r="D16430" s="84">
        <v>146.88</v>
      </c>
      <c r="E16430" s="522" t="s">
        <v>12890</v>
      </c>
    </row>
    <row r="16431" spans="1:5" ht="13.5" x14ac:dyDescent="0.25">
      <c r="A16431" s="83">
        <v>6318</v>
      </c>
      <c r="B16431" s="83" t="s">
        <v>11961</v>
      </c>
      <c r="C16431" s="83" t="s">
        <v>225</v>
      </c>
      <c r="D16431" s="84">
        <v>76.989999999999995</v>
      </c>
      <c r="E16431" s="522" t="s">
        <v>12890</v>
      </c>
    </row>
    <row r="16432" spans="1:5" ht="13.5" x14ac:dyDescent="0.25">
      <c r="A16432" s="83">
        <v>6306</v>
      </c>
      <c r="B16432" s="83" t="s">
        <v>11962</v>
      </c>
      <c r="C16432" s="83" t="s">
        <v>225</v>
      </c>
      <c r="D16432" s="84">
        <v>76.989999999999995</v>
      </c>
      <c r="E16432" s="522" t="s">
        <v>12890</v>
      </c>
    </row>
    <row r="16433" spans="1:5" ht="13.5" x14ac:dyDescent="0.25">
      <c r="A16433" s="83">
        <v>6305</v>
      </c>
      <c r="B16433" s="83" t="s">
        <v>11963</v>
      </c>
      <c r="C16433" s="83" t="s">
        <v>225</v>
      </c>
      <c r="D16433" s="84">
        <v>76.989999999999995</v>
      </c>
      <c r="E16433" s="522" t="s">
        <v>12890</v>
      </c>
    </row>
    <row r="16434" spans="1:5" ht="13.5" x14ac:dyDescent="0.25">
      <c r="A16434" s="83">
        <v>6302</v>
      </c>
      <c r="B16434" s="83" t="s">
        <v>11964</v>
      </c>
      <c r="C16434" s="83" t="s">
        <v>225</v>
      </c>
      <c r="D16434" s="84">
        <v>16.329999999999998</v>
      </c>
      <c r="E16434" s="522" t="s">
        <v>12890</v>
      </c>
    </row>
    <row r="16435" spans="1:5" ht="13.5" x14ac:dyDescent="0.25">
      <c r="A16435" s="83">
        <v>6312</v>
      </c>
      <c r="B16435" s="83" t="s">
        <v>11965</v>
      </c>
      <c r="C16435" s="83" t="s">
        <v>225</v>
      </c>
      <c r="D16435" s="84">
        <v>205.31</v>
      </c>
      <c r="E16435" s="522" t="s">
        <v>12890</v>
      </c>
    </row>
    <row r="16436" spans="1:5" ht="13.5" x14ac:dyDescent="0.25">
      <c r="A16436" s="83">
        <v>6311</v>
      </c>
      <c r="B16436" s="83" t="s">
        <v>11966</v>
      </c>
      <c r="C16436" s="83" t="s">
        <v>225</v>
      </c>
      <c r="D16436" s="84">
        <v>205.31</v>
      </c>
      <c r="E16436" s="522" t="s">
        <v>12890</v>
      </c>
    </row>
    <row r="16437" spans="1:5" ht="13.5" x14ac:dyDescent="0.25">
      <c r="A16437" s="83">
        <v>6310</v>
      </c>
      <c r="B16437" s="83" t="s">
        <v>11967</v>
      </c>
      <c r="C16437" s="83" t="s">
        <v>225</v>
      </c>
      <c r="D16437" s="84">
        <v>205.31</v>
      </c>
      <c r="E16437" s="522" t="s">
        <v>12890</v>
      </c>
    </row>
    <row r="16438" spans="1:5" ht="13.5" x14ac:dyDescent="0.25">
      <c r="A16438" s="83">
        <v>6314</v>
      </c>
      <c r="B16438" s="83" t="s">
        <v>11968</v>
      </c>
      <c r="C16438" s="83" t="s">
        <v>225</v>
      </c>
      <c r="D16438" s="84">
        <v>205.31</v>
      </c>
      <c r="E16438" s="522" t="s">
        <v>12890</v>
      </c>
    </row>
    <row r="16439" spans="1:5" ht="13.5" x14ac:dyDescent="0.25">
      <c r="A16439" s="83">
        <v>6313</v>
      </c>
      <c r="B16439" s="83" t="s">
        <v>11969</v>
      </c>
      <c r="C16439" s="83" t="s">
        <v>225</v>
      </c>
      <c r="D16439" s="84">
        <v>205.31</v>
      </c>
      <c r="E16439" s="522" t="s">
        <v>12890</v>
      </c>
    </row>
    <row r="16440" spans="1:5" ht="13.5" x14ac:dyDescent="0.25">
      <c r="A16440" s="83">
        <v>6315</v>
      </c>
      <c r="B16440" s="83" t="s">
        <v>11970</v>
      </c>
      <c r="C16440" s="83" t="s">
        <v>225</v>
      </c>
      <c r="D16440" s="84">
        <v>388.74</v>
      </c>
      <c r="E16440" s="522" t="s">
        <v>12890</v>
      </c>
    </row>
    <row r="16441" spans="1:5" ht="13.5" x14ac:dyDescent="0.25">
      <c r="A16441" s="83">
        <v>6316</v>
      </c>
      <c r="B16441" s="83" t="s">
        <v>11971</v>
      </c>
      <c r="C16441" s="83" t="s">
        <v>225</v>
      </c>
      <c r="D16441" s="84">
        <v>388.74</v>
      </c>
      <c r="E16441" s="522" t="s">
        <v>12890</v>
      </c>
    </row>
    <row r="16442" spans="1:5" ht="13.5" x14ac:dyDescent="0.25">
      <c r="A16442" s="83">
        <v>38878</v>
      </c>
      <c r="B16442" s="83" t="s">
        <v>11972</v>
      </c>
      <c r="C16442" s="83" t="s">
        <v>225</v>
      </c>
      <c r="D16442" s="84">
        <v>14.59</v>
      </c>
      <c r="E16442" s="522" t="s">
        <v>12890</v>
      </c>
    </row>
    <row r="16443" spans="1:5" ht="13.5" x14ac:dyDescent="0.25">
      <c r="A16443" s="83">
        <v>38879</v>
      </c>
      <c r="B16443" s="83" t="s">
        <v>11973</v>
      </c>
      <c r="C16443" s="83" t="s">
        <v>225</v>
      </c>
      <c r="D16443" s="84">
        <v>27.36</v>
      </c>
      <c r="E16443" s="522" t="s">
        <v>12890</v>
      </c>
    </row>
    <row r="16444" spans="1:5" ht="13.5" x14ac:dyDescent="0.25">
      <c r="A16444" s="83">
        <v>38881</v>
      </c>
      <c r="B16444" s="83" t="s">
        <v>11974</v>
      </c>
      <c r="C16444" s="83" t="s">
        <v>225</v>
      </c>
      <c r="D16444" s="84">
        <v>14.31</v>
      </c>
      <c r="E16444" s="522" t="s">
        <v>12890</v>
      </c>
    </row>
    <row r="16445" spans="1:5" ht="13.5" x14ac:dyDescent="0.25">
      <c r="A16445" s="83">
        <v>38880</v>
      </c>
      <c r="B16445" s="83" t="s">
        <v>11975</v>
      </c>
      <c r="C16445" s="83" t="s">
        <v>225</v>
      </c>
      <c r="D16445" s="84">
        <v>15</v>
      </c>
      <c r="E16445" s="522" t="s">
        <v>12890</v>
      </c>
    </row>
    <row r="16446" spans="1:5" ht="13.5" x14ac:dyDescent="0.25">
      <c r="A16446" s="83">
        <v>38882</v>
      </c>
      <c r="B16446" s="83" t="s">
        <v>11976</v>
      </c>
      <c r="C16446" s="83" t="s">
        <v>225</v>
      </c>
      <c r="D16446" s="84">
        <v>15.53</v>
      </c>
      <c r="E16446" s="522" t="s">
        <v>12890</v>
      </c>
    </row>
    <row r="16447" spans="1:5" ht="13.5" x14ac:dyDescent="0.25">
      <c r="A16447" s="83">
        <v>38883</v>
      </c>
      <c r="B16447" s="83" t="s">
        <v>11977</v>
      </c>
      <c r="C16447" s="83" t="s">
        <v>225</v>
      </c>
      <c r="D16447" s="84">
        <v>22.98</v>
      </c>
      <c r="E16447" s="522" t="s">
        <v>12890</v>
      </c>
    </row>
    <row r="16448" spans="1:5" ht="13.5" x14ac:dyDescent="0.25">
      <c r="A16448" s="83">
        <v>38884</v>
      </c>
      <c r="B16448" s="83" t="s">
        <v>11978</v>
      </c>
      <c r="C16448" s="83" t="s">
        <v>225</v>
      </c>
      <c r="D16448" s="84">
        <v>24.94</v>
      </c>
      <c r="E16448" s="522" t="s">
        <v>12890</v>
      </c>
    </row>
    <row r="16449" spans="1:5" ht="13.5" x14ac:dyDescent="0.25">
      <c r="A16449" s="83">
        <v>38885</v>
      </c>
      <c r="B16449" s="83" t="s">
        <v>11979</v>
      </c>
      <c r="C16449" s="83" t="s">
        <v>225</v>
      </c>
      <c r="D16449" s="84">
        <v>24.13</v>
      </c>
      <c r="E16449" s="522" t="s">
        <v>12890</v>
      </c>
    </row>
    <row r="16450" spans="1:5" ht="13.5" x14ac:dyDescent="0.25">
      <c r="A16450" s="83">
        <v>38886</v>
      </c>
      <c r="B16450" s="83" t="s">
        <v>11980</v>
      </c>
      <c r="C16450" s="83" t="s">
        <v>225</v>
      </c>
      <c r="D16450" s="84">
        <v>26.04</v>
      </c>
      <c r="E16450" s="522" t="s">
        <v>12890</v>
      </c>
    </row>
    <row r="16451" spans="1:5" ht="13.5" x14ac:dyDescent="0.25">
      <c r="A16451" s="83">
        <v>38887</v>
      </c>
      <c r="B16451" s="83" t="s">
        <v>11981</v>
      </c>
      <c r="C16451" s="83" t="s">
        <v>225</v>
      </c>
      <c r="D16451" s="84">
        <v>23.39</v>
      </c>
      <c r="E16451" s="522" t="s">
        <v>12890</v>
      </c>
    </row>
    <row r="16452" spans="1:5" ht="13.5" x14ac:dyDescent="0.25">
      <c r="A16452" s="83">
        <v>38888</v>
      </c>
      <c r="B16452" s="83" t="s">
        <v>11982</v>
      </c>
      <c r="C16452" s="83" t="s">
        <v>225</v>
      </c>
      <c r="D16452" s="84">
        <v>27.8</v>
      </c>
      <c r="E16452" s="522" t="s">
        <v>12890</v>
      </c>
    </row>
    <row r="16453" spans="1:5" ht="13.5" x14ac:dyDescent="0.25">
      <c r="A16453" s="83">
        <v>38890</v>
      </c>
      <c r="B16453" s="83" t="s">
        <v>11983</v>
      </c>
      <c r="C16453" s="83" t="s">
        <v>225</v>
      </c>
      <c r="D16453" s="84">
        <v>41.33</v>
      </c>
      <c r="E16453" s="522" t="s">
        <v>12890</v>
      </c>
    </row>
    <row r="16454" spans="1:5" ht="13.5" x14ac:dyDescent="0.25">
      <c r="A16454" s="83">
        <v>38893</v>
      </c>
      <c r="B16454" s="83" t="s">
        <v>11984</v>
      </c>
      <c r="C16454" s="83" t="s">
        <v>225</v>
      </c>
      <c r="D16454" s="84">
        <v>33.24</v>
      </c>
      <c r="E16454" s="522" t="s">
        <v>12890</v>
      </c>
    </row>
    <row r="16455" spans="1:5" ht="13.5" x14ac:dyDescent="0.25">
      <c r="A16455" s="83">
        <v>38894</v>
      </c>
      <c r="B16455" s="83" t="s">
        <v>11985</v>
      </c>
      <c r="C16455" s="83" t="s">
        <v>225</v>
      </c>
      <c r="D16455" s="84">
        <v>42.21</v>
      </c>
      <c r="E16455" s="522" t="s">
        <v>12890</v>
      </c>
    </row>
    <row r="16456" spans="1:5" ht="13.5" x14ac:dyDescent="0.25">
      <c r="A16456" s="83">
        <v>38896</v>
      </c>
      <c r="B16456" s="83" t="s">
        <v>11986</v>
      </c>
      <c r="C16456" s="83" t="s">
        <v>225</v>
      </c>
      <c r="D16456" s="84">
        <v>43.05</v>
      </c>
      <c r="E16456" s="522" t="s">
        <v>12890</v>
      </c>
    </row>
    <row r="16457" spans="1:5" ht="13.5" x14ac:dyDescent="0.25">
      <c r="A16457" s="83">
        <v>39324</v>
      </c>
      <c r="B16457" s="83" t="s">
        <v>11987</v>
      </c>
      <c r="C16457" s="83" t="s">
        <v>225</v>
      </c>
      <c r="D16457" s="84">
        <v>5.6</v>
      </c>
      <c r="E16457" s="522" t="s">
        <v>12890</v>
      </c>
    </row>
    <row r="16458" spans="1:5" ht="13.5" x14ac:dyDescent="0.25">
      <c r="A16458" s="83">
        <v>39325</v>
      </c>
      <c r="B16458" s="83" t="s">
        <v>11988</v>
      </c>
      <c r="C16458" s="83" t="s">
        <v>225</v>
      </c>
      <c r="D16458" s="84">
        <v>8.44</v>
      </c>
      <c r="E16458" s="522" t="s">
        <v>12890</v>
      </c>
    </row>
    <row r="16459" spans="1:5" ht="13.5" x14ac:dyDescent="0.25">
      <c r="A16459" s="83">
        <v>39326</v>
      </c>
      <c r="B16459" s="83" t="s">
        <v>11989</v>
      </c>
      <c r="C16459" s="83" t="s">
        <v>225</v>
      </c>
      <c r="D16459" s="84">
        <v>30.29</v>
      </c>
      <c r="E16459" s="522" t="s">
        <v>12890</v>
      </c>
    </row>
    <row r="16460" spans="1:5" ht="13.5" x14ac:dyDescent="0.25">
      <c r="A16460" s="83">
        <v>39327</v>
      </c>
      <c r="B16460" s="83" t="s">
        <v>11990</v>
      </c>
      <c r="C16460" s="83" t="s">
        <v>225</v>
      </c>
      <c r="D16460" s="84">
        <v>45.7</v>
      </c>
      <c r="E16460" s="522" t="s">
        <v>12890</v>
      </c>
    </row>
    <row r="16461" spans="1:5" ht="13.5" x14ac:dyDescent="0.25">
      <c r="A16461" s="83">
        <v>11378</v>
      </c>
      <c r="B16461" s="83" t="s">
        <v>11992</v>
      </c>
      <c r="C16461" s="83" t="s">
        <v>225</v>
      </c>
      <c r="D16461" s="84">
        <v>96.97</v>
      </c>
      <c r="E16461" s="522" t="s">
        <v>12890</v>
      </c>
    </row>
    <row r="16462" spans="1:5" ht="13.5" x14ac:dyDescent="0.25">
      <c r="A16462" s="83">
        <v>11379</v>
      </c>
      <c r="B16462" s="83" t="s">
        <v>11993</v>
      </c>
      <c r="C16462" s="83" t="s">
        <v>225</v>
      </c>
      <c r="D16462" s="84">
        <v>81.94</v>
      </c>
      <c r="E16462" s="522" t="s">
        <v>12890</v>
      </c>
    </row>
    <row r="16463" spans="1:5" ht="13.5" x14ac:dyDescent="0.25">
      <c r="A16463" s="83">
        <v>11493</v>
      </c>
      <c r="B16463" s="83" t="s">
        <v>11994</v>
      </c>
      <c r="C16463" s="83" t="s">
        <v>225</v>
      </c>
      <c r="D16463" s="84">
        <v>47.26</v>
      </c>
      <c r="E16463" s="522" t="s">
        <v>12890</v>
      </c>
    </row>
    <row r="16464" spans="1:5" ht="13.5" x14ac:dyDescent="0.25">
      <c r="A16464" s="83">
        <v>7106</v>
      </c>
      <c r="B16464" s="83" t="s">
        <v>11997</v>
      </c>
      <c r="C16464" s="83" t="s">
        <v>225</v>
      </c>
      <c r="D16464" s="84">
        <v>225.26</v>
      </c>
      <c r="E16464" s="522" t="s">
        <v>12890</v>
      </c>
    </row>
    <row r="16465" spans="1:5" ht="13.5" x14ac:dyDescent="0.25">
      <c r="A16465" s="83">
        <v>7104</v>
      </c>
      <c r="B16465" s="83" t="s">
        <v>11998</v>
      </c>
      <c r="C16465" s="83" t="s">
        <v>225</v>
      </c>
      <c r="D16465" s="84">
        <v>6.07</v>
      </c>
      <c r="E16465" s="522" t="s">
        <v>12890</v>
      </c>
    </row>
    <row r="16466" spans="1:5" ht="13.5" x14ac:dyDescent="0.25">
      <c r="A16466" s="83">
        <v>7136</v>
      </c>
      <c r="B16466" s="83" t="s">
        <v>11999</v>
      </c>
      <c r="C16466" s="83" t="s">
        <v>225</v>
      </c>
      <c r="D16466" s="84">
        <v>10.57</v>
      </c>
      <c r="E16466" s="522" t="s">
        <v>12890</v>
      </c>
    </row>
    <row r="16467" spans="1:5" ht="13.5" x14ac:dyDescent="0.25">
      <c r="A16467" s="83">
        <v>7128</v>
      </c>
      <c r="B16467" s="83" t="s">
        <v>12000</v>
      </c>
      <c r="C16467" s="83" t="s">
        <v>225</v>
      </c>
      <c r="D16467" s="84">
        <v>13.72</v>
      </c>
      <c r="E16467" s="522" t="s">
        <v>12890</v>
      </c>
    </row>
    <row r="16468" spans="1:5" ht="13.5" x14ac:dyDescent="0.25">
      <c r="A16468" s="83">
        <v>7108</v>
      </c>
      <c r="B16468" s="83" t="s">
        <v>12001</v>
      </c>
      <c r="C16468" s="83" t="s">
        <v>225</v>
      </c>
      <c r="D16468" s="84">
        <v>13.69</v>
      </c>
      <c r="E16468" s="522" t="s">
        <v>12890</v>
      </c>
    </row>
    <row r="16469" spans="1:5" ht="13.5" x14ac:dyDescent="0.25">
      <c r="A16469" s="83">
        <v>7129</v>
      </c>
      <c r="B16469" s="83" t="s">
        <v>12002</v>
      </c>
      <c r="C16469" s="83" t="s">
        <v>225</v>
      </c>
      <c r="D16469" s="84">
        <v>16.11</v>
      </c>
      <c r="E16469" s="522" t="s">
        <v>12890</v>
      </c>
    </row>
    <row r="16470" spans="1:5" ht="13.5" x14ac:dyDescent="0.25">
      <c r="A16470" s="83">
        <v>7130</v>
      </c>
      <c r="B16470" s="83" t="s">
        <v>12003</v>
      </c>
      <c r="C16470" s="83" t="s">
        <v>225</v>
      </c>
      <c r="D16470" s="84">
        <v>23.4</v>
      </c>
      <c r="E16470" s="522" t="s">
        <v>12890</v>
      </c>
    </row>
    <row r="16471" spans="1:5" ht="13.5" x14ac:dyDescent="0.25">
      <c r="A16471" s="83">
        <v>7131</v>
      </c>
      <c r="B16471" s="83" t="s">
        <v>12004</v>
      </c>
      <c r="C16471" s="83" t="s">
        <v>225</v>
      </c>
      <c r="D16471" s="84">
        <v>28.62</v>
      </c>
      <c r="E16471" s="522" t="s">
        <v>12890</v>
      </c>
    </row>
    <row r="16472" spans="1:5" ht="13.5" x14ac:dyDescent="0.25">
      <c r="A16472" s="83">
        <v>7132</v>
      </c>
      <c r="B16472" s="83" t="s">
        <v>12005</v>
      </c>
      <c r="C16472" s="83" t="s">
        <v>225</v>
      </c>
      <c r="D16472" s="84">
        <v>67.38</v>
      </c>
      <c r="E16472" s="522" t="s">
        <v>12890</v>
      </c>
    </row>
    <row r="16473" spans="1:5" ht="13.5" x14ac:dyDescent="0.25">
      <c r="A16473" s="83">
        <v>7133</v>
      </c>
      <c r="B16473" s="83" t="s">
        <v>12006</v>
      </c>
      <c r="C16473" s="83" t="s">
        <v>225</v>
      </c>
      <c r="D16473" s="84">
        <v>155.69999999999999</v>
      </c>
      <c r="E16473" s="522" t="s">
        <v>12890</v>
      </c>
    </row>
    <row r="16474" spans="1:5" ht="13.5" x14ac:dyDescent="0.25">
      <c r="A16474" s="83">
        <v>37420</v>
      </c>
      <c r="B16474" s="83" t="s">
        <v>12007</v>
      </c>
      <c r="C16474" s="83" t="s">
        <v>225</v>
      </c>
      <c r="D16474" s="84">
        <v>39.18</v>
      </c>
      <c r="E16474" s="522" t="s">
        <v>12890</v>
      </c>
    </row>
    <row r="16475" spans="1:5" ht="13.5" x14ac:dyDescent="0.25">
      <c r="A16475" s="83">
        <v>37421</v>
      </c>
      <c r="B16475" s="83" t="s">
        <v>12008</v>
      </c>
      <c r="C16475" s="83" t="s">
        <v>225</v>
      </c>
      <c r="D16475" s="84">
        <v>53.55</v>
      </c>
      <c r="E16475" s="522" t="s">
        <v>12890</v>
      </c>
    </row>
    <row r="16476" spans="1:5" ht="13.5" x14ac:dyDescent="0.25">
      <c r="A16476" s="83">
        <v>37422</v>
      </c>
      <c r="B16476" s="83" t="s">
        <v>12009</v>
      </c>
      <c r="C16476" s="83" t="s">
        <v>225</v>
      </c>
      <c r="D16476" s="84">
        <v>50.12</v>
      </c>
      <c r="E16476" s="522" t="s">
        <v>12890</v>
      </c>
    </row>
    <row r="16477" spans="1:5" ht="13.5" x14ac:dyDescent="0.25">
      <c r="A16477" s="83">
        <v>37443</v>
      </c>
      <c r="B16477" s="83" t="s">
        <v>12010</v>
      </c>
      <c r="C16477" s="83" t="s">
        <v>225</v>
      </c>
      <c r="D16477" s="84">
        <v>200.98</v>
      </c>
      <c r="E16477" s="522" t="s">
        <v>12890</v>
      </c>
    </row>
    <row r="16478" spans="1:5" ht="13.5" x14ac:dyDescent="0.25">
      <c r="A16478" s="83">
        <v>37444</v>
      </c>
      <c r="B16478" s="83" t="s">
        <v>12011</v>
      </c>
      <c r="C16478" s="83" t="s">
        <v>225</v>
      </c>
      <c r="D16478" s="84">
        <v>204.39</v>
      </c>
      <c r="E16478" s="522" t="s">
        <v>12890</v>
      </c>
    </row>
    <row r="16479" spans="1:5" ht="13.5" x14ac:dyDescent="0.25">
      <c r="A16479" s="83">
        <v>37445</v>
      </c>
      <c r="B16479" s="83" t="s">
        <v>12012</v>
      </c>
      <c r="C16479" s="83" t="s">
        <v>225</v>
      </c>
      <c r="D16479" s="84">
        <v>309.79000000000002</v>
      </c>
      <c r="E16479" s="522" t="s">
        <v>12890</v>
      </c>
    </row>
    <row r="16480" spans="1:5" ht="13.5" x14ac:dyDescent="0.25">
      <c r="A16480" s="83">
        <v>37446</v>
      </c>
      <c r="B16480" s="83" t="s">
        <v>12013</v>
      </c>
      <c r="C16480" s="83" t="s">
        <v>225</v>
      </c>
      <c r="D16480" s="84">
        <v>337.72</v>
      </c>
      <c r="E16480" s="522" t="s">
        <v>12890</v>
      </c>
    </row>
    <row r="16481" spans="1:5" ht="13.5" x14ac:dyDescent="0.25">
      <c r="A16481" s="83">
        <v>37447</v>
      </c>
      <c r="B16481" s="83" t="s">
        <v>12014</v>
      </c>
      <c r="C16481" s="83" t="s">
        <v>225</v>
      </c>
      <c r="D16481" s="84">
        <v>343.01</v>
      </c>
      <c r="E16481" s="522" t="s">
        <v>12890</v>
      </c>
    </row>
    <row r="16482" spans="1:5" ht="13.5" x14ac:dyDescent="0.25">
      <c r="A16482" s="83">
        <v>37448</v>
      </c>
      <c r="B16482" s="83" t="s">
        <v>12015</v>
      </c>
      <c r="C16482" s="83" t="s">
        <v>225</v>
      </c>
      <c r="D16482" s="84">
        <v>470.49</v>
      </c>
      <c r="E16482" s="522" t="s">
        <v>12890</v>
      </c>
    </row>
    <row r="16483" spans="1:5" ht="13.5" x14ac:dyDescent="0.25">
      <c r="A16483" s="83">
        <v>37440</v>
      </c>
      <c r="B16483" s="83" t="s">
        <v>12016</v>
      </c>
      <c r="C16483" s="83" t="s">
        <v>225</v>
      </c>
      <c r="D16483" s="84">
        <v>159.52000000000001</v>
      </c>
      <c r="E16483" s="522" t="s">
        <v>12890</v>
      </c>
    </row>
    <row r="16484" spans="1:5" ht="13.5" x14ac:dyDescent="0.25">
      <c r="A16484" s="83">
        <v>37441</v>
      </c>
      <c r="B16484" s="83" t="s">
        <v>12017</v>
      </c>
      <c r="C16484" s="83" t="s">
        <v>225</v>
      </c>
      <c r="D16484" s="84">
        <v>159.52000000000001</v>
      </c>
      <c r="E16484" s="522" t="s">
        <v>12890</v>
      </c>
    </row>
    <row r="16485" spans="1:5" ht="13.5" x14ac:dyDescent="0.25">
      <c r="A16485" s="83">
        <v>37442</v>
      </c>
      <c r="B16485" s="83" t="s">
        <v>12018</v>
      </c>
      <c r="C16485" s="83" t="s">
        <v>225</v>
      </c>
      <c r="D16485" s="84">
        <v>192.13</v>
      </c>
      <c r="E16485" s="522" t="s">
        <v>12890</v>
      </c>
    </row>
    <row r="16486" spans="1:5" ht="13.5" x14ac:dyDescent="0.25">
      <c r="A16486" s="83">
        <v>38017</v>
      </c>
      <c r="B16486" s="83" t="s">
        <v>12019</v>
      </c>
      <c r="C16486" s="83" t="s">
        <v>225</v>
      </c>
      <c r="D16486" s="84">
        <v>11.45</v>
      </c>
      <c r="E16486" s="522" t="s">
        <v>12890</v>
      </c>
    </row>
    <row r="16487" spans="1:5" ht="13.5" x14ac:dyDescent="0.25">
      <c r="A16487" s="83">
        <v>38018</v>
      </c>
      <c r="B16487" s="83" t="s">
        <v>12020</v>
      </c>
      <c r="C16487" s="83" t="s">
        <v>225</v>
      </c>
      <c r="D16487" s="84">
        <v>12.87</v>
      </c>
      <c r="E16487" s="522" t="s">
        <v>12890</v>
      </c>
    </row>
    <row r="16488" spans="1:5" ht="13.5" x14ac:dyDescent="0.25">
      <c r="A16488" s="83">
        <v>39895</v>
      </c>
      <c r="B16488" s="83" t="s">
        <v>12021</v>
      </c>
      <c r="C16488" s="83" t="s">
        <v>225</v>
      </c>
      <c r="D16488" s="84">
        <v>48.65</v>
      </c>
      <c r="E16488" s="522" t="s">
        <v>12890</v>
      </c>
    </row>
    <row r="16489" spans="1:5" ht="13.5" x14ac:dyDescent="0.25">
      <c r="A16489" s="83">
        <v>39896</v>
      </c>
      <c r="B16489" s="83" t="s">
        <v>12022</v>
      </c>
      <c r="C16489" s="83" t="s">
        <v>225</v>
      </c>
      <c r="D16489" s="84">
        <v>71.3</v>
      </c>
      <c r="E16489" s="522" t="s">
        <v>12890</v>
      </c>
    </row>
    <row r="16490" spans="1:5" ht="13.5" x14ac:dyDescent="0.25">
      <c r="A16490" s="83">
        <v>38873</v>
      </c>
      <c r="B16490" s="83" t="s">
        <v>12023</v>
      </c>
      <c r="C16490" s="83" t="s">
        <v>225</v>
      </c>
      <c r="D16490" s="84">
        <v>12.94</v>
      </c>
      <c r="E16490" s="522" t="s">
        <v>12890</v>
      </c>
    </row>
    <row r="16491" spans="1:5" ht="13.5" x14ac:dyDescent="0.25">
      <c r="A16491" s="83">
        <v>38874</v>
      </c>
      <c r="B16491" s="83" t="s">
        <v>12024</v>
      </c>
      <c r="C16491" s="83" t="s">
        <v>225</v>
      </c>
      <c r="D16491" s="84">
        <v>15.74</v>
      </c>
      <c r="E16491" s="522" t="s">
        <v>12890</v>
      </c>
    </row>
    <row r="16492" spans="1:5" ht="13.5" x14ac:dyDescent="0.25">
      <c r="A16492" s="83">
        <v>38875</v>
      </c>
      <c r="B16492" s="83" t="s">
        <v>12025</v>
      </c>
      <c r="C16492" s="83" t="s">
        <v>225</v>
      </c>
      <c r="D16492" s="84">
        <v>27.82</v>
      </c>
      <c r="E16492" s="522" t="s">
        <v>12890</v>
      </c>
    </row>
    <row r="16493" spans="1:5" ht="13.5" x14ac:dyDescent="0.25">
      <c r="A16493" s="83">
        <v>38876</v>
      </c>
      <c r="B16493" s="83" t="s">
        <v>12026</v>
      </c>
      <c r="C16493" s="83" t="s">
        <v>225</v>
      </c>
      <c r="D16493" s="84">
        <v>37.43</v>
      </c>
      <c r="E16493" s="522" t="s">
        <v>12890</v>
      </c>
    </row>
    <row r="16494" spans="1:5" ht="13.5" x14ac:dyDescent="0.25">
      <c r="A16494" s="83">
        <v>39000</v>
      </c>
      <c r="B16494" s="83" t="s">
        <v>12027</v>
      </c>
      <c r="C16494" s="83" t="s">
        <v>225</v>
      </c>
      <c r="D16494" s="84">
        <v>32.35</v>
      </c>
      <c r="E16494" s="522" t="s">
        <v>12890</v>
      </c>
    </row>
    <row r="16495" spans="1:5" ht="13.5" x14ac:dyDescent="0.25">
      <c r="A16495" s="83">
        <v>38674</v>
      </c>
      <c r="B16495" s="83" t="s">
        <v>12028</v>
      </c>
      <c r="C16495" s="83" t="s">
        <v>225</v>
      </c>
      <c r="D16495" s="84">
        <v>38.54</v>
      </c>
      <c r="E16495" s="522" t="s">
        <v>12890</v>
      </c>
    </row>
    <row r="16496" spans="1:5" ht="13.5" x14ac:dyDescent="0.25">
      <c r="A16496" s="83">
        <v>38911</v>
      </c>
      <c r="B16496" s="83" t="s">
        <v>12029</v>
      </c>
      <c r="C16496" s="83" t="s">
        <v>225</v>
      </c>
      <c r="D16496" s="84">
        <v>46.42</v>
      </c>
      <c r="E16496" s="522" t="s">
        <v>12890</v>
      </c>
    </row>
    <row r="16497" spans="1:5" ht="13.5" x14ac:dyDescent="0.25">
      <c r="A16497" s="83">
        <v>38912</v>
      </c>
      <c r="B16497" s="83" t="s">
        <v>12030</v>
      </c>
      <c r="C16497" s="83" t="s">
        <v>225</v>
      </c>
      <c r="D16497" s="84">
        <v>58.99</v>
      </c>
      <c r="E16497" s="522" t="s">
        <v>12890</v>
      </c>
    </row>
    <row r="16498" spans="1:5" ht="13.5" x14ac:dyDescent="0.25">
      <c r="A16498" s="83">
        <v>38019</v>
      </c>
      <c r="B16498" s="83" t="s">
        <v>12031</v>
      </c>
      <c r="C16498" s="83" t="s">
        <v>225</v>
      </c>
      <c r="D16498" s="84">
        <v>8.15</v>
      </c>
      <c r="E16498" s="522" t="s">
        <v>12890</v>
      </c>
    </row>
    <row r="16499" spans="1:5" ht="13.5" x14ac:dyDescent="0.25">
      <c r="A16499" s="83">
        <v>38020</v>
      </c>
      <c r="B16499" s="83" t="s">
        <v>12032</v>
      </c>
      <c r="C16499" s="83" t="s">
        <v>225</v>
      </c>
      <c r="D16499" s="84">
        <v>10.039999999999999</v>
      </c>
      <c r="E16499" s="522" t="s">
        <v>12890</v>
      </c>
    </row>
    <row r="16500" spans="1:5" ht="13.5" x14ac:dyDescent="0.25">
      <c r="A16500" s="83">
        <v>38454</v>
      </c>
      <c r="B16500" s="83" t="s">
        <v>13667</v>
      </c>
      <c r="C16500" s="83" t="s">
        <v>225</v>
      </c>
      <c r="D16500" s="84">
        <v>12.13</v>
      </c>
      <c r="E16500" s="522" t="s">
        <v>12890</v>
      </c>
    </row>
    <row r="16501" spans="1:5" ht="13.5" x14ac:dyDescent="0.25">
      <c r="A16501" s="83">
        <v>38455</v>
      </c>
      <c r="B16501" s="83" t="s">
        <v>13668</v>
      </c>
      <c r="C16501" s="83" t="s">
        <v>225</v>
      </c>
      <c r="D16501" s="84">
        <v>16.239999999999998</v>
      </c>
      <c r="E16501" s="522" t="s">
        <v>12890</v>
      </c>
    </row>
    <row r="16502" spans="1:5" ht="13.5" x14ac:dyDescent="0.25">
      <c r="A16502" s="83">
        <v>38462</v>
      </c>
      <c r="B16502" s="83" t="s">
        <v>13669</v>
      </c>
      <c r="C16502" s="83" t="s">
        <v>225</v>
      </c>
      <c r="D16502" s="84">
        <v>261.85000000000002</v>
      </c>
      <c r="E16502" s="522" t="s">
        <v>12890</v>
      </c>
    </row>
    <row r="16503" spans="1:5" ht="13.5" x14ac:dyDescent="0.25">
      <c r="A16503" s="83">
        <v>36362</v>
      </c>
      <c r="B16503" s="83" t="s">
        <v>13670</v>
      </c>
      <c r="C16503" s="83" t="s">
        <v>225</v>
      </c>
      <c r="D16503" s="84">
        <v>3.61</v>
      </c>
      <c r="E16503" s="522" t="s">
        <v>12890</v>
      </c>
    </row>
    <row r="16504" spans="1:5" ht="13.5" x14ac:dyDescent="0.25">
      <c r="A16504" s="83">
        <v>36298</v>
      </c>
      <c r="B16504" s="83" t="s">
        <v>13671</v>
      </c>
      <c r="C16504" s="83" t="s">
        <v>225</v>
      </c>
      <c r="D16504" s="84">
        <v>3.11</v>
      </c>
      <c r="E16504" s="522" t="s">
        <v>12890</v>
      </c>
    </row>
    <row r="16505" spans="1:5" ht="13.5" x14ac:dyDescent="0.25">
      <c r="A16505" s="83">
        <v>38456</v>
      </c>
      <c r="B16505" s="83" t="s">
        <v>13672</v>
      </c>
      <c r="C16505" s="83" t="s">
        <v>225</v>
      </c>
      <c r="D16505" s="84">
        <v>7.74</v>
      </c>
      <c r="E16505" s="522" t="s">
        <v>12890</v>
      </c>
    </row>
    <row r="16506" spans="1:5" ht="13.5" x14ac:dyDescent="0.25">
      <c r="A16506" s="83">
        <v>38457</v>
      </c>
      <c r="B16506" s="83" t="s">
        <v>13673</v>
      </c>
      <c r="C16506" s="83" t="s">
        <v>225</v>
      </c>
      <c r="D16506" s="84">
        <v>14.11</v>
      </c>
      <c r="E16506" s="522" t="s">
        <v>12890</v>
      </c>
    </row>
    <row r="16507" spans="1:5" ht="13.5" x14ac:dyDescent="0.25">
      <c r="A16507" s="83">
        <v>38458</v>
      </c>
      <c r="B16507" s="83" t="s">
        <v>13674</v>
      </c>
      <c r="C16507" s="83" t="s">
        <v>225</v>
      </c>
      <c r="D16507" s="84">
        <v>27.18</v>
      </c>
      <c r="E16507" s="522" t="s">
        <v>12890</v>
      </c>
    </row>
    <row r="16508" spans="1:5" ht="13.5" x14ac:dyDescent="0.25">
      <c r="A16508" s="83">
        <v>38459</v>
      </c>
      <c r="B16508" s="83" t="s">
        <v>13675</v>
      </c>
      <c r="C16508" s="83" t="s">
        <v>225</v>
      </c>
      <c r="D16508" s="84">
        <v>42.72</v>
      </c>
      <c r="E16508" s="522" t="s">
        <v>12890</v>
      </c>
    </row>
    <row r="16509" spans="1:5" ht="13.5" x14ac:dyDescent="0.25">
      <c r="A16509" s="83">
        <v>38460</v>
      </c>
      <c r="B16509" s="83" t="s">
        <v>13676</v>
      </c>
      <c r="C16509" s="83" t="s">
        <v>225</v>
      </c>
      <c r="D16509" s="84">
        <v>91.66</v>
      </c>
      <c r="E16509" s="522" t="s">
        <v>12890</v>
      </c>
    </row>
    <row r="16510" spans="1:5" ht="13.5" x14ac:dyDescent="0.25">
      <c r="A16510" s="83">
        <v>38461</v>
      </c>
      <c r="B16510" s="83" t="s">
        <v>13677</v>
      </c>
      <c r="C16510" s="83" t="s">
        <v>225</v>
      </c>
      <c r="D16510" s="84">
        <v>123</v>
      </c>
      <c r="E16510" s="522" t="s">
        <v>12890</v>
      </c>
    </row>
    <row r="16511" spans="1:5" ht="13.5" x14ac:dyDescent="0.25">
      <c r="A16511" s="83">
        <v>7094</v>
      </c>
      <c r="B16511" s="83" t="s">
        <v>12044</v>
      </c>
      <c r="C16511" s="83" t="s">
        <v>225</v>
      </c>
      <c r="D16511" s="84">
        <v>19.82</v>
      </c>
      <c r="E16511" s="522" t="s">
        <v>12890</v>
      </c>
    </row>
    <row r="16512" spans="1:5" ht="13.5" x14ac:dyDescent="0.25">
      <c r="A16512" s="83">
        <v>7116</v>
      </c>
      <c r="B16512" s="83" t="s">
        <v>12045</v>
      </c>
      <c r="C16512" s="83" t="s">
        <v>225</v>
      </c>
      <c r="D16512" s="84">
        <v>5.9</v>
      </c>
      <c r="E16512" s="522" t="s">
        <v>12890</v>
      </c>
    </row>
    <row r="16513" spans="1:5" ht="13.5" x14ac:dyDescent="0.25">
      <c r="A16513" s="83">
        <v>7118</v>
      </c>
      <c r="B16513" s="83" t="s">
        <v>12046</v>
      </c>
      <c r="C16513" s="83" t="s">
        <v>225</v>
      </c>
      <c r="D16513" s="84">
        <v>40.76</v>
      </c>
      <c r="E16513" s="522" t="s">
        <v>12890</v>
      </c>
    </row>
    <row r="16514" spans="1:5" ht="13.5" x14ac:dyDescent="0.25">
      <c r="A16514" s="83">
        <v>7098</v>
      </c>
      <c r="B16514" s="83" t="s">
        <v>12048</v>
      </c>
      <c r="C16514" s="83" t="s">
        <v>225</v>
      </c>
      <c r="D16514" s="84">
        <v>6.06</v>
      </c>
      <c r="E16514" s="522" t="s">
        <v>12890</v>
      </c>
    </row>
    <row r="16515" spans="1:5" ht="13.5" x14ac:dyDescent="0.25">
      <c r="A16515" s="83">
        <v>7110</v>
      </c>
      <c r="B16515" s="83" t="s">
        <v>12049</v>
      </c>
      <c r="C16515" s="83" t="s">
        <v>225</v>
      </c>
      <c r="D16515" s="84">
        <v>77.5</v>
      </c>
      <c r="E16515" s="522" t="s">
        <v>12890</v>
      </c>
    </row>
    <row r="16516" spans="1:5" ht="13.5" x14ac:dyDescent="0.25">
      <c r="A16516" s="83">
        <v>7123</v>
      </c>
      <c r="B16516" s="83" t="s">
        <v>12050</v>
      </c>
      <c r="C16516" s="83" t="s">
        <v>225</v>
      </c>
      <c r="D16516" s="84">
        <v>7.33</v>
      </c>
      <c r="E16516" s="522" t="s">
        <v>12890</v>
      </c>
    </row>
    <row r="16517" spans="1:5" ht="13.5" x14ac:dyDescent="0.25">
      <c r="A16517" s="83">
        <v>7121</v>
      </c>
      <c r="B16517" s="83" t="s">
        <v>12051</v>
      </c>
      <c r="C16517" s="83" t="s">
        <v>225</v>
      </c>
      <c r="D16517" s="84">
        <v>14.49</v>
      </c>
      <c r="E16517" s="522" t="s">
        <v>12890</v>
      </c>
    </row>
    <row r="16518" spans="1:5" ht="13.5" x14ac:dyDescent="0.25">
      <c r="A16518" s="83">
        <v>7137</v>
      </c>
      <c r="B16518" s="83" t="s">
        <v>12052</v>
      </c>
      <c r="C16518" s="83" t="s">
        <v>225</v>
      </c>
      <c r="D16518" s="84">
        <v>15.83</v>
      </c>
      <c r="E16518" s="522" t="s">
        <v>12890</v>
      </c>
    </row>
    <row r="16519" spans="1:5" ht="13.5" x14ac:dyDescent="0.25">
      <c r="A16519" s="83">
        <v>7122</v>
      </c>
      <c r="B16519" s="83" t="s">
        <v>12053</v>
      </c>
      <c r="C16519" s="83" t="s">
        <v>225</v>
      </c>
      <c r="D16519" s="84">
        <v>17.43</v>
      </c>
      <c r="E16519" s="522" t="s">
        <v>12890</v>
      </c>
    </row>
    <row r="16520" spans="1:5" ht="13.5" x14ac:dyDescent="0.25">
      <c r="A16520" s="83">
        <v>7114</v>
      </c>
      <c r="B16520" s="83" t="s">
        <v>12054</v>
      </c>
      <c r="C16520" s="83" t="s">
        <v>225</v>
      </c>
      <c r="D16520" s="84">
        <v>20.27</v>
      </c>
      <c r="E16520" s="522" t="s">
        <v>12890</v>
      </c>
    </row>
    <row r="16521" spans="1:5" ht="13.5" x14ac:dyDescent="0.25">
      <c r="A16521" s="83">
        <v>7109</v>
      </c>
      <c r="B16521" s="83" t="s">
        <v>12055</v>
      </c>
      <c r="C16521" s="83" t="s">
        <v>225</v>
      </c>
      <c r="D16521" s="84">
        <v>4.0199999999999996</v>
      </c>
      <c r="E16521" s="522" t="s">
        <v>12890</v>
      </c>
    </row>
    <row r="16522" spans="1:5" ht="13.5" x14ac:dyDescent="0.25">
      <c r="A16522" s="83">
        <v>7135</v>
      </c>
      <c r="B16522" s="83" t="s">
        <v>12056</v>
      </c>
      <c r="C16522" s="83" t="s">
        <v>225</v>
      </c>
      <c r="D16522" s="84">
        <v>8.23</v>
      </c>
      <c r="E16522" s="522" t="s">
        <v>12890</v>
      </c>
    </row>
    <row r="16523" spans="1:5" ht="13.5" x14ac:dyDescent="0.25">
      <c r="A16523" s="83">
        <v>37947</v>
      </c>
      <c r="B16523" s="83" t="s">
        <v>12057</v>
      </c>
      <c r="C16523" s="83" t="s">
        <v>225</v>
      </c>
      <c r="D16523" s="84">
        <v>6.69</v>
      </c>
      <c r="E16523" s="522" t="s">
        <v>12890</v>
      </c>
    </row>
    <row r="16524" spans="1:5" ht="13.5" x14ac:dyDescent="0.25">
      <c r="A16524" s="83">
        <v>7103</v>
      </c>
      <c r="B16524" s="83" t="s">
        <v>12058</v>
      </c>
      <c r="C16524" s="83" t="s">
        <v>225</v>
      </c>
      <c r="D16524" s="84">
        <v>21.79</v>
      </c>
      <c r="E16524" s="522" t="s">
        <v>12890</v>
      </c>
    </row>
    <row r="16525" spans="1:5" ht="13.5" x14ac:dyDescent="0.25">
      <c r="A16525" s="83">
        <v>40419</v>
      </c>
      <c r="B16525" s="83" t="s">
        <v>12059</v>
      </c>
      <c r="C16525" s="83" t="s">
        <v>225</v>
      </c>
      <c r="D16525" s="84">
        <v>41.62</v>
      </c>
      <c r="E16525" s="522" t="s">
        <v>12890</v>
      </c>
    </row>
    <row r="16526" spans="1:5" ht="13.5" x14ac:dyDescent="0.25">
      <c r="A16526" s="83">
        <v>40420</v>
      </c>
      <c r="B16526" s="83" t="s">
        <v>12060</v>
      </c>
      <c r="C16526" s="83" t="s">
        <v>225</v>
      </c>
      <c r="D16526" s="84">
        <v>60.72</v>
      </c>
      <c r="E16526" s="522" t="s">
        <v>12890</v>
      </c>
    </row>
    <row r="16527" spans="1:5" ht="13.5" x14ac:dyDescent="0.25">
      <c r="A16527" s="83">
        <v>40421</v>
      </c>
      <c r="B16527" s="83" t="s">
        <v>12061</v>
      </c>
      <c r="C16527" s="83" t="s">
        <v>225</v>
      </c>
      <c r="D16527" s="84">
        <v>64.64</v>
      </c>
      <c r="E16527" s="522" t="s">
        <v>12890</v>
      </c>
    </row>
    <row r="16528" spans="1:5" ht="13.5" x14ac:dyDescent="0.25">
      <c r="A16528" s="83">
        <v>38905</v>
      </c>
      <c r="B16528" s="83" t="s">
        <v>12063</v>
      </c>
      <c r="C16528" s="83" t="s">
        <v>225</v>
      </c>
      <c r="D16528" s="84">
        <v>14.54</v>
      </c>
      <c r="E16528" s="522" t="s">
        <v>12890</v>
      </c>
    </row>
    <row r="16529" spans="1:5" ht="13.5" x14ac:dyDescent="0.25">
      <c r="A16529" s="83">
        <v>38907</v>
      </c>
      <c r="B16529" s="83" t="s">
        <v>12064</v>
      </c>
      <c r="C16529" s="83" t="s">
        <v>225</v>
      </c>
      <c r="D16529" s="84">
        <v>15.47</v>
      </c>
      <c r="E16529" s="522" t="s">
        <v>12890</v>
      </c>
    </row>
    <row r="16530" spans="1:5" ht="13.5" x14ac:dyDescent="0.25">
      <c r="A16530" s="83">
        <v>38908</v>
      </c>
      <c r="B16530" s="83" t="s">
        <v>12065</v>
      </c>
      <c r="C16530" s="83" t="s">
        <v>225</v>
      </c>
      <c r="D16530" s="84">
        <v>17.41</v>
      </c>
      <c r="E16530" s="522" t="s">
        <v>12890</v>
      </c>
    </row>
    <row r="16531" spans="1:5" ht="13.5" x14ac:dyDescent="0.25">
      <c r="A16531" s="83">
        <v>38909</v>
      </c>
      <c r="B16531" s="83" t="s">
        <v>12066</v>
      </c>
      <c r="C16531" s="83" t="s">
        <v>225</v>
      </c>
      <c r="D16531" s="84">
        <v>25.04</v>
      </c>
      <c r="E16531" s="522" t="s">
        <v>12890</v>
      </c>
    </row>
    <row r="16532" spans="1:5" ht="13.5" x14ac:dyDescent="0.25">
      <c r="A16532" s="83">
        <v>38910</v>
      </c>
      <c r="B16532" s="83" t="s">
        <v>12067</v>
      </c>
      <c r="C16532" s="83" t="s">
        <v>225</v>
      </c>
      <c r="D16532" s="84">
        <v>27.04</v>
      </c>
      <c r="E16532" s="522" t="s">
        <v>12890</v>
      </c>
    </row>
    <row r="16533" spans="1:5" ht="13.5" x14ac:dyDescent="0.25">
      <c r="A16533" s="83">
        <v>38897</v>
      </c>
      <c r="B16533" s="83" t="s">
        <v>12068</v>
      </c>
      <c r="C16533" s="83" t="s">
        <v>225</v>
      </c>
      <c r="D16533" s="84">
        <v>14.61</v>
      </c>
      <c r="E16533" s="522" t="s">
        <v>12890</v>
      </c>
    </row>
    <row r="16534" spans="1:5" ht="13.5" x14ac:dyDescent="0.25">
      <c r="A16534" s="83">
        <v>38899</v>
      </c>
      <c r="B16534" s="83" t="s">
        <v>12069</v>
      </c>
      <c r="C16534" s="83" t="s">
        <v>225</v>
      </c>
      <c r="D16534" s="84">
        <v>16.43</v>
      </c>
      <c r="E16534" s="522" t="s">
        <v>12890</v>
      </c>
    </row>
    <row r="16535" spans="1:5" ht="13.5" x14ac:dyDescent="0.25">
      <c r="A16535" s="83">
        <v>38900</v>
      </c>
      <c r="B16535" s="83" t="s">
        <v>12070</v>
      </c>
      <c r="C16535" s="83" t="s">
        <v>225</v>
      </c>
      <c r="D16535" s="84">
        <v>17.13</v>
      </c>
      <c r="E16535" s="522" t="s">
        <v>12890</v>
      </c>
    </row>
    <row r="16536" spans="1:5" ht="13.5" x14ac:dyDescent="0.25">
      <c r="A16536" s="83">
        <v>38901</v>
      </c>
      <c r="B16536" s="83" t="s">
        <v>12071</v>
      </c>
      <c r="C16536" s="83" t="s">
        <v>225</v>
      </c>
      <c r="D16536" s="84">
        <v>28.02</v>
      </c>
      <c r="E16536" s="522" t="s">
        <v>12890</v>
      </c>
    </row>
    <row r="16537" spans="1:5" ht="13.5" x14ac:dyDescent="0.25">
      <c r="A16537" s="83">
        <v>38904</v>
      </c>
      <c r="B16537" s="83" t="s">
        <v>12072</v>
      </c>
      <c r="C16537" s="83" t="s">
        <v>225</v>
      </c>
      <c r="D16537" s="84">
        <v>45.52</v>
      </c>
      <c r="E16537" s="522" t="s">
        <v>12890</v>
      </c>
    </row>
    <row r="16538" spans="1:5" ht="13.5" x14ac:dyDescent="0.25">
      <c r="A16538" s="83">
        <v>38903</v>
      </c>
      <c r="B16538" s="83" t="s">
        <v>12073</v>
      </c>
      <c r="C16538" s="83" t="s">
        <v>225</v>
      </c>
      <c r="D16538" s="84">
        <v>45.24</v>
      </c>
      <c r="E16538" s="522" t="s">
        <v>12890</v>
      </c>
    </row>
    <row r="16539" spans="1:5" ht="13.5" x14ac:dyDescent="0.25">
      <c r="A16539" s="83">
        <v>11655</v>
      </c>
      <c r="B16539" s="83" t="s">
        <v>13678</v>
      </c>
      <c r="C16539" s="83" t="s">
        <v>225</v>
      </c>
      <c r="D16539" s="84">
        <v>27.25</v>
      </c>
      <c r="E16539" s="522" t="s">
        <v>12890</v>
      </c>
    </row>
    <row r="16540" spans="1:5" ht="13.5" x14ac:dyDescent="0.25">
      <c r="A16540" s="83">
        <v>11656</v>
      </c>
      <c r="B16540" s="83" t="s">
        <v>13679</v>
      </c>
      <c r="C16540" s="83" t="s">
        <v>225</v>
      </c>
      <c r="D16540" s="84">
        <v>31.29</v>
      </c>
      <c r="E16540" s="522" t="s">
        <v>12890</v>
      </c>
    </row>
    <row r="16541" spans="1:5" ht="13.5" x14ac:dyDescent="0.25">
      <c r="A16541" s="83">
        <v>7091</v>
      </c>
      <c r="B16541" s="83" t="s">
        <v>12074</v>
      </c>
      <c r="C16541" s="83" t="s">
        <v>225</v>
      </c>
      <c r="D16541" s="84">
        <v>25.63</v>
      </c>
      <c r="E16541" s="522" t="s">
        <v>12890</v>
      </c>
    </row>
    <row r="16542" spans="1:5" ht="13.5" x14ac:dyDescent="0.25">
      <c r="A16542" s="83">
        <v>37948</v>
      </c>
      <c r="B16542" s="83" t="s">
        <v>12077</v>
      </c>
      <c r="C16542" s="83" t="s">
        <v>225</v>
      </c>
      <c r="D16542" s="84">
        <v>5.94</v>
      </c>
      <c r="E16542" s="522" t="s">
        <v>12890</v>
      </c>
    </row>
    <row r="16543" spans="1:5" ht="13.5" x14ac:dyDescent="0.25">
      <c r="A16543" s="83">
        <v>7097</v>
      </c>
      <c r="B16543" s="83" t="s">
        <v>12078</v>
      </c>
      <c r="C16543" s="83" t="s">
        <v>225</v>
      </c>
      <c r="D16543" s="84">
        <v>12.04</v>
      </c>
      <c r="E16543" s="522" t="s">
        <v>12890</v>
      </c>
    </row>
    <row r="16544" spans="1:5" ht="13.5" x14ac:dyDescent="0.25">
      <c r="A16544" s="83">
        <v>11658</v>
      </c>
      <c r="B16544" s="83" t="s">
        <v>12080</v>
      </c>
      <c r="C16544" s="83" t="s">
        <v>225</v>
      </c>
      <c r="D16544" s="84">
        <v>26.61</v>
      </c>
      <c r="E16544" s="522" t="s">
        <v>12890</v>
      </c>
    </row>
    <row r="16545" spans="1:5" ht="13.5" x14ac:dyDescent="0.25">
      <c r="A16545" s="83">
        <v>7146</v>
      </c>
      <c r="B16545" s="83" t="s">
        <v>12081</v>
      </c>
      <c r="C16545" s="83" t="s">
        <v>225</v>
      </c>
      <c r="D16545" s="84">
        <v>265.25</v>
      </c>
      <c r="E16545" s="522" t="s">
        <v>12890</v>
      </c>
    </row>
    <row r="16546" spans="1:5" ht="13.5" x14ac:dyDescent="0.25">
      <c r="A16546" s="83">
        <v>7138</v>
      </c>
      <c r="B16546" s="83" t="s">
        <v>12082</v>
      </c>
      <c r="C16546" s="83" t="s">
        <v>225</v>
      </c>
      <c r="D16546" s="84">
        <v>1.68</v>
      </c>
      <c r="E16546" s="522" t="s">
        <v>12890</v>
      </c>
    </row>
    <row r="16547" spans="1:5" ht="13.5" x14ac:dyDescent="0.25">
      <c r="A16547" s="83">
        <v>7139</v>
      </c>
      <c r="B16547" s="83" t="s">
        <v>12083</v>
      </c>
      <c r="C16547" s="83" t="s">
        <v>225</v>
      </c>
      <c r="D16547" s="84">
        <v>1.9</v>
      </c>
      <c r="E16547" s="522" t="s">
        <v>12890</v>
      </c>
    </row>
    <row r="16548" spans="1:5" ht="13.5" x14ac:dyDescent="0.25">
      <c r="A16548" s="83">
        <v>7140</v>
      </c>
      <c r="B16548" s="83" t="s">
        <v>12084</v>
      </c>
      <c r="C16548" s="83" t="s">
        <v>225</v>
      </c>
      <c r="D16548" s="84">
        <v>5.97</v>
      </c>
      <c r="E16548" s="522" t="s">
        <v>12890</v>
      </c>
    </row>
    <row r="16549" spans="1:5" ht="13.5" x14ac:dyDescent="0.25">
      <c r="A16549" s="83">
        <v>7141</v>
      </c>
      <c r="B16549" s="83" t="s">
        <v>12085</v>
      </c>
      <c r="C16549" s="83" t="s">
        <v>225</v>
      </c>
      <c r="D16549" s="84">
        <v>14.59</v>
      </c>
      <c r="E16549" s="522" t="s">
        <v>12890</v>
      </c>
    </row>
    <row r="16550" spans="1:5" ht="13.5" x14ac:dyDescent="0.25">
      <c r="A16550" s="83">
        <v>7143</v>
      </c>
      <c r="B16550" s="83" t="s">
        <v>12086</v>
      </c>
      <c r="C16550" s="83" t="s">
        <v>225</v>
      </c>
      <c r="D16550" s="84">
        <v>48.97</v>
      </c>
      <c r="E16550" s="522" t="s">
        <v>12890</v>
      </c>
    </row>
    <row r="16551" spans="1:5" ht="13.5" x14ac:dyDescent="0.25">
      <c r="A16551" s="83">
        <v>7144</v>
      </c>
      <c r="B16551" s="83" t="s">
        <v>12087</v>
      </c>
      <c r="C16551" s="83" t="s">
        <v>225</v>
      </c>
      <c r="D16551" s="84">
        <v>90.85</v>
      </c>
      <c r="E16551" s="522" t="s">
        <v>12890</v>
      </c>
    </row>
    <row r="16552" spans="1:5" ht="13.5" x14ac:dyDescent="0.25">
      <c r="A16552" s="83">
        <v>7145</v>
      </c>
      <c r="B16552" s="83" t="s">
        <v>12088</v>
      </c>
      <c r="C16552" s="83" t="s">
        <v>225</v>
      </c>
      <c r="D16552" s="84">
        <v>123.53</v>
      </c>
      <c r="E16552" s="522" t="s">
        <v>12890</v>
      </c>
    </row>
    <row r="16553" spans="1:5" ht="13.5" x14ac:dyDescent="0.25">
      <c r="A16553" s="83">
        <v>7142</v>
      </c>
      <c r="B16553" s="83" t="s">
        <v>12089</v>
      </c>
      <c r="C16553" s="83" t="s">
        <v>225</v>
      </c>
      <c r="D16553" s="84">
        <v>15.26</v>
      </c>
      <c r="E16553" s="522" t="s">
        <v>12890</v>
      </c>
    </row>
    <row r="16554" spans="1:5" ht="13.5" x14ac:dyDescent="0.25">
      <c r="A16554" s="83">
        <v>3593</v>
      </c>
      <c r="B16554" s="83" t="s">
        <v>12090</v>
      </c>
      <c r="C16554" s="83" t="s">
        <v>225</v>
      </c>
      <c r="D16554" s="84">
        <v>95.29</v>
      </c>
      <c r="E16554" s="522" t="s">
        <v>12890</v>
      </c>
    </row>
    <row r="16555" spans="1:5" ht="13.5" x14ac:dyDescent="0.25">
      <c r="A16555" s="83">
        <v>3588</v>
      </c>
      <c r="B16555" s="83" t="s">
        <v>12091</v>
      </c>
      <c r="C16555" s="83" t="s">
        <v>225</v>
      </c>
      <c r="D16555" s="84">
        <v>73.45</v>
      </c>
      <c r="E16555" s="522" t="s">
        <v>12890</v>
      </c>
    </row>
    <row r="16556" spans="1:5" ht="13.5" x14ac:dyDescent="0.25">
      <c r="A16556" s="83">
        <v>3585</v>
      </c>
      <c r="B16556" s="83" t="s">
        <v>12092</v>
      </c>
      <c r="C16556" s="83" t="s">
        <v>225</v>
      </c>
      <c r="D16556" s="84">
        <v>22.69</v>
      </c>
      <c r="E16556" s="522" t="s">
        <v>12890</v>
      </c>
    </row>
    <row r="16557" spans="1:5" ht="13.5" x14ac:dyDescent="0.25">
      <c r="A16557" s="83">
        <v>3587</v>
      </c>
      <c r="B16557" s="83" t="s">
        <v>12093</v>
      </c>
      <c r="C16557" s="83" t="s">
        <v>225</v>
      </c>
      <c r="D16557" s="84">
        <v>45.58</v>
      </c>
      <c r="E16557" s="522" t="s">
        <v>12890</v>
      </c>
    </row>
    <row r="16558" spans="1:5" ht="13.5" x14ac:dyDescent="0.25">
      <c r="A16558" s="83">
        <v>3590</v>
      </c>
      <c r="B16558" s="83" t="s">
        <v>12094</v>
      </c>
      <c r="C16558" s="83" t="s">
        <v>225</v>
      </c>
      <c r="D16558" s="84">
        <v>270.57</v>
      </c>
      <c r="E16558" s="522" t="s">
        <v>12890</v>
      </c>
    </row>
    <row r="16559" spans="1:5" ht="13.5" x14ac:dyDescent="0.25">
      <c r="A16559" s="83">
        <v>3589</v>
      </c>
      <c r="B16559" s="83" t="s">
        <v>12095</v>
      </c>
      <c r="C16559" s="83" t="s">
        <v>225</v>
      </c>
      <c r="D16559" s="84">
        <v>145.22999999999999</v>
      </c>
      <c r="E16559" s="522" t="s">
        <v>12890</v>
      </c>
    </row>
    <row r="16560" spans="1:5" ht="13.5" x14ac:dyDescent="0.25">
      <c r="A16560" s="83">
        <v>3586</v>
      </c>
      <c r="B16560" s="83" t="s">
        <v>12096</v>
      </c>
      <c r="C16560" s="83" t="s">
        <v>225</v>
      </c>
      <c r="D16560" s="84">
        <v>29.71</v>
      </c>
      <c r="E16560" s="522" t="s">
        <v>12890</v>
      </c>
    </row>
    <row r="16561" spans="1:5" ht="13.5" x14ac:dyDescent="0.25">
      <c r="A16561" s="83">
        <v>3592</v>
      </c>
      <c r="B16561" s="83" t="s">
        <v>12097</v>
      </c>
      <c r="C16561" s="83" t="s">
        <v>225</v>
      </c>
      <c r="D16561" s="84">
        <v>427.69</v>
      </c>
      <c r="E16561" s="522" t="s">
        <v>12890</v>
      </c>
    </row>
    <row r="16562" spans="1:5" ht="13.5" x14ac:dyDescent="0.25">
      <c r="A16562" s="83">
        <v>3591</v>
      </c>
      <c r="B16562" s="83" t="s">
        <v>12098</v>
      </c>
      <c r="C16562" s="83" t="s">
        <v>225</v>
      </c>
      <c r="D16562" s="84">
        <v>685.6</v>
      </c>
      <c r="E16562" s="522" t="s">
        <v>12890</v>
      </c>
    </row>
    <row r="16563" spans="1:5" ht="13.5" x14ac:dyDescent="0.25">
      <c r="A16563" s="83">
        <v>40396</v>
      </c>
      <c r="B16563" s="83" t="s">
        <v>12099</v>
      </c>
      <c r="C16563" s="83" t="s">
        <v>225</v>
      </c>
      <c r="D16563" s="84">
        <v>104.45</v>
      </c>
      <c r="E16563" s="522" t="s">
        <v>12890</v>
      </c>
    </row>
    <row r="16564" spans="1:5" ht="13.5" x14ac:dyDescent="0.25">
      <c r="A16564" s="83">
        <v>40395</v>
      </c>
      <c r="B16564" s="83" t="s">
        <v>12100</v>
      </c>
      <c r="C16564" s="83" t="s">
        <v>225</v>
      </c>
      <c r="D16564" s="84">
        <v>80.16</v>
      </c>
      <c r="E16564" s="522" t="s">
        <v>12890</v>
      </c>
    </row>
    <row r="16565" spans="1:5" ht="13.5" x14ac:dyDescent="0.25">
      <c r="A16565" s="83">
        <v>40392</v>
      </c>
      <c r="B16565" s="83" t="s">
        <v>12101</v>
      </c>
      <c r="C16565" s="83" t="s">
        <v>225</v>
      </c>
      <c r="D16565" s="84">
        <v>25.79</v>
      </c>
      <c r="E16565" s="522" t="s">
        <v>12890</v>
      </c>
    </row>
    <row r="16566" spans="1:5" ht="13.5" x14ac:dyDescent="0.25">
      <c r="A16566" s="83">
        <v>40394</v>
      </c>
      <c r="B16566" s="83" t="s">
        <v>12102</v>
      </c>
      <c r="C16566" s="83" t="s">
        <v>225</v>
      </c>
      <c r="D16566" s="84">
        <v>52.19</v>
      </c>
      <c r="E16566" s="522" t="s">
        <v>12890</v>
      </c>
    </row>
    <row r="16567" spans="1:5" ht="13.5" x14ac:dyDescent="0.25">
      <c r="A16567" s="83">
        <v>40398</v>
      </c>
      <c r="B16567" s="83" t="s">
        <v>12103</v>
      </c>
      <c r="C16567" s="83" t="s">
        <v>225</v>
      </c>
      <c r="D16567" s="84">
        <v>335.12</v>
      </c>
      <c r="E16567" s="522" t="s">
        <v>12890</v>
      </c>
    </row>
    <row r="16568" spans="1:5" ht="13.5" x14ac:dyDescent="0.25">
      <c r="A16568" s="83">
        <v>40397</v>
      </c>
      <c r="B16568" s="83" t="s">
        <v>12104</v>
      </c>
      <c r="C16568" s="83" t="s">
        <v>225</v>
      </c>
      <c r="D16568" s="84">
        <v>171.62</v>
      </c>
      <c r="E16568" s="522" t="s">
        <v>12890</v>
      </c>
    </row>
    <row r="16569" spans="1:5" ht="13.5" x14ac:dyDescent="0.25">
      <c r="A16569" s="83">
        <v>40393</v>
      </c>
      <c r="B16569" s="83" t="s">
        <v>12105</v>
      </c>
      <c r="C16569" s="83" t="s">
        <v>225</v>
      </c>
      <c r="D16569" s="84">
        <v>33.22</v>
      </c>
      <c r="E16569" s="522" t="s">
        <v>12890</v>
      </c>
    </row>
    <row r="16570" spans="1:5" ht="13.5" x14ac:dyDescent="0.25">
      <c r="A16570" s="83">
        <v>40399</v>
      </c>
      <c r="B16570" s="83" t="s">
        <v>12106</v>
      </c>
      <c r="C16570" s="83" t="s">
        <v>225</v>
      </c>
      <c r="D16570" s="84">
        <v>548.24</v>
      </c>
      <c r="E16570" s="522" t="s">
        <v>12890</v>
      </c>
    </row>
    <row r="16571" spans="1:5" ht="13.5" x14ac:dyDescent="0.25">
      <c r="A16571" s="83">
        <v>39322</v>
      </c>
      <c r="B16571" s="83" t="s">
        <v>12107</v>
      </c>
      <c r="C16571" s="83" t="s">
        <v>225</v>
      </c>
      <c r="D16571" s="84">
        <v>17.64</v>
      </c>
      <c r="E16571" s="522" t="s">
        <v>12890</v>
      </c>
    </row>
    <row r="16572" spans="1:5" ht="13.5" x14ac:dyDescent="0.25">
      <c r="A16572" s="83">
        <v>39289</v>
      </c>
      <c r="B16572" s="83" t="s">
        <v>12108</v>
      </c>
      <c r="C16572" s="83" t="s">
        <v>225</v>
      </c>
      <c r="D16572" s="84">
        <v>21.14</v>
      </c>
      <c r="E16572" s="522" t="s">
        <v>12890</v>
      </c>
    </row>
    <row r="16573" spans="1:5" ht="13.5" x14ac:dyDescent="0.25">
      <c r="A16573" s="83">
        <v>39290</v>
      </c>
      <c r="B16573" s="83" t="s">
        <v>12109</v>
      </c>
      <c r="C16573" s="83" t="s">
        <v>225</v>
      </c>
      <c r="D16573" s="84">
        <v>35.880000000000003</v>
      </c>
      <c r="E16573" s="522" t="s">
        <v>12890</v>
      </c>
    </row>
    <row r="16574" spans="1:5" ht="13.5" x14ac:dyDescent="0.25">
      <c r="A16574" s="83">
        <v>39291</v>
      </c>
      <c r="B16574" s="83" t="s">
        <v>12110</v>
      </c>
      <c r="C16574" s="83" t="s">
        <v>225</v>
      </c>
      <c r="D16574" s="84">
        <v>53.72</v>
      </c>
      <c r="E16574" s="522" t="s">
        <v>12890</v>
      </c>
    </row>
    <row r="16575" spans="1:5" ht="13.5" x14ac:dyDescent="0.25">
      <c r="A16575" s="83">
        <v>41892</v>
      </c>
      <c r="B16575" s="83" t="s">
        <v>12112</v>
      </c>
      <c r="C16575" s="83" t="s">
        <v>225</v>
      </c>
      <c r="D16575" s="84">
        <v>122.04</v>
      </c>
      <c r="E16575" s="522" t="s">
        <v>12890</v>
      </c>
    </row>
    <row r="16576" spans="1:5" ht="13.5" x14ac:dyDescent="0.25">
      <c r="A16576" s="83">
        <v>7048</v>
      </c>
      <c r="B16576" s="83" t="s">
        <v>12113</v>
      </c>
      <c r="C16576" s="83" t="s">
        <v>225</v>
      </c>
      <c r="D16576" s="84">
        <v>26.34</v>
      </c>
      <c r="E16576" s="522" t="s">
        <v>12890</v>
      </c>
    </row>
    <row r="16577" spans="1:5" ht="13.5" x14ac:dyDescent="0.25">
      <c r="A16577" s="83">
        <v>7088</v>
      </c>
      <c r="B16577" s="83" t="s">
        <v>12114</v>
      </c>
      <c r="C16577" s="83" t="s">
        <v>225</v>
      </c>
      <c r="D16577" s="84">
        <v>57.6</v>
      </c>
      <c r="E16577" s="522" t="s">
        <v>12890</v>
      </c>
    </row>
    <row r="16578" spans="1:5" ht="13.5" x14ac:dyDescent="0.25">
      <c r="A16578" s="83">
        <v>20179</v>
      </c>
      <c r="B16578" s="83" t="s">
        <v>13680</v>
      </c>
      <c r="C16578" s="83" t="s">
        <v>225</v>
      </c>
      <c r="D16578" s="84">
        <v>70.14</v>
      </c>
      <c r="E16578" s="522" t="s">
        <v>12890</v>
      </c>
    </row>
    <row r="16579" spans="1:5" ht="13.5" x14ac:dyDescent="0.25">
      <c r="A16579" s="83">
        <v>20178</v>
      </c>
      <c r="B16579" s="83" t="s">
        <v>13681</v>
      </c>
      <c r="C16579" s="83" t="s">
        <v>225</v>
      </c>
      <c r="D16579" s="84">
        <v>84.07</v>
      </c>
      <c r="E16579" s="522" t="s">
        <v>12890</v>
      </c>
    </row>
    <row r="16580" spans="1:5" ht="13.5" x14ac:dyDescent="0.25">
      <c r="A16580" s="83">
        <v>20180</v>
      </c>
      <c r="B16580" s="83" t="s">
        <v>13682</v>
      </c>
      <c r="C16580" s="83" t="s">
        <v>225</v>
      </c>
      <c r="D16580" s="84">
        <v>138.74</v>
      </c>
      <c r="E16580" s="522" t="s">
        <v>12890</v>
      </c>
    </row>
    <row r="16581" spans="1:5" ht="13.5" x14ac:dyDescent="0.25">
      <c r="A16581" s="83">
        <v>20181</v>
      </c>
      <c r="B16581" s="83" t="s">
        <v>13683</v>
      </c>
      <c r="C16581" s="83" t="s">
        <v>225</v>
      </c>
      <c r="D16581" s="84">
        <v>185.77</v>
      </c>
      <c r="E16581" s="522" t="s">
        <v>12890</v>
      </c>
    </row>
    <row r="16582" spans="1:5" ht="13.5" x14ac:dyDescent="0.25">
      <c r="A16582" s="83">
        <v>20177</v>
      </c>
      <c r="B16582" s="83" t="s">
        <v>13684</v>
      </c>
      <c r="C16582" s="83" t="s">
        <v>225</v>
      </c>
      <c r="D16582" s="84">
        <v>45.95</v>
      </c>
      <c r="E16582" s="522" t="s">
        <v>12890</v>
      </c>
    </row>
    <row r="16583" spans="1:5" ht="13.5" x14ac:dyDescent="0.25">
      <c r="A16583" s="83">
        <v>7070</v>
      </c>
      <c r="B16583" s="83" t="s">
        <v>13685</v>
      </c>
      <c r="C16583" s="83" t="s">
        <v>225</v>
      </c>
      <c r="D16583" s="84">
        <v>329.74</v>
      </c>
      <c r="E16583" s="522" t="s">
        <v>12890</v>
      </c>
    </row>
    <row r="16584" spans="1:5" ht="13.5" x14ac:dyDescent="0.25">
      <c r="A16584" s="83">
        <v>40945</v>
      </c>
      <c r="B16584" s="83" t="s">
        <v>13686</v>
      </c>
      <c r="C16584" s="83" t="s">
        <v>547</v>
      </c>
      <c r="D16584" s="84">
        <v>22.7</v>
      </c>
      <c r="E16584" s="522" t="s">
        <v>12890</v>
      </c>
    </row>
    <row r="16585" spans="1:5" ht="13.5" x14ac:dyDescent="0.25">
      <c r="A16585" s="83">
        <v>40946</v>
      </c>
      <c r="B16585" s="83" t="s">
        <v>12130</v>
      </c>
      <c r="C16585" s="83" t="s">
        <v>232</v>
      </c>
      <c r="D16585" s="84">
        <v>3990.12</v>
      </c>
      <c r="E16585" s="522" t="s">
        <v>12890</v>
      </c>
    </row>
    <row r="16586" spans="1:5" ht="13.5" x14ac:dyDescent="0.25">
      <c r="A16586" s="83">
        <v>7153</v>
      </c>
      <c r="B16586" s="83" t="s">
        <v>13687</v>
      </c>
      <c r="C16586" s="83" t="s">
        <v>547</v>
      </c>
      <c r="D16586" s="84">
        <v>51.38</v>
      </c>
      <c r="E16586" s="522" t="s">
        <v>12890</v>
      </c>
    </row>
    <row r="16587" spans="1:5" ht="13.5" x14ac:dyDescent="0.25">
      <c r="A16587" s="83">
        <v>41089</v>
      </c>
      <c r="B16587" s="83" t="s">
        <v>12132</v>
      </c>
      <c r="C16587" s="83" t="s">
        <v>232</v>
      </c>
      <c r="D16587" s="84">
        <v>9028.81</v>
      </c>
      <c r="E16587" s="522" t="s">
        <v>12890</v>
      </c>
    </row>
    <row r="16588" spans="1:5" ht="13.5" x14ac:dyDescent="0.25">
      <c r="A16588" s="83">
        <v>40943</v>
      </c>
      <c r="B16588" s="83" t="s">
        <v>13688</v>
      </c>
      <c r="C16588" s="83" t="s">
        <v>547</v>
      </c>
      <c r="D16588" s="84">
        <v>36.479999999999997</v>
      </c>
      <c r="E16588" s="522" t="s">
        <v>12890</v>
      </c>
    </row>
    <row r="16589" spans="1:5" ht="13.5" x14ac:dyDescent="0.25">
      <c r="A16589" s="83">
        <v>40944</v>
      </c>
      <c r="B16589" s="83" t="s">
        <v>12134</v>
      </c>
      <c r="C16589" s="83" t="s">
        <v>232</v>
      </c>
      <c r="D16589" s="84">
        <v>6409.92</v>
      </c>
      <c r="E16589" s="522" t="s">
        <v>12890</v>
      </c>
    </row>
    <row r="16590" spans="1:5" ht="13.5" x14ac:dyDescent="0.25">
      <c r="A16590" s="83">
        <v>6175</v>
      </c>
      <c r="B16590" s="83" t="s">
        <v>12135</v>
      </c>
      <c r="C16590" s="83" t="s">
        <v>547</v>
      </c>
      <c r="D16590" s="84">
        <v>28.57</v>
      </c>
      <c r="E16590" s="522" t="s">
        <v>12890</v>
      </c>
    </row>
    <row r="16591" spans="1:5" ht="13.5" x14ac:dyDescent="0.25">
      <c r="A16591" s="83">
        <v>41092</v>
      </c>
      <c r="B16591" s="83" t="s">
        <v>12136</v>
      </c>
      <c r="C16591" s="83" t="s">
        <v>232</v>
      </c>
      <c r="D16591" s="84">
        <v>5021.03</v>
      </c>
      <c r="E16591" s="522" t="s">
        <v>12890</v>
      </c>
    </row>
    <row r="16592" spans="1:5" ht="13.5" x14ac:dyDescent="0.25">
      <c r="A16592" s="83">
        <v>37712</v>
      </c>
      <c r="B16592" s="83" t="s">
        <v>12137</v>
      </c>
      <c r="C16592" s="83" t="s">
        <v>184</v>
      </c>
      <c r="D16592" s="84">
        <v>95.86</v>
      </c>
      <c r="E16592" s="522" t="s">
        <v>12890</v>
      </c>
    </row>
    <row r="16593" spans="1:5" ht="13.5" x14ac:dyDescent="0.25">
      <c r="A16593" s="83">
        <v>34547</v>
      </c>
      <c r="B16593" s="83" t="s">
        <v>12138</v>
      </c>
      <c r="C16593" s="83" t="s">
        <v>206</v>
      </c>
      <c r="D16593" s="84">
        <v>6.86</v>
      </c>
      <c r="E16593" s="522" t="s">
        <v>12890</v>
      </c>
    </row>
    <row r="16594" spans="1:5" ht="13.5" x14ac:dyDescent="0.25">
      <c r="A16594" s="83">
        <v>34548</v>
      </c>
      <c r="B16594" s="83" t="s">
        <v>12139</v>
      </c>
      <c r="C16594" s="83" t="s">
        <v>206</v>
      </c>
      <c r="D16594" s="84">
        <v>11.26</v>
      </c>
      <c r="E16594" s="522" t="s">
        <v>12890</v>
      </c>
    </row>
    <row r="16595" spans="1:5" ht="13.5" x14ac:dyDescent="0.25">
      <c r="A16595" s="83">
        <v>34558</v>
      </c>
      <c r="B16595" s="83" t="s">
        <v>12140</v>
      </c>
      <c r="C16595" s="83" t="s">
        <v>206</v>
      </c>
      <c r="D16595" s="84">
        <v>5.58</v>
      </c>
      <c r="E16595" s="522" t="s">
        <v>12890</v>
      </c>
    </row>
    <row r="16596" spans="1:5" ht="13.5" x14ac:dyDescent="0.25">
      <c r="A16596" s="83">
        <v>34550</v>
      </c>
      <c r="B16596" s="83" t="s">
        <v>12141</v>
      </c>
      <c r="C16596" s="83" t="s">
        <v>206</v>
      </c>
      <c r="D16596" s="84">
        <v>2.97</v>
      </c>
      <c r="E16596" s="522" t="s">
        <v>12890</v>
      </c>
    </row>
    <row r="16597" spans="1:5" ht="13.5" x14ac:dyDescent="0.25">
      <c r="A16597" s="83">
        <v>34557</v>
      </c>
      <c r="B16597" s="83" t="s">
        <v>12142</v>
      </c>
      <c r="C16597" s="83" t="s">
        <v>206</v>
      </c>
      <c r="D16597" s="84">
        <v>4.3499999999999996</v>
      </c>
      <c r="E16597" s="522" t="s">
        <v>12890</v>
      </c>
    </row>
    <row r="16598" spans="1:5" ht="13.5" x14ac:dyDescent="0.25">
      <c r="A16598" s="83">
        <v>37411</v>
      </c>
      <c r="B16598" s="83" t="s">
        <v>12143</v>
      </c>
      <c r="C16598" s="83" t="s">
        <v>184</v>
      </c>
      <c r="D16598" s="84">
        <v>31.78</v>
      </c>
      <c r="E16598" s="522" t="s">
        <v>12890</v>
      </c>
    </row>
    <row r="16599" spans="1:5" ht="13.5" x14ac:dyDescent="0.25">
      <c r="A16599" s="83">
        <v>39508</v>
      </c>
      <c r="B16599" s="83" t="s">
        <v>12144</v>
      </c>
      <c r="C16599" s="83" t="s">
        <v>184</v>
      </c>
      <c r="D16599" s="84">
        <v>17.850000000000001</v>
      </c>
      <c r="E16599" s="522" t="s">
        <v>12890</v>
      </c>
    </row>
    <row r="16600" spans="1:5" ht="13.5" x14ac:dyDescent="0.25">
      <c r="A16600" s="83">
        <v>39507</v>
      </c>
      <c r="B16600" s="83" t="s">
        <v>12145</v>
      </c>
      <c r="C16600" s="83" t="s">
        <v>184</v>
      </c>
      <c r="D16600" s="84">
        <v>26.63</v>
      </c>
      <c r="E16600" s="522" t="s">
        <v>12890</v>
      </c>
    </row>
    <row r="16601" spans="1:5" ht="13.5" x14ac:dyDescent="0.25">
      <c r="A16601" s="83">
        <v>7155</v>
      </c>
      <c r="B16601" s="83" t="s">
        <v>12146</v>
      </c>
      <c r="C16601" s="83" t="s">
        <v>184</v>
      </c>
      <c r="D16601" s="84">
        <v>34.19</v>
      </c>
      <c r="E16601" s="522" t="s">
        <v>12890</v>
      </c>
    </row>
    <row r="16602" spans="1:5" ht="13.5" x14ac:dyDescent="0.25">
      <c r="A16602" s="83">
        <v>42406</v>
      </c>
      <c r="B16602" s="83" t="s">
        <v>12147</v>
      </c>
      <c r="C16602" s="83" t="s">
        <v>184</v>
      </c>
      <c r="D16602" s="84">
        <v>39.200000000000003</v>
      </c>
      <c r="E16602" s="522" t="s">
        <v>12890</v>
      </c>
    </row>
    <row r="16603" spans="1:5" ht="13.5" x14ac:dyDescent="0.25">
      <c r="A16603" s="83">
        <v>7156</v>
      </c>
      <c r="B16603" s="83" t="s">
        <v>12148</v>
      </c>
      <c r="C16603" s="83" t="s">
        <v>184</v>
      </c>
      <c r="D16603" s="84">
        <v>49.05</v>
      </c>
      <c r="E16603" s="522" t="s">
        <v>12890</v>
      </c>
    </row>
    <row r="16604" spans="1:5" ht="13.5" x14ac:dyDescent="0.25">
      <c r="A16604" s="83">
        <v>43127</v>
      </c>
      <c r="B16604" s="83" t="s">
        <v>12149</v>
      </c>
      <c r="C16604" s="83" t="s">
        <v>184</v>
      </c>
      <c r="D16604" s="84">
        <v>70.2</v>
      </c>
      <c r="E16604" s="522" t="s">
        <v>12890</v>
      </c>
    </row>
    <row r="16605" spans="1:5" ht="13.5" x14ac:dyDescent="0.25">
      <c r="A16605" s="83">
        <v>10917</v>
      </c>
      <c r="B16605" s="83" t="s">
        <v>12150</v>
      </c>
      <c r="C16605" s="83" t="s">
        <v>184</v>
      </c>
      <c r="D16605" s="84">
        <v>14.82</v>
      </c>
      <c r="E16605" s="522" t="s">
        <v>12890</v>
      </c>
    </row>
    <row r="16606" spans="1:5" ht="13.5" x14ac:dyDescent="0.25">
      <c r="A16606" s="83">
        <v>21141</v>
      </c>
      <c r="B16606" s="83" t="s">
        <v>12151</v>
      </c>
      <c r="C16606" s="83" t="s">
        <v>184</v>
      </c>
      <c r="D16606" s="84">
        <v>22.94</v>
      </c>
      <c r="E16606" s="522" t="s">
        <v>12890</v>
      </c>
    </row>
    <row r="16607" spans="1:5" ht="13.5" x14ac:dyDescent="0.25">
      <c r="A16607" s="83">
        <v>39509</v>
      </c>
      <c r="B16607" s="83" t="s">
        <v>12152</v>
      </c>
      <c r="C16607" s="83" t="s">
        <v>184</v>
      </c>
      <c r="D16607" s="84">
        <v>22.07</v>
      </c>
      <c r="E16607" s="522" t="s">
        <v>12890</v>
      </c>
    </row>
    <row r="16608" spans="1:5" ht="13.5" x14ac:dyDescent="0.25">
      <c r="A16608" s="83">
        <v>44529</v>
      </c>
      <c r="B16608" s="83" t="s">
        <v>13689</v>
      </c>
      <c r="C16608" s="83" t="s">
        <v>184</v>
      </c>
      <c r="D16608" s="84">
        <v>19.62</v>
      </c>
      <c r="E16608" s="522" t="s">
        <v>12890</v>
      </c>
    </row>
    <row r="16609" spans="1:5" ht="13.5" x14ac:dyDescent="0.25">
      <c r="A16609" s="83">
        <v>7167</v>
      </c>
      <c r="B16609" s="83" t="s">
        <v>12154</v>
      </c>
      <c r="C16609" s="83" t="s">
        <v>184</v>
      </c>
      <c r="D16609" s="84">
        <v>31.89</v>
      </c>
      <c r="E16609" s="522" t="s">
        <v>12890</v>
      </c>
    </row>
    <row r="16610" spans="1:5" ht="13.5" x14ac:dyDescent="0.25">
      <c r="A16610" s="83">
        <v>10928</v>
      </c>
      <c r="B16610" s="83" t="s">
        <v>12155</v>
      </c>
      <c r="C16610" s="83" t="s">
        <v>184</v>
      </c>
      <c r="D16610" s="84">
        <v>18.329999999999998</v>
      </c>
      <c r="E16610" s="522" t="s">
        <v>12890</v>
      </c>
    </row>
    <row r="16611" spans="1:5" ht="13.5" x14ac:dyDescent="0.25">
      <c r="A16611" s="83">
        <v>10933</v>
      </c>
      <c r="B16611" s="83" t="s">
        <v>12156</v>
      </c>
      <c r="C16611" s="83" t="s">
        <v>184</v>
      </c>
      <c r="D16611" s="84">
        <v>27.64</v>
      </c>
      <c r="E16611" s="522" t="s">
        <v>12890</v>
      </c>
    </row>
    <row r="16612" spans="1:5" ht="13.5" x14ac:dyDescent="0.25">
      <c r="A16612" s="83">
        <v>7158</v>
      </c>
      <c r="B16612" s="83" t="s">
        <v>12157</v>
      </c>
      <c r="C16612" s="83" t="s">
        <v>184</v>
      </c>
      <c r="D16612" s="84">
        <v>46.88</v>
      </c>
      <c r="E16612" s="522" t="s">
        <v>12890</v>
      </c>
    </row>
    <row r="16613" spans="1:5" ht="13.5" x14ac:dyDescent="0.25">
      <c r="A16613" s="83">
        <v>10927</v>
      </c>
      <c r="B16613" s="83" t="s">
        <v>12158</v>
      </c>
      <c r="C16613" s="83" t="s">
        <v>184</v>
      </c>
      <c r="D16613" s="84">
        <v>29.98</v>
      </c>
      <c r="E16613" s="522" t="s">
        <v>12890</v>
      </c>
    </row>
    <row r="16614" spans="1:5" ht="13.5" x14ac:dyDescent="0.25">
      <c r="A16614" s="83">
        <v>7162</v>
      </c>
      <c r="B16614" s="83" t="s">
        <v>12159</v>
      </c>
      <c r="C16614" s="83" t="s">
        <v>184</v>
      </c>
      <c r="D16614" s="84">
        <v>73.36</v>
      </c>
      <c r="E16614" s="522" t="s">
        <v>12890</v>
      </c>
    </row>
    <row r="16615" spans="1:5" ht="13.5" x14ac:dyDescent="0.25">
      <c r="A16615" s="83">
        <v>10932</v>
      </c>
      <c r="B16615" s="83" t="s">
        <v>12160</v>
      </c>
      <c r="C16615" s="83" t="s">
        <v>184</v>
      </c>
      <c r="D16615" s="84">
        <v>127.6</v>
      </c>
      <c r="E16615" s="522" t="s">
        <v>12890</v>
      </c>
    </row>
    <row r="16616" spans="1:5" ht="13.5" x14ac:dyDescent="0.25">
      <c r="A16616" s="83">
        <v>10937</v>
      </c>
      <c r="B16616" s="83" t="s">
        <v>12161</v>
      </c>
      <c r="C16616" s="83" t="s">
        <v>184</v>
      </c>
      <c r="D16616" s="84">
        <v>32.799999999999997</v>
      </c>
      <c r="E16616" s="522" t="s">
        <v>12890</v>
      </c>
    </row>
    <row r="16617" spans="1:5" ht="13.5" x14ac:dyDescent="0.25">
      <c r="A16617" s="83">
        <v>10935</v>
      </c>
      <c r="B16617" s="83" t="s">
        <v>12162</v>
      </c>
      <c r="C16617" s="83" t="s">
        <v>184</v>
      </c>
      <c r="D16617" s="84">
        <v>56.88</v>
      </c>
      <c r="E16617" s="522" t="s">
        <v>12890</v>
      </c>
    </row>
    <row r="16618" spans="1:5" ht="13.5" x14ac:dyDescent="0.25">
      <c r="A16618" s="83">
        <v>10931</v>
      </c>
      <c r="B16618" s="83" t="s">
        <v>12163</v>
      </c>
      <c r="C16618" s="83" t="s">
        <v>184</v>
      </c>
      <c r="D16618" s="84">
        <v>16</v>
      </c>
      <c r="E16618" s="522" t="s">
        <v>12890</v>
      </c>
    </row>
    <row r="16619" spans="1:5" ht="13.5" x14ac:dyDescent="0.25">
      <c r="A16619" s="83">
        <v>7164</v>
      </c>
      <c r="B16619" s="83" t="s">
        <v>12164</v>
      </c>
      <c r="C16619" s="83" t="s">
        <v>184</v>
      </c>
      <c r="D16619" s="84">
        <v>52.95</v>
      </c>
      <c r="E16619" s="522" t="s">
        <v>12890</v>
      </c>
    </row>
    <row r="16620" spans="1:5" ht="13.5" x14ac:dyDescent="0.25">
      <c r="A16620" s="83">
        <v>36887</v>
      </c>
      <c r="B16620" s="83" t="s">
        <v>12165</v>
      </c>
      <c r="C16620" s="83" t="s">
        <v>184</v>
      </c>
      <c r="D16620" s="84">
        <v>12.05</v>
      </c>
      <c r="E16620" s="522" t="s">
        <v>12890</v>
      </c>
    </row>
    <row r="16621" spans="1:5" ht="13.5" x14ac:dyDescent="0.25">
      <c r="A16621" s="83">
        <v>34630</v>
      </c>
      <c r="B16621" s="83" t="s">
        <v>12166</v>
      </c>
      <c r="C16621" s="83" t="s">
        <v>225</v>
      </c>
      <c r="D16621" s="84">
        <v>1557.96</v>
      </c>
      <c r="E16621" s="522" t="s">
        <v>12890</v>
      </c>
    </row>
    <row r="16622" spans="1:5" ht="13.5" x14ac:dyDescent="0.25">
      <c r="A16622" s="83">
        <v>7161</v>
      </c>
      <c r="B16622" s="83" t="s">
        <v>12167</v>
      </c>
      <c r="C16622" s="83" t="s">
        <v>184</v>
      </c>
      <c r="D16622" s="84">
        <v>6.59</v>
      </c>
      <c r="E16622" s="522" t="s">
        <v>12890</v>
      </c>
    </row>
    <row r="16623" spans="1:5" ht="13.5" x14ac:dyDescent="0.25">
      <c r="A16623" s="83">
        <v>7170</v>
      </c>
      <c r="B16623" s="83" t="s">
        <v>12168</v>
      </c>
      <c r="C16623" s="83" t="s">
        <v>184</v>
      </c>
      <c r="D16623" s="84">
        <v>2.91</v>
      </c>
      <c r="E16623" s="522" t="s">
        <v>12890</v>
      </c>
    </row>
    <row r="16624" spans="1:5" ht="13.5" x14ac:dyDescent="0.25">
      <c r="A16624" s="83">
        <v>37524</v>
      </c>
      <c r="B16624" s="83" t="s">
        <v>12169</v>
      </c>
      <c r="C16624" s="83" t="s">
        <v>206</v>
      </c>
      <c r="D16624" s="84">
        <v>2.66</v>
      </c>
      <c r="E16624" s="522" t="s">
        <v>12890</v>
      </c>
    </row>
    <row r="16625" spans="1:5" ht="13.5" x14ac:dyDescent="0.25">
      <c r="A16625" s="83">
        <v>37525</v>
      </c>
      <c r="B16625" s="83" t="s">
        <v>12170</v>
      </c>
      <c r="C16625" s="83" t="s">
        <v>206</v>
      </c>
      <c r="D16625" s="84">
        <v>3.64</v>
      </c>
      <c r="E16625" s="522" t="s">
        <v>12890</v>
      </c>
    </row>
    <row r="16626" spans="1:5" ht="13.5" x14ac:dyDescent="0.25">
      <c r="A16626" s="83">
        <v>36789</v>
      </c>
      <c r="B16626" s="83" t="s">
        <v>12171</v>
      </c>
      <c r="C16626" s="83" t="s">
        <v>225</v>
      </c>
      <c r="D16626" s="84">
        <v>1.25</v>
      </c>
      <c r="E16626" s="522" t="s">
        <v>12890</v>
      </c>
    </row>
    <row r="16627" spans="1:5" ht="13.5" x14ac:dyDescent="0.25">
      <c r="A16627" s="83">
        <v>7173</v>
      </c>
      <c r="B16627" s="83" t="s">
        <v>12172</v>
      </c>
      <c r="C16627" s="83" t="s">
        <v>8203</v>
      </c>
      <c r="D16627" s="84">
        <v>810</v>
      </c>
      <c r="E16627" s="522" t="s">
        <v>12890</v>
      </c>
    </row>
    <row r="16628" spans="1:5" ht="13.5" x14ac:dyDescent="0.25">
      <c r="A16628" s="83">
        <v>7175</v>
      </c>
      <c r="B16628" s="83" t="s">
        <v>12173</v>
      </c>
      <c r="C16628" s="83" t="s">
        <v>225</v>
      </c>
      <c r="D16628" s="84">
        <v>0.91</v>
      </c>
      <c r="E16628" s="522" t="s">
        <v>12890</v>
      </c>
    </row>
    <row r="16629" spans="1:5" ht="13.5" x14ac:dyDescent="0.25">
      <c r="A16629" s="83">
        <v>40741</v>
      </c>
      <c r="B16629" s="83" t="s">
        <v>12174</v>
      </c>
      <c r="C16629" s="83" t="s">
        <v>225</v>
      </c>
      <c r="D16629" s="84">
        <v>2.74</v>
      </c>
      <c r="E16629" s="522" t="s">
        <v>12890</v>
      </c>
    </row>
    <row r="16630" spans="1:5" ht="13.5" x14ac:dyDescent="0.25">
      <c r="A16630" s="83">
        <v>7184</v>
      </c>
      <c r="B16630" s="83" t="s">
        <v>12175</v>
      </c>
      <c r="C16630" s="83" t="s">
        <v>184</v>
      </c>
      <c r="D16630" s="84">
        <v>52.69</v>
      </c>
      <c r="E16630" s="522" t="s">
        <v>12890</v>
      </c>
    </row>
    <row r="16631" spans="1:5" ht="13.5" x14ac:dyDescent="0.25">
      <c r="A16631" s="83">
        <v>34458</v>
      </c>
      <c r="B16631" s="83" t="s">
        <v>12176</v>
      </c>
      <c r="C16631" s="83" t="s">
        <v>225</v>
      </c>
      <c r="D16631" s="84">
        <v>145.77000000000001</v>
      </c>
      <c r="E16631" s="522" t="s">
        <v>12890</v>
      </c>
    </row>
    <row r="16632" spans="1:5" ht="13.5" x14ac:dyDescent="0.25">
      <c r="A16632" s="83">
        <v>34464</v>
      </c>
      <c r="B16632" s="83" t="s">
        <v>12177</v>
      </c>
      <c r="C16632" s="83" t="s">
        <v>225</v>
      </c>
      <c r="D16632" s="84">
        <v>216.98</v>
      </c>
      <c r="E16632" s="522" t="s">
        <v>12890</v>
      </c>
    </row>
    <row r="16633" spans="1:5" ht="13.5" x14ac:dyDescent="0.25">
      <c r="A16633" s="83">
        <v>34468</v>
      </c>
      <c r="B16633" s="83" t="s">
        <v>12178</v>
      </c>
      <c r="C16633" s="83" t="s">
        <v>225</v>
      </c>
      <c r="D16633" s="84">
        <v>273.55</v>
      </c>
      <c r="E16633" s="522" t="s">
        <v>12890</v>
      </c>
    </row>
    <row r="16634" spans="1:5" ht="13.5" x14ac:dyDescent="0.25">
      <c r="A16634" s="83">
        <v>34473</v>
      </c>
      <c r="B16634" s="83" t="s">
        <v>12179</v>
      </c>
      <c r="C16634" s="83" t="s">
        <v>225</v>
      </c>
      <c r="D16634" s="84">
        <v>165.94</v>
      </c>
      <c r="E16634" s="522" t="s">
        <v>12890</v>
      </c>
    </row>
    <row r="16635" spans="1:5" ht="13.5" x14ac:dyDescent="0.25">
      <c r="A16635" s="83">
        <v>34480</v>
      </c>
      <c r="B16635" s="83" t="s">
        <v>12180</v>
      </c>
      <c r="C16635" s="83" t="s">
        <v>225</v>
      </c>
      <c r="D16635" s="84">
        <v>306.67</v>
      </c>
      <c r="E16635" s="522" t="s">
        <v>12890</v>
      </c>
    </row>
    <row r="16636" spans="1:5" ht="13.5" x14ac:dyDescent="0.25">
      <c r="A16636" s="83">
        <v>34486</v>
      </c>
      <c r="B16636" s="83" t="s">
        <v>12181</v>
      </c>
      <c r="C16636" s="83" t="s">
        <v>225</v>
      </c>
      <c r="D16636" s="84">
        <v>363.09</v>
      </c>
      <c r="E16636" s="522" t="s">
        <v>12890</v>
      </c>
    </row>
    <row r="16637" spans="1:5" ht="13.5" x14ac:dyDescent="0.25">
      <c r="A16637" s="83">
        <v>7190</v>
      </c>
      <c r="B16637" s="83" t="s">
        <v>12182</v>
      </c>
      <c r="C16637" s="83" t="s">
        <v>225</v>
      </c>
      <c r="D16637" s="84">
        <v>12.12</v>
      </c>
      <c r="E16637" s="522" t="s">
        <v>12890</v>
      </c>
    </row>
    <row r="16638" spans="1:5" ht="13.5" x14ac:dyDescent="0.25">
      <c r="A16638" s="83">
        <v>34417</v>
      </c>
      <c r="B16638" s="83" t="s">
        <v>12183</v>
      </c>
      <c r="C16638" s="83" t="s">
        <v>225</v>
      </c>
      <c r="D16638" s="84">
        <v>19.399999999999999</v>
      </c>
      <c r="E16638" s="522" t="s">
        <v>12890</v>
      </c>
    </row>
    <row r="16639" spans="1:5" ht="13.5" x14ac:dyDescent="0.25">
      <c r="A16639" s="83">
        <v>7213</v>
      </c>
      <c r="B16639" s="83" t="s">
        <v>12184</v>
      </c>
      <c r="C16639" s="83" t="s">
        <v>184</v>
      </c>
      <c r="D16639" s="84">
        <v>17.79</v>
      </c>
      <c r="E16639" s="522" t="s">
        <v>12890</v>
      </c>
    </row>
    <row r="16640" spans="1:5" ht="13.5" x14ac:dyDescent="0.25">
      <c r="A16640" s="83">
        <v>7195</v>
      </c>
      <c r="B16640" s="83" t="s">
        <v>12185</v>
      </c>
      <c r="C16640" s="83" t="s">
        <v>225</v>
      </c>
      <c r="D16640" s="84">
        <v>52.23</v>
      </c>
      <c r="E16640" s="522" t="s">
        <v>12890</v>
      </c>
    </row>
    <row r="16641" spans="1:5" ht="13.5" x14ac:dyDescent="0.25">
      <c r="A16641" s="83">
        <v>7186</v>
      </c>
      <c r="B16641" s="83" t="s">
        <v>12186</v>
      </c>
      <c r="C16641" s="83" t="s">
        <v>225</v>
      </c>
      <c r="D16641" s="84">
        <v>56.9</v>
      </c>
      <c r="E16641" s="522" t="s">
        <v>12890</v>
      </c>
    </row>
    <row r="16642" spans="1:5" ht="13.5" x14ac:dyDescent="0.25">
      <c r="A16642" s="83">
        <v>7194</v>
      </c>
      <c r="B16642" s="83" t="s">
        <v>12187</v>
      </c>
      <c r="C16642" s="83" t="s">
        <v>184</v>
      </c>
      <c r="D16642" s="84">
        <v>26.23</v>
      </c>
      <c r="E16642" s="522" t="s">
        <v>12890</v>
      </c>
    </row>
    <row r="16643" spans="1:5" ht="13.5" x14ac:dyDescent="0.25">
      <c r="A16643" s="83">
        <v>7197</v>
      </c>
      <c r="B16643" s="83" t="s">
        <v>12188</v>
      </c>
      <c r="C16643" s="83" t="s">
        <v>225</v>
      </c>
      <c r="D16643" s="84">
        <v>110.73</v>
      </c>
      <c r="E16643" s="522" t="s">
        <v>12890</v>
      </c>
    </row>
    <row r="16644" spans="1:5" ht="13.5" x14ac:dyDescent="0.25">
      <c r="A16644" s="83">
        <v>7192</v>
      </c>
      <c r="B16644" s="83" t="s">
        <v>12189</v>
      </c>
      <c r="C16644" s="83" t="s">
        <v>225</v>
      </c>
      <c r="D16644" s="84">
        <v>99.2</v>
      </c>
      <c r="E16644" s="522" t="s">
        <v>12890</v>
      </c>
    </row>
    <row r="16645" spans="1:5" ht="13.5" x14ac:dyDescent="0.25">
      <c r="A16645" s="83">
        <v>7193</v>
      </c>
      <c r="B16645" s="83" t="s">
        <v>12190</v>
      </c>
      <c r="C16645" s="83" t="s">
        <v>225</v>
      </c>
      <c r="D16645" s="84">
        <v>111.69</v>
      </c>
      <c r="E16645" s="522" t="s">
        <v>12890</v>
      </c>
    </row>
    <row r="16646" spans="1:5" ht="13.5" x14ac:dyDescent="0.25">
      <c r="A16646" s="83">
        <v>7189</v>
      </c>
      <c r="B16646" s="83" t="s">
        <v>12191</v>
      </c>
      <c r="C16646" s="83" t="s">
        <v>225</v>
      </c>
      <c r="D16646" s="84">
        <v>129.79</v>
      </c>
      <c r="E16646" s="522" t="s">
        <v>12890</v>
      </c>
    </row>
    <row r="16647" spans="1:5" ht="13.5" x14ac:dyDescent="0.25">
      <c r="A16647" s="83">
        <v>34402</v>
      </c>
      <c r="B16647" s="83" t="s">
        <v>12192</v>
      </c>
      <c r="C16647" s="83" t="s">
        <v>225</v>
      </c>
      <c r="D16647" s="84">
        <v>183.24</v>
      </c>
      <c r="E16647" s="522" t="s">
        <v>12890</v>
      </c>
    </row>
    <row r="16648" spans="1:5" ht="13.5" x14ac:dyDescent="0.25">
      <c r="A16648" s="83">
        <v>7245</v>
      </c>
      <c r="B16648" s="83" t="s">
        <v>12193</v>
      </c>
      <c r="C16648" s="83" t="s">
        <v>225</v>
      </c>
      <c r="D16648" s="84">
        <v>43.04</v>
      </c>
      <c r="E16648" s="522" t="s">
        <v>12890</v>
      </c>
    </row>
    <row r="16649" spans="1:5" ht="13.5" x14ac:dyDescent="0.25">
      <c r="A16649" s="83">
        <v>34425</v>
      </c>
      <c r="B16649" s="83" t="s">
        <v>12194</v>
      </c>
      <c r="C16649" s="83" t="s">
        <v>225</v>
      </c>
      <c r="D16649" s="84">
        <v>117.71</v>
      </c>
      <c r="E16649" s="522" t="s">
        <v>12890</v>
      </c>
    </row>
    <row r="16650" spans="1:5" ht="13.5" x14ac:dyDescent="0.25">
      <c r="A16650" s="83">
        <v>7223</v>
      </c>
      <c r="B16650" s="83" t="s">
        <v>12195</v>
      </c>
      <c r="C16650" s="83" t="s">
        <v>225</v>
      </c>
      <c r="D16650" s="84">
        <v>131.18</v>
      </c>
      <c r="E16650" s="522" t="s">
        <v>12890</v>
      </c>
    </row>
    <row r="16651" spans="1:5" ht="13.5" x14ac:dyDescent="0.25">
      <c r="A16651" s="83">
        <v>7234</v>
      </c>
      <c r="B16651" s="83" t="s">
        <v>12196</v>
      </c>
      <c r="C16651" s="83" t="s">
        <v>225</v>
      </c>
      <c r="D16651" s="84">
        <v>197.95</v>
      </c>
      <c r="E16651" s="522" t="s">
        <v>12890</v>
      </c>
    </row>
    <row r="16652" spans="1:5" ht="13.5" x14ac:dyDescent="0.25">
      <c r="A16652" s="83">
        <v>7224</v>
      </c>
      <c r="B16652" s="83" t="s">
        <v>12197</v>
      </c>
      <c r="C16652" s="83" t="s">
        <v>225</v>
      </c>
      <c r="D16652" s="84">
        <v>241.15</v>
      </c>
      <c r="E16652" s="522" t="s">
        <v>12890</v>
      </c>
    </row>
    <row r="16653" spans="1:5" ht="13.5" x14ac:dyDescent="0.25">
      <c r="A16653" s="83">
        <v>7225</v>
      </c>
      <c r="B16653" s="83" t="s">
        <v>12198</v>
      </c>
      <c r="C16653" s="83" t="s">
        <v>225</v>
      </c>
      <c r="D16653" s="84">
        <v>258.58</v>
      </c>
      <c r="E16653" s="522" t="s">
        <v>12890</v>
      </c>
    </row>
    <row r="16654" spans="1:5" ht="13.5" x14ac:dyDescent="0.25">
      <c r="A16654" s="83">
        <v>7226</v>
      </c>
      <c r="B16654" s="83" t="s">
        <v>12199</v>
      </c>
      <c r="C16654" s="83" t="s">
        <v>225</v>
      </c>
      <c r="D16654" s="84">
        <v>275.94</v>
      </c>
      <c r="E16654" s="522" t="s">
        <v>12890</v>
      </c>
    </row>
    <row r="16655" spans="1:5" ht="13.5" x14ac:dyDescent="0.25">
      <c r="A16655" s="83">
        <v>7227</v>
      </c>
      <c r="B16655" s="83" t="s">
        <v>12200</v>
      </c>
      <c r="C16655" s="83" t="s">
        <v>225</v>
      </c>
      <c r="D16655" s="84">
        <v>314.08999999999997</v>
      </c>
      <c r="E16655" s="522" t="s">
        <v>12890</v>
      </c>
    </row>
    <row r="16656" spans="1:5" ht="13.5" x14ac:dyDescent="0.25">
      <c r="A16656" s="83">
        <v>7212</v>
      </c>
      <c r="B16656" s="83" t="s">
        <v>12201</v>
      </c>
      <c r="C16656" s="83" t="s">
        <v>225</v>
      </c>
      <c r="D16656" s="84">
        <v>345.11</v>
      </c>
      <c r="E16656" s="522" t="s">
        <v>12890</v>
      </c>
    </row>
    <row r="16657" spans="1:5" ht="13.5" x14ac:dyDescent="0.25">
      <c r="A16657" s="83">
        <v>7229</v>
      </c>
      <c r="B16657" s="83" t="s">
        <v>12202</v>
      </c>
      <c r="C16657" s="83" t="s">
        <v>225</v>
      </c>
      <c r="D16657" s="84">
        <v>218.75</v>
      </c>
      <c r="E16657" s="522" t="s">
        <v>12890</v>
      </c>
    </row>
    <row r="16658" spans="1:5" ht="13.5" x14ac:dyDescent="0.25">
      <c r="A16658" s="83">
        <v>7230</v>
      </c>
      <c r="B16658" s="83" t="s">
        <v>12203</v>
      </c>
      <c r="C16658" s="83" t="s">
        <v>225</v>
      </c>
      <c r="D16658" s="84">
        <v>364.18</v>
      </c>
      <c r="E16658" s="522" t="s">
        <v>12890</v>
      </c>
    </row>
    <row r="16659" spans="1:5" ht="13.5" x14ac:dyDescent="0.25">
      <c r="A16659" s="83">
        <v>7231</v>
      </c>
      <c r="B16659" s="83" t="s">
        <v>12204</v>
      </c>
      <c r="C16659" s="83" t="s">
        <v>225</v>
      </c>
      <c r="D16659" s="84">
        <v>516.62</v>
      </c>
      <c r="E16659" s="522" t="s">
        <v>12890</v>
      </c>
    </row>
    <row r="16660" spans="1:5" ht="13.5" x14ac:dyDescent="0.25">
      <c r="A16660" s="83">
        <v>7220</v>
      </c>
      <c r="B16660" s="83" t="s">
        <v>12205</v>
      </c>
      <c r="C16660" s="83" t="s">
        <v>225</v>
      </c>
      <c r="D16660" s="84">
        <v>637.72</v>
      </c>
      <c r="E16660" s="522" t="s">
        <v>12890</v>
      </c>
    </row>
    <row r="16661" spans="1:5" ht="13.5" x14ac:dyDescent="0.25">
      <c r="A16661" s="83">
        <v>34447</v>
      </c>
      <c r="B16661" s="83" t="s">
        <v>12206</v>
      </c>
      <c r="C16661" s="83" t="s">
        <v>225</v>
      </c>
      <c r="D16661" s="84">
        <v>713.06</v>
      </c>
      <c r="E16661" s="522" t="s">
        <v>12890</v>
      </c>
    </row>
    <row r="16662" spans="1:5" ht="13.5" x14ac:dyDescent="0.25">
      <c r="A16662" s="83">
        <v>7233</v>
      </c>
      <c r="B16662" s="83" t="s">
        <v>12207</v>
      </c>
      <c r="C16662" s="83" t="s">
        <v>225</v>
      </c>
      <c r="D16662" s="84">
        <v>817.99</v>
      </c>
      <c r="E16662" s="522" t="s">
        <v>12890</v>
      </c>
    </row>
    <row r="16663" spans="1:5" ht="13.5" x14ac:dyDescent="0.25">
      <c r="A16663" s="83">
        <v>40740</v>
      </c>
      <c r="B16663" s="83" t="s">
        <v>12208</v>
      </c>
      <c r="C16663" s="83" t="s">
        <v>184</v>
      </c>
      <c r="D16663" s="84">
        <v>195.77</v>
      </c>
      <c r="E16663" s="522" t="s">
        <v>12890</v>
      </c>
    </row>
    <row r="16664" spans="1:5" ht="13.5" x14ac:dyDescent="0.25">
      <c r="A16664" s="83">
        <v>25007</v>
      </c>
      <c r="B16664" s="83" t="s">
        <v>12209</v>
      </c>
      <c r="C16664" s="83" t="s">
        <v>184</v>
      </c>
      <c r="D16664" s="84">
        <v>56.02</v>
      </c>
      <c r="E16664" s="522" t="s">
        <v>12890</v>
      </c>
    </row>
    <row r="16665" spans="1:5" ht="13.5" x14ac:dyDescent="0.25">
      <c r="A16665" s="83">
        <v>43071</v>
      </c>
      <c r="B16665" s="83" t="s">
        <v>12210</v>
      </c>
      <c r="C16665" s="83" t="s">
        <v>184</v>
      </c>
      <c r="D16665" s="84">
        <v>220.44</v>
      </c>
      <c r="E16665" s="522" t="s">
        <v>12890</v>
      </c>
    </row>
    <row r="16666" spans="1:5" ht="13.5" x14ac:dyDescent="0.25">
      <c r="A16666" s="83">
        <v>39520</v>
      </c>
      <c r="B16666" s="83" t="s">
        <v>12211</v>
      </c>
      <c r="C16666" s="83" t="s">
        <v>184</v>
      </c>
      <c r="D16666" s="84">
        <v>179.84</v>
      </c>
      <c r="E16666" s="522" t="s">
        <v>12890</v>
      </c>
    </row>
    <row r="16667" spans="1:5" ht="13.5" x14ac:dyDescent="0.25">
      <c r="A16667" s="83">
        <v>39521</v>
      </c>
      <c r="B16667" s="83" t="s">
        <v>12212</v>
      </c>
      <c r="C16667" s="83" t="s">
        <v>184</v>
      </c>
      <c r="D16667" s="84">
        <v>185.72</v>
      </c>
      <c r="E16667" s="522" t="s">
        <v>12890</v>
      </c>
    </row>
    <row r="16668" spans="1:5" ht="13.5" x14ac:dyDescent="0.25">
      <c r="A16668" s="83">
        <v>39522</v>
      </c>
      <c r="B16668" s="83" t="s">
        <v>12213</v>
      </c>
      <c r="C16668" s="83" t="s">
        <v>184</v>
      </c>
      <c r="D16668" s="84">
        <v>191.78</v>
      </c>
      <c r="E16668" s="522" t="s">
        <v>12890</v>
      </c>
    </row>
    <row r="16669" spans="1:5" ht="13.5" x14ac:dyDescent="0.25">
      <c r="A16669" s="83">
        <v>7243</v>
      </c>
      <c r="B16669" s="83" t="s">
        <v>12214</v>
      </c>
      <c r="C16669" s="83" t="s">
        <v>184</v>
      </c>
      <c r="D16669" s="84">
        <v>58.54</v>
      </c>
      <c r="E16669" s="522" t="s">
        <v>12890</v>
      </c>
    </row>
    <row r="16670" spans="1:5" ht="13.5" x14ac:dyDescent="0.25">
      <c r="A16670" s="83">
        <v>11067</v>
      </c>
      <c r="B16670" s="83" t="s">
        <v>12215</v>
      </c>
      <c r="C16670" s="83" t="s">
        <v>225</v>
      </c>
      <c r="D16670" s="84">
        <v>402.71</v>
      </c>
      <c r="E16670" s="522" t="s">
        <v>12890</v>
      </c>
    </row>
    <row r="16671" spans="1:5" ht="13.5" x14ac:dyDescent="0.25">
      <c r="A16671" s="83">
        <v>11068</v>
      </c>
      <c r="B16671" s="83" t="s">
        <v>12216</v>
      </c>
      <c r="C16671" s="83" t="s">
        <v>225</v>
      </c>
      <c r="D16671" s="84">
        <v>508.76</v>
      </c>
      <c r="E16671" s="522" t="s">
        <v>12890</v>
      </c>
    </row>
    <row r="16672" spans="1:5" ht="13.5" x14ac:dyDescent="0.25">
      <c r="A16672" s="83">
        <v>7246</v>
      </c>
      <c r="B16672" s="83" t="s">
        <v>12217</v>
      </c>
      <c r="C16672" s="83" t="s">
        <v>225</v>
      </c>
      <c r="D16672" s="84">
        <v>47.53</v>
      </c>
      <c r="E16672" s="522" t="s">
        <v>12890</v>
      </c>
    </row>
    <row r="16673" spans="1:5" ht="13.5" x14ac:dyDescent="0.25">
      <c r="A16673" s="83">
        <v>41097</v>
      </c>
      <c r="B16673" s="83" t="s">
        <v>12219</v>
      </c>
      <c r="C16673" s="83" t="s">
        <v>232</v>
      </c>
      <c r="D16673" s="84">
        <v>3666.53</v>
      </c>
      <c r="E16673" s="522" t="s">
        <v>12890</v>
      </c>
    </row>
    <row r="16674" spans="1:5" ht="13.5" x14ac:dyDescent="0.25">
      <c r="A16674" s="83">
        <v>12869</v>
      </c>
      <c r="B16674" s="83" t="s">
        <v>13690</v>
      </c>
      <c r="C16674" s="83" t="s">
        <v>547</v>
      </c>
      <c r="D16674" s="84">
        <v>20.86</v>
      </c>
      <c r="E16674" s="522" t="s">
        <v>12890</v>
      </c>
    </row>
    <row r="16675" spans="1:5" ht="13.5" x14ac:dyDescent="0.25">
      <c r="A16675" s="83">
        <v>1574</v>
      </c>
      <c r="B16675" s="83" t="s">
        <v>12220</v>
      </c>
      <c r="C16675" s="83" t="s">
        <v>225</v>
      </c>
      <c r="D16675" s="84">
        <v>1.84</v>
      </c>
      <c r="E16675" s="522" t="s">
        <v>12890</v>
      </c>
    </row>
    <row r="16676" spans="1:5" ht="13.5" x14ac:dyDescent="0.25">
      <c r="A16676" s="83">
        <v>1581</v>
      </c>
      <c r="B16676" s="83" t="s">
        <v>12221</v>
      </c>
      <c r="C16676" s="83" t="s">
        <v>225</v>
      </c>
      <c r="D16676" s="84">
        <v>12.8</v>
      </c>
      <c r="E16676" s="522" t="s">
        <v>12890</v>
      </c>
    </row>
    <row r="16677" spans="1:5" ht="13.5" x14ac:dyDescent="0.25">
      <c r="A16677" s="83">
        <v>1575</v>
      </c>
      <c r="B16677" s="83" t="s">
        <v>257</v>
      </c>
      <c r="C16677" s="83" t="s">
        <v>225</v>
      </c>
      <c r="D16677" s="84">
        <v>2.19</v>
      </c>
      <c r="E16677" s="522" t="s">
        <v>12890</v>
      </c>
    </row>
    <row r="16678" spans="1:5" ht="13.5" x14ac:dyDescent="0.25">
      <c r="A16678" s="83">
        <v>1570</v>
      </c>
      <c r="B16678" s="83" t="s">
        <v>12222</v>
      </c>
      <c r="C16678" s="83" t="s">
        <v>225</v>
      </c>
      <c r="D16678" s="84">
        <v>1.1000000000000001</v>
      </c>
      <c r="E16678" s="522" t="s">
        <v>12890</v>
      </c>
    </row>
    <row r="16679" spans="1:5" ht="13.5" x14ac:dyDescent="0.25">
      <c r="A16679" s="83">
        <v>1576</v>
      </c>
      <c r="B16679" s="83" t="s">
        <v>12223</v>
      </c>
      <c r="C16679" s="83" t="s">
        <v>225</v>
      </c>
      <c r="D16679" s="84">
        <v>3.03</v>
      </c>
      <c r="E16679" s="522" t="s">
        <v>12890</v>
      </c>
    </row>
    <row r="16680" spans="1:5" ht="13.5" x14ac:dyDescent="0.25">
      <c r="A16680" s="83">
        <v>1577</v>
      </c>
      <c r="B16680" s="83" t="s">
        <v>12224</v>
      </c>
      <c r="C16680" s="83" t="s">
        <v>225</v>
      </c>
      <c r="D16680" s="84">
        <v>3.42</v>
      </c>
      <c r="E16680" s="522" t="s">
        <v>12890</v>
      </c>
    </row>
    <row r="16681" spans="1:5" ht="13.5" x14ac:dyDescent="0.25">
      <c r="A16681" s="83">
        <v>1571</v>
      </c>
      <c r="B16681" s="83" t="s">
        <v>12225</v>
      </c>
      <c r="C16681" s="83" t="s">
        <v>225</v>
      </c>
      <c r="D16681" s="84">
        <v>1.43</v>
      </c>
      <c r="E16681" s="522" t="s">
        <v>12890</v>
      </c>
    </row>
    <row r="16682" spans="1:5" ht="13.5" x14ac:dyDescent="0.25">
      <c r="A16682" s="83">
        <v>1578</v>
      </c>
      <c r="B16682" s="83" t="s">
        <v>12226</v>
      </c>
      <c r="C16682" s="83" t="s">
        <v>225</v>
      </c>
      <c r="D16682" s="84">
        <v>5.93</v>
      </c>
      <c r="E16682" s="522" t="s">
        <v>12890</v>
      </c>
    </row>
    <row r="16683" spans="1:5" ht="13.5" x14ac:dyDescent="0.25">
      <c r="A16683" s="83">
        <v>1573</v>
      </c>
      <c r="B16683" s="83" t="s">
        <v>12227</v>
      </c>
      <c r="C16683" s="83" t="s">
        <v>225</v>
      </c>
      <c r="D16683" s="84">
        <v>1.71</v>
      </c>
      <c r="E16683" s="522" t="s">
        <v>12890</v>
      </c>
    </row>
    <row r="16684" spans="1:5" ht="13.5" x14ac:dyDescent="0.25">
      <c r="A16684" s="83">
        <v>1579</v>
      </c>
      <c r="B16684" s="83" t="s">
        <v>12228</v>
      </c>
      <c r="C16684" s="83" t="s">
        <v>225</v>
      </c>
      <c r="D16684" s="84">
        <v>7.39</v>
      </c>
      <c r="E16684" s="522" t="s">
        <v>12890</v>
      </c>
    </row>
    <row r="16685" spans="1:5" ht="13.5" x14ac:dyDescent="0.25">
      <c r="A16685" s="83">
        <v>1580</v>
      </c>
      <c r="B16685" s="83" t="s">
        <v>12229</v>
      </c>
      <c r="C16685" s="83" t="s">
        <v>225</v>
      </c>
      <c r="D16685" s="84">
        <v>9.1</v>
      </c>
      <c r="E16685" s="522" t="s">
        <v>12890</v>
      </c>
    </row>
    <row r="16686" spans="1:5" ht="13.5" x14ac:dyDescent="0.25">
      <c r="A16686" s="83">
        <v>39321</v>
      </c>
      <c r="B16686" s="83" t="s">
        <v>12230</v>
      </c>
      <c r="C16686" s="83" t="s">
        <v>225</v>
      </c>
      <c r="D16686" s="84">
        <v>35.14</v>
      </c>
      <c r="E16686" s="522" t="s">
        <v>12890</v>
      </c>
    </row>
    <row r="16687" spans="1:5" ht="13.5" x14ac:dyDescent="0.25">
      <c r="A16687" s="83">
        <v>39319</v>
      </c>
      <c r="B16687" s="83" t="s">
        <v>12231</v>
      </c>
      <c r="C16687" s="83" t="s">
        <v>225</v>
      </c>
      <c r="D16687" s="84">
        <v>14.62</v>
      </c>
      <c r="E16687" s="522" t="s">
        <v>12890</v>
      </c>
    </row>
    <row r="16688" spans="1:5" ht="13.5" x14ac:dyDescent="0.25">
      <c r="A16688" s="83">
        <v>39320</v>
      </c>
      <c r="B16688" s="83" t="s">
        <v>12232</v>
      </c>
      <c r="C16688" s="83" t="s">
        <v>225</v>
      </c>
      <c r="D16688" s="84">
        <v>28.11</v>
      </c>
      <c r="E16688" s="522" t="s">
        <v>12890</v>
      </c>
    </row>
    <row r="16689" spans="1:5" ht="13.5" x14ac:dyDescent="0.25">
      <c r="A16689" s="83">
        <v>1591</v>
      </c>
      <c r="B16689" s="83" t="s">
        <v>12233</v>
      </c>
      <c r="C16689" s="83" t="s">
        <v>225</v>
      </c>
      <c r="D16689" s="84">
        <v>28.23</v>
      </c>
      <c r="E16689" s="522" t="s">
        <v>12890</v>
      </c>
    </row>
    <row r="16690" spans="1:5" ht="13.5" x14ac:dyDescent="0.25">
      <c r="A16690" s="83">
        <v>1547</v>
      </c>
      <c r="B16690" s="83" t="s">
        <v>12234</v>
      </c>
      <c r="C16690" s="83" t="s">
        <v>225</v>
      </c>
      <c r="D16690" s="84">
        <v>147.91</v>
      </c>
      <c r="E16690" s="522" t="s">
        <v>12890</v>
      </c>
    </row>
    <row r="16691" spans="1:5" ht="13.5" x14ac:dyDescent="0.25">
      <c r="A16691" s="83">
        <v>38196</v>
      </c>
      <c r="B16691" s="83" t="s">
        <v>12235</v>
      </c>
      <c r="C16691" s="83" t="s">
        <v>225</v>
      </c>
      <c r="D16691" s="84">
        <v>28.8</v>
      </c>
      <c r="E16691" s="522" t="s">
        <v>12890</v>
      </c>
    </row>
    <row r="16692" spans="1:5" ht="13.5" x14ac:dyDescent="0.25">
      <c r="A16692" s="83">
        <v>1543</v>
      </c>
      <c r="B16692" s="83" t="s">
        <v>12236</v>
      </c>
      <c r="C16692" s="83" t="s">
        <v>225</v>
      </c>
      <c r="D16692" s="84">
        <v>30.61</v>
      </c>
      <c r="E16692" s="522" t="s">
        <v>12890</v>
      </c>
    </row>
    <row r="16693" spans="1:5" ht="13.5" x14ac:dyDescent="0.25">
      <c r="A16693" s="83">
        <v>1585</v>
      </c>
      <c r="B16693" s="83" t="s">
        <v>12237</v>
      </c>
      <c r="C16693" s="83" t="s">
        <v>225</v>
      </c>
      <c r="D16693" s="84">
        <v>5.93</v>
      </c>
      <c r="E16693" s="522" t="s">
        <v>12890</v>
      </c>
    </row>
    <row r="16694" spans="1:5" ht="13.5" x14ac:dyDescent="0.25">
      <c r="A16694" s="83">
        <v>1593</v>
      </c>
      <c r="B16694" s="83" t="s">
        <v>12238</v>
      </c>
      <c r="C16694" s="83" t="s">
        <v>225</v>
      </c>
      <c r="D16694" s="84">
        <v>31.48</v>
      </c>
      <c r="E16694" s="522" t="s">
        <v>12890</v>
      </c>
    </row>
    <row r="16695" spans="1:5" ht="13.5" x14ac:dyDescent="0.25">
      <c r="A16695" s="83">
        <v>11838</v>
      </c>
      <c r="B16695" s="83" t="s">
        <v>12239</v>
      </c>
      <c r="C16695" s="83" t="s">
        <v>225</v>
      </c>
      <c r="D16695" s="84">
        <v>41.54</v>
      </c>
      <c r="E16695" s="522" t="s">
        <v>12890</v>
      </c>
    </row>
    <row r="16696" spans="1:5" ht="13.5" x14ac:dyDescent="0.25">
      <c r="A16696" s="83">
        <v>1594</v>
      </c>
      <c r="B16696" s="83" t="s">
        <v>12240</v>
      </c>
      <c r="C16696" s="83" t="s">
        <v>225</v>
      </c>
      <c r="D16696" s="84">
        <v>42</v>
      </c>
      <c r="E16696" s="522" t="s">
        <v>12890</v>
      </c>
    </row>
    <row r="16697" spans="1:5" ht="13.5" x14ac:dyDescent="0.25">
      <c r="A16697" s="83">
        <v>1586</v>
      </c>
      <c r="B16697" s="83" t="s">
        <v>12241</v>
      </c>
      <c r="C16697" s="83" t="s">
        <v>225</v>
      </c>
      <c r="D16697" s="84">
        <v>7.5</v>
      </c>
      <c r="E16697" s="522" t="s">
        <v>12890</v>
      </c>
    </row>
    <row r="16698" spans="1:5" ht="13.5" x14ac:dyDescent="0.25">
      <c r="A16698" s="83">
        <v>11839</v>
      </c>
      <c r="B16698" s="83" t="s">
        <v>12242</v>
      </c>
      <c r="C16698" s="83" t="s">
        <v>225</v>
      </c>
      <c r="D16698" s="84">
        <v>60.44</v>
      </c>
      <c r="E16698" s="522" t="s">
        <v>12890</v>
      </c>
    </row>
    <row r="16699" spans="1:5" ht="13.5" x14ac:dyDescent="0.25">
      <c r="A16699" s="83">
        <v>1587</v>
      </c>
      <c r="B16699" s="83" t="s">
        <v>12243</v>
      </c>
      <c r="C16699" s="83" t="s">
        <v>225</v>
      </c>
      <c r="D16699" s="84">
        <v>7.64</v>
      </c>
      <c r="E16699" s="522" t="s">
        <v>12890</v>
      </c>
    </row>
    <row r="16700" spans="1:5" ht="13.5" x14ac:dyDescent="0.25">
      <c r="A16700" s="83">
        <v>1545</v>
      </c>
      <c r="B16700" s="83" t="s">
        <v>12244</v>
      </c>
      <c r="C16700" s="83" t="s">
        <v>225</v>
      </c>
      <c r="D16700" s="84">
        <v>72.53</v>
      </c>
      <c r="E16700" s="522" t="s">
        <v>12890</v>
      </c>
    </row>
    <row r="16701" spans="1:5" ht="13.5" x14ac:dyDescent="0.25">
      <c r="A16701" s="83">
        <v>1588</v>
      </c>
      <c r="B16701" s="83" t="s">
        <v>12245</v>
      </c>
      <c r="C16701" s="83" t="s">
        <v>225</v>
      </c>
      <c r="D16701" s="84">
        <v>10.48</v>
      </c>
      <c r="E16701" s="522" t="s">
        <v>12890</v>
      </c>
    </row>
    <row r="16702" spans="1:5" ht="13.5" x14ac:dyDescent="0.25">
      <c r="A16702" s="83">
        <v>1535</v>
      </c>
      <c r="B16702" s="83" t="s">
        <v>12246</v>
      </c>
      <c r="C16702" s="83" t="s">
        <v>225</v>
      </c>
      <c r="D16702" s="84">
        <v>6.04</v>
      </c>
      <c r="E16702" s="522" t="s">
        <v>12890</v>
      </c>
    </row>
    <row r="16703" spans="1:5" ht="13.5" x14ac:dyDescent="0.25">
      <c r="A16703" s="83">
        <v>1589</v>
      </c>
      <c r="B16703" s="83" t="s">
        <v>12247</v>
      </c>
      <c r="C16703" s="83" t="s">
        <v>225</v>
      </c>
      <c r="D16703" s="84">
        <v>10.81</v>
      </c>
      <c r="E16703" s="522" t="s">
        <v>12890</v>
      </c>
    </row>
    <row r="16704" spans="1:5" ht="13.5" x14ac:dyDescent="0.25">
      <c r="A16704" s="83">
        <v>1546</v>
      </c>
      <c r="B16704" s="83" t="s">
        <v>258</v>
      </c>
      <c r="C16704" s="83" t="s">
        <v>225</v>
      </c>
      <c r="D16704" s="84">
        <v>122.39</v>
      </c>
      <c r="E16704" s="522" t="s">
        <v>12890</v>
      </c>
    </row>
    <row r="16705" spans="1:5" ht="13.5" x14ac:dyDescent="0.25">
      <c r="A16705" s="83">
        <v>1590</v>
      </c>
      <c r="B16705" s="83" t="s">
        <v>12248</v>
      </c>
      <c r="C16705" s="83" t="s">
        <v>225</v>
      </c>
      <c r="D16705" s="84">
        <v>19.04</v>
      </c>
      <c r="E16705" s="522" t="s">
        <v>12890</v>
      </c>
    </row>
    <row r="16706" spans="1:5" ht="13.5" x14ac:dyDescent="0.25">
      <c r="A16706" s="83">
        <v>1542</v>
      </c>
      <c r="B16706" s="83" t="s">
        <v>12249</v>
      </c>
      <c r="C16706" s="83" t="s">
        <v>225</v>
      </c>
      <c r="D16706" s="84">
        <v>25.22</v>
      </c>
      <c r="E16706" s="522" t="s">
        <v>12890</v>
      </c>
    </row>
    <row r="16707" spans="1:5" ht="13.5" x14ac:dyDescent="0.25">
      <c r="A16707" s="83">
        <v>38415</v>
      </c>
      <c r="B16707" s="83" t="s">
        <v>12250</v>
      </c>
      <c r="C16707" s="83" t="s">
        <v>225</v>
      </c>
      <c r="D16707" s="84">
        <v>949.56</v>
      </c>
      <c r="E16707" s="522" t="s">
        <v>12890</v>
      </c>
    </row>
    <row r="16708" spans="1:5" ht="13.5" x14ac:dyDescent="0.25">
      <c r="A16708" s="83">
        <v>38414</v>
      </c>
      <c r="B16708" s="83" t="s">
        <v>12251</v>
      </c>
      <c r="C16708" s="83" t="s">
        <v>225</v>
      </c>
      <c r="D16708" s="84">
        <v>1332.72</v>
      </c>
      <c r="E16708" s="522" t="s">
        <v>12890</v>
      </c>
    </row>
    <row r="16709" spans="1:5" ht="13.5" x14ac:dyDescent="0.25">
      <c r="A16709" s="83">
        <v>38128</v>
      </c>
      <c r="B16709" s="83" t="s">
        <v>12252</v>
      </c>
      <c r="C16709" s="83" t="s">
        <v>260</v>
      </c>
      <c r="D16709" s="84">
        <v>0.83</v>
      </c>
      <c r="E16709" s="522" t="s">
        <v>12890</v>
      </c>
    </row>
    <row r="16710" spans="1:5" ht="13.5" x14ac:dyDescent="0.25">
      <c r="A16710" s="83">
        <v>7253</v>
      </c>
      <c r="B16710" s="83" t="s">
        <v>12253</v>
      </c>
      <c r="C16710" s="83" t="s">
        <v>229</v>
      </c>
      <c r="D16710" s="84">
        <v>177.85</v>
      </c>
      <c r="E16710" s="522" t="s">
        <v>12890</v>
      </c>
    </row>
    <row r="16711" spans="1:5" ht="13.5" x14ac:dyDescent="0.25">
      <c r="A16711" s="83">
        <v>4806</v>
      </c>
      <c r="B16711" s="83" t="s">
        <v>12254</v>
      </c>
      <c r="C16711" s="83" t="s">
        <v>206</v>
      </c>
      <c r="D16711" s="84">
        <v>19.350000000000001</v>
      </c>
      <c r="E16711" s="522" t="s">
        <v>12890</v>
      </c>
    </row>
    <row r="16712" spans="1:5" ht="13.5" x14ac:dyDescent="0.25">
      <c r="A16712" s="83">
        <v>34401</v>
      </c>
      <c r="B16712" s="83" t="s">
        <v>12255</v>
      </c>
      <c r="C16712" s="83" t="s">
        <v>225</v>
      </c>
      <c r="D16712" s="84">
        <v>1.43</v>
      </c>
      <c r="E16712" s="522" t="s">
        <v>12890</v>
      </c>
    </row>
    <row r="16713" spans="1:5" ht="13.5" x14ac:dyDescent="0.25">
      <c r="A16713" s="83">
        <v>7260</v>
      </c>
      <c r="B16713" s="83" t="s">
        <v>12256</v>
      </c>
      <c r="C16713" s="83" t="s">
        <v>225</v>
      </c>
      <c r="D16713" s="84">
        <v>1.27</v>
      </c>
      <c r="E16713" s="522" t="s">
        <v>12890</v>
      </c>
    </row>
    <row r="16714" spans="1:5" ht="13.5" x14ac:dyDescent="0.25">
      <c r="A16714" s="83">
        <v>7256</v>
      </c>
      <c r="B16714" s="83" t="s">
        <v>12257</v>
      </c>
      <c r="C16714" s="83" t="s">
        <v>225</v>
      </c>
      <c r="D16714" s="84">
        <v>1.26</v>
      </c>
      <c r="E16714" s="522" t="s">
        <v>12890</v>
      </c>
    </row>
    <row r="16715" spans="1:5" ht="13.5" x14ac:dyDescent="0.25">
      <c r="A16715" s="83">
        <v>7258</v>
      </c>
      <c r="B16715" s="83" t="s">
        <v>12258</v>
      </c>
      <c r="C16715" s="83" t="s">
        <v>225</v>
      </c>
      <c r="D16715" s="84">
        <v>0.51</v>
      </c>
      <c r="E16715" s="522" t="s">
        <v>12890</v>
      </c>
    </row>
    <row r="16716" spans="1:5" ht="13.5" x14ac:dyDescent="0.25">
      <c r="A16716" s="83">
        <v>34400</v>
      </c>
      <c r="B16716" s="83" t="s">
        <v>12259</v>
      </c>
      <c r="C16716" s="83" t="s">
        <v>225</v>
      </c>
      <c r="D16716" s="84">
        <v>2.2000000000000002</v>
      </c>
      <c r="E16716" s="522" t="s">
        <v>12890</v>
      </c>
    </row>
    <row r="16717" spans="1:5" ht="13.5" x14ac:dyDescent="0.25">
      <c r="A16717" s="83">
        <v>10617</v>
      </c>
      <c r="B16717" s="83" t="s">
        <v>12260</v>
      </c>
      <c r="C16717" s="83" t="s">
        <v>225</v>
      </c>
      <c r="D16717" s="84">
        <v>4.21</v>
      </c>
      <c r="E16717" s="522" t="s">
        <v>12890</v>
      </c>
    </row>
    <row r="16718" spans="1:5" ht="13.5" x14ac:dyDescent="0.25">
      <c r="A16718" s="83">
        <v>44261</v>
      </c>
      <c r="B16718" s="83" t="s">
        <v>13691</v>
      </c>
      <c r="C16718" s="83" t="s">
        <v>225</v>
      </c>
      <c r="D16718" s="84">
        <v>233.46</v>
      </c>
      <c r="E16718" s="522" t="s">
        <v>12890</v>
      </c>
    </row>
    <row r="16719" spans="1:5" ht="13.5" x14ac:dyDescent="0.25">
      <c r="A16719" s="83">
        <v>7274</v>
      </c>
      <c r="B16719" s="83" t="s">
        <v>13692</v>
      </c>
      <c r="C16719" s="83" t="s">
        <v>225</v>
      </c>
      <c r="D16719" s="84">
        <v>113.03</v>
      </c>
      <c r="E16719" s="522" t="s">
        <v>12890</v>
      </c>
    </row>
    <row r="16720" spans="1:5" ht="13.5" x14ac:dyDescent="0.25">
      <c r="A16720" s="83">
        <v>44326</v>
      </c>
      <c r="B16720" s="83" t="s">
        <v>13693</v>
      </c>
      <c r="C16720" s="83" t="s">
        <v>225</v>
      </c>
      <c r="D16720" s="84">
        <v>2441.11</v>
      </c>
      <c r="E16720" s="522" t="s">
        <v>12890</v>
      </c>
    </row>
    <row r="16721" spans="1:5" ht="13.5" x14ac:dyDescent="0.25">
      <c r="A16721" s="83">
        <v>154</v>
      </c>
      <c r="B16721" s="83" t="s">
        <v>12263</v>
      </c>
      <c r="C16721" s="83" t="s">
        <v>7331</v>
      </c>
      <c r="D16721" s="84">
        <v>66.41</v>
      </c>
      <c r="E16721" s="522" t="s">
        <v>12890</v>
      </c>
    </row>
    <row r="16722" spans="1:5" ht="13.5" x14ac:dyDescent="0.25">
      <c r="A16722" s="83">
        <v>38121</v>
      </c>
      <c r="B16722" s="83" t="s">
        <v>12264</v>
      </c>
      <c r="C16722" s="83" t="s">
        <v>7331</v>
      </c>
      <c r="D16722" s="84">
        <v>23.61</v>
      </c>
      <c r="E16722" s="522" t="s">
        <v>12890</v>
      </c>
    </row>
    <row r="16723" spans="1:5" ht="13.5" x14ac:dyDescent="0.25">
      <c r="A16723" s="83">
        <v>43776</v>
      </c>
      <c r="B16723" s="83" t="s">
        <v>12265</v>
      </c>
      <c r="C16723" s="83" t="s">
        <v>7331</v>
      </c>
      <c r="D16723" s="84">
        <v>29.96</v>
      </c>
      <c r="E16723" s="522" t="s">
        <v>12890</v>
      </c>
    </row>
    <row r="16724" spans="1:5" ht="13.5" x14ac:dyDescent="0.25">
      <c r="A16724" s="83">
        <v>7343</v>
      </c>
      <c r="B16724" s="83" t="s">
        <v>12266</v>
      </c>
      <c r="C16724" s="83" t="s">
        <v>7331</v>
      </c>
      <c r="D16724" s="84">
        <v>20.89</v>
      </c>
      <c r="E16724" s="522" t="s">
        <v>12890</v>
      </c>
    </row>
    <row r="16725" spans="1:5" ht="13.5" x14ac:dyDescent="0.25">
      <c r="A16725" s="83">
        <v>7348</v>
      </c>
      <c r="B16725" s="83" t="s">
        <v>12267</v>
      </c>
      <c r="C16725" s="83" t="s">
        <v>7331</v>
      </c>
      <c r="D16725" s="84">
        <v>18.399999999999999</v>
      </c>
      <c r="E16725" s="522" t="s">
        <v>12890</v>
      </c>
    </row>
    <row r="16726" spans="1:5" ht="13.5" x14ac:dyDescent="0.25">
      <c r="A16726" s="83">
        <v>7313</v>
      </c>
      <c r="B16726" s="83" t="s">
        <v>12268</v>
      </c>
      <c r="C16726" s="83" t="s">
        <v>7331</v>
      </c>
      <c r="D16726" s="84">
        <v>20.420000000000002</v>
      </c>
      <c r="E16726" s="522" t="s">
        <v>12890</v>
      </c>
    </row>
    <row r="16727" spans="1:5" ht="13.5" x14ac:dyDescent="0.25">
      <c r="A16727" s="83">
        <v>7319</v>
      </c>
      <c r="B16727" s="83" t="s">
        <v>12269</v>
      </c>
      <c r="C16727" s="83" t="s">
        <v>7331</v>
      </c>
      <c r="D16727" s="84">
        <v>11.69</v>
      </c>
      <c r="E16727" s="522" t="s">
        <v>12890</v>
      </c>
    </row>
    <row r="16728" spans="1:5" ht="13.5" x14ac:dyDescent="0.25">
      <c r="A16728" s="83">
        <v>7314</v>
      </c>
      <c r="B16728" s="83" t="s">
        <v>12270</v>
      </c>
      <c r="C16728" s="83" t="s">
        <v>7331</v>
      </c>
      <c r="D16728" s="84">
        <v>93.52</v>
      </c>
      <c r="E16728" s="522" t="s">
        <v>12890</v>
      </c>
    </row>
    <row r="16729" spans="1:5" ht="13.5" x14ac:dyDescent="0.25">
      <c r="A16729" s="83">
        <v>7304</v>
      </c>
      <c r="B16729" s="83" t="s">
        <v>12271</v>
      </c>
      <c r="C16729" s="83" t="s">
        <v>7331</v>
      </c>
      <c r="D16729" s="84">
        <v>88.79</v>
      </c>
      <c r="E16729" s="522" t="s">
        <v>12890</v>
      </c>
    </row>
    <row r="16730" spans="1:5" ht="13.5" x14ac:dyDescent="0.25">
      <c r="A16730" s="83">
        <v>43649</v>
      </c>
      <c r="B16730" s="83" t="s">
        <v>12272</v>
      </c>
      <c r="C16730" s="83" t="s">
        <v>7331</v>
      </c>
      <c r="D16730" s="84">
        <v>45.92</v>
      </c>
      <c r="E16730" s="522" t="s">
        <v>12890</v>
      </c>
    </row>
    <row r="16731" spans="1:5" ht="13.5" x14ac:dyDescent="0.25">
      <c r="A16731" s="83">
        <v>43650</v>
      </c>
      <c r="B16731" s="83" t="s">
        <v>12273</v>
      </c>
      <c r="C16731" s="83" t="s">
        <v>7331</v>
      </c>
      <c r="D16731" s="84">
        <v>43.4</v>
      </c>
      <c r="E16731" s="522" t="s">
        <v>12890</v>
      </c>
    </row>
    <row r="16732" spans="1:5" ht="13.5" x14ac:dyDescent="0.25">
      <c r="A16732" s="83">
        <v>7311</v>
      </c>
      <c r="B16732" s="83" t="s">
        <v>12274</v>
      </c>
      <c r="C16732" s="83" t="s">
        <v>7331</v>
      </c>
      <c r="D16732" s="84">
        <v>44.45</v>
      </c>
      <c r="E16732" s="522" t="s">
        <v>12890</v>
      </c>
    </row>
    <row r="16733" spans="1:5" ht="13.5" x14ac:dyDescent="0.25">
      <c r="A16733" s="83">
        <v>7292</v>
      </c>
      <c r="B16733" s="83" t="s">
        <v>12275</v>
      </c>
      <c r="C16733" s="83" t="s">
        <v>7331</v>
      </c>
      <c r="D16733" s="84">
        <v>43.04</v>
      </c>
      <c r="E16733" s="522" t="s">
        <v>12890</v>
      </c>
    </row>
    <row r="16734" spans="1:5" ht="13.5" x14ac:dyDescent="0.25">
      <c r="A16734" s="83">
        <v>7293</v>
      </c>
      <c r="B16734" s="83" t="s">
        <v>12276</v>
      </c>
      <c r="C16734" s="83" t="s">
        <v>7331</v>
      </c>
      <c r="D16734" s="84">
        <v>47.61</v>
      </c>
      <c r="E16734" s="522" t="s">
        <v>12890</v>
      </c>
    </row>
    <row r="16735" spans="1:5" ht="13.5" x14ac:dyDescent="0.25">
      <c r="A16735" s="83">
        <v>7306</v>
      </c>
      <c r="B16735" s="83" t="s">
        <v>12277</v>
      </c>
      <c r="C16735" s="83" t="s">
        <v>7331</v>
      </c>
      <c r="D16735" s="84">
        <v>52.55</v>
      </c>
      <c r="E16735" s="522" t="s">
        <v>12890</v>
      </c>
    </row>
    <row r="16736" spans="1:5" ht="13.5" x14ac:dyDescent="0.25">
      <c r="A16736" s="83">
        <v>7288</v>
      </c>
      <c r="B16736" s="83" t="s">
        <v>12278</v>
      </c>
      <c r="C16736" s="83" t="s">
        <v>7331</v>
      </c>
      <c r="D16736" s="84">
        <v>43.63</v>
      </c>
      <c r="E16736" s="522" t="s">
        <v>12890</v>
      </c>
    </row>
    <row r="16737" spans="1:5" ht="13.5" x14ac:dyDescent="0.25">
      <c r="A16737" s="83">
        <v>43625</v>
      </c>
      <c r="B16737" s="83" t="s">
        <v>12279</v>
      </c>
      <c r="C16737" s="83" t="s">
        <v>7331</v>
      </c>
      <c r="D16737" s="84">
        <v>35.229999999999997</v>
      </c>
      <c r="E16737" s="522" t="s">
        <v>12890</v>
      </c>
    </row>
    <row r="16738" spans="1:5" ht="13.5" x14ac:dyDescent="0.25">
      <c r="A16738" s="83">
        <v>43647</v>
      </c>
      <c r="B16738" s="83" t="s">
        <v>12280</v>
      </c>
      <c r="C16738" s="83" t="s">
        <v>7331</v>
      </c>
      <c r="D16738" s="84">
        <v>32</v>
      </c>
      <c r="E16738" s="522" t="s">
        <v>12890</v>
      </c>
    </row>
    <row r="16739" spans="1:5" ht="13.5" x14ac:dyDescent="0.25">
      <c r="A16739" s="83">
        <v>43648</v>
      </c>
      <c r="B16739" s="83" t="s">
        <v>12281</v>
      </c>
      <c r="C16739" s="83" t="s">
        <v>7331</v>
      </c>
      <c r="D16739" s="84">
        <v>30.88</v>
      </c>
      <c r="E16739" s="522" t="s">
        <v>12890</v>
      </c>
    </row>
    <row r="16740" spans="1:5" ht="13.5" x14ac:dyDescent="0.25">
      <c r="A16740" s="83">
        <v>35693</v>
      </c>
      <c r="B16740" s="83" t="s">
        <v>12282</v>
      </c>
      <c r="C16740" s="83" t="s">
        <v>7331</v>
      </c>
      <c r="D16740" s="84">
        <v>11.44</v>
      </c>
      <c r="E16740" s="522" t="s">
        <v>12890</v>
      </c>
    </row>
    <row r="16741" spans="1:5" ht="13.5" x14ac:dyDescent="0.25">
      <c r="A16741" s="83">
        <v>7356</v>
      </c>
      <c r="B16741" s="83" t="s">
        <v>12283</v>
      </c>
      <c r="C16741" s="83" t="s">
        <v>7331</v>
      </c>
      <c r="D16741" s="84">
        <v>27.43</v>
      </c>
      <c r="E16741" s="522" t="s">
        <v>12890</v>
      </c>
    </row>
    <row r="16742" spans="1:5" ht="13.5" x14ac:dyDescent="0.25">
      <c r="A16742" s="83">
        <v>35692</v>
      </c>
      <c r="B16742" s="83" t="s">
        <v>12284</v>
      </c>
      <c r="C16742" s="83" t="s">
        <v>7331</v>
      </c>
      <c r="D16742" s="84">
        <v>17.95</v>
      </c>
      <c r="E16742" s="522" t="s">
        <v>12890</v>
      </c>
    </row>
    <row r="16743" spans="1:5" ht="13.5" x14ac:dyDescent="0.25">
      <c r="A16743" s="83">
        <v>43624</v>
      </c>
      <c r="B16743" s="83" t="s">
        <v>12285</v>
      </c>
      <c r="C16743" s="83" t="s">
        <v>7331</v>
      </c>
      <c r="D16743" s="84">
        <v>33.43</v>
      </c>
      <c r="E16743" s="522" t="s">
        <v>12890</v>
      </c>
    </row>
    <row r="16744" spans="1:5" ht="13.5" x14ac:dyDescent="0.25">
      <c r="A16744" s="83">
        <v>7342</v>
      </c>
      <c r="B16744" s="83" t="s">
        <v>12286</v>
      </c>
      <c r="C16744" s="83" t="s">
        <v>260</v>
      </c>
      <c r="D16744" s="84">
        <v>2.2400000000000002</v>
      </c>
      <c r="E16744" s="522" t="s">
        <v>12890</v>
      </c>
    </row>
    <row r="16745" spans="1:5" ht="13.5" x14ac:dyDescent="0.25">
      <c r="A16745" s="83">
        <v>7350</v>
      </c>
      <c r="B16745" s="83" t="s">
        <v>12287</v>
      </c>
      <c r="C16745" s="83" t="s">
        <v>7331</v>
      </c>
      <c r="D16745" s="84">
        <v>39.590000000000003</v>
      </c>
      <c r="E16745" s="522" t="s">
        <v>12890</v>
      </c>
    </row>
    <row r="16746" spans="1:5" ht="13.5" x14ac:dyDescent="0.25">
      <c r="A16746" s="83">
        <v>39574</v>
      </c>
      <c r="B16746" s="83" t="s">
        <v>12288</v>
      </c>
      <c r="C16746" s="83" t="s">
        <v>225</v>
      </c>
      <c r="D16746" s="84">
        <v>5.12</v>
      </c>
      <c r="E16746" s="522" t="s">
        <v>12890</v>
      </c>
    </row>
    <row r="16747" spans="1:5" ht="13.5" x14ac:dyDescent="0.25">
      <c r="A16747" s="83">
        <v>11060</v>
      </c>
      <c r="B16747" s="83" t="s">
        <v>12289</v>
      </c>
      <c r="C16747" s="83" t="s">
        <v>225</v>
      </c>
      <c r="D16747" s="84">
        <v>55.85</v>
      </c>
      <c r="E16747" s="522" t="s">
        <v>12890</v>
      </c>
    </row>
    <row r="16748" spans="1:5" ht="13.5" x14ac:dyDescent="0.25">
      <c r="A16748" s="83">
        <v>37401</v>
      </c>
      <c r="B16748" s="83" t="s">
        <v>12290</v>
      </c>
      <c r="C16748" s="83" t="s">
        <v>225</v>
      </c>
      <c r="D16748" s="84">
        <v>73.2</v>
      </c>
      <c r="E16748" s="522" t="s">
        <v>12890</v>
      </c>
    </row>
    <row r="16749" spans="1:5" ht="13.5" x14ac:dyDescent="0.25">
      <c r="A16749" s="83">
        <v>7525</v>
      </c>
      <c r="B16749" s="83" t="s">
        <v>12291</v>
      </c>
      <c r="C16749" s="83" t="s">
        <v>225</v>
      </c>
      <c r="D16749" s="84">
        <v>50.27</v>
      </c>
      <c r="E16749" s="522" t="s">
        <v>12890</v>
      </c>
    </row>
    <row r="16750" spans="1:5" ht="13.5" x14ac:dyDescent="0.25">
      <c r="A16750" s="83">
        <v>7524</v>
      </c>
      <c r="B16750" s="83" t="s">
        <v>12292</v>
      </c>
      <c r="C16750" s="83" t="s">
        <v>225</v>
      </c>
      <c r="D16750" s="84">
        <v>47.37</v>
      </c>
      <c r="E16750" s="522" t="s">
        <v>12890</v>
      </c>
    </row>
    <row r="16751" spans="1:5" ht="13.5" x14ac:dyDescent="0.25">
      <c r="A16751" s="83">
        <v>38105</v>
      </c>
      <c r="B16751" s="83" t="s">
        <v>12293</v>
      </c>
      <c r="C16751" s="83" t="s">
        <v>225</v>
      </c>
      <c r="D16751" s="84">
        <v>12.17</v>
      </c>
      <c r="E16751" s="522" t="s">
        <v>12890</v>
      </c>
    </row>
    <row r="16752" spans="1:5" ht="13.5" x14ac:dyDescent="0.25">
      <c r="A16752" s="83">
        <v>38084</v>
      </c>
      <c r="B16752" s="83" t="s">
        <v>12294</v>
      </c>
      <c r="C16752" s="83" t="s">
        <v>225</v>
      </c>
      <c r="D16752" s="84">
        <v>17.28</v>
      </c>
      <c r="E16752" s="522" t="s">
        <v>12890</v>
      </c>
    </row>
    <row r="16753" spans="1:5" ht="13.5" x14ac:dyDescent="0.25">
      <c r="A16753" s="83">
        <v>38103</v>
      </c>
      <c r="B16753" s="83" t="s">
        <v>12295</v>
      </c>
      <c r="C16753" s="83" t="s">
        <v>225</v>
      </c>
      <c r="D16753" s="84">
        <v>18.27</v>
      </c>
      <c r="E16753" s="522" t="s">
        <v>12890</v>
      </c>
    </row>
    <row r="16754" spans="1:5" ht="13.5" x14ac:dyDescent="0.25">
      <c r="A16754" s="83">
        <v>38082</v>
      </c>
      <c r="B16754" s="83" t="s">
        <v>12296</v>
      </c>
      <c r="C16754" s="83" t="s">
        <v>225</v>
      </c>
      <c r="D16754" s="84">
        <v>22.5</v>
      </c>
      <c r="E16754" s="522" t="s">
        <v>12890</v>
      </c>
    </row>
    <row r="16755" spans="1:5" ht="13.5" x14ac:dyDescent="0.25">
      <c r="A16755" s="83">
        <v>38104</v>
      </c>
      <c r="B16755" s="83" t="s">
        <v>12297</v>
      </c>
      <c r="C16755" s="83" t="s">
        <v>225</v>
      </c>
      <c r="D16755" s="84">
        <v>35.770000000000003</v>
      </c>
      <c r="E16755" s="522" t="s">
        <v>12890</v>
      </c>
    </row>
    <row r="16756" spans="1:5" ht="13.5" x14ac:dyDescent="0.25">
      <c r="A16756" s="83">
        <v>38083</v>
      </c>
      <c r="B16756" s="83" t="s">
        <v>12298</v>
      </c>
      <c r="C16756" s="83" t="s">
        <v>225</v>
      </c>
      <c r="D16756" s="84">
        <v>39.71</v>
      </c>
      <c r="E16756" s="522" t="s">
        <v>12890</v>
      </c>
    </row>
    <row r="16757" spans="1:5" ht="13.5" x14ac:dyDescent="0.25">
      <c r="A16757" s="83">
        <v>38101</v>
      </c>
      <c r="B16757" s="83" t="s">
        <v>12299</v>
      </c>
      <c r="C16757" s="83" t="s">
        <v>225</v>
      </c>
      <c r="D16757" s="84">
        <v>8.69</v>
      </c>
      <c r="E16757" s="522" t="s">
        <v>12890</v>
      </c>
    </row>
    <row r="16758" spans="1:5" ht="13.5" x14ac:dyDescent="0.25">
      <c r="A16758" s="83">
        <v>7528</v>
      </c>
      <c r="B16758" s="83" t="s">
        <v>12300</v>
      </c>
      <c r="C16758" s="83" t="s">
        <v>225</v>
      </c>
      <c r="D16758" s="84">
        <v>10.210000000000001</v>
      </c>
      <c r="E16758" s="522" t="s">
        <v>12890</v>
      </c>
    </row>
    <row r="16759" spans="1:5" ht="13.5" x14ac:dyDescent="0.25">
      <c r="A16759" s="83">
        <v>12147</v>
      </c>
      <c r="B16759" s="83" t="s">
        <v>12301</v>
      </c>
      <c r="C16759" s="83" t="s">
        <v>225</v>
      </c>
      <c r="D16759" s="84">
        <v>15.57</v>
      </c>
      <c r="E16759" s="522" t="s">
        <v>12890</v>
      </c>
    </row>
    <row r="16760" spans="1:5" ht="13.5" x14ac:dyDescent="0.25">
      <c r="A16760" s="83">
        <v>38075</v>
      </c>
      <c r="B16760" s="83" t="s">
        <v>12302</v>
      </c>
      <c r="C16760" s="83" t="s">
        <v>225</v>
      </c>
      <c r="D16760" s="84">
        <v>17.68</v>
      </c>
      <c r="E16760" s="522" t="s">
        <v>12890</v>
      </c>
    </row>
    <row r="16761" spans="1:5" ht="13.5" x14ac:dyDescent="0.25">
      <c r="A16761" s="83">
        <v>38102</v>
      </c>
      <c r="B16761" s="83" t="s">
        <v>12303</v>
      </c>
      <c r="C16761" s="83" t="s">
        <v>225</v>
      </c>
      <c r="D16761" s="84">
        <v>11.11</v>
      </c>
      <c r="E16761" s="522" t="s">
        <v>12890</v>
      </c>
    </row>
    <row r="16762" spans="1:5" ht="13.5" x14ac:dyDescent="0.25">
      <c r="A16762" s="83">
        <v>38076</v>
      </c>
      <c r="B16762" s="83" t="s">
        <v>12304</v>
      </c>
      <c r="C16762" s="83" t="s">
        <v>225</v>
      </c>
      <c r="D16762" s="84">
        <v>19.829999999999998</v>
      </c>
      <c r="E16762" s="522" t="s">
        <v>12890</v>
      </c>
    </row>
    <row r="16763" spans="1:5" ht="13.5" x14ac:dyDescent="0.25">
      <c r="A16763" s="83">
        <v>7592</v>
      </c>
      <c r="B16763" s="83" t="s">
        <v>13694</v>
      </c>
      <c r="C16763" s="83" t="s">
        <v>547</v>
      </c>
      <c r="D16763" s="84">
        <v>28.74</v>
      </c>
      <c r="E16763" s="522" t="s">
        <v>12890</v>
      </c>
    </row>
    <row r="16764" spans="1:5" ht="13.5" x14ac:dyDescent="0.25">
      <c r="A16764" s="83">
        <v>40820</v>
      </c>
      <c r="B16764" s="83" t="s">
        <v>12306</v>
      </c>
      <c r="C16764" s="83" t="s">
        <v>232</v>
      </c>
      <c r="D16764" s="84">
        <v>5049.97</v>
      </c>
      <c r="E16764" s="522" t="s">
        <v>12890</v>
      </c>
    </row>
    <row r="16765" spans="1:5" ht="13.5" x14ac:dyDescent="0.25">
      <c r="A16765" s="83">
        <v>11826</v>
      </c>
      <c r="B16765" s="83" t="s">
        <v>12320</v>
      </c>
      <c r="C16765" s="83" t="s">
        <v>225</v>
      </c>
      <c r="D16765" s="84">
        <v>61.26</v>
      </c>
      <c r="E16765" s="522" t="s">
        <v>12890</v>
      </c>
    </row>
    <row r="16766" spans="1:5" ht="13.5" x14ac:dyDescent="0.25">
      <c r="A16766" s="83">
        <v>7606</v>
      </c>
      <c r="B16766" s="83" t="s">
        <v>12321</v>
      </c>
      <c r="C16766" s="83" t="s">
        <v>225</v>
      </c>
      <c r="D16766" s="84">
        <v>73.67</v>
      </c>
      <c r="E16766" s="522" t="s">
        <v>12890</v>
      </c>
    </row>
    <row r="16767" spans="1:5" ht="13.5" x14ac:dyDescent="0.25">
      <c r="A16767" s="83">
        <v>11763</v>
      </c>
      <c r="B16767" s="83" t="s">
        <v>12322</v>
      </c>
      <c r="C16767" s="83" t="s">
        <v>225</v>
      </c>
      <c r="D16767" s="84">
        <v>160.87</v>
      </c>
      <c r="E16767" s="522" t="s">
        <v>12890</v>
      </c>
    </row>
    <row r="16768" spans="1:5" ht="13.5" x14ac:dyDescent="0.25">
      <c r="A16768" s="83">
        <v>11764</v>
      </c>
      <c r="B16768" s="83" t="s">
        <v>12323</v>
      </c>
      <c r="C16768" s="83" t="s">
        <v>225</v>
      </c>
      <c r="D16768" s="84">
        <v>131.97999999999999</v>
      </c>
      <c r="E16768" s="522" t="s">
        <v>12890</v>
      </c>
    </row>
    <row r="16769" spans="1:5" ht="13.5" x14ac:dyDescent="0.25">
      <c r="A16769" s="83">
        <v>11829</v>
      </c>
      <c r="B16769" s="83" t="s">
        <v>12324</v>
      </c>
      <c r="C16769" s="83" t="s">
        <v>225</v>
      </c>
      <c r="D16769" s="84">
        <v>31.9</v>
      </c>
      <c r="E16769" s="522" t="s">
        <v>12890</v>
      </c>
    </row>
    <row r="16770" spans="1:5" ht="13.5" x14ac:dyDescent="0.25">
      <c r="A16770" s="83">
        <v>11830</v>
      </c>
      <c r="B16770" s="83" t="s">
        <v>12325</v>
      </c>
      <c r="C16770" s="83" t="s">
        <v>225</v>
      </c>
      <c r="D16770" s="84">
        <v>34.450000000000003</v>
      </c>
      <c r="E16770" s="522" t="s">
        <v>12890</v>
      </c>
    </row>
    <row r="16771" spans="1:5" ht="13.5" x14ac:dyDescent="0.25">
      <c r="A16771" s="83">
        <v>11825</v>
      </c>
      <c r="B16771" s="83" t="s">
        <v>12326</v>
      </c>
      <c r="C16771" s="83" t="s">
        <v>225</v>
      </c>
      <c r="D16771" s="84">
        <v>77.489999999999995</v>
      </c>
      <c r="E16771" s="522" t="s">
        <v>12890</v>
      </c>
    </row>
    <row r="16772" spans="1:5" ht="13.5" x14ac:dyDescent="0.25">
      <c r="A16772" s="83">
        <v>11767</v>
      </c>
      <c r="B16772" s="83" t="s">
        <v>12327</v>
      </c>
      <c r="C16772" s="83" t="s">
        <v>225</v>
      </c>
      <c r="D16772" s="84">
        <v>206.4</v>
      </c>
      <c r="E16772" s="522" t="s">
        <v>12890</v>
      </c>
    </row>
    <row r="16773" spans="1:5" ht="13.5" x14ac:dyDescent="0.25">
      <c r="A16773" s="83">
        <v>11766</v>
      </c>
      <c r="B16773" s="83" t="s">
        <v>12328</v>
      </c>
      <c r="C16773" s="83" t="s">
        <v>225</v>
      </c>
      <c r="D16773" s="84">
        <v>48.11</v>
      </c>
      <c r="E16773" s="522" t="s">
        <v>12890</v>
      </c>
    </row>
    <row r="16774" spans="1:5" ht="13.5" x14ac:dyDescent="0.25">
      <c r="A16774" s="83">
        <v>11765</v>
      </c>
      <c r="B16774" s="83" t="s">
        <v>12329</v>
      </c>
      <c r="C16774" s="83" t="s">
        <v>225</v>
      </c>
      <c r="D16774" s="84">
        <v>87.96</v>
      </c>
      <c r="E16774" s="522" t="s">
        <v>12890</v>
      </c>
    </row>
    <row r="16775" spans="1:5" ht="13.5" x14ac:dyDescent="0.25">
      <c r="A16775" s="83">
        <v>11824</v>
      </c>
      <c r="B16775" s="83" t="s">
        <v>12330</v>
      </c>
      <c r="C16775" s="83" t="s">
        <v>225</v>
      </c>
      <c r="D16775" s="84">
        <v>56.59</v>
      </c>
      <c r="E16775" s="522" t="s">
        <v>12890</v>
      </c>
    </row>
    <row r="16776" spans="1:5" ht="13.5" x14ac:dyDescent="0.25">
      <c r="A16776" s="83">
        <v>44045</v>
      </c>
      <c r="B16776" s="83" t="s">
        <v>13695</v>
      </c>
      <c r="C16776" s="83" t="s">
        <v>225</v>
      </c>
      <c r="D16776" s="84">
        <v>313.7</v>
      </c>
      <c r="E16776" s="522" t="s">
        <v>12890</v>
      </c>
    </row>
    <row r="16777" spans="1:5" ht="13.5" x14ac:dyDescent="0.25">
      <c r="A16777" s="83">
        <v>39702</v>
      </c>
      <c r="B16777" s="83" t="s">
        <v>13696</v>
      </c>
      <c r="C16777" s="83" t="s">
        <v>225</v>
      </c>
      <c r="D16777" s="84">
        <v>2083.41</v>
      </c>
      <c r="E16777" s="522" t="s">
        <v>12890</v>
      </c>
    </row>
    <row r="16778" spans="1:5" ht="13.5" x14ac:dyDescent="0.25">
      <c r="A16778" s="83">
        <v>13415</v>
      </c>
      <c r="B16778" s="83" t="s">
        <v>13697</v>
      </c>
      <c r="C16778" s="83" t="s">
        <v>225</v>
      </c>
      <c r="D16778" s="84">
        <v>68.400000000000006</v>
      </c>
      <c r="E16778" s="522" t="s">
        <v>12890</v>
      </c>
    </row>
    <row r="16779" spans="1:5" ht="13.5" x14ac:dyDescent="0.25">
      <c r="A16779" s="83">
        <v>7602</v>
      </c>
      <c r="B16779" s="83" t="s">
        <v>12333</v>
      </c>
      <c r="C16779" s="83" t="s">
        <v>225</v>
      </c>
      <c r="D16779" s="84">
        <v>43.65</v>
      </c>
      <c r="E16779" s="522" t="s">
        <v>12890</v>
      </c>
    </row>
    <row r="16780" spans="1:5" ht="13.5" x14ac:dyDescent="0.25">
      <c r="A16780" s="83">
        <v>7603</v>
      </c>
      <c r="B16780" s="83" t="s">
        <v>12334</v>
      </c>
      <c r="C16780" s="83" t="s">
        <v>225</v>
      </c>
      <c r="D16780" s="84">
        <v>37.03</v>
      </c>
      <c r="E16780" s="522" t="s">
        <v>12890</v>
      </c>
    </row>
    <row r="16781" spans="1:5" ht="13.5" x14ac:dyDescent="0.25">
      <c r="A16781" s="83">
        <v>11777</v>
      </c>
      <c r="B16781" s="83" t="s">
        <v>12335</v>
      </c>
      <c r="C16781" s="83" t="s">
        <v>225</v>
      </c>
      <c r="D16781" s="84">
        <v>160</v>
      </c>
      <c r="E16781" s="522" t="s">
        <v>12890</v>
      </c>
    </row>
    <row r="16782" spans="1:5" ht="13.5" x14ac:dyDescent="0.25">
      <c r="A16782" s="83">
        <v>13417</v>
      </c>
      <c r="B16782" s="83" t="s">
        <v>13698</v>
      </c>
      <c r="C16782" s="83" t="s">
        <v>225</v>
      </c>
      <c r="D16782" s="84">
        <v>89.08</v>
      </c>
      <c r="E16782" s="522" t="s">
        <v>12890</v>
      </c>
    </row>
    <row r="16783" spans="1:5" ht="13.5" x14ac:dyDescent="0.25">
      <c r="A16783" s="83">
        <v>36791</v>
      </c>
      <c r="B16783" s="83" t="s">
        <v>13699</v>
      </c>
      <c r="C16783" s="83" t="s">
        <v>225</v>
      </c>
      <c r="D16783" s="84">
        <v>133.69999999999999</v>
      </c>
      <c r="E16783" s="522" t="s">
        <v>12890</v>
      </c>
    </row>
    <row r="16784" spans="1:5" ht="13.5" x14ac:dyDescent="0.25">
      <c r="A16784" s="83">
        <v>36795</v>
      </c>
      <c r="B16784" s="83" t="s">
        <v>13700</v>
      </c>
      <c r="C16784" s="83" t="s">
        <v>225</v>
      </c>
      <c r="D16784" s="84">
        <v>1690.5</v>
      </c>
      <c r="E16784" s="522" t="s">
        <v>12890</v>
      </c>
    </row>
    <row r="16785" spans="1:5" ht="13.5" x14ac:dyDescent="0.25">
      <c r="A16785" s="83">
        <v>36796</v>
      </c>
      <c r="B16785" s="83" t="s">
        <v>13701</v>
      </c>
      <c r="C16785" s="83" t="s">
        <v>225</v>
      </c>
      <c r="D16785" s="84">
        <v>140.47999999999999</v>
      </c>
      <c r="E16785" s="522" t="s">
        <v>12890</v>
      </c>
    </row>
    <row r="16786" spans="1:5" ht="13.5" x14ac:dyDescent="0.25">
      <c r="A16786" s="83">
        <v>36792</v>
      </c>
      <c r="B16786" s="83" t="s">
        <v>13702</v>
      </c>
      <c r="C16786" s="83" t="s">
        <v>225</v>
      </c>
      <c r="D16786" s="84">
        <v>177.95</v>
      </c>
      <c r="E16786" s="522" t="s">
        <v>12890</v>
      </c>
    </row>
    <row r="16787" spans="1:5" ht="13.5" x14ac:dyDescent="0.25">
      <c r="A16787" s="83">
        <v>11773</v>
      </c>
      <c r="B16787" s="83" t="s">
        <v>13703</v>
      </c>
      <c r="C16787" s="83" t="s">
        <v>225</v>
      </c>
      <c r="D16787" s="84">
        <v>118.46</v>
      </c>
      <c r="E16787" s="522" t="s">
        <v>12890</v>
      </c>
    </row>
    <row r="16788" spans="1:5" ht="13.5" x14ac:dyDescent="0.25">
      <c r="A16788" s="83">
        <v>11762</v>
      </c>
      <c r="B16788" s="83" t="s">
        <v>13704</v>
      </c>
      <c r="C16788" s="83" t="s">
        <v>225</v>
      </c>
      <c r="D16788" s="84">
        <v>56.18</v>
      </c>
      <c r="E16788" s="522" t="s">
        <v>12890</v>
      </c>
    </row>
    <row r="16789" spans="1:5" ht="13.5" x14ac:dyDescent="0.25">
      <c r="A16789" s="83">
        <v>7604</v>
      </c>
      <c r="B16789" s="83" t="s">
        <v>13705</v>
      </c>
      <c r="C16789" s="83" t="s">
        <v>225</v>
      </c>
      <c r="D16789" s="84">
        <v>47.57</v>
      </c>
      <c r="E16789" s="522" t="s">
        <v>12890</v>
      </c>
    </row>
    <row r="16790" spans="1:5" ht="13.5" x14ac:dyDescent="0.25">
      <c r="A16790" s="83">
        <v>13984</v>
      </c>
      <c r="B16790" s="83" t="s">
        <v>13706</v>
      </c>
      <c r="C16790" s="83" t="s">
        <v>225</v>
      </c>
      <c r="D16790" s="84">
        <v>69.14</v>
      </c>
      <c r="E16790" s="522" t="s">
        <v>12890</v>
      </c>
    </row>
    <row r="16791" spans="1:5" ht="13.5" x14ac:dyDescent="0.25">
      <c r="A16791" s="83">
        <v>11772</v>
      </c>
      <c r="B16791" s="83" t="s">
        <v>13707</v>
      </c>
      <c r="C16791" s="83" t="s">
        <v>225</v>
      </c>
      <c r="D16791" s="84">
        <v>118.83</v>
      </c>
      <c r="E16791" s="522" t="s">
        <v>12890</v>
      </c>
    </row>
    <row r="16792" spans="1:5" ht="13.5" x14ac:dyDescent="0.25">
      <c r="A16792" s="83">
        <v>13983</v>
      </c>
      <c r="B16792" s="83" t="s">
        <v>13708</v>
      </c>
      <c r="C16792" s="83" t="s">
        <v>225</v>
      </c>
      <c r="D16792" s="84">
        <v>89.99</v>
      </c>
      <c r="E16792" s="522" t="s">
        <v>12890</v>
      </c>
    </row>
    <row r="16793" spans="1:5" ht="13.5" x14ac:dyDescent="0.25">
      <c r="A16793" s="83">
        <v>13416</v>
      </c>
      <c r="B16793" s="83" t="s">
        <v>13709</v>
      </c>
      <c r="C16793" s="83" t="s">
        <v>225</v>
      </c>
      <c r="D16793" s="84">
        <v>79.930000000000007</v>
      </c>
      <c r="E16793" s="522" t="s">
        <v>12890</v>
      </c>
    </row>
    <row r="16794" spans="1:5" ht="13.5" x14ac:dyDescent="0.25">
      <c r="A16794" s="83">
        <v>40329</v>
      </c>
      <c r="B16794" s="83" t="s">
        <v>12336</v>
      </c>
      <c r="C16794" s="83" t="s">
        <v>225</v>
      </c>
      <c r="D16794" s="84">
        <v>19.989999999999998</v>
      </c>
      <c r="E16794" s="522" t="s">
        <v>12890</v>
      </c>
    </row>
    <row r="16795" spans="1:5" ht="13.5" x14ac:dyDescent="0.25">
      <c r="A16795" s="83">
        <v>11823</v>
      </c>
      <c r="B16795" s="83" t="s">
        <v>12337</v>
      </c>
      <c r="C16795" s="83" t="s">
        <v>225</v>
      </c>
      <c r="D16795" s="84">
        <v>8.42</v>
      </c>
      <c r="E16795" s="522" t="s">
        <v>12890</v>
      </c>
    </row>
    <row r="16796" spans="1:5" ht="13.5" x14ac:dyDescent="0.25">
      <c r="A16796" s="83">
        <v>11822</v>
      </c>
      <c r="B16796" s="83" t="s">
        <v>12338</v>
      </c>
      <c r="C16796" s="83" t="s">
        <v>225</v>
      </c>
      <c r="D16796" s="84">
        <v>26.86</v>
      </c>
      <c r="E16796" s="522" t="s">
        <v>12890</v>
      </c>
    </row>
    <row r="16797" spans="1:5" ht="13.5" x14ac:dyDescent="0.25">
      <c r="A16797" s="83">
        <v>11831</v>
      </c>
      <c r="B16797" s="83" t="s">
        <v>12339</v>
      </c>
      <c r="C16797" s="83" t="s">
        <v>225</v>
      </c>
      <c r="D16797" s="84">
        <v>16.16</v>
      </c>
      <c r="E16797" s="522" t="s">
        <v>12890</v>
      </c>
    </row>
    <row r="16798" spans="1:5" ht="13.5" x14ac:dyDescent="0.25">
      <c r="A16798" s="83">
        <v>7613</v>
      </c>
      <c r="B16798" s="83" t="s">
        <v>12340</v>
      </c>
      <c r="C16798" s="83" t="s">
        <v>225</v>
      </c>
      <c r="D16798" s="84">
        <v>108435.72</v>
      </c>
      <c r="E16798" s="522" t="s">
        <v>12890</v>
      </c>
    </row>
    <row r="16799" spans="1:5" ht="13.5" x14ac:dyDescent="0.25">
      <c r="A16799" s="83">
        <v>7619</v>
      </c>
      <c r="B16799" s="83" t="s">
        <v>12341</v>
      </c>
      <c r="C16799" s="83" t="s">
        <v>225</v>
      </c>
      <c r="D16799" s="84">
        <v>16761.84</v>
      </c>
      <c r="E16799" s="522" t="s">
        <v>12890</v>
      </c>
    </row>
    <row r="16800" spans="1:5" ht="13.5" x14ac:dyDescent="0.25">
      <c r="A16800" s="83">
        <v>12076</v>
      </c>
      <c r="B16800" s="83" t="s">
        <v>12342</v>
      </c>
      <c r="C16800" s="83" t="s">
        <v>225</v>
      </c>
      <c r="D16800" s="84">
        <v>7688.91</v>
      </c>
      <c r="E16800" s="522" t="s">
        <v>12890</v>
      </c>
    </row>
    <row r="16801" spans="1:5" ht="13.5" x14ac:dyDescent="0.25">
      <c r="A16801" s="83">
        <v>7614</v>
      </c>
      <c r="B16801" s="83" t="s">
        <v>12343</v>
      </c>
      <c r="C16801" s="83" t="s">
        <v>225</v>
      </c>
      <c r="D16801" s="84">
        <v>21140.68</v>
      </c>
      <c r="E16801" s="522" t="s">
        <v>12890</v>
      </c>
    </row>
    <row r="16802" spans="1:5" ht="13.5" x14ac:dyDescent="0.25">
      <c r="A16802" s="83">
        <v>7618</v>
      </c>
      <c r="B16802" s="83" t="s">
        <v>12344</v>
      </c>
      <c r="C16802" s="83" t="s">
        <v>225</v>
      </c>
      <c r="D16802" s="84">
        <v>137113.19</v>
      </c>
      <c r="E16802" s="522" t="s">
        <v>12890</v>
      </c>
    </row>
    <row r="16803" spans="1:5" ht="13.5" x14ac:dyDescent="0.25">
      <c r="A16803" s="83">
        <v>7620</v>
      </c>
      <c r="B16803" s="83" t="s">
        <v>12345</v>
      </c>
      <c r="C16803" s="83" t="s">
        <v>225</v>
      </c>
      <c r="D16803" s="84">
        <v>29657.25</v>
      </c>
      <c r="E16803" s="522" t="s">
        <v>12890</v>
      </c>
    </row>
    <row r="16804" spans="1:5" ht="13.5" x14ac:dyDescent="0.25">
      <c r="A16804" s="83">
        <v>7610</v>
      </c>
      <c r="B16804" s="83" t="s">
        <v>12346</v>
      </c>
      <c r="C16804" s="83" t="s">
        <v>225</v>
      </c>
      <c r="D16804" s="84">
        <v>9391.4599999999991</v>
      </c>
      <c r="E16804" s="522" t="s">
        <v>12890</v>
      </c>
    </row>
    <row r="16805" spans="1:5" ht="13.5" x14ac:dyDescent="0.25">
      <c r="A16805" s="83">
        <v>7615</v>
      </c>
      <c r="B16805" s="83" t="s">
        <v>12347</v>
      </c>
      <c r="C16805" s="83" t="s">
        <v>225</v>
      </c>
      <c r="D16805" s="84">
        <v>34600.129999999997</v>
      </c>
      <c r="E16805" s="522" t="s">
        <v>12890</v>
      </c>
    </row>
    <row r="16806" spans="1:5" ht="13.5" x14ac:dyDescent="0.25">
      <c r="A16806" s="83">
        <v>7617</v>
      </c>
      <c r="B16806" s="83" t="s">
        <v>12348</v>
      </c>
      <c r="C16806" s="83" t="s">
        <v>225</v>
      </c>
      <c r="D16806" s="84">
        <v>10489.88</v>
      </c>
      <c r="E16806" s="522" t="s">
        <v>12890</v>
      </c>
    </row>
    <row r="16807" spans="1:5" ht="13.5" x14ac:dyDescent="0.25">
      <c r="A16807" s="83">
        <v>7616</v>
      </c>
      <c r="B16807" s="83" t="s">
        <v>12349</v>
      </c>
      <c r="C16807" s="83" t="s">
        <v>225</v>
      </c>
      <c r="D16807" s="84">
        <v>56461.919999999998</v>
      </c>
      <c r="E16807" s="522" t="s">
        <v>12890</v>
      </c>
    </row>
    <row r="16808" spans="1:5" ht="13.5" x14ac:dyDescent="0.25">
      <c r="A16808" s="83">
        <v>7611</v>
      </c>
      <c r="B16808" s="83" t="s">
        <v>12350</v>
      </c>
      <c r="C16808" s="83" t="s">
        <v>225</v>
      </c>
      <c r="D16808" s="84">
        <v>13565.45</v>
      </c>
      <c r="E16808" s="522" t="s">
        <v>12890</v>
      </c>
    </row>
    <row r="16809" spans="1:5" ht="13.5" x14ac:dyDescent="0.25">
      <c r="A16809" s="83">
        <v>7612</v>
      </c>
      <c r="B16809" s="83" t="s">
        <v>12351</v>
      </c>
      <c r="C16809" s="83" t="s">
        <v>225</v>
      </c>
      <c r="D16809" s="84">
        <v>77447.179999999993</v>
      </c>
      <c r="E16809" s="522" t="s">
        <v>12890</v>
      </c>
    </row>
    <row r="16810" spans="1:5" ht="13.5" x14ac:dyDescent="0.25">
      <c r="A16810" s="83">
        <v>37371</v>
      </c>
      <c r="B16810" s="83" t="s">
        <v>13710</v>
      </c>
      <c r="C16810" s="83" t="s">
        <v>547</v>
      </c>
      <c r="D16810" s="84">
        <v>0.64</v>
      </c>
      <c r="E16810" s="522" t="s">
        <v>12890</v>
      </c>
    </row>
    <row r="16811" spans="1:5" ht="13.5" x14ac:dyDescent="0.25">
      <c r="A16811" s="83">
        <v>40862</v>
      </c>
      <c r="B16811" s="83" t="s">
        <v>13711</v>
      </c>
      <c r="C16811" s="83" t="s">
        <v>232</v>
      </c>
      <c r="D16811" s="84">
        <v>583.53</v>
      </c>
      <c r="E16811" s="522" t="s">
        <v>12890</v>
      </c>
    </row>
    <row r="16812" spans="1:5" ht="13.5" x14ac:dyDescent="0.25">
      <c r="A16812" s="83">
        <v>36510</v>
      </c>
      <c r="B16812" s="83" t="s">
        <v>12354</v>
      </c>
      <c r="C16812" s="83" t="s">
        <v>225</v>
      </c>
      <c r="D16812" s="84">
        <v>1073394.45</v>
      </c>
      <c r="E16812" s="522" t="s">
        <v>12890</v>
      </c>
    </row>
    <row r="16813" spans="1:5" ht="13.5" x14ac:dyDescent="0.25">
      <c r="A16813" s="83">
        <v>25020</v>
      </c>
      <c r="B16813" s="83" t="s">
        <v>12355</v>
      </c>
      <c r="C16813" s="83" t="s">
        <v>225</v>
      </c>
      <c r="D16813" s="84">
        <v>4422007.4800000004</v>
      </c>
      <c r="E16813" s="522" t="s">
        <v>12890</v>
      </c>
    </row>
    <row r="16814" spans="1:5" ht="13.5" x14ac:dyDescent="0.25">
      <c r="A16814" s="83">
        <v>7622</v>
      </c>
      <c r="B16814" s="83" t="s">
        <v>12356</v>
      </c>
      <c r="C16814" s="83" t="s">
        <v>225</v>
      </c>
      <c r="D16814" s="84">
        <v>1041349.5</v>
      </c>
      <c r="E16814" s="522" t="s">
        <v>12890</v>
      </c>
    </row>
    <row r="16815" spans="1:5" ht="13.5" x14ac:dyDescent="0.25">
      <c r="A16815" s="83">
        <v>7624</v>
      </c>
      <c r="B16815" s="83" t="s">
        <v>12357</v>
      </c>
      <c r="C16815" s="83" t="s">
        <v>225</v>
      </c>
      <c r="D16815" s="84">
        <v>1350000</v>
      </c>
      <c r="E16815" s="522" t="s">
        <v>12890</v>
      </c>
    </row>
    <row r="16816" spans="1:5" ht="13.5" x14ac:dyDescent="0.25">
      <c r="A16816" s="83">
        <v>7625</v>
      </c>
      <c r="B16816" s="83" t="s">
        <v>12358</v>
      </c>
      <c r="C16816" s="83" t="s">
        <v>225</v>
      </c>
      <c r="D16816" s="84">
        <v>1341742.99</v>
      </c>
      <c r="E16816" s="522" t="s">
        <v>12890</v>
      </c>
    </row>
    <row r="16817" spans="1:5" ht="13.5" x14ac:dyDescent="0.25">
      <c r="A16817" s="83">
        <v>7623</v>
      </c>
      <c r="B16817" s="83" t="s">
        <v>12359</v>
      </c>
      <c r="C16817" s="83" t="s">
        <v>225</v>
      </c>
      <c r="D16817" s="84">
        <v>4422007.4800000004</v>
      </c>
      <c r="E16817" s="522" t="s">
        <v>12890</v>
      </c>
    </row>
    <row r="16818" spans="1:5" ht="13.5" x14ac:dyDescent="0.25">
      <c r="A16818" s="83">
        <v>36508</v>
      </c>
      <c r="B16818" s="83" t="s">
        <v>12360</v>
      </c>
      <c r="C16818" s="83" t="s">
        <v>225</v>
      </c>
      <c r="D16818" s="84">
        <v>1988752.23</v>
      </c>
      <c r="E16818" s="522" t="s">
        <v>12890</v>
      </c>
    </row>
    <row r="16819" spans="1:5" ht="13.5" x14ac:dyDescent="0.25">
      <c r="A16819" s="83">
        <v>36509</v>
      </c>
      <c r="B16819" s="83" t="s">
        <v>12361</v>
      </c>
      <c r="C16819" s="83" t="s">
        <v>225</v>
      </c>
      <c r="D16819" s="84">
        <v>1089908.19</v>
      </c>
      <c r="E16819" s="522" t="s">
        <v>12890</v>
      </c>
    </row>
    <row r="16820" spans="1:5" ht="13.5" x14ac:dyDescent="0.25">
      <c r="A16820" s="83">
        <v>13238</v>
      </c>
      <c r="B16820" s="83" t="s">
        <v>12362</v>
      </c>
      <c r="C16820" s="83" t="s">
        <v>225</v>
      </c>
      <c r="D16820" s="84">
        <v>306168.2</v>
      </c>
      <c r="E16820" s="522" t="s">
        <v>12890</v>
      </c>
    </row>
    <row r="16821" spans="1:5" ht="13.5" x14ac:dyDescent="0.25">
      <c r="A16821" s="83">
        <v>36511</v>
      </c>
      <c r="B16821" s="83" t="s">
        <v>12363</v>
      </c>
      <c r="C16821" s="83" t="s">
        <v>225</v>
      </c>
      <c r="D16821" s="84">
        <v>354766.33</v>
      </c>
      <c r="E16821" s="522" t="s">
        <v>12890</v>
      </c>
    </row>
    <row r="16822" spans="1:5" ht="13.5" x14ac:dyDescent="0.25">
      <c r="A16822" s="83">
        <v>36515</v>
      </c>
      <c r="B16822" s="83" t="s">
        <v>12364</v>
      </c>
      <c r="C16822" s="83" t="s">
        <v>225</v>
      </c>
      <c r="D16822" s="84">
        <v>104485.96</v>
      </c>
      <c r="E16822" s="522" t="s">
        <v>12890</v>
      </c>
    </row>
    <row r="16823" spans="1:5" ht="13.5" x14ac:dyDescent="0.25">
      <c r="A16823" s="83">
        <v>10598</v>
      </c>
      <c r="B16823" s="83" t="s">
        <v>12365</v>
      </c>
      <c r="C16823" s="83" t="s">
        <v>225</v>
      </c>
      <c r="D16823" s="84">
        <v>169439.79</v>
      </c>
      <c r="E16823" s="522" t="s">
        <v>12890</v>
      </c>
    </row>
    <row r="16824" spans="1:5" ht="13.5" x14ac:dyDescent="0.25">
      <c r="A16824" s="83">
        <v>7640</v>
      </c>
      <c r="B16824" s="83" t="s">
        <v>12366</v>
      </c>
      <c r="C16824" s="83" t="s">
        <v>225</v>
      </c>
      <c r="D16824" s="84">
        <v>260000</v>
      </c>
      <c r="E16824" s="522" t="s">
        <v>12890</v>
      </c>
    </row>
    <row r="16825" spans="1:5" ht="13.5" x14ac:dyDescent="0.25">
      <c r="A16825" s="83">
        <v>36513</v>
      </c>
      <c r="B16825" s="83" t="s">
        <v>12367</v>
      </c>
      <c r="C16825" s="83" t="s">
        <v>225</v>
      </c>
      <c r="D16825" s="84">
        <v>250462.6</v>
      </c>
      <c r="E16825" s="522" t="s">
        <v>12890</v>
      </c>
    </row>
    <row r="16826" spans="1:5" ht="13.5" x14ac:dyDescent="0.25">
      <c r="A16826" s="83">
        <v>36514</v>
      </c>
      <c r="B16826" s="83" t="s">
        <v>12368</v>
      </c>
      <c r="C16826" s="83" t="s">
        <v>225</v>
      </c>
      <c r="D16826" s="84">
        <v>279439.23</v>
      </c>
      <c r="E16826" s="522" t="s">
        <v>12890</v>
      </c>
    </row>
    <row r="16827" spans="1:5" ht="13.5" x14ac:dyDescent="0.25">
      <c r="A16827" s="83">
        <v>11572</v>
      </c>
      <c r="B16827" s="83" t="s">
        <v>12369</v>
      </c>
      <c r="C16827" s="83" t="s">
        <v>225</v>
      </c>
      <c r="D16827" s="84">
        <v>30.32</v>
      </c>
      <c r="E16827" s="522" t="s">
        <v>12890</v>
      </c>
    </row>
    <row r="16828" spans="1:5" ht="13.5" x14ac:dyDescent="0.25">
      <c r="A16828" s="83">
        <v>36149</v>
      </c>
      <c r="B16828" s="83" t="s">
        <v>12370</v>
      </c>
      <c r="C16828" s="83" t="s">
        <v>225</v>
      </c>
      <c r="D16828" s="84">
        <v>169.2</v>
      </c>
      <c r="E16828" s="522" t="s">
        <v>12890</v>
      </c>
    </row>
    <row r="16829" spans="1:5" ht="13.5" x14ac:dyDescent="0.25">
      <c r="A16829" s="83">
        <v>42407</v>
      </c>
      <c r="B16829" s="83" t="s">
        <v>12371</v>
      </c>
      <c r="C16829" s="83" t="s">
        <v>206</v>
      </c>
      <c r="D16829" s="84">
        <v>11.19</v>
      </c>
      <c r="E16829" s="522" t="s">
        <v>12890</v>
      </c>
    </row>
    <row r="16830" spans="1:5" ht="13.5" x14ac:dyDescent="0.25">
      <c r="A16830" s="83">
        <v>11581</v>
      </c>
      <c r="B16830" s="83" t="s">
        <v>12372</v>
      </c>
      <c r="C16830" s="83" t="s">
        <v>206</v>
      </c>
      <c r="D16830" s="84">
        <v>20.010000000000002</v>
      </c>
      <c r="E16830" s="522" t="s">
        <v>12890</v>
      </c>
    </row>
    <row r="16831" spans="1:5" ht="13.5" x14ac:dyDescent="0.25">
      <c r="A16831" s="83">
        <v>43605</v>
      </c>
      <c r="B16831" s="83" t="s">
        <v>12373</v>
      </c>
      <c r="C16831" s="83" t="s">
        <v>206</v>
      </c>
      <c r="D16831" s="84">
        <v>40.94</v>
      </c>
      <c r="E16831" s="522" t="s">
        <v>12890</v>
      </c>
    </row>
    <row r="16832" spans="1:5" ht="13.5" x14ac:dyDescent="0.25">
      <c r="A16832" s="83">
        <v>11580</v>
      </c>
      <c r="B16832" s="83" t="s">
        <v>12374</v>
      </c>
      <c r="C16832" s="83" t="s">
        <v>206</v>
      </c>
      <c r="D16832" s="84">
        <v>8.0299999999999994</v>
      </c>
      <c r="E16832" s="522" t="s">
        <v>12890</v>
      </c>
    </row>
    <row r="16833" spans="1:5" ht="13.5" x14ac:dyDescent="0.25">
      <c r="A16833" s="83">
        <v>10743</v>
      </c>
      <c r="B16833" s="83" t="s">
        <v>12375</v>
      </c>
      <c r="C16833" s="83" t="s">
        <v>225</v>
      </c>
      <c r="D16833" s="84">
        <v>664.33</v>
      </c>
      <c r="E16833" s="522" t="s">
        <v>12890</v>
      </c>
    </row>
    <row r="16834" spans="1:5" ht="13.5" x14ac:dyDescent="0.25">
      <c r="A16834" s="83">
        <v>39848</v>
      </c>
      <c r="B16834" s="83" t="s">
        <v>12376</v>
      </c>
      <c r="C16834" s="83" t="s">
        <v>206</v>
      </c>
      <c r="D16834" s="84">
        <v>1.91</v>
      </c>
      <c r="E16834" s="522" t="s">
        <v>12890</v>
      </c>
    </row>
    <row r="16835" spans="1:5" ht="13.5" x14ac:dyDescent="0.25">
      <c r="A16835" s="83">
        <v>20999</v>
      </c>
      <c r="B16835" s="83" t="s">
        <v>12377</v>
      </c>
      <c r="C16835" s="83" t="s">
        <v>206</v>
      </c>
      <c r="D16835" s="84">
        <v>14.2</v>
      </c>
      <c r="E16835" s="522" t="s">
        <v>12890</v>
      </c>
    </row>
    <row r="16836" spans="1:5" ht="13.5" x14ac:dyDescent="0.25">
      <c r="A16836" s="83">
        <v>21001</v>
      </c>
      <c r="B16836" s="83" t="s">
        <v>12378</v>
      </c>
      <c r="C16836" s="83" t="s">
        <v>206</v>
      </c>
      <c r="D16836" s="84">
        <v>26.49</v>
      </c>
      <c r="E16836" s="522" t="s">
        <v>12890</v>
      </c>
    </row>
    <row r="16837" spans="1:5" ht="13.5" x14ac:dyDescent="0.25">
      <c r="A16837" s="83">
        <v>21003</v>
      </c>
      <c r="B16837" s="83" t="s">
        <v>12379</v>
      </c>
      <c r="C16837" s="83" t="s">
        <v>206</v>
      </c>
      <c r="D16837" s="84">
        <v>43.53</v>
      </c>
      <c r="E16837" s="522" t="s">
        <v>12890</v>
      </c>
    </row>
    <row r="16838" spans="1:5" ht="13.5" x14ac:dyDescent="0.25">
      <c r="A16838" s="83">
        <v>21006</v>
      </c>
      <c r="B16838" s="83" t="s">
        <v>12380</v>
      </c>
      <c r="C16838" s="83" t="s">
        <v>206</v>
      </c>
      <c r="D16838" s="84">
        <v>92.38</v>
      </c>
      <c r="E16838" s="522" t="s">
        <v>12890</v>
      </c>
    </row>
    <row r="16839" spans="1:5" ht="13.5" x14ac:dyDescent="0.25">
      <c r="A16839" s="83">
        <v>21019</v>
      </c>
      <c r="B16839" s="83" t="s">
        <v>12381</v>
      </c>
      <c r="C16839" s="83" t="s">
        <v>206</v>
      </c>
      <c r="D16839" s="84">
        <v>32.11</v>
      </c>
      <c r="E16839" s="522" t="s">
        <v>12890</v>
      </c>
    </row>
    <row r="16840" spans="1:5" ht="13.5" x14ac:dyDescent="0.25">
      <c r="A16840" s="83">
        <v>21021</v>
      </c>
      <c r="B16840" s="83" t="s">
        <v>12382</v>
      </c>
      <c r="C16840" s="83" t="s">
        <v>206</v>
      </c>
      <c r="D16840" s="84">
        <v>50.76</v>
      </c>
      <c r="E16840" s="522" t="s">
        <v>12890</v>
      </c>
    </row>
    <row r="16841" spans="1:5" ht="13.5" x14ac:dyDescent="0.25">
      <c r="A16841" s="83">
        <v>21024</v>
      </c>
      <c r="B16841" s="83" t="s">
        <v>12383</v>
      </c>
      <c r="C16841" s="83" t="s">
        <v>206</v>
      </c>
      <c r="D16841" s="84">
        <v>108.76</v>
      </c>
      <c r="E16841" s="522" t="s">
        <v>12890</v>
      </c>
    </row>
    <row r="16842" spans="1:5" ht="13.5" x14ac:dyDescent="0.25">
      <c r="A16842" s="83">
        <v>40624</v>
      </c>
      <c r="B16842" s="83" t="s">
        <v>12384</v>
      </c>
      <c r="C16842" s="83" t="s">
        <v>206</v>
      </c>
      <c r="D16842" s="84">
        <v>93.72</v>
      </c>
      <c r="E16842" s="522" t="s">
        <v>12890</v>
      </c>
    </row>
    <row r="16843" spans="1:5" ht="13.5" x14ac:dyDescent="0.25">
      <c r="A16843" s="83">
        <v>42575</v>
      </c>
      <c r="B16843" s="83" t="s">
        <v>12385</v>
      </c>
      <c r="C16843" s="83" t="s">
        <v>206</v>
      </c>
      <c r="D16843" s="84">
        <v>86</v>
      </c>
      <c r="E16843" s="522" t="s">
        <v>12890</v>
      </c>
    </row>
    <row r="16844" spans="1:5" ht="13.5" x14ac:dyDescent="0.25">
      <c r="A16844" s="83">
        <v>13127</v>
      </c>
      <c r="B16844" s="83" t="s">
        <v>12386</v>
      </c>
      <c r="C16844" s="83" t="s">
        <v>206</v>
      </c>
      <c r="D16844" s="84">
        <v>41.8</v>
      </c>
      <c r="E16844" s="522" t="s">
        <v>12890</v>
      </c>
    </row>
    <row r="16845" spans="1:5" ht="13.5" x14ac:dyDescent="0.25">
      <c r="A16845" s="83">
        <v>13137</v>
      </c>
      <c r="B16845" s="83" t="s">
        <v>12387</v>
      </c>
      <c r="C16845" s="83" t="s">
        <v>206</v>
      </c>
      <c r="D16845" s="84">
        <v>55.47</v>
      </c>
      <c r="E16845" s="522" t="s">
        <v>12890</v>
      </c>
    </row>
    <row r="16846" spans="1:5" ht="13.5" x14ac:dyDescent="0.25">
      <c r="A16846" s="83">
        <v>42574</v>
      </c>
      <c r="B16846" s="83" t="s">
        <v>12388</v>
      </c>
      <c r="C16846" s="83" t="s">
        <v>206</v>
      </c>
      <c r="D16846" s="84">
        <v>64.180000000000007</v>
      </c>
      <c r="E16846" s="522" t="s">
        <v>12890</v>
      </c>
    </row>
    <row r="16847" spans="1:5" ht="13.5" x14ac:dyDescent="0.25">
      <c r="A16847" s="83">
        <v>20989</v>
      </c>
      <c r="B16847" s="83" t="s">
        <v>12389</v>
      </c>
      <c r="C16847" s="83" t="s">
        <v>206</v>
      </c>
      <c r="D16847" s="84">
        <v>1987.4</v>
      </c>
      <c r="E16847" s="522" t="s">
        <v>12890</v>
      </c>
    </row>
    <row r="16848" spans="1:5" ht="13.5" x14ac:dyDescent="0.25">
      <c r="A16848" s="83">
        <v>21147</v>
      </c>
      <c r="B16848" s="83" t="s">
        <v>12390</v>
      </c>
      <c r="C16848" s="83" t="s">
        <v>206</v>
      </c>
      <c r="D16848" s="84">
        <v>186.34</v>
      </c>
      <c r="E16848" s="522" t="s">
        <v>12890</v>
      </c>
    </row>
    <row r="16849" spans="1:5" ht="13.5" x14ac:dyDescent="0.25">
      <c r="A16849" s="83">
        <v>21148</v>
      </c>
      <c r="B16849" s="83" t="s">
        <v>12391</v>
      </c>
      <c r="C16849" s="83" t="s">
        <v>206</v>
      </c>
      <c r="D16849" s="84">
        <v>115.01</v>
      </c>
      <c r="E16849" s="522" t="s">
        <v>12890</v>
      </c>
    </row>
    <row r="16850" spans="1:5" ht="13.5" x14ac:dyDescent="0.25">
      <c r="A16850" s="83">
        <v>20984</v>
      </c>
      <c r="B16850" s="83" t="s">
        <v>12392</v>
      </c>
      <c r="C16850" s="83" t="s">
        <v>206</v>
      </c>
      <c r="D16850" s="84">
        <v>3813.43</v>
      </c>
      <c r="E16850" s="522" t="s">
        <v>12890</v>
      </c>
    </row>
    <row r="16851" spans="1:5" ht="13.5" x14ac:dyDescent="0.25">
      <c r="A16851" s="83">
        <v>13042</v>
      </c>
      <c r="B16851" s="83" t="s">
        <v>12393</v>
      </c>
      <c r="C16851" s="83" t="s">
        <v>206</v>
      </c>
      <c r="D16851" s="84">
        <v>2113.21</v>
      </c>
      <c r="E16851" s="522" t="s">
        <v>12890</v>
      </c>
    </row>
    <row r="16852" spans="1:5" ht="13.5" x14ac:dyDescent="0.25">
      <c r="A16852" s="83">
        <v>21150</v>
      </c>
      <c r="B16852" s="83" t="s">
        <v>12394</v>
      </c>
      <c r="C16852" s="83" t="s">
        <v>206</v>
      </c>
      <c r="D16852" s="84">
        <v>57.03</v>
      </c>
      <c r="E16852" s="522" t="s">
        <v>12890</v>
      </c>
    </row>
    <row r="16853" spans="1:5" ht="13.5" x14ac:dyDescent="0.25">
      <c r="A16853" s="83">
        <v>13141</v>
      </c>
      <c r="B16853" s="83" t="s">
        <v>12395</v>
      </c>
      <c r="C16853" s="83" t="s">
        <v>206</v>
      </c>
      <c r="D16853" s="84">
        <v>71.849999999999994</v>
      </c>
      <c r="E16853" s="522" t="s">
        <v>12890</v>
      </c>
    </row>
    <row r="16854" spans="1:5" ht="13.5" x14ac:dyDescent="0.25">
      <c r="A16854" s="83">
        <v>42576</v>
      </c>
      <c r="B16854" s="83" t="s">
        <v>12396</v>
      </c>
      <c r="C16854" s="83" t="s">
        <v>206</v>
      </c>
      <c r="D16854" s="84">
        <v>234.6</v>
      </c>
      <c r="E16854" s="522" t="s">
        <v>12890</v>
      </c>
    </row>
    <row r="16855" spans="1:5" ht="13.5" x14ac:dyDescent="0.25">
      <c r="A16855" s="83">
        <v>21151</v>
      </c>
      <c r="B16855" s="83" t="s">
        <v>12397</v>
      </c>
      <c r="C16855" s="83" t="s">
        <v>206</v>
      </c>
      <c r="D16855" s="84">
        <v>341.35</v>
      </c>
      <c r="E16855" s="522" t="s">
        <v>12890</v>
      </c>
    </row>
    <row r="16856" spans="1:5" ht="13.5" x14ac:dyDescent="0.25">
      <c r="A16856" s="83">
        <v>13142</v>
      </c>
      <c r="B16856" s="83" t="s">
        <v>12398</v>
      </c>
      <c r="C16856" s="83" t="s">
        <v>206</v>
      </c>
      <c r="D16856" s="84">
        <v>487.98</v>
      </c>
      <c r="E16856" s="522" t="s">
        <v>12890</v>
      </c>
    </row>
    <row r="16857" spans="1:5" ht="13.5" x14ac:dyDescent="0.25">
      <c r="A16857" s="83">
        <v>42577</v>
      </c>
      <c r="B16857" s="83" t="s">
        <v>12399</v>
      </c>
      <c r="C16857" s="83" t="s">
        <v>206</v>
      </c>
      <c r="D16857" s="84">
        <v>535.45000000000005</v>
      </c>
      <c r="E16857" s="522" t="s">
        <v>12890</v>
      </c>
    </row>
    <row r="16858" spans="1:5" ht="13.5" x14ac:dyDescent="0.25">
      <c r="A16858" s="83">
        <v>20994</v>
      </c>
      <c r="B16858" s="83" t="s">
        <v>12400</v>
      </c>
      <c r="C16858" s="83" t="s">
        <v>206</v>
      </c>
      <c r="D16858" s="84">
        <v>920.06</v>
      </c>
      <c r="E16858" s="522" t="s">
        <v>12890</v>
      </c>
    </row>
    <row r="16859" spans="1:5" ht="13.5" x14ac:dyDescent="0.25">
      <c r="A16859" s="83">
        <v>7672</v>
      </c>
      <c r="B16859" s="83" t="s">
        <v>12401</v>
      </c>
      <c r="C16859" s="83" t="s">
        <v>206</v>
      </c>
      <c r="D16859" s="84">
        <v>602.74</v>
      </c>
      <c r="E16859" s="522" t="s">
        <v>12890</v>
      </c>
    </row>
    <row r="16860" spans="1:5" ht="13.5" x14ac:dyDescent="0.25">
      <c r="A16860" s="83">
        <v>20995</v>
      </c>
      <c r="B16860" s="83" t="s">
        <v>12402</v>
      </c>
      <c r="C16860" s="83" t="s">
        <v>206</v>
      </c>
      <c r="D16860" s="84">
        <v>1209.1400000000001</v>
      </c>
      <c r="E16860" s="522" t="s">
        <v>12890</v>
      </c>
    </row>
    <row r="16861" spans="1:5" ht="13.5" x14ac:dyDescent="0.25">
      <c r="A16861" s="83">
        <v>7690</v>
      </c>
      <c r="B16861" s="83" t="s">
        <v>12403</v>
      </c>
      <c r="C16861" s="83" t="s">
        <v>206</v>
      </c>
      <c r="D16861" s="84">
        <v>699.32</v>
      </c>
      <c r="E16861" s="522" t="s">
        <v>12890</v>
      </c>
    </row>
    <row r="16862" spans="1:5" ht="13.5" x14ac:dyDescent="0.25">
      <c r="A16862" s="83">
        <v>20980</v>
      </c>
      <c r="B16862" s="83" t="s">
        <v>12404</v>
      </c>
      <c r="C16862" s="83" t="s">
        <v>206</v>
      </c>
      <c r="D16862" s="84">
        <v>762.9</v>
      </c>
      <c r="E16862" s="522" t="s">
        <v>12890</v>
      </c>
    </row>
    <row r="16863" spans="1:5" ht="13.5" x14ac:dyDescent="0.25">
      <c r="A16863" s="83">
        <v>7661</v>
      </c>
      <c r="B16863" s="83" t="s">
        <v>12405</v>
      </c>
      <c r="C16863" s="83" t="s">
        <v>206</v>
      </c>
      <c r="D16863" s="84">
        <v>907.53</v>
      </c>
      <c r="E16863" s="522" t="s">
        <v>12890</v>
      </c>
    </row>
    <row r="16864" spans="1:5" ht="13.5" x14ac:dyDescent="0.25">
      <c r="A16864" s="83">
        <v>21016</v>
      </c>
      <c r="B16864" s="83" t="s">
        <v>12406</v>
      </c>
      <c r="C16864" s="83" t="s">
        <v>206</v>
      </c>
      <c r="D16864" s="84">
        <v>293.85000000000002</v>
      </c>
      <c r="E16864" s="522" t="s">
        <v>12890</v>
      </c>
    </row>
    <row r="16865" spans="1:5" ht="13.5" x14ac:dyDescent="0.25">
      <c r="A16865" s="83">
        <v>21008</v>
      </c>
      <c r="B16865" s="83" t="s">
        <v>12407</v>
      </c>
      <c r="C16865" s="83" t="s">
        <v>206</v>
      </c>
      <c r="D16865" s="84">
        <v>34.33</v>
      </c>
      <c r="E16865" s="522" t="s">
        <v>12890</v>
      </c>
    </row>
    <row r="16866" spans="1:5" ht="13.5" x14ac:dyDescent="0.25">
      <c r="A16866" s="83">
        <v>21009</v>
      </c>
      <c r="B16866" s="83" t="s">
        <v>12408</v>
      </c>
      <c r="C16866" s="83" t="s">
        <v>206</v>
      </c>
      <c r="D16866" s="84">
        <v>44.7</v>
      </c>
      <c r="E16866" s="522" t="s">
        <v>12890</v>
      </c>
    </row>
    <row r="16867" spans="1:5" ht="13.5" x14ac:dyDescent="0.25">
      <c r="A16867" s="83">
        <v>21010</v>
      </c>
      <c r="B16867" s="83" t="s">
        <v>12409</v>
      </c>
      <c r="C16867" s="83" t="s">
        <v>206</v>
      </c>
      <c r="D16867" s="84">
        <v>60.01</v>
      </c>
      <c r="E16867" s="522" t="s">
        <v>12890</v>
      </c>
    </row>
    <row r="16868" spans="1:5" ht="13.5" x14ac:dyDescent="0.25">
      <c r="A16868" s="83">
        <v>21011</v>
      </c>
      <c r="B16868" s="83" t="s">
        <v>12410</v>
      </c>
      <c r="C16868" s="83" t="s">
        <v>206</v>
      </c>
      <c r="D16868" s="84">
        <v>87.47</v>
      </c>
      <c r="E16868" s="522" t="s">
        <v>12890</v>
      </c>
    </row>
    <row r="16869" spans="1:5" ht="13.5" x14ac:dyDescent="0.25">
      <c r="A16869" s="83">
        <v>21012</v>
      </c>
      <c r="B16869" s="83" t="s">
        <v>12411</v>
      </c>
      <c r="C16869" s="83" t="s">
        <v>206</v>
      </c>
      <c r="D16869" s="84">
        <v>96.65</v>
      </c>
      <c r="E16869" s="522" t="s">
        <v>12890</v>
      </c>
    </row>
    <row r="16870" spans="1:5" ht="13.5" x14ac:dyDescent="0.25">
      <c r="A16870" s="83">
        <v>21013</v>
      </c>
      <c r="B16870" s="83" t="s">
        <v>12412</v>
      </c>
      <c r="C16870" s="83" t="s">
        <v>206</v>
      </c>
      <c r="D16870" s="84">
        <v>126.13</v>
      </c>
      <c r="E16870" s="522" t="s">
        <v>12890</v>
      </c>
    </row>
    <row r="16871" spans="1:5" ht="13.5" x14ac:dyDescent="0.25">
      <c r="A16871" s="83">
        <v>21014</v>
      </c>
      <c r="B16871" s="83" t="s">
        <v>12413</v>
      </c>
      <c r="C16871" s="83" t="s">
        <v>206</v>
      </c>
      <c r="D16871" s="84">
        <v>176.48</v>
      </c>
      <c r="E16871" s="522" t="s">
        <v>12890</v>
      </c>
    </row>
    <row r="16872" spans="1:5" ht="13.5" x14ac:dyDescent="0.25">
      <c r="A16872" s="83">
        <v>21015</v>
      </c>
      <c r="B16872" s="83" t="s">
        <v>12414</v>
      </c>
      <c r="C16872" s="83" t="s">
        <v>206</v>
      </c>
      <c r="D16872" s="84">
        <v>202.76</v>
      </c>
      <c r="E16872" s="522" t="s">
        <v>12890</v>
      </c>
    </row>
    <row r="16873" spans="1:5" ht="13.5" x14ac:dyDescent="0.25">
      <c r="A16873" s="83">
        <v>7697</v>
      </c>
      <c r="B16873" s="83" t="s">
        <v>12415</v>
      </c>
      <c r="C16873" s="83" t="s">
        <v>206</v>
      </c>
      <c r="D16873" s="84">
        <v>96.75</v>
      </c>
      <c r="E16873" s="522" t="s">
        <v>12890</v>
      </c>
    </row>
    <row r="16874" spans="1:5" ht="13.5" x14ac:dyDescent="0.25">
      <c r="A16874" s="83">
        <v>7698</v>
      </c>
      <c r="B16874" s="83" t="s">
        <v>12416</v>
      </c>
      <c r="C16874" s="83" t="s">
        <v>206</v>
      </c>
      <c r="D16874" s="84">
        <v>83.28</v>
      </c>
      <c r="E16874" s="522" t="s">
        <v>12890</v>
      </c>
    </row>
    <row r="16875" spans="1:5" ht="13.5" x14ac:dyDescent="0.25">
      <c r="A16875" s="83">
        <v>7691</v>
      </c>
      <c r="B16875" s="83" t="s">
        <v>12417</v>
      </c>
      <c r="C16875" s="83" t="s">
        <v>206</v>
      </c>
      <c r="D16875" s="84">
        <v>35.19</v>
      </c>
      <c r="E16875" s="522" t="s">
        <v>12890</v>
      </c>
    </row>
    <row r="16876" spans="1:5" ht="13.5" x14ac:dyDescent="0.25">
      <c r="A16876" s="83">
        <v>40626</v>
      </c>
      <c r="B16876" s="83" t="s">
        <v>12418</v>
      </c>
      <c r="C16876" s="83" t="s">
        <v>206</v>
      </c>
      <c r="D16876" s="84">
        <v>66.040000000000006</v>
      </c>
      <c r="E16876" s="522" t="s">
        <v>12890</v>
      </c>
    </row>
    <row r="16877" spans="1:5" ht="13.5" x14ac:dyDescent="0.25">
      <c r="A16877" s="83">
        <v>7701</v>
      </c>
      <c r="B16877" s="83" t="s">
        <v>12419</v>
      </c>
      <c r="C16877" s="83" t="s">
        <v>206</v>
      </c>
      <c r="D16877" s="84">
        <v>173.14</v>
      </c>
      <c r="E16877" s="522" t="s">
        <v>12890</v>
      </c>
    </row>
    <row r="16878" spans="1:5" ht="13.5" x14ac:dyDescent="0.25">
      <c r="A16878" s="83">
        <v>7696</v>
      </c>
      <c r="B16878" s="83" t="s">
        <v>12420</v>
      </c>
      <c r="C16878" s="83" t="s">
        <v>206</v>
      </c>
      <c r="D16878" s="84">
        <v>139.52000000000001</v>
      </c>
      <c r="E16878" s="522" t="s">
        <v>12890</v>
      </c>
    </row>
    <row r="16879" spans="1:5" ht="13.5" x14ac:dyDescent="0.25">
      <c r="A16879" s="83">
        <v>7700</v>
      </c>
      <c r="B16879" s="83" t="s">
        <v>12421</v>
      </c>
      <c r="C16879" s="83" t="s">
        <v>206</v>
      </c>
      <c r="D16879" s="84">
        <v>44.51</v>
      </c>
      <c r="E16879" s="522" t="s">
        <v>12890</v>
      </c>
    </row>
    <row r="16880" spans="1:5" ht="13.5" x14ac:dyDescent="0.25">
      <c r="A16880" s="83">
        <v>7694</v>
      </c>
      <c r="B16880" s="83" t="s">
        <v>12422</v>
      </c>
      <c r="C16880" s="83" t="s">
        <v>206</v>
      </c>
      <c r="D16880" s="84">
        <v>232.99</v>
      </c>
      <c r="E16880" s="522" t="s">
        <v>12890</v>
      </c>
    </row>
    <row r="16881" spans="1:5" ht="13.5" x14ac:dyDescent="0.25">
      <c r="A16881" s="83">
        <v>7693</v>
      </c>
      <c r="B16881" s="83" t="s">
        <v>12423</v>
      </c>
      <c r="C16881" s="83" t="s">
        <v>206</v>
      </c>
      <c r="D16881" s="84">
        <v>320.88</v>
      </c>
      <c r="E16881" s="522" t="s">
        <v>12890</v>
      </c>
    </row>
    <row r="16882" spans="1:5" ht="13.5" x14ac:dyDescent="0.25">
      <c r="A16882" s="83">
        <v>7692</v>
      </c>
      <c r="B16882" s="83" t="s">
        <v>12424</v>
      </c>
      <c r="C16882" s="83" t="s">
        <v>206</v>
      </c>
      <c r="D16882" s="84">
        <v>480.41</v>
      </c>
      <c r="E16882" s="522" t="s">
        <v>12890</v>
      </c>
    </row>
    <row r="16883" spans="1:5" ht="13.5" x14ac:dyDescent="0.25">
      <c r="A16883" s="83">
        <v>7695</v>
      </c>
      <c r="B16883" s="83" t="s">
        <v>12425</v>
      </c>
      <c r="C16883" s="83" t="s">
        <v>206</v>
      </c>
      <c r="D16883" s="84">
        <v>521.02</v>
      </c>
      <c r="E16883" s="522" t="s">
        <v>12890</v>
      </c>
    </row>
    <row r="16884" spans="1:5" ht="13.5" x14ac:dyDescent="0.25">
      <c r="A16884" s="83">
        <v>13356</v>
      </c>
      <c r="B16884" s="83" t="s">
        <v>12426</v>
      </c>
      <c r="C16884" s="83" t="s">
        <v>206</v>
      </c>
      <c r="D16884" s="84">
        <v>37.78</v>
      </c>
      <c r="E16884" s="522" t="s">
        <v>12890</v>
      </c>
    </row>
    <row r="16885" spans="1:5" ht="13.5" x14ac:dyDescent="0.25">
      <c r="A16885" s="83">
        <v>36365</v>
      </c>
      <c r="B16885" s="83" t="s">
        <v>12427</v>
      </c>
      <c r="C16885" s="83" t="s">
        <v>206</v>
      </c>
      <c r="D16885" s="84">
        <v>64.31</v>
      </c>
      <c r="E16885" s="522" t="s">
        <v>12890</v>
      </c>
    </row>
    <row r="16886" spans="1:5" ht="13.5" x14ac:dyDescent="0.25">
      <c r="A16886" s="83">
        <v>41930</v>
      </c>
      <c r="B16886" s="83" t="s">
        <v>12428</v>
      </c>
      <c r="C16886" s="83" t="s">
        <v>206</v>
      </c>
      <c r="D16886" s="84">
        <v>214.21</v>
      </c>
      <c r="E16886" s="522" t="s">
        <v>12890</v>
      </c>
    </row>
    <row r="16887" spans="1:5" ht="13.5" x14ac:dyDescent="0.25">
      <c r="A16887" s="83">
        <v>41931</v>
      </c>
      <c r="B16887" s="83" t="s">
        <v>12429</v>
      </c>
      <c r="C16887" s="83" t="s">
        <v>206</v>
      </c>
      <c r="D16887" s="84">
        <v>335.5</v>
      </c>
      <c r="E16887" s="522" t="s">
        <v>12890</v>
      </c>
    </row>
    <row r="16888" spans="1:5" ht="13.5" x14ac:dyDescent="0.25">
      <c r="A16888" s="83">
        <v>41932</v>
      </c>
      <c r="B16888" s="83" t="s">
        <v>12430</v>
      </c>
      <c r="C16888" s="83" t="s">
        <v>206</v>
      </c>
      <c r="D16888" s="84">
        <v>516.4</v>
      </c>
      <c r="E16888" s="522" t="s">
        <v>12890</v>
      </c>
    </row>
    <row r="16889" spans="1:5" ht="13.5" x14ac:dyDescent="0.25">
      <c r="A16889" s="83">
        <v>41933</v>
      </c>
      <c r="B16889" s="83" t="s">
        <v>12431</v>
      </c>
      <c r="C16889" s="83" t="s">
        <v>206</v>
      </c>
      <c r="D16889" s="84">
        <v>729.79</v>
      </c>
      <c r="E16889" s="522" t="s">
        <v>12890</v>
      </c>
    </row>
    <row r="16890" spans="1:5" ht="13.5" x14ac:dyDescent="0.25">
      <c r="A16890" s="83">
        <v>41934</v>
      </c>
      <c r="B16890" s="83" t="s">
        <v>12432</v>
      </c>
      <c r="C16890" s="83" t="s">
        <v>206</v>
      </c>
      <c r="D16890" s="84">
        <v>849.93</v>
      </c>
      <c r="E16890" s="522" t="s">
        <v>12890</v>
      </c>
    </row>
    <row r="16891" spans="1:5" ht="13.5" x14ac:dyDescent="0.25">
      <c r="A16891" s="83">
        <v>41936</v>
      </c>
      <c r="B16891" s="83" t="s">
        <v>12433</v>
      </c>
      <c r="C16891" s="83" t="s">
        <v>206</v>
      </c>
      <c r="D16891" s="84">
        <v>126.13</v>
      </c>
      <c r="E16891" s="522" t="s">
        <v>12890</v>
      </c>
    </row>
    <row r="16892" spans="1:5" ht="13.5" x14ac:dyDescent="0.25">
      <c r="A16892" s="83">
        <v>44812</v>
      </c>
      <c r="B16892" s="83" t="s">
        <v>13712</v>
      </c>
      <c r="C16892" s="83" t="s">
        <v>206</v>
      </c>
      <c r="D16892" s="84">
        <v>558.48</v>
      </c>
      <c r="E16892" s="522" t="s">
        <v>12890</v>
      </c>
    </row>
    <row r="16893" spans="1:5" ht="13.5" x14ac:dyDescent="0.25">
      <c r="A16893" s="83">
        <v>41785</v>
      </c>
      <c r="B16893" s="83" t="s">
        <v>12434</v>
      </c>
      <c r="C16893" s="83" t="s">
        <v>206</v>
      </c>
      <c r="D16893" s="84">
        <v>2069.69</v>
      </c>
      <c r="E16893" s="522" t="s">
        <v>12890</v>
      </c>
    </row>
    <row r="16894" spans="1:5" ht="13.5" x14ac:dyDescent="0.25">
      <c r="A16894" s="83">
        <v>41781</v>
      </c>
      <c r="B16894" s="83" t="s">
        <v>12435</v>
      </c>
      <c r="C16894" s="83" t="s">
        <v>206</v>
      </c>
      <c r="D16894" s="84">
        <v>373.71</v>
      </c>
      <c r="E16894" s="522" t="s">
        <v>12890</v>
      </c>
    </row>
    <row r="16895" spans="1:5" ht="13.5" x14ac:dyDescent="0.25">
      <c r="A16895" s="83">
        <v>41783</v>
      </c>
      <c r="B16895" s="83" t="s">
        <v>12436</v>
      </c>
      <c r="C16895" s="83" t="s">
        <v>206</v>
      </c>
      <c r="D16895" s="84">
        <v>1343.53</v>
      </c>
      <c r="E16895" s="522" t="s">
        <v>12890</v>
      </c>
    </row>
    <row r="16896" spans="1:5" ht="13.5" x14ac:dyDescent="0.25">
      <c r="A16896" s="83">
        <v>41786</v>
      </c>
      <c r="B16896" s="83" t="s">
        <v>12437</v>
      </c>
      <c r="C16896" s="83" t="s">
        <v>206</v>
      </c>
      <c r="D16896" s="84">
        <v>2860.44</v>
      </c>
      <c r="E16896" s="522" t="s">
        <v>12890</v>
      </c>
    </row>
    <row r="16897" spans="1:5" ht="13.5" x14ac:dyDescent="0.25">
      <c r="A16897" s="83">
        <v>41779</v>
      </c>
      <c r="B16897" s="83" t="s">
        <v>12438</v>
      </c>
      <c r="C16897" s="83" t="s">
        <v>206</v>
      </c>
      <c r="D16897" s="84">
        <v>147.18</v>
      </c>
      <c r="E16897" s="522" t="s">
        <v>12890</v>
      </c>
    </row>
    <row r="16898" spans="1:5" ht="13.5" x14ac:dyDescent="0.25">
      <c r="A16898" s="83">
        <v>41780</v>
      </c>
      <c r="B16898" s="83" t="s">
        <v>12439</v>
      </c>
      <c r="C16898" s="83" t="s">
        <v>206</v>
      </c>
      <c r="D16898" s="84">
        <v>230.59</v>
      </c>
      <c r="E16898" s="522" t="s">
        <v>12890</v>
      </c>
    </row>
    <row r="16899" spans="1:5" ht="13.5" x14ac:dyDescent="0.25">
      <c r="A16899" s="83">
        <v>41782</v>
      </c>
      <c r="B16899" s="83" t="s">
        <v>12440</v>
      </c>
      <c r="C16899" s="83" t="s">
        <v>206</v>
      </c>
      <c r="D16899" s="84">
        <v>826.01</v>
      </c>
      <c r="E16899" s="522" t="s">
        <v>12890</v>
      </c>
    </row>
    <row r="16900" spans="1:5" ht="13.5" x14ac:dyDescent="0.25">
      <c r="A16900" s="83">
        <v>38130</v>
      </c>
      <c r="B16900" s="83" t="s">
        <v>12441</v>
      </c>
      <c r="C16900" s="83" t="s">
        <v>206</v>
      </c>
      <c r="D16900" s="84">
        <v>46.68</v>
      </c>
      <c r="E16900" s="522" t="s">
        <v>12890</v>
      </c>
    </row>
    <row r="16901" spans="1:5" ht="13.5" x14ac:dyDescent="0.25">
      <c r="A16901" s="83">
        <v>44260</v>
      </c>
      <c r="B16901" s="83" t="s">
        <v>13713</v>
      </c>
      <c r="C16901" s="83" t="s">
        <v>206</v>
      </c>
      <c r="D16901" s="84">
        <v>441.8</v>
      </c>
      <c r="E16901" s="522" t="s">
        <v>12890</v>
      </c>
    </row>
    <row r="16902" spans="1:5" ht="13.5" x14ac:dyDescent="0.25">
      <c r="A16902" s="83">
        <v>21123</v>
      </c>
      <c r="B16902" s="83" t="s">
        <v>12442</v>
      </c>
      <c r="C16902" s="83" t="s">
        <v>206</v>
      </c>
      <c r="D16902" s="84">
        <v>12.99</v>
      </c>
      <c r="E16902" s="522" t="s">
        <v>12890</v>
      </c>
    </row>
    <row r="16903" spans="1:5" ht="13.5" x14ac:dyDescent="0.25">
      <c r="A16903" s="83">
        <v>21124</v>
      </c>
      <c r="B16903" s="83" t="s">
        <v>12443</v>
      </c>
      <c r="C16903" s="83" t="s">
        <v>206</v>
      </c>
      <c r="D16903" s="84">
        <v>20.75</v>
      </c>
      <c r="E16903" s="522" t="s">
        <v>12890</v>
      </c>
    </row>
    <row r="16904" spans="1:5" ht="13.5" x14ac:dyDescent="0.25">
      <c r="A16904" s="83">
        <v>21125</v>
      </c>
      <c r="B16904" s="83" t="s">
        <v>12444</v>
      </c>
      <c r="C16904" s="83" t="s">
        <v>206</v>
      </c>
      <c r="D16904" s="84">
        <v>35.74</v>
      </c>
      <c r="E16904" s="522" t="s">
        <v>12890</v>
      </c>
    </row>
    <row r="16905" spans="1:5" ht="13.5" x14ac:dyDescent="0.25">
      <c r="A16905" s="83">
        <v>38028</v>
      </c>
      <c r="B16905" s="83" t="s">
        <v>12445</v>
      </c>
      <c r="C16905" s="83" t="s">
        <v>206</v>
      </c>
      <c r="D16905" s="84">
        <v>62.49</v>
      </c>
      <c r="E16905" s="522" t="s">
        <v>12890</v>
      </c>
    </row>
    <row r="16906" spans="1:5" ht="13.5" x14ac:dyDescent="0.25">
      <c r="A16906" s="83">
        <v>38029</v>
      </c>
      <c r="B16906" s="83" t="s">
        <v>12446</v>
      </c>
      <c r="C16906" s="83" t="s">
        <v>206</v>
      </c>
      <c r="D16906" s="84">
        <v>91.46</v>
      </c>
      <c r="E16906" s="522" t="s">
        <v>12890</v>
      </c>
    </row>
    <row r="16907" spans="1:5" ht="13.5" x14ac:dyDescent="0.25">
      <c r="A16907" s="83">
        <v>38030</v>
      </c>
      <c r="B16907" s="83" t="s">
        <v>12447</v>
      </c>
      <c r="C16907" s="83" t="s">
        <v>206</v>
      </c>
      <c r="D16907" s="84">
        <v>147.9</v>
      </c>
      <c r="E16907" s="522" t="s">
        <v>12890</v>
      </c>
    </row>
    <row r="16908" spans="1:5" ht="13.5" x14ac:dyDescent="0.25">
      <c r="A16908" s="83">
        <v>38031</v>
      </c>
      <c r="B16908" s="83" t="s">
        <v>12448</v>
      </c>
      <c r="C16908" s="83" t="s">
        <v>206</v>
      </c>
      <c r="D16908" s="84">
        <v>232.14</v>
      </c>
      <c r="E16908" s="522" t="s">
        <v>12890</v>
      </c>
    </row>
    <row r="16909" spans="1:5" ht="13.5" x14ac:dyDescent="0.25">
      <c r="A16909" s="83">
        <v>39735</v>
      </c>
      <c r="B16909" s="83" t="s">
        <v>12449</v>
      </c>
      <c r="C16909" s="83" t="s">
        <v>206</v>
      </c>
      <c r="D16909" s="84">
        <v>92.07</v>
      </c>
      <c r="E16909" s="522" t="s">
        <v>12890</v>
      </c>
    </row>
    <row r="16910" spans="1:5" ht="13.5" x14ac:dyDescent="0.25">
      <c r="A16910" s="83">
        <v>39734</v>
      </c>
      <c r="B16910" s="83" t="s">
        <v>12450</v>
      </c>
      <c r="C16910" s="83" t="s">
        <v>206</v>
      </c>
      <c r="D16910" s="84">
        <v>109.21</v>
      </c>
      <c r="E16910" s="522" t="s">
        <v>12890</v>
      </c>
    </row>
    <row r="16911" spans="1:5" ht="13.5" x14ac:dyDescent="0.25">
      <c r="A16911" s="83">
        <v>39736</v>
      </c>
      <c r="B16911" s="83" t="s">
        <v>12451</v>
      </c>
      <c r="C16911" s="83" t="s">
        <v>206</v>
      </c>
      <c r="D16911" s="84">
        <v>124.64</v>
      </c>
      <c r="E16911" s="522" t="s">
        <v>12890</v>
      </c>
    </row>
    <row r="16912" spans="1:5" ht="13.5" x14ac:dyDescent="0.25">
      <c r="A16912" s="83">
        <v>39737</v>
      </c>
      <c r="B16912" s="83" t="s">
        <v>12452</v>
      </c>
      <c r="C16912" s="83" t="s">
        <v>206</v>
      </c>
      <c r="D16912" s="84">
        <v>16.760000000000002</v>
      </c>
      <c r="E16912" s="522" t="s">
        <v>12890</v>
      </c>
    </row>
    <row r="16913" spans="1:5" ht="13.5" x14ac:dyDescent="0.25">
      <c r="A16913" s="83">
        <v>39738</v>
      </c>
      <c r="B16913" s="83" t="s">
        <v>12453</v>
      </c>
      <c r="C16913" s="83" t="s">
        <v>206</v>
      </c>
      <c r="D16913" s="84">
        <v>6.06</v>
      </c>
      <c r="E16913" s="522" t="s">
        <v>12890</v>
      </c>
    </row>
    <row r="16914" spans="1:5" ht="13.5" x14ac:dyDescent="0.25">
      <c r="A16914" s="83">
        <v>39739</v>
      </c>
      <c r="B16914" s="83" t="s">
        <v>12454</v>
      </c>
      <c r="C16914" s="83" t="s">
        <v>206</v>
      </c>
      <c r="D16914" s="84">
        <v>86.19</v>
      </c>
      <c r="E16914" s="522" t="s">
        <v>12890</v>
      </c>
    </row>
    <row r="16915" spans="1:5" ht="13.5" x14ac:dyDescent="0.25">
      <c r="A16915" s="83">
        <v>39733</v>
      </c>
      <c r="B16915" s="83" t="s">
        <v>12455</v>
      </c>
      <c r="C16915" s="83" t="s">
        <v>206</v>
      </c>
      <c r="D16915" s="84">
        <v>149.15</v>
      </c>
      <c r="E16915" s="522" t="s">
        <v>12890</v>
      </c>
    </row>
    <row r="16916" spans="1:5" ht="13.5" x14ac:dyDescent="0.25">
      <c r="A16916" s="83">
        <v>39854</v>
      </c>
      <c r="B16916" s="83" t="s">
        <v>12456</v>
      </c>
      <c r="C16916" s="83" t="s">
        <v>206</v>
      </c>
      <c r="D16916" s="84">
        <v>151.27000000000001</v>
      </c>
      <c r="E16916" s="522" t="s">
        <v>12890</v>
      </c>
    </row>
    <row r="16917" spans="1:5" ht="13.5" x14ac:dyDescent="0.25">
      <c r="A16917" s="83">
        <v>39740</v>
      </c>
      <c r="B16917" s="83" t="s">
        <v>12457</v>
      </c>
      <c r="C16917" s="83" t="s">
        <v>206</v>
      </c>
      <c r="D16917" s="84">
        <v>82.77</v>
      </c>
      <c r="E16917" s="522" t="s">
        <v>12890</v>
      </c>
    </row>
    <row r="16918" spans="1:5" ht="13.5" x14ac:dyDescent="0.25">
      <c r="A16918" s="83">
        <v>39741</v>
      </c>
      <c r="B16918" s="83" t="s">
        <v>12458</v>
      </c>
      <c r="C16918" s="83" t="s">
        <v>206</v>
      </c>
      <c r="D16918" s="84">
        <v>15.25</v>
      </c>
      <c r="E16918" s="522" t="s">
        <v>12890</v>
      </c>
    </row>
    <row r="16919" spans="1:5" ht="13.5" x14ac:dyDescent="0.25">
      <c r="A16919" s="83">
        <v>39853</v>
      </c>
      <c r="B16919" s="83" t="s">
        <v>12459</v>
      </c>
      <c r="C16919" s="83" t="s">
        <v>206</v>
      </c>
      <c r="D16919" s="84">
        <v>20.03</v>
      </c>
      <c r="E16919" s="522" t="s">
        <v>12890</v>
      </c>
    </row>
    <row r="16920" spans="1:5" ht="13.5" x14ac:dyDescent="0.25">
      <c r="A16920" s="83">
        <v>39742</v>
      </c>
      <c r="B16920" s="83" t="s">
        <v>12460</v>
      </c>
      <c r="C16920" s="83" t="s">
        <v>206</v>
      </c>
      <c r="D16920" s="84">
        <v>66.53</v>
      </c>
      <c r="E16920" s="522" t="s">
        <v>12890</v>
      </c>
    </row>
    <row r="16921" spans="1:5" ht="13.5" x14ac:dyDescent="0.25">
      <c r="A16921" s="83">
        <v>39749</v>
      </c>
      <c r="B16921" s="83" t="s">
        <v>12461</v>
      </c>
      <c r="C16921" s="83" t="s">
        <v>206</v>
      </c>
      <c r="D16921" s="84">
        <v>94.01</v>
      </c>
      <c r="E16921" s="522" t="s">
        <v>12890</v>
      </c>
    </row>
    <row r="16922" spans="1:5" ht="13.5" x14ac:dyDescent="0.25">
      <c r="A16922" s="83">
        <v>39751</v>
      </c>
      <c r="B16922" s="83" t="s">
        <v>12462</v>
      </c>
      <c r="C16922" s="83" t="s">
        <v>206</v>
      </c>
      <c r="D16922" s="84">
        <v>170.83</v>
      </c>
      <c r="E16922" s="522" t="s">
        <v>12890</v>
      </c>
    </row>
    <row r="16923" spans="1:5" ht="13.5" x14ac:dyDescent="0.25">
      <c r="A16923" s="83">
        <v>39750</v>
      </c>
      <c r="B16923" s="83" t="s">
        <v>12463</v>
      </c>
      <c r="C16923" s="83" t="s">
        <v>206</v>
      </c>
      <c r="D16923" s="84">
        <v>141.99</v>
      </c>
      <c r="E16923" s="522" t="s">
        <v>12890</v>
      </c>
    </row>
    <row r="16924" spans="1:5" ht="13.5" x14ac:dyDescent="0.25">
      <c r="A16924" s="83">
        <v>39747</v>
      </c>
      <c r="B16924" s="83" t="s">
        <v>12464</v>
      </c>
      <c r="C16924" s="83" t="s">
        <v>206</v>
      </c>
      <c r="D16924" s="84">
        <v>45.67</v>
      </c>
      <c r="E16924" s="522" t="s">
        <v>12890</v>
      </c>
    </row>
    <row r="16925" spans="1:5" ht="13.5" x14ac:dyDescent="0.25">
      <c r="A16925" s="83">
        <v>39753</v>
      </c>
      <c r="B16925" s="83" t="s">
        <v>12465</v>
      </c>
      <c r="C16925" s="83" t="s">
        <v>206</v>
      </c>
      <c r="D16925" s="84">
        <v>314.45999999999998</v>
      </c>
      <c r="E16925" s="522" t="s">
        <v>12890</v>
      </c>
    </row>
    <row r="16926" spans="1:5" ht="13.5" x14ac:dyDescent="0.25">
      <c r="A16926" s="83">
        <v>39754</v>
      </c>
      <c r="B16926" s="83" t="s">
        <v>12466</v>
      </c>
      <c r="C16926" s="83" t="s">
        <v>206</v>
      </c>
      <c r="D16926" s="84">
        <v>463.29</v>
      </c>
      <c r="E16926" s="522" t="s">
        <v>12890</v>
      </c>
    </row>
    <row r="16927" spans="1:5" ht="13.5" x14ac:dyDescent="0.25">
      <c r="A16927" s="83">
        <v>39748</v>
      </c>
      <c r="B16927" s="83" t="s">
        <v>12467</v>
      </c>
      <c r="C16927" s="83" t="s">
        <v>206</v>
      </c>
      <c r="D16927" s="84">
        <v>73.900000000000006</v>
      </c>
      <c r="E16927" s="522" t="s">
        <v>12890</v>
      </c>
    </row>
    <row r="16928" spans="1:5" ht="13.5" x14ac:dyDescent="0.25">
      <c r="A16928" s="83">
        <v>39755</v>
      </c>
      <c r="B16928" s="83" t="s">
        <v>12468</v>
      </c>
      <c r="C16928" s="83" t="s">
        <v>206</v>
      </c>
      <c r="D16928" s="84">
        <v>702.45</v>
      </c>
      <c r="E16928" s="522" t="s">
        <v>12890</v>
      </c>
    </row>
    <row r="16929" spans="1:5" ht="13.5" x14ac:dyDescent="0.25">
      <c r="A16929" s="83">
        <v>12742</v>
      </c>
      <c r="B16929" s="83" t="s">
        <v>12469</v>
      </c>
      <c r="C16929" s="83" t="s">
        <v>206</v>
      </c>
      <c r="D16929" s="84">
        <v>556.22</v>
      </c>
      <c r="E16929" s="522" t="s">
        <v>12890</v>
      </c>
    </row>
    <row r="16930" spans="1:5" ht="13.5" x14ac:dyDescent="0.25">
      <c r="A16930" s="83">
        <v>12713</v>
      </c>
      <c r="B16930" s="83" t="s">
        <v>12470</v>
      </c>
      <c r="C16930" s="83" t="s">
        <v>206</v>
      </c>
      <c r="D16930" s="84">
        <v>29.5</v>
      </c>
      <c r="E16930" s="522" t="s">
        <v>12890</v>
      </c>
    </row>
    <row r="16931" spans="1:5" ht="13.5" x14ac:dyDescent="0.25">
      <c r="A16931" s="83">
        <v>12743</v>
      </c>
      <c r="B16931" s="83" t="s">
        <v>12471</v>
      </c>
      <c r="C16931" s="83" t="s">
        <v>206</v>
      </c>
      <c r="D16931" s="84">
        <v>50.75</v>
      </c>
      <c r="E16931" s="522" t="s">
        <v>12890</v>
      </c>
    </row>
    <row r="16932" spans="1:5" ht="13.5" x14ac:dyDescent="0.25">
      <c r="A16932" s="83">
        <v>12744</v>
      </c>
      <c r="B16932" s="83" t="s">
        <v>12472</v>
      </c>
      <c r="C16932" s="83" t="s">
        <v>206</v>
      </c>
      <c r="D16932" s="84">
        <v>64.400000000000006</v>
      </c>
      <c r="E16932" s="522" t="s">
        <v>12890</v>
      </c>
    </row>
    <row r="16933" spans="1:5" ht="13.5" x14ac:dyDescent="0.25">
      <c r="A16933" s="83">
        <v>12745</v>
      </c>
      <c r="B16933" s="83" t="s">
        <v>12473</v>
      </c>
      <c r="C16933" s="83" t="s">
        <v>206</v>
      </c>
      <c r="D16933" s="84">
        <v>93.53</v>
      </c>
      <c r="E16933" s="522" t="s">
        <v>12890</v>
      </c>
    </row>
    <row r="16934" spans="1:5" ht="13.5" x14ac:dyDescent="0.25">
      <c r="A16934" s="83">
        <v>12746</v>
      </c>
      <c r="B16934" s="83" t="s">
        <v>12474</v>
      </c>
      <c r="C16934" s="83" t="s">
        <v>206</v>
      </c>
      <c r="D16934" s="84">
        <v>126.3</v>
      </c>
      <c r="E16934" s="522" t="s">
        <v>12890</v>
      </c>
    </row>
    <row r="16935" spans="1:5" ht="13.5" x14ac:dyDescent="0.25">
      <c r="A16935" s="83">
        <v>12747</v>
      </c>
      <c r="B16935" s="83" t="s">
        <v>12475</v>
      </c>
      <c r="C16935" s="83" t="s">
        <v>206</v>
      </c>
      <c r="D16935" s="84">
        <v>183.16</v>
      </c>
      <c r="E16935" s="522" t="s">
        <v>12890</v>
      </c>
    </row>
    <row r="16936" spans="1:5" ht="13.5" x14ac:dyDescent="0.25">
      <c r="A16936" s="83">
        <v>12748</v>
      </c>
      <c r="B16936" s="83" t="s">
        <v>12476</v>
      </c>
      <c r="C16936" s="83" t="s">
        <v>206</v>
      </c>
      <c r="D16936" s="84">
        <v>258.04000000000002</v>
      </c>
      <c r="E16936" s="522" t="s">
        <v>12890</v>
      </c>
    </row>
    <row r="16937" spans="1:5" ht="13.5" x14ac:dyDescent="0.25">
      <c r="A16937" s="83">
        <v>12749</v>
      </c>
      <c r="B16937" s="83" t="s">
        <v>12477</v>
      </c>
      <c r="C16937" s="83" t="s">
        <v>206</v>
      </c>
      <c r="D16937" s="84">
        <v>377.21</v>
      </c>
      <c r="E16937" s="522" t="s">
        <v>12890</v>
      </c>
    </row>
    <row r="16938" spans="1:5" ht="13.5" x14ac:dyDescent="0.25">
      <c r="A16938" s="83">
        <v>39726</v>
      </c>
      <c r="B16938" s="83" t="s">
        <v>12478</v>
      </c>
      <c r="C16938" s="83" t="s">
        <v>206</v>
      </c>
      <c r="D16938" s="84">
        <v>123.9</v>
      </c>
      <c r="E16938" s="522" t="s">
        <v>12890</v>
      </c>
    </row>
    <row r="16939" spans="1:5" ht="13.5" x14ac:dyDescent="0.25">
      <c r="A16939" s="83">
        <v>39728</v>
      </c>
      <c r="B16939" s="83" t="s">
        <v>12479</v>
      </c>
      <c r="C16939" s="83" t="s">
        <v>206</v>
      </c>
      <c r="D16939" s="84">
        <v>217.75</v>
      </c>
      <c r="E16939" s="522" t="s">
        <v>12890</v>
      </c>
    </row>
    <row r="16940" spans="1:5" ht="13.5" x14ac:dyDescent="0.25">
      <c r="A16940" s="83">
        <v>39727</v>
      </c>
      <c r="B16940" s="83" t="s">
        <v>12480</v>
      </c>
      <c r="C16940" s="83" t="s">
        <v>206</v>
      </c>
      <c r="D16940" s="84">
        <v>179.2</v>
      </c>
      <c r="E16940" s="522" t="s">
        <v>12890</v>
      </c>
    </row>
    <row r="16941" spans="1:5" ht="13.5" x14ac:dyDescent="0.25">
      <c r="A16941" s="83">
        <v>39724</v>
      </c>
      <c r="B16941" s="83" t="s">
        <v>12481</v>
      </c>
      <c r="C16941" s="83" t="s">
        <v>206</v>
      </c>
      <c r="D16941" s="84">
        <v>54.86</v>
      </c>
      <c r="E16941" s="522" t="s">
        <v>12890</v>
      </c>
    </row>
    <row r="16942" spans="1:5" ht="13.5" x14ac:dyDescent="0.25">
      <c r="A16942" s="83">
        <v>39729</v>
      </c>
      <c r="B16942" s="83" t="s">
        <v>12482</v>
      </c>
      <c r="C16942" s="83" t="s">
        <v>206</v>
      </c>
      <c r="D16942" s="84">
        <v>301.55</v>
      </c>
      <c r="E16942" s="522" t="s">
        <v>12890</v>
      </c>
    </row>
    <row r="16943" spans="1:5" ht="13.5" x14ac:dyDescent="0.25">
      <c r="A16943" s="83">
        <v>39730</v>
      </c>
      <c r="B16943" s="83" t="s">
        <v>12483</v>
      </c>
      <c r="C16943" s="83" t="s">
        <v>206</v>
      </c>
      <c r="D16943" s="84">
        <v>391.25</v>
      </c>
      <c r="E16943" s="522" t="s">
        <v>12890</v>
      </c>
    </row>
    <row r="16944" spans="1:5" ht="13.5" x14ac:dyDescent="0.25">
      <c r="A16944" s="83">
        <v>39731</v>
      </c>
      <c r="B16944" s="83" t="s">
        <v>12484</v>
      </c>
      <c r="C16944" s="83" t="s">
        <v>206</v>
      </c>
      <c r="D16944" s="84">
        <v>579.47</v>
      </c>
      <c r="E16944" s="522" t="s">
        <v>12890</v>
      </c>
    </row>
    <row r="16945" spans="1:5" ht="13.5" x14ac:dyDescent="0.25">
      <c r="A16945" s="83">
        <v>39725</v>
      </c>
      <c r="B16945" s="83" t="s">
        <v>12485</v>
      </c>
      <c r="C16945" s="83" t="s">
        <v>206</v>
      </c>
      <c r="D16945" s="84">
        <v>89.42</v>
      </c>
      <c r="E16945" s="522" t="s">
        <v>12890</v>
      </c>
    </row>
    <row r="16946" spans="1:5" ht="13.5" x14ac:dyDescent="0.25">
      <c r="A16946" s="83">
        <v>39732</v>
      </c>
      <c r="B16946" s="83" t="s">
        <v>12486</v>
      </c>
      <c r="C16946" s="83" t="s">
        <v>206</v>
      </c>
      <c r="D16946" s="84">
        <v>852.94</v>
      </c>
      <c r="E16946" s="522" t="s">
        <v>12890</v>
      </c>
    </row>
    <row r="16947" spans="1:5" ht="13.5" x14ac:dyDescent="0.25">
      <c r="A16947" s="83">
        <v>39660</v>
      </c>
      <c r="B16947" s="83" t="s">
        <v>12487</v>
      </c>
      <c r="C16947" s="83" t="s">
        <v>206</v>
      </c>
      <c r="D16947" s="84">
        <v>38.869999999999997</v>
      </c>
      <c r="E16947" s="522" t="s">
        <v>12890</v>
      </c>
    </row>
    <row r="16948" spans="1:5" ht="13.5" x14ac:dyDescent="0.25">
      <c r="A16948" s="83">
        <v>39662</v>
      </c>
      <c r="B16948" s="83" t="s">
        <v>12488</v>
      </c>
      <c r="C16948" s="83" t="s">
        <v>206</v>
      </c>
      <c r="D16948" s="84">
        <v>18.63</v>
      </c>
      <c r="E16948" s="522" t="s">
        <v>12890</v>
      </c>
    </row>
    <row r="16949" spans="1:5" ht="13.5" x14ac:dyDescent="0.25">
      <c r="A16949" s="83">
        <v>39661</v>
      </c>
      <c r="B16949" s="83" t="s">
        <v>12489</v>
      </c>
      <c r="C16949" s="83" t="s">
        <v>206</v>
      </c>
      <c r="D16949" s="84">
        <v>12.7</v>
      </c>
      <c r="E16949" s="522" t="s">
        <v>12890</v>
      </c>
    </row>
    <row r="16950" spans="1:5" ht="13.5" x14ac:dyDescent="0.25">
      <c r="A16950" s="83">
        <v>39666</v>
      </c>
      <c r="B16950" s="83" t="s">
        <v>12490</v>
      </c>
      <c r="C16950" s="83" t="s">
        <v>206</v>
      </c>
      <c r="D16950" s="84">
        <v>58.47</v>
      </c>
      <c r="E16950" s="522" t="s">
        <v>12890</v>
      </c>
    </row>
    <row r="16951" spans="1:5" ht="13.5" x14ac:dyDescent="0.25">
      <c r="A16951" s="83">
        <v>39664</v>
      </c>
      <c r="B16951" s="83" t="s">
        <v>12491</v>
      </c>
      <c r="C16951" s="83" t="s">
        <v>206</v>
      </c>
      <c r="D16951" s="84">
        <v>28.65</v>
      </c>
      <c r="E16951" s="522" t="s">
        <v>12890</v>
      </c>
    </row>
    <row r="16952" spans="1:5" ht="13.5" x14ac:dyDescent="0.25">
      <c r="A16952" s="83">
        <v>39663</v>
      </c>
      <c r="B16952" s="83" t="s">
        <v>12492</v>
      </c>
      <c r="C16952" s="83" t="s">
        <v>206</v>
      </c>
      <c r="D16952" s="84">
        <v>22.91</v>
      </c>
      <c r="E16952" s="522" t="s">
        <v>12890</v>
      </c>
    </row>
    <row r="16953" spans="1:5" ht="13.5" x14ac:dyDescent="0.25">
      <c r="A16953" s="83">
        <v>39665</v>
      </c>
      <c r="B16953" s="83" t="s">
        <v>12493</v>
      </c>
      <c r="C16953" s="83" t="s">
        <v>206</v>
      </c>
      <c r="D16953" s="84">
        <v>48.34</v>
      </c>
      <c r="E16953" s="522" t="s">
        <v>12890</v>
      </c>
    </row>
    <row r="16954" spans="1:5" ht="13.5" x14ac:dyDescent="0.25">
      <c r="A16954" s="83">
        <v>39752</v>
      </c>
      <c r="B16954" s="83" t="s">
        <v>12494</v>
      </c>
      <c r="C16954" s="83" t="s">
        <v>206</v>
      </c>
      <c r="D16954" s="84">
        <v>243.08</v>
      </c>
      <c r="E16954" s="522" t="s">
        <v>12890</v>
      </c>
    </row>
    <row r="16955" spans="1:5" ht="13.5" x14ac:dyDescent="0.25">
      <c r="A16955" s="83">
        <v>7725</v>
      </c>
      <c r="B16955" s="83" t="s">
        <v>12495</v>
      </c>
      <c r="C16955" s="83" t="s">
        <v>206</v>
      </c>
      <c r="D16955" s="84">
        <v>200.79</v>
      </c>
      <c r="E16955" s="522" t="s">
        <v>12890</v>
      </c>
    </row>
    <row r="16956" spans="1:5" ht="13.5" x14ac:dyDescent="0.25">
      <c r="A16956" s="83">
        <v>7753</v>
      </c>
      <c r="B16956" s="83" t="s">
        <v>12496</v>
      </c>
      <c r="C16956" s="83" t="s">
        <v>206</v>
      </c>
      <c r="D16956" s="84">
        <v>391.45</v>
      </c>
      <c r="E16956" s="522" t="s">
        <v>12890</v>
      </c>
    </row>
    <row r="16957" spans="1:5" ht="13.5" x14ac:dyDescent="0.25">
      <c r="A16957" s="83">
        <v>13256</v>
      </c>
      <c r="B16957" s="83" t="s">
        <v>12497</v>
      </c>
      <c r="C16957" s="83" t="s">
        <v>206</v>
      </c>
      <c r="D16957" s="84">
        <v>548.37</v>
      </c>
      <c r="E16957" s="522" t="s">
        <v>12890</v>
      </c>
    </row>
    <row r="16958" spans="1:5" ht="13.5" x14ac:dyDescent="0.25">
      <c r="A16958" s="83">
        <v>7757</v>
      </c>
      <c r="B16958" s="83" t="s">
        <v>12498</v>
      </c>
      <c r="C16958" s="83" t="s">
        <v>206</v>
      </c>
      <c r="D16958" s="84">
        <v>584.65</v>
      </c>
      <c r="E16958" s="522" t="s">
        <v>12890</v>
      </c>
    </row>
    <row r="16959" spans="1:5" ht="13.5" x14ac:dyDescent="0.25">
      <c r="A16959" s="83">
        <v>7758</v>
      </c>
      <c r="B16959" s="83" t="s">
        <v>12499</v>
      </c>
      <c r="C16959" s="83" t="s">
        <v>206</v>
      </c>
      <c r="D16959" s="84">
        <v>847.03</v>
      </c>
      <c r="E16959" s="522" t="s">
        <v>12890</v>
      </c>
    </row>
    <row r="16960" spans="1:5" ht="13.5" x14ac:dyDescent="0.25">
      <c r="A16960" s="83">
        <v>7759</v>
      </c>
      <c r="B16960" s="83" t="s">
        <v>12500</v>
      </c>
      <c r="C16960" s="83" t="s">
        <v>206</v>
      </c>
      <c r="D16960" s="84">
        <v>2347.11</v>
      </c>
      <c r="E16960" s="522" t="s">
        <v>12890</v>
      </c>
    </row>
    <row r="16961" spans="1:5" ht="13.5" x14ac:dyDescent="0.25">
      <c r="A16961" s="83">
        <v>40334</v>
      </c>
      <c r="B16961" s="83" t="s">
        <v>12501</v>
      </c>
      <c r="C16961" s="83" t="s">
        <v>206</v>
      </c>
      <c r="D16961" s="84">
        <v>91.95</v>
      </c>
      <c r="E16961" s="522" t="s">
        <v>12890</v>
      </c>
    </row>
    <row r="16962" spans="1:5" ht="13.5" x14ac:dyDescent="0.25">
      <c r="A16962" s="83">
        <v>7745</v>
      </c>
      <c r="B16962" s="83" t="s">
        <v>12502</v>
      </c>
      <c r="C16962" s="83" t="s">
        <v>206</v>
      </c>
      <c r="D16962" s="84">
        <v>103.76</v>
      </c>
      <c r="E16962" s="522" t="s">
        <v>12890</v>
      </c>
    </row>
    <row r="16963" spans="1:5" ht="13.5" x14ac:dyDescent="0.25">
      <c r="A16963" s="83">
        <v>7714</v>
      </c>
      <c r="B16963" s="83" t="s">
        <v>12503</v>
      </c>
      <c r="C16963" s="83" t="s">
        <v>206</v>
      </c>
      <c r="D16963" s="84">
        <v>124.01</v>
      </c>
      <c r="E16963" s="522" t="s">
        <v>12890</v>
      </c>
    </row>
    <row r="16964" spans="1:5" ht="13.5" x14ac:dyDescent="0.25">
      <c r="A16964" s="83">
        <v>7742</v>
      </c>
      <c r="B16964" s="83" t="s">
        <v>12504</v>
      </c>
      <c r="C16964" s="83" t="s">
        <v>206</v>
      </c>
      <c r="D16964" s="84">
        <v>273.68</v>
      </c>
      <c r="E16964" s="522" t="s">
        <v>12890</v>
      </c>
    </row>
    <row r="16965" spans="1:5" ht="13.5" x14ac:dyDescent="0.25">
      <c r="A16965" s="83">
        <v>7750</v>
      </c>
      <c r="B16965" s="83" t="s">
        <v>12505</v>
      </c>
      <c r="C16965" s="83" t="s">
        <v>206</v>
      </c>
      <c r="D16965" s="84">
        <v>334.08</v>
      </c>
      <c r="E16965" s="522" t="s">
        <v>12890</v>
      </c>
    </row>
    <row r="16966" spans="1:5" ht="13.5" x14ac:dyDescent="0.25">
      <c r="A16966" s="83">
        <v>7756</v>
      </c>
      <c r="B16966" s="83" t="s">
        <v>12506</v>
      </c>
      <c r="C16966" s="83" t="s">
        <v>206</v>
      </c>
      <c r="D16966" s="84">
        <v>383.86</v>
      </c>
      <c r="E16966" s="522" t="s">
        <v>12890</v>
      </c>
    </row>
    <row r="16967" spans="1:5" ht="13.5" x14ac:dyDescent="0.25">
      <c r="A16967" s="83">
        <v>7765</v>
      </c>
      <c r="B16967" s="83" t="s">
        <v>12507</v>
      </c>
      <c r="C16967" s="83" t="s">
        <v>206</v>
      </c>
      <c r="D16967" s="84">
        <v>430.26</v>
      </c>
      <c r="E16967" s="522" t="s">
        <v>12890</v>
      </c>
    </row>
    <row r="16968" spans="1:5" ht="13.5" x14ac:dyDescent="0.25">
      <c r="A16968" s="83">
        <v>12569</v>
      </c>
      <c r="B16968" s="83" t="s">
        <v>12508</v>
      </c>
      <c r="C16968" s="83" t="s">
        <v>206</v>
      </c>
      <c r="D16968" s="84">
        <v>593.92999999999995</v>
      </c>
      <c r="E16968" s="522" t="s">
        <v>12890</v>
      </c>
    </row>
    <row r="16969" spans="1:5" ht="13.5" x14ac:dyDescent="0.25">
      <c r="A16969" s="83">
        <v>7766</v>
      </c>
      <c r="B16969" s="83" t="s">
        <v>12509</v>
      </c>
      <c r="C16969" s="83" t="s">
        <v>206</v>
      </c>
      <c r="D16969" s="84">
        <v>631.04999999999995</v>
      </c>
      <c r="E16969" s="522" t="s">
        <v>12890</v>
      </c>
    </row>
    <row r="16970" spans="1:5" ht="13.5" x14ac:dyDescent="0.25">
      <c r="A16970" s="83">
        <v>7767</v>
      </c>
      <c r="B16970" s="83" t="s">
        <v>12510</v>
      </c>
      <c r="C16970" s="83" t="s">
        <v>206</v>
      </c>
      <c r="D16970" s="84">
        <v>906.08</v>
      </c>
      <c r="E16970" s="522" t="s">
        <v>12890</v>
      </c>
    </row>
    <row r="16971" spans="1:5" ht="13.5" x14ac:dyDescent="0.25">
      <c r="A16971" s="83">
        <v>7727</v>
      </c>
      <c r="B16971" s="83" t="s">
        <v>12511</v>
      </c>
      <c r="C16971" s="83" t="s">
        <v>206</v>
      </c>
      <c r="D16971" s="84">
        <v>2632.2</v>
      </c>
      <c r="E16971" s="522" t="s">
        <v>12890</v>
      </c>
    </row>
    <row r="16972" spans="1:5" ht="13.5" x14ac:dyDescent="0.25">
      <c r="A16972" s="83">
        <v>7760</v>
      </c>
      <c r="B16972" s="83" t="s">
        <v>12512</v>
      </c>
      <c r="C16972" s="83" t="s">
        <v>206</v>
      </c>
      <c r="D16972" s="84">
        <v>104.61</v>
      </c>
      <c r="E16972" s="522" t="s">
        <v>12890</v>
      </c>
    </row>
    <row r="16973" spans="1:5" ht="13.5" x14ac:dyDescent="0.25">
      <c r="A16973" s="83">
        <v>7761</v>
      </c>
      <c r="B16973" s="83" t="s">
        <v>12513</v>
      </c>
      <c r="C16973" s="83" t="s">
        <v>206</v>
      </c>
      <c r="D16973" s="84">
        <v>109.67</v>
      </c>
      <c r="E16973" s="522" t="s">
        <v>12890</v>
      </c>
    </row>
    <row r="16974" spans="1:5" ht="13.5" x14ac:dyDescent="0.25">
      <c r="A16974" s="83">
        <v>7752</v>
      </c>
      <c r="B16974" s="83" t="s">
        <v>12514</v>
      </c>
      <c r="C16974" s="83" t="s">
        <v>206</v>
      </c>
      <c r="D16974" s="84">
        <v>133.29</v>
      </c>
      <c r="E16974" s="522" t="s">
        <v>12890</v>
      </c>
    </row>
    <row r="16975" spans="1:5" ht="13.5" x14ac:dyDescent="0.25">
      <c r="A16975" s="83">
        <v>7762</v>
      </c>
      <c r="B16975" s="83" t="s">
        <v>12515</v>
      </c>
      <c r="C16975" s="83" t="s">
        <v>206</v>
      </c>
      <c r="D16975" s="84">
        <v>174.21</v>
      </c>
      <c r="E16975" s="522" t="s">
        <v>12890</v>
      </c>
    </row>
    <row r="16976" spans="1:5" ht="13.5" x14ac:dyDescent="0.25">
      <c r="A16976" s="83">
        <v>7722</v>
      </c>
      <c r="B16976" s="83" t="s">
        <v>12516</v>
      </c>
      <c r="C16976" s="83" t="s">
        <v>206</v>
      </c>
      <c r="D16976" s="84">
        <v>266.58999999999997</v>
      </c>
      <c r="E16976" s="522" t="s">
        <v>12890</v>
      </c>
    </row>
    <row r="16977" spans="1:5" ht="13.5" x14ac:dyDescent="0.25">
      <c r="A16977" s="83">
        <v>7763</v>
      </c>
      <c r="B16977" s="83" t="s">
        <v>12517</v>
      </c>
      <c r="C16977" s="83" t="s">
        <v>206</v>
      </c>
      <c r="D16977" s="84">
        <v>324.8</v>
      </c>
      <c r="E16977" s="522" t="s">
        <v>12890</v>
      </c>
    </row>
    <row r="16978" spans="1:5" ht="13.5" x14ac:dyDescent="0.25">
      <c r="A16978" s="83">
        <v>7764</v>
      </c>
      <c r="B16978" s="83" t="s">
        <v>12518</v>
      </c>
      <c r="C16978" s="83" t="s">
        <v>206</v>
      </c>
      <c r="D16978" s="84">
        <v>388.08</v>
      </c>
      <c r="E16978" s="522" t="s">
        <v>12890</v>
      </c>
    </row>
    <row r="16979" spans="1:5" ht="13.5" x14ac:dyDescent="0.25">
      <c r="A16979" s="83">
        <v>12572</v>
      </c>
      <c r="B16979" s="83" t="s">
        <v>12519</v>
      </c>
      <c r="C16979" s="83" t="s">
        <v>206</v>
      </c>
      <c r="D16979" s="84">
        <v>548.37</v>
      </c>
      <c r="E16979" s="522" t="s">
        <v>12890</v>
      </c>
    </row>
    <row r="16980" spans="1:5" ht="13.5" x14ac:dyDescent="0.25">
      <c r="A16980" s="83">
        <v>12573</v>
      </c>
      <c r="B16980" s="83" t="s">
        <v>12520</v>
      </c>
      <c r="C16980" s="83" t="s">
        <v>206</v>
      </c>
      <c r="D16980" s="84">
        <v>721.32</v>
      </c>
      <c r="E16980" s="522" t="s">
        <v>12890</v>
      </c>
    </row>
    <row r="16981" spans="1:5" ht="13.5" x14ac:dyDescent="0.25">
      <c r="A16981" s="83">
        <v>12574</v>
      </c>
      <c r="B16981" s="83" t="s">
        <v>12521</v>
      </c>
      <c r="C16981" s="83" t="s">
        <v>206</v>
      </c>
      <c r="D16981" s="84">
        <v>872.17</v>
      </c>
      <c r="E16981" s="522" t="s">
        <v>12890</v>
      </c>
    </row>
    <row r="16982" spans="1:5" ht="13.5" x14ac:dyDescent="0.25">
      <c r="A16982" s="83">
        <v>12575</v>
      </c>
      <c r="B16982" s="83" t="s">
        <v>12522</v>
      </c>
      <c r="C16982" s="83" t="s">
        <v>206</v>
      </c>
      <c r="D16982" s="84">
        <v>1324.53</v>
      </c>
      <c r="E16982" s="522" t="s">
        <v>12890</v>
      </c>
    </row>
    <row r="16983" spans="1:5" ht="13.5" x14ac:dyDescent="0.25">
      <c r="A16983" s="83">
        <v>12576</v>
      </c>
      <c r="B16983" s="83" t="s">
        <v>12523</v>
      </c>
      <c r="C16983" s="83" t="s">
        <v>206</v>
      </c>
      <c r="D16983" s="84">
        <v>160.29</v>
      </c>
      <c r="E16983" s="522" t="s">
        <v>12890</v>
      </c>
    </row>
    <row r="16984" spans="1:5" ht="13.5" x14ac:dyDescent="0.25">
      <c r="A16984" s="83">
        <v>12577</v>
      </c>
      <c r="B16984" s="83" t="s">
        <v>12524</v>
      </c>
      <c r="C16984" s="83" t="s">
        <v>206</v>
      </c>
      <c r="D16984" s="84">
        <v>215.97</v>
      </c>
      <c r="E16984" s="522" t="s">
        <v>12890</v>
      </c>
    </row>
    <row r="16985" spans="1:5" ht="13.5" x14ac:dyDescent="0.25">
      <c r="A16985" s="83">
        <v>12578</v>
      </c>
      <c r="B16985" s="83" t="s">
        <v>12525</v>
      </c>
      <c r="C16985" s="83" t="s">
        <v>206</v>
      </c>
      <c r="D16985" s="84">
        <v>261.52999999999997</v>
      </c>
      <c r="E16985" s="522" t="s">
        <v>12890</v>
      </c>
    </row>
    <row r="16986" spans="1:5" ht="13.5" x14ac:dyDescent="0.25">
      <c r="A16986" s="83">
        <v>12579</v>
      </c>
      <c r="B16986" s="83" t="s">
        <v>12526</v>
      </c>
      <c r="C16986" s="83" t="s">
        <v>206</v>
      </c>
      <c r="D16986" s="84">
        <v>450.51</v>
      </c>
      <c r="E16986" s="522" t="s">
        <v>12890</v>
      </c>
    </row>
    <row r="16987" spans="1:5" ht="13.5" x14ac:dyDescent="0.25">
      <c r="A16987" s="83">
        <v>12580</v>
      </c>
      <c r="B16987" s="83" t="s">
        <v>12527</v>
      </c>
      <c r="C16987" s="83" t="s">
        <v>206</v>
      </c>
      <c r="D16987" s="84">
        <v>469.4</v>
      </c>
      <c r="E16987" s="522" t="s">
        <v>12890</v>
      </c>
    </row>
    <row r="16988" spans="1:5" ht="13.5" x14ac:dyDescent="0.25">
      <c r="A16988" s="83">
        <v>12581</v>
      </c>
      <c r="B16988" s="83" t="s">
        <v>12528</v>
      </c>
      <c r="C16988" s="83" t="s">
        <v>206</v>
      </c>
      <c r="D16988" s="84">
        <v>502.81</v>
      </c>
      <c r="E16988" s="522" t="s">
        <v>12890</v>
      </c>
    </row>
    <row r="16989" spans="1:5" ht="13.5" x14ac:dyDescent="0.25">
      <c r="A16989" s="83">
        <v>7720</v>
      </c>
      <c r="B16989" s="83" t="s">
        <v>12529</v>
      </c>
      <c r="C16989" s="83" t="s">
        <v>206</v>
      </c>
      <c r="D16989" s="84">
        <v>786.28</v>
      </c>
      <c r="E16989" s="522" t="s">
        <v>12890</v>
      </c>
    </row>
    <row r="16990" spans="1:5" ht="13.5" x14ac:dyDescent="0.25">
      <c r="A16990" s="83">
        <v>40335</v>
      </c>
      <c r="B16990" s="83" t="s">
        <v>12530</v>
      </c>
      <c r="C16990" s="83" t="s">
        <v>206</v>
      </c>
      <c r="D16990" s="84">
        <v>164.51</v>
      </c>
      <c r="E16990" s="522" t="s">
        <v>12890</v>
      </c>
    </row>
    <row r="16991" spans="1:5" ht="13.5" x14ac:dyDescent="0.25">
      <c r="A16991" s="83">
        <v>7740</v>
      </c>
      <c r="B16991" s="83" t="s">
        <v>12531</v>
      </c>
      <c r="C16991" s="83" t="s">
        <v>206</v>
      </c>
      <c r="D16991" s="84">
        <v>168.73</v>
      </c>
      <c r="E16991" s="522" t="s">
        <v>12890</v>
      </c>
    </row>
    <row r="16992" spans="1:5" ht="13.5" x14ac:dyDescent="0.25">
      <c r="A16992" s="83">
        <v>7741</v>
      </c>
      <c r="B16992" s="83" t="s">
        <v>12532</v>
      </c>
      <c r="C16992" s="83" t="s">
        <v>206</v>
      </c>
      <c r="D16992" s="84">
        <v>312.14999999999998</v>
      </c>
      <c r="E16992" s="522" t="s">
        <v>12890</v>
      </c>
    </row>
    <row r="16993" spans="1:5" ht="13.5" x14ac:dyDescent="0.25">
      <c r="A16993" s="83">
        <v>7774</v>
      </c>
      <c r="B16993" s="83" t="s">
        <v>12533</v>
      </c>
      <c r="C16993" s="83" t="s">
        <v>206</v>
      </c>
      <c r="D16993" s="84">
        <v>383.01</v>
      </c>
      <c r="E16993" s="522" t="s">
        <v>12890</v>
      </c>
    </row>
    <row r="16994" spans="1:5" ht="13.5" x14ac:dyDescent="0.25">
      <c r="A16994" s="83">
        <v>7744</v>
      </c>
      <c r="B16994" s="83" t="s">
        <v>12534</v>
      </c>
      <c r="C16994" s="83" t="s">
        <v>206</v>
      </c>
      <c r="D16994" s="84">
        <v>500.28</v>
      </c>
      <c r="E16994" s="522" t="s">
        <v>12890</v>
      </c>
    </row>
    <row r="16995" spans="1:5" ht="13.5" x14ac:dyDescent="0.25">
      <c r="A16995" s="83">
        <v>7773</v>
      </c>
      <c r="B16995" s="83" t="s">
        <v>12535</v>
      </c>
      <c r="C16995" s="83" t="s">
        <v>206</v>
      </c>
      <c r="D16995" s="84">
        <v>511.33</v>
      </c>
      <c r="E16995" s="522" t="s">
        <v>12890</v>
      </c>
    </row>
    <row r="16996" spans="1:5" ht="13.5" x14ac:dyDescent="0.25">
      <c r="A16996" s="83">
        <v>7754</v>
      </c>
      <c r="B16996" s="83" t="s">
        <v>12536</v>
      </c>
      <c r="C16996" s="83" t="s">
        <v>206</v>
      </c>
      <c r="D16996" s="84">
        <v>775.31</v>
      </c>
      <c r="E16996" s="522" t="s">
        <v>12890</v>
      </c>
    </row>
    <row r="16997" spans="1:5" ht="13.5" x14ac:dyDescent="0.25">
      <c r="A16997" s="83">
        <v>7735</v>
      </c>
      <c r="B16997" s="83" t="s">
        <v>12537</v>
      </c>
      <c r="C16997" s="83" t="s">
        <v>206</v>
      </c>
      <c r="D16997" s="84">
        <v>1003.95</v>
      </c>
      <c r="E16997" s="522" t="s">
        <v>12890</v>
      </c>
    </row>
    <row r="16998" spans="1:5" ht="13.5" x14ac:dyDescent="0.25">
      <c r="A16998" s="83">
        <v>7755</v>
      </c>
      <c r="B16998" s="83" t="s">
        <v>12538</v>
      </c>
      <c r="C16998" s="83" t="s">
        <v>206</v>
      </c>
      <c r="D16998" s="84">
        <v>199.1</v>
      </c>
      <c r="E16998" s="522" t="s">
        <v>12890</v>
      </c>
    </row>
    <row r="16999" spans="1:5" ht="13.5" x14ac:dyDescent="0.25">
      <c r="A16999" s="83">
        <v>7776</v>
      </c>
      <c r="B16999" s="83" t="s">
        <v>12539</v>
      </c>
      <c r="C16999" s="83" t="s">
        <v>206</v>
      </c>
      <c r="D16999" s="84">
        <v>415.07</v>
      </c>
      <c r="E16999" s="522" t="s">
        <v>12890</v>
      </c>
    </row>
    <row r="17000" spans="1:5" ht="13.5" x14ac:dyDescent="0.25">
      <c r="A17000" s="83">
        <v>7743</v>
      </c>
      <c r="B17000" s="83" t="s">
        <v>12540</v>
      </c>
      <c r="C17000" s="83" t="s">
        <v>206</v>
      </c>
      <c r="D17000" s="84">
        <v>439.54</v>
      </c>
      <c r="E17000" s="522" t="s">
        <v>12890</v>
      </c>
    </row>
    <row r="17001" spans="1:5" ht="13.5" x14ac:dyDescent="0.25">
      <c r="A17001" s="83">
        <v>7733</v>
      </c>
      <c r="B17001" s="83" t="s">
        <v>12541</v>
      </c>
      <c r="C17001" s="83" t="s">
        <v>206</v>
      </c>
      <c r="D17001" s="84">
        <v>573.67999999999995</v>
      </c>
      <c r="E17001" s="522" t="s">
        <v>12890</v>
      </c>
    </row>
    <row r="17002" spans="1:5" ht="13.5" x14ac:dyDescent="0.25">
      <c r="A17002" s="83">
        <v>7775</v>
      </c>
      <c r="B17002" s="83" t="s">
        <v>12542</v>
      </c>
      <c r="C17002" s="83" t="s">
        <v>206</v>
      </c>
      <c r="D17002" s="84">
        <v>628.52</v>
      </c>
      <c r="E17002" s="522" t="s">
        <v>12890</v>
      </c>
    </row>
    <row r="17003" spans="1:5" ht="13.5" x14ac:dyDescent="0.25">
      <c r="A17003" s="83">
        <v>7734</v>
      </c>
      <c r="B17003" s="83" t="s">
        <v>12543</v>
      </c>
      <c r="C17003" s="83" t="s">
        <v>206</v>
      </c>
      <c r="D17003" s="84">
        <v>890.05</v>
      </c>
      <c r="E17003" s="522" t="s">
        <v>12890</v>
      </c>
    </row>
    <row r="17004" spans="1:5" ht="13.5" x14ac:dyDescent="0.25">
      <c r="A17004" s="83">
        <v>37449</v>
      </c>
      <c r="B17004" s="83" t="s">
        <v>12544</v>
      </c>
      <c r="C17004" s="83" t="s">
        <v>206</v>
      </c>
      <c r="D17004" s="84">
        <v>35.67</v>
      </c>
      <c r="E17004" s="522" t="s">
        <v>12890</v>
      </c>
    </row>
    <row r="17005" spans="1:5" ht="13.5" x14ac:dyDescent="0.25">
      <c r="A17005" s="83">
        <v>37450</v>
      </c>
      <c r="B17005" s="83" t="s">
        <v>12545</v>
      </c>
      <c r="C17005" s="83" t="s">
        <v>206</v>
      </c>
      <c r="D17005" s="84">
        <v>49.94</v>
      </c>
      <c r="E17005" s="522" t="s">
        <v>12890</v>
      </c>
    </row>
    <row r="17006" spans="1:5" ht="13.5" x14ac:dyDescent="0.25">
      <c r="A17006" s="83">
        <v>37451</v>
      </c>
      <c r="B17006" s="83" t="s">
        <v>12546</v>
      </c>
      <c r="C17006" s="83" t="s">
        <v>206</v>
      </c>
      <c r="D17006" s="84">
        <v>69.72</v>
      </c>
      <c r="E17006" s="522" t="s">
        <v>12890</v>
      </c>
    </row>
    <row r="17007" spans="1:5" ht="13.5" x14ac:dyDescent="0.25">
      <c r="A17007" s="83">
        <v>37452</v>
      </c>
      <c r="B17007" s="83" t="s">
        <v>12547</v>
      </c>
      <c r="C17007" s="83" t="s">
        <v>206</v>
      </c>
      <c r="D17007" s="84">
        <v>101.35</v>
      </c>
      <c r="E17007" s="522" t="s">
        <v>12890</v>
      </c>
    </row>
    <row r="17008" spans="1:5" ht="13.5" x14ac:dyDescent="0.25">
      <c r="A17008" s="83">
        <v>37453</v>
      </c>
      <c r="B17008" s="83" t="s">
        <v>12548</v>
      </c>
      <c r="C17008" s="83" t="s">
        <v>206</v>
      </c>
      <c r="D17008" s="84">
        <v>116.71</v>
      </c>
      <c r="E17008" s="522" t="s">
        <v>12890</v>
      </c>
    </row>
    <row r="17009" spans="1:5" ht="13.5" x14ac:dyDescent="0.25">
      <c r="A17009" s="83">
        <v>7778</v>
      </c>
      <c r="B17009" s="83" t="s">
        <v>12549</v>
      </c>
      <c r="C17009" s="83" t="s">
        <v>206</v>
      </c>
      <c r="D17009" s="84">
        <v>43.78</v>
      </c>
      <c r="E17009" s="522" t="s">
        <v>12890</v>
      </c>
    </row>
    <row r="17010" spans="1:5" ht="13.5" x14ac:dyDescent="0.25">
      <c r="A17010" s="83">
        <v>7796</v>
      </c>
      <c r="B17010" s="83" t="s">
        <v>12550</v>
      </c>
      <c r="C17010" s="83" t="s">
        <v>206</v>
      </c>
      <c r="D17010" s="84">
        <v>60</v>
      </c>
      <c r="E17010" s="522" t="s">
        <v>12890</v>
      </c>
    </row>
    <row r="17011" spans="1:5" ht="13.5" x14ac:dyDescent="0.25">
      <c r="A17011" s="83">
        <v>7781</v>
      </c>
      <c r="B17011" s="83" t="s">
        <v>12551</v>
      </c>
      <c r="C17011" s="83" t="s">
        <v>206</v>
      </c>
      <c r="D17011" s="84">
        <v>70.900000000000006</v>
      </c>
      <c r="E17011" s="522" t="s">
        <v>12890</v>
      </c>
    </row>
    <row r="17012" spans="1:5" ht="13.5" x14ac:dyDescent="0.25">
      <c r="A17012" s="83">
        <v>7795</v>
      </c>
      <c r="B17012" s="83" t="s">
        <v>12552</v>
      </c>
      <c r="C17012" s="83" t="s">
        <v>206</v>
      </c>
      <c r="D17012" s="84">
        <v>105.52</v>
      </c>
      <c r="E17012" s="522" t="s">
        <v>12890</v>
      </c>
    </row>
    <row r="17013" spans="1:5" ht="13.5" x14ac:dyDescent="0.25">
      <c r="A17013" s="83">
        <v>7791</v>
      </c>
      <c r="B17013" s="83" t="s">
        <v>12553</v>
      </c>
      <c r="C17013" s="83" t="s">
        <v>206</v>
      </c>
      <c r="D17013" s="84">
        <v>126.32</v>
      </c>
      <c r="E17013" s="522" t="s">
        <v>12890</v>
      </c>
    </row>
    <row r="17014" spans="1:5" ht="13.5" x14ac:dyDescent="0.25">
      <c r="A17014" s="83">
        <v>7783</v>
      </c>
      <c r="B17014" s="83" t="s">
        <v>12554</v>
      </c>
      <c r="C17014" s="83" t="s">
        <v>206</v>
      </c>
      <c r="D17014" s="84">
        <v>44.76</v>
      </c>
      <c r="E17014" s="522" t="s">
        <v>12890</v>
      </c>
    </row>
    <row r="17015" spans="1:5" ht="13.5" x14ac:dyDescent="0.25">
      <c r="A17015" s="83">
        <v>7790</v>
      </c>
      <c r="B17015" s="83" t="s">
        <v>12555</v>
      </c>
      <c r="C17015" s="83" t="s">
        <v>206</v>
      </c>
      <c r="D17015" s="84">
        <v>70.540000000000006</v>
      </c>
      <c r="E17015" s="522" t="s">
        <v>12890</v>
      </c>
    </row>
    <row r="17016" spans="1:5" ht="13.5" x14ac:dyDescent="0.25">
      <c r="A17016" s="83">
        <v>7785</v>
      </c>
      <c r="B17016" s="83" t="s">
        <v>12556</v>
      </c>
      <c r="C17016" s="83" t="s">
        <v>206</v>
      </c>
      <c r="D17016" s="84">
        <v>77.83</v>
      </c>
      <c r="E17016" s="522" t="s">
        <v>12890</v>
      </c>
    </row>
    <row r="17017" spans="1:5" ht="13.5" x14ac:dyDescent="0.25">
      <c r="A17017" s="83">
        <v>7792</v>
      </c>
      <c r="B17017" s="83" t="s">
        <v>12557</v>
      </c>
      <c r="C17017" s="83" t="s">
        <v>206</v>
      </c>
      <c r="D17017" s="84">
        <v>110.39</v>
      </c>
      <c r="E17017" s="522" t="s">
        <v>12890</v>
      </c>
    </row>
    <row r="17018" spans="1:5" ht="13.5" x14ac:dyDescent="0.25">
      <c r="A17018" s="83">
        <v>7793</v>
      </c>
      <c r="B17018" s="83" t="s">
        <v>12558</v>
      </c>
      <c r="C17018" s="83" t="s">
        <v>206</v>
      </c>
      <c r="D17018" s="84">
        <v>130.37</v>
      </c>
      <c r="E17018" s="522" t="s">
        <v>12890</v>
      </c>
    </row>
    <row r="17019" spans="1:5" ht="13.5" x14ac:dyDescent="0.25">
      <c r="A17019" s="83">
        <v>13159</v>
      </c>
      <c r="B17019" s="83" t="s">
        <v>12559</v>
      </c>
      <c r="C17019" s="83" t="s">
        <v>206</v>
      </c>
      <c r="D17019" s="84">
        <v>113.51</v>
      </c>
      <c r="E17019" s="522" t="s">
        <v>12890</v>
      </c>
    </row>
    <row r="17020" spans="1:5" ht="13.5" x14ac:dyDescent="0.25">
      <c r="A17020" s="83">
        <v>13168</v>
      </c>
      <c r="B17020" s="83" t="s">
        <v>12560</v>
      </c>
      <c r="C17020" s="83" t="s">
        <v>206</v>
      </c>
      <c r="D17020" s="84">
        <v>137.83000000000001</v>
      </c>
      <c r="E17020" s="522" t="s">
        <v>12890</v>
      </c>
    </row>
    <row r="17021" spans="1:5" ht="13.5" x14ac:dyDescent="0.25">
      <c r="A17021" s="83">
        <v>13173</v>
      </c>
      <c r="B17021" s="83" t="s">
        <v>12561</v>
      </c>
      <c r="C17021" s="83" t="s">
        <v>206</v>
      </c>
      <c r="D17021" s="84">
        <v>186.48</v>
      </c>
      <c r="E17021" s="522" t="s">
        <v>12890</v>
      </c>
    </row>
    <row r="17022" spans="1:5" ht="13.5" x14ac:dyDescent="0.25">
      <c r="A17022" s="83">
        <v>12583</v>
      </c>
      <c r="B17022" s="83" t="s">
        <v>12562</v>
      </c>
      <c r="C17022" s="83" t="s">
        <v>206</v>
      </c>
      <c r="D17022" s="84">
        <v>37.29</v>
      </c>
      <c r="E17022" s="522" t="s">
        <v>12890</v>
      </c>
    </row>
    <row r="17023" spans="1:5" ht="13.5" x14ac:dyDescent="0.25">
      <c r="A17023" s="83">
        <v>12584</v>
      </c>
      <c r="B17023" s="83" t="s">
        <v>12563</v>
      </c>
      <c r="C17023" s="83" t="s">
        <v>206</v>
      </c>
      <c r="D17023" s="84">
        <v>48.64</v>
      </c>
      <c r="E17023" s="522" t="s">
        <v>12890</v>
      </c>
    </row>
    <row r="17024" spans="1:5" ht="13.5" x14ac:dyDescent="0.25">
      <c r="A17024" s="83">
        <v>12613</v>
      </c>
      <c r="B17024" s="83" t="s">
        <v>12564</v>
      </c>
      <c r="C17024" s="83" t="s">
        <v>225</v>
      </c>
      <c r="D17024" s="84">
        <v>25.05</v>
      </c>
      <c r="E17024" s="522" t="s">
        <v>12890</v>
      </c>
    </row>
    <row r="17025" spans="1:5" ht="13.5" x14ac:dyDescent="0.25">
      <c r="A17025" s="83">
        <v>1031</v>
      </c>
      <c r="B17025" s="83" t="s">
        <v>12565</v>
      </c>
      <c r="C17025" s="83" t="s">
        <v>225</v>
      </c>
      <c r="D17025" s="84">
        <v>15.12</v>
      </c>
      <c r="E17025" s="522" t="s">
        <v>12890</v>
      </c>
    </row>
    <row r="17026" spans="1:5" ht="13.5" x14ac:dyDescent="0.25">
      <c r="A17026" s="83">
        <v>39707</v>
      </c>
      <c r="B17026" s="83" t="s">
        <v>12566</v>
      </c>
      <c r="C17026" s="83" t="s">
        <v>206</v>
      </c>
      <c r="D17026" s="84">
        <v>3.68</v>
      </c>
      <c r="E17026" s="522" t="s">
        <v>12890</v>
      </c>
    </row>
    <row r="17027" spans="1:5" ht="13.5" x14ac:dyDescent="0.25">
      <c r="A17027" s="83">
        <v>39708</v>
      </c>
      <c r="B17027" s="83" t="s">
        <v>12567</v>
      </c>
      <c r="C17027" s="83" t="s">
        <v>206</v>
      </c>
      <c r="D17027" s="84">
        <v>3.56</v>
      </c>
      <c r="E17027" s="522" t="s">
        <v>12890</v>
      </c>
    </row>
    <row r="17028" spans="1:5" ht="13.5" x14ac:dyDescent="0.25">
      <c r="A17028" s="83">
        <v>39710</v>
      </c>
      <c r="B17028" s="83" t="s">
        <v>12568</v>
      </c>
      <c r="C17028" s="83" t="s">
        <v>206</v>
      </c>
      <c r="D17028" s="84">
        <v>2.5099999999999998</v>
      </c>
      <c r="E17028" s="522" t="s">
        <v>12890</v>
      </c>
    </row>
    <row r="17029" spans="1:5" ht="13.5" x14ac:dyDescent="0.25">
      <c r="A17029" s="83">
        <v>39709</v>
      </c>
      <c r="B17029" s="83" t="s">
        <v>12569</v>
      </c>
      <c r="C17029" s="83" t="s">
        <v>206</v>
      </c>
      <c r="D17029" s="84">
        <v>3.48</v>
      </c>
      <c r="E17029" s="522" t="s">
        <v>12890</v>
      </c>
    </row>
    <row r="17030" spans="1:5" ht="13.5" x14ac:dyDescent="0.25">
      <c r="A17030" s="83">
        <v>39711</v>
      </c>
      <c r="B17030" s="83" t="s">
        <v>12570</v>
      </c>
      <c r="C17030" s="83" t="s">
        <v>206</v>
      </c>
      <c r="D17030" s="84">
        <v>3.91</v>
      </c>
      <c r="E17030" s="522" t="s">
        <v>12890</v>
      </c>
    </row>
    <row r="17031" spans="1:5" ht="13.5" x14ac:dyDescent="0.25">
      <c r="A17031" s="83">
        <v>39712</v>
      </c>
      <c r="B17031" s="83" t="s">
        <v>12571</v>
      </c>
      <c r="C17031" s="83" t="s">
        <v>206</v>
      </c>
      <c r="D17031" s="84">
        <v>1.37</v>
      </c>
      <c r="E17031" s="522" t="s">
        <v>12890</v>
      </c>
    </row>
    <row r="17032" spans="1:5" ht="13.5" x14ac:dyDescent="0.25">
      <c r="A17032" s="83">
        <v>39713</v>
      </c>
      <c r="B17032" s="83" t="s">
        <v>12572</v>
      </c>
      <c r="C17032" s="83" t="s">
        <v>206</v>
      </c>
      <c r="D17032" s="84">
        <v>1.08</v>
      </c>
      <c r="E17032" s="522" t="s">
        <v>12890</v>
      </c>
    </row>
    <row r="17033" spans="1:5" ht="13.5" x14ac:dyDescent="0.25">
      <c r="A17033" s="83">
        <v>39714</v>
      </c>
      <c r="B17033" s="83" t="s">
        <v>12573</v>
      </c>
      <c r="C17033" s="83" t="s">
        <v>206</v>
      </c>
      <c r="D17033" s="84">
        <v>2.48</v>
      </c>
      <c r="E17033" s="522" t="s">
        <v>12890</v>
      </c>
    </row>
    <row r="17034" spans="1:5" ht="13.5" x14ac:dyDescent="0.25">
      <c r="A17034" s="83">
        <v>39715</v>
      </c>
      <c r="B17034" s="83" t="s">
        <v>12574</v>
      </c>
      <c r="C17034" s="83" t="s">
        <v>206</v>
      </c>
      <c r="D17034" s="84">
        <v>1.76</v>
      </c>
      <c r="E17034" s="522" t="s">
        <v>12890</v>
      </c>
    </row>
    <row r="17035" spans="1:5" ht="13.5" x14ac:dyDescent="0.25">
      <c r="A17035" s="83">
        <v>39716</v>
      </c>
      <c r="B17035" s="83" t="s">
        <v>12575</v>
      </c>
      <c r="C17035" s="83" t="s">
        <v>206</v>
      </c>
      <c r="D17035" s="84">
        <v>1.34</v>
      </c>
      <c r="E17035" s="522" t="s">
        <v>12890</v>
      </c>
    </row>
    <row r="17036" spans="1:5" ht="13.5" x14ac:dyDescent="0.25">
      <c r="A17036" s="83">
        <v>39718</v>
      </c>
      <c r="B17036" s="83" t="s">
        <v>12576</v>
      </c>
      <c r="C17036" s="83" t="s">
        <v>206</v>
      </c>
      <c r="D17036" s="84">
        <v>2.2799999999999998</v>
      </c>
      <c r="E17036" s="522" t="s">
        <v>12890</v>
      </c>
    </row>
    <row r="17037" spans="1:5" ht="13.5" x14ac:dyDescent="0.25">
      <c r="A17037" s="83">
        <v>9813</v>
      </c>
      <c r="B17037" s="83" t="s">
        <v>12577</v>
      </c>
      <c r="C17037" s="83" t="s">
        <v>206</v>
      </c>
      <c r="D17037" s="84">
        <v>5.46</v>
      </c>
      <c r="E17037" s="522" t="s">
        <v>12890</v>
      </c>
    </row>
    <row r="17038" spans="1:5" ht="13.5" x14ac:dyDescent="0.25">
      <c r="A17038" s="83">
        <v>9815</v>
      </c>
      <c r="B17038" s="83" t="s">
        <v>12578</v>
      </c>
      <c r="C17038" s="83" t="s">
        <v>206</v>
      </c>
      <c r="D17038" s="84">
        <v>10.78</v>
      </c>
      <c r="E17038" s="522" t="s">
        <v>12890</v>
      </c>
    </row>
    <row r="17039" spans="1:5" ht="13.5" x14ac:dyDescent="0.25">
      <c r="A17039" s="83">
        <v>44543</v>
      </c>
      <c r="B17039" s="83" t="s">
        <v>13714</v>
      </c>
      <c r="C17039" s="83" t="s">
        <v>206</v>
      </c>
      <c r="D17039" s="84">
        <v>5365.36</v>
      </c>
      <c r="E17039" s="522" t="s">
        <v>12890</v>
      </c>
    </row>
    <row r="17040" spans="1:5" ht="13.5" x14ac:dyDescent="0.25">
      <c r="A17040" s="83">
        <v>44526</v>
      </c>
      <c r="B17040" s="83" t="s">
        <v>13715</v>
      </c>
      <c r="C17040" s="83" t="s">
        <v>206</v>
      </c>
      <c r="D17040" s="84">
        <v>131.5</v>
      </c>
      <c r="E17040" s="522" t="s">
        <v>12890</v>
      </c>
    </row>
    <row r="17041" spans="1:5" ht="13.5" x14ac:dyDescent="0.25">
      <c r="A17041" s="83">
        <v>44518</v>
      </c>
      <c r="B17041" s="83" t="s">
        <v>13716</v>
      </c>
      <c r="C17041" s="83" t="s">
        <v>206</v>
      </c>
      <c r="D17041" s="84">
        <v>3950.03</v>
      </c>
      <c r="E17041" s="522" t="s">
        <v>12890</v>
      </c>
    </row>
    <row r="17042" spans="1:5" ht="13.5" x14ac:dyDescent="0.25">
      <c r="A17042" s="83">
        <v>44544</v>
      </c>
      <c r="B17042" s="83" t="s">
        <v>13717</v>
      </c>
      <c r="C17042" s="83" t="s">
        <v>206</v>
      </c>
      <c r="D17042" s="84">
        <v>1920.34</v>
      </c>
      <c r="E17042" s="522" t="s">
        <v>12890</v>
      </c>
    </row>
    <row r="17043" spans="1:5" ht="13.5" x14ac:dyDescent="0.25">
      <c r="A17043" s="83">
        <v>44545</v>
      </c>
      <c r="B17043" s="83" t="s">
        <v>13718</v>
      </c>
      <c r="C17043" s="83" t="s">
        <v>206</v>
      </c>
      <c r="D17043" s="84">
        <v>282.26</v>
      </c>
      <c r="E17043" s="522" t="s">
        <v>12890</v>
      </c>
    </row>
    <row r="17044" spans="1:5" ht="13.5" x14ac:dyDescent="0.25">
      <c r="A17044" s="83">
        <v>44546</v>
      </c>
      <c r="B17044" s="83" t="s">
        <v>13719</v>
      </c>
      <c r="C17044" s="83" t="s">
        <v>206</v>
      </c>
      <c r="D17044" s="84">
        <v>1260.5899999999999</v>
      </c>
      <c r="E17044" s="522" t="s">
        <v>12890</v>
      </c>
    </row>
    <row r="17045" spans="1:5" ht="13.5" x14ac:dyDescent="0.25">
      <c r="A17045" s="83">
        <v>44525</v>
      </c>
      <c r="B17045" s="83" t="s">
        <v>13720</v>
      </c>
      <c r="C17045" s="83" t="s">
        <v>206</v>
      </c>
      <c r="D17045" s="84">
        <v>4866.3500000000004</v>
      </c>
      <c r="E17045" s="522" t="s">
        <v>12890</v>
      </c>
    </row>
    <row r="17046" spans="1:5" ht="13.5" x14ac:dyDescent="0.25">
      <c r="A17046" s="83">
        <v>44547</v>
      </c>
      <c r="B17046" s="83" t="s">
        <v>13721</v>
      </c>
      <c r="C17046" s="83" t="s">
        <v>206</v>
      </c>
      <c r="D17046" s="84">
        <v>440.01</v>
      </c>
      <c r="E17046" s="522" t="s">
        <v>12890</v>
      </c>
    </row>
    <row r="17047" spans="1:5" ht="13.5" x14ac:dyDescent="0.25">
      <c r="A17047" s="83">
        <v>44519</v>
      </c>
      <c r="B17047" s="83" t="s">
        <v>13722</v>
      </c>
      <c r="C17047" s="83" t="s">
        <v>206</v>
      </c>
      <c r="D17047" s="84">
        <v>1078.1400000000001</v>
      </c>
      <c r="E17047" s="522" t="s">
        <v>12890</v>
      </c>
    </row>
    <row r="17048" spans="1:5" ht="13.5" x14ac:dyDescent="0.25">
      <c r="A17048" s="83">
        <v>44520</v>
      </c>
      <c r="B17048" s="83" t="s">
        <v>13723</v>
      </c>
      <c r="C17048" s="83" t="s">
        <v>206</v>
      </c>
      <c r="D17048" s="84">
        <v>1736.49</v>
      </c>
      <c r="E17048" s="522" t="s">
        <v>12890</v>
      </c>
    </row>
    <row r="17049" spans="1:5" ht="13.5" x14ac:dyDescent="0.25">
      <c r="A17049" s="83">
        <v>44521</v>
      </c>
      <c r="B17049" s="83" t="s">
        <v>13724</v>
      </c>
      <c r="C17049" s="83" t="s">
        <v>206</v>
      </c>
      <c r="D17049" s="84">
        <v>28.01</v>
      </c>
      <c r="E17049" s="522" t="s">
        <v>12890</v>
      </c>
    </row>
    <row r="17050" spans="1:5" ht="13.5" x14ac:dyDescent="0.25">
      <c r="A17050" s="83">
        <v>44522</v>
      </c>
      <c r="B17050" s="83" t="s">
        <v>13725</v>
      </c>
      <c r="C17050" s="83" t="s">
        <v>206</v>
      </c>
      <c r="D17050" s="84">
        <v>3048.63</v>
      </c>
      <c r="E17050" s="522" t="s">
        <v>12890</v>
      </c>
    </row>
    <row r="17051" spans="1:5" ht="13.5" x14ac:dyDescent="0.25">
      <c r="A17051" s="83">
        <v>44523</v>
      </c>
      <c r="B17051" s="83" t="s">
        <v>13726</v>
      </c>
      <c r="C17051" s="83" t="s">
        <v>206</v>
      </c>
      <c r="D17051" s="84">
        <v>4534.18</v>
      </c>
      <c r="E17051" s="522" t="s">
        <v>12890</v>
      </c>
    </row>
    <row r="17052" spans="1:5" ht="13.5" x14ac:dyDescent="0.25">
      <c r="A17052" s="83">
        <v>44527</v>
      </c>
      <c r="B17052" s="83" t="s">
        <v>13727</v>
      </c>
      <c r="C17052" s="83" t="s">
        <v>206</v>
      </c>
      <c r="D17052" s="84">
        <v>2273.77</v>
      </c>
      <c r="E17052" s="522" t="s">
        <v>12890</v>
      </c>
    </row>
    <row r="17053" spans="1:5" ht="13.5" x14ac:dyDescent="0.25">
      <c r="A17053" s="83">
        <v>44524</v>
      </c>
      <c r="B17053" s="83" t="s">
        <v>13728</v>
      </c>
      <c r="C17053" s="83" t="s">
        <v>206</v>
      </c>
      <c r="D17053" s="84">
        <v>62.65</v>
      </c>
      <c r="E17053" s="522" t="s">
        <v>12890</v>
      </c>
    </row>
    <row r="17054" spans="1:5" ht="13.5" x14ac:dyDescent="0.25">
      <c r="A17054" s="83">
        <v>44542</v>
      </c>
      <c r="B17054" s="83" t="s">
        <v>13729</v>
      </c>
      <c r="C17054" s="83" t="s">
        <v>206</v>
      </c>
      <c r="D17054" s="84">
        <v>2966.51</v>
      </c>
      <c r="E17054" s="522" t="s">
        <v>12890</v>
      </c>
    </row>
    <row r="17055" spans="1:5" ht="13.5" x14ac:dyDescent="0.25">
      <c r="A17055" s="83">
        <v>9877</v>
      </c>
      <c r="B17055" s="83" t="s">
        <v>12596</v>
      </c>
      <c r="C17055" s="83" t="s">
        <v>206</v>
      </c>
      <c r="D17055" s="84">
        <v>198.15</v>
      </c>
      <c r="E17055" s="522" t="s">
        <v>12890</v>
      </c>
    </row>
    <row r="17056" spans="1:5" ht="13.5" x14ac:dyDescent="0.25">
      <c r="A17056" s="83">
        <v>9878</v>
      </c>
      <c r="B17056" s="83" t="s">
        <v>12597</v>
      </c>
      <c r="C17056" s="83" t="s">
        <v>206</v>
      </c>
      <c r="D17056" s="84">
        <v>243.94</v>
      </c>
      <c r="E17056" s="522" t="s">
        <v>12890</v>
      </c>
    </row>
    <row r="17057" spans="1:5" ht="13.5" x14ac:dyDescent="0.25">
      <c r="A17057" s="83">
        <v>41986</v>
      </c>
      <c r="B17057" s="83" t="s">
        <v>12599</v>
      </c>
      <c r="C17057" s="83" t="s">
        <v>206</v>
      </c>
      <c r="D17057" s="84">
        <v>3596.9</v>
      </c>
      <c r="E17057" s="522" t="s">
        <v>12890</v>
      </c>
    </row>
    <row r="17058" spans="1:5" ht="13.5" x14ac:dyDescent="0.25">
      <c r="A17058" s="83">
        <v>43422</v>
      </c>
      <c r="B17058" s="83" t="s">
        <v>12600</v>
      </c>
      <c r="C17058" s="83" t="s">
        <v>206</v>
      </c>
      <c r="D17058" s="84">
        <v>4411.25</v>
      </c>
      <c r="E17058" s="522" t="s">
        <v>12890</v>
      </c>
    </row>
    <row r="17059" spans="1:5" ht="13.5" x14ac:dyDescent="0.25">
      <c r="A17059" s="83">
        <v>41987</v>
      </c>
      <c r="B17059" s="83" t="s">
        <v>12601</v>
      </c>
      <c r="C17059" s="83" t="s">
        <v>206</v>
      </c>
      <c r="D17059" s="84">
        <v>5113</v>
      </c>
      <c r="E17059" s="522" t="s">
        <v>12890</v>
      </c>
    </row>
    <row r="17060" spans="1:5" ht="13.5" x14ac:dyDescent="0.25">
      <c r="A17060" s="83">
        <v>41988</v>
      </c>
      <c r="B17060" s="83" t="s">
        <v>12602</v>
      </c>
      <c r="C17060" s="83" t="s">
        <v>206</v>
      </c>
      <c r="D17060" s="84">
        <v>6753.55</v>
      </c>
      <c r="E17060" s="522" t="s">
        <v>12890</v>
      </c>
    </row>
    <row r="17061" spans="1:5" ht="13.5" x14ac:dyDescent="0.25">
      <c r="A17061" s="83">
        <v>41697</v>
      </c>
      <c r="B17061" s="83" t="s">
        <v>12603</v>
      </c>
      <c r="C17061" s="83" t="s">
        <v>206</v>
      </c>
      <c r="D17061" s="84">
        <v>1197.04</v>
      </c>
      <c r="E17061" s="522" t="s">
        <v>12890</v>
      </c>
    </row>
    <row r="17062" spans="1:5" ht="13.5" x14ac:dyDescent="0.25">
      <c r="A17062" s="83">
        <v>41985</v>
      </c>
      <c r="B17062" s="83" t="s">
        <v>12604</v>
      </c>
      <c r="C17062" s="83" t="s">
        <v>206</v>
      </c>
      <c r="D17062" s="84">
        <v>1667.16</v>
      </c>
      <c r="E17062" s="522" t="s">
        <v>12890</v>
      </c>
    </row>
    <row r="17063" spans="1:5" ht="13.5" x14ac:dyDescent="0.25">
      <c r="A17063" s="83">
        <v>41699</v>
      </c>
      <c r="B17063" s="83" t="s">
        <v>12605</v>
      </c>
      <c r="C17063" s="83" t="s">
        <v>206</v>
      </c>
      <c r="D17063" s="84">
        <v>2373.96</v>
      </c>
      <c r="E17063" s="522" t="s">
        <v>12890</v>
      </c>
    </row>
    <row r="17064" spans="1:5" ht="13.5" x14ac:dyDescent="0.25">
      <c r="A17064" s="83">
        <v>38053</v>
      </c>
      <c r="B17064" s="83" t="s">
        <v>12606</v>
      </c>
      <c r="C17064" s="83" t="s">
        <v>206</v>
      </c>
      <c r="D17064" s="84">
        <v>23.38</v>
      </c>
      <c r="E17064" s="522" t="s">
        <v>12890</v>
      </c>
    </row>
    <row r="17065" spans="1:5" ht="13.5" x14ac:dyDescent="0.25">
      <c r="A17065" s="83">
        <v>38054</v>
      </c>
      <c r="B17065" s="83" t="s">
        <v>12607</v>
      </c>
      <c r="C17065" s="83" t="s">
        <v>206</v>
      </c>
      <c r="D17065" s="84">
        <v>40.19</v>
      </c>
      <c r="E17065" s="522" t="s">
        <v>12890</v>
      </c>
    </row>
    <row r="17066" spans="1:5" ht="13.5" x14ac:dyDescent="0.25">
      <c r="A17066" s="83">
        <v>38052</v>
      </c>
      <c r="B17066" s="83" t="s">
        <v>12608</v>
      </c>
      <c r="C17066" s="83" t="s">
        <v>206</v>
      </c>
      <c r="D17066" s="84">
        <v>11.32</v>
      </c>
      <c r="E17066" s="522" t="s">
        <v>12890</v>
      </c>
    </row>
    <row r="17067" spans="1:5" ht="13.5" x14ac:dyDescent="0.25">
      <c r="A17067" s="83">
        <v>38051</v>
      </c>
      <c r="B17067" s="83" t="s">
        <v>12609</v>
      </c>
      <c r="C17067" s="83" t="s">
        <v>206</v>
      </c>
      <c r="D17067" s="84">
        <v>7.06</v>
      </c>
      <c r="E17067" s="522" t="s">
        <v>12890</v>
      </c>
    </row>
    <row r="17068" spans="1:5" ht="13.5" x14ac:dyDescent="0.25">
      <c r="A17068" s="83">
        <v>38787</v>
      </c>
      <c r="B17068" s="83" t="s">
        <v>12610</v>
      </c>
      <c r="C17068" s="83" t="s">
        <v>206</v>
      </c>
      <c r="D17068" s="84">
        <v>6.09</v>
      </c>
      <c r="E17068" s="522" t="s">
        <v>12890</v>
      </c>
    </row>
    <row r="17069" spans="1:5" ht="13.5" x14ac:dyDescent="0.25">
      <c r="A17069" s="83">
        <v>38825</v>
      </c>
      <c r="B17069" s="83" t="s">
        <v>12611</v>
      </c>
      <c r="C17069" s="83" t="s">
        <v>206</v>
      </c>
      <c r="D17069" s="84">
        <v>7.98</v>
      </c>
      <c r="E17069" s="522" t="s">
        <v>12890</v>
      </c>
    </row>
    <row r="17070" spans="1:5" ht="13.5" x14ac:dyDescent="0.25">
      <c r="A17070" s="83">
        <v>38826</v>
      </c>
      <c r="B17070" s="83" t="s">
        <v>12612</v>
      </c>
      <c r="C17070" s="83" t="s">
        <v>206</v>
      </c>
      <c r="D17070" s="84">
        <v>11.82</v>
      </c>
      <c r="E17070" s="522" t="s">
        <v>12890</v>
      </c>
    </row>
    <row r="17071" spans="1:5" ht="13.5" x14ac:dyDescent="0.25">
      <c r="A17071" s="83">
        <v>38827</v>
      </c>
      <c r="B17071" s="83" t="s">
        <v>12613</v>
      </c>
      <c r="C17071" s="83" t="s">
        <v>206</v>
      </c>
      <c r="D17071" s="84">
        <v>18.989999999999998</v>
      </c>
      <c r="E17071" s="522" t="s">
        <v>12890</v>
      </c>
    </row>
    <row r="17072" spans="1:5" ht="13.5" x14ac:dyDescent="0.25">
      <c r="A17072" s="83">
        <v>38830</v>
      </c>
      <c r="B17072" s="83" t="s">
        <v>12614</v>
      </c>
      <c r="C17072" s="83" t="s">
        <v>206</v>
      </c>
      <c r="D17072" s="84">
        <v>26.6</v>
      </c>
      <c r="E17072" s="522" t="s">
        <v>12890</v>
      </c>
    </row>
    <row r="17073" spans="1:5" ht="13.5" x14ac:dyDescent="0.25">
      <c r="A17073" s="83">
        <v>38828</v>
      </c>
      <c r="B17073" s="83" t="s">
        <v>12615</v>
      </c>
      <c r="C17073" s="83" t="s">
        <v>206</v>
      </c>
      <c r="D17073" s="84">
        <v>11.73</v>
      </c>
      <c r="E17073" s="522" t="s">
        <v>12890</v>
      </c>
    </row>
    <row r="17074" spans="1:5" ht="13.5" x14ac:dyDescent="0.25">
      <c r="A17074" s="83">
        <v>38829</v>
      </c>
      <c r="B17074" s="83" t="s">
        <v>12616</v>
      </c>
      <c r="C17074" s="83" t="s">
        <v>206</v>
      </c>
      <c r="D17074" s="84">
        <v>19.21</v>
      </c>
      <c r="E17074" s="522" t="s">
        <v>12890</v>
      </c>
    </row>
    <row r="17075" spans="1:5" ht="13.5" x14ac:dyDescent="0.25">
      <c r="A17075" s="83">
        <v>38831</v>
      </c>
      <c r="B17075" s="83" t="s">
        <v>12617</v>
      </c>
      <c r="C17075" s="83" t="s">
        <v>206</v>
      </c>
      <c r="D17075" s="84">
        <v>37.1</v>
      </c>
      <c r="E17075" s="522" t="s">
        <v>12890</v>
      </c>
    </row>
    <row r="17076" spans="1:5" ht="13.5" x14ac:dyDescent="0.25">
      <c r="A17076" s="83">
        <v>36274</v>
      </c>
      <c r="B17076" s="83" t="s">
        <v>12618</v>
      </c>
      <c r="C17076" s="83" t="s">
        <v>206</v>
      </c>
      <c r="D17076" s="84">
        <v>9.7100000000000009</v>
      </c>
      <c r="E17076" s="522" t="s">
        <v>12890</v>
      </c>
    </row>
    <row r="17077" spans="1:5" ht="13.5" x14ac:dyDescent="0.25">
      <c r="A17077" s="83">
        <v>36278</v>
      </c>
      <c r="B17077" s="83" t="s">
        <v>12619</v>
      </c>
      <c r="C17077" s="83" t="s">
        <v>206</v>
      </c>
      <c r="D17077" s="84">
        <v>13.17</v>
      </c>
      <c r="E17077" s="522" t="s">
        <v>12890</v>
      </c>
    </row>
    <row r="17078" spans="1:5" ht="13.5" x14ac:dyDescent="0.25">
      <c r="A17078" s="83">
        <v>38977</v>
      </c>
      <c r="B17078" s="83" t="s">
        <v>12620</v>
      </c>
      <c r="C17078" s="83" t="s">
        <v>206</v>
      </c>
      <c r="D17078" s="84">
        <v>128.82</v>
      </c>
      <c r="E17078" s="522" t="s">
        <v>12890</v>
      </c>
    </row>
    <row r="17079" spans="1:5" ht="13.5" x14ac:dyDescent="0.25">
      <c r="A17079" s="83">
        <v>38971</v>
      </c>
      <c r="B17079" s="83" t="s">
        <v>12621</v>
      </c>
      <c r="C17079" s="83" t="s">
        <v>206</v>
      </c>
      <c r="D17079" s="84">
        <v>10.81</v>
      </c>
      <c r="E17079" s="522" t="s">
        <v>12890</v>
      </c>
    </row>
    <row r="17080" spans="1:5" ht="13.5" x14ac:dyDescent="0.25">
      <c r="A17080" s="83">
        <v>38972</v>
      </c>
      <c r="B17080" s="83" t="s">
        <v>12622</v>
      </c>
      <c r="C17080" s="83" t="s">
        <v>206</v>
      </c>
      <c r="D17080" s="84">
        <v>14.57</v>
      </c>
      <c r="E17080" s="522" t="s">
        <v>12890</v>
      </c>
    </row>
    <row r="17081" spans="1:5" ht="13.5" x14ac:dyDescent="0.25">
      <c r="A17081" s="83">
        <v>38973</v>
      </c>
      <c r="B17081" s="83" t="s">
        <v>12623</v>
      </c>
      <c r="C17081" s="83" t="s">
        <v>206</v>
      </c>
      <c r="D17081" s="84">
        <v>24.08</v>
      </c>
      <c r="E17081" s="522" t="s">
        <v>12890</v>
      </c>
    </row>
    <row r="17082" spans="1:5" ht="13.5" x14ac:dyDescent="0.25">
      <c r="A17082" s="83">
        <v>38974</v>
      </c>
      <c r="B17082" s="83" t="s">
        <v>12624</v>
      </c>
      <c r="C17082" s="83" t="s">
        <v>206</v>
      </c>
      <c r="D17082" s="84">
        <v>39.11</v>
      </c>
      <c r="E17082" s="522" t="s">
        <v>12890</v>
      </c>
    </row>
    <row r="17083" spans="1:5" ht="13.5" x14ac:dyDescent="0.25">
      <c r="A17083" s="83">
        <v>38975</v>
      </c>
      <c r="B17083" s="83" t="s">
        <v>12625</v>
      </c>
      <c r="C17083" s="83" t="s">
        <v>206</v>
      </c>
      <c r="D17083" s="84">
        <v>50.15</v>
      </c>
      <c r="E17083" s="522" t="s">
        <v>12890</v>
      </c>
    </row>
    <row r="17084" spans="1:5" ht="13.5" x14ac:dyDescent="0.25">
      <c r="A17084" s="83">
        <v>38976</v>
      </c>
      <c r="B17084" s="83" t="s">
        <v>12626</v>
      </c>
      <c r="C17084" s="83" t="s">
        <v>206</v>
      </c>
      <c r="D17084" s="84">
        <v>86.22</v>
      </c>
      <c r="E17084" s="522" t="s">
        <v>12890</v>
      </c>
    </row>
    <row r="17085" spans="1:5" ht="13.5" x14ac:dyDescent="0.25">
      <c r="A17085" s="83">
        <v>44176</v>
      </c>
      <c r="B17085" s="83" t="s">
        <v>13730</v>
      </c>
      <c r="C17085" s="83" t="s">
        <v>206</v>
      </c>
      <c r="D17085" s="84">
        <v>19.809999999999999</v>
      </c>
      <c r="E17085" s="522" t="s">
        <v>12890</v>
      </c>
    </row>
    <row r="17086" spans="1:5" ht="13.5" x14ac:dyDescent="0.25">
      <c r="A17086" s="83">
        <v>38986</v>
      </c>
      <c r="B17086" s="83" t="s">
        <v>12627</v>
      </c>
      <c r="C17086" s="83" t="s">
        <v>206</v>
      </c>
      <c r="D17086" s="84">
        <v>260.26</v>
      </c>
      <c r="E17086" s="522" t="s">
        <v>12890</v>
      </c>
    </row>
    <row r="17087" spans="1:5" ht="13.5" x14ac:dyDescent="0.25">
      <c r="A17087" s="83">
        <v>38978</v>
      </c>
      <c r="B17087" s="83" t="s">
        <v>12628</v>
      </c>
      <c r="C17087" s="83" t="s">
        <v>206</v>
      </c>
      <c r="D17087" s="84">
        <v>10.68</v>
      </c>
      <c r="E17087" s="522" t="s">
        <v>12890</v>
      </c>
    </row>
    <row r="17088" spans="1:5" ht="13.5" x14ac:dyDescent="0.25">
      <c r="A17088" s="83">
        <v>38979</v>
      </c>
      <c r="B17088" s="83" t="s">
        <v>12629</v>
      </c>
      <c r="C17088" s="83" t="s">
        <v>206</v>
      </c>
      <c r="D17088" s="84">
        <v>14.76</v>
      </c>
      <c r="E17088" s="522" t="s">
        <v>12890</v>
      </c>
    </row>
    <row r="17089" spans="1:5" ht="13.5" x14ac:dyDescent="0.25">
      <c r="A17089" s="83">
        <v>38980</v>
      </c>
      <c r="B17089" s="83" t="s">
        <v>12630</v>
      </c>
      <c r="C17089" s="83" t="s">
        <v>206</v>
      </c>
      <c r="D17089" s="84">
        <v>19.75</v>
      </c>
      <c r="E17089" s="522" t="s">
        <v>12890</v>
      </c>
    </row>
    <row r="17090" spans="1:5" ht="13.5" x14ac:dyDescent="0.25">
      <c r="A17090" s="83">
        <v>38981</v>
      </c>
      <c r="B17090" s="83" t="s">
        <v>12631</v>
      </c>
      <c r="C17090" s="83" t="s">
        <v>206</v>
      </c>
      <c r="D17090" s="84">
        <v>28.5</v>
      </c>
      <c r="E17090" s="522" t="s">
        <v>12890</v>
      </c>
    </row>
    <row r="17091" spans="1:5" ht="13.5" x14ac:dyDescent="0.25">
      <c r="A17091" s="83">
        <v>38982</v>
      </c>
      <c r="B17091" s="83" t="s">
        <v>12632</v>
      </c>
      <c r="C17091" s="83" t="s">
        <v>206</v>
      </c>
      <c r="D17091" s="84">
        <v>45.04</v>
      </c>
      <c r="E17091" s="522" t="s">
        <v>12890</v>
      </c>
    </row>
    <row r="17092" spans="1:5" ht="13.5" x14ac:dyDescent="0.25">
      <c r="A17092" s="83">
        <v>38983</v>
      </c>
      <c r="B17092" s="83" t="s">
        <v>12633</v>
      </c>
      <c r="C17092" s="83" t="s">
        <v>206</v>
      </c>
      <c r="D17092" s="84">
        <v>79.239999999999995</v>
      </c>
      <c r="E17092" s="522" t="s">
        <v>12890</v>
      </c>
    </row>
    <row r="17093" spans="1:5" ht="13.5" x14ac:dyDescent="0.25">
      <c r="A17093" s="83">
        <v>38984</v>
      </c>
      <c r="B17093" s="83" t="s">
        <v>12634</v>
      </c>
      <c r="C17093" s="83" t="s">
        <v>206</v>
      </c>
      <c r="D17093" s="84">
        <v>108.94</v>
      </c>
      <c r="E17093" s="522" t="s">
        <v>12890</v>
      </c>
    </row>
    <row r="17094" spans="1:5" ht="13.5" x14ac:dyDescent="0.25">
      <c r="A17094" s="83">
        <v>38985</v>
      </c>
      <c r="B17094" s="83" t="s">
        <v>12635</v>
      </c>
      <c r="C17094" s="83" t="s">
        <v>206</v>
      </c>
      <c r="D17094" s="84">
        <v>187.29</v>
      </c>
      <c r="E17094" s="522" t="s">
        <v>12890</v>
      </c>
    </row>
    <row r="17095" spans="1:5" ht="13.5" x14ac:dyDescent="0.25">
      <c r="A17095" s="83">
        <v>9836</v>
      </c>
      <c r="B17095" s="83" t="s">
        <v>12636</v>
      </c>
      <c r="C17095" s="83" t="s">
        <v>206</v>
      </c>
      <c r="D17095" s="84">
        <v>23.88</v>
      </c>
      <c r="E17095" s="522" t="s">
        <v>12890</v>
      </c>
    </row>
    <row r="17096" spans="1:5" ht="13.5" x14ac:dyDescent="0.25">
      <c r="A17096" s="83">
        <v>20065</v>
      </c>
      <c r="B17096" s="83" t="s">
        <v>12637</v>
      </c>
      <c r="C17096" s="83" t="s">
        <v>206</v>
      </c>
      <c r="D17096" s="84">
        <v>62.42</v>
      </c>
      <c r="E17096" s="522" t="s">
        <v>12890</v>
      </c>
    </row>
    <row r="17097" spans="1:5" ht="13.5" x14ac:dyDescent="0.25">
      <c r="A17097" s="83">
        <v>9835</v>
      </c>
      <c r="B17097" s="83" t="s">
        <v>12638</v>
      </c>
      <c r="C17097" s="83" t="s">
        <v>206</v>
      </c>
      <c r="D17097" s="84">
        <v>10.43</v>
      </c>
      <c r="E17097" s="522" t="s">
        <v>12890</v>
      </c>
    </row>
    <row r="17098" spans="1:5" ht="13.5" x14ac:dyDescent="0.25">
      <c r="A17098" s="83">
        <v>38032</v>
      </c>
      <c r="B17098" s="83" t="s">
        <v>13731</v>
      </c>
      <c r="C17098" s="83" t="s">
        <v>206</v>
      </c>
      <c r="D17098" s="84">
        <v>94.36</v>
      </c>
      <c r="E17098" s="522" t="s">
        <v>12890</v>
      </c>
    </row>
    <row r="17099" spans="1:5" ht="13.5" x14ac:dyDescent="0.25">
      <c r="A17099" s="83">
        <v>38033</v>
      </c>
      <c r="B17099" s="83" t="s">
        <v>13732</v>
      </c>
      <c r="C17099" s="83" t="s">
        <v>206</v>
      </c>
      <c r="D17099" s="84">
        <v>160.4</v>
      </c>
      <c r="E17099" s="522" t="s">
        <v>12890</v>
      </c>
    </row>
    <row r="17100" spans="1:5" ht="13.5" x14ac:dyDescent="0.25">
      <c r="A17100" s="83">
        <v>38034</v>
      </c>
      <c r="B17100" s="83" t="s">
        <v>13733</v>
      </c>
      <c r="C17100" s="83" t="s">
        <v>206</v>
      </c>
      <c r="D17100" s="84">
        <v>251.27</v>
      </c>
      <c r="E17100" s="522" t="s">
        <v>12890</v>
      </c>
    </row>
    <row r="17101" spans="1:5" ht="13.5" x14ac:dyDescent="0.25">
      <c r="A17101" s="83">
        <v>38035</v>
      </c>
      <c r="B17101" s="83" t="s">
        <v>13734</v>
      </c>
      <c r="C17101" s="83" t="s">
        <v>206</v>
      </c>
      <c r="D17101" s="84">
        <v>369.64</v>
      </c>
      <c r="E17101" s="522" t="s">
        <v>12890</v>
      </c>
    </row>
    <row r="17102" spans="1:5" ht="13.5" x14ac:dyDescent="0.25">
      <c r="A17102" s="83">
        <v>38036</v>
      </c>
      <c r="B17102" s="83" t="s">
        <v>13735</v>
      </c>
      <c r="C17102" s="83" t="s">
        <v>206</v>
      </c>
      <c r="D17102" s="84">
        <v>497.96</v>
      </c>
      <c r="E17102" s="522" t="s">
        <v>12890</v>
      </c>
    </row>
    <row r="17103" spans="1:5" ht="13.5" x14ac:dyDescent="0.25">
      <c r="A17103" s="83">
        <v>38037</v>
      </c>
      <c r="B17103" s="83" t="s">
        <v>13736</v>
      </c>
      <c r="C17103" s="83" t="s">
        <v>206</v>
      </c>
      <c r="D17103" s="84">
        <v>657.74</v>
      </c>
      <c r="E17103" s="522" t="s">
        <v>12890</v>
      </c>
    </row>
    <row r="17104" spans="1:5" ht="13.5" x14ac:dyDescent="0.25">
      <c r="A17104" s="83">
        <v>9850</v>
      </c>
      <c r="B17104" s="83" t="s">
        <v>12645</v>
      </c>
      <c r="C17104" s="83" t="s">
        <v>206</v>
      </c>
      <c r="D17104" s="84">
        <v>167.63</v>
      </c>
      <c r="E17104" s="522" t="s">
        <v>12890</v>
      </c>
    </row>
    <row r="17105" spans="1:5" ht="13.5" x14ac:dyDescent="0.25">
      <c r="A17105" s="83">
        <v>9853</v>
      </c>
      <c r="B17105" s="83" t="s">
        <v>12646</v>
      </c>
      <c r="C17105" s="83" t="s">
        <v>206</v>
      </c>
      <c r="D17105" s="84">
        <v>298.10000000000002</v>
      </c>
      <c r="E17105" s="522" t="s">
        <v>12890</v>
      </c>
    </row>
    <row r="17106" spans="1:5" ht="13.5" x14ac:dyDescent="0.25">
      <c r="A17106" s="83">
        <v>9854</v>
      </c>
      <c r="B17106" s="83" t="s">
        <v>12647</v>
      </c>
      <c r="C17106" s="83" t="s">
        <v>206</v>
      </c>
      <c r="D17106" s="84">
        <v>130.61000000000001</v>
      </c>
      <c r="E17106" s="522" t="s">
        <v>12890</v>
      </c>
    </row>
    <row r="17107" spans="1:5" ht="13.5" x14ac:dyDescent="0.25">
      <c r="A17107" s="83">
        <v>9851</v>
      </c>
      <c r="B17107" s="83" t="s">
        <v>12648</v>
      </c>
      <c r="C17107" s="83" t="s">
        <v>206</v>
      </c>
      <c r="D17107" s="84">
        <v>226.48</v>
      </c>
      <c r="E17107" s="522" t="s">
        <v>12890</v>
      </c>
    </row>
    <row r="17108" spans="1:5" ht="13.5" x14ac:dyDescent="0.25">
      <c r="A17108" s="83">
        <v>9855</v>
      </c>
      <c r="B17108" s="83" t="s">
        <v>12649</v>
      </c>
      <c r="C17108" s="83" t="s">
        <v>206</v>
      </c>
      <c r="D17108" s="84">
        <v>378.81</v>
      </c>
      <c r="E17108" s="522" t="s">
        <v>12890</v>
      </c>
    </row>
    <row r="17109" spans="1:5" ht="13.5" x14ac:dyDescent="0.25">
      <c r="A17109" s="83">
        <v>9825</v>
      </c>
      <c r="B17109" s="83" t="s">
        <v>12650</v>
      </c>
      <c r="C17109" s="83" t="s">
        <v>206</v>
      </c>
      <c r="D17109" s="84">
        <v>49.46</v>
      </c>
      <c r="E17109" s="522" t="s">
        <v>12890</v>
      </c>
    </row>
    <row r="17110" spans="1:5" ht="13.5" x14ac:dyDescent="0.25">
      <c r="A17110" s="83">
        <v>9828</v>
      </c>
      <c r="B17110" s="83" t="s">
        <v>12651</v>
      </c>
      <c r="C17110" s="83" t="s">
        <v>206</v>
      </c>
      <c r="D17110" s="84">
        <v>133.09</v>
      </c>
      <c r="E17110" s="522" t="s">
        <v>12890</v>
      </c>
    </row>
    <row r="17111" spans="1:5" ht="13.5" x14ac:dyDescent="0.25">
      <c r="A17111" s="83">
        <v>9829</v>
      </c>
      <c r="B17111" s="83" t="s">
        <v>12652</v>
      </c>
      <c r="C17111" s="83" t="s">
        <v>206</v>
      </c>
      <c r="D17111" s="84">
        <v>225.56</v>
      </c>
      <c r="E17111" s="522" t="s">
        <v>12890</v>
      </c>
    </row>
    <row r="17112" spans="1:5" ht="13.5" x14ac:dyDescent="0.25">
      <c r="A17112" s="83">
        <v>9826</v>
      </c>
      <c r="B17112" s="83" t="s">
        <v>12653</v>
      </c>
      <c r="C17112" s="83" t="s">
        <v>206</v>
      </c>
      <c r="D17112" s="84">
        <v>343.38</v>
      </c>
      <c r="E17112" s="522" t="s">
        <v>12890</v>
      </c>
    </row>
    <row r="17113" spans="1:5" ht="13.5" x14ac:dyDescent="0.25">
      <c r="A17113" s="83">
        <v>9827</v>
      </c>
      <c r="B17113" s="83" t="s">
        <v>12654</v>
      </c>
      <c r="C17113" s="83" t="s">
        <v>206</v>
      </c>
      <c r="D17113" s="84">
        <v>487.6</v>
      </c>
      <c r="E17113" s="522" t="s">
        <v>12890</v>
      </c>
    </row>
    <row r="17114" spans="1:5" ht="13.5" x14ac:dyDescent="0.25">
      <c r="A17114" s="83">
        <v>36374</v>
      </c>
      <c r="B17114" s="83" t="s">
        <v>12655</v>
      </c>
      <c r="C17114" s="83" t="s">
        <v>206</v>
      </c>
      <c r="D17114" s="84">
        <v>59.27</v>
      </c>
      <c r="E17114" s="522" t="s">
        <v>12890</v>
      </c>
    </row>
    <row r="17115" spans="1:5" ht="13.5" x14ac:dyDescent="0.25">
      <c r="A17115" s="83">
        <v>36084</v>
      </c>
      <c r="B17115" s="83" t="s">
        <v>12656</v>
      </c>
      <c r="C17115" s="83" t="s">
        <v>206</v>
      </c>
      <c r="D17115" s="84">
        <v>17.559999999999999</v>
      </c>
      <c r="E17115" s="522" t="s">
        <v>12890</v>
      </c>
    </row>
    <row r="17116" spans="1:5" ht="13.5" x14ac:dyDescent="0.25">
      <c r="A17116" s="83">
        <v>36373</v>
      </c>
      <c r="B17116" s="83" t="s">
        <v>12657</v>
      </c>
      <c r="C17116" s="83" t="s">
        <v>206</v>
      </c>
      <c r="D17116" s="84">
        <v>36.47</v>
      </c>
      <c r="E17116" s="522" t="s">
        <v>12890</v>
      </c>
    </row>
    <row r="17117" spans="1:5" ht="13.5" x14ac:dyDescent="0.25">
      <c r="A17117" s="83">
        <v>36377</v>
      </c>
      <c r="B17117" s="83" t="s">
        <v>12658</v>
      </c>
      <c r="C17117" s="83" t="s">
        <v>206</v>
      </c>
      <c r="D17117" s="84">
        <v>71.099999999999994</v>
      </c>
      <c r="E17117" s="522" t="s">
        <v>12890</v>
      </c>
    </row>
    <row r="17118" spans="1:5" ht="13.5" x14ac:dyDescent="0.25">
      <c r="A17118" s="83">
        <v>36375</v>
      </c>
      <c r="B17118" s="83" t="s">
        <v>12659</v>
      </c>
      <c r="C17118" s="83" t="s">
        <v>206</v>
      </c>
      <c r="D17118" s="84">
        <v>21.67</v>
      </c>
      <c r="E17118" s="522" t="s">
        <v>12890</v>
      </c>
    </row>
    <row r="17119" spans="1:5" ht="13.5" x14ac:dyDescent="0.25">
      <c r="A17119" s="83">
        <v>36376</v>
      </c>
      <c r="B17119" s="83" t="s">
        <v>12660</v>
      </c>
      <c r="C17119" s="83" t="s">
        <v>206</v>
      </c>
      <c r="D17119" s="84">
        <v>42.55</v>
      </c>
      <c r="E17119" s="522" t="s">
        <v>12890</v>
      </c>
    </row>
    <row r="17120" spans="1:5" ht="13.5" x14ac:dyDescent="0.25">
      <c r="A17120" s="83">
        <v>36380</v>
      </c>
      <c r="B17120" s="83" t="s">
        <v>12661</v>
      </c>
      <c r="C17120" s="83" t="s">
        <v>206</v>
      </c>
      <c r="D17120" s="84">
        <v>88.9</v>
      </c>
      <c r="E17120" s="522" t="s">
        <v>12890</v>
      </c>
    </row>
    <row r="17121" spans="1:5" ht="13.5" x14ac:dyDescent="0.25">
      <c r="A17121" s="83">
        <v>36378</v>
      </c>
      <c r="B17121" s="83" t="s">
        <v>12662</v>
      </c>
      <c r="C17121" s="83" t="s">
        <v>206</v>
      </c>
      <c r="D17121" s="84">
        <v>26.64</v>
      </c>
      <c r="E17121" s="522" t="s">
        <v>12890</v>
      </c>
    </row>
    <row r="17122" spans="1:5" ht="13.5" x14ac:dyDescent="0.25">
      <c r="A17122" s="83">
        <v>36379</v>
      </c>
      <c r="B17122" s="83" t="s">
        <v>12663</v>
      </c>
      <c r="C17122" s="83" t="s">
        <v>206</v>
      </c>
      <c r="D17122" s="84">
        <v>53.7</v>
      </c>
      <c r="E17122" s="522" t="s">
        <v>12890</v>
      </c>
    </row>
    <row r="17123" spans="1:5" ht="13.5" x14ac:dyDescent="0.25">
      <c r="A17123" s="83">
        <v>9859</v>
      </c>
      <c r="B17123" s="83" t="s">
        <v>12664</v>
      </c>
      <c r="C17123" s="83" t="s">
        <v>206</v>
      </c>
      <c r="D17123" s="84">
        <v>16.079999999999998</v>
      </c>
      <c r="E17123" s="522" t="s">
        <v>12890</v>
      </c>
    </row>
    <row r="17124" spans="1:5" ht="13.5" x14ac:dyDescent="0.25">
      <c r="A17124" s="83">
        <v>9838</v>
      </c>
      <c r="B17124" s="83" t="s">
        <v>12665</v>
      </c>
      <c r="C17124" s="83" t="s">
        <v>206</v>
      </c>
      <c r="D17124" s="84">
        <v>17.23</v>
      </c>
      <c r="E17124" s="522" t="s">
        <v>12890</v>
      </c>
    </row>
    <row r="17125" spans="1:5" ht="13.5" x14ac:dyDescent="0.25">
      <c r="A17125" s="83">
        <v>9837</v>
      </c>
      <c r="B17125" s="83" t="s">
        <v>12666</v>
      </c>
      <c r="C17125" s="83" t="s">
        <v>206</v>
      </c>
      <c r="D17125" s="84">
        <v>22.61</v>
      </c>
      <c r="E17125" s="522" t="s">
        <v>12890</v>
      </c>
    </row>
    <row r="17126" spans="1:5" ht="13.5" x14ac:dyDescent="0.25">
      <c r="A17126" s="83">
        <v>44315</v>
      </c>
      <c r="B17126" s="83" t="s">
        <v>13737</v>
      </c>
      <c r="C17126" s="83" t="s">
        <v>206</v>
      </c>
      <c r="D17126" s="84">
        <v>93.5</v>
      </c>
      <c r="E17126" s="522" t="s">
        <v>12890</v>
      </c>
    </row>
    <row r="17127" spans="1:5" ht="13.5" x14ac:dyDescent="0.25">
      <c r="A17127" s="83">
        <v>9863</v>
      </c>
      <c r="B17127" s="83" t="s">
        <v>12670</v>
      </c>
      <c r="C17127" s="83" t="s">
        <v>206</v>
      </c>
      <c r="D17127" s="84">
        <v>97.19</v>
      </c>
      <c r="E17127" s="522" t="s">
        <v>12890</v>
      </c>
    </row>
    <row r="17128" spans="1:5" ht="13.5" x14ac:dyDescent="0.25">
      <c r="A17128" s="83">
        <v>9860</v>
      </c>
      <c r="B17128" s="83" t="s">
        <v>12671</v>
      </c>
      <c r="C17128" s="83" t="s">
        <v>206</v>
      </c>
      <c r="D17128" s="84">
        <v>70.94</v>
      </c>
      <c r="E17128" s="522" t="s">
        <v>12890</v>
      </c>
    </row>
    <row r="17129" spans="1:5" ht="13.5" x14ac:dyDescent="0.25">
      <c r="A17129" s="83">
        <v>9862</v>
      </c>
      <c r="B17129" s="83" t="s">
        <v>12672</v>
      </c>
      <c r="C17129" s="83" t="s">
        <v>206</v>
      </c>
      <c r="D17129" s="84">
        <v>49.57</v>
      </c>
      <c r="E17129" s="522" t="s">
        <v>12890</v>
      </c>
    </row>
    <row r="17130" spans="1:5" ht="13.5" x14ac:dyDescent="0.25">
      <c r="A17130" s="83">
        <v>9861</v>
      </c>
      <c r="B17130" s="83" t="s">
        <v>12673</v>
      </c>
      <c r="C17130" s="83" t="s">
        <v>206</v>
      </c>
      <c r="D17130" s="84">
        <v>38.93</v>
      </c>
      <c r="E17130" s="522" t="s">
        <v>12890</v>
      </c>
    </row>
    <row r="17131" spans="1:5" ht="13.5" x14ac:dyDescent="0.25">
      <c r="A17131" s="83">
        <v>9856</v>
      </c>
      <c r="B17131" s="83" t="s">
        <v>12674</v>
      </c>
      <c r="C17131" s="83" t="s">
        <v>206</v>
      </c>
      <c r="D17131" s="84">
        <v>12.56</v>
      </c>
      <c r="E17131" s="522" t="s">
        <v>12890</v>
      </c>
    </row>
    <row r="17132" spans="1:5" ht="13.5" x14ac:dyDescent="0.25">
      <c r="A17132" s="83">
        <v>9866</v>
      </c>
      <c r="B17132" s="83" t="s">
        <v>12675</v>
      </c>
      <c r="C17132" s="83" t="s">
        <v>206</v>
      </c>
      <c r="D17132" s="84">
        <v>33.6</v>
      </c>
      <c r="E17132" s="522" t="s">
        <v>12890</v>
      </c>
    </row>
    <row r="17133" spans="1:5" ht="13.5" x14ac:dyDescent="0.25">
      <c r="A17133" s="83">
        <v>9841</v>
      </c>
      <c r="B17133" s="83" t="s">
        <v>13738</v>
      </c>
      <c r="C17133" s="83" t="s">
        <v>206</v>
      </c>
      <c r="D17133" s="84">
        <v>44.97</v>
      </c>
      <c r="E17133" s="522" t="s">
        <v>12890</v>
      </c>
    </row>
    <row r="17134" spans="1:5" ht="13.5" x14ac:dyDescent="0.25">
      <c r="A17134" s="83">
        <v>9840</v>
      </c>
      <c r="B17134" s="83" t="s">
        <v>13739</v>
      </c>
      <c r="C17134" s="83" t="s">
        <v>206</v>
      </c>
      <c r="D17134" s="84">
        <v>94.99</v>
      </c>
      <c r="E17134" s="522" t="s">
        <v>12890</v>
      </c>
    </row>
    <row r="17135" spans="1:5" ht="13.5" x14ac:dyDescent="0.25">
      <c r="A17135" s="83">
        <v>20067</v>
      </c>
      <c r="B17135" s="83" t="s">
        <v>13740</v>
      </c>
      <c r="C17135" s="83" t="s">
        <v>206</v>
      </c>
      <c r="D17135" s="84">
        <v>14.59</v>
      </c>
      <c r="E17135" s="522" t="s">
        <v>12890</v>
      </c>
    </row>
    <row r="17136" spans="1:5" ht="13.5" x14ac:dyDescent="0.25">
      <c r="A17136" s="83">
        <v>20068</v>
      </c>
      <c r="B17136" s="83" t="s">
        <v>13741</v>
      </c>
      <c r="C17136" s="83" t="s">
        <v>206</v>
      </c>
      <c r="D17136" s="84">
        <v>20.54</v>
      </c>
      <c r="E17136" s="522" t="s">
        <v>12890</v>
      </c>
    </row>
    <row r="17137" spans="1:5" ht="13.5" x14ac:dyDescent="0.25">
      <c r="A17137" s="83">
        <v>9839</v>
      </c>
      <c r="B17137" s="83" t="s">
        <v>13742</v>
      </c>
      <c r="C17137" s="83" t="s">
        <v>206</v>
      </c>
      <c r="D17137" s="84">
        <v>37.25</v>
      </c>
      <c r="E17137" s="522" t="s">
        <v>12890</v>
      </c>
    </row>
    <row r="17138" spans="1:5" ht="13.5" x14ac:dyDescent="0.25">
      <c r="A17138" s="83">
        <v>9870</v>
      </c>
      <c r="B17138" s="83" t="s">
        <v>13743</v>
      </c>
      <c r="C17138" s="83" t="s">
        <v>206</v>
      </c>
      <c r="D17138" s="84">
        <v>144.94</v>
      </c>
      <c r="E17138" s="522" t="s">
        <v>12890</v>
      </c>
    </row>
    <row r="17139" spans="1:5" ht="13.5" x14ac:dyDescent="0.25">
      <c r="A17139" s="83">
        <v>9867</v>
      </c>
      <c r="B17139" s="83" t="s">
        <v>13744</v>
      </c>
      <c r="C17139" s="83" t="s">
        <v>206</v>
      </c>
      <c r="D17139" s="84">
        <v>5.82</v>
      </c>
      <c r="E17139" s="522" t="s">
        <v>12890</v>
      </c>
    </row>
    <row r="17140" spans="1:5" ht="13.5" x14ac:dyDescent="0.25">
      <c r="A17140" s="83">
        <v>9868</v>
      </c>
      <c r="B17140" s="83" t="s">
        <v>13745</v>
      </c>
      <c r="C17140" s="83" t="s">
        <v>206</v>
      </c>
      <c r="D17140" s="84">
        <v>6.57</v>
      </c>
      <c r="E17140" s="522" t="s">
        <v>12890</v>
      </c>
    </row>
    <row r="17141" spans="1:5" ht="13.5" x14ac:dyDescent="0.25">
      <c r="A17141" s="83">
        <v>9869</v>
      </c>
      <c r="B17141" s="83" t="s">
        <v>13746</v>
      </c>
      <c r="C17141" s="83" t="s">
        <v>206</v>
      </c>
      <c r="D17141" s="84">
        <v>14.18</v>
      </c>
      <c r="E17141" s="522" t="s">
        <v>12890</v>
      </c>
    </row>
    <row r="17142" spans="1:5" ht="13.5" x14ac:dyDescent="0.25">
      <c r="A17142" s="83">
        <v>9874</v>
      </c>
      <c r="B17142" s="83" t="s">
        <v>13747</v>
      </c>
      <c r="C17142" s="83" t="s">
        <v>206</v>
      </c>
      <c r="D17142" s="84">
        <v>22.27</v>
      </c>
      <c r="E17142" s="522" t="s">
        <v>12890</v>
      </c>
    </row>
    <row r="17143" spans="1:5" ht="13.5" x14ac:dyDescent="0.25">
      <c r="A17143" s="83">
        <v>9875</v>
      </c>
      <c r="B17143" s="83" t="s">
        <v>13748</v>
      </c>
      <c r="C17143" s="83" t="s">
        <v>206</v>
      </c>
      <c r="D17143" s="84">
        <v>24.42</v>
      </c>
      <c r="E17143" s="522" t="s">
        <v>12890</v>
      </c>
    </row>
    <row r="17144" spans="1:5" ht="13.5" x14ac:dyDescent="0.25">
      <c r="A17144" s="83">
        <v>9873</v>
      </c>
      <c r="B17144" s="83" t="s">
        <v>13749</v>
      </c>
      <c r="C17144" s="83" t="s">
        <v>206</v>
      </c>
      <c r="D17144" s="84">
        <v>40.18</v>
      </c>
      <c r="E17144" s="522" t="s">
        <v>12890</v>
      </c>
    </row>
    <row r="17145" spans="1:5" ht="13.5" x14ac:dyDescent="0.25">
      <c r="A17145" s="83">
        <v>9871</v>
      </c>
      <c r="B17145" s="83" t="s">
        <v>13750</v>
      </c>
      <c r="C17145" s="83" t="s">
        <v>206</v>
      </c>
      <c r="D17145" s="84">
        <v>66.58</v>
      </c>
      <c r="E17145" s="522" t="s">
        <v>12890</v>
      </c>
    </row>
    <row r="17146" spans="1:5" ht="13.5" x14ac:dyDescent="0.25">
      <c r="A17146" s="83">
        <v>9872</v>
      </c>
      <c r="B17146" s="83" t="s">
        <v>13751</v>
      </c>
      <c r="C17146" s="83" t="s">
        <v>206</v>
      </c>
      <c r="D17146" s="84">
        <v>92.62</v>
      </c>
      <c r="E17146" s="522" t="s">
        <v>12890</v>
      </c>
    </row>
    <row r="17147" spans="1:5" ht="13.5" x14ac:dyDescent="0.25">
      <c r="A17147" s="83">
        <v>7667</v>
      </c>
      <c r="B17147" s="83" t="s">
        <v>12694</v>
      </c>
      <c r="C17147" s="83" t="s">
        <v>206</v>
      </c>
      <c r="D17147" s="84">
        <v>3394.79</v>
      </c>
      <c r="E17147" s="522" t="s">
        <v>12890</v>
      </c>
    </row>
    <row r="17148" spans="1:5" ht="13.5" x14ac:dyDescent="0.25">
      <c r="A17148" s="83">
        <v>7660</v>
      </c>
      <c r="B17148" s="83" t="s">
        <v>12695</v>
      </c>
      <c r="C17148" s="83" t="s">
        <v>206</v>
      </c>
      <c r="D17148" s="84">
        <v>4327.55</v>
      </c>
      <c r="E17148" s="522" t="s">
        <v>12890</v>
      </c>
    </row>
    <row r="17149" spans="1:5" ht="13.5" x14ac:dyDescent="0.25">
      <c r="A17149" s="83">
        <v>7676</v>
      </c>
      <c r="B17149" s="83" t="s">
        <v>12696</v>
      </c>
      <c r="C17149" s="83" t="s">
        <v>206</v>
      </c>
      <c r="D17149" s="84">
        <v>4377.01</v>
      </c>
      <c r="E17149" s="522" t="s">
        <v>12890</v>
      </c>
    </row>
    <row r="17150" spans="1:5" ht="13.5" x14ac:dyDescent="0.25">
      <c r="A17150" s="83">
        <v>12426</v>
      </c>
      <c r="B17150" s="83" t="s">
        <v>12697</v>
      </c>
      <c r="C17150" s="83" t="s">
        <v>225</v>
      </c>
      <c r="D17150" s="84">
        <v>47.61</v>
      </c>
      <c r="E17150" s="522" t="s">
        <v>12890</v>
      </c>
    </row>
    <row r="17151" spans="1:5" ht="13.5" x14ac:dyDescent="0.25">
      <c r="A17151" s="83">
        <v>12425</v>
      </c>
      <c r="B17151" s="83" t="s">
        <v>12698</v>
      </c>
      <c r="C17151" s="83" t="s">
        <v>225</v>
      </c>
      <c r="D17151" s="84">
        <v>65.41</v>
      </c>
      <c r="E17151" s="522" t="s">
        <v>12890</v>
      </c>
    </row>
    <row r="17152" spans="1:5" ht="13.5" x14ac:dyDescent="0.25">
      <c r="A17152" s="83">
        <v>12427</v>
      </c>
      <c r="B17152" s="83" t="s">
        <v>12699</v>
      </c>
      <c r="C17152" s="83" t="s">
        <v>225</v>
      </c>
      <c r="D17152" s="84">
        <v>271.51</v>
      </c>
      <c r="E17152" s="522" t="s">
        <v>12890</v>
      </c>
    </row>
    <row r="17153" spans="1:5" ht="13.5" x14ac:dyDescent="0.25">
      <c r="A17153" s="83">
        <v>12428</v>
      </c>
      <c r="B17153" s="83" t="s">
        <v>12700</v>
      </c>
      <c r="C17153" s="83" t="s">
        <v>225</v>
      </c>
      <c r="D17153" s="84">
        <v>174.27</v>
      </c>
      <c r="E17153" s="522" t="s">
        <v>12890</v>
      </c>
    </row>
    <row r="17154" spans="1:5" ht="13.5" x14ac:dyDescent="0.25">
      <c r="A17154" s="83">
        <v>12430</v>
      </c>
      <c r="B17154" s="83" t="s">
        <v>12701</v>
      </c>
      <c r="C17154" s="83" t="s">
        <v>225</v>
      </c>
      <c r="D17154" s="84">
        <v>58.37</v>
      </c>
      <c r="E17154" s="522" t="s">
        <v>12890</v>
      </c>
    </row>
    <row r="17155" spans="1:5" ht="13.5" x14ac:dyDescent="0.25">
      <c r="A17155" s="83">
        <v>12429</v>
      </c>
      <c r="B17155" s="83" t="s">
        <v>12702</v>
      </c>
      <c r="C17155" s="83" t="s">
        <v>225</v>
      </c>
      <c r="D17155" s="84">
        <v>439.04</v>
      </c>
      <c r="E17155" s="522" t="s">
        <v>12890</v>
      </c>
    </row>
    <row r="17156" spans="1:5" ht="13.5" x14ac:dyDescent="0.25">
      <c r="A17156" s="83">
        <v>12431</v>
      </c>
      <c r="B17156" s="83" t="s">
        <v>12703</v>
      </c>
      <c r="C17156" s="83" t="s">
        <v>225</v>
      </c>
      <c r="D17156" s="84">
        <v>747.17</v>
      </c>
      <c r="E17156" s="522" t="s">
        <v>12890</v>
      </c>
    </row>
    <row r="17157" spans="1:5" ht="13.5" x14ac:dyDescent="0.25">
      <c r="A17157" s="83">
        <v>12432</v>
      </c>
      <c r="B17157" s="83" t="s">
        <v>12704</v>
      </c>
      <c r="C17157" s="83" t="s">
        <v>225</v>
      </c>
      <c r="D17157" s="84">
        <v>153.66999999999999</v>
      </c>
      <c r="E17157" s="522" t="s">
        <v>12890</v>
      </c>
    </row>
    <row r="17158" spans="1:5" ht="13.5" x14ac:dyDescent="0.25">
      <c r="A17158" s="83">
        <v>12434</v>
      </c>
      <c r="B17158" s="83" t="s">
        <v>12705</v>
      </c>
      <c r="C17158" s="83" t="s">
        <v>225</v>
      </c>
      <c r="D17158" s="84">
        <v>50.07</v>
      </c>
      <c r="E17158" s="522" t="s">
        <v>12890</v>
      </c>
    </row>
    <row r="17159" spans="1:5" ht="13.5" x14ac:dyDescent="0.25">
      <c r="A17159" s="83">
        <v>12433</v>
      </c>
      <c r="B17159" s="83" t="s">
        <v>12706</v>
      </c>
      <c r="C17159" s="83" t="s">
        <v>225</v>
      </c>
      <c r="D17159" s="84">
        <v>97.83</v>
      </c>
      <c r="E17159" s="522" t="s">
        <v>12890</v>
      </c>
    </row>
    <row r="17160" spans="1:5" ht="13.5" x14ac:dyDescent="0.25">
      <c r="A17160" s="83">
        <v>12435</v>
      </c>
      <c r="B17160" s="83" t="s">
        <v>12707</v>
      </c>
      <c r="C17160" s="83" t="s">
        <v>225</v>
      </c>
      <c r="D17160" s="84">
        <v>302.75</v>
      </c>
      <c r="E17160" s="522" t="s">
        <v>12890</v>
      </c>
    </row>
    <row r="17161" spans="1:5" ht="13.5" x14ac:dyDescent="0.25">
      <c r="A17161" s="83">
        <v>12437</v>
      </c>
      <c r="B17161" s="83" t="s">
        <v>12708</v>
      </c>
      <c r="C17161" s="83" t="s">
        <v>225</v>
      </c>
      <c r="D17161" s="84">
        <v>244.51</v>
      </c>
      <c r="E17161" s="522" t="s">
        <v>12890</v>
      </c>
    </row>
    <row r="17162" spans="1:5" ht="13.5" x14ac:dyDescent="0.25">
      <c r="A17162" s="83">
        <v>12439</v>
      </c>
      <c r="B17162" s="83" t="s">
        <v>12709</v>
      </c>
      <c r="C17162" s="83" t="s">
        <v>225</v>
      </c>
      <c r="D17162" s="84">
        <v>78.47</v>
      </c>
      <c r="E17162" s="522" t="s">
        <v>12890</v>
      </c>
    </row>
    <row r="17163" spans="1:5" ht="13.5" x14ac:dyDescent="0.25">
      <c r="A17163" s="83">
        <v>12438</v>
      </c>
      <c r="B17163" s="83" t="s">
        <v>12710</v>
      </c>
      <c r="C17163" s="83" t="s">
        <v>225</v>
      </c>
      <c r="D17163" s="84">
        <v>442.49</v>
      </c>
      <c r="E17163" s="522" t="s">
        <v>12890</v>
      </c>
    </row>
    <row r="17164" spans="1:5" ht="13.5" x14ac:dyDescent="0.25">
      <c r="A17164" s="83">
        <v>12436</v>
      </c>
      <c r="B17164" s="83" t="s">
        <v>12711</v>
      </c>
      <c r="C17164" s="83" t="s">
        <v>225</v>
      </c>
      <c r="D17164" s="84">
        <v>558.95000000000005</v>
      </c>
      <c r="E17164" s="522" t="s">
        <v>12890</v>
      </c>
    </row>
    <row r="17165" spans="1:5" ht="13.5" x14ac:dyDescent="0.25">
      <c r="A17165" s="83">
        <v>36357</v>
      </c>
      <c r="B17165" s="83" t="s">
        <v>12712</v>
      </c>
      <c r="C17165" s="83" t="s">
        <v>225</v>
      </c>
      <c r="D17165" s="84">
        <v>143.72999999999999</v>
      </c>
      <c r="E17165" s="522" t="s">
        <v>12890</v>
      </c>
    </row>
    <row r="17166" spans="1:5" ht="13.5" x14ac:dyDescent="0.25">
      <c r="A17166" s="83">
        <v>12424</v>
      </c>
      <c r="B17166" s="83" t="s">
        <v>12713</v>
      </c>
      <c r="C17166" s="83" t="s">
        <v>225</v>
      </c>
      <c r="D17166" s="84">
        <v>100.72</v>
      </c>
      <c r="E17166" s="522" t="s">
        <v>12890</v>
      </c>
    </row>
    <row r="17167" spans="1:5" ht="13.5" x14ac:dyDescent="0.25">
      <c r="A17167" s="83">
        <v>12440</v>
      </c>
      <c r="B17167" s="83" t="s">
        <v>12714</v>
      </c>
      <c r="C17167" s="83" t="s">
        <v>225</v>
      </c>
      <c r="D17167" s="84">
        <v>97.35</v>
      </c>
      <c r="E17167" s="522" t="s">
        <v>12890</v>
      </c>
    </row>
    <row r="17168" spans="1:5" ht="13.5" x14ac:dyDescent="0.25">
      <c r="A17168" s="83">
        <v>9884</v>
      </c>
      <c r="B17168" s="83" t="s">
        <v>12715</v>
      </c>
      <c r="C17168" s="83" t="s">
        <v>225</v>
      </c>
      <c r="D17168" s="84">
        <v>72.62</v>
      </c>
      <c r="E17168" s="522" t="s">
        <v>12890</v>
      </c>
    </row>
    <row r="17169" spans="1:5" ht="13.5" x14ac:dyDescent="0.25">
      <c r="A17169" s="83">
        <v>9888</v>
      </c>
      <c r="B17169" s="83" t="s">
        <v>12716</v>
      </c>
      <c r="C17169" s="83" t="s">
        <v>225</v>
      </c>
      <c r="D17169" s="84">
        <v>58.34</v>
      </c>
      <c r="E17169" s="522" t="s">
        <v>12890</v>
      </c>
    </row>
    <row r="17170" spans="1:5" ht="13.5" x14ac:dyDescent="0.25">
      <c r="A17170" s="83">
        <v>9883</v>
      </c>
      <c r="B17170" s="83" t="s">
        <v>12717</v>
      </c>
      <c r="C17170" s="83" t="s">
        <v>225</v>
      </c>
      <c r="D17170" s="84">
        <v>25.46</v>
      </c>
      <c r="E17170" s="522" t="s">
        <v>12890</v>
      </c>
    </row>
    <row r="17171" spans="1:5" ht="13.5" x14ac:dyDescent="0.25">
      <c r="A17171" s="83">
        <v>9886</v>
      </c>
      <c r="B17171" s="83" t="s">
        <v>12718</v>
      </c>
      <c r="C17171" s="83" t="s">
        <v>225</v>
      </c>
      <c r="D17171" s="84">
        <v>34.869999999999997</v>
      </c>
      <c r="E17171" s="522" t="s">
        <v>12890</v>
      </c>
    </row>
    <row r="17172" spans="1:5" ht="13.5" x14ac:dyDescent="0.25">
      <c r="A17172" s="83">
        <v>9889</v>
      </c>
      <c r="B17172" s="83" t="s">
        <v>12719</v>
      </c>
      <c r="C17172" s="83" t="s">
        <v>225</v>
      </c>
      <c r="D17172" s="84">
        <v>176.67</v>
      </c>
      <c r="E17172" s="522" t="s">
        <v>12890</v>
      </c>
    </row>
    <row r="17173" spans="1:5" ht="13.5" x14ac:dyDescent="0.25">
      <c r="A17173" s="83">
        <v>9887</v>
      </c>
      <c r="B17173" s="83" t="s">
        <v>12720</v>
      </c>
      <c r="C17173" s="83" t="s">
        <v>225</v>
      </c>
      <c r="D17173" s="84">
        <v>106.78</v>
      </c>
      <c r="E17173" s="522" t="s">
        <v>12890</v>
      </c>
    </row>
    <row r="17174" spans="1:5" ht="13.5" x14ac:dyDescent="0.25">
      <c r="A17174" s="83">
        <v>9885</v>
      </c>
      <c r="B17174" s="83" t="s">
        <v>12721</v>
      </c>
      <c r="C17174" s="83" t="s">
        <v>225</v>
      </c>
      <c r="D17174" s="84">
        <v>33.71</v>
      </c>
      <c r="E17174" s="522" t="s">
        <v>12890</v>
      </c>
    </row>
    <row r="17175" spans="1:5" ht="13.5" x14ac:dyDescent="0.25">
      <c r="A17175" s="83">
        <v>9890</v>
      </c>
      <c r="B17175" s="83" t="s">
        <v>12722</v>
      </c>
      <c r="C17175" s="83" t="s">
        <v>225</v>
      </c>
      <c r="D17175" s="84">
        <v>273.7</v>
      </c>
      <c r="E17175" s="522" t="s">
        <v>12890</v>
      </c>
    </row>
    <row r="17176" spans="1:5" ht="13.5" x14ac:dyDescent="0.25">
      <c r="A17176" s="83">
        <v>9891</v>
      </c>
      <c r="B17176" s="83" t="s">
        <v>12723</v>
      </c>
      <c r="C17176" s="83" t="s">
        <v>225</v>
      </c>
      <c r="D17176" s="84">
        <v>384.23</v>
      </c>
      <c r="E17176" s="522" t="s">
        <v>12890</v>
      </c>
    </row>
    <row r="17177" spans="1:5" ht="13.5" x14ac:dyDescent="0.25">
      <c r="A17177" s="83">
        <v>39292</v>
      </c>
      <c r="B17177" s="83" t="s">
        <v>12724</v>
      </c>
      <c r="C17177" s="83" t="s">
        <v>225</v>
      </c>
      <c r="D17177" s="84">
        <v>8.18</v>
      </c>
      <c r="E17177" s="522" t="s">
        <v>12890</v>
      </c>
    </row>
    <row r="17178" spans="1:5" ht="13.5" x14ac:dyDescent="0.25">
      <c r="A17178" s="83">
        <v>39293</v>
      </c>
      <c r="B17178" s="83" t="s">
        <v>12725</v>
      </c>
      <c r="C17178" s="83" t="s">
        <v>225</v>
      </c>
      <c r="D17178" s="84">
        <v>13.19</v>
      </c>
      <c r="E17178" s="522" t="s">
        <v>12890</v>
      </c>
    </row>
    <row r="17179" spans="1:5" ht="13.5" x14ac:dyDescent="0.25">
      <c r="A17179" s="83">
        <v>39294</v>
      </c>
      <c r="B17179" s="83" t="s">
        <v>12726</v>
      </c>
      <c r="C17179" s="83" t="s">
        <v>225</v>
      </c>
      <c r="D17179" s="84">
        <v>13.19</v>
      </c>
      <c r="E17179" s="522" t="s">
        <v>12890</v>
      </c>
    </row>
    <row r="17180" spans="1:5" ht="13.5" x14ac:dyDescent="0.25">
      <c r="A17180" s="83">
        <v>39295</v>
      </c>
      <c r="B17180" s="83" t="s">
        <v>12727</v>
      </c>
      <c r="C17180" s="83" t="s">
        <v>225</v>
      </c>
      <c r="D17180" s="84">
        <v>22.5</v>
      </c>
      <c r="E17180" s="522" t="s">
        <v>12890</v>
      </c>
    </row>
    <row r="17181" spans="1:5" ht="13.5" x14ac:dyDescent="0.25">
      <c r="A17181" s="83">
        <v>36313</v>
      </c>
      <c r="B17181" s="83" t="s">
        <v>13752</v>
      </c>
      <c r="C17181" s="83" t="s">
        <v>225</v>
      </c>
      <c r="D17181" s="84">
        <v>15.04</v>
      </c>
      <c r="E17181" s="522" t="s">
        <v>12890</v>
      </c>
    </row>
    <row r="17182" spans="1:5" ht="13.5" x14ac:dyDescent="0.25">
      <c r="A17182" s="83">
        <v>36316</v>
      </c>
      <c r="B17182" s="83" t="s">
        <v>13753</v>
      </c>
      <c r="C17182" s="83" t="s">
        <v>225</v>
      </c>
      <c r="D17182" s="84">
        <v>23.42</v>
      </c>
      <c r="E17182" s="522" t="s">
        <v>12890</v>
      </c>
    </row>
    <row r="17183" spans="1:5" ht="13.5" x14ac:dyDescent="0.25">
      <c r="A17183" s="83">
        <v>64</v>
      </c>
      <c r="B17183" s="83" t="s">
        <v>12730</v>
      </c>
      <c r="C17183" s="83" t="s">
        <v>225</v>
      </c>
      <c r="D17183" s="84">
        <v>4.66</v>
      </c>
      <c r="E17183" s="522" t="s">
        <v>12890</v>
      </c>
    </row>
    <row r="17184" spans="1:5" ht="13.5" x14ac:dyDescent="0.25">
      <c r="A17184" s="83">
        <v>37423</v>
      </c>
      <c r="B17184" s="83" t="s">
        <v>12731</v>
      </c>
      <c r="C17184" s="83" t="s">
        <v>225</v>
      </c>
      <c r="D17184" s="84">
        <v>11.51</v>
      </c>
      <c r="E17184" s="522" t="s">
        <v>12890</v>
      </c>
    </row>
    <row r="17185" spans="1:5" ht="13.5" x14ac:dyDescent="0.25">
      <c r="A17185" s="83">
        <v>39296</v>
      </c>
      <c r="B17185" s="83" t="s">
        <v>12732</v>
      </c>
      <c r="C17185" s="83" t="s">
        <v>225</v>
      </c>
      <c r="D17185" s="84">
        <v>6.32</v>
      </c>
      <c r="E17185" s="522" t="s">
        <v>12890</v>
      </c>
    </row>
    <row r="17186" spans="1:5" ht="13.5" x14ac:dyDescent="0.25">
      <c r="A17186" s="83">
        <v>39297</v>
      </c>
      <c r="B17186" s="83" t="s">
        <v>12733</v>
      </c>
      <c r="C17186" s="83" t="s">
        <v>225</v>
      </c>
      <c r="D17186" s="84">
        <v>9.0299999999999994</v>
      </c>
      <c r="E17186" s="522" t="s">
        <v>12890</v>
      </c>
    </row>
    <row r="17187" spans="1:5" ht="13.5" x14ac:dyDescent="0.25">
      <c r="A17187" s="83">
        <v>39298</v>
      </c>
      <c r="B17187" s="83" t="s">
        <v>12734</v>
      </c>
      <c r="C17187" s="83" t="s">
        <v>225</v>
      </c>
      <c r="D17187" s="84">
        <v>15.91</v>
      </c>
      <c r="E17187" s="522" t="s">
        <v>12890</v>
      </c>
    </row>
    <row r="17188" spans="1:5" ht="13.5" x14ac:dyDescent="0.25">
      <c r="A17188" s="83">
        <v>39299</v>
      </c>
      <c r="B17188" s="83" t="s">
        <v>12735</v>
      </c>
      <c r="C17188" s="83" t="s">
        <v>225</v>
      </c>
      <c r="D17188" s="84">
        <v>27.07</v>
      </c>
      <c r="E17188" s="522" t="s">
        <v>12890</v>
      </c>
    </row>
    <row r="17189" spans="1:5" ht="13.5" x14ac:dyDescent="0.25">
      <c r="A17189" s="83">
        <v>9892</v>
      </c>
      <c r="B17189" s="83" t="s">
        <v>12736</v>
      </c>
      <c r="C17189" s="83" t="s">
        <v>225</v>
      </c>
      <c r="D17189" s="84">
        <v>10.66</v>
      </c>
      <c r="E17189" s="522" t="s">
        <v>12890</v>
      </c>
    </row>
    <row r="17190" spans="1:5" ht="13.5" x14ac:dyDescent="0.25">
      <c r="A17190" s="83">
        <v>9901</v>
      </c>
      <c r="B17190" s="83" t="s">
        <v>12738</v>
      </c>
      <c r="C17190" s="83" t="s">
        <v>225</v>
      </c>
      <c r="D17190" s="84">
        <v>51.59</v>
      </c>
      <c r="E17190" s="522" t="s">
        <v>12890</v>
      </c>
    </row>
    <row r="17191" spans="1:5" ht="13.5" x14ac:dyDescent="0.25">
      <c r="A17191" s="83">
        <v>9900</v>
      </c>
      <c r="B17191" s="83" t="s">
        <v>12740</v>
      </c>
      <c r="C17191" s="83" t="s">
        <v>225</v>
      </c>
      <c r="D17191" s="84">
        <v>29.89</v>
      </c>
      <c r="E17191" s="522" t="s">
        <v>12890</v>
      </c>
    </row>
    <row r="17192" spans="1:5" ht="13.5" x14ac:dyDescent="0.25">
      <c r="A17192" s="83">
        <v>9899</v>
      </c>
      <c r="B17192" s="83" t="s">
        <v>12742</v>
      </c>
      <c r="C17192" s="83" t="s">
        <v>225</v>
      </c>
      <c r="D17192" s="84">
        <v>13.4</v>
      </c>
      <c r="E17192" s="522" t="s">
        <v>12890</v>
      </c>
    </row>
    <row r="17193" spans="1:5" ht="13.5" x14ac:dyDescent="0.25">
      <c r="A17193" s="83">
        <v>9908</v>
      </c>
      <c r="B17193" s="83" t="s">
        <v>12744</v>
      </c>
      <c r="C17193" s="83" t="s">
        <v>225</v>
      </c>
      <c r="D17193" s="84">
        <v>602.57000000000005</v>
      </c>
      <c r="E17193" s="522" t="s">
        <v>12890</v>
      </c>
    </row>
    <row r="17194" spans="1:5" ht="13.5" x14ac:dyDescent="0.25">
      <c r="A17194" s="83">
        <v>9905</v>
      </c>
      <c r="B17194" s="83" t="s">
        <v>12745</v>
      </c>
      <c r="C17194" s="83" t="s">
        <v>225</v>
      </c>
      <c r="D17194" s="84">
        <v>10.48</v>
      </c>
      <c r="E17194" s="522" t="s">
        <v>12890</v>
      </c>
    </row>
    <row r="17195" spans="1:5" ht="13.5" x14ac:dyDescent="0.25">
      <c r="A17195" s="83">
        <v>9906</v>
      </c>
      <c r="B17195" s="83" t="s">
        <v>12746</v>
      </c>
      <c r="C17195" s="83" t="s">
        <v>225</v>
      </c>
      <c r="D17195" s="84">
        <v>12.64</v>
      </c>
      <c r="E17195" s="522" t="s">
        <v>12890</v>
      </c>
    </row>
    <row r="17196" spans="1:5" ht="13.5" x14ac:dyDescent="0.25">
      <c r="A17196" s="83">
        <v>9895</v>
      </c>
      <c r="B17196" s="83" t="s">
        <v>12747</v>
      </c>
      <c r="C17196" s="83" t="s">
        <v>225</v>
      </c>
      <c r="D17196" s="84">
        <v>21.29</v>
      </c>
      <c r="E17196" s="522" t="s">
        <v>12890</v>
      </c>
    </row>
    <row r="17197" spans="1:5" ht="13.5" x14ac:dyDescent="0.25">
      <c r="A17197" s="83">
        <v>9894</v>
      </c>
      <c r="B17197" s="83" t="s">
        <v>12748</v>
      </c>
      <c r="C17197" s="83" t="s">
        <v>225</v>
      </c>
      <c r="D17197" s="84">
        <v>40.94</v>
      </c>
      <c r="E17197" s="522" t="s">
        <v>12890</v>
      </c>
    </row>
    <row r="17198" spans="1:5" ht="13.5" x14ac:dyDescent="0.25">
      <c r="A17198" s="83">
        <v>9897</v>
      </c>
      <c r="B17198" s="83" t="s">
        <v>12749</v>
      </c>
      <c r="C17198" s="83" t="s">
        <v>225</v>
      </c>
      <c r="D17198" s="84">
        <v>43.72</v>
      </c>
      <c r="E17198" s="522" t="s">
        <v>12890</v>
      </c>
    </row>
    <row r="17199" spans="1:5" ht="13.5" x14ac:dyDescent="0.25">
      <c r="A17199" s="83">
        <v>9910</v>
      </c>
      <c r="B17199" s="83" t="s">
        <v>12750</v>
      </c>
      <c r="C17199" s="83" t="s">
        <v>225</v>
      </c>
      <c r="D17199" s="84">
        <v>113.74</v>
      </c>
      <c r="E17199" s="522" t="s">
        <v>12890</v>
      </c>
    </row>
    <row r="17200" spans="1:5" ht="13.5" x14ac:dyDescent="0.25">
      <c r="A17200" s="83">
        <v>9909</v>
      </c>
      <c r="B17200" s="83" t="s">
        <v>12751</v>
      </c>
      <c r="C17200" s="83" t="s">
        <v>225</v>
      </c>
      <c r="D17200" s="84">
        <v>231.64</v>
      </c>
      <c r="E17200" s="522" t="s">
        <v>12890</v>
      </c>
    </row>
    <row r="17201" spans="1:5" ht="13.5" x14ac:dyDescent="0.25">
      <c r="A17201" s="83">
        <v>9907</v>
      </c>
      <c r="B17201" s="83" t="s">
        <v>12752</v>
      </c>
      <c r="C17201" s="83" t="s">
        <v>225</v>
      </c>
      <c r="D17201" s="84">
        <v>273.5</v>
      </c>
      <c r="E17201" s="522" t="s">
        <v>12890</v>
      </c>
    </row>
    <row r="17202" spans="1:5" ht="13.5" x14ac:dyDescent="0.25">
      <c r="A17202" s="83">
        <v>20973</v>
      </c>
      <c r="B17202" s="83" t="s">
        <v>12753</v>
      </c>
      <c r="C17202" s="83" t="s">
        <v>225</v>
      </c>
      <c r="D17202" s="84">
        <v>116.36</v>
      </c>
      <c r="E17202" s="522" t="s">
        <v>12890</v>
      </c>
    </row>
    <row r="17203" spans="1:5" ht="13.5" x14ac:dyDescent="0.25">
      <c r="A17203" s="83">
        <v>20974</v>
      </c>
      <c r="B17203" s="83" t="s">
        <v>12754</v>
      </c>
      <c r="C17203" s="83" t="s">
        <v>225</v>
      </c>
      <c r="D17203" s="84">
        <v>166.47</v>
      </c>
      <c r="E17203" s="522" t="s">
        <v>12890</v>
      </c>
    </row>
    <row r="17204" spans="1:5" ht="13.5" x14ac:dyDescent="0.25">
      <c r="A17204" s="83">
        <v>37989</v>
      </c>
      <c r="B17204" s="83" t="s">
        <v>12755</v>
      </c>
      <c r="C17204" s="83" t="s">
        <v>225</v>
      </c>
      <c r="D17204" s="84">
        <v>16.27</v>
      </c>
      <c r="E17204" s="522" t="s">
        <v>12890</v>
      </c>
    </row>
    <row r="17205" spans="1:5" ht="13.5" x14ac:dyDescent="0.25">
      <c r="A17205" s="83">
        <v>37990</v>
      </c>
      <c r="B17205" s="83" t="s">
        <v>12756</v>
      </c>
      <c r="C17205" s="83" t="s">
        <v>225</v>
      </c>
      <c r="D17205" s="84">
        <v>17.940000000000001</v>
      </c>
      <c r="E17205" s="522" t="s">
        <v>12890</v>
      </c>
    </row>
    <row r="17206" spans="1:5" ht="13.5" x14ac:dyDescent="0.25">
      <c r="A17206" s="83">
        <v>37991</v>
      </c>
      <c r="B17206" s="83" t="s">
        <v>12757</v>
      </c>
      <c r="C17206" s="83" t="s">
        <v>225</v>
      </c>
      <c r="D17206" s="84">
        <v>23.88</v>
      </c>
      <c r="E17206" s="522" t="s">
        <v>12890</v>
      </c>
    </row>
    <row r="17207" spans="1:5" ht="13.5" x14ac:dyDescent="0.25">
      <c r="A17207" s="83">
        <v>37992</v>
      </c>
      <c r="B17207" s="83" t="s">
        <v>12758</v>
      </c>
      <c r="C17207" s="83" t="s">
        <v>225</v>
      </c>
      <c r="D17207" s="84">
        <v>37.06</v>
      </c>
      <c r="E17207" s="522" t="s">
        <v>12890</v>
      </c>
    </row>
    <row r="17208" spans="1:5" ht="13.5" x14ac:dyDescent="0.25">
      <c r="A17208" s="83">
        <v>37993</v>
      </c>
      <c r="B17208" s="83" t="s">
        <v>12759</v>
      </c>
      <c r="C17208" s="83" t="s">
        <v>225</v>
      </c>
      <c r="D17208" s="84">
        <v>56.23</v>
      </c>
      <c r="E17208" s="522" t="s">
        <v>12890</v>
      </c>
    </row>
    <row r="17209" spans="1:5" ht="13.5" x14ac:dyDescent="0.25">
      <c r="A17209" s="83">
        <v>37994</v>
      </c>
      <c r="B17209" s="83" t="s">
        <v>12760</v>
      </c>
      <c r="C17209" s="83" t="s">
        <v>225</v>
      </c>
      <c r="D17209" s="84">
        <v>133.88999999999999</v>
      </c>
      <c r="E17209" s="522" t="s">
        <v>12890</v>
      </c>
    </row>
    <row r="17210" spans="1:5" ht="13.5" x14ac:dyDescent="0.25">
      <c r="A17210" s="83">
        <v>37995</v>
      </c>
      <c r="B17210" s="83" t="s">
        <v>12761</v>
      </c>
      <c r="C17210" s="83" t="s">
        <v>225</v>
      </c>
      <c r="D17210" s="84">
        <v>174.52</v>
      </c>
      <c r="E17210" s="522" t="s">
        <v>12890</v>
      </c>
    </row>
    <row r="17211" spans="1:5" ht="13.5" x14ac:dyDescent="0.25">
      <c r="A17211" s="83">
        <v>37996</v>
      </c>
      <c r="B17211" s="83" t="s">
        <v>12762</v>
      </c>
      <c r="C17211" s="83" t="s">
        <v>225</v>
      </c>
      <c r="D17211" s="84">
        <v>265.74</v>
      </c>
      <c r="E17211" s="522" t="s">
        <v>12890</v>
      </c>
    </row>
    <row r="17212" spans="1:5" ht="13.5" x14ac:dyDescent="0.25">
      <c r="A17212" s="83">
        <v>13883</v>
      </c>
      <c r="B17212" s="83" t="s">
        <v>12763</v>
      </c>
      <c r="C17212" s="83" t="s">
        <v>225</v>
      </c>
      <c r="D17212" s="84">
        <v>124216.22</v>
      </c>
      <c r="E17212" s="522" t="s">
        <v>12890</v>
      </c>
    </row>
    <row r="17213" spans="1:5" ht="13.5" x14ac:dyDescent="0.25">
      <c r="A17213" s="83">
        <v>38604</v>
      </c>
      <c r="B17213" s="83" t="s">
        <v>12764</v>
      </c>
      <c r="C17213" s="83" t="s">
        <v>225</v>
      </c>
      <c r="D17213" s="84">
        <v>154709.66</v>
      </c>
      <c r="E17213" s="522" t="s">
        <v>12890</v>
      </c>
    </row>
    <row r="17214" spans="1:5" ht="13.5" x14ac:dyDescent="0.25">
      <c r="A17214" s="83">
        <v>10601</v>
      </c>
      <c r="B17214" s="83" t="s">
        <v>12765</v>
      </c>
      <c r="C17214" s="83" t="s">
        <v>225</v>
      </c>
      <c r="D17214" s="84">
        <v>3009411.44</v>
      </c>
      <c r="E17214" s="522" t="s">
        <v>12890</v>
      </c>
    </row>
    <row r="17215" spans="1:5" ht="13.5" x14ac:dyDescent="0.25">
      <c r="A17215" s="83">
        <v>44469</v>
      </c>
      <c r="B17215" s="83" t="s">
        <v>12766</v>
      </c>
      <c r="C17215" s="83" t="s">
        <v>225</v>
      </c>
      <c r="D17215" s="84">
        <v>7923674.1100000003</v>
      </c>
      <c r="E17215" s="522" t="s">
        <v>12890</v>
      </c>
    </row>
    <row r="17216" spans="1:5" ht="13.5" x14ac:dyDescent="0.25">
      <c r="A17216" s="83">
        <v>13894</v>
      </c>
      <c r="B17216" s="83" t="s">
        <v>12767</v>
      </c>
      <c r="C17216" s="83" t="s">
        <v>225</v>
      </c>
      <c r="D17216" s="84">
        <v>392649.25</v>
      </c>
      <c r="E17216" s="522" t="s">
        <v>12890</v>
      </c>
    </row>
    <row r="17217" spans="1:5" ht="13.5" x14ac:dyDescent="0.25">
      <c r="A17217" s="83">
        <v>13895</v>
      </c>
      <c r="B17217" s="83" t="s">
        <v>12768</v>
      </c>
      <c r="C17217" s="83" t="s">
        <v>225</v>
      </c>
      <c r="D17217" s="84">
        <v>527982.35</v>
      </c>
      <c r="E17217" s="522" t="s">
        <v>12890</v>
      </c>
    </row>
    <row r="17218" spans="1:5" ht="13.5" x14ac:dyDescent="0.25">
      <c r="A17218" s="83">
        <v>13892</v>
      </c>
      <c r="B17218" s="83" t="s">
        <v>12769</v>
      </c>
      <c r="C17218" s="83" t="s">
        <v>225</v>
      </c>
      <c r="D17218" s="84">
        <v>647029.46</v>
      </c>
      <c r="E17218" s="522" t="s">
        <v>12890</v>
      </c>
    </row>
    <row r="17219" spans="1:5" ht="13.5" x14ac:dyDescent="0.25">
      <c r="A17219" s="83">
        <v>9914</v>
      </c>
      <c r="B17219" s="83" t="s">
        <v>12770</v>
      </c>
      <c r="C17219" s="83" t="s">
        <v>225</v>
      </c>
      <c r="D17219" s="84">
        <v>700000</v>
      </c>
      <c r="E17219" s="522" t="s">
        <v>12890</v>
      </c>
    </row>
    <row r="17220" spans="1:5" ht="13.5" x14ac:dyDescent="0.25">
      <c r="A17220" s="83">
        <v>36485</v>
      </c>
      <c r="B17220" s="83" t="s">
        <v>12771</v>
      </c>
      <c r="C17220" s="83" t="s">
        <v>225</v>
      </c>
      <c r="D17220" s="84">
        <v>650997.5</v>
      </c>
      <c r="E17220" s="522" t="s">
        <v>12890</v>
      </c>
    </row>
    <row r="17221" spans="1:5" ht="13.5" x14ac:dyDescent="0.25">
      <c r="A17221" s="83">
        <v>9912</v>
      </c>
      <c r="B17221" s="83" t="s">
        <v>12772</v>
      </c>
      <c r="C17221" s="83" t="s">
        <v>225</v>
      </c>
      <c r="D17221" s="84">
        <v>2450000</v>
      </c>
      <c r="E17221" s="522" t="s">
        <v>12890</v>
      </c>
    </row>
    <row r="17222" spans="1:5" ht="13.5" x14ac:dyDescent="0.25">
      <c r="A17222" s="83">
        <v>9921</v>
      </c>
      <c r="B17222" s="83" t="s">
        <v>12773</v>
      </c>
      <c r="C17222" s="83" t="s">
        <v>225</v>
      </c>
      <c r="D17222" s="84">
        <v>1263825.8799999999</v>
      </c>
      <c r="E17222" s="522" t="s">
        <v>12890</v>
      </c>
    </row>
    <row r="17223" spans="1:5" ht="13.5" x14ac:dyDescent="0.25">
      <c r="A17223" s="83">
        <v>21112</v>
      </c>
      <c r="B17223" s="83" t="s">
        <v>12774</v>
      </c>
      <c r="C17223" s="83" t="s">
        <v>225</v>
      </c>
      <c r="D17223" s="84">
        <v>221.27</v>
      </c>
      <c r="E17223" s="522" t="s">
        <v>12890</v>
      </c>
    </row>
    <row r="17224" spans="1:5" ht="13.5" x14ac:dyDescent="0.25">
      <c r="A17224" s="83">
        <v>10228</v>
      </c>
      <c r="B17224" s="83" t="s">
        <v>12775</v>
      </c>
      <c r="C17224" s="83" t="s">
        <v>225</v>
      </c>
      <c r="D17224" s="84">
        <v>257.05</v>
      </c>
      <c r="E17224" s="522" t="s">
        <v>12890</v>
      </c>
    </row>
    <row r="17225" spans="1:5" ht="13.5" x14ac:dyDescent="0.25">
      <c r="A17225" s="83">
        <v>11781</v>
      </c>
      <c r="B17225" s="83" t="s">
        <v>12776</v>
      </c>
      <c r="C17225" s="83" t="s">
        <v>225</v>
      </c>
      <c r="D17225" s="84">
        <v>208.24</v>
      </c>
      <c r="E17225" s="522" t="s">
        <v>12890</v>
      </c>
    </row>
    <row r="17226" spans="1:5" ht="13.5" x14ac:dyDescent="0.25">
      <c r="A17226" s="83">
        <v>37588</v>
      </c>
      <c r="B17226" s="83" t="s">
        <v>12777</v>
      </c>
      <c r="C17226" s="83" t="s">
        <v>225</v>
      </c>
      <c r="D17226" s="84">
        <v>55.54</v>
      </c>
      <c r="E17226" s="522" t="s">
        <v>12890</v>
      </c>
    </row>
    <row r="17227" spans="1:5" ht="13.5" x14ac:dyDescent="0.25">
      <c r="A17227" s="83">
        <v>11746</v>
      </c>
      <c r="B17227" s="83" t="s">
        <v>12778</v>
      </c>
      <c r="C17227" s="83" t="s">
        <v>225</v>
      </c>
      <c r="D17227" s="84">
        <v>88.26</v>
      </c>
      <c r="E17227" s="522" t="s">
        <v>12890</v>
      </c>
    </row>
    <row r="17228" spans="1:5" ht="13.5" x14ac:dyDescent="0.25">
      <c r="A17228" s="83">
        <v>11751</v>
      </c>
      <c r="B17228" s="83" t="s">
        <v>12779</v>
      </c>
      <c r="C17228" s="83" t="s">
        <v>225</v>
      </c>
      <c r="D17228" s="84">
        <v>158.52000000000001</v>
      </c>
      <c r="E17228" s="522" t="s">
        <v>12890</v>
      </c>
    </row>
    <row r="17229" spans="1:5" ht="13.5" x14ac:dyDescent="0.25">
      <c r="A17229" s="83">
        <v>11750</v>
      </c>
      <c r="B17229" s="83" t="s">
        <v>12780</v>
      </c>
      <c r="C17229" s="83" t="s">
        <v>225</v>
      </c>
      <c r="D17229" s="84">
        <v>131.55000000000001</v>
      </c>
      <c r="E17229" s="522" t="s">
        <v>12890</v>
      </c>
    </row>
    <row r="17230" spans="1:5" ht="13.5" x14ac:dyDescent="0.25">
      <c r="A17230" s="83">
        <v>11748</v>
      </c>
      <c r="B17230" s="83" t="s">
        <v>12781</v>
      </c>
      <c r="C17230" s="83" t="s">
        <v>225</v>
      </c>
      <c r="D17230" s="84">
        <v>56.64</v>
      </c>
      <c r="E17230" s="522" t="s">
        <v>12890</v>
      </c>
    </row>
    <row r="17231" spans="1:5" ht="13.5" x14ac:dyDescent="0.25">
      <c r="A17231" s="83">
        <v>11747</v>
      </c>
      <c r="B17231" s="83" t="s">
        <v>12782</v>
      </c>
      <c r="C17231" s="83" t="s">
        <v>225</v>
      </c>
      <c r="D17231" s="84">
        <v>244.44</v>
      </c>
      <c r="E17231" s="522" t="s">
        <v>12890</v>
      </c>
    </row>
    <row r="17232" spans="1:5" ht="13.5" x14ac:dyDescent="0.25">
      <c r="A17232" s="83">
        <v>11749</v>
      </c>
      <c r="B17232" s="83" t="s">
        <v>12783</v>
      </c>
      <c r="C17232" s="83" t="s">
        <v>225</v>
      </c>
      <c r="D17232" s="84">
        <v>65.38</v>
      </c>
      <c r="E17232" s="522" t="s">
        <v>12890</v>
      </c>
    </row>
    <row r="17233" spans="1:5" ht="13.5" x14ac:dyDescent="0.25">
      <c r="A17233" s="83">
        <v>10236</v>
      </c>
      <c r="B17233" s="83" t="s">
        <v>12784</v>
      </c>
      <c r="C17233" s="83" t="s">
        <v>225</v>
      </c>
      <c r="D17233" s="84">
        <v>96.09</v>
      </c>
      <c r="E17233" s="522" t="s">
        <v>12890</v>
      </c>
    </row>
    <row r="17234" spans="1:5" ht="13.5" x14ac:dyDescent="0.25">
      <c r="A17234" s="83">
        <v>10233</v>
      </c>
      <c r="B17234" s="83" t="s">
        <v>12785</v>
      </c>
      <c r="C17234" s="83" t="s">
        <v>225</v>
      </c>
      <c r="D17234" s="84">
        <v>90.05</v>
      </c>
      <c r="E17234" s="522" t="s">
        <v>12890</v>
      </c>
    </row>
    <row r="17235" spans="1:5" ht="13.5" x14ac:dyDescent="0.25">
      <c r="A17235" s="83">
        <v>10234</v>
      </c>
      <c r="B17235" s="83" t="s">
        <v>12786</v>
      </c>
      <c r="C17235" s="83" t="s">
        <v>225</v>
      </c>
      <c r="D17235" s="84">
        <v>56.72</v>
      </c>
      <c r="E17235" s="522" t="s">
        <v>12890</v>
      </c>
    </row>
    <row r="17236" spans="1:5" ht="13.5" x14ac:dyDescent="0.25">
      <c r="A17236" s="83">
        <v>10231</v>
      </c>
      <c r="B17236" s="83" t="s">
        <v>12787</v>
      </c>
      <c r="C17236" s="83" t="s">
        <v>225</v>
      </c>
      <c r="D17236" s="84">
        <v>260.12</v>
      </c>
      <c r="E17236" s="522" t="s">
        <v>12890</v>
      </c>
    </row>
    <row r="17237" spans="1:5" ht="13.5" x14ac:dyDescent="0.25">
      <c r="A17237" s="83">
        <v>10232</v>
      </c>
      <c r="B17237" s="83" t="s">
        <v>12788</v>
      </c>
      <c r="C17237" s="83" t="s">
        <v>225</v>
      </c>
      <c r="D17237" s="84">
        <v>145.56</v>
      </c>
      <c r="E17237" s="522" t="s">
        <v>12890</v>
      </c>
    </row>
    <row r="17238" spans="1:5" ht="13.5" x14ac:dyDescent="0.25">
      <c r="A17238" s="83">
        <v>10229</v>
      </c>
      <c r="B17238" s="83" t="s">
        <v>12789</v>
      </c>
      <c r="C17238" s="83" t="s">
        <v>225</v>
      </c>
      <c r="D17238" s="84">
        <v>51.3</v>
      </c>
      <c r="E17238" s="522" t="s">
        <v>12890</v>
      </c>
    </row>
    <row r="17239" spans="1:5" ht="13.5" x14ac:dyDescent="0.25">
      <c r="A17239" s="83">
        <v>10235</v>
      </c>
      <c r="B17239" s="83" t="s">
        <v>12790</v>
      </c>
      <c r="C17239" s="83" t="s">
        <v>225</v>
      </c>
      <c r="D17239" s="84">
        <v>356.59</v>
      </c>
      <c r="E17239" s="522" t="s">
        <v>12890</v>
      </c>
    </row>
    <row r="17240" spans="1:5" ht="13.5" x14ac:dyDescent="0.25">
      <c r="A17240" s="83">
        <v>10230</v>
      </c>
      <c r="B17240" s="83" t="s">
        <v>12791</v>
      </c>
      <c r="C17240" s="83" t="s">
        <v>225</v>
      </c>
      <c r="D17240" s="84">
        <v>627.57000000000005</v>
      </c>
      <c r="E17240" s="522" t="s">
        <v>12890</v>
      </c>
    </row>
    <row r="17241" spans="1:5" ht="13.5" x14ac:dyDescent="0.25">
      <c r="A17241" s="83">
        <v>10409</v>
      </c>
      <c r="B17241" s="83" t="s">
        <v>12792</v>
      </c>
      <c r="C17241" s="83" t="s">
        <v>225</v>
      </c>
      <c r="D17241" s="84">
        <v>186.44</v>
      </c>
      <c r="E17241" s="522" t="s">
        <v>12890</v>
      </c>
    </row>
    <row r="17242" spans="1:5" ht="13.5" x14ac:dyDescent="0.25">
      <c r="A17242" s="83">
        <v>10411</v>
      </c>
      <c r="B17242" s="83" t="s">
        <v>12793</v>
      </c>
      <c r="C17242" s="83" t="s">
        <v>225</v>
      </c>
      <c r="D17242" s="84">
        <v>166.83</v>
      </c>
      <c r="E17242" s="522" t="s">
        <v>12890</v>
      </c>
    </row>
    <row r="17243" spans="1:5" ht="13.5" x14ac:dyDescent="0.25">
      <c r="A17243" s="83">
        <v>10404</v>
      </c>
      <c r="B17243" s="83" t="s">
        <v>12794</v>
      </c>
      <c r="C17243" s="83" t="s">
        <v>225</v>
      </c>
      <c r="D17243" s="84">
        <v>67.66</v>
      </c>
      <c r="E17243" s="522" t="s">
        <v>12890</v>
      </c>
    </row>
    <row r="17244" spans="1:5" ht="13.5" x14ac:dyDescent="0.25">
      <c r="A17244" s="83">
        <v>10410</v>
      </c>
      <c r="B17244" s="83" t="s">
        <v>12795</v>
      </c>
      <c r="C17244" s="83" t="s">
        <v>225</v>
      </c>
      <c r="D17244" s="84">
        <v>111.44</v>
      </c>
      <c r="E17244" s="522" t="s">
        <v>12890</v>
      </c>
    </row>
    <row r="17245" spans="1:5" ht="13.5" x14ac:dyDescent="0.25">
      <c r="A17245" s="83">
        <v>10405</v>
      </c>
      <c r="B17245" s="83" t="s">
        <v>12796</v>
      </c>
      <c r="C17245" s="83" t="s">
        <v>225</v>
      </c>
      <c r="D17245" s="84">
        <v>373.54</v>
      </c>
      <c r="E17245" s="522" t="s">
        <v>12890</v>
      </c>
    </row>
    <row r="17246" spans="1:5" ht="13.5" x14ac:dyDescent="0.25">
      <c r="A17246" s="83">
        <v>10408</v>
      </c>
      <c r="B17246" s="83" t="s">
        <v>12797</v>
      </c>
      <c r="C17246" s="83" t="s">
        <v>225</v>
      </c>
      <c r="D17246" s="84">
        <v>261.20999999999998</v>
      </c>
      <c r="E17246" s="522" t="s">
        <v>12890</v>
      </c>
    </row>
    <row r="17247" spans="1:5" ht="13.5" x14ac:dyDescent="0.25">
      <c r="A17247" s="83">
        <v>10412</v>
      </c>
      <c r="B17247" s="83" t="s">
        <v>12798</v>
      </c>
      <c r="C17247" s="83" t="s">
        <v>225</v>
      </c>
      <c r="D17247" s="84">
        <v>81.99</v>
      </c>
      <c r="E17247" s="522" t="s">
        <v>12890</v>
      </c>
    </row>
    <row r="17248" spans="1:5" ht="13.5" x14ac:dyDescent="0.25">
      <c r="A17248" s="83">
        <v>10406</v>
      </c>
      <c r="B17248" s="83" t="s">
        <v>12799</v>
      </c>
      <c r="C17248" s="83" t="s">
        <v>225</v>
      </c>
      <c r="D17248" s="84">
        <v>515.94000000000005</v>
      </c>
      <c r="E17248" s="522" t="s">
        <v>12890</v>
      </c>
    </row>
    <row r="17249" spans="1:5" ht="13.5" x14ac:dyDescent="0.25">
      <c r="A17249" s="83">
        <v>10407</v>
      </c>
      <c r="B17249" s="83" t="s">
        <v>12800</v>
      </c>
      <c r="C17249" s="83" t="s">
        <v>225</v>
      </c>
      <c r="D17249" s="84">
        <v>800.22</v>
      </c>
      <c r="E17249" s="522" t="s">
        <v>12890</v>
      </c>
    </row>
    <row r="17250" spans="1:5" ht="13.5" x14ac:dyDescent="0.25">
      <c r="A17250" s="83">
        <v>10416</v>
      </c>
      <c r="B17250" s="83" t="s">
        <v>12801</v>
      </c>
      <c r="C17250" s="83" t="s">
        <v>225</v>
      </c>
      <c r="D17250" s="84">
        <v>99.26</v>
      </c>
      <c r="E17250" s="522" t="s">
        <v>12890</v>
      </c>
    </row>
    <row r="17251" spans="1:5" ht="13.5" x14ac:dyDescent="0.25">
      <c r="A17251" s="83">
        <v>10419</v>
      </c>
      <c r="B17251" s="83" t="s">
        <v>12802</v>
      </c>
      <c r="C17251" s="83" t="s">
        <v>225</v>
      </c>
      <c r="D17251" s="84">
        <v>86.15</v>
      </c>
      <c r="E17251" s="522" t="s">
        <v>12890</v>
      </c>
    </row>
    <row r="17252" spans="1:5" ht="13.5" x14ac:dyDescent="0.25">
      <c r="A17252" s="83">
        <v>21092</v>
      </c>
      <c r="B17252" s="83" t="s">
        <v>12803</v>
      </c>
      <c r="C17252" s="83" t="s">
        <v>225</v>
      </c>
      <c r="D17252" s="84">
        <v>49.25</v>
      </c>
      <c r="E17252" s="522" t="s">
        <v>12890</v>
      </c>
    </row>
    <row r="17253" spans="1:5" ht="13.5" x14ac:dyDescent="0.25">
      <c r="A17253" s="83">
        <v>10418</v>
      </c>
      <c r="B17253" s="83" t="s">
        <v>12804</v>
      </c>
      <c r="C17253" s="83" t="s">
        <v>225</v>
      </c>
      <c r="D17253" s="84">
        <v>57.43</v>
      </c>
      <c r="E17253" s="522" t="s">
        <v>12890</v>
      </c>
    </row>
    <row r="17254" spans="1:5" ht="13.5" x14ac:dyDescent="0.25">
      <c r="A17254" s="83">
        <v>12657</v>
      </c>
      <c r="B17254" s="83" t="s">
        <v>12805</v>
      </c>
      <c r="C17254" s="83" t="s">
        <v>225</v>
      </c>
      <c r="D17254" s="84">
        <v>231.75</v>
      </c>
      <c r="E17254" s="522" t="s">
        <v>12890</v>
      </c>
    </row>
    <row r="17255" spans="1:5" ht="13.5" x14ac:dyDescent="0.25">
      <c r="A17255" s="83">
        <v>10417</v>
      </c>
      <c r="B17255" s="83" t="s">
        <v>12806</v>
      </c>
      <c r="C17255" s="83" t="s">
        <v>225</v>
      </c>
      <c r="D17255" s="84">
        <v>144.62</v>
      </c>
      <c r="E17255" s="522" t="s">
        <v>12890</v>
      </c>
    </row>
    <row r="17256" spans="1:5" ht="13.5" x14ac:dyDescent="0.25">
      <c r="A17256" s="83">
        <v>10413</v>
      </c>
      <c r="B17256" s="83" t="s">
        <v>12807</v>
      </c>
      <c r="C17256" s="83" t="s">
        <v>225</v>
      </c>
      <c r="D17256" s="84">
        <v>52.56</v>
      </c>
      <c r="E17256" s="522" t="s">
        <v>12890</v>
      </c>
    </row>
    <row r="17257" spans="1:5" ht="13.5" x14ac:dyDescent="0.25">
      <c r="A17257" s="83">
        <v>10414</v>
      </c>
      <c r="B17257" s="83" t="s">
        <v>12808</v>
      </c>
      <c r="C17257" s="83" t="s">
        <v>225</v>
      </c>
      <c r="D17257" s="84">
        <v>316.47000000000003</v>
      </c>
      <c r="E17257" s="522" t="s">
        <v>12890</v>
      </c>
    </row>
    <row r="17258" spans="1:5" ht="13.5" x14ac:dyDescent="0.25">
      <c r="A17258" s="83">
        <v>10415</v>
      </c>
      <c r="B17258" s="83" t="s">
        <v>12809</v>
      </c>
      <c r="C17258" s="83" t="s">
        <v>225</v>
      </c>
      <c r="D17258" s="84">
        <v>549.25</v>
      </c>
      <c r="E17258" s="522" t="s">
        <v>12890</v>
      </c>
    </row>
    <row r="17259" spans="1:5" ht="13.5" x14ac:dyDescent="0.25">
      <c r="A17259" s="83">
        <v>38643</v>
      </c>
      <c r="B17259" s="83" t="s">
        <v>12810</v>
      </c>
      <c r="C17259" s="83" t="s">
        <v>225</v>
      </c>
      <c r="D17259" s="84">
        <v>44.14</v>
      </c>
      <c r="E17259" s="522" t="s">
        <v>12890</v>
      </c>
    </row>
    <row r="17260" spans="1:5" ht="13.5" x14ac:dyDescent="0.25">
      <c r="A17260" s="83">
        <v>6157</v>
      </c>
      <c r="B17260" s="83" t="s">
        <v>12811</v>
      </c>
      <c r="C17260" s="83" t="s">
        <v>225</v>
      </c>
      <c r="D17260" s="84">
        <v>60.3</v>
      </c>
      <c r="E17260" s="522" t="s">
        <v>12890</v>
      </c>
    </row>
    <row r="17261" spans="1:5" ht="13.5" x14ac:dyDescent="0.25">
      <c r="A17261" s="83">
        <v>6158</v>
      </c>
      <c r="B17261" s="83" t="s">
        <v>12813</v>
      </c>
      <c r="C17261" s="83" t="s">
        <v>225</v>
      </c>
      <c r="D17261" s="84">
        <v>7.22</v>
      </c>
      <c r="E17261" s="522" t="s">
        <v>12890</v>
      </c>
    </row>
    <row r="17262" spans="1:5" ht="13.5" x14ac:dyDescent="0.25">
      <c r="A17262" s="83">
        <v>6153</v>
      </c>
      <c r="B17262" s="83" t="s">
        <v>12814</v>
      </c>
      <c r="C17262" s="83" t="s">
        <v>225</v>
      </c>
      <c r="D17262" s="84">
        <v>4.97</v>
      </c>
      <c r="E17262" s="522" t="s">
        <v>12890</v>
      </c>
    </row>
    <row r="17263" spans="1:5" ht="13.5" x14ac:dyDescent="0.25">
      <c r="A17263" s="83">
        <v>6156</v>
      </c>
      <c r="B17263" s="83" t="s">
        <v>12815</v>
      </c>
      <c r="C17263" s="83" t="s">
        <v>225</v>
      </c>
      <c r="D17263" s="84">
        <v>6.19</v>
      </c>
      <c r="E17263" s="522" t="s">
        <v>12890</v>
      </c>
    </row>
    <row r="17264" spans="1:5" ht="13.5" x14ac:dyDescent="0.25">
      <c r="A17264" s="83">
        <v>6154</v>
      </c>
      <c r="B17264" s="83" t="s">
        <v>12816</v>
      </c>
      <c r="C17264" s="83" t="s">
        <v>225</v>
      </c>
      <c r="D17264" s="84">
        <v>8.83</v>
      </c>
      <c r="E17264" s="522" t="s">
        <v>12890</v>
      </c>
    </row>
    <row r="17265" spans="1:5" ht="13.5" x14ac:dyDescent="0.25">
      <c r="A17265" s="83">
        <v>6155</v>
      </c>
      <c r="B17265" s="83" t="s">
        <v>12817</v>
      </c>
      <c r="C17265" s="83" t="s">
        <v>225</v>
      </c>
      <c r="D17265" s="84">
        <v>20.32</v>
      </c>
      <c r="E17265" s="522" t="s">
        <v>12890</v>
      </c>
    </row>
    <row r="17266" spans="1:5" ht="13.5" x14ac:dyDescent="0.25">
      <c r="A17266" s="83">
        <v>43595</v>
      </c>
      <c r="B17266" s="83" t="s">
        <v>12818</v>
      </c>
      <c r="C17266" s="83" t="s">
        <v>225</v>
      </c>
      <c r="D17266" s="84">
        <v>18.13</v>
      </c>
      <c r="E17266" s="522" t="s">
        <v>12890</v>
      </c>
    </row>
    <row r="17267" spans="1:5" ht="13.5" x14ac:dyDescent="0.25">
      <c r="A17267" s="83">
        <v>43596</v>
      </c>
      <c r="B17267" s="83" t="s">
        <v>12819</v>
      </c>
      <c r="C17267" s="83" t="s">
        <v>225</v>
      </c>
      <c r="D17267" s="84">
        <v>20.95</v>
      </c>
      <c r="E17267" s="522" t="s">
        <v>12890</v>
      </c>
    </row>
    <row r="17268" spans="1:5" ht="13.5" x14ac:dyDescent="0.25">
      <c r="A17268" s="83">
        <v>38108</v>
      </c>
      <c r="B17268" s="83" t="s">
        <v>12820</v>
      </c>
      <c r="C17268" s="83" t="s">
        <v>225</v>
      </c>
      <c r="D17268" s="84">
        <v>53.17</v>
      </c>
      <c r="E17268" s="522" t="s">
        <v>12890</v>
      </c>
    </row>
    <row r="17269" spans="1:5" ht="13.5" x14ac:dyDescent="0.25">
      <c r="A17269" s="83">
        <v>38087</v>
      </c>
      <c r="B17269" s="83" t="s">
        <v>12821</v>
      </c>
      <c r="C17269" s="83" t="s">
        <v>225</v>
      </c>
      <c r="D17269" s="84">
        <v>68.39</v>
      </c>
      <c r="E17269" s="522" t="s">
        <v>12890</v>
      </c>
    </row>
    <row r="17270" spans="1:5" ht="13.5" x14ac:dyDescent="0.25">
      <c r="A17270" s="83">
        <v>38109</v>
      </c>
      <c r="B17270" s="83" t="s">
        <v>12822</v>
      </c>
      <c r="C17270" s="83" t="s">
        <v>225</v>
      </c>
      <c r="D17270" s="84">
        <v>84.98</v>
      </c>
      <c r="E17270" s="522" t="s">
        <v>12890</v>
      </c>
    </row>
    <row r="17271" spans="1:5" ht="13.5" x14ac:dyDescent="0.25">
      <c r="A17271" s="83">
        <v>38088</v>
      </c>
      <c r="B17271" s="83" t="s">
        <v>12823</v>
      </c>
      <c r="C17271" s="83" t="s">
        <v>225</v>
      </c>
      <c r="D17271" s="84">
        <v>89.36</v>
      </c>
      <c r="E17271" s="522" t="s">
        <v>12890</v>
      </c>
    </row>
    <row r="17272" spans="1:5" ht="13.5" x14ac:dyDescent="0.25">
      <c r="A17272" s="83">
        <v>38110</v>
      </c>
      <c r="B17272" s="83" t="s">
        <v>12824</v>
      </c>
      <c r="C17272" s="83" t="s">
        <v>225</v>
      </c>
      <c r="D17272" s="84">
        <v>32.69</v>
      </c>
      <c r="E17272" s="522" t="s">
        <v>12890</v>
      </c>
    </row>
    <row r="17273" spans="1:5" ht="13.5" x14ac:dyDescent="0.25">
      <c r="A17273" s="83">
        <v>38089</v>
      </c>
      <c r="B17273" s="83" t="s">
        <v>12825</v>
      </c>
      <c r="C17273" s="83" t="s">
        <v>225</v>
      </c>
      <c r="D17273" s="84">
        <v>56.96</v>
      </c>
      <c r="E17273" s="522" t="s">
        <v>12890</v>
      </c>
    </row>
    <row r="17274" spans="1:5" ht="13.5" x14ac:dyDescent="0.25">
      <c r="A17274" s="83">
        <v>38111</v>
      </c>
      <c r="B17274" s="83" t="s">
        <v>12826</v>
      </c>
      <c r="C17274" s="83" t="s">
        <v>225</v>
      </c>
      <c r="D17274" s="84">
        <v>36.56</v>
      </c>
      <c r="E17274" s="522" t="s">
        <v>12890</v>
      </c>
    </row>
    <row r="17275" spans="1:5" ht="13.5" x14ac:dyDescent="0.25">
      <c r="A17275" s="83">
        <v>38090</v>
      </c>
      <c r="B17275" s="83" t="s">
        <v>12827</v>
      </c>
      <c r="C17275" s="83" t="s">
        <v>225</v>
      </c>
      <c r="D17275" s="84">
        <v>58.88</v>
      </c>
      <c r="E17275" s="522" t="s">
        <v>12890</v>
      </c>
    </row>
    <row r="17276" spans="1:5" ht="13.5" x14ac:dyDescent="0.25">
      <c r="A17276" s="83">
        <v>13726</v>
      </c>
      <c r="B17276" s="83" t="s">
        <v>12828</v>
      </c>
      <c r="C17276" s="83" t="s">
        <v>225</v>
      </c>
      <c r="D17276" s="84">
        <v>82609.69</v>
      </c>
      <c r="E17276" s="522" t="s">
        <v>12890</v>
      </c>
    </row>
    <row r="17277" spans="1:5" ht="13.5" x14ac:dyDescent="0.25">
      <c r="A17277" s="83">
        <v>38400</v>
      </c>
      <c r="B17277" s="83" t="s">
        <v>12829</v>
      </c>
      <c r="C17277" s="83" t="s">
        <v>225</v>
      </c>
      <c r="D17277" s="84">
        <v>19.75</v>
      </c>
      <c r="E17277" s="522" t="s">
        <v>12890</v>
      </c>
    </row>
    <row r="17278" spans="1:5" ht="13.5" x14ac:dyDescent="0.25">
      <c r="A17278" s="83">
        <v>12627</v>
      </c>
      <c r="B17278" s="83" t="s">
        <v>12830</v>
      </c>
      <c r="C17278" s="83" t="s">
        <v>225</v>
      </c>
      <c r="D17278" s="84">
        <v>2.06</v>
      </c>
      <c r="E17278" s="522" t="s">
        <v>12890</v>
      </c>
    </row>
    <row r="17279" spans="1:5" ht="13.5" x14ac:dyDescent="0.25">
      <c r="A17279" s="83">
        <v>39996</v>
      </c>
      <c r="B17279" s="83" t="s">
        <v>12831</v>
      </c>
      <c r="C17279" s="83" t="s">
        <v>206</v>
      </c>
      <c r="D17279" s="84">
        <v>3.85</v>
      </c>
      <c r="E17279" s="522" t="s">
        <v>12890</v>
      </c>
    </row>
    <row r="17280" spans="1:5" ht="13.5" x14ac:dyDescent="0.25">
      <c r="A17280" s="83">
        <v>10478</v>
      </c>
      <c r="B17280" s="83" t="s">
        <v>13754</v>
      </c>
      <c r="C17280" s="83" t="s">
        <v>7331</v>
      </c>
      <c r="D17280" s="84">
        <v>38.42</v>
      </c>
      <c r="E17280" s="522" t="s">
        <v>12890</v>
      </c>
    </row>
    <row r="17281" spans="1:5" ht="13.5" x14ac:dyDescent="0.25">
      <c r="A17281" s="83">
        <v>10481</v>
      </c>
      <c r="B17281" s="83" t="s">
        <v>13755</v>
      </c>
      <c r="C17281" s="83" t="s">
        <v>7331</v>
      </c>
      <c r="D17281" s="84">
        <v>34.17</v>
      </c>
      <c r="E17281" s="522" t="s">
        <v>12890</v>
      </c>
    </row>
    <row r="17282" spans="1:5" ht="13.5" x14ac:dyDescent="0.25">
      <c r="A17282" s="83">
        <v>10475</v>
      </c>
      <c r="B17282" s="83" t="s">
        <v>13756</v>
      </c>
      <c r="C17282" s="83" t="s">
        <v>7331</v>
      </c>
      <c r="D17282" s="84">
        <v>33.06</v>
      </c>
      <c r="E17282" s="522" t="s">
        <v>12890</v>
      </c>
    </row>
    <row r="17283" spans="1:5" ht="13.5" x14ac:dyDescent="0.25">
      <c r="A17283" s="83">
        <v>4031</v>
      </c>
      <c r="B17283" s="83" t="s">
        <v>12835</v>
      </c>
      <c r="C17283" s="83" t="s">
        <v>184</v>
      </c>
      <c r="D17283" s="84">
        <v>41.37</v>
      </c>
      <c r="E17283" s="522" t="s">
        <v>12890</v>
      </c>
    </row>
    <row r="17284" spans="1:5" ht="13.5" x14ac:dyDescent="0.25">
      <c r="A17284" s="83">
        <v>4030</v>
      </c>
      <c r="B17284" s="83" t="s">
        <v>12836</v>
      </c>
      <c r="C17284" s="83" t="s">
        <v>184</v>
      </c>
      <c r="D17284" s="84">
        <v>8.8000000000000007</v>
      </c>
      <c r="E17284" s="522" t="s">
        <v>12890</v>
      </c>
    </row>
    <row r="17285" spans="1:5" ht="13.5" x14ac:dyDescent="0.25">
      <c r="A17285" s="83">
        <v>39399</v>
      </c>
      <c r="B17285" s="83" t="s">
        <v>12837</v>
      </c>
      <c r="C17285" s="83" t="s">
        <v>225</v>
      </c>
      <c r="D17285" s="84">
        <v>1486.74</v>
      </c>
      <c r="E17285" s="522" t="s">
        <v>12890</v>
      </c>
    </row>
    <row r="17286" spans="1:5" ht="13.5" x14ac:dyDescent="0.25">
      <c r="A17286" s="83">
        <v>39400</v>
      </c>
      <c r="B17286" s="83" t="s">
        <v>12838</v>
      </c>
      <c r="C17286" s="83" t="s">
        <v>225</v>
      </c>
      <c r="D17286" s="84">
        <v>1616.02</v>
      </c>
      <c r="E17286" s="522" t="s">
        <v>12890</v>
      </c>
    </row>
    <row r="17287" spans="1:5" ht="13.5" x14ac:dyDescent="0.25">
      <c r="A17287" s="83">
        <v>39401</v>
      </c>
      <c r="B17287" s="83" t="s">
        <v>12839</v>
      </c>
      <c r="C17287" s="83" t="s">
        <v>225</v>
      </c>
      <c r="D17287" s="84">
        <v>1812.78</v>
      </c>
      <c r="E17287" s="522" t="s">
        <v>12890</v>
      </c>
    </row>
    <row r="17288" spans="1:5" ht="13.5" x14ac:dyDescent="0.25">
      <c r="A17288" s="83">
        <v>11652</v>
      </c>
      <c r="B17288" s="83" t="s">
        <v>12840</v>
      </c>
      <c r="C17288" s="83" t="s">
        <v>225</v>
      </c>
      <c r="D17288" s="84">
        <v>3900</v>
      </c>
      <c r="E17288" s="522" t="s">
        <v>12890</v>
      </c>
    </row>
    <row r="17289" spans="1:5" ht="13.5" x14ac:dyDescent="0.25">
      <c r="A17289" s="83">
        <v>13896</v>
      </c>
      <c r="B17289" s="83" t="s">
        <v>12841</v>
      </c>
      <c r="C17289" s="83" t="s">
        <v>225</v>
      </c>
      <c r="D17289" s="84">
        <v>3498.64</v>
      </c>
      <c r="E17289" s="522" t="s">
        <v>12890</v>
      </c>
    </row>
    <row r="17290" spans="1:5" ht="13.5" x14ac:dyDescent="0.25">
      <c r="A17290" s="83">
        <v>13475</v>
      </c>
      <c r="B17290" s="83" t="s">
        <v>12842</v>
      </c>
      <c r="C17290" s="83" t="s">
        <v>225</v>
      </c>
      <c r="D17290" s="84">
        <v>4261.76</v>
      </c>
      <c r="E17290" s="522" t="s">
        <v>12890</v>
      </c>
    </row>
    <row r="17291" spans="1:5" ht="13.5" x14ac:dyDescent="0.25">
      <c r="A17291" s="83">
        <v>44491</v>
      </c>
      <c r="B17291" s="83" t="s">
        <v>12843</v>
      </c>
      <c r="C17291" s="83" t="s">
        <v>225</v>
      </c>
      <c r="D17291" s="84">
        <v>4535599.59</v>
      </c>
      <c r="E17291" s="522" t="s">
        <v>12890</v>
      </c>
    </row>
    <row r="17292" spans="1:5" ht="13.5" x14ac:dyDescent="0.25">
      <c r="A17292" s="83">
        <v>44470</v>
      </c>
      <c r="B17292" s="83" t="s">
        <v>12844</v>
      </c>
      <c r="C17292" s="83" t="s">
        <v>225</v>
      </c>
      <c r="D17292" s="84">
        <v>1909434.78</v>
      </c>
      <c r="E17292" s="522" t="s">
        <v>12890</v>
      </c>
    </row>
    <row r="17293" spans="1:5" ht="13.5" x14ac:dyDescent="0.25">
      <c r="A17293" s="83">
        <v>13476</v>
      </c>
      <c r="B17293" s="83" t="s">
        <v>12845</v>
      </c>
      <c r="C17293" s="83" t="s">
        <v>225</v>
      </c>
      <c r="D17293" s="84">
        <v>1923271.4</v>
      </c>
      <c r="E17293" s="522" t="s">
        <v>12890</v>
      </c>
    </row>
    <row r="17294" spans="1:5" ht="13.5" x14ac:dyDescent="0.25">
      <c r="A17294" s="83">
        <v>10488</v>
      </c>
      <c r="B17294" s="83" t="s">
        <v>12846</v>
      </c>
      <c r="C17294" s="83" t="s">
        <v>225</v>
      </c>
      <c r="D17294" s="84">
        <v>2330064</v>
      </c>
      <c r="E17294" s="522" t="s">
        <v>12890</v>
      </c>
    </row>
    <row r="17295" spans="1:5" ht="13.5" x14ac:dyDescent="0.25">
      <c r="A17295" s="83">
        <v>13606</v>
      </c>
      <c r="B17295" s="83" t="s">
        <v>12847</v>
      </c>
      <c r="C17295" s="83" t="s">
        <v>225</v>
      </c>
      <c r="D17295" s="84">
        <v>2064403.38</v>
      </c>
      <c r="E17295" s="522" t="s">
        <v>12890</v>
      </c>
    </row>
    <row r="17296" spans="1:5" ht="13.5" x14ac:dyDescent="0.25">
      <c r="A17296" s="83">
        <v>10489</v>
      </c>
      <c r="B17296" s="83" t="s">
        <v>13757</v>
      </c>
      <c r="C17296" s="83" t="s">
        <v>547</v>
      </c>
      <c r="D17296" s="84">
        <v>16.11</v>
      </c>
      <c r="E17296" s="522" t="s">
        <v>12890</v>
      </c>
    </row>
    <row r="17297" spans="1:5" ht="13.5" x14ac:dyDescent="0.25">
      <c r="A17297" s="83">
        <v>41073</v>
      </c>
      <c r="B17297" s="83" t="s">
        <v>12849</v>
      </c>
      <c r="C17297" s="83" t="s">
        <v>232</v>
      </c>
      <c r="D17297" s="84">
        <v>2834.08</v>
      </c>
      <c r="E17297" s="522" t="s">
        <v>12890</v>
      </c>
    </row>
    <row r="17298" spans="1:5" ht="13.5" x14ac:dyDescent="0.25">
      <c r="A17298" s="83">
        <v>34391</v>
      </c>
      <c r="B17298" s="83" t="s">
        <v>12850</v>
      </c>
      <c r="C17298" s="83" t="s">
        <v>184</v>
      </c>
      <c r="D17298" s="84">
        <v>723.53</v>
      </c>
      <c r="E17298" s="522" t="s">
        <v>12890</v>
      </c>
    </row>
    <row r="17299" spans="1:5" ht="13.5" x14ac:dyDescent="0.25">
      <c r="A17299" s="83">
        <v>10496</v>
      </c>
      <c r="B17299" s="83" t="s">
        <v>12851</v>
      </c>
      <c r="C17299" s="83" t="s">
        <v>184</v>
      </c>
      <c r="D17299" s="84">
        <v>629.70000000000005</v>
      </c>
      <c r="E17299" s="522" t="s">
        <v>12890</v>
      </c>
    </row>
    <row r="17300" spans="1:5" ht="13.5" x14ac:dyDescent="0.25">
      <c r="A17300" s="83">
        <v>10497</v>
      </c>
      <c r="B17300" s="83" t="s">
        <v>12852</v>
      </c>
      <c r="C17300" s="83" t="s">
        <v>184</v>
      </c>
      <c r="D17300" s="84">
        <v>1637.24</v>
      </c>
      <c r="E17300" s="522" t="s">
        <v>12890</v>
      </c>
    </row>
    <row r="17301" spans="1:5" ht="13.5" x14ac:dyDescent="0.25">
      <c r="A17301" s="83">
        <v>10504</v>
      </c>
      <c r="B17301" s="83" t="s">
        <v>12853</v>
      </c>
      <c r="C17301" s="83" t="s">
        <v>184</v>
      </c>
      <c r="D17301" s="84">
        <v>1914.31</v>
      </c>
      <c r="E17301" s="522" t="s">
        <v>12890</v>
      </c>
    </row>
    <row r="17302" spans="1:5" ht="13.5" x14ac:dyDescent="0.25">
      <c r="A17302" s="83">
        <v>34390</v>
      </c>
      <c r="B17302" s="83" t="s">
        <v>12854</v>
      </c>
      <c r="C17302" s="83" t="s">
        <v>184</v>
      </c>
      <c r="D17302" s="84">
        <v>564.21</v>
      </c>
      <c r="E17302" s="522" t="s">
        <v>12890</v>
      </c>
    </row>
    <row r="17303" spans="1:5" ht="13.5" x14ac:dyDescent="0.25">
      <c r="A17303" s="83">
        <v>34389</v>
      </c>
      <c r="B17303" s="83" t="s">
        <v>12855</v>
      </c>
      <c r="C17303" s="83" t="s">
        <v>184</v>
      </c>
      <c r="D17303" s="84">
        <v>176.31</v>
      </c>
      <c r="E17303" s="522" t="s">
        <v>12890</v>
      </c>
    </row>
    <row r="17304" spans="1:5" ht="13.5" x14ac:dyDescent="0.25">
      <c r="A17304" s="83">
        <v>34388</v>
      </c>
      <c r="B17304" s="83" t="s">
        <v>12856</v>
      </c>
      <c r="C17304" s="83" t="s">
        <v>184</v>
      </c>
      <c r="D17304" s="84">
        <v>250.59</v>
      </c>
      <c r="E17304" s="522" t="s">
        <v>12890</v>
      </c>
    </row>
    <row r="17305" spans="1:5" ht="13.5" x14ac:dyDescent="0.25">
      <c r="A17305" s="83">
        <v>34387</v>
      </c>
      <c r="B17305" s="83" t="s">
        <v>12857</v>
      </c>
      <c r="C17305" s="83" t="s">
        <v>184</v>
      </c>
      <c r="D17305" s="84">
        <v>406.79</v>
      </c>
      <c r="E17305" s="522" t="s">
        <v>12890</v>
      </c>
    </row>
    <row r="17306" spans="1:5" ht="13.5" x14ac:dyDescent="0.25">
      <c r="A17306" s="83">
        <v>11188</v>
      </c>
      <c r="B17306" s="83" t="s">
        <v>12858</v>
      </c>
      <c r="C17306" s="83" t="s">
        <v>184</v>
      </c>
      <c r="D17306" s="84">
        <v>201.5</v>
      </c>
      <c r="E17306" s="522" t="s">
        <v>12890</v>
      </c>
    </row>
    <row r="17307" spans="1:5" ht="13.5" x14ac:dyDescent="0.25">
      <c r="A17307" s="83">
        <v>11189</v>
      </c>
      <c r="B17307" s="83" t="s">
        <v>12859</v>
      </c>
      <c r="C17307" s="83" t="s">
        <v>184</v>
      </c>
      <c r="D17307" s="84">
        <v>302.26</v>
      </c>
      <c r="E17307" s="522" t="s">
        <v>12890</v>
      </c>
    </row>
    <row r="17308" spans="1:5" ht="13.5" x14ac:dyDescent="0.25">
      <c r="A17308" s="83">
        <v>21107</v>
      </c>
      <c r="B17308" s="83" t="s">
        <v>12860</v>
      </c>
      <c r="C17308" s="83" t="s">
        <v>184</v>
      </c>
      <c r="D17308" s="84">
        <v>217.52</v>
      </c>
      <c r="E17308" s="522" t="s">
        <v>12890</v>
      </c>
    </row>
    <row r="17309" spans="1:5" ht="13.5" x14ac:dyDescent="0.25">
      <c r="A17309" s="83">
        <v>34386</v>
      </c>
      <c r="B17309" s="83" t="s">
        <v>12861</v>
      </c>
      <c r="C17309" s="83" t="s">
        <v>184</v>
      </c>
      <c r="D17309" s="84">
        <v>377.82</v>
      </c>
      <c r="E17309" s="522" t="s">
        <v>12890</v>
      </c>
    </row>
    <row r="17310" spans="1:5" ht="13.5" x14ac:dyDescent="0.25">
      <c r="A17310" s="83">
        <v>10490</v>
      </c>
      <c r="B17310" s="83" t="s">
        <v>12862</v>
      </c>
      <c r="C17310" s="83" t="s">
        <v>184</v>
      </c>
      <c r="D17310" s="84">
        <v>132.22999999999999</v>
      </c>
      <c r="E17310" s="522" t="s">
        <v>12890</v>
      </c>
    </row>
    <row r="17311" spans="1:5" ht="13.5" x14ac:dyDescent="0.25">
      <c r="A17311" s="83">
        <v>10492</v>
      </c>
      <c r="B17311" s="83" t="s">
        <v>12863</v>
      </c>
      <c r="C17311" s="83" t="s">
        <v>184</v>
      </c>
      <c r="D17311" s="84">
        <v>151.13</v>
      </c>
      <c r="E17311" s="522" t="s">
        <v>12890</v>
      </c>
    </row>
    <row r="17312" spans="1:5" ht="13.5" x14ac:dyDescent="0.25">
      <c r="A17312" s="83">
        <v>10493</v>
      </c>
      <c r="B17312" s="83" t="s">
        <v>12864</v>
      </c>
      <c r="C17312" s="83" t="s">
        <v>184</v>
      </c>
      <c r="D17312" s="84">
        <v>176.31</v>
      </c>
      <c r="E17312" s="522" t="s">
        <v>12890</v>
      </c>
    </row>
    <row r="17313" spans="1:5" ht="13.5" x14ac:dyDescent="0.25">
      <c r="A17313" s="83">
        <v>10491</v>
      </c>
      <c r="B17313" s="83" t="s">
        <v>12865</v>
      </c>
      <c r="C17313" s="83" t="s">
        <v>184</v>
      </c>
      <c r="D17313" s="84">
        <v>214.1</v>
      </c>
      <c r="E17313" s="522" t="s">
        <v>12890</v>
      </c>
    </row>
    <row r="17314" spans="1:5" ht="13.5" x14ac:dyDescent="0.25">
      <c r="A17314" s="83">
        <v>34385</v>
      </c>
      <c r="B17314" s="83" t="s">
        <v>12866</v>
      </c>
      <c r="C17314" s="83" t="s">
        <v>184</v>
      </c>
      <c r="D17314" s="84">
        <v>312.33</v>
      </c>
      <c r="E17314" s="522" t="s">
        <v>12890</v>
      </c>
    </row>
    <row r="17315" spans="1:5" ht="13.5" x14ac:dyDescent="0.25">
      <c r="A17315" s="83">
        <v>10499</v>
      </c>
      <c r="B17315" s="83" t="s">
        <v>12867</v>
      </c>
      <c r="C17315" s="83" t="s">
        <v>184</v>
      </c>
      <c r="D17315" s="84">
        <v>125.94</v>
      </c>
      <c r="E17315" s="522" t="s">
        <v>12890</v>
      </c>
    </row>
    <row r="17316" spans="1:5" ht="13.5" x14ac:dyDescent="0.25">
      <c r="A17316" s="83">
        <v>34384</v>
      </c>
      <c r="B17316" s="83" t="s">
        <v>12868</v>
      </c>
      <c r="C17316" s="83" t="s">
        <v>184</v>
      </c>
      <c r="D17316" s="84">
        <v>377.82</v>
      </c>
      <c r="E17316" s="522" t="s">
        <v>12890</v>
      </c>
    </row>
    <row r="17317" spans="1:5" ht="13.5" x14ac:dyDescent="0.25">
      <c r="A17317" s="83">
        <v>11185</v>
      </c>
      <c r="B17317" s="83" t="s">
        <v>12869</v>
      </c>
      <c r="C17317" s="83" t="s">
        <v>184</v>
      </c>
      <c r="D17317" s="84">
        <v>390.41</v>
      </c>
      <c r="E17317" s="522" t="s">
        <v>12890</v>
      </c>
    </row>
    <row r="17318" spans="1:5" ht="13.5" x14ac:dyDescent="0.25">
      <c r="A17318" s="83">
        <v>10507</v>
      </c>
      <c r="B17318" s="83" t="s">
        <v>12870</v>
      </c>
      <c r="C17318" s="83" t="s">
        <v>184</v>
      </c>
      <c r="D17318" s="84">
        <v>425.75</v>
      </c>
      <c r="E17318" s="522" t="s">
        <v>12890</v>
      </c>
    </row>
    <row r="17319" spans="1:5" ht="13.5" x14ac:dyDescent="0.25">
      <c r="A17319" s="83">
        <v>10505</v>
      </c>
      <c r="B17319" s="83" t="s">
        <v>12871</v>
      </c>
      <c r="C17319" s="83" t="s">
        <v>184</v>
      </c>
      <c r="D17319" s="84">
        <v>251.22</v>
      </c>
      <c r="E17319" s="522" t="s">
        <v>12890</v>
      </c>
    </row>
    <row r="17320" spans="1:5" ht="13.5" x14ac:dyDescent="0.25">
      <c r="A17320" s="83">
        <v>10506</v>
      </c>
      <c r="B17320" s="83" t="s">
        <v>12872</v>
      </c>
      <c r="C17320" s="83" t="s">
        <v>184</v>
      </c>
      <c r="D17320" s="84">
        <v>327.95</v>
      </c>
      <c r="E17320" s="522" t="s">
        <v>12890</v>
      </c>
    </row>
    <row r="17321" spans="1:5" ht="13.5" x14ac:dyDescent="0.25">
      <c r="A17321" s="83">
        <v>5031</v>
      </c>
      <c r="B17321" s="83" t="s">
        <v>12873</v>
      </c>
      <c r="C17321" s="83" t="s">
        <v>184</v>
      </c>
      <c r="D17321" s="84">
        <v>460.5</v>
      </c>
      <c r="E17321" s="522" t="s">
        <v>12890</v>
      </c>
    </row>
    <row r="17322" spans="1:5" ht="13.5" x14ac:dyDescent="0.25">
      <c r="A17322" s="83">
        <v>10502</v>
      </c>
      <c r="B17322" s="83" t="s">
        <v>12874</v>
      </c>
      <c r="C17322" s="83" t="s">
        <v>184</v>
      </c>
      <c r="D17322" s="84">
        <v>536.59</v>
      </c>
      <c r="E17322" s="522" t="s">
        <v>12890</v>
      </c>
    </row>
    <row r="17323" spans="1:5" ht="13.5" x14ac:dyDescent="0.25">
      <c r="A17323" s="83">
        <v>10501</v>
      </c>
      <c r="B17323" s="83" t="s">
        <v>12875</v>
      </c>
      <c r="C17323" s="83" t="s">
        <v>184</v>
      </c>
      <c r="D17323" s="84">
        <v>303.14999999999998</v>
      </c>
      <c r="E17323" s="522" t="s">
        <v>12890</v>
      </c>
    </row>
    <row r="17324" spans="1:5" ht="13.5" x14ac:dyDescent="0.25">
      <c r="A17324" s="83">
        <v>10503</v>
      </c>
      <c r="B17324" s="83" t="s">
        <v>12876</v>
      </c>
      <c r="C17324" s="83" t="s">
        <v>184</v>
      </c>
      <c r="D17324" s="84">
        <v>409.56</v>
      </c>
      <c r="E17324" s="522" t="s">
        <v>12890</v>
      </c>
    </row>
    <row r="17325" spans="1:5" ht="13.5" x14ac:dyDescent="0.25">
      <c r="A17325" s="83">
        <v>4500</v>
      </c>
      <c r="B17325" s="83" t="s">
        <v>12877</v>
      </c>
      <c r="C17325" s="83" t="s">
        <v>206</v>
      </c>
      <c r="D17325" s="84">
        <v>15.11</v>
      </c>
      <c r="E17325" s="522" t="s">
        <v>12890</v>
      </c>
    </row>
    <row r="17326" spans="1:5" ht="13.5" x14ac:dyDescent="0.25">
      <c r="A17326" s="83">
        <v>4448</v>
      </c>
      <c r="B17326" s="83" t="s">
        <v>12878</v>
      </c>
      <c r="C17326" s="83" t="s">
        <v>206</v>
      </c>
      <c r="D17326" s="84">
        <v>20.76</v>
      </c>
      <c r="E17326" s="522" t="s">
        <v>12890</v>
      </c>
    </row>
    <row r="17327" spans="1:5" ht="13.5" x14ac:dyDescent="0.25">
      <c r="A17327" s="83">
        <v>20213</v>
      </c>
      <c r="B17327" s="83" t="s">
        <v>12879</v>
      </c>
      <c r="C17327" s="83" t="s">
        <v>206</v>
      </c>
      <c r="D17327" s="84">
        <v>28.99</v>
      </c>
      <c r="E17327" s="522" t="s">
        <v>12890</v>
      </c>
    </row>
    <row r="17328" spans="1:5" ht="13.5" x14ac:dyDescent="0.25">
      <c r="A17328" s="83">
        <v>20211</v>
      </c>
      <c r="B17328" s="83" t="s">
        <v>12880</v>
      </c>
      <c r="C17328" s="83" t="s">
        <v>206</v>
      </c>
      <c r="D17328" s="84">
        <v>38.380000000000003</v>
      </c>
      <c r="E17328" s="522" t="s">
        <v>12890</v>
      </c>
    </row>
    <row r="17329" spans="1:5" ht="13.5" x14ac:dyDescent="0.25">
      <c r="A17329" s="83">
        <v>40270</v>
      </c>
      <c r="B17329" s="83" t="s">
        <v>12881</v>
      </c>
      <c r="C17329" s="83" t="s">
        <v>206</v>
      </c>
      <c r="D17329" s="84">
        <v>125.53</v>
      </c>
      <c r="E17329" s="522" t="s">
        <v>12890</v>
      </c>
    </row>
    <row r="17330" spans="1:5" ht="13.5" x14ac:dyDescent="0.25">
      <c r="A17330" s="83">
        <v>4425</v>
      </c>
      <c r="B17330" s="83" t="s">
        <v>12882</v>
      </c>
      <c r="C17330" s="83" t="s">
        <v>206</v>
      </c>
      <c r="D17330" s="84">
        <v>31.73</v>
      </c>
      <c r="E17330" s="522" t="s">
        <v>12890</v>
      </c>
    </row>
    <row r="17331" spans="1:5" ht="13.5" x14ac:dyDescent="0.25">
      <c r="A17331" s="83">
        <v>4472</v>
      </c>
      <c r="B17331" s="83" t="s">
        <v>12883</v>
      </c>
      <c r="C17331" s="83" t="s">
        <v>206</v>
      </c>
      <c r="D17331" s="84">
        <v>39.630000000000003</v>
      </c>
      <c r="E17331" s="522" t="s">
        <v>12890</v>
      </c>
    </row>
    <row r="17332" spans="1:5" ht="13.5" x14ac:dyDescent="0.25">
      <c r="A17332" s="83">
        <v>35272</v>
      </c>
      <c r="B17332" s="83" t="s">
        <v>12884</v>
      </c>
      <c r="C17332" s="83" t="s">
        <v>206</v>
      </c>
      <c r="D17332" s="84">
        <v>57.29</v>
      </c>
      <c r="E17332" s="522" t="s">
        <v>12890</v>
      </c>
    </row>
    <row r="17333" spans="1:5" ht="13.5" x14ac:dyDescent="0.25">
      <c r="A17333" s="83">
        <v>4481</v>
      </c>
      <c r="B17333" s="83" t="s">
        <v>12885</v>
      </c>
      <c r="C17333" s="83" t="s">
        <v>206</v>
      </c>
      <c r="D17333" s="84">
        <v>61.32</v>
      </c>
      <c r="E17333" s="522" t="s">
        <v>12890</v>
      </c>
    </row>
    <row r="17334" spans="1:5" ht="13.5" x14ac:dyDescent="0.25">
      <c r="A17334" s="83">
        <v>34345</v>
      </c>
      <c r="B17334" s="83" t="s">
        <v>12886</v>
      </c>
      <c r="C17334" s="83" t="s">
        <v>547</v>
      </c>
      <c r="D17334" s="84">
        <v>13.3</v>
      </c>
      <c r="E17334" s="522" t="s">
        <v>12890</v>
      </c>
    </row>
    <row r="17335" spans="1:5" ht="13.5" x14ac:dyDescent="0.25">
      <c r="A17335" s="83">
        <v>41096</v>
      </c>
      <c r="B17335" s="83" t="s">
        <v>12887</v>
      </c>
      <c r="C17335" s="83" t="s">
        <v>232</v>
      </c>
      <c r="D17335" s="84">
        <v>2337.17</v>
      </c>
      <c r="E17335" s="522" t="s">
        <v>12890</v>
      </c>
    </row>
    <row r="17336" spans="1:5" ht="13.5" x14ac:dyDescent="0.25">
      <c r="A17336" s="83">
        <v>41776</v>
      </c>
      <c r="B17336" s="83" t="s">
        <v>12888</v>
      </c>
      <c r="C17336" s="83" t="s">
        <v>547</v>
      </c>
      <c r="D17336" s="84">
        <v>18.22</v>
      </c>
      <c r="E17336" s="522" t="s">
        <v>12890</v>
      </c>
    </row>
  </sheetData>
  <pageMargins left="0.78740157499999996" right="0.78740157499999996" top="0.984251969" bottom="0.984251969" header="0.5" footer="0.5"/>
  <pageSetup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7">
    <tabColor rgb="FFFFFF00"/>
  </sheetPr>
  <dimension ref="A1:D2938"/>
  <sheetViews>
    <sheetView workbookViewId="0"/>
  </sheetViews>
  <sheetFormatPr defaultColWidth="9.140625" defaultRowHeight="15" x14ac:dyDescent="0.25"/>
  <cols>
    <col min="2" max="2" width="55.5703125" style="86" customWidth="1"/>
    <col min="3" max="3" width="4.42578125" bestFit="1" customWidth="1"/>
    <col min="4" max="4" width="8.7109375" bestFit="1" customWidth="1"/>
    <col min="5" max="5" width="19.28515625" bestFit="1" customWidth="1"/>
  </cols>
  <sheetData>
    <row r="1" spans="1:4" s="82" customFormat="1" ht="13.5" x14ac:dyDescent="0.25">
      <c r="A1" s="83"/>
      <c r="B1" s="105" t="s">
        <v>13758</v>
      </c>
      <c r="C1" s="83"/>
      <c r="D1" s="84"/>
    </row>
    <row r="2" spans="1:4" s="82" customFormat="1" ht="13.5" x14ac:dyDescent="0.25">
      <c r="A2" s="83">
        <v>1</v>
      </c>
      <c r="B2" s="83" t="s">
        <v>13759</v>
      </c>
      <c r="C2" s="83"/>
      <c r="D2" s="84"/>
    </row>
    <row r="3" spans="1:4" s="82" customFormat="1" ht="13.5" x14ac:dyDescent="0.25">
      <c r="A3" s="83">
        <v>102</v>
      </c>
      <c r="B3" s="83" t="s">
        <v>22</v>
      </c>
      <c r="C3" s="83"/>
      <c r="D3" s="84"/>
    </row>
    <row r="4" spans="1:4" s="82" customFormat="1" ht="13.5" x14ac:dyDescent="0.25">
      <c r="A4" s="83">
        <v>10201</v>
      </c>
      <c r="B4" s="83" t="s">
        <v>13760</v>
      </c>
      <c r="C4" s="83" t="s">
        <v>182</v>
      </c>
      <c r="D4" s="84">
        <v>23.38</v>
      </c>
    </row>
    <row r="5" spans="1:4" s="82" customFormat="1" ht="13.5" x14ac:dyDescent="0.25">
      <c r="A5" s="83">
        <v>10202</v>
      </c>
      <c r="B5" s="83" t="s">
        <v>13761</v>
      </c>
      <c r="C5" s="83" t="s">
        <v>182</v>
      </c>
      <c r="D5" s="84">
        <v>12.59</v>
      </c>
    </row>
    <row r="6" spans="1:4" s="82" customFormat="1" ht="13.5" x14ac:dyDescent="0.25">
      <c r="A6" s="83">
        <v>10203</v>
      </c>
      <c r="B6" s="83" t="s">
        <v>13762</v>
      </c>
      <c r="C6" s="83" t="s">
        <v>182</v>
      </c>
      <c r="D6" s="84">
        <v>25.18</v>
      </c>
    </row>
    <row r="7" spans="1:4" s="82" customFormat="1" ht="13.5" x14ac:dyDescent="0.25">
      <c r="A7" s="83">
        <v>10204</v>
      </c>
      <c r="B7" s="83" t="s">
        <v>13763</v>
      </c>
      <c r="C7" s="83" t="s">
        <v>182</v>
      </c>
      <c r="D7" s="84">
        <v>17.989999999999998</v>
      </c>
    </row>
    <row r="8" spans="1:4" s="82" customFormat="1" ht="13.5" x14ac:dyDescent="0.25">
      <c r="A8" s="83">
        <v>10205</v>
      </c>
      <c r="B8" s="83" t="s">
        <v>13764</v>
      </c>
      <c r="C8" s="83" t="s">
        <v>182</v>
      </c>
      <c r="D8" s="84">
        <v>16.190000000000001</v>
      </c>
    </row>
    <row r="9" spans="1:4" s="82" customFormat="1" ht="13.5" x14ac:dyDescent="0.25">
      <c r="A9" s="83">
        <v>10206</v>
      </c>
      <c r="B9" s="83" t="s">
        <v>13765</v>
      </c>
      <c r="C9" s="83" t="s">
        <v>182</v>
      </c>
      <c r="D9" s="84">
        <v>44.96</v>
      </c>
    </row>
    <row r="10" spans="1:4" s="82" customFormat="1" ht="13.5" x14ac:dyDescent="0.25">
      <c r="A10" s="83">
        <v>10207</v>
      </c>
      <c r="B10" s="83" t="s">
        <v>13766</v>
      </c>
      <c r="C10" s="83" t="s">
        <v>182</v>
      </c>
      <c r="D10" s="84">
        <v>44.96</v>
      </c>
    </row>
    <row r="11" spans="1:4" s="82" customFormat="1" ht="13.5" x14ac:dyDescent="0.25">
      <c r="A11" s="83">
        <v>10208</v>
      </c>
      <c r="B11" s="83" t="s">
        <v>13767</v>
      </c>
      <c r="C11" s="83" t="s">
        <v>182</v>
      </c>
      <c r="D11" s="84">
        <v>8.99</v>
      </c>
    </row>
    <row r="12" spans="1:4" s="82" customFormat="1" ht="13.5" x14ac:dyDescent="0.25">
      <c r="A12" s="83">
        <v>10209</v>
      </c>
      <c r="B12" s="83" t="s">
        <v>13768</v>
      </c>
      <c r="C12" s="83" t="s">
        <v>221</v>
      </c>
      <c r="D12" s="84">
        <v>53.96</v>
      </c>
    </row>
    <row r="13" spans="1:4" s="82" customFormat="1" ht="13.5" x14ac:dyDescent="0.25">
      <c r="A13" s="83">
        <v>10210</v>
      </c>
      <c r="B13" s="83" t="s">
        <v>13769</v>
      </c>
      <c r="C13" s="83" t="s">
        <v>221</v>
      </c>
      <c r="D13" s="84">
        <v>253.6</v>
      </c>
    </row>
    <row r="14" spans="1:4" s="82" customFormat="1" ht="13.5" x14ac:dyDescent="0.25">
      <c r="A14" s="83">
        <v>10212</v>
      </c>
      <c r="B14" s="83" t="s">
        <v>13770</v>
      </c>
      <c r="C14" s="83" t="s">
        <v>182</v>
      </c>
      <c r="D14" s="84">
        <v>10.79</v>
      </c>
    </row>
    <row r="15" spans="1:4" s="82" customFormat="1" ht="13.5" x14ac:dyDescent="0.25">
      <c r="A15" s="83">
        <v>10213</v>
      </c>
      <c r="B15" s="83" t="s">
        <v>13771</v>
      </c>
      <c r="C15" s="83" t="s">
        <v>182</v>
      </c>
      <c r="D15" s="84">
        <v>12.59</v>
      </c>
    </row>
    <row r="16" spans="1:4" s="82" customFormat="1" ht="13.5" x14ac:dyDescent="0.25">
      <c r="A16" s="83">
        <v>10214</v>
      </c>
      <c r="B16" s="83" t="s">
        <v>13772</v>
      </c>
      <c r="C16" s="83" t="s">
        <v>182</v>
      </c>
      <c r="D16" s="84">
        <v>14.39</v>
      </c>
    </row>
    <row r="17" spans="1:4" s="82" customFormat="1" ht="13.5" x14ac:dyDescent="0.25">
      <c r="A17" s="83">
        <v>10215</v>
      </c>
      <c r="B17" s="83" t="s">
        <v>13773</v>
      </c>
      <c r="C17" s="83" t="s">
        <v>182</v>
      </c>
      <c r="D17" s="84">
        <v>8.99</v>
      </c>
    </row>
    <row r="18" spans="1:4" s="82" customFormat="1" ht="13.5" x14ac:dyDescent="0.25">
      <c r="A18" s="83">
        <v>10216</v>
      </c>
      <c r="B18" s="83" t="s">
        <v>13774</v>
      </c>
      <c r="C18" s="83" t="s">
        <v>199</v>
      </c>
      <c r="D18" s="84">
        <v>8.99</v>
      </c>
    </row>
    <row r="19" spans="1:4" s="82" customFormat="1" ht="13.5" x14ac:dyDescent="0.25">
      <c r="A19" s="83">
        <v>10218</v>
      </c>
      <c r="B19" s="83" t="s">
        <v>13775</v>
      </c>
      <c r="C19" s="83" t="s">
        <v>182</v>
      </c>
      <c r="D19" s="84">
        <v>12.37</v>
      </c>
    </row>
    <row r="20" spans="1:4" s="82" customFormat="1" ht="13.5" x14ac:dyDescent="0.25">
      <c r="A20" s="83">
        <v>10219</v>
      </c>
      <c r="B20" s="83" t="s">
        <v>13776</v>
      </c>
      <c r="C20" s="83" t="s">
        <v>221</v>
      </c>
      <c r="D20" s="84">
        <v>297.08</v>
      </c>
    </row>
    <row r="21" spans="1:4" s="82" customFormat="1" ht="13.5" x14ac:dyDescent="0.25">
      <c r="A21" s="83">
        <v>10220</v>
      </c>
      <c r="B21" s="83" t="s">
        <v>13777</v>
      </c>
      <c r="C21" s="83" t="s">
        <v>182</v>
      </c>
      <c r="D21" s="84">
        <v>11.1</v>
      </c>
    </row>
    <row r="22" spans="1:4" s="82" customFormat="1" ht="13.5" x14ac:dyDescent="0.25">
      <c r="A22" s="83">
        <v>10221</v>
      </c>
      <c r="B22" s="83" t="s">
        <v>13778</v>
      </c>
      <c r="C22" s="83" t="s">
        <v>196</v>
      </c>
      <c r="D22" s="84">
        <v>27.34</v>
      </c>
    </row>
    <row r="23" spans="1:4" s="82" customFormat="1" ht="13.5" x14ac:dyDescent="0.25">
      <c r="A23" s="83">
        <v>10222</v>
      </c>
      <c r="B23" s="83" t="s">
        <v>13779</v>
      </c>
      <c r="C23" s="83" t="s">
        <v>182</v>
      </c>
      <c r="D23" s="84">
        <v>19.88</v>
      </c>
    </row>
    <row r="24" spans="1:4" s="82" customFormat="1" ht="13.5" x14ac:dyDescent="0.25">
      <c r="A24" s="83">
        <v>10223</v>
      </c>
      <c r="B24" s="83" t="s">
        <v>13780</v>
      </c>
      <c r="C24" s="83" t="s">
        <v>196</v>
      </c>
      <c r="D24" s="84">
        <v>18.600000000000001</v>
      </c>
    </row>
    <row r="25" spans="1:4" s="82" customFormat="1" ht="13.5" x14ac:dyDescent="0.25">
      <c r="A25" s="83">
        <v>10224</v>
      </c>
      <c r="B25" s="83" t="s">
        <v>13781</v>
      </c>
      <c r="C25" s="83" t="s">
        <v>182</v>
      </c>
      <c r="D25" s="84">
        <v>15.85</v>
      </c>
    </row>
    <row r="26" spans="1:4" s="82" customFormat="1" ht="13.5" x14ac:dyDescent="0.25">
      <c r="A26" s="83">
        <v>10225</v>
      </c>
      <c r="B26" s="83" t="s">
        <v>13782</v>
      </c>
      <c r="C26" s="83" t="s">
        <v>182</v>
      </c>
      <c r="D26" s="84">
        <v>22.32</v>
      </c>
    </row>
    <row r="27" spans="1:4" s="82" customFormat="1" ht="13.5" x14ac:dyDescent="0.25">
      <c r="A27" s="83">
        <v>10226</v>
      </c>
      <c r="B27" s="83" t="s">
        <v>13783</v>
      </c>
      <c r="C27" s="83" t="s">
        <v>196</v>
      </c>
      <c r="D27" s="84">
        <v>22.32</v>
      </c>
    </row>
    <row r="28" spans="1:4" s="82" customFormat="1" ht="13.5" x14ac:dyDescent="0.25">
      <c r="A28" s="83">
        <v>10227</v>
      </c>
      <c r="B28" s="83" t="s">
        <v>13784</v>
      </c>
      <c r="C28" s="83" t="s">
        <v>196</v>
      </c>
      <c r="D28" s="84">
        <v>37.200000000000003</v>
      </c>
    </row>
    <row r="29" spans="1:4" s="82" customFormat="1" ht="13.5" x14ac:dyDescent="0.25">
      <c r="A29" s="83">
        <v>10228</v>
      </c>
      <c r="B29" s="83" t="s">
        <v>13785</v>
      </c>
      <c r="C29" s="83" t="s">
        <v>182</v>
      </c>
      <c r="D29" s="84">
        <v>6.04</v>
      </c>
    </row>
    <row r="30" spans="1:4" s="82" customFormat="1" ht="13.5" x14ac:dyDescent="0.25">
      <c r="A30" s="83">
        <v>10229</v>
      </c>
      <c r="B30" s="83" t="s">
        <v>13786</v>
      </c>
      <c r="C30" s="83" t="s">
        <v>196</v>
      </c>
      <c r="D30" s="84">
        <v>35.97</v>
      </c>
    </row>
    <row r="31" spans="1:4" s="82" customFormat="1" ht="13.5" x14ac:dyDescent="0.25">
      <c r="A31" s="83">
        <v>10230</v>
      </c>
      <c r="B31" s="83" t="s">
        <v>13787</v>
      </c>
      <c r="C31" s="83" t="s">
        <v>182</v>
      </c>
      <c r="D31" s="84">
        <v>5.81</v>
      </c>
    </row>
    <row r="32" spans="1:4" s="82" customFormat="1" ht="13.5" x14ac:dyDescent="0.25">
      <c r="A32" s="83">
        <v>10234</v>
      </c>
      <c r="B32" s="83" t="s">
        <v>13788</v>
      </c>
      <c r="C32" s="83" t="s">
        <v>182</v>
      </c>
      <c r="D32" s="84">
        <v>23.38</v>
      </c>
    </row>
    <row r="33" spans="1:4" s="82" customFormat="1" ht="13.5" x14ac:dyDescent="0.25">
      <c r="A33" s="83">
        <v>10238</v>
      </c>
      <c r="B33" s="83" t="s">
        <v>13789</v>
      </c>
      <c r="C33" s="83" t="s">
        <v>182</v>
      </c>
      <c r="D33" s="84">
        <v>8.99</v>
      </c>
    </row>
    <row r="34" spans="1:4" s="82" customFormat="1" ht="13.5" x14ac:dyDescent="0.25">
      <c r="A34" s="83">
        <v>10239</v>
      </c>
      <c r="B34" s="83" t="s">
        <v>13790</v>
      </c>
      <c r="C34" s="83" t="s">
        <v>182</v>
      </c>
      <c r="D34" s="84">
        <v>34.729999999999997</v>
      </c>
    </row>
    <row r="35" spans="1:4" s="82" customFormat="1" ht="13.5" x14ac:dyDescent="0.25">
      <c r="A35" s="83">
        <v>10240</v>
      </c>
      <c r="B35" s="83" t="s">
        <v>13791</v>
      </c>
      <c r="C35" s="83" t="s">
        <v>196</v>
      </c>
      <c r="D35" s="84">
        <v>9.84</v>
      </c>
    </row>
    <row r="36" spans="1:4" s="82" customFormat="1" ht="13.5" x14ac:dyDescent="0.25">
      <c r="A36" s="83">
        <v>10242</v>
      </c>
      <c r="B36" s="83" t="s">
        <v>13792</v>
      </c>
      <c r="C36" s="83" t="s">
        <v>182</v>
      </c>
      <c r="D36" s="84">
        <v>3.17</v>
      </c>
    </row>
    <row r="37" spans="1:4" s="82" customFormat="1" ht="13.5" x14ac:dyDescent="0.25">
      <c r="A37" s="83">
        <v>10244</v>
      </c>
      <c r="B37" s="83" t="s">
        <v>13793</v>
      </c>
      <c r="C37" s="83" t="s">
        <v>199</v>
      </c>
      <c r="D37" s="84">
        <v>12.97</v>
      </c>
    </row>
    <row r="38" spans="1:4" s="82" customFormat="1" ht="13.5" x14ac:dyDescent="0.25">
      <c r="A38" s="83">
        <v>10246</v>
      </c>
      <c r="B38" s="83" t="s">
        <v>13794</v>
      </c>
      <c r="C38" s="83" t="s">
        <v>182</v>
      </c>
      <c r="D38" s="84">
        <v>3.43</v>
      </c>
    </row>
    <row r="39" spans="1:4" s="82" customFormat="1" ht="13.5" x14ac:dyDescent="0.25">
      <c r="A39" s="83">
        <v>10253</v>
      </c>
      <c r="B39" s="83" t="s">
        <v>13795</v>
      </c>
      <c r="C39" s="83" t="s">
        <v>182</v>
      </c>
      <c r="D39" s="84">
        <v>26.19</v>
      </c>
    </row>
    <row r="40" spans="1:4" s="82" customFormat="1" ht="13.5" x14ac:dyDescent="0.25">
      <c r="A40" s="83">
        <v>10254</v>
      </c>
      <c r="B40" s="83" t="s">
        <v>13796</v>
      </c>
      <c r="C40" s="83" t="s">
        <v>182</v>
      </c>
      <c r="D40" s="84">
        <v>8.6999999999999993</v>
      </c>
    </row>
    <row r="41" spans="1:4" s="82" customFormat="1" ht="13.5" x14ac:dyDescent="0.25">
      <c r="A41" s="83">
        <v>10255</v>
      </c>
      <c r="B41" s="83" t="s">
        <v>13797</v>
      </c>
      <c r="C41" s="83" t="s">
        <v>182</v>
      </c>
      <c r="D41" s="84">
        <v>21.48</v>
      </c>
    </row>
    <row r="42" spans="1:4" s="82" customFormat="1" ht="13.5" x14ac:dyDescent="0.25">
      <c r="A42" s="83">
        <v>10256</v>
      </c>
      <c r="B42" s="83" t="s">
        <v>13798</v>
      </c>
      <c r="C42" s="83" t="s">
        <v>182</v>
      </c>
      <c r="D42" s="84">
        <v>6.86</v>
      </c>
    </row>
    <row r="43" spans="1:4" s="82" customFormat="1" ht="13.5" x14ac:dyDescent="0.25">
      <c r="A43" s="83">
        <v>10259</v>
      </c>
      <c r="B43" s="83" t="s">
        <v>13799</v>
      </c>
      <c r="C43" s="83" t="s">
        <v>199</v>
      </c>
      <c r="D43" s="84">
        <v>2.09</v>
      </c>
    </row>
    <row r="44" spans="1:4" s="82" customFormat="1" ht="13.5" x14ac:dyDescent="0.25">
      <c r="A44" s="83">
        <v>10264</v>
      </c>
      <c r="B44" s="83" t="s">
        <v>13800</v>
      </c>
      <c r="C44" s="83" t="s">
        <v>182</v>
      </c>
      <c r="D44" s="84">
        <v>24.96</v>
      </c>
    </row>
    <row r="45" spans="1:4" s="82" customFormat="1" ht="13.5" x14ac:dyDescent="0.25">
      <c r="A45" s="83">
        <v>10271</v>
      </c>
      <c r="B45" s="83" t="s">
        <v>13801</v>
      </c>
      <c r="C45" s="83" t="s">
        <v>196</v>
      </c>
      <c r="D45" s="84">
        <v>13.36</v>
      </c>
    </row>
    <row r="46" spans="1:4" s="82" customFormat="1" ht="13.5" x14ac:dyDescent="0.25">
      <c r="A46" s="83">
        <v>10279</v>
      </c>
      <c r="B46" s="83" t="s">
        <v>13802</v>
      </c>
      <c r="C46" s="83" t="s">
        <v>196</v>
      </c>
      <c r="D46" s="84">
        <v>20.92</v>
      </c>
    </row>
    <row r="47" spans="1:4" s="82" customFormat="1" ht="13.5" x14ac:dyDescent="0.25">
      <c r="A47" s="83">
        <v>10280</v>
      </c>
      <c r="B47" s="83" t="s">
        <v>13803</v>
      </c>
      <c r="C47" s="83" t="s">
        <v>182</v>
      </c>
      <c r="D47" s="84">
        <v>7.81</v>
      </c>
    </row>
    <row r="48" spans="1:4" s="82" customFormat="1" ht="13.5" x14ac:dyDescent="0.25">
      <c r="A48" s="83">
        <v>10286</v>
      </c>
      <c r="B48" s="83" t="s">
        <v>13804</v>
      </c>
      <c r="C48" s="83" t="s">
        <v>182</v>
      </c>
      <c r="D48" s="84">
        <v>13.31</v>
      </c>
    </row>
    <row r="49" spans="1:4" s="82" customFormat="1" ht="13.5" x14ac:dyDescent="0.25">
      <c r="A49" s="83">
        <v>10292</v>
      </c>
      <c r="B49" s="83" t="s">
        <v>13805</v>
      </c>
      <c r="C49" s="83" t="s">
        <v>199</v>
      </c>
      <c r="D49" s="84">
        <v>0.56000000000000005</v>
      </c>
    </row>
    <row r="50" spans="1:4" s="82" customFormat="1" ht="13.5" x14ac:dyDescent="0.25">
      <c r="A50" s="83">
        <v>103</v>
      </c>
      <c r="B50" s="83" t="s">
        <v>22</v>
      </c>
      <c r="C50" s="83"/>
      <c r="D50" s="84"/>
    </row>
    <row r="51" spans="1:4" s="82" customFormat="1" ht="13.5" x14ac:dyDescent="0.25">
      <c r="A51" s="83">
        <v>10315</v>
      </c>
      <c r="B51" s="83" t="s">
        <v>13806</v>
      </c>
      <c r="C51" s="83" t="s">
        <v>182</v>
      </c>
      <c r="D51" s="84">
        <v>10.27</v>
      </c>
    </row>
    <row r="52" spans="1:4" s="82" customFormat="1" ht="13.5" x14ac:dyDescent="0.25">
      <c r="A52" s="83">
        <v>10317</v>
      </c>
      <c r="B52" s="83" t="s">
        <v>13807</v>
      </c>
      <c r="C52" s="83" t="s">
        <v>182</v>
      </c>
      <c r="D52" s="84">
        <v>107.91</v>
      </c>
    </row>
    <row r="53" spans="1:4" s="82" customFormat="1" ht="13.5" x14ac:dyDescent="0.25">
      <c r="A53" s="83">
        <v>10318</v>
      </c>
      <c r="B53" s="83" t="s">
        <v>13808</v>
      </c>
      <c r="C53" s="83" t="s">
        <v>182</v>
      </c>
      <c r="D53" s="84">
        <v>12.61</v>
      </c>
    </row>
    <row r="54" spans="1:4" s="82" customFormat="1" ht="13.5" x14ac:dyDescent="0.25">
      <c r="A54" s="83">
        <v>10319</v>
      </c>
      <c r="B54" s="83" t="s">
        <v>13809</v>
      </c>
      <c r="C54" s="83" t="s">
        <v>182</v>
      </c>
      <c r="D54" s="84">
        <v>17.91</v>
      </c>
    </row>
    <row r="55" spans="1:4" s="82" customFormat="1" ht="13.5" x14ac:dyDescent="0.25">
      <c r="A55" s="83">
        <v>10320</v>
      </c>
      <c r="B55" s="83" t="s">
        <v>13810</v>
      </c>
      <c r="C55" s="83" t="s">
        <v>182</v>
      </c>
      <c r="D55" s="84">
        <v>1.8</v>
      </c>
    </row>
    <row r="56" spans="1:4" s="82" customFormat="1" ht="13.5" x14ac:dyDescent="0.25">
      <c r="A56" s="83">
        <v>10323</v>
      </c>
      <c r="B56" s="83" t="s">
        <v>13811</v>
      </c>
      <c r="C56" s="83" t="s">
        <v>196</v>
      </c>
      <c r="D56" s="84">
        <v>9.84</v>
      </c>
    </row>
    <row r="57" spans="1:4" s="82" customFormat="1" ht="13.5" x14ac:dyDescent="0.25">
      <c r="A57" s="83">
        <v>10324</v>
      </c>
      <c r="B57" s="83" t="s">
        <v>13812</v>
      </c>
      <c r="C57" s="83" t="s">
        <v>182</v>
      </c>
      <c r="D57" s="84">
        <v>7.91</v>
      </c>
    </row>
    <row r="58" spans="1:4" s="82" customFormat="1" ht="13.5" x14ac:dyDescent="0.25">
      <c r="A58" s="83">
        <v>10325</v>
      </c>
      <c r="B58" s="83" t="s">
        <v>13813</v>
      </c>
      <c r="C58" s="83" t="s">
        <v>182</v>
      </c>
      <c r="D58" s="84">
        <v>26.19</v>
      </c>
    </row>
    <row r="59" spans="1:4" s="82" customFormat="1" ht="13.5" x14ac:dyDescent="0.25">
      <c r="A59" s="83">
        <v>10326</v>
      </c>
      <c r="B59" s="83" t="s">
        <v>13814</v>
      </c>
      <c r="C59" s="83" t="s">
        <v>182</v>
      </c>
      <c r="D59" s="84">
        <v>26.19</v>
      </c>
    </row>
    <row r="60" spans="1:4" s="82" customFormat="1" ht="13.5" x14ac:dyDescent="0.25">
      <c r="A60" s="83">
        <v>10327</v>
      </c>
      <c r="B60" s="83" t="s">
        <v>13815</v>
      </c>
      <c r="C60" s="83" t="s">
        <v>199</v>
      </c>
      <c r="D60" s="84">
        <v>2.23</v>
      </c>
    </row>
    <row r="61" spans="1:4" s="82" customFormat="1" ht="13.5" x14ac:dyDescent="0.25">
      <c r="A61" s="83">
        <v>10329</v>
      </c>
      <c r="B61" s="83" t="s">
        <v>13816</v>
      </c>
      <c r="C61" s="83" t="s">
        <v>196</v>
      </c>
      <c r="D61" s="84">
        <v>18.37</v>
      </c>
    </row>
    <row r="62" spans="1:4" s="82" customFormat="1" ht="13.5" x14ac:dyDescent="0.25">
      <c r="A62" s="83">
        <v>10331</v>
      </c>
      <c r="B62" s="83" t="s">
        <v>13817</v>
      </c>
      <c r="C62" s="83" t="s">
        <v>182</v>
      </c>
      <c r="D62" s="84">
        <v>9.6300000000000008</v>
      </c>
    </row>
    <row r="63" spans="1:4" s="82" customFormat="1" ht="13.5" x14ac:dyDescent="0.25">
      <c r="A63" s="83">
        <v>10332</v>
      </c>
      <c r="B63" s="83" t="s">
        <v>13818</v>
      </c>
      <c r="C63" s="83" t="s">
        <v>199</v>
      </c>
      <c r="D63" s="84">
        <v>3.34</v>
      </c>
    </row>
    <row r="64" spans="1:4" s="82" customFormat="1" ht="13.5" x14ac:dyDescent="0.25">
      <c r="A64" s="83">
        <v>10333</v>
      </c>
      <c r="B64" s="83" t="s">
        <v>13819</v>
      </c>
      <c r="C64" s="83" t="s">
        <v>182</v>
      </c>
      <c r="D64" s="84">
        <v>7.47</v>
      </c>
    </row>
    <row r="65" spans="1:4" s="82" customFormat="1" ht="13.5" x14ac:dyDescent="0.25">
      <c r="A65" s="83">
        <v>104</v>
      </c>
      <c r="B65" s="83" t="s">
        <v>13820</v>
      </c>
      <c r="C65" s="83"/>
      <c r="D65" s="84"/>
    </row>
    <row r="66" spans="1:4" s="82" customFormat="1" ht="13.5" x14ac:dyDescent="0.25">
      <c r="A66" s="83">
        <v>10401</v>
      </c>
      <c r="B66" s="83" t="s">
        <v>13821</v>
      </c>
      <c r="C66" s="83" t="s">
        <v>182</v>
      </c>
      <c r="D66" s="84">
        <v>1.23</v>
      </c>
    </row>
    <row r="67" spans="1:4" s="82" customFormat="1" ht="13.5" x14ac:dyDescent="0.25">
      <c r="A67" s="83">
        <v>10402</v>
      </c>
      <c r="B67" s="83" t="s">
        <v>13822</v>
      </c>
      <c r="C67" s="83" t="s">
        <v>182</v>
      </c>
      <c r="D67" s="84">
        <v>3.96</v>
      </c>
    </row>
    <row r="68" spans="1:4" s="82" customFormat="1" ht="13.5" x14ac:dyDescent="0.25">
      <c r="A68" s="83">
        <v>10403</v>
      </c>
      <c r="B68" s="83" t="s">
        <v>13823</v>
      </c>
      <c r="C68" s="83" t="s">
        <v>196</v>
      </c>
      <c r="D68" s="84">
        <v>47.55</v>
      </c>
    </row>
    <row r="69" spans="1:4" s="82" customFormat="1" ht="13.5" x14ac:dyDescent="0.25">
      <c r="A69" s="83">
        <v>10404</v>
      </c>
      <c r="B69" s="83" t="s">
        <v>13824</v>
      </c>
      <c r="C69" s="83" t="s">
        <v>196</v>
      </c>
      <c r="D69" s="84">
        <v>118.24</v>
      </c>
    </row>
    <row r="70" spans="1:4" s="82" customFormat="1" ht="13.5" x14ac:dyDescent="0.25">
      <c r="A70" s="83">
        <v>105</v>
      </c>
      <c r="B70" s="83" t="s">
        <v>13825</v>
      </c>
      <c r="C70" s="83"/>
      <c r="D70" s="84"/>
    </row>
    <row r="71" spans="1:4" s="82" customFormat="1" ht="13.5" x14ac:dyDescent="0.25">
      <c r="A71" s="83">
        <v>10501</v>
      </c>
      <c r="B71" s="83" t="s">
        <v>13826</v>
      </c>
      <c r="C71" s="83" t="s">
        <v>182</v>
      </c>
      <c r="D71" s="84">
        <v>10.97</v>
      </c>
    </row>
    <row r="72" spans="1:4" s="82" customFormat="1" ht="13.5" x14ac:dyDescent="0.25">
      <c r="A72" s="83">
        <v>10512</v>
      </c>
      <c r="B72" s="83" t="s">
        <v>13827</v>
      </c>
      <c r="C72" s="83" t="s">
        <v>138</v>
      </c>
      <c r="D72" s="84">
        <v>17689.18</v>
      </c>
    </row>
    <row r="73" spans="1:4" s="82" customFormat="1" ht="13.5" x14ac:dyDescent="0.25">
      <c r="A73" s="83">
        <v>2</v>
      </c>
      <c r="B73" s="83" t="s">
        <v>13828</v>
      </c>
      <c r="C73" s="83"/>
      <c r="D73" s="84"/>
    </row>
    <row r="74" spans="1:4" s="82" customFormat="1" ht="13.5" x14ac:dyDescent="0.25">
      <c r="A74" s="83">
        <v>203</v>
      </c>
      <c r="B74" s="83" t="s">
        <v>13829</v>
      </c>
      <c r="C74" s="83"/>
      <c r="D74" s="84"/>
    </row>
    <row r="75" spans="1:4" s="82" customFormat="1" ht="13.5" x14ac:dyDescent="0.25">
      <c r="A75" s="83">
        <v>20305</v>
      </c>
      <c r="B75" s="83" t="s">
        <v>13830</v>
      </c>
      <c r="C75" s="83" t="s">
        <v>182</v>
      </c>
      <c r="D75" s="84">
        <v>242.13</v>
      </c>
    </row>
    <row r="76" spans="1:4" s="82" customFormat="1" ht="13.5" x14ac:dyDescent="0.25">
      <c r="A76" s="83">
        <v>20339</v>
      </c>
      <c r="B76" s="83" t="s">
        <v>13831</v>
      </c>
      <c r="C76" s="83" t="s">
        <v>182</v>
      </c>
      <c r="D76" s="84">
        <v>21.98</v>
      </c>
    </row>
    <row r="77" spans="1:4" s="82" customFormat="1" ht="13.5" x14ac:dyDescent="0.25">
      <c r="A77" s="83">
        <v>20343</v>
      </c>
      <c r="B77" s="83" t="s">
        <v>13832</v>
      </c>
      <c r="C77" s="83" t="s">
        <v>138</v>
      </c>
      <c r="D77" s="84">
        <v>891.75</v>
      </c>
    </row>
    <row r="78" spans="1:4" s="82" customFormat="1" ht="13.5" x14ac:dyDescent="0.25">
      <c r="A78" s="83">
        <v>20344</v>
      </c>
      <c r="B78" s="83" t="s">
        <v>13833</v>
      </c>
      <c r="C78" s="83" t="s">
        <v>196</v>
      </c>
      <c r="D78" s="84">
        <v>1530</v>
      </c>
    </row>
    <row r="79" spans="1:4" s="82" customFormat="1" ht="13.5" x14ac:dyDescent="0.25">
      <c r="A79" s="83">
        <v>20346</v>
      </c>
      <c r="B79" s="83" t="s">
        <v>13834</v>
      </c>
      <c r="C79" s="83" t="s">
        <v>199</v>
      </c>
      <c r="D79" s="84">
        <v>14.09</v>
      </c>
    </row>
    <row r="80" spans="1:4" s="82" customFormat="1" ht="13.5" x14ac:dyDescent="0.25">
      <c r="A80" s="83">
        <v>20348</v>
      </c>
      <c r="B80" s="83" t="s">
        <v>13835</v>
      </c>
      <c r="C80" s="83" t="s">
        <v>182</v>
      </c>
      <c r="D80" s="84">
        <v>24.13</v>
      </c>
    </row>
    <row r="81" spans="1:4" s="82" customFormat="1" ht="13.5" x14ac:dyDescent="0.25">
      <c r="A81" s="83">
        <v>20350</v>
      </c>
      <c r="B81" s="83" t="s">
        <v>13836</v>
      </c>
      <c r="C81" s="83" t="s">
        <v>199</v>
      </c>
      <c r="D81" s="84">
        <v>205.45</v>
      </c>
    </row>
    <row r="82" spans="1:4" s="82" customFormat="1" ht="13.5" x14ac:dyDescent="0.25">
      <c r="A82" s="83">
        <v>20351</v>
      </c>
      <c r="B82" s="83" t="s">
        <v>13837</v>
      </c>
      <c r="C82" s="83" t="s">
        <v>199</v>
      </c>
      <c r="D82" s="84">
        <v>245.54</v>
      </c>
    </row>
    <row r="83" spans="1:4" s="82" customFormat="1" ht="13.5" x14ac:dyDescent="0.25">
      <c r="A83" s="83">
        <v>20352</v>
      </c>
      <c r="B83" s="83" t="s">
        <v>13838</v>
      </c>
      <c r="C83" s="83" t="s">
        <v>187</v>
      </c>
      <c r="D83" s="84">
        <v>989</v>
      </c>
    </row>
    <row r="84" spans="1:4" s="82" customFormat="1" ht="13.5" x14ac:dyDescent="0.25">
      <c r="A84" s="83">
        <v>20353</v>
      </c>
      <c r="B84" s="83" t="s">
        <v>13839</v>
      </c>
      <c r="C84" s="83" t="s">
        <v>187</v>
      </c>
      <c r="D84" s="84">
        <v>891.75</v>
      </c>
    </row>
    <row r="85" spans="1:4" s="82" customFormat="1" ht="13.5" x14ac:dyDescent="0.25">
      <c r="A85" s="83">
        <v>20354</v>
      </c>
      <c r="B85" s="83" t="s">
        <v>13840</v>
      </c>
      <c r="C85" s="83" t="s">
        <v>187</v>
      </c>
      <c r="D85" s="84">
        <v>743.33</v>
      </c>
    </row>
    <row r="86" spans="1:4" s="82" customFormat="1" ht="13.5" x14ac:dyDescent="0.25">
      <c r="A86" s="83">
        <v>20355</v>
      </c>
      <c r="B86" s="83" t="s">
        <v>13841</v>
      </c>
      <c r="C86" s="83" t="s">
        <v>187</v>
      </c>
      <c r="D86" s="84">
        <v>929</v>
      </c>
    </row>
    <row r="87" spans="1:4" s="82" customFormat="1" ht="13.5" x14ac:dyDescent="0.25">
      <c r="A87" s="83">
        <v>20356</v>
      </c>
      <c r="B87" s="83" t="s">
        <v>13842</v>
      </c>
      <c r="C87" s="83" t="s">
        <v>187</v>
      </c>
      <c r="D87" s="84">
        <v>664.25</v>
      </c>
    </row>
    <row r="88" spans="1:4" s="82" customFormat="1" ht="13.5" x14ac:dyDescent="0.25">
      <c r="A88" s="83">
        <v>207</v>
      </c>
      <c r="B88" s="83" t="s">
        <v>13843</v>
      </c>
      <c r="C88" s="83"/>
      <c r="D88" s="84"/>
    </row>
    <row r="89" spans="1:4" s="82" customFormat="1" ht="13.5" x14ac:dyDescent="0.25">
      <c r="A89" s="83">
        <v>20701</v>
      </c>
      <c r="B89" s="83" t="s">
        <v>13844</v>
      </c>
      <c r="C89" s="83" t="s">
        <v>182</v>
      </c>
      <c r="D89" s="84">
        <v>836.37</v>
      </c>
    </row>
    <row r="90" spans="1:4" s="82" customFormat="1" ht="13.5" x14ac:dyDescent="0.25">
      <c r="A90" s="83">
        <v>20702</v>
      </c>
      <c r="B90" s="83" t="s">
        <v>13845</v>
      </c>
      <c r="C90" s="83" t="s">
        <v>182</v>
      </c>
      <c r="D90" s="84">
        <v>616.62</v>
      </c>
    </row>
    <row r="91" spans="1:4" s="82" customFormat="1" ht="13.5" x14ac:dyDescent="0.25">
      <c r="A91" s="83">
        <v>20703</v>
      </c>
      <c r="B91" s="83" t="s">
        <v>13846</v>
      </c>
      <c r="C91" s="83" t="s">
        <v>182</v>
      </c>
      <c r="D91" s="84">
        <v>541.72</v>
      </c>
    </row>
    <row r="92" spans="1:4" s="82" customFormat="1" ht="13.5" x14ac:dyDescent="0.25">
      <c r="A92" s="83">
        <v>20704</v>
      </c>
      <c r="B92" s="83" t="s">
        <v>13847</v>
      </c>
      <c r="C92" s="83" t="s">
        <v>182</v>
      </c>
      <c r="D92" s="84">
        <v>491.03</v>
      </c>
    </row>
    <row r="93" spans="1:4" s="82" customFormat="1" ht="13.5" x14ac:dyDescent="0.25">
      <c r="A93" s="83">
        <v>20705</v>
      </c>
      <c r="B93" s="83" t="s">
        <v>13848</v>
      </c>
      <c r="C93" s="83" t="s">
        <v>196</v>
      </c>
      <c r="D93" s="84">
        <v>15870.41</v>
      </c>
    </row>
    <row r="94" spans="1:4" s="82" customFormat="1" ht="13.5" x14ac:dyDescent="0.25">
      <c r="A94" s="83">
        <v>20706</v>
      </c>
      <c r="B94" s="83" t="s">
        <v>13849</v>
      </c>
      <c r="C94" s="83" t="s">
        <v>196</v>
      </c>
      <c r="D94" s="84">
        <v>23693.64</v>
      </c>
    </row>
    <row r="95" spans="1:4" s="82" customFormat="1" ht="13.5" x14ac:dyDescent="0.25">
      <c r="A95" s="83">
        <v>20707</v>
      </c>
      <c r="B95" s="83" t="s">
        <v>13850</v>
      </c>
      <c r="C95" s="83" t="s">
        <v>196</v>
      </c>
      <c r="D95" s="84">
        <v>29210.19</v>
      </c>
    </row>
    <row r="96" spans="1:4" s="82" customFormat="1" ht="13.5" x14ac:dyDescent="0.25">
      <c r="A96" s="83">
        <v>20708</v>
      </c>
      <c r="B96" s="83" t="s">
        <v>13851</v>
      </c>
      <c r="C96" s="83" t="s">
        <v>182</v>
      </c>
      <c r="D96" s="84">
        <v>236.02</v>
      </c>
    </row>
    <row r="97" spans="1:4" s="82" customFormat="1" ht="13.5" x14ac:dyDescent="0.25">
      <c r="A97" s="83">
        <v>20709</v>
      </c>
      <c r="B97" s="83" t="s">
        <v>13852</v>
      </c>
      <c r="C97" s="83" t="s">
        <v>182</v>
      </c>
      <c r="D97" s="84">
        <v>311.72000000000003</v>
      </c>
    </row>
    <row r="98" spans="1:4" s="82" customFormat="1" ht="13.5" x14ac:dyDescent="0.25">
      <c r="A98" s="83">
        <v>20710</v>
      </c>
      <c r="B98" s="83" t="s">
        <v>13853</v>
      </c>
      <c r="C98" s="83" t="s">
        <v>196</v>
      </c>
      <c r="D98" s="84">
        <v>2410.19</v>
      </c>
    </row>
    <row r="99" spans="1:4" s="82" customFormat="1" ht="13.5" x14ac:dyDescent="0.25">
      <c r="A99" s="83">
        <v>20711</v>
      </c>
      <c r="B99" s="83" t="s">
        <v>13854</v>
      </c>
      <c r="C99" s="83" t="s">
        <v>196</v>
      </c>
      <c r="D99" s="84">
        <v>2818.64</v>
      </c>
    </row>
    <row r="100" spans="1:4" s="82" customFormat="1" ht="13.5" x14ac:dyDescent="0.25">
      <c r="A100" s="83">
        <v>20712</v>
      </c>
      <c r="B100" s="83" t="s">
        <v>13855</v>
      </c>
      <c r="C100" s="83" t="s">
        <v>199</v>
      </c>
      <c r="D100" s="84">
        <v>53.19</v>
      </c>
    </row>
    <row r="101" spans="1:4" s="82" customFormat="1" ht="13.5" x14ac:dyDescent="0.25">
      <c r="A101" s="83">
        <v>20713</v>
      </c>
      <c r="B101" s="83" t="s">
        <v>13856</v>
      </c>
      <c r="C101" s="83" t="s">
        <v>199</v>
      </c>
      <c r="D101" s="84">
        <v>494.19</v>
      </c>
    </row>
    <row r="102" spans="1:4" s="82" customFormat="1" ht="13.5" x14ac:dyDescent="0.25">
      <c r="A102" s="83">
        <v>20714</v>
      </c>
      <c r="B102" s="83" t="s">
        <v>13857</v>
      </c>
      <c r="C102" s="83" t="s">
        <v>199</v>
      </c>
      <c r="D102" s="84">
        <v>385.31</v>
      </c>
    </row>
    <row r="103" spans="1:4" s="82" customFormat="1" ht="13.5" x14ac:dyDescent="0.25">
      <c r="A103" s="83">
        <v>208</v>
      </c>
      <c r="B103" s="83" t="s">
        <v>13858</v>
      </c>
      <c r="C103" s="83"/>
      <c r="D103" s="84"/>
    </row>
    <row r="104" spans="1:4" s="82" customFormat="1" ht="13.5" x14ac:dyDescent="0.25">
      <c r="A104" s="83">
        <v>20801</v>
      </c>
      <c r="B104" s="83" t="s">
        <v>13859</v>
      </c>
      <c r="C104" s="83" t="s">
        <v>182</v>
      </c>
      <c r="D104" s="84">
        <v>630.15</v>
      </c>
    </row>
    <row r="105" spans="1:4" s="82" customFormat="1" ht="13.5" x14ac:dyDescent="0.25">
      <c r="A105" s="83">
        <v>20802</v>
      </c>
      <c r="B105" s="83" t="s">
        <v>13860</v>
      </c>
      <c r="C105" s="83" t="s">
        <v>182</v>
      </c>
      <c r="D105" s="84">
        <v>468.66</v>
      </c>
    </row>
    <row r="106" spans="1:4" s="82" customFormat="1" ht="13.5" x14ac:dyDescent="0.25">
      <c r="A106" s="83">
        <v>20803</v>
      </c>
      <c r="B106" s="83" t="s">
        <v>13861</v>
      </c>
      <c r="C106" s="83" t="s">
        <v>182</v>
      </c>
      <c r="D106" s="84">
        <v>413.46</v>
      </c>
    </row>
    <row r="107" spans="1:4" s="82" customFormat="1" ht="13.5" x14ac:dyDescent="0.25">
      <c r="A107" s="83">
        <v>20804</v>
      </c>
      <c r="B107" s="83" t="s">
        <v>13862</v>
      </c>
      <c r="C107" s="83" t="s">
        <v>182</v>
      </c>
      <c r="D107" s="84">
        <v>399.04</v>
      </c>
    </row>
    <row r="108" spans="1:4" s="82" customFormat="1" ht="13.5" x14ac:dyDescent="0.25">
      <c r="A108" s="83">
        <v>20805</v>
      </c>
      <c r="B108" s="83" t="s">
        <v>13863</v>
      </c>
      <c r="C108" s="83" t="s">
        <v>196</v>
      </c>
      <c r="D108" s="84">
        <v>12324.48</v>
      </c>
    </row>
    <row r="109" spans="1:4" s="82" customFormat="1" ht="13.5" x14ac:dyDescent="0.25">
      <c r="A109" s="83">
        <v>20806</v>
      </c>
      <c r="B109" s="83" t="s">
        <v>13864</v>
      </c>
      <c r="C109" s="83" t="s">
        <v>196</v>
      </c>
      <c r="D109" s="84">
        <v>18467.97</v>
      </c>
    </row>
    <row r="110" spans="1:4" s="82" customFormat="1" ht="13.5" x14ac:dyDescent="0.25">
      <c r="A110" s="83">
        <v>20807</v>
      </c>
      <c r="B110" s="83" t="s">
        <v>13865</v>
      </c>
      <c r="C110" s="83" t="s">
        <v>196</v>
      </c>
      <c r="D110" s="84">
        <v>22911.85</v>
      </c>
    </row>
    <row r="111" spans="1:4" s="82" customFormat="1" ht="13.5" x14ac:dyDescent="0.25">
      <c r="A111" s="83">
        <v>20808</v>
      </c>
      <c r="B111" s="83" t="s">
        <v>13866</v>
      </c>
      <c r="C111" s="83" t="s">
        <v>182</v>
      </c>
      <c r="D111" s="84">
        <v>158.9</v>
      </c>
    </row>
    <row r="112" spans="1:4" s="82" customFormat="1" ht="13.5" x14ac:dyDescent="0.25">
      <c r="A112" s="83">
        <v>20809</v>
      </c>
      <c r="B112" s="83" t="s">
        <v>13867</v>
      </c>
      <c r="C112" s="83" t="s">
        <v>182</v>
      </c>
      <c r="D112" s="84">
        <v>214.7</v>
      </c>
    </row>
    <row r="113" spans="1:4" s="82" customFormat="1" ht="13.5" x14ac:dyDescent="0.25">
      <c r="A113" s="83">
        <v>20810</v>
      </c>
      <c r="B113" s="83" t="s">
        <v>13868</v>
      </c>
      <c r="C113" s="83" t="s">
        <v>196</v>
      </c>
      <c r="D113" s="84">
        <v>1492.47</v>
      </c>
    </row>
    <row r="114" spans="1:4" s="82" customFormat="1" ht="13.5" x14ac:dyDescent="0.25">
      <c r="A114" s="83">
        <v>20811</v>
      </c>
      <c r="B114" s="83" t="s">
        <v>13869</v>
      </c>
      <c r="C114" s="83" t="s">
        <v>196</v>
      </c>
      <c r="D114" s="84">
        <v>1724.88</v>
      </c>
    </row>
    <row r="115" spans="1:4" s="82" customFormat="1" ht="13.5" x14ac:dyDescent="0.25">
      <c r="A115" s="83">
        <v>20812</v>
      </c>
      <c r="B115" s="83" t="s">
        <v>13870</v>
      </c>
      <c r="C115" s="83" t="s">
        <v>199</v>
      </c>
      <c r="D115" s="84">
        <v>35.81</v>
      </c>
    </row>
    <row r="116" spans="1:4" s="82" customFormat="1" ht="13.5" x14ac:dyDescent="0.25">
      <c r="A116" s="83">
        <v>3</v>
      </c>
      <c r="B116" s="83" t="s">
        <v>13871</v>
      </c>
      <c r="C116" s="83"/>
      <c r="D116" s="84"/>
    </row>
    <row r="117" spans="1:4" s="82" customFormat="1" ht="13.5" x14ac:dyDescent="0.25">
      <c r="A117" s="83">
        <v>301</v>
      </c>
      <c r="B117" s="83" t="s">
        <v>13872</v>
      </c>
      <c r="C117" s="83"/>
      <c r="D117" s="84"/>
    </row>
    <row r="118" spans="1:4" s="82" customFormat="1" ht="13.5" x14ac:dyDescent="0.25">
      <c r="A118" s="83">
        <v>30101</v>
      </c>
      <c r="B118" s="83" t="s">
        <v>13873</v>
      </c>
      <c r="C118" s="83" t="s">
        <v>221</v>
      </c>
      <c r="D118" s="84">
        <v>51.51</v>
      </c>
    </row>
    <row r="119" spans="1:4" s="82" customFormat="1" ht="13.5" x14ac:dyDescent="0.25">
      <c r="A119" s="83">
        <v>30102</v>
      </c>
      <c r="B119" s="83" t="s">
        <v>13874</v>
      </c>
      <c r="C119" s="83" t="s">
        <v>221</v>
      </c>
      <c r="D119" s="84">
        <v>87.18</v>
      </c>
    </row>
    <row r="120" spans="1:4" s="82" customFormat="1" ht="13.5" x14ac:dyDescent="0.25">
      <c r="A120" s="83">
        <v>30103</v>
      </c>
      <c r="B120" s="83" t="s">
        <v>13875</v>
      </c>
      <c r="C120" s="83" t="s">
        <v>221</v>
      </c>
      <c r="D120" s="84">
        <v>12.93</v>
      </c>
    </row>
    <row r="121" spans="1:4" s="82" customFormat="1" ht="13.5" x14ac:dyDescent="0.25">
      <c r="A121" s="83">
        <v>30104</v>
      </c>
      <c r="B121" s="83" t="s">
        <v>13876</v>
      </c>
      <c r="C121" s="83" t="s">
        <v>221</v>
      </c>
      <c r="D121" s="84">
        <v>18.09</v>
      </c>
    </row>
    <row r="122" spans="1:4" s="82" customFormat="1" ht="13.5" x14ac:dyDescent="0.25">
      <c r="A122" s="83">
        <v>30119</v>
      </c>
      <c r="B122" s="83" t="s">
        <v>13877</v>
      </c>
      <c r="C122" s="83" t="s">
        <v>182</v>
      </c>
      <c r="D122" s="84">
        <v>26.95</v>
      </c>
    </row>
    <row r="123" spans="1:4" s="82" customFormat="1" ht="13.5" x14ac:dyDescent="0.25">
      <c r="A123" s="83">
        <v>302</v>
      </c>
      <c r="B123" s="83" t="s">
        <v>13878</v>
      </c>
      <c r="C123" s="83"/>
      <c r="D123" s="84"/>
    </row>
    <row r="124" spans="1:4" s="82" customFormat="1" ht="13.5" x14ac:dyDescent="0.25">
      <c r="A124" s="83">
        <v>30201</v>
      </c>
      <c r="B124" s="83" t="s">
        <v>13879</v>
      </c>
      <c r="C124" s="83" t="s">
        <v>221</v>
      </c>
      <c r="D124" s="84">
        <v>55.48</v>
      </c>
    </row>
    <row r="125" spans="1:4" s="82" customFormat="1" ht="13.5" x14ac:dyDescent="0.25">
      <c r="A125" s="83">
        <v>30202</v>
      </c>
      <c r="B125" s="83" t="s">
        <v>13880</v>
      </c>
      <c r="C125" s="83" t="s">
        <v>221</v>
      </c>
      <c r="D125" s="84">
        <v>157.16999999999999</v>
      </c>
    </row>
    <row r="126" spans="1:4" s="82" customFormat="1" ht="13.5" x14ac:dyDescent="0.25">
      <c r="A126" s="83">
        <v>30203</v>
      </c>
      <c r="B126" s="83" t="s">
        <v>13881</v>
      </c>
      <c r="C126" s="83" t="s">
        <v>221</v>
      </c>
      <c r="D126" s="84">
        <v>222.75</v>
      </c>
    </row>
    <row r="127" spans="1:4" s="82" customFormat="1" ht="13.5" x14ac:dyDescent="0.25">
      <c r="A127" s="83">
        <v>30204</v>
      </c>
      <c r="B127" s="83" t="s">
        <v>13882</v>
      </c>
      <c r="C127" s="83" t="s">
        <v>221</v>
      </c>
      <c r="D127" s="84">
        <v>212.65</v>
      </c>
    </row>
    <row r="128" spans="1:4" s="82" customFormat="1" ht="13.5" x14ac:dyDescent="0.25">
      <c r="A128" s="83">
        <v>30206</v>
      </c>
      <c r="B128" s="83" t="s">
        <v>13883</v>
      </c>
      <c r="C128" s="83" t="s">
        <v>221</v>
      </c>
      <c r="D128" s="84">
        <v>178.15</v>
      </c>
    </row>
    <row r="129" spans="1:4" s="82" customFormat="1" ht="13.5" x14ac:dyDescent="0.25">
      <c r="A129" s="83">
        <v>30208</v>
      </c>
      <c r="B129" s="83" t="s">
        <v>13884</v>
      </c>
      <c r="C129" s="83" t="s">
        <v>221</v>
      </c>
      <c r="D129" s="84">
        <v>145</v>
      </c>
    </row>
    <row r="130" spans="1:4" s="82" customFormat="1" ht="13.5" x14ac:dyDescent="0.25">
      <c r="A130" s="83">
        <v>30209</v>
      </c>
      <c r="B130" s="83" t="s">
        <v>13885</v>
      </c>
      <c r="C130" s="83" t="s">
        <v>221</v>
      </c>
      <c r="D130" s="84">
        <v>156.12</v>
      </c>
    </row>
    <row r="131" spans="1:4" s="82" customFormat="1" ht="13.5" x14ac:dyDescent="0.25">
      <c r="A131" s="83">
        <v>30210</v>
      </c>
      <c r="B131" s="83" t="s">
        <v>13886</v>
      </c>
      <c r="C131" s="83" t="s">
        <v>221</v>
      </c>
      <c r="D131" s="84">
        <v>28.15</v>
      </c>
    </row>
    <row r="132" spans="1:4" s="82" customFormat="1" ht="13.5" x14ac:dyDescent="0.25">
      <c r="A132" s="83">
        <v>30211</v>
      </c>
      <c r="B132" s="83" t="s">
        <v>13887</v>
      </c>
      <c r="C132" s="83" t="s">
        <v>221</v>
      </c>
      <c r="D132" s="84">
        <v>7.13</v>
      </c>
    </row>
    <row r="133" spans="1:4" s="82" customFormat="1" ht="13.5" x14ac:dyDescent="0.25">
      <c r="A133" s="83">
        <v>303</v>
      </c>
      <c r="B133" s="83" t="s">
        <v>13888</v>
      </c>
      <c r="C133" s="83"/>
      <c r="D133" s="84"/>
    </row>
    <row r="134" spans="1:4" s="82" customFormat="1" ht="13.5" x14ac:dyDescent="0.25">
      <c r="A134" s="83">
        <v>30304</v>
      </c>
      <c r="B134" s="83" t="s">
        <v>13889</v>
      </c>
      <c r="C134" s="83" t="s">
        <v>221</v>
      </c>
      <c r="D134" s="84">
        <v>73.319999999999993</v>
      </c>
    </row>
    <row r="135" spans="1:4" s="82" customFormat="1" ht="13.5" x14ac:dyDescent="0.25">
      <c r="A135" s="83">
        <v>30305</v>
      </c>
      <c r="B135" s="83" t="s">
        <v>13890</v>
      </c>
      <c r="C135" s="83" t="s">
        <v>196</v>
      </c>
      <c r="D135" s="84">
        <v>23.78</v>
      </c>
    </row>
    <row r="136" spans="1:4" s="82" customFormat="1" ht="13.5" x14ac:dyDescent="0.25">
      <c r="A136" s="83">
        <v>30306</v>
      </c>
      <c r="B136" s="83" t="s">
        <v>13891</v>
      </c>
      <c r="C136" s="83" t="s">
        <v>196</v>
      </c>
      <c r="D136" s="84">
        <v>15.85</v>
      </c>
    </row>
    <row r="137" spans="1:4" s="82" customFormat="1" ht="13.5" x14ac:dyDescent="0.25">
      <c r="A137" s="83">
        <v>4</v>
      </c>
      <c r="B137" s="83" t="s">
        <v>13892</v>
      </c>
      <c r="C137" s="83"/>
      <c r="D137" s="84"/>
    </row>
    <row r="138" spans="1:4" s="82" customFormat="1" ht="13.5" x14ac:dyDescent="0.25">
      <c r="A138" s="83">
        <v>402</v>
      </c>
      <c r="B138" s="83" t="s">
        <v>13893</v>
      </c>
      <c r="C138" s="83"/>
      <c r="D138" s="84"/>
    </row>
    <row r="139" spans="1:4" s="82" customFormat="1" ht="13.5" x14ac:dyDescent="0.25">
      <c r="A139" s="83">
        <v>40202</v>
      </c>
      <c r="B139" s="83" t="s">
        <v>13894</v>
      </c>
      <c r="C139" s="83" t="s">
        <v>221</v>
      </c>
      <c r="D139" s="84">
        <v>664.12</v>
      </c>
    </row>
    <row r="140" spans="1:4" s="82" customFormat="1" ht="13.5" x14ac:dyDescent="0.25">
      <c r="A140" s="83">
        <v>40206</v>
      </c>
      <c r="B140" s="83" t="s">
        <v>13895</v>
      </c>
      <c r="C140" s="83" t="s">
        <v>182</v>
      </c>
      <c r="D140" s="84">
        <v>78.05</v>
      </c>
    </row>
    <row r="141" spans="1:4" s="82" customFormat="1" ht="13.5" x14ac:dyDescent="0.25">
      <c r="A141" s="83">
        <v>40224</v>
      </c>
      <c r="B141" s="83" t="s">
        <v>13896</v>
      </c>
      <c r="C141" s="83" t="s">
        <v>221</v>
      </c>
      <c r="D141" s="84">
        <v>776.62</v>
      </c>
    </row>
    <row r="142" spans="1:4" s="82" customFormat="1" ht="13.5" x14ac:dyDescent="0.25">
      <c r="A142" s="83">
        <v>40231</v>
      </c>
      <c r="B142" s="83" t="s">
        <v>13897</v>
      </c>
      <c r="C142" s="83" t="s">
        <v>221</v>
      </c>
      <c r="D142" s="84">
        <v>677.48</v>
      </c>
    </row>
    <row r="143" spans="1:4" s="82" customFormat="1" ht="13.5" x14ac:dyDescent="0.25">
      <c r="A143" s="83">
        <v>40233</v>
      </c>
      <c r="B143" s="83" t="s">
        <v>13898</v>
      </c>
      <c r="C143" s="83" t="s">
        <v>221</v>
      </c>
      <c r="D143" s="84">
        <v>702.29</v>
      </c>
    </row>
    <row r="144" spans="1:4" s="82" customFormat="1" ht="13.5" x14ac:dyDescent="0.25">
      <c r="A144" s="83">
        <v>40235</v>
      </c>
      <c r="B144" s="83" t="s">
        <v>13899</v>
      </c>
      <c r="C144" s="83" t="s">
        <v>221</v>
      </c>
      <c r="D144" s="84">
        <v>726.49</v>
      </c>
    </row>
    <row r="145" spans="1:4" s="82" customFormat="1" ht="13.5" x14ac:dyDescent="0.25">
      <c r="A145" s="83">
        <v>40237</v>
      </c>
      <c r="B145" s="83" t="s">
        <v>13900</v>
      </c>
      <c r="C145" s="83" t="s">
        <v>221</v>
      </c>
      <c r="D145" s="84">
        <v>752.91</v>
      </c>
    </row>
    <row r="146" spans="1:4" s="82" customFormat="1" ht="13.5" x14ac:dyDescent="0.25">
      <c r="A146" s="83">
        <v>40238</v>
      </c>
      <c r="B146" s="83" t="s">
        <v>13901</v>
      </c>
      <c r="C146" s="83" t="s">
        <v>182</v>
      </c>
      <c r="D146" s="84">
        <v>80.180000000000007</v>
      </c>
    </row>
    <row r="147" spans="1:4" s="82" customFormat="1" ht="13.5" x14ac:dyDescent="0.25">
      <c r="A147" s="83">
        <v>40239</v>
      </c>
      <c r="B147" s="83" t="s">
        <v>13902</v>
      </c>
      <c r="C147" s="83" t="s">
        <v>221</v>
      </c>
      <c r="D147" s="84">
        <v>666.38</v>
      </c>
    </row>
    <row r="148" spans="1:4" s="82" customFormat="1" ht="13.5" x14ac:dyDescent="0.25">
      <c r="A148" s="83">
        <v>40240</v>
      </c>
      <c r="B148" s="83" t="s">
        <v>13903</v>
      </c>
      <c r="C148" s="83" t="s">
        <v>221</v>
      </c>
      <c r="D148" s="84">
        <v>689.79</v>
      </c>
    </row>
    <row r="149" spans="1:4" s="82" customFormat="1" ht="13.5" x14ac:dyDescent="0.25">
      <c r="A149" s="83">
        <v>40243</v>
      </c>
      <c r="B149" s="83" t="s">
        <v>13904</v>
      </c>
      <c r="C149" s="83" t="s">
        <v>234</v>
      </c>
      <c r="D149" s="84">
        <v>11.65</v>
      </c>
    </row>
    <row r="150" spans="1:4" s="82" customFormat="1" ht="13.5" x14ac:dyDescent="0.25">
      <c r="A150" s="83">
        <v>40245</v>
      </c>
      <c r="B150" s="83" t="s">
        <v>13905</v>
      </c>
      <c r="C150" s="83" t="s">
        <v>234</v>
      </c>
      <c r="D150" s="84">
        <v>12.08</v>
      </c>
    </row>
    <row r="151" spans="1:4" s="82" customFormat="1" ht="13.5" x14ac:dyDescent="0.25">
      <c r="A151" s="83">
        <v>40246</v>
      </c>
      <c r="B151" s="83" t="s">
        <v>13906</v>
      </c>
      <c r="C151" s="83" t="s">
        <v>234</v>
      </c>
      <c r="D151" s="84">
        <v>11.95</v>
      </c>
    </row>
    <row r="152" spans="1:4" s="82" customFormat="1" ht="13.5" x14ac:dyDescent="0.25">
      <c r="A152" s="83">
        <v>40249</v>
      </c>
      <c r="B152" s="83" t="s">
        <v>13907</v>
      </c>
      <c r="C152" s="83" t="s">
        <v>182</v>
      </c>
      <c r="D152" s="84">
        <v>126.41</v>
      </c>
    </row>
    <row r="153" spans="1:4" s="82" customFormat="1" ht="13.5" x14ac:dyDescent="0.25">
      <c r="A153" s="83">
        <v>40250</v>
      </c>
      <c r="B153" s="83" t="s">
        <v>13908</v>
      </c>
      <c r="C153" s="83" t="s">
        <v>182</v>
      </c>
      <c r="D153" s="84">
        <v>95.36</v>
      </c>
    </row>
    <row r="154" spans="1:4" s="82" customFormat="1" ht="13.5" x14ac:dyDescent="0.25">
      <c r="A154" s="83">
        <v>40253</v>
      </c>
      <c r="B154" s="83" t="s">
        <v>13909</v>
      </c>
      <c r="C154" s="83" t="s">
        <v>221</v>
      </c>
      <c r="D154" s="84">
        <v>708.4</v>
      </c>
    </row>
    <row r="155" spans="1:4" s="82" customFormat="1" ht="13.5" x14ac:dyDescent="0.25">
      <c r="A155" s="83">
        <v>403</v>
      </c>
      <c r="B155" s="83" t="s">
        <v>13910</v>
      </c>
      <c r="C155" s="83"/>
      <c r="D155" s="84"/>
    </row>
    <row r="156" spans="1:4" s="82" customFormat="1" ht="13.5" x14ac:dyDescent="0.25">
      <c r="A156" s="83">
        <v>40315</v>
      </c>
      <c r="B156" s="83" t="s">
        <v>13896</v>
      </c>
      <c r="C156" s="83" t="s">
        <v>221</v>
      </c>
      <c r="D156" s="84">
        <v>877.15</v>
      </c>
    </row>
    <row r="157" spans="1:4" s="82" customFormat="1" ht="13.5" x14ac:dyDescent="0.25">
      <c r="A157" s="83">
        <v>40320</v>
      </c>
      <c r="B157" s="83" t="s">
        <v>13898</v>
      </c>
      <c r="C157" s="83" t="s">
        <v>221</v>
      </c>
      <c r="D157" s="84">
        <v>802.82</v>
      </c>
    </row>
    <row r="158" spans="1:4" s="82" customFormat="1" ht="13.5" x14ac:dyDescent="0.25">
      <c r="A158" s="83">
        <v>40322</v>
      </c>
      <c r="B158" s="83" t="s">
        <v>13899</v>
      </c>
      <c r="C158" s="83" t="s">
        <v>221</v>
      </c>
      <c r="D158" s="84">
        <v>827.02</v>
      </c>
    </row>
    <row r="159" spans="1:4" s="82" customFormat="1" ht="13.5" x14ac:dyDescent="0.25">
      <c r="A159" s="83">
        <v>40324</v>
      </c>
      <c r="B159" s="83" t="s">
        <v>13900</v>
      </c>
      <c r="C159" s="83" t="s">
        <v>221</v>
      </c>
      <c r="D159" s="84">
        <v>853.44</v>
      </c>
    </row>
    <row r="160" spans="1:4" s="82" customFormat="1" ht="13.5" x14ac:dyDescent="0.25">
      <c r="A160" s="83">
        <v>40328</v>
      </c>
      <c r="B160" s="83" t="s">
        <v>13904</v>
      </c>
      <c r="C160" s="83" t="s">
        <v>234</v>
      </c>
      <c r="D160" s="84">
        <v>11.65</v>
      </c>
    </row>
    <row r="161" spans="1:4" s="82" customFormat="1" ht="13.5" x14ac:dyDescent="0.25">
      <c r="A161" s="83">
        <v>40329</v>
      </c>
      <c r="B161" s="83" t="s">
        <v>13911</v>
      </c>
      <c r="C161" s="83" t="s">
        <v>221</v>
      </c>
      <c r="D161" s="84">
        <v>625.28</v>
      </c>
    </row>
    <row r="162" spans="1:4" s="82" customFormat="1" ht="13.5" x14ac:dyDescent="0.25">
      <c r="A162" s="83">
        <v>40330</v>
      </c>
      <c r="B162" s="83" t="s">
        <v>13912</v>
      </c>
      <c r="C162" s="83" t="s">
        <v>221</v>
      </c>
      <c r="D162" s="84">
        <v>650.02</v>
      </c>
    </row>
    <row r="163" spans="1:4" s="82" customFormat="1" ht="13.5" x14ac:dyDescent="0.25">
      <c r="A163" s="83">
        <v>40331</v>
      </c>
      <c r="B163" s="83" t="s">
        <v>13913</v>
      </c>
      <c r="C163" s="83" t="s">
        <v>221</v>
      </c>
      <c r="D163" s="84">
        <v>669.7</v>
      </c>
    </row>
    <row r="164" spans="1:4" s="82" customFormat="1" ht="13.5" x14ac:dyDescent="0.25">
      <c r="A164" s="83">
        <v>40332</v>
      </c>
      <c r="B164" s="83" t="s">
        <v>13914</v>
      </c>
      <c r="C164" s="83" t="s">
        <v>234</v>
      </c>
      <c r="D164" s="84">
        <v>12.08</v>
      </c>
    </row>
    <row r="165" spans="1:4" s="82" customFormat="1" ht="13.5" x14ac:dyDescent="0.25">
      <c r="A165" s="83">
        <v>40333</v>
      </c>
      <c r="B165" s="83" t="s">
        <v>13906</v>
      </c>
      <c r="C165" s="83" t="s">
        <v>234</v>
      </c>
      <c r="D165" s="84">
        <v>11.95</v>
      </c>
    </row>
    <row r="166" spans="1:4" s="82" customFormat="1" ht="13.5" x14ac:dyDescent="0.25">
      <c r="A166" s="83">
        <v>40337</v>
      </c>
      <c r="B166" s="83" t="s">
        <v>13915</v>
      </c>
      <c r="C166" s="83" t="s">
        <v>182</v>
      </c>
      <c r="D166" s="84">
        <v>98.69</v>
      </c>
    </row>
    <row r="167" spans="1:4" s="82" customFormat="1" ht="13.5" x14ac:dyDescent="0.25">
      <c r="A167" s="83">
        <v>40339</v>
      </c>
      <c r="B167" s="83" t="s">
        <v>13916</v>
      </c>
      <c r="C167" s="83" t="s">
        <v>182</v>
      </c>
      <c r="D167" s="84">
        <v>117.17</v>
      </c>
    </row>
    <row r="168" spans="1:4" s="82" customFormat="1" ht="13.5" x14ac:dyDescent="0.25">
      <c r="A168" s="83">
        <v>404</v>
      </c>
      <c r="B168" s="83" t="s">
        <v>13917</v>
      </c>
      <c r="C168" s="83"/>
      <c r="D168" s="84"/>
    </row>
    <row r="169" spans="1:4" s="82" customFormat="1" ht="13.5" x14ac:dyDescent="0.25">
      <c r="A169" s="83">
        <v>40405</v>
      </c>
      <c r="B169" s="83" t="s">
        <v>13918</v>
      </c>
      <c r="C169" s="83" t="s">
        <v>182</v>
      </c>
      <c r="D169" s="84">
        <v>113.14</v>
      </c>
    </row>
    <row r="170" spans="1:4" s="82" customFormat="1" ht="13.5" x14ac:dyDescent="0.25">
      <c r="A170" s="83">
        <v>406</v>
      </c>
      <c r="B170" s="83" t="s">
        <v>13919</v>
      </c>
      <c r="C170" s="83"/>
      <c r="D170" s="84"/>
    </row>
    <row r="171" spans="1:4" s="82" customFormat="1" ht="13.5" x14ac:dyDescent="0.25">
      <c r="A171" s="83">
        <v>40601</v>
      </c>
      <c r="B171" s="83" t="s">
        <v>13920</v>
      </c>
      <c r="C171" s="83" t="s">
        <v>182</v>
      </c>
      <c r="D171" s="84">
        <v>120.59</v>
      </c>
    </row>
    <row r="172" spans="1:4" s="82" customFormat="1" ht="13.5" x14ac:dyDescent="0.25">
      <c r="A172" s="83">
        <v>40602</v>
      </c>
      <c r="B172" s="83" t="s">
        <v>13921</v>
      </c>
      <c r="C172" s="83" t="s">
        <v>182</v>
      </c>
      <c r="D172" s="84">
        <v>137.83000000000001</v>
      </c>
    </row>
    <row r="173" spans="1:4" s="82" customFormat="1" ht="13.5" x14ac:dyDescent="0.25">
      <c r="A173" s="83">
        <v>407</v>
      </c>
      <c r="B173" s="83" t="s">
        <v>13922</v>
      </c>
      <c r="C173" s="83"/>
      <c r="D173" s="84"/>
    </row>
    <row r="174" spans="1:4" s="82" customFormat="1" ht="13.5" x14ac:dyDescent="0.25">
      <c r="A174" s="83">
        <v>40705</v>
      </c>
      <c r="B174" s="83" t="s">
        <v>13923</v>
      </c>
      <c r="C174" s="83" t="s">
        <v>199</v>
      </c>
      <c r="D174" s="84">
        <v>64.12</v>
      </c>
    </row>
    <row r="175" spans="1:4" s="82" customFormat="1" ht="13.5" x14ac:dyDescent="0.25">
      <c r="A175" s="83">
        <v>408</v>
      </c>
      <c r="B175" s="83" t="s">
        <v>13924</v>
      </c>
      <c r="C175" s="83"/>
      <c r="D175" s="84"/>
    </row>
    <row r="176" spans="1:4" s="82" customFormat="1" ht="13.5" x14ac:dyDescent="0.25">
      <c r="A176" s="83">
        <v>40801</v>
      </c>
      <c r="B176" s="83" t="s">
        <v>13925</v>
      </c>
      <c r="C176" s="83" t="s">
        <v>221</v>
      </c>
      <c r="D176" s="84">
        <v>2673.72</v>
      </c>
    </row>
    <row r="177" spans="1:4" s="82" customFormat="1" ht="13.5" x14ac:dyDescent="0.25">
      <c r="A177" s="83">
        <v>40802</v>
      </c>
      <c r="B177" s="83" t="s">
        <v>13926</v>
      </c>
      <c r="C177" s="83" t="s">
        <v>182</v>
      </c>
      <c r="D177" s="84">
        <v>133.69</v>
      </c>
    </row>
    <row r="178" spans="1:4" s="82" customFormat="1" ht="13.5" x14ac:dyDescent="0.25">
      <c r="A178" s="83">
        <v>40803</v>
      </c>
      <c r="B178" s="83" t="s">
        <v>13927</v>
      </c>
      <c r="C178" s="83" t="s">
        <v>182</v>
      </c>
      <c r="D178" s="84">
        <v>79.25</v>
      </c>
    </row>
    <row r="179" spans="1:4" s="82" customFormat="1" ht="13.5" x14ac:dyDescent="0.25">
      <c r="A179" s="83">
        <v>40806</v>
      </c>
      <c r="B179" s="83" t="s">
        <v>13928</v>
      </c>
      <c r="C179" s="83" t="s">
        <v>182</v>
      </c>
      <c r="D179" s="84">
        <v>23.78</v>
      </c>
    </row>
    <row r="180" spans="1:4" s="82" customFormat="1" ht="13.5" x14ac:dyDescent="0.25">
      <c r="A180" s="83">
        <v>40807</v>
      </c>
      <c r="B180" s="83" t="s">
        <v>13929</v>
      </c>
      <c r="C180" s="83" t="s">
        <v>182</v>
      </c>
      <c r="D180" s="84">
        <v>78.88</v>
      </c>
    </row>
    <row r="181" spans="1:4" s="82" customFormat="1" ht="13.5" x14ac:dyDescent="0.25">
      <c r="A181" s="83">
        <v>40808</v>
      </c>
      <c r="B181" s="83" t="s">
        <v>13930</v>
      </c>
      <c r="C181" s="83" t="s">
        <v>234</v>
      </c>
      <c r="D181" s="84">
        <v>4.72</v>
      </c>
    </row>
    <row r="182" spans="1:4" s="82" customFormat="1" ht="13.5" x14ac:dyDescent="0.25">
      <c r="A182" s="83">
        <v>40809</v>
      </c>
      <c r="B182" s="83" t="s">
        <v>13931</v>
      </c>
      <c r="C182" s="83" t="s">
        <v>182</v>
      </c>
      <c r="D182" s="84">
        <v>409.5</v>
      </c>
    </row>
    <row r="183" spans="1:4" s="82" customFormat="1" ht="13.5" x14ac:dyDescent="0.25">
      <c r="A183" s="83">
        <v>40810</v>
      </c>
      <c r="B183" s="83" t="s">
        <v>13932</v>
      </c>
      <c r="C183" s="83" t="s">
        <v>221</v>
      </c>
      <c r="D183" s="84">
        <v>7651.26</v>
      </c>
    </row>
    <row r="184" spans="1:4" s="82" customFormat="1" ht="13.5" x14ac:dyDescent="0.25">
      <c r="A184" s="83">
        <v>40813</v>
      </c>
      <c r="B184" s="83" t="s">
        <v>13933</v>
      </c>
      <c r="C184" s="83" t="s">
        <v>182</v>
      </c>
      <c r="D184" s="84">
        <v>87.05</v>
      </c>
    </row>
    <row r="185" spans="1:4" s="82" customFormat="1" ht="13.5" x14ac:dyDescent="0.25">
      <c r="A185" s="83">
        <v>40816</v>
      </c>
      <c r="B185" s="83" t="s">
        <v>13934</v>
      </c>
      <c r="C185" s="83" t="s">
        <v>182</v>
      </c>
      <c r="D185" s="84">
        <v>13.79</v>
      </c>
    </row>
    <row r="186" spans="1:4" s="82" customFormat="1" ht="13.5" x14ac:dyDescent="0.25">
      <c r="A186" s="83">
        <v>40817</v>
      </c>
      <c r="B186" s="83" t="s">
        <v>13935</v>
      </c>
      <c r="C186" s="83" t="s">
        <v>221</v>
      </c>
      <c r="D186" s="84">
        <v>3468.08</v>
      </c>
    </row>
    <row r="187" spans="1:4" s="82" customFormat="1" ht="13.5" x14ac:dyDescent="0.25">
      <c r="A187" s="83">
        <v>40818</v>
      </c>
      <c r="B187" s="83" t="s">
        <v>13936</v>
      </c>
      <c r="C187" s="83" t="s">
        <v>182</v>
      </c>
      <c r="D187" s="84">
        <v>81.89</v>
      </c>
    </row>
    <row r="188" spans="1:4" s="82" customFormat="1" ht="13.5" x14ac:dyDescent="0.25">
      <c r="A188" s="83">
        <v>409</v>
      </c>
      <c r="B188" s="83" t="s">
        <v>13937</v>
      </c>
      <c r="C188" s="83"/>
      <c r="D188" s="84"/>
    </row>
    <row r="189" spans="1:4" s="82" customFormat="1" ht="13.5" x14ac:dyDescent="0.25">
      <c r="A189" s="83">
        <v>40901</v>
      </c>
      <c r="B189" s="83" t="s">
        <v>13938</v>
      </c>
      <c r="C189" s="83" t="s">
        <v>199</v>
      </c>
      <c r="D189" s="84">
        <v>667.37</v>
      </c>
    </row>
    <row r="190" spans="1:4" s="82" customFormat="1" ht="13.5" x14ac:dyDescent="0.25">
      <c r="A190" s="83">
        <v>40902</v>
      </c>
      <c r="B190" s="83" t="s">
        <v>13939</v>
      </c>
      <c r="C190" s="83" t="s">
        <v>199</v>
      </c>
      <c r="D190" s="84">
        <v>1070.8599999999999</v>
      </c>
    </row>
    <row r="191" spans="1:4" s="82" customFormat="1" ht="13.5" x14ac:dyDescent="0.25">
      <c r="A191" s="83">
        <v>40903</v>
      </c>
      <c r="B191" s="83" t="s">
        <v>13940</v>
      </c>
      <c r="C191" s="83" t="s">
        <v>199</v>
      </c>
      <c r="D191" s="84">
        <v>1522</v>
      </c>
    </row>
    <row r="192" spans="1:4" s="82" customFormat="1" ht="13.5" x14ac:dyDescent="0.25">
      <c r="A192" s="83">
        <v>40904</v>
      </c>
      <c r="B192" s="83" t="s">
        <v>13941</v>
      </c>
      <c r="C192" s="83" t="s">
        <v>199</v>
      </c>
      <c r="D192" s="84">
        <v>2012.47</v>
      </c>
    </row>
    <row r="193" spans="1:4" s="82" customFormat="1" ht="13.5" x14ac:dyDescent="0.25">
      <c r="A193" s="83">
        <v>5</v>
      </c>
      <c r="B193" s="83" t="s">
        <v>13942</v>
      </c>
      <c r="C193" s="83"/>
      <c r="D193" s="84"/>
    </row>
    <row r="194" spans="1:4" s="82" customFormat="1" ht="13.5" x14ac:dyDescent="0.25">
      <c r="A194" s="83">
        <v>501</v>
      </c>
      <c r="B194" s="83" t="s">
        <v>13943</v>
      </c>
      <c r="C194" s="83"/>
      <c r="D194" s="84"/>
    </row>
    <row r="195" spans="1:4" s="82" customFormat="1" ht="13.5" x14ac:dyDescent="0.25">
      <c r="A195" s="83">
        <v>50112</v>
      </c>
      <c r="B195" s="83" t="s">
        <v>13944</v>
      </c>
      <c r="C195" s="83" t="s">
        <v>182</v>
      </c>
      <c r="D195" s="84">
        <v>173.57</v>
      </c>
    </row>
    <row r="196" spans="1:4" s="82" customFormat="1" ht="13.5" x14ac:dyDescent="0.25">
      <c r="A196" s="83">
        <v>50115</v>
      </c>
      <c r="B196" s="83" t="s">
        <v>13945</v>
      </c>
      <c r="C196" s="83" t="s">
        <v>221</v>
      </c>
      <c r="D196" s="84">
        <v>548.16</v>
      </c>
    </row>
    <row r="197" spans="1:4" s="82" customFormat="1" ht="13.5" x14ac:dyDescent="0.25">
      <c r="A197" s="83">
        <v>50122</v>
      </c>
      <c r="B197" s="83" t="s">
        <v>13946</v>
      </c>
      <c r="C197" s="83" t="s">
        <v>182</v>
      </c>
      <c r="D197" s="84">
        <v>201.5</v>
      </c>
    </row>
    <row r="198" spans="1:4" s="82" customFormat="1" ht="13.5" x14ac:dyDescent="0.25">
      <c r="A198" s="83">
        <v>502</v>
      </c>
      <c r="B198" s="83" t="s">
        <v>13947</v>
      </c>
      <c r="C198" s="83"/>
      <c r="D198" s="84"/>
    </row>
    <row r="199" spans="1:4" s="82" customFormat="1" ht="13.5" x14ac:dyDescent="0.25">
      <c r="A199" s="83">
        <v>50202</v>
      </c>
      <c r="B199" s="83" t="s">
        <v>13948</v>
      </c>
      <c r="C199" s="83" t="s">
        <v>182</v>
      </c>
      <c r="D199" s="84">
        <v>149.83000000000001</v>
      </c>
    </row>
    <row r="200" spans="1:4" s="82" customFormat="1" ht="13.5" x14ac:dyDescent="0.25">
      <c r="A200" s="83">
        <v>50203</v>
      </c>
      <c r="B200" s="83" t="s">
        <v>13949</v>
      </c>
      <c r="C200" s="83" t="s">
        <v>196</v>
      </c>
      <c r="D200" s="84">
        <v>496.25</v>
      </c>
    </row>
    <row r="201" spans="1:4" s="82" customFormat="1" ht="13.5" x14ac:dyDescent="0.25">
      <c r="A201" s="83">
        <v>50205</v>
      </c>
      <c r="B201" s="83" t="s">
        <v>13950</v>
      </c>
      <c r="C201" s="83" t="s">
        <v>182</v>
      </c>
      <c r="D201" s="84">
        <v>437.56</v>
      </c>
    </row>
    <row r="202" spans="1:4" s="82" customFormat="1" ht="13.5" x14ac:dyDescent="0.25">
      <c r="A202" s="83">
        <v>50206</v>
      </c>
      <c r="B202" s="83" t="s">
        <v>13951</v>
      </c>
      <c r="C202" s="83" t="s">
        <v>182</v>
      </c>
      <c r="D202" s="84">
        <v>454.6</v>
      </c>
    </row>
    <row r="203" spans="1:4" s="82" customFormat="1" ht="13.5" x14ac:dyDescent="0.25">
      <c r="A203" s="83">
        <v>50208</v>
      </c>
      <c r="B203" s="83" t="s">
        <v>13952</v>
      </c>
      <c r="C203" s="83" t="s">
        <v>182</v>
      </c>
      <c r="D203" s="84">
        <v>132.96</v>
      </c>
    </row>
    <row r="204" spans="1:4" s="82" customFormat="1" ht="13.5" x14ac:dyDescent="0.25">
      <c r="A204" s="83">
        <v>503</v>
      </c>
      <c r="B204" s="83" t="s">
        <v>13953</v>
      </c>
      <c r="C204" s="83"/>
      <c r="D204" s="84"/>
    </row>
    <row r="205" spans="1:4" s="82" customFormat="1" ht="13.5" x14ac:dyDescent="0.25">
      <c r="A205" s="83">
        <v>50301</v>
      </c>
      <c r="B205" s="83" t="s">
        <v>13954</v>
      </c>
      <c r="C205" s="83" t="s">
        <v>199</v>
      </c>
      <c r="D205" s="84">
        <v>9.9</v>
      </c>
    </row>
    <row r="206" spans="1:4" s="82" customFormat="1" ht="13.5" x14ac:dyDescent="0.25">
      <c r="A206" s="83">
        <v>50303</v>
      </c>
      <c r="B206" s="83" t="s">
        <v>13955</v>
      </c>
      <c r="C206" s="83" t="s">
        <v>199</v>
      </c>
      <c r="D206" s="84">
        <v>80.83</v>
      </c>
    </row>
    <row r="207" spans="1:4" s="82" customFormat="1" ht="13.5" x14ac:dyDescent="0.25">
      <c r="A207" s="83">
        <v>505</v>
      </c>
      <c r="B207" s="83" t="s">
        <v>13956</v>
      </c>
      <c r="C207" s="83"/>
      <c r="D207" s="84"/>
    </row>
    <row r="208" spans="1:4" s="82" customFormat="1" ht="13.5" x14ac:dyDescent="0.25">
      <c r="A208" s="83">
        <v>50501</v>
      </c>
      <c r="B208" s="83" t="s">
        <v>13957</v>
      </c>
      <c r="C208" s="83" t="s">
        <v>182</v>
      </c>
      <c r="D208" s="84">
        <v>127.53</v>
      </c>
    </row>
    <row r="209" spans="1:4" s="82" customFormat="1" ht="13.5" x14ac:dyDescent="0.25">
      <c r="A209" s="83">
        <v>50502</v>
      </c>
      <c r="B209" s="83" t="s">
        <v>13958</v>
      </c>
      <c r="C209" s="83" t="s">
        <v>182</v>
      </c>
      <c r="D209" s="84">
        <v>245.71</v>
      </c>
    </row>
    <row r="210" spans="1:4" s="82" customFormat="1" ht="13.5" x14ac:dyDescent="0.25">
      <c r="A210" s="83">
        <v>50503</v>
      </c>
      <c r="B210" s="83" t="s">
        <v>13959</v>
      </c>
      <c r="C210" s="83" t="s">
        <v>182</v>
      </c>
      <c r="D210" s="84">
        <v>88.5</v>
      </c>
    </row>
    <row r="211" spans="1:4" s="82" customFormat="1" ht="13.5" x14ac:dyDescent="0.25">
      <c r="A211" s="83">
        <v>506</v>
      </c>
      <c r="B211" s="83" t="s">
        <v>13960</v>
      </c>
      <c r="C211" s="83"/>
      <c r="D211" s="84"/>
    </row>
    <row r="212" spans="1:4" s="82" customFormat="1" ht="13.5" x14ac:dyDescent="0.25">
      <c r="A212" s="83">
        <v>50601</v>
      </c>
      <c r="B212" s="83" t="s">
        <v>13961</v>
      </c>
      <c r="C212" s="83" t="s">
        <v>182</v>
      </c>
      <c r="D212" s="84">
        <v>65.73</v>
      </c>
    </row>
    <row r="213" spans="1:4" s="82" customFormat="1" ht="13.5" x14ac:dyDescent="0.25">
      <c r="A213" s="83">
        <v>50602</v>
      </c>
      <c r="B213" s="83" t="s">
        <v>13962</v>
      </c>
      <c r="C213" s="83" t="s">
        <v>182</v>
      </c>
      <c r="D213" s="84">
        <v>81.28</v>
      </c>
    </row>
    <row r="214" spans="1:4" s="82" customFormat="1" ht="13.5" x14ac:dyDescent="0.25">
      <c r="A214" s="83">
        <v>50603</v>
      </c>
      <c r="B214" s="83" t="s">
        <v>13963</v>
      </c>
      <c r="C214" s="83" t="s">
        <v>182</v>
      </c>
      <c r="D214" s="84">
        <v>97.5</v>
      </c>
    </row>
    <row r="215" spans="1:4" s="82" customFormat="1" ht="13.5" x14ac:dyDescent="0.25">
      <c r="A215" s="83">
        <v>50605</v>
      </c>
      <c r="B215" s="83" t="s">
        <v>13964</v>
      </c>
      <c r="C215" s="83" t="s">
        <v>182</v>
      </c>
      <c r="D215" s="84">
        <v>78.25</v>
      </c>
    </row>
    <row r="216" spans="1:4" s="82" customFormat="1" ht="13.5" x14ac:dyDescent="0.25">
      <c r="A216" s="83">
        <v>50606</v>
      </c>
      <c r="B216" s="83" t="s">
        <v>13965</v>
      </c>
      <c r="C216" s="83" t="s">
        <v>182</v>
      </c>
      <c r="D216" s="84">
        <v>63</v>
      </c>
    </row>
    <row r="217" spans="1:4" s="82" customFormat="1" ht="13.5" x14ac:dyDescent="0.25">
      <c r="A217" s="83">
        <v>50607</v>
      </c>
      <c r="B217" s="83" t="s">
        <v>13966</v>
      </c>
      <c r="C217" s="83" t="s">
        <v>182</v>
      </c>
      <c r="D217" s="84">
        <v>138.27000000000001</v>
      </c>
    </row>
    <row r="218" spans="1:4" s="82" customFormat="1" ht="13.5" x14ac:dyDescent="0.25">
      <c r="A218" s="83">
        <v>50608</v>
      </c>
      <c r="B218" s="83" t="s">
        <v>13967</v>
      </c>
      <c r="C218" s="83" t="s">
        <v>182</v>
      </c>
      <c r="D218" s="84">
        <v>109.6</v>
      </c>
    </row>
    <row r="219" spans="1:4" s="82" customFormat="1" ht="13.5" x14ac:dyDescent="0.25">
      <c r="A219" s="83">
        <v>6</v>
      </c>
      <c r="B219" s="83" t="s">
        <v>13968</v>
      </c>
      <c r="C219" s="83"/>
      <c r="D219" s="84"/>
    </row>
    <row r="220" spans="1:4" s="82" customFormat="1" ht="13.5" x14ac:dyDescent="0.25">
      <c r="A220" s="83">
        <v>601</v>
      </c>
      <c r="B220" s="83" t="s">
        <v>13969</v>
      </c>
      <c r="C220" s="83"/>
      <c r="D220" s="84"/>
    </row>
    <row r="221" spans="1:4" s="82" customFormat="1" ht="13.5" x14ac:dyDescent="0.25">
      <c r="A221" s="83">
        <v>60101</v>
      </c>
      <c r="B221" s="83" t="s">
        <v>13970</v>
      </c>
      <c r="C221" s="83" t="s">
        <v>196</v>
      </c>
      <c r="D221" s="84">
        <v>418.85</v>
      </c>
    </row>
    <row r="222" spans="1:4" s="82" customFormat="1" ht="13.5" x14ac:dyDescent="0.25">
      <c r="A222" s="83">
        <v>60102</v>
      </c>
      <c r="B222" s="83" t="s">
        <v>13971</v>
      </c>
      <c r="C222" s="83" t="s">
        <v>196</v>
      </c>
      <c r="D222" s="84">
        <v>418.85</v>
      </c>
    </row>
    <row r="223" spans="1:4" s="82" customFormat="1" ht="13.5" x14ac:dyDescent="0.25">
      <c r="A223" s="83">
        <v>60103</v>
      </c>
      <c r="B223" s="83" t="s">
        <v>13972</v>
      </c>
      <c r="C223" s="83" t="s">
        <v>196</v>
      </c>
      <c r="D223" s="84">
        <v>418.85</v>
      </c>
    </row>
    <row r="224" spans="1:4" s="82" customFormat="1" ht="13.5" x14ac:dyDescent="0.25">
      <c r="A224" s="83">
        <v>60107</v>
      </c>
      <c r="B224" s="83" t="s">
        <v>13973</v>
      </c>
      <c r="C224" s="83" t="s">
        <v>199</v>
      </c>
      <c r="D224" s="84">
        <v>20.48</v>
      </c>
    </row>
    <row r="225" spans="1:4" s="82" customFormat="1" ht="13.5" x14ac:dyDescent="0.25">
      <c r="A225" s="83">
        <v>60108</v>
      </c>
      <c r="B225" s="83" t="s">
        <v>13974</v>
      </c>
      <c r="C225" s="83" t="s">
        <v>196</v>
      </c>
      <c r="D225" s="84">
        <v>425.85</v>
      </c>
    </row>
    <row r="226" spans="1:4" s="82" customFormat="1" ht="13.5" x14ac:dyDescent="0.25">
      <c r="A226" s="83">
        <v>60110</v>
      </c>
      <c r="B226" s="83" t="s">
        <v>13975</v>
      </c>
      <c r="C226" s="83" t="s">
        <v>199</v>
      </c>
      <c r="D226" s="84">
        <v>95.11</v>
      </c>
    </row>
    <row r="227" spans="1:4" s="82" customFormat="1" ht="13.5" x14ac:dyDescent="0.25">
      <c r="A227" s="83">
        <v>60112</v>
      </c>
      <c r="B227" s="83" t="s">
        <v>13976</v>
      </c>
      <c r="C227" s="83" t="s">
        <v>199</v>
      </c>
      <c r="D227" s="84">
        <v>67.010000000000005</v>
      </c>
    </row>
    <row r="228" spans="1:4" s="82" customFormat="1" ht="13.5" x14ac:dyDescent="0.25">
      <c r="A228" s="83">
        <v>60113</v>
      </c>
      <c r="B228" s="83" t="s">
        <v>13977</v>
      </c>
      <c r="C228" s="83" t="s">
        <v>199</v>
      </c>
      <c r="D228" s="84">
        <v>24.23</v>
      </c>
    </row>
    <row r="229" spans="1:4" s="82" customFormat="1" ht="13.5" x14ac:dyDescent="0.25">
      <c r="A229" s="83">
        <v>611</v>
      </c>
      <c r="B229" s="83" t="s">
        <v>13978</v>
      </c>
      <c r="C229" s="83"/>
      <c r="D229" s="84"/>
    </row>
    <row r="230" spans="1:4" s="82" customFormat="1" ht="13.5" x14ac:dyDescent="0.25">
      <c r="A230" s="83">
        <v>61101</v>
      </c>
      <c r="B230" s="83" t="s">
        <v>13979</v>
      </c>
      <c r="C230" s="83" t="s">
        <v>196</v>
      </c>
      <c r="D230" s="84">
        <v>10.91</v>
      </c>
    </row>
    <row r="231" spans="1:4" s="82" customFormat="1" ht="13.5" x14ac:dyDescent="0.25">
      <c r="A231" s="83">
        <v>61102</v>
      </c>
      <c r="B231" s="83" t="s">
        <v>13980</v>
      </c>
      <c r="C231" s="83" t="s">
        <v>196</v>
      </c>
      <c r="D231" s="84">
        <v>126.7</v>
      </c>
    </row>
    <row r="232" spans="1:4" s="82" customFormat="1" ht="13.5" x14ac:dyDescent="0.25">
      <c r="A232" s="83">
        <v>61103</v>
      </c>
      <c r="B232" s="83" t="s">
        <v>13981</v>
      </c>
      <c r="C232" s="83" t="s">
        <v>196</v>
      </c>
      <c r="D232" s="84">
        <v>348.84</v>
      </c>
    </row>
    <row r="233" spans="1:4" s="82" customFormat="1" ht="13.5" x14ac:dyDescent="0.25">
      <c r="A233" s="83">
        <v>61104</v>
      </c>
      <c r="B233" s="83" t="s">
        <v>13982</v>
      </c>
      <c r="C233" s="83" t="s">
        <v>196</v>
      </c>
      <c r="D233" s="84">
        <v>84.78</v>
      </c>
    </row>
    <row r="234" spans="1:4" s="82" customFormat="1" ht="13.5" x14ac:dyDescent="0.25">
      <c r="A234" s="83">
        <v>61106</v>
      </c>
      <c r="B234" s="83" t="s">
        <v>13983</v>
      </c>
      <c r="C234" s="83" t="s">
        <v>196</v>
      </c>
      <c r="D234" s="84">
        <v>200.14</v>
      </c>
    </row>
    <row r="235" spans="1:4" s="82" customFormat="1" ht="13.5" x14ac:dyDescent="0.25">
      <c r="A235" s="83">
        <v>61107</v>
      </c>
      <c r="B235" s="83" t="s">
        <v>13984</v>
      </c>
      <c r="C235" s="83" t="s">
        <v>196</v>
      </c>
      <c r="D235" s="84">
        <v>81.53</v>
      </c>
    </row>
    <row r="236" spans="1:4" s="82" customFormat="1" ht="13.5" x14ac:dyDescent="0.25">
      <c r="A236" s="83">
        <v>61108</v>
      </c>
      <c r="B236" s="83" t="s">
        <v>13985</v>
      </c>
      <c r="C236" s="83" t="s">
        <v>196</v>
      </c>
      <c r="D236" s="84">
        <v>112.67</v>
      </c>
    </row>
    <row r="237" spans="1:4" s="82" customFormat="1" ht="13.5" x14ac:dyDescent="0.25">
      <c r="A237" s="83">
        <v>61112</v>
      </c>
      <c r="B237" s="83" t="s">
        <v>13986</v>
      </c>
      <c r="C237" s="83" t="s">
        <v>196</v>
      </c>
      <c r="D237" s="84">
        <v>49.3</v>
      </c>
    </row>
    <row r="238" spans="1:4" s="82" customFormat="1" ht="13.5" x14ac:dyDescent="0.25">
      <c r="A238" s="83">
        <v>613</v>
      </c>
      <c r="B238" s="83" t="s">
        <v>13987</v>
      </c>
      <c r="C238" s="83"/>
      <c r="D238" s="84"/>
    </row>
    <row r="239" spans="1:4" s="82" customFormat="1" ht="13.5" x14ac:dyDescent="0.25">
      <c r="A239" s="83">
        <v>61301</v>
      </c>
      <c r="B239" s="83" t="s">
        <v>13988</v>
      </c>
      <c r="C239" s="83" t="s">
        <v>196</v>
      </c>
      <c r="D239" s="84">
        <v>1128.69</v>
      </c>
    </row>
    <row r="240" spans="1:4" s="82" customFormat="1" ht="13.5" x14ac:dyDescent="0.25">
      <c r="A240" s="83">
        <v>61302</v>
      </c>
      <c r="B240" s="83" t="s">
        <v>13989</v>
      </c>
      <c r="C240" s="83" t="s">
        <v>196</v>
      </c>
      <c r="D240" s="84">
        <v>1154.47</v>
      </c>
    </row>
    <row r="241" spans="1:4" s="82" customFormat="1" ht="13.5" x14ac:dyDescent="0.25">
      <c r="A241" s="83">
        <v>61303</v>
      </c>
      <c r="B241" s="83" t="s">
        <v>13990</v>
      </c>
      <c r="C241" s="83" t="s">
        <v>196</v>
      </c>
      <c r="D241" s="84">
        <v>1165.24</v>
      </c>
    </row>
    <row r="242" spans="1:4" s="82" customFormat="1" ht="13.5" x14ac:dyDescent="0.25">
      <c r="A242" s="83">
        <v>61304</v>
      </c>
      <c r="B242" s="83" t="s">
        <v>13991</v>
      </c>
      <c r="C242" s="83" t="s">
        <v>196</v>
      </c>
      <c r="D242" s="84">
        <v>1216.74</v>
      </c>
    </row>
    <row r="243" spans="1:4" s="82" customFormat="1" ht="13.5" x14ac:dyDescent="0.25">
      <c r="A243" s="83">
        <v>614</v>
      </c>
      <c r="B243" s="83" t="s">
        <v>13992</v>
      </c>
      <c r="C243" s="83"/>
      <c r="D243" s="84"/>
    </row>
    <row r="244" spans="1:4" s="82" customFormat="1" ht="13.5" x14ac:dyDescent="0.25">
      <c r="A244" s="83">
        <v>61401</v>
      </c>
      <c r="B244" s="83" t="s">
        <v>13993</v>
      </c>
      <c r="C244" s="83" t="s">
        <v>196</v>
      </c>
      <c r="D244" s="84">
        <v>982.7</v>
      </c>
    </row>
    <row r="245" spans="1:4" s="82" customFormat="1" ht="13.5" x14ac:dyDescent="0.25">
      <c r="A245" s="83">
        <v>61402</v>
      </c>
      <c r="B245" s="83" t="s">
        <v>13994</v>
      </c>
      <c r="C245" s="83" t="s">
        <v>196</v>
      </c>
      <c r="D245" s="84">
        <v>982.7</v>
      </c>
    </row>
    <row r="246" spans="1:4" s="82" customFormat="1" ht="13.5" x14ac:dyDescent="0.25">
      <c r="A246" s="83">
        <v>61403</v>
      </c>
      <c r="B246" s="83" t="s">
        <v>13995</v>
      </c>
      <c r="C246" s="83" t="s">
        <v>196</v>
      </c>
      <c r="D246" s="84">
        <v>982.7</v>
      </c>
    </row>
    <row r="247" spans="1:4" s="82" customFormat="1" ht="13.5" x14ac:dyDescent="0.25">
      <c r="A247" s="83">
        <v>61404</v>
      </c>
      <c r="B247" s="83" t="s">
        <v>13996</v>
      </c>
      <c r="C247" s="83" t="s">
        <v>196</v>
      </c>
      <c r="D247" s="84">
        <v>982.7</v>
      </c>
    </row>
    <row r="248" spans="1:4" s="82" customFormat="1" ht="13.5" x14ac:dyDescent="0.25">
      <c r="A248" s="83">
        <v>617</v>
      </c>
      <c r="B248" s="83" t="s">
        <v>13997</v>
      </c>
      <c r="C248" s="83"/>
      <c r="D248" s="84"/>
    </row>
    <row r="249" spans="1:4" s="82" customFormat="1" ht="13.5" x14ac:dyDescent="0.25">
      <c r="A249" s="83">
        <v>61701</v>
      </c>
      <c r="B249" s="83" t="s">
        <v>13998</v>
      </c>
      <c r="C249" s="83" t="s">
        <v>196</v>
      </c>
      <c r="D249" s="84">
        <v>884.94</v>
      </c>
    </row>
    <row r="250" spans="1:4" s="82" customFormat="1" ht="13.5" x14ac:dyDescent="0.25">
      <c r="A250" s="83">
        <v>61702</v>
      </c>
      <c r="B250" s="83" t="s">
        <v>13999</v>
      </c>
      <c r="C250" s="83" t="s">
        <v>196</v>
      </c>
      <c r="D250" s="84">
        <v>987.94</v>
      </c>
    </row>
    <row r="251" spans="1:4" s="82" customFormat="1" ht="13.5" x14ac:dyDescent="0.25">
      <c r="A251" s="83">
        <v>61703</v>
      </c>
      <c r="B251" s="83" t="s">
        <v>14000</v>
      </c>
      <c r="C251" s="83" t="s">
        <v>196</v>
      </c>
      <c r="D251" s="84">
        <v>1072.94</v>
      </c>
    </row>
    <row r="252" spans="1:4" s="82" customFormat="1" ht="13.5" x14ac:dyDescent="0.25">
      <c r="A252" s="83">
        <v>619</v>
      </c>
      <c r="B252" s="83" t="s">
        <v>14001</v>
      </c>
      <c r="C252" s="83"/>
      <c r="D252" s="84"/>
    </row>
    <row r="253" spans="1:4" s="82" customFormat="1" ht="13.5" x14ac:dyDescent="0.25">
      <c r="A253" s="83">
        <v>61901</v>
      </c>
      <c r="B253" s="83" t="s">
        <v>14002</v>
      </c>
      <c r="C253" s="83" t="s">
        <v>196</v>
      </c>
      <c r="D253" s="84">
        <v>1436.54</v>
      </c>
    </row>
    <row r="254" spans="1:4" s="82" customFormat="1" ht="13.5" x14ac:dyDescent="0.25">
      <c r="A254" s="83">
        <v>61902</v>
      </c>
      <c r="B254" s="83" t="s">
        <v>14003</v>
      </c>
      <c r="C254" s="83" t="s">
        <v>196</v>
      </c>
      <c r="D254" s="84">
        <v>1449.81</v>
      </c>
    </row>
    <row r="255" spans="1:4" s="82" customFormat="1" ht="13.5" x14ac:dyDescent="0.25">
      <c r="A255" s="83">
        <v>61903</v>
      </c>
      <c r="B255" s="83" t="s">
        <v>14004</v>
      </c>
      <c r="C255" s="83" t="s">
        <v>196</v>
      </c>
      <c r="D255" s="84">
        <v>1532.31</v>
      </c>
    </row>
    <row r="256" spans="1:4" s="82" customFormat="1" ht="13.5" x14ac:dyDescent="0.25">
      <c r="A256" s="83">
        <v>622</v>
      </c>
      <c r="B256" s="83" t="s">
        <v>14005</v>
      </c>
      <c r="C256" s="83"/>
      <c r="D256" s="84"/>
    </row>
    <row r="257" spans="1:4" s="82" customFormat="1" ht="13.5" x14ac:dyDescent="0.25">
      <c r="A257" s="83">
        <v>62201</v>
      </c>
      <c r="B257" s="83" t="s">
        <v>14006</v>
      </c>
      <c r="C257" s="83" t="s">
        <v>196</v>
      </c>
      <c r="D257" s="84">
        <v>100.44</v>
      </c>
    </row>
    <row r="258" spans="1:4" s="82" customFormat="1" ht="13.5" x14ac:dyDescent="0.25">
      <c r="A258" s="83">
        <v>62202</v>
      </c>
      <c r="B258" s="83" t="s">
        <v>14007</v>
      </c>
      <c r="C258" s="83" t="s">
        <v>196</v>
      </c>
      <c r="D258" s="84">
        <v>322.58</v>
      </c>
    </row>
    <row r="259" spans="1:4" s="82" customFormat="1" ht="13.5" x14ac:dyDescent="0.25">
      <c r="A259" s="83">
        <v>62203</v>
      </c>
      <c r="B259" s="83" t="s">
        <v>14008</v>
      </c>
      <c r="C259" s="83" t="s">
        <v>196</v>
      </c>
      <c r="D259" s="84">
        <v>173.88</v>
      </c>
    </row>
    <row r="260" spans="1:4" s="82" customFormat="1" ht="13.5" x14ac:dyDescent="0.25">
      <c r="A260" s="83">
        <v>62204</v>
      </c>
      <c r="B260" s="83" t="s">
        <v>14009</v>
      </c>
      <c r="C260" s="83" t="s">
        <v>196</v>
      </c>
      <c r="D260" s="84">
        <v>74.31</v>
      </c>
    </row>
    <row r="261" spans="1:4" s="82" customFormat="1" ht="13.5" x14ac:dyDescent="0.25">
      <c r="A261" s="83">
        <v>62205</v>
      </c>
      <c r="B261" s="83" t="s">
        <v>14010</v>
      </c>
      <c r="C261" s="83" t="s">
        <v>196</v>
      </c>
      <c r="D261" s="84">
        <v>71.73</v>
      </c>
    </row>
    <row r="262" spans="1:4" s="82" customFormat="1" ht="13.5" x14ac:dyDescent="0.25">
      <c r="A262" s="83">
        <v>62206</v>
      </c>
      <c r="B262" s="83" t="s">
        <v>14011</v>
      </c>
      <c r="C262" s="83" t="s">
        <v>196</v>
      </c>
      <c r="D262" s="84">
        <v>9.6300000000000008</v>
      </c>
    </row>
    <row r="263" spans="1:4" s="82" customFormat="1" ht="13.5" x14ac:dyDescent="0.25">
      <c r="A263" s="83">
        <v>62207</v>
      </c>
      <c r="B263" s="83" t="s">
        <v>14012</v>
      </c>
      <c r="C263" s="83" t="s">
        <v>196</v>
      </c>
      <c r="D263" s="84">
        <v>43.9</v>
      </c>
    </row>
    <row r="264" spans="1:4" s="82" customFormat="1" ht="13.5" x14ac:dyDescent="0.25">
      <c r="A264" s="83">
        <v>62208</v>
      </c>
      <c r="B264" s="83" t="s">
        <v>14013</v>
      </c>
      <c r="C264" s="83" t="s">
        <v>196</v>
      </c>
      <c r="D264" s="84">
        <v>67.75</v>
      </c>
    </row>
    <row r="265" spans="1:4" s="82" customFormat="1" ht="13.5" x14ac:dyDescent="0.25">
      <c r="A265" s="83">
        <v>62211</v>
      </c>
      <c r="B265" s="83" t="s">
        <v>14014</v>
      </c>
      <c r="C265" s="83" t="s">
        <v>199</v>
      </c>
      <c r="D265" s="84">
        <v>2.88</v>
      </c>
    </row>
    <row r="266" spans="1:4" s="82" customFormat="1" ht="13.5" x14ac:dyDescent="0.25">
      <c r="A266" s="83">
        <v>62212</v>
      </c>
      <c r="B266" s="83" t="s">
        <v>14015</v>
      </c>
      <c r="C266" s="83" t="s">
        <v>199</v>
      </c>
      <c r="D266" s="84">
        <v>14.03</v>
      </c>
    </row>
    <row r="267" spans="1:4" s="82" customFormat="1" ht="13.5" x14ac:dyDescent="0.25">
      <c r="A267" s="83">
        <v>623</v>
      </c>
      <c r="B267" s="83" t="s">
        <v>14016</v>
      </c>
      <c r="C267" s="83"/>
      <c r="D267" s="84"/>
    </row>
    <row r="268" spans="1:4" s="82" customFormat="1" ht="13.5" x14ac:dyDescent="0.25">
      <c r="A268" s="83">
        <v>62301</v>
      </c>
      <c r="B268" s="83" t="s">
        <v>14017</v>
      </c>
      <c r="C268" s="83" t="s">
        <v>196</v>
      </c>
      <c r="D268" s="84">
        <v>808.29</v>
      </c>
    </row>
    <row r="269" spans="1:4" s="82" customFormat="1" ht="13.5" x14ac:dyDescent="0.25">
      <c r="A269" s="83">
        <v>62302</v>
      </c>
      <c r="B269" s="83" t="s">
        <v>14018</v>
      </c>
      <c r="C269" s="83" t="s">
        <v>196</v>
      </c>
      <c r="D269" s="84">
        <v>808.29</v>
      </c>
    </row>
    <row r="270" spans="1:4" s="82" customFormat="1" ht="13.5" x14ac:dyDescent="0.25">
      <c r="A270" s="83">
        <v>625</v>
      </c>
      <c r="B270" s="83" t="s">
        <v>14019</v>
      </c>
      <c r="C270" s="83"/>
      <c r="D270" s="84"/>
    </row>
    <row r="271" spans="1:4" s="82" customFormat="1" ht="13.5" x14ac:dyDescent="0.25">
      <c r="A271" s="83">
        <v>62501</v>
      </c>
      <c r="B271" s="83" t="s">
        <v>14020</v>
      </c>
      <c r="C271" s="83" t="s">
        <v>196</v>
      </c>
      <c r="D271" s="84">
        <v>1859.88</v>
      </c>
    </row>
    <row r="272" spans="1:4" s="82" customFormat="1" ht="13.5" x14ac:dyDescent="0.25">
      <c r="A272" s="83">
        <v>62502</v>
      </c>
      <c r="B272" s="83" t="s">
        <v>14021</v>
      </c>
      <c r="C272" s="83" t="s">
        <v>196</v>
      </c>
      <c r="D272" s="84">
        <v>1917</v>
      </c>
    </row>
    <row r="273" spans="1:4" s="82" customFormat="1" ht="13.5" x14ac:dyDescent="0.25">
      <c r="A273" s="83">
        <v>62503</v>
      </c>
      <c r="B273" s="83" t="s">
        <v>14022</v>
      </c>
      <c r="C273" s="83" t="s">
        <v>196</v>
      </c>
      <c r="D273" s="84">
        <v>1993.31</v>
      </c>
    </row>
    <row r="274" spans="1:4" s="82" customFormat="1" ht="13.5" x14ac:dyDescent="0.25">
      <c r="A274" s="83">
        <v>62504</v>
      </c>
      <c r="B274" s="83" t="s">
        <v>14023</v>
      </c>
      <c r="C274" s="83" t="s">
        <v>196</v>
      </c>
      <c r="D274" s="84">
        <v>2093.9899999999998</v>
      </c>
    </row>
    <row r="275" spans="1:4" s="82" customFormat="1" ht="13.5" x14ac:dyDescent="0.25">
      <c r="A275" s="83">
        <v>62505</v>
      </c>
      <c r="B275" s="83" t="s">
        <v>14024</v>
      </c>
      <c r="C275" s="83" t="s">
        <v>196</v>
      </c>
      <c r="D275" s="84">
        <v>3609.22</v>
      </c>
    </row>
    <row r="276" spans="1:4" s="82" customFormat="1" ht="13.5" x14ac:dyDescent="0.25">
      <c r="A276" s="83">
        <v>7</v>
      </c>
      <c r="B276" s="83" t="s">
        <v>14025</v>
      </c>
      <c r="C276" s="83"/>
      <c r="D276" s="84"/>
    </row>
    <row r="277" spans="1:4" s="82" customFormat="1" ht="13.5" x14ac:dyDescent="0.25">
      <c r="A277" s="83">
        <v>711</v>
      </c>
      <c r="B277" s="83" t="s">
        <v>14026</v>
      </c>
      <c r="C277" s="83"/>
      <c r="D277" s="84"/>
    </row>
    <row r="278" spans="1:4" s="82" customFormat="1" ht="13.5" x14ac:dyDescent="0.25">
      <c r="A278" s="83">
        <v>71101</v>
      </c>
      <c r="B278" s="83" t="s">
        <v>14027</v>
      </c>
      <c r="C278" s="83" t="s">
        <v>182</v>
      </c>
      <c r="D278" s="84">
        <v>704.98</v>
      </c>
    </row>
    <row r="279" spans="1:4" s="82" customFormat="1" ht="13.5" x14ac:dyDescent="0.25">
      <c r="A279" s="83">
        <v>71103</v>
      </c>
      <c r="B279" s="83" t="s">
        <v>14028</v>
      </c>
      <c r="C279" s="83" t="s">
        <v>182</v>
      </c>
      <c r="D279" s="84">
        <v>141.25</v>
      </c>
    </row>
    <row r="280" spans="1:4" s="82" customFormat="1" ht="13.5" x14ac:dyDescent="0.25">
      <c r="A280" s="83">
        <v>71104</v>
      </c>
      <c r="B280" s="83" t="s">
        <v>14029</v>
      </c>
      <c r="C280" s="83" t="s">
        <v>182</v>
      </c>
      <c r="D280" s="84">
        <v>618.84</v>
      </c>
    </row>
    <row r="281" spans="1:4" s="82" customFormat="1" ht="13.5" x14ac:dyDescent="0.25">
      <c r="A281" s="83">
        <v>71105</v>
      </c>
      <c r="B281" s="83" t="s">
        <v>14030</v>
      </c>
      <c r="C281" s="83" t="s">
        <v>182</v>
      </c>
      <c r="D281" s="84">
        <v>374.16</v>
      </c>
    </row>
    <row r="282" spans="1:4" s="82" customFormat="1" ht="13.5" x14ac:dyDescent="0.25">
      <c r="A282" s="83">
        <v>71106</v>
      </c>
      <c r="B282" s="83" t="s">
        <v>14031</v>
      </c>
      <c r="C282" s="83" t="s">
        <v>182</v>
      </c>
      <c r="D282" s="84">
        <v>756.34</v>
      </c>
    </row>
    <row r="283" spans="1:4" s="82" customFormat="1" ht="13.5" x14ac:dyDescent="0.25">
      <c r="A283" s="83">
        <v>71107</v>
      </c>
      <c r="B283" s="83" t="s">
        <v>14032</v>
      </c>
      <c r="C283" s="83" t="s">
        <v>182</v>
      </c>
      <c r="D283" s="84">
        <v>856.72</v>
      </c>
    </row>
    <row r="284" spans="1:4" s="82" customFormat="1" ht="13.5" x14ac:dyDescent="0.25">
      <c r="A284" s="83">
        <v>717</v>
      </c>
      <c r="B284" s="83" t="s">
        <v>14033</v>
      </c>
      <c r="C284" s="83"/>
      <c r="D284" s="84"/>
    </row>
    <row r="285" spans="1:4" s="82" customFormat="1" ht="13.5" x14ac:dyDescent="0.25">
      <c r="A285" s="83">
        <v>71701</v>
      </c>
      <c r="B285" s="83" t="s">
        <v>14034</v>
      </c>
      <c r="C285" s="83" t="s">
        <v>182</v>
      </c>
      <c r="D285" s="84">
        <v>520.33000000000004</v>
      </c>
    </row>
    <row r="286" spans="1:4" s="82" customFormat="1" ht="13.5" x14ac:dyDescent="0.25">
      <c r="A286" s="83">
        <v>71702</v>
      </c>
      <c r="B286" s="83" t="s">
        <v>14035</v>
      </c>
      <c r="C286" s="83" t="s">
        <v>182</v>
      </c>
      <c r="D286" s="84">
        <v>609.38</v>
      </c>
    </row>
    <row r="287" spans="1:4" s="82" customFormat="1" ht="13.5" x14ac:dyDescent="0.25">
      <c r="A287" s="83">
        <v>71703</v>
      </c>
      <c r="B287" s="83" t="s">
        <v>14036</v>
      </c>
      <c r="C287" s="83" t="s">
        <v>182</v>
      </c>
      <c r="D287" s="84">
        <v>460.51</v>
      </c>
    </row>
    <row r="288" spans="1:4" s="82" customFormat="1" ht="13.5" x14ac:dyDescent="0.25">
      <c r="A288" s="83">
        <v>71704</v>
      </c>
      <c r="B288" s="83" t="s">
        <v>14037</v>
      </c>
      <c r="C288" s="83" t="s">
        <v>182</v>
      </c>
      <c r="D288" s="84">
        <v>949.4</v>
      </c>
    </row>
    <row r="289" spans="1:4" s="82" customFormat="1" ht="13.5" x14ac:dyDescent="0.25">
      <c r="A289" s="83">
        <v>71706</v>
      </c>
      <c r="B289" s="83" t="s">
        <v>14038</v>
      </c>
      <c r="C289" s="83" t="s">
        <v>182</v>
      </c>
      <c r="D289" s="84">
        <v>285.79000000000002</v>
      </c>
    </row>
    <row r="290" spans="1:4" s="82" customFormat="1" ht="13.5" x14ac:dyDescent="0.25">
      <c r="A290" s="83">
        <v>718</v>
      </c>
      <c r="B290" s="83" t="s">
        <v>14005</v>
      </c>
      <c r="C290" s="83"/>
      <c r="D290" s="84"/>
    </row>
    <row r="291" spans="1:4" s="82" customFormat="1" ht="13.5" x14ac:dyDescent="0.25">
      <c r="A291" s="83">
        <v>71801</v>
      </c>
      <c r="B291" s="83" t="s">
        <v>14039</v>
      </c>
      <c r="C291" s="83" t="s">
        <v>182</v>
      </c>
      <c r="D291" s="84">
        <v>23.78</v>
      </c>
    </row>
    <row r="292" spans="1:4" s="82" customFormat="1" ht="13.5" x14ac:dyDescent="0.25">
      <c r="A292" s="83">
        <v>8</v>
      </c>
      <c r="B292" s="83" t="s">
        <v>14040</v>
      </c>
      <c r="C292" s="83"/>
      <c r="D292" s="84"/>
    </row>
    <row r="293" spans="1:4" s="82" customFormat="1" ht="13.5" x14ac:dyDescent="0.25">
      <c r="A293" s="83">
        <v>801</v>
      </c>
      <c r="B293" s="83" t="s">
        <v>14041</v>
      </c>
      <c r="C293" s="83"/>
      <c r="D293" s="84"/>
    </row>
    <row r="294" spans="1:4" s="82" customFormat="1" ht="13.5" x14ac:dyDescent="0.25">
      <c r="A294" s="83">
        <v>80102</v>
      </c>
      <c r="B294" s="83" t="s">
        <v>14042</v>
      </c>
      <c r="C294" s="83" t="s">
        <v>182</v>
      </c>
      <c r="D294" s="84">
        <v>315.7</v>
      </c>
    </row>
    <row r="295" spans="1:4" s="82" customFormat="1" ht="13.5" x14ac:dyDescent="0.25">
      <c r="A295" s="83">
        <v>80103</v>
      </c>
      <c r="B295" s="83" t="s">
        <v>14043</v>
      </c>
      <c r="C295" s="83" t="s">
        <v>182</v>
      </c>
      <c r="D295" s="84">
        <v>303.81</v>
      </c>
    </row>
    <row r="296" spans="1:4" s="82" customFormat="1" ht="13.5" x14ac:dyDescent="0.25">
      <c r="A296" s="83">
        <v>80107</v>
      </c>
      <c r="B296" s="83" t="s">
        <v>14044</v>
      </c>
      <c r="C296" s="83" t="s">
        <v>182</v>
      </c>
      <c r="D296" s="84">
        <v>1815.83</v>
      </c>
    </row>
    <row r="297" spans="1:4" s="82" customFormat="1" ht="13.5" x14ac:dyDescent="0.25">
      <c r="A297" s="83">
        <v>802</v>
      </c>
      <c r="B297" s="83" t="s">
        <v>14045</v>
      </c>
      <c r="C297" s="83"/>
      <c r="D297" s="84"/>
    </row>
    <row r="298" spans="1:4" s="82" customFormat="1" ht="13.5" x14ac:dyDescent="0.25">
      <c r="A298" s="83">
        <v>80201</v>
      </c>
      <c r="B298" s="83" t="s">
        <v>14046</v>
      </c>
      <c r="C298" s="83" t="s">
        <v>182</v>
      </c>
      <c r="D298" s="84">
        <v>660.36</v>
      </c>
    </row>
    <row r="299" spans="1:4" s="82" customFormat="1" ht="13.5" x14ac:dyDescent="0.25">
      <c r="A299" s="83">
        <v>80202</v>
      </c>
      <c r="B299" s="83" t="s">
        <v>14047</v>
      </c>
      <c r="C299" s="83" t="s">
        <v>182</v>
      </c>
      <c r="D299" s="84">
        <v>842.88</v>
      </c>
    </row>
    <row r="300" spans="1:4" s="82" customFormat="1" ht="13.5" x14ac:dyDescent="0.25">
      <c r="A300" s="83">
        <v>80203</v>
      </c>
      <c r="B300" s="83" t="s">
        <v>14048</v>
      </c>
      <c r="C300" s="83" t="s">
        <v>182</v>
      </c>
      <c r="D300" s="84">
        <v>688.28</v>
      </c>
    </row>
    <row r="301" spans="1:4" s="82" customFormat="1" ht="13.5" x14ac:dyDescent="0.25">
      <c r="A301" s="83">
        <v>9</v>
      </c>
      <c r="B301" s="83" t="s">
        <v>14049</v>
      </c>
      <c r="C301" s="83"/>
      <c r="D301" s="84"/>
    </row>
    <row r="302" spans="1:4" s="82" customFormat="1" ht="13.5" x14ac:dyDescent="0.25">
      <c r="A302" s="83">
        <v>901</v>
      </c>
      <c r="B302" s="83" t="s">
        <v>14050</v>
      </c>
      <c r="C302" s="83"/>
      <c r="D302" s="84"/>
    </row>
    <row r="303" spans="1:4" s="82" customFormat="1" ht="13.5" x14ac:dyDescent="0.25">
      <c r="A303" s="83">
        <v>90101</v>
      </c>
      <c r="B303" s="83" t="s">
        <v>14051</v>
      </c>
      <c r="C303" s="83" t="s">
        <v>182</v>
      </c>
      <c r="D303" s="84">
        <v>205.47</v>
      </c>
    </row>
    <row r="304" spans="1:4" s="82" customFormat="1" ht="13.5" x14ac:dyDescent="0.25">
      <c r="A304" s="83">
        <v>90102</v>
      </c>
      <c r="B304" s="83" t="s">
        <v>14052</v>
      </c>
      <c r="C304" s="83" t="s">
        <v>182</v>
      </c>
      <c r="D304" s="84">
        <v>108.24</v>
      </c>
    </row>
    <row r="305" spans="1:4" s="82" customFormat="1" ht="13.5" x14ac:dyDescent="0.25">
      <c r="A305" s="83">
        <v>90103</v>
      </c>
      <c r="B305" s="83" t="s">
        <v>14053</v>
      </c>
      <c r="C305" s="83" t="s">
        <v>182</v>
      </c>
      <c r="D305" s="84">
        <v>109.63</v>
      </c>
    </row>
    <row r="306" spans="1:4" s="82" customFormat="1" ht="13.5" x14ac:dyDescent="0.25">
      <c r="A306" s="83">
        <v>90104</v>
      </c>
      <c r="B306" s="83" t="s">
        <v>14054</v>
      </c>
      <c r="C306" s="83" t="s">
        <v>182</v>
      </c>
      <c r="D306" s="84">
        <v>442.55</v>
      </c>
    </row>
    <row r="307" spans="1:4" s="82" customFormat="1" ht="13.5" x14ac:dyDescent="0.25">
      <c r="A307" s="83">
        <v>90105</v>
      </c>
      <c r="B307" s="83" t="s">
        <v>14055</v>
      </c>
      <c r="C307" s="83" t="s">
        <v>182</v>
      </c>
      <c r="D307" s="84">
        <v>274.81</v>
      </c>
    </row>
    <row r="308" spans="1:4" s="82" customFormat="1" ht="13.5" x14ac:dyDescent="0.25">
      <c r="A308" s="83">
        <v>902</v>
      </c>
      <c r="B308" s="83" t="s">
        <v>14056</v>
      </c>
      <c r="C308" s="83"/>
      <c r="D308" s="84"/>
    </row>
    <row r="309" spans="1:4" s="82" customFormat="1" ht="13.5" x14ac:dyDescent="0.25">
      <c r="A309" s="83">
        <v>90202</v>
      </c>
      <c r="B309" s="83" t="s">
        <v>14057</v>
      </c>
      <c r="C309" s="83" t="s">
        <v>182</v>
      </c>
      <c r="D309" s="84">
        <v>62.65</v>
      </c>
    </row>
    <row r="310" spans="1:4" s="82" customFormat="1" ht="13.5" x14ac:dyDescent="0.25">
      <c r="A310" s="83">
        <v>90203</v>
      </c>
      <c r="B310" s="83" t="s">
        <v>14058</v>
      </c>
      <c r="C310" s="83" t="s">
        <v>182</v>
      </c>
      <c r="D310" s="84">
        <v>91.72</v>
      </c>
    </row>
    <row r="311" spans="1:4" s="82" customFormat="1" ht="13.5" x14ac:dyDescent="0.25">
      <c r="A311" s="83">
        <v>90206</v>
      </c>
      <c r="B311" s="83" t="s">
        <v>14059</v>
      </c>
      <c r="C311" s="83" t="s">
        <v>182</v>
      </c>
      <c r="D311" s="84">
        <v>99</v>
      </c>
    </row>
    <row r="312" spans="1:4" s="82" customFormat="1" ht="13.5" x14ac:dyDescent="0.25">
      <c r="A312" s="83">
        <v>90211</v>
      </c>
      <c r="B312" s="83" t="s">
        <v>14060</v>
      </c>
      <c r="C312" s="83" t="s">
        <v>182</v>
      </c>
      <c r="D312" s="84">
        <v>168.07</v>
      </c>
    </row>
    <row r="313" spans="1:4" s="82" customFormat="1" ht="13.5" x14ac:dyDescent="0.25">
      <c r="A313" s="83">
        <v>90212</v>
      </c>
      <c r="B313" s="83" t="s">
        <v>14061</v>
      </c>
      <c r="C313" s="83" t="s">
        <v>182</v>
      </c>
      <c r="D313" s="84">
        <v>122.77</v>
      </c>
    </row>
    <row r="314" spans="1:4" s="82" customFormat="1" ht="13.5" x14ac:dyDescent="0.25">
      <c r="A314" s="83">
        <v>90215</v>
      </c>
      <c r="B314" s="83" t="s">
        <v>14062</v>
      </c>
      <c r="C314" s="83" t="s">
        <v>199</v>
      </c>
      <c r="D314" s="84">
        <v>34.36</v>
      </c>
    </row>
    <row r="315" spans="1:4" s="82" customFormat="1" ht="13.5" x14ac:dyDescent="0.25">
      <c r="A315" s="83">
        <v>90216</v>
      </c>
      <c r="B315" s="83" t="s">
        <v>14063</v>
      </c>
      <c r="C315" s="83" t="s">
        <v>199</v>
      </c>
      <c r="D315" s="84">
        <v>98.73</v>
      </c>
    </row>
    <row r="316" spans="1:4" s="82" customFormat="1" ht="13.5" x14ac:dyDescent="0.25">
      <c r="A316" s="83">
        <v>90219</v>
      </c>
      <c r="B316" s="83" t="s">
        <v>14064</v>
      </c>
      <c r="C316" s="83" t="s">
        <v>182</v>
      </c>
      <c r="D316" s="84">
        <v>94.83</v>
      </c>
    </row>
    <row r="317" spans="1:4" s="82" customFormat="1" ht="13.5" x14ac:dyDescent="0.25">
      <c r="A317" s="83">
        <v>90228</v>
      </c>
      <c r="B317" s="83" t="s">
        <v>14065</v>
      </c>
      <c r="C317" s="83" t="s">
        <v>182</v>
      </c>
      <c r="D317" s="84">
        <v>102.01</v>
      </c>
    </row>
    <row r="318" spans="1:4" s="82" customFormat="1" ht="13.5" x14ac:dyDescent="0.25">
      <c r="A318" s="83">
        <v>903</v>
      </c>
      <c r="B318" s="83" t="s">
        <v>14066</v>
      </c>
      <c r="C318" s="83"/>
      <c r="D318" s="84"/>
    </row>
    <row r="319" spans="1:4" s="82" customFormat="1" ht="13.5" x14ac:dyDescent="0.25">
      <c r="A319" s="83">
        <v>90301</v>
      </c>
      <c r="B319" s="83" t="s">
        <v>14067</v>
      </c>
      <c r="C319" s="83" t="s">
        <v>199</v>
      </c>
      <c r="D319" s="84">
        <v>111.72</v>
      </c>
    </row>
    <row r="320" spans="1:4" s="82" customFormat="1" ht="13.5" x14ac:dyDescent="0.25">
      <c r="A320" s="83">
        <v>90302</v>
      </c>
      <c r="B320" s="83" t="s">
        <v>14068</v>
      </c>
      <c r="C320" s="83" t="s">
        <v>199</v>
      </c>
      <c r="D320" s="84">
        <v>39.93</v>
      </c>
    </row>
    <row r="321" spans="1:4" s="82" customFormat="1" ht="13.5" x14ac:dyDescent="0.25">
      <c r="A321" s="83">
        <v>90305</v>
      </c>
      <c r="B321" s="83" t="s">
        <v>14069</v>
      </c>
      <c r="C321" s="83" t="s">
        <v>199</v>
      </c>
      <c r="D321" s="84">
        <v>265.08</v>
      </c>
    </row>
    <row r="322" spans="1:4" s="82" customFormat="1" ht="13.5" x14ac:dyDescent="0.25">
      <c r="A322" s="83">
        <v>90312</v>
      </c>
      <c r="B322" s="83" t="s">
        <v>14070</v>
      </c>
      <c r="C322" s="83" t="s">
        <v>199</v>
      </c>
      <c r="D322" s="84">
        <v>203.8</v>
      </c>
    </row>
    <row r="323" spans="1:4" s="82" customFormat="1" ht="13.5" x14ac:dyDescent="0.25">
      <c r="A323" s="83">
        <v>90314</v>
      </c>
      <c r="B323" s="83" t="s">
        <v>14071</v>
      </c>
      <c r="C323" s="83" t="s">
        <v>199</v>
      </c>
      <c r="D323" s="84">
        <v>54.47</v>
      </c>
    </row>
    <row r="324" spans="1:4" s="82" customFormat="1" ht="13.5" x14ac:dyDescent="0.25">
      <c r="A324" s="83">
        <v>904</v>
      </c>
      <c r="B324" s="83" t="s">
        <v>14072</v>
      </c>
      <c r="C324" s="83"/>
      <c r="D324" s="84"/>
    </row>
    <row r="325" spans="1:4" s="82" customFormat="1" ht="13.5" x14ac:dyDescent="0.25">
      <c r="A325" s="83">
        <v>90403</v>
      </c>
      <c r="B325" s="83" t="s">
        <v>14073</v>
      </c>
      <c r="C325" s="83" t="s">
        <v>199</v>
      </c>
      <c r="D325" s="84">
        <v>123.65</v>
      </c>
    </row>
    <row r="326" spans="1:4" s="82" customFormat="1" ht="13.5" x14ac:dyDescent="0.25">
      <c r="A326" s="83">
        <v>905</v>
      </c>
      <c r="B326" s="83" t="s">
        <v>14005</v>
      </c>
      <c r="C326" s="83"/>
      <c r="D326" s="84"/>
    </row>
    <row r="327" spans="1:4" s="82" customFormat="1" ht="13.5" x14ac:dyDescent="0.25">
      <c r="A327" s="83">
        <v>90501</v>
      </c>
      <c r="B327" s="83" t="s">
        <v>14074</v>
      </c>
      <c r="C327" s="83" t="s">
        <v>182</v>
      </c>
      <c r="D327" s="84">
        <v>60.43</v>
      </c>
    </row>
    <row r="328" spans="1:4" s="82" customFormat="1" ht="13.5" x14ac:dyDescent="0.25">
      <c r="A328" s="83">
        <v>90502</v>
      </c>
      <c r="B328" s="83" t="s">
        <v>14075</v>
      </c>
      <c r="C328" s="83" t="s">
        <v>182</v>
      </c>
      <c r="D328" s="84">
        <v>20.7</v>
      </c>
    </row>
    <row r="329" spans="1:4" s="82" customFormat="1" ht="13.5" x14ac:dyDescent="0.25">
      <c r="A329" s="83">
        <v>90506</v>
      </c>
      <c r="B329" s="83" t="s">
        <v>14076</v>
      </c>
      <c r="C329" s="83" t="s">
        <v>182</v>
      </c>
      <c r="D329" s="84">
        <v>16.77</v>
      </c>
    </row>
    <row r="330" spans="1:4" s="82" customFormat="1" ht="13.5" x14ac:dyDescent="0.25">
      <c r="A330" s="83">
        <v>90509</v>
      </c>
      <c r="B330" s="83" t="s">
        <v>14077</v>
      </c>
      <c r="C330" s="83" t="s">
        <v>182</v>
      </c>
      <c r="D330" s="84">
        <v>85.37</v>
      </c>
    </row>
    <row r="331" spans="1:4" s="82" customFormat="1" ht="13.5" x14ac:dyDescent="0.25">
      <c r="A331" s="83">
        <v>90511</v>
      </c>
      <c r="B331" s="83" t="s">
        <v>14078</v>
      </c>
      <c r="C331" s="83" t="s">
        <v>182</v>
      </c>
      <c r="D331" s="84">
        <v>43.3</v>
      </c>
    </row>
    <row r="332" spans="1:4" s="82" customFormat="1" ht="13.5" x14ac:dyDescent="0.25">
      <c r="A332" s="83">
        <v>90512</v>
      </c>
      <c r="B332" s="83" t="s">
        <v>14079</v>
      </c>
      <c r="C332" s="83" t="s">
        <v>221</v>
      </c>
      <c r="D332" s="84">
        <v>21.79</v>
      </c>
    </row>
    <row r="333" spans="1:4" s="82" customFormat="1" ht="13.5" x14ac:dyDescent="0.25">
      <c r="A333" s="83">
        <v>10</v>
      </c>
      <c r="B333" s="83" t="s">
        <v>14080</v>
      </c>
      <c r="C333" s="83"/>
      <c r="D333" s="84"/>
    </row>
    <row r="334" spans="1:4" s="82" customFormat="1" ht="13.5" x14ac:dyDescent="0.25">
      <c r="A334" s="83">
        <v>1001</v>
      </c>
      <c r="B334" s="83" t="s">
        <v>14081</v>
      </c>
      <c r="C334" s="83"/>
      <c r="D334" s="84"/>
    </row>
    <row r="335" spans="1:4" s="82" customFormat="1" ht="13.5" x14ac:dyDescent="0.25">
      <c r="A335" s="83">
        <v>100102</v>
      </c>
      <c r="B335" s="83" t="s">
        <v>14082</v>
      </c>
      <c r="C335" s="83" t="s">
        <v>182</v>
      </c>
      <c r="D335" s="84">
        <v>80.06</v>
      </c>
    </row>
    <row r="336" spans="1:4" s="82" customFormat="1" ht="13.5" x14ac:dyDescent="0.25">
      <c r="A336" s="83">
        <v>100105</v>
      </c>
      <c r="B336" s="83" t="s">
        <v>14083</v>
      </c>
      <c r="C336" s="83" t="s">
        <v>182</v>
      </c>
      <c r="D336" s="84">
        <v>334.09</v>
      </c>
    </row>
    <row r="337" spans="1:4" s="82" customFormat="1" ht="13.5" x14ac:dyDescent="0.25">
      <c r="A337" s="83">
        <v>1002</v>
      </c>
      <c r="B337" s="83" t="s">
        <v>14084</v>
      </c>
      <c r="C337" s="83"/>
      <c r="D337" s="84"/>
    </row>
    <row r="338" spans="1:4" s="82" customFormat="1" ht="13.5" x14ac:dyDescent="0.25">
      <c r="A338" s="83">
        <v>100202</v>
      </c>
      <c r="B338" s="83" t="s">
        <v>14085</v>
      </c>
      <c r="C338" s="83" t="s">
        <v>182</v>
      </c>
      <c r="D338" s="84">
        <v>58.73</v>
      </c>
    </row>
    <row r="339" spans="1:4" s="82" customFormat="1" ht="13.5" x14ac:dyDescent="0.25">
      <c r="A339" s="83">
        <v>100203</v>
      </c>
      <c r="B339" s="83" t="s">
        <v>14086</v>
      </c>
      <c r="C339" s="83" t="s">
        <v>182</v>
      </c>
      <c r="D339" s="84">
        <v>45.21</v>
      </c>
    </row>
    <row r="340" spans="1:4" s="82" customFormat="1" ht="13.5" x14ac:dyDescent="0.25">
      <c r="A340" s="83">
        <v>100204</v>
      </c>
      <c r="B340" s="83" t="s">
        <v>14087</v>
      </c>
      <c r="C340" s="83" t="s">
        <v>182</v>
      </c>
      <c r="D340" s="84">
        <v>43.91</v>
      </c>
    </row>
    <row r="341" spans="1:4" s="82" customFormat="1" ht="13.5" x14ac:dyDescent="0.25">
      <c r="A341" s="83">
        <v>100208</v>
      </c>
      <c r="B341" s="83" t="s">
        <v>14088</v>
      </c>
      <c r="C341" s="83" t="s">
        <v>182</v>
      </c>
      <c r="D341" s="84">
        <v>297.16000000000003</v>
      </c>
    </row>
    <row r="342" spans="1:4" s="82" customFormat="1" ht="13.5" x14ac:dyDescent="0.25">
      <c r="A342" s="83">
        <v>1003</v>
      </c>
      <c r="B342" s="83" t="s">
        <v>14089</v>
      </c>
      <c r="C342" s="83"/>
      <c r="D342" s="84"/>
    </row>
    <row r="343" spans="1:4" s="82" customFormat="1" ht="13.5" x14ac:dyDescent="0.25">
      <c r="A343" s="83">
        <v>100301</v>
      </c>
      <c r="B343" s="83" t="s">
        <v>14090</v>
      </c>
      <c r="C343" s="83" t="s">
        <v>182</v>
      </c>
      <c r="D343" s="84">
        <v>93.62</v>
      </c>
    </row>
    <row r="344" spans="1:4" s="82" customFormat="1" ht="13.5" x14ac:dyDescent="0.25">
      <c r="A344" s="83">
        <v>11</v>
      </c>
      <c r="B344" s="83" t="s">
        <v>14091</v>
      </c>
      <c r="C344" s="83"/>
      <c r="D344" s="84"/>
    </row>
    <row r="345" spans="1:4" s="82" customFormat="1" ht="13.5" x14ac:dyDescent="0.25">
      <c r="A345" s="83">
        <v>1101</v>
      </c>
      <c r="B345" s="83" t="s">
        <v>14092</v>
      </c>
      <c r="C345" s="83"/>
      <c r="D345" s="84"/>
    </row>
    <row r="346" spans="1:4" s="82" customFormat="1" ht="13.5" x14ac:dyDescent="0.25">
      <c r="A346" s="83">
        <v>110101</v>
      </c>
      <c r="B346" s="83" t="s">
        <v>14093</v>
      </c>
      <c r="C346" s="83" t="s">
        <v>182</v>
      </c>
      <c r="D346" s="84">
        <v>13.07</v>
      </c>
    </row>
    <row r="347" spans="1:4" s="82" customFormat="1" ht="13.5" x14ac:dyDescent="0.25">
      <c r="A347" s="83">
        <v>1102</v>
      </c>
      <c r="B347" s="83" t="s">
        <v>14094</v>
      </c>
      <c r="C347" s="83"/>
      <c r="D347" s="84"/>
    </row>
    <row r="348" spans="1:4" s="82" customFormat="1" ht="13.5" x14ac:dyDescent="0.25">
      <c r="A348" s="83">
        <v>110201</v>
      </c>
      <c r="B348" s="83" t="s">
        <v>14095</v>
      </c>
      <c r="C348" s="83" t="s">
        <v>182</v>
      </c>
      <c r="D348" s="84">
        <v>53</v>
      </c>
    </row>
    <row r="349" spans="1:4" s="82" customFormat="1" ht="13.5" x14ac:dyDescent="0.25">
      <c r="A349" s="83">
        <v>110210</v>
      </c>
      <c r="B349" s="83" t="s">
        <v>14096</v>
      </c>
      <c r="C349" s="83" t="s">
        <v>182</v>
      </c>
      <c r="D349" s="84">
        <v>82.33</v>
      </c>
    </row>
    <row r="350" spans="1:4" s="82" customFormat="1" ht="13.5" x14ac:dyDescent="0.25">
      <c r="A350" s="83">
        <v>1103</v>
      </c>
      <c r="B350" s="83" t="s">
        <v>14097</v>
      </c>
      <c r="C350" s="83"/>
      <c r="D350" s="84"/>
    </row>
    <row r="351" spans="1:4" s="82" customFormat="1" ht="13.5" x14ac:dyDescent="0.25">
      <c r="A351" s="83">
        <v>110301</v>
      </c>
      <c r="B351" s="83" t="s">
        <v>14098</v>
      </c>
      <c r="C351" s="83" t="s">
        <v>182</v>
      </c>
      <c r="D351" s="84">
        <v>36.14</v>
      </c>
    </row>
    <row r="352" spans="1:4" s="82" customFormat="1" ht="13.5" x14ac:dyDescent="0.25">
      <c r="A352" s="83">
        <v>110302</v>
      </c>
      <c r="B352" s="83" t="s">
        <v>14099</v>
      </c>
      <c r="C352" s="83" t="s">
        <v>182</v>
      </c>
      <c r="D352" s="84">
        <v>61.74</v>
      </c>
    </row>
    <row r="353" spans="1:4" s="82" customFormat="1" ht="13.5" x14ac:dyDescent="0.25">
      <c r="A353" s="83">
        <v>1104</v>
      </c>
      <c r="B353" s="83" t="s">
        <v>14005</v>
      </c>
      <c r="C353" s="83"/>
      <c r="D353" s="84"/>
    </row>
    <row r="354" spans="1:4" s="82" customFormat="1" ht="13.5" x14ac:dyDescent="0.25">
      <c r="A354" s="83">
        <v>110401</v>
      </c>
      <c r="B354" s="83" t="s">
        <v>14100</v>
      </c>
      <c r="C354" s="83" t="s">
        <v>182</v>
      </c>
      <c r="D354" s="84">
        <v>54.56</v>
      </c>
    </row>
    <row r="355" spans="1:4" s="82" customFormat="1" ht="13.5" x14ac:dyDescent="0.25">
      <c r="A355" s="83">
        <v>12</v>
      </c>
      <c r="B355" s="83" t="s">
        <v>14101</v>
      </c>
      <c r="C355" s="83"/>
      <c r="D355" s="84"/>
    </row>
    <row r="356" spans="1:4" s="82" customFormat="1" ht="13.5" x14ac:dyDescent="0.25">
      <c r="A356" s="83">
        <v>1201</v>
      </c>
      <c r="B356" s="83" t="s">
        <v>14092</v>
      </c>
      <c r="C356" s="83"/>
      <c r="D356" s="84"/>
    </row>
    <row r="357" spans="1:4" s="82" customFormat="1" ht="13.5" x14ac:dyDescent="0.25">
      <c r="A357" s="83">
        <v>120101</v>
      </c>
      <c r="B357" s="83" t="s">
        <v>14102</v>
      </c>
      <c r="C357" s="83" t="s">
        <v>182</v>
      </c>
      <c r="D357" s="84">
        <v>6.88</v>
      </c>
    </row>
    <row r="358" spans="1:4" s="82" customFormat="1" ht="13.5" x14ac:dyDescent="0.25">
      <c r="A358" s="83">
        <v>1202</v>
      </c>
      <c r="B358" s="83" t="s">
        <v>14103</v>
      </c>
      <c r="C358" s="83"/>
      <c r="D358" s="84"/>
    </row>
    <row r="359" spans="1:4" s="82" customFormat="1" ht="13.5" x14ac:dyDescent="0.25">
      <c r="A359" s="83">
        <v>120201</v>
      </c>
      <c r="B359" s="83" t="s">
        <v>14104</v>
      </c>
      <c r="C359" s="83" t="s">
        <v>182</v>
      </c>
      <c r="D359" s="84">
        <v>107.2</v>
      </c>
    </row>
    <row r="360" spans="1:4" s="82" customFormat="1" ht="13.5" x14ac:dyDescent="0.25">
      <c r="A360" s="83">
        <v>120205</v>
      </c>
      <c r="B360" s="83" t="s">
        <v>14105</v>
      </c>
      <c r="C360" s="83" t="s">
        <v>199</v>
      </c>
      <c r="D360" s="84">
        <v>49</v>
      </c>
    </row>
    <row r="361" spans="1:4" s="82" customFormat="1" ht="13.5" x14ac:dyDescent="0.25">
      <c r="A361" s="83">
        <v>120207</v>
      </c>
      <c r="B361" s="83" t="s">
        <v>14106</v>
      </c>
      <c r="C361" s="83" t="s">
        <v>199</v>
      </c>
      <c r="D361" s="84">
        <v>67.88</v>
      </c>
    </row>
    <row r="362" spans="1:4" s="82" customFormat="1" ht="13.5" x14ac:dyDescent="0.25">
      <c r="A362" s="83">
        <v>120208</v>
      </c>
      <c r="B362" s="83" t="s">
        <v>14107</v>
      </c>
      <c r="C362" s="83" t="s">
        <v>199</v>
      </c>
      <c r="D362" s="84">
        <v>17.489999999999998</v>
      </c>
    </row>
    <row r="363" spans="1:4" s="82" customFormat="1" ht="13.5" x14ac:dyDescent="0.25">
      <c r="A363" s="83">
        <v>120216</v>
      </c>
      <c r="B363" s="83" t="s">
        <v>14108</v>
      </c>
      <c r="C363" s="83" t="s">
        <v>199</v>
      </c>
      <c r="D363" s="84">
        <v>18.41</v>
      </c>
    </row>
    <row r="364" spans="1:4" s="82" customFormat="1" ht="13.5" x14ac:dyDescent="0.25">
      <c r="A364" s="83">
        <v>120220</v>
      </c>
      <c r="B364" s="83" t="s">
        <v>14109</v>
      </c>
      <c r="C364" s="83" t="s">
        <v>182</v>
      </c>
      <c r="D364" s="84">
        <v>100.13</v>
      </c>
    </row>
    <row r="365" spans="1:4" s="82" customFormat="1" ht="13.5" x14ac:dyDescent="0.25">
      <c r="A365" s="83">
        <v>120221</v>
      </c>
      <c r="B365" s="83" t="s">
        <v>14110</v>
      </c>
      <c r="C365" s="83" t="s">
        <v>182</v>
      </c>
      <c r="D365" s="84">
        <v>222.23</v>
      </c>
    </row>
    <row r="366" spans="1:4" s="82" customFormat="1" ht="13.5" x14ac:dyDescent="0.25">
      <c r="A366" s="83">
        <v>120224</v>
      </c>
      <c r="B366" s="83" t="s">
        <v>14111</v>
      </c>
      <c r="C366" s="83" t="s">
        <v>182</v>
      </c>
      <c r="D366" s="84">
        <v>14.6</v>
      </c>
    </row>
    <row r="367" spans="1:4" s="82" customFormat="1" ht="13.5" x14ac:dyDescent="0.25">
      <c r="A367" s="83">
        <v>120227</v>
      </c>
      <c r="B367" s="83" t="s">
        <v>14112</v>
      </c>
      <c r="C367" s="83" t="s">
        <v>199</v>
      </c>
      <c r="D367" s="84">
        <v>52.49</v>
      </c>
    </row>
    <row r="368" spans="1:4" s="82" customFormat="1" ht="13.5" x14ac:dyDescent="0.25">
      <c r="A368" s="83">
        <v>120232</v>
      </c>
      <c r="B368" s="83" t="s">
        <v>14113</v>
      </c>
      <c r="C368" s="83" t="s">
        <v>182</v>
      </c>
      <c r="D368" s="84">
        <v>106.63</v>
      </c>
    </row>
    <row r="369" spans="1:4" s="82" customFormat="1" ht="13.5" x14ac:dyDescent="0.25">
      <c r="A369" s="83">
        <v>1203</v>
      </c>
      <c r="B369" s="83" t="s">
        <v>14097</v>
      </c>
      <c r="C369" s="83"/>
      <c r="D369" s="84"/>
    </row>
    <row r="370" spans="1:4" s="82" customFormat="1" ht="13.5" x14ac:dyDescent="0.25">
      <c r="A370" s="83">
        <v>120301</v>
      </c>
      <c r="B370" s="83" t="s">
        <v>14114</v>
      </c>
      <c r="C370" s="83" t="s">
        <v>182</v>
      </c>
      <c r="D370" s="84">
        <v>32.42</v>
      </c>
    </row>
    <row r="371" spans="1:4" s="82" customFormat="1" ht="13.5" x14ac:dyDescent="0.25">
      <c r="A371" s="83">
        <v>120302</v>
      </c>
      <c r="B371" s="83" t="s">
        <v>14115</v>
      </c>
      <c r="C371" s="83" t="s">
        <v>182</v>
      </c>
      <c r="D371" s="84">
        <v>22.39</v>
      </c>
    </row>
    <row r="372" spans="1:4" s="82" customFormat="1" ht="13.5" x14ac:dyDescent="0.25">
      <c r="A372" s="83">
        <v>120303</v>
      </c>
      <c r="B372" s="83" t="s">
        <v>14116</v>
      </c>
      <c r="C372" s="83" t="s">
        <v>182</v>
      </c>
      <c r="D372" s="84">
        <v>54.9</v>
      </c>
    </row>
    <row r="373" spans="1:4" s="82" customFormat="1" ht="13.5" x14ac:dyDescent="0.25">
      <c r="A373" s="83">
        <v>120304</v>
      </c>
      <c r="B373" s="83" t="s">
        <v>14117</v>
      </c>
      <c r="C373" s="83" t="s">
        <v>182</v>
      </c>
      <c r="D373" s="84">
        <v>61</v>
      </c>
    </row>
    <row r="374" spans="1:4" s="82" customFormat="1" ht="13.5" x14ac:dyDescent="0.25">
      <c r="A374" s="83">
        <v>120308</v>
      </c>
      <c r="B374" s="83" t="s">
        <v>14118</v>
      </c>
      <c r="C374" s="83" t="s">
        <v>182</v>
      </c>
      <c r="D374" s="84">
        <v>7.8</v>
      </c>
    </row>
    <row r="375" spans="1:4" s="82" customFormat="1" ht="13.5" x14ac:dyDescent="0.25">
      <c r="A375" s="83">
        <v>13</v>
      </c>
      <c r="B375" s="83" t="s">
        <v>14119</v>
      </c>
      <c r="C375" s="83"/>
      <c r="D375" s="84"/>
    </row>
    <row r="376" spans="1:4" s="82" customFormat="1" ht="13.5" x14ac:dyDescent="0.25">
      <c r="A376" s="83">
        <v>1301</v>
      </c>
      <c r="B376" s="83" t="s">
        <v>14120</v>
      </c>
      <c r="C376" s="83"/>
      <c r="D376" s="84"/>
    </row>
    <row r="377" spans="1:4" s="82" customFormat="1" ht="13.5" x14ac:dyDescent="0.25">
      <c r="A377" s="83">
        <v>130103</v>
      </c>
      <c r="B377" s="83" t="s">
        <v>14121</v>
      </c>
      <c r="C377" s="83" t="s">
        <v>182</v>
      </c>
      <c r="D377" s="84">
        <v>24.57</v>
      </c>
    </row>
    <row r="378" spans="1:4" s="82" customFormat="1" ht="13.5" x14ac:dyDescent="0.25">
      <c r="A378" s="83">
        <v>130104</v>
      </c>
      <c r="B378" s="83" t="s">
        <v>14122</v>
      </c>
      <c r="C378" s="83" t="s">
        <v>182</v>
      </c>
      <c r="D378" s="84">
        <v>38.46</v>
      </c>
    </row>
    <row r="379" spans="1:4" s="82" customFormat="1" ht="13.5" x14ac:dyDescent="0.25">
      <c r="A379" s="83">
        <v>130109</v>
      </c>
      <c r="B379" s="83" t="s">
        <v>14123</v>
      </c>
      <c r="C379" s="83" t="s">
        <v>182</v>
      </c>
      <c r="D379" s="84">
        <v>79.78</v>
      </c>
    </row>
    <row r="380" spans="1:4" s="82" customFormat="1" ht="13.5" x14ac:dyDescent="0.25">
      <c r="A380" s="83">
        <v>130110</v>
      </c>
      <c r="B380" s="83" t="s">
        <v>14124</v>
      </c>
      <c r="C380" s="83" t="s">
        <v>182</v>
      </c>
      <c r="D380" s="84">
        <v>66.209999999999994</v>
      </c>
    </row>
    <row r="381" spans="1:4" s="82" customFormat="1" ht="13.5" x14ac:dyDescent="0.25">
      <c r="A381" s="83">
        <v>130111</v>
      </c>
      <c r="B381" s="83" t="s">
        <v>14125</v>
      </c>
      <c r="C381" s="83" t="s">
        <v>182</v>
      </c>
      <c r="D381" s="84">
        <v>60.37</v>
      </c>
    </row>
    <row r="382" spans="1:4" s="82" customFormat="1" ht="13.5" x14ac:dyDescent="0.25">
      <c r="A382" s="83">
        <v>130112</v>
      </c>
      <c r="B382" s="83" t="s">
        <v>14126</v>
      </c>
      <c r="C382" s="83" t="s">
        <v>182</v>
      </c>
      <c r="D382" s="84">
        <v>50.19</v>
      </c>
    </row>
    <row r="383" spans="1:4" s="82" customFormat="1" ht="13.5" x14ac:dyDescent="0.25">
      <c r="A383" s="83">
        <v>130113</v>
      </c>
      <c r="B383" s="83" t="s">
        <v>14127</v>
      </c>
      <c r="C383" s="83" t="s">
        <v>182</v>
      </c>
      <c r="D383" s="84">
        <v>80.3</v>
      </c>
    </row>
    <row r="384" spans="1:4" s="82" customFormat="1" ht="13.5" x14ac:dyDescent="0.25">
      <c r="A384" s="83">
        <v>1302</v>
      </c>
      <c r="B384" s="83" t="s">
        <v>14103</v>
      </c>
      <c r="C384" s="83"/>
      <c r="D384" s="84"/>
    </row>
    <row r="385" spans="1:4" s="82" customFormat="1" ht="13.5" x14ac:dyDescent="0.25">
      <c r="A385" s="83">
        <v>130202</v>
      </c>
      <c r="B385" s="83" t="s">
        <v>14128</v>
      </c>
      <c r="C385" s="83" t="s">
        <v>182</v>
      </c>
      <c r="D385" s="84">
        <v>56.02</v>
      </c>
    </row>
    <row r="386" spans="1:4" s="82" customFormat="1" ht="13.5" x14ac:dyDescent="0.25">
      <c r="A386" s="83">
        <v>130205</v>
      </c>
      <c r="B386" s="83" t="s">
        <v>14129</v>
      </c>
      <c r="C386" s="83" t="s">
        <v>182</v>
      </c>
      <c r="D386" s="84">
        <v>413.63</v>
      </c>
    </row>
    <row r="387" spans="1:4" s="82" customFormat="1" ht="13.5" x14ac:dyDescent="0.25">
      <c r="A387" s="83">
        <v>130208</v>
      </c>
      <c r="B387" s="83" t="s">
        <v>14130</v>
      </c>
      <c r="C387" s="83" t="s">
        <v>199</v>
      </c>
      <c r="D387" s="84">
        <v>9.1999999999999993</v>
      </c>
    </row>
    <row r="388" spans="1:4" s="82" customFormat="1" ht="13.5" x14ac:dyDescent="0.25">
      <c r="A388" s="83">
        <v>130209</v>
      </c>
      <c r="B388" s="83" t="s">
        <v>14131</v>
      </c>
      <c r="C388" s="83" t="s">
        <v>182</v>
      </c>
      <c r="D388" s="84">
        <v>94.59</v>
      </c>
    </row>
    <row r="389" spans="1:4" s="82" customFormat="1" ht="13.5" x14ac:dyDescent="0.25">
      <c r="A389" s="83">
        <v>130210</v>
      </c>
      <c r="B389" s="83" t="s">
        <v>14132</v>
      </c>
      <c r="C389" s="83" t="s">
        <v>182</v>
      </c>
      <c r="D389" s="84">
        <v>67.23</v>
      </c>
    </row>
    <row r="390" spans="1:4" s="82" customFormat="1" ht="13.5" x14ac:dyDescent="0.25">
      <c r="A390" s="83">
        <v>130211</v>
      </c>
      <c r="B390" s="83" t="s">
        <v>14133</v>
      </c>
      <c r="C390" s="83" t="s">
        <v>182</v>
      </c>
      <c r="D390" s="84">
        <v>214.25</v>
      </c>
    </row>
    <row r="391" spans="1:4" s="82" customFormat="1" ht="13.5" x14ac:dyDescent="0.25">
      <c r="A391" s="83">
        <v>130222</v>
      </c>
      <c r="B391" s="83" t="s">
        <v>14134</v>
      </c>
      <c r="C391" s="83" t="s">
        <v>182</v>
      </c>
      <c r="D391" s="84">
        <v>173.95</v>
      </c>
    </row>
    <row r="392" spans="1:4" s="82" customFormat="1" ht="13.5" x14ac:dyDescent="0.25">
      <c r="A392" s="83">
        <v>130223</v>
      </c>
      <c r="B392" s="83" t="s">
        <v>14135</v>
      </c>
      <c r="C392" s="83" t="s">
        <v>182</v>
      </c>
      <c r="D392" s="84">
        <v>13</v>
      </c>
    </row>
    <row r="393" spans="1:4" s="82" customFormat="1" ht="13.5" x14ac:dyDescent="0.25">
      <c r="A393" s="83">
        <v>130225</v>
      </c>
      <c r="B393" s="83" t="s">
        <v>14136</v>
      </c>
      <c r="C393" s="83" t="s">
        <v>182</v>
      </c>
      <c r="D393" s="84">
        <v>9.9700000000000006</v>
      </c>
    </row>
    <row r="394" spans="1:4" s="82" customFormat="1" ht="13.5" x14ac:dyDescent="0.25">
      <c r="A394" s="83">
        <v>130226</v>
      </c>
      <c r="B394" s="83" t="s">
        <v>14137</v>
      </c>
      <c r="C394" s="83" t="s">
        <v>182</v>
      </c>
      <c r="D394" s="84">
        <v>14.38</v>
      </c>
    </row>
    <row r="395" spans="1:4" s="82" customFormat="1" ht="13.5" x14ac:dyDescent="0.25">
      <c r="A395" s="83">
        <v>130228</v>
      </c>
      <c r="B395" s="83" t="s">
        <v>14138</v>
      </c>
      <c r="C395" s="83" t="s">
        <v>182</v>
      </c>
      <c r="D395" s="84">
        <v>51.96</v>
      </c>
    </row>
    <row r="396" spans="1:4" s="82" customFormat="1" ht="13.5" x14ac:dyDescent="0.25">
      <c r="A396" s="83">
        <v>130230</v>
      </c>
      <c r="B396" s="83" t="s">
        <v>14139</v>
      </c>
      <c r="C396" s="83" t="s">
        <v>182</v>
      </c>
      <c r="D396" s="84">
        <v>125.8</v>
      </c>
    </row>
    <row r="397" spans="1:4" s="82" customFormat="1" ht="13.5" x14ac:dyDescent="0.25">
      <c r="A397" s="83">
        <v>130231</v>
      </c>
      <c r="B397" s="83" t="s">
        <v>14140</v>
      </c>
      <c r="C397" s="83" t="s">
        <v>182</v>
      </c>
      <c r="D397" s="84">
        <v>138.44</v>
      </c>
    </row>
    <row r="398" spans="1:4" s="82" customFormat="1" ht="13.5" x14ac:dyDescent="0.25">
      <c r="A398" s="83">
        <v>130233</v>
      </c>
      <c r="B398" s="83" t="s">
        <v>14141</v>
      </c>
      <c r="C398" s="83" t="s">
        <v>182</v>
      </c>
      <c r="D398" s="84">
        <v>126.98</v>
      </c>
    </row>
    <row r="399" spans="1:4" s="82" customFormat="1" ht="13.5" x14ac:dyDescent="0.25">
      <c r="A399" s="83">
        <v>130234</v>
      </c>
      <c r="B399" s="83" t="s">
        <v>14142</v>
      </c>
      <c r="C399" s="83" t="s">
        <v>182</v>
      </c>
      <c r="D399" s="84">
        <v>166.32</v>
      </c>
    </row>
    <row r="400" spans="1:4" s="82" customFormat="1" ht="13.5" x14ac:dyDescent="0.25">
      <c r="A400" s="83">
        <v>130236</v>
      </c>
      <c r="B400" s="83" t="s">
        <v>14143</v>
      </c>
      <c r="C400" s="83" t="s">
        <v>182</v>
      </c>
      <c r="D400" s="84">
        <v>71.56</v>
      </c>
    </row>
    <row r="401" spans="1:4" s="82" customFormat="1" ht="13.5" x14ac:dyDescent="0.25">
      <c r="A401" s="83">
        <v>130237</v>
      </c>
      <c r="B401" s="83" t="s">
        <v>14144</v>
      </c>
      <c r="C401" s="83" t="s">
        <v>182</v>
      </c>
      <c r="D401" s="84">
        <v>51.96</v>
      </c>
    </row>
    <row r="402" spans="1:4" s="82" customFormat="1" ht="13.5" x14ac:dyDescent="0.25">
      <c r="A402" s="83">
        <v>1303</v>
      </c>
      <c r="B402" s="83" t="s">
        <v>14145</v>
      </c>
      <c r="C402" s="83"/>
      <c r="D402" s="84"/>
    </row>
    <row r="403" spans="1:4" s="82" customFormat="1" ht="13.5" x14ac:dyDescent="0.25">
      <c r="A403" s="83">
        <v>130301</v>
      </c>
      <c r="B403" s="83" t="s">
        <v>14146</v>
      </c>
      <c r="C403" s="83" t="s">
        <v>199</v>
      </c>
      <c r="D403" s="84">
        <v>13.39</v>
      </c>
    </row>
    <row r="404" spans="1:4" s="82" customFormat="1" ht="13.5" x14ac:dyDescent="0.25">
      <c r="A404" s="83">
        <v>130303</v>
      </c>
      <c r="B404" s="83" t="s">
        <v>14147</v>
      </c>
      <c r="C404" s="83" t="s">
        <v>199</v>
      </c>
      <c r="D404" s="84">
        <v>15.91</v>
      </c>
    </row>
    <row r="405" spans="1:4" s="82" customFormat="1" ht="13.5" x14ac:dyDescent="0.25">
      <c r="A405" s="83">
        <v>130304</v>
      </c>
      <c r="B405" s="83" t="s">
        <v>14148</v>
      </c>
      <c r="C405" s="83" t="s">
        <v>199</v>
      </c>
      <c r="D405" s="84">
        <v>29.62</v>
      </c>
    </row>
    <row r="406" spans="1:4" s="82" customFormat="1" ht="13.5" x14ac:dyDescent="0.25">
      <c r="A406" s="83">
        <v>130307</v>
      </c>
      <c r="B406" s="83" t="s">
        <v>14149</v>
      </c>
      <c r="C406" s="83" t="s">
        <v>199</v>
      </c>
      <c r="D406" s="84">
        <v>175.48</v>
      </c>
    </row>
    <row r="407" spans="1:4" s="82" customFormat="1" ht="13.5" x14ac:dyDescent="0.25">
      <c r="A407" s="83">
        <v>130308</v>
      </c>
      <c r="B407" s="83" t="s">
        <v>14150</v>
      </c>
      <c r="C407" s="83" t="s">
        <v>199</v>
      </c>
      <c r="D407" s="84">
        <v>51.12</v>
      </c>
    </row>
    <row r="408" spans="1:4" s="82" customFormat="1" ht="13.5" x14ac:dyDescent="0.25">
      <c r="A408" s="83">
        <v>130311</v>
      </c>
      <c r="B408" s="83" t="s">
        <v>14151</v>
      </c>
      <c r="C408" s="83" t="s">
        <v>199</v>
      </c>
      <c r="D408" s="84">
        <v>28.5</v>
      </c>
    </row>
    <row r="409" spans="1:4" s="82" customFormat="1" ht="13.5" x14ac:dyDescent="0.25">
      <c r="A409" s="83">
        <v>130315</v>
      </c>
      <c r="B409" s="83" t="s">
        <v>14152</v>
      </c>
      <c r="C409" s="83" t="s">
        <v>199</v>
      </c>
      <c r="D409" s="84">
        <v>52.07</v>
      </c>
    </row>
    <row r="410" spans="1:4" s="82" customFormat="1" ht="13.5" x14ac:dyDescent="0.25">
      <c r="A410" s="83">
        <v>130317</v>
      </c>
      <c r="B410" s="83" t="s">
        <v>14153</v>
      </c>
      <c r="C410" s="83" t="s">
        <v>199</v>
      </c>
      <c r="D410" s="84">
        <v>81.78</v>
      </c>
    </row>
    <row r="411" spans="1:4" s="82" customFormat="1" ht="13.5" x14ac:dyDescent="0.25">
      <c r="A411" s="83">
        <v>130320</v>
      </c>
      <c r="B411" s="83" t="s">
        <v>14154</v>
      </c>
      <c r="C411" s="83" t="s">
        <v>199</v>
      </c>
      <c r="D411" s="84">
        <v>31.82</v>
      </c>
    </row>
    <row r="412" spans="1:4" s="82" customFormat="1" ht="13.5" x14ac:dyDescent="0.25">
      <c r="A412" s="83">
        <v>130321</v>
      </c>
      <c r="B412" s="83" t="s">
        <v>14155</v>
      </c>
      <c r="C412" s="83" t="s">
        <v>199</v>
      </c>
      <c r="D412" s="84">
        <v>52.31</v>
      </c>
    </row>
    <row r="413" spans="1:4" s="82" customFormat="1" ht="13.5" x14ac:dyDescent="0.25">
      <c r="A413" s="83">
        <v>130322</v>
      </c>
      <c r="B413" s="83" t="s">
        <v>14156</v>
      </c>
      <c r="C413" s="83" t="s">
        <v>199</v>
      </c>
      <c r="D413" s="84">
        <v>27.14</v>
      </c>
    </row>
    <row r="414" spans="1:4" s="82" customFormat="1" ht="13.5" x14ac:dyDescent="0.25">
      <c r="A414" s="83">
        <v>130323</v>
      </c>
      <c r="B414" s="83" t="s">
        <v>14157</v>
      </c>
      <c r="C414" s="83" t="s">
        <v>199</v>
      </c>
      <c r="D414" s="84">
        <v>46.61</v>
      </c>
    </row>
    <row r="415" spans="1:4" s="82" customFormat="1" ht="13.5" x14ac:dyDescent="0.25">
      <c r="A415" s="83">
        <v>1304</v>
      </c>
      <c r="B415" s="83" t="s">
        <v>14005</v>
      </c>
      <c r="C415" s="83"/>
      <c r="D415" s="84"/>
    </row>
    <row r="416" spans="1:4" s="82" customFormat="1" ht="13.5" x14ac:dyDescent="0.25">
      <c r="A416" s="83">
        <v>130403</v>
      </c>
      <c r="B416" s="83" t="s">
        <v>14158</v>
      </c>
      <c r="C416" s="83" t="s">
        <v>182</v>
      </c>
      <c r="D416" s="84">
        <v>127.67</v>
      </c>
    </row>
    <row r="417" spans="1:4" s="82" customFormat="1" ht="13.5" x14ac:dyDescent="0.25">
      <c r="A417" s="83">
        <v>14</v>
      </c>
      <c r="B417" s="83" t="s">
        <v>14159</v>
      </c>
      <c r="C417" s="83"/>
      <c r="D417" s="84"/>
    </row>
    <row r="418" spans="1:4" s="82" customFormat="1" ht="13.5" x14ac:dyDescent="0.25">
      <c r="A418" s="83">
        <v>1401</v>
      </c>
      <c r="B418" s="83" t="s">
        <v>14160</v>
      </c>
      <c r="C418" s="83"/>
      <c r="D418" s="84"/>
    </row>
    <row r="419" spans="1:4" s="82" customFormat="1" ht="13.5" x14ac:dyDescent="0.25">
      <c r="A419" s="83">
        <v>140102</v>
      </c>
      <c r="B419" s="83" t="s">
        <v>14161</v>
      </c>
      <c r="C419" s="83" t="s">
        <v>196</v>
      </c>
      <c r="D419" s="84">
        <v>2128.09</v>
      </c>
    </row>
    <row r="420" spans="1:4" s="82" customFormat="1" ht="13.5" x14ac:dyDescent="0.25">
      <c r="A420" s="83">
        <v>140103</v>
      </c>
      <c r="B420" s="83" t="s">
        <v>14162</v>
      </c>
      <c r="C420" s="83" t="s">
        <v>196</v>
      </c>
      <c r="D420" s="84">
        <v>2933.34</v>
      </c>
    </row>
    <row r="421" spans="1:4" s="82" customFormat="1" ht="13.5" x14ac:dyDescent="0.25">
      <c r="A421" s="83">
        <v>140108</v>
      </c>
      <c r="B421" s="83" t="s">
        <v>14163</v>
      </c>
      <c r="C421" s="83" t="s">
        <v>196</v>
      </c>
      <c r="D421" s="84">
        <v>5722.02</v>
      </c>
    </row>
    <row r="422" spans="1:4" s="82" customFormat="1" ht="13.5" x14ac:dyDescent="0.25">
      <c r="A422" s="83">
        <v>140109</v>
      </c>
      <c r="B422" s="83" t="s">
        <v>14164</v>
      </c>
      <c r="C422" s="83" t="s">
        <v>196</v>
      </c>
      <c r="D422" s="84">
        <v>5992.11</v>
      </c>
    </row>
    <row r="423" spans="1:4" s="82" customFormat="1" ht="13.5" x14ac:dyDescent="0.25">
      <c r="A423" s="83">
        <v>1402</v>
      </c>
      <c r="B423" s="83" t="s">
        <v>14165</v>
      </c>
      <c r="C423" s="83"/>
      <c r="D423" s="84"/>
    </row>
    <row r="424" spans="1:4" s="82" customFormat="1" ht="13.5" x14ac:dyDescent="0.25">
      <c r="A424" s="83">
        <v>140201</v>
      </c>
      <c r="B424" s="83" t="s">
        <v>14166</v>
      </c>
      <c r="C424" s="83" t="s">
        <v>196</v>
      </c>
      <c r="D424" s="84">
        <v>416.49</v>
      </c>
    </row>
    <row r="425" spans="1:4" s="82" customFormat="1" ht="13.5" x14ac:dyDescent="0.25">
      <c r="A425" s="83">
        <v>140207</v>
      </c>
      <c r="B425" s="83" t="s">
        <v>14167</v>
      </c>
      <c r="C425" s="83" t="s">
        <v>196</v>
      </c>
      <c r="D425" s="84">
        <v>504.52</v>
      </c>
    </row>
    <row r="426" spans="1:4" s="82" customFormat="1" ht="13.5" x14ac:dyDescent="0.25">
      <c r="A426" s="83">
        <v>140208</v>
      </c>
      <c r="B426" s="83" t="s">
        <v>14168</v>
      </c>
      <c r="C426" s="83" t="s">
        <v>196</v>
      </c>
      <c r="D426" s="84">
        <v>695.43</v>
      </c>
    </row>
    <row r="427" spans="1:4" s="82" customFormat="1" ht="13.5" x14ac:dyDescent="0.25">
      <c r="A427" s="83">
        <v>140209</v>
      </c>
      <c r="B427" s="83" t="s">
        <v>14169</v>
      </c>
      <c r="C427" s="83" t="s">
        <v>196</v>
      </c>
      <c r="D427" s="84">
        <v>269.14999999999998</v>
      </c>
    </row>
    <row r="428" spans="1:4" s="82" customFormat="1" ht="13.5" x14ac:dyDescent="0.25">
      <c r="A428" s="83">
        <v>1407</v>
      </c>
      <c r="B428" s="83" t="s">
        <v>14170</v>
      </c>
      <c r="C428" s="83"/>
      <c r="D428" s="84"/>
    </row>
    <row r="429" spans="1:4" s="82" customFormat="1" ht="13.5" x14ac:dyDescent="0.25">
      <c r="A429" s="83">
        <v>140701</v>
      </c>
      <c r="B429" s="83" t="s">
        <v>14171</v>
      </c>
      <c r="C429" s="83" t="s">
        <v>14172</v>
      </c>
      <c r="D429" s="84">
        <v>99.25</v>
      </c>
    </row>
    <row r="430" spans="1:4" s="82" customFormat="1" ht="13.5" x14ac:dyDescent="0.25">
      <c r="A430" s="83">
        <v>140702</v>
      </c>
      <c r="B430" s="83" t="s">
        <v>14173</v>
      </c>
      <c r="C430" s="83" t="s">
        <v>14172</v>
      </c>
      <c r="D430" s="84">
        <v>238.91</v>
      </c>
    </row>
    <row r="431" spans="1:4" s="82" customFormat="1" ht="13.5" x14ac:dyDescent="0.25">
      <c r="A431" s="83">
        <v>140703</v>
      </c>
      <c r="B431" s="83" t="s">
        <v>14174</v>
      </c>
      <c r="C431" s="83" t="s">
        <v>14172</v>
      </c>
      <c r="D431" s="84">
        <v>390.06</v>
      </c>
    </row>
    <row r="432" spans="1:4" s="82" customFormat="1" ht="13.5" x14ac:dyDescent="0.25">
      <c r="A432" s="83">
        <v>140704</v>
      </c>
      <c r="B432" s="83" t="s">
        <v>14175</v>
      </c>
      <c r="C432" s="83" t="s">
        <v>14172</v>
      </c>
      <c r="D432" s="84">
        <v>376.2</v>
      </c>
    </row>
    <row r="433" spans="1:4" s="82" customFormat="1" ht="13.5" x14ac:dyDescent="0.25">
      <c r="A433" s="83">
        <v>140705</v>
      </c>
      <c r="B433" s="83" t="s">
        <v>14176</v>
      </c>
      <c r="C433" s="83" t="s">
        <v>14172</v>
      </c>
      <c r="D433" s="84">
        <v>134.6</v>
      </c>
    </row>
    <row r="434" spans="1:4" s="82" customFormat="1" ht="13.5" x14ac:dyDescent="0.25">
      <c r="A434" s="83">
        <v>140706</v>
      </c>
      <c r="B434" s="83" t="s">
        <v>14177</v>
      </c>
      <c r="C434" s="83" t="s">
        <v>14172</v>
      </c>
      <c r="D434" s="84">
        <v>95.61</v>
      </c>
    </row>
    <row r="435" spans="1:4" s="82" customFormat="1" ht="13.5" x14ac:dyDescent="0.25">
      <c r="A435" s="83">
        <v>140707</v>
      </c>
      <c r="B435" s="83" t="s">
        <v>14178</v>
      </c>
      <c r="C435" s="83" t="s">
        <v>14172</v>
      </c>
      <c r="D435" s="84">
        <v>181.37</v>
      </c>
    </row>
    <row r="436" spans="1:4" s="82" customFormat="1" ht="13.5" x14ac:dyDescent="0.25">
      <c r="A436" s="83">
        <v>140708</v>
      </c>
      <c r="B436" s="83" t="s">
        <v>14179</v>
      </c>
      <c r="C436" s="83" t="s">
        <v>14172</v>
      </c>
      <c r="D436" s="84">
        <v>95.9</v>
      </c>
    </row>
    <row r="437" spans="1:4" s="82" customFormat="1" ht="13.5" x14ac:dyDescent="0.25">
      <c r="A437" s="83">
        <v>140709</v>
      </c>
      <c r="B437" s="83" t="s">
        <v>14180</v>
      </c>
      <c r="C437" s="83" t="s">
        <v>14172</v>
      </c>
      <c r="D437" s="84">
        <v>94.75</v>
      </c>
    </row>
    <row r="438" spans="1:4" s="82" customFormat="1" ht="13.5" x14ac:dyDescent="0.25">
      <c r="A438" s="83">
        <v>140710</v>
      </c>
      <c r="B438" s="83" t="s">
        <v>14181</v>
      </c>
      <c r="C438" s="83" t="s">
        <v>196</v>
      </c>
      <c r="D438" s="84">
        <v>207.71</v>
      </c>
    </row>
    <row r="439" spans="1:4" s="82" customFormat="1" ht="13.5" x14ac:dyDescent="0.25">
      <c r="A439" s="83">
        <v>140711</v>
      </c>
      <c r="B439" s="83" t="s">
        <v>14182</v>
      </c>
      <c r="C439" s="83" t="s">
        <v>196</v>
      </c>
      <c r="D439" s="84">
        <v>115.04</v>
      </c>
    </row>
    <row r="440" spans="1:4" s="82" customFormat="1" ht="13.5" x14ac:dyDescent="0.25">
      <c r="A440" s="83">
        <v>140712</v>
      </c>
      <c r="B440" s="83" t="s">
        <v>14183</v>
      </c>
      <c r="C440" s="83" t="s">
        <v>196</v>
      </c>
      <c r="D440" s="84">
        <v>676.73</v>
      </c>
    </row>
    <row r="441" spans="1:4" s="82" customFormat="1" ht="13.5" x14ac:dyDescent="0.25">
      <c r="A441" s="83">
        <v>140713</v>
      </c>
      <c r="B441" s="83" t="s">
        <v>14184</v>
      </c>
      <c r="C441" s="83" t="s">
        <v>196</v>
      </c>
      <c r="D441" s="84">
        <v>1213.4000000000001</v>
      </c>
    </row>
    <row r="442" spans="1:4" s="82" customFormat="1" ht="13.5" x14ac:dyDescent="0.25">
      <c r="A442" s="83">
        <v>140714</v>
      </c>
      <c r="B442" s="83" t="s">
        <v>14185</v>
      </c>
      <c r="C442" s="83" t="s">
        <v>196</v>
      </c>
      <c r="D442" s="84">
        <v>1141.8800000000001</v>
      </c>
    </row>
    <row r="443" spans="1:4" s="82" customFormat="1" ht="13.5" x14ac:dyDescent="0.25">
      <c r="A443" s="83">
        <v>1409</v>
      </c>
      <c r="B443" s="83" t="s">
        <v>14186</v>
      </c>
      <c r="C443" s="83"/>
      <c r="D443" s="84"/>
    </row>
    <row r="444" spans="1:4" s="82" customFormat="1" ht="13.5" x14ac:dyDescent="0.25">
      <c r="A444" s="83">
        <v>140901</v>
      </c>
      <c r="B444" s="83" t="s">
        <v>14187</v>
      </c>
      <c r="C444" s="83" t="s">
        <v>199</v>
      </c>
      <c r="D444" s="84">
        <v>127.98</v>
      </c>
    </row>
    <row r="445" spans="1:4" s="82" customFormat="1" ht="13.5" x14ac:dyDescent="0.25">
      <c r="A445" s="83">
        <v>140902</v>
      </c>
      <c r="B445" s="83" t="s">
        <v>14188</v>
      </c>
      <c r="C445" s="83" t="s">
        <v>199</v>
      </c>
      <c r="D445" s="84">
        <v>162.16</v>
      </c>
    </row>
    <row r="446" spans="1:4" s="82" customFormat="1" ht="13.5" x14ac:dyDescent="0.25">
      <c r="A446" s="83">
        <v>140903</v>
      </c>
      <c r="B446" s="83" t="s">
        <v>14189</v>
      </c>
      <c r="C446" s="83" t="s">
        <v>199</v>
      </c>
      <c r="D446" s="84">
        <v>70.22</v>
      </c>
    </row>
    <row r="447" spans="1:4" s="82" customFormat="1" ht="13.5" x14ac:dyDescent="0.25">
      <c r="A447" s="83">
        <v>140904</v>
      </c>
      <c r="B447" s="83" t="s">
        <v>14190</v>
      </c>
      <c r="C447" s="83" t="s">
        <v>199</v>
      </c>
      <c r="D447" s="84">
        <v>103.73</v>
      </c>
    </row>
    <row r="448" spans="1:4" s="82" customFormat="1" ht="13.5" x14ac:dyDescent="0.25">
      <c r="A448" s="83">
        <v>140905</v>
      </c>
      <c r="B448" s="83" t="s">
        <v>14191</v>
      </c>
      <c r="C448" s="83" t="s">
        <v>199</v>
      </c>
      <c r="D448" s="84">
        <v>164.01</v>
      </c>
    </row>
    <row r="449" spans="1:4" s="82" customFormat="1" ht="13.5" x14ac:dyDescent="0.25">
      <c r="A449" s="83">
        <v>140906</v>
      </c>
      <c r="B449" s="83" t="s">
        <v>14192</v>
      </c>
      <c r="C449" s="83" t="s">
        <v>199</v>
      </c>
      <c r="D449" s="84">
        <v>59.35</v>
      </c>
    </row>
    <row r="450" spans="1:4" s="82" customFormat="1" ht="13.5" x14ac:dyDescent="0.25">
      <c r="A450" s="83">
        <v>1411</v>
      </c>
      <c r="B450" s="83" t="s">
        <v>14193</v>
      </c>
      <c r="C450" s="83"/>
      <c r="D450" s="84"/>
    </row>
    <row r="451" spans="1:4" s="82" customFormat="1" ht="13.5" x14ac:dyDescent="0.25">
      <c r="A451" s="83">
        <v>141101</v>
      </c>
      <c r="B451" s="83" t="s">
        <v>14194</v>
      </c>
      <c r="C451" s="83" t="s">
        <v>196</v>
      </c>
      <c r="D451" s="84">
        <v>554.64</v>
      </c>
    </row>
    <row r="452" spans="1:4" s="82" customFormat="1" ht="13.5" x14ac:dyDescent="0.25">
      <c r="A452" s="83">
        <v>141102</v>
      </c>
      <c r="B452" s="83" t="s">
        <v>14195</v>
      </c>
      <c r="C452" s="83" t="s">
        <v>196</v>
      </c>
      <c r="D452" s="84">
        <v>546.30999999999995</v>
      </c>
    </row>
    <row r="453" spans="1:4" s="82" customFormat="1" ht="13.5" x14ac:dyDescent="0.25">
      <c r="A453" s="83">
        <v>141103</v>
      </c>
      <c r="B453" s="83" t="s">
        <v>14196</v>
      </c>
      <c r="C453" s="83" t="s">
        <v>196</v>
      </c>
      <c r="D453" s="84">
        <v>627.61</v>
      </c>
    </row>
    <row r="454" spans="1:4" s="82" customFormat="1" ht="13.5" x14ac:dyDescent="0.25">
      <c r="A454" s="83">
        <v>141104</v>
      </c>
      <c r="B454" s="83" t="s">
        <v>14197</v>
      </c>
      <c r="C454" s="83" t="s">
        <v>196</v>
      </c>
      <c r="D454" s="84">
        <v>594.14</v>
      </c>
    </row>
    <row r="455" spans="1:4" s="82" customFormat="1" ht="13.5" x14ac:dyDescent="0.25">
      <c r="A455" s="83">
        <v>141105</v>
      </c>
      <c r="B455" s="83" t="s">
        <v>14198</v>
      </c>
      <c r="C455" s="83" t="s">
        <v>196</v>
      </c>
      <c r="D455" s="84">
        <v>585.14</v>
      </c>
    </row>
    <row r="456" spans="1:4" s="82" customFormat="1" ht="13.5" x14ac:dyDescent="0.25">
      <c r="A456" s="83">
        <v>141106</v>
      </c>
      <c r="B456" s="83" t="s">
        <v>14199</v>
      </c>
      <c r="C456" s="83" t="s">
        <v>196</v>
      </c>
      <c r="D456" s="84">
        <v>797.25</v>
      </c>
    </row>
    <row r="457" spans="1:4" s="82" customFormat="1" ht="13.5" x14ac:dyDescent="0.25">
      <c r="A457" s="83">
        <v>141107</v>
      </c>
      <c r="B457" s="83" t="s">
        <v>14200</v>
      </c>
      <c r="C457" s="83" t="s">
        <v>196</v>
      </c>
      <c r="D457" s="84">
        <v>783.24</v>
      </c>
    </row>
    <row r="458" spans="1:4" s="82" customFormat="1" ht="13.5" x14ac:dyDescent="0.25">
      <c r="A458" s="83">
        <v>141108</v>
      </c>
      <c r="B458" s="83" t="s">
        <v>14201</v>
      </c>
      <c r="C458" s="83" t="s">
        <v>196</v>
      </c>
      <c r="D458" s="84">
        <v>1132.69</v>
      </c>
    </row>
    <row r="459" spans="1:4" s="82" customFormat="1" ht="13.5" x14ac:dyDescent="0.25">
      <c r="A459" s="83">
        <v>141109</v>
      </c>
      <c r="B459" s="83" t="s">
        <v>14202</v>
      </c>
      <c r="C459" s="83" t="s">
        <v>199</v>
      </c>
      <c r="D459" s="84">
        <v>212.83</v>
      </c>
    </row>
    <row r="460" spans="1:4" s="82" customFormat="1" ht="13.5" x14ac:dyDescent="0.25">
      <c r="A460" s="83">
        <v>141110</v>
      </c>
      <c r="B460" s="83" t="s">
        <v>14203</v>
      </c>
      <c r="C460" s="83" t="s">
        <v>196</v>
      </c>
      <c r="D460" s="84">
        <v>708.04</v>
      </c>
    </row>
    <row r="461" spans="1:4" s="82" customFormat="1" ht="13.5" x14ac:dyDescent="0.25">
      <c r="A461" s="83">
        <v>141111</v>
      </c>
      <c r="B461" s="83" t="s">
        <v>14204</v>
      </c>
      <c r="C461" s="83" t="s">
        <v>196</v>
      </c>
      <c r="D461" s="84">
        <v>699.72</v>
      </c>
    </row>
    <row r="462" spans="1:4" s="82" customFormat="1" ht="13.5" x14ac:dyDescent="0.25">
      <c r="A462" s="83">
        <v>141112</v>
      </c>
      <c r="B462" s="83" t="s">
        <v>14205</v>
      </c>
      <c r="C462" s="83" t="s">
        <v>196</v>
      </c>
      <c r="D462" s="84">
        <v>781.01</v>
      </c>
    </row>
    <row r="463" spans="1:4" s="82" customFormat="1" ht="13.5" x14ac:dyDescent="0.25">
      <c r="A463" s="83">
        <v>141113</v>
      </c>
      <c r="B463" s="83" t="s">
        <v>14206</v>
      </c>
      <c r="C463" s="83" t="s">
        <v>196</v>
      </c>
      <c r="D463" s="84">
        <v>747.55</v>
      </c>
    </row>
    <row r="464" spans="1:4" s="82" customFormat="1" ht="13.5" x14ac:dyDescent="0.25">
      <c r="A464" s="83">
        <v>141114</v>
      </c>
      <c r="B464" s="83" t="s">
        <v>14207</v>
      </c>
      <c r="C464" s="83" t="s">
        <v>196</v>
      </c>
      <c r="D464" s="84">
        <v>723.63</v>
      </c>
    </row>
    <row r="465" spans="1:4" s="82" customFormat="1" ht="13.5" x14ac:dyDescent="0.25">
      <c r="A465" s="83">
        <v>1412</v>
      </c>
      <c r="B465" s="83" t="s">
        <v>14208</v>
      </c>
      <c r="C465" s="83"/>
      <c r="D465" s="84"/>
    </row>
    <row r="466" spans="1:4" s="82" customFormat="1" ht="13.5" x14ac:dyDescent="0.25">
      <c r="A466" s="83">
        <v>141210</v>
      </c>
      <c r="B466" s="83" t="s">
        <v>14209</v>
      </c>
      <c r="C466" s="83" t="s">
        <v>199</v>
      </c>
      <c r="D466" s="84">
        <v>57.97</v>
      </c>
    </row>
    <row r="467" spans="1:4" s="82" customFormat="1" ht="13.5" x14ac:dyDescent="0.25">
      <c r="A467" s="83">
        <v>141211</v>
      </c>
      <c r="B467" s="83" t="s">
        <v>14210</v>
      </c>
      <c r="C467" s="83" t="s">
        <v>199</v>
      </c>
      <c r="D467" s="84">
        <v>69.319999999999993</v>
      </c>
    </row>
    <row r="468" spans="1:4" s="82" customFormat="1" ht="13.5" x14ac:dyDescent="0.25">
      <c r="A468" s="83">
        <v>141212</v>
      </c>
      <c r="B468" s="83" t="s">
        <v>14211</v>
      </c>
      <c r="C468" s="83" t="s">
        <v>199</v>
      </c>
      <c r="D468" s="84">
        <v>94.94</v>
      </c>
    </row>
    <row r="469" spans="1:4" s="82" customFormat="1" ht="13.5" x14ac:dyDescent="0.25">
      <c r="A469" s="83">
        <v>141213</v>
      </c>
      <c r="B469" s="83" t="s">
        <v>14212</v>
      </c>
      <c r="C469" s="83" t="s">
        <v>199</v>
      </c>
      <c r="D469" s="84">
        <v>110.95</v>
      </c>
    </row>
    <row r="470" spans="1:4" s="82" customFormat="1" ht="13.5" x14ac:dyDescent="0.25">
      <c r="A470" s="83">
        <v>141214</v>
      </c>
      <c r="B470" s="83" t="s">
        <v>14213</v>
      </c>
      <c r="C470" s="83" t="s">
        <v>199</v>
      </c>
      <c r="D470" s="84">
        <v>131.62</v>
      </c>
    </row>
    <row r="471" spans="1:4" s="82" customFormat="1" ht="13.5" x14ac:dyDescent="0.25">
      <c r="A471" s="83">
        <v>141215</v>
      </c>
      <c r="B471" s="83" t="s">
        <v>14214</v>
      </c>
      <c r="C471" s="83" t="s">
        <v>199</v>
      </c>
      <c r="D471" s="84">
        <v>162.38</v>
      </c>
    </row>
    <row r="472" spans="1:4" s="82" customFormat="1" ht="13.5" x14ac:dyDescent="0.25">
      <c r="A472" s="83">
        <v>141216</v>
      </c>
      <c r="B472" s="83" t="s">
        <v>14215</v>
      </c>
      <c r="C472" s="83" t="s">
        <v>199</v>
      </c>
      <c r="D472" s="84">
        <v>208.8</v>
      </c>
    </row>
    <row r="473" spans="1:4" s="82" customFormat="1" ht="13.5" x14ac:dyDescent="0.25">
      <c r="A473" s="83">
        <v>141217</v>
      </c>
      <c r="B473" s="83" t="s">
        <v>14216</v>
      </c>
      <c r="C473" s="83" t="s">
        <v>199</v>
      </c>
      <c r="D473" s="84">
        <v>229.83</v>
      </c>
    </row>
    <row r="474" spans="1:4" s="82" customFormat="1" ht="13.5" x14ac:dyDescent="0.25">
      <c r="A474" s="83">
        <v>141218</v>
      </c>
      <c r="B474" s="83" t="s">
        <v>14217</v>
      </c>
      <c r="C474" s="83" t="s">
        <v>199</v>
      </c>
      <c r="D474" s="84">
        <v>305.95</v>
      </c>
    </row>
    <row r="475" spans="1:4" s="82" customFormat="1" ht="13.5" x14ac:dyDescent="0.25">
      <c r="A475" s="83">
        <v>1414</v>
      </c>
      <c r="B475" s="83" t="s">
        <v>14218</v>
      </c>
      <c r="C475" s="83"/>
      <c r="D475" s="84"/>
    </row>
    <row r="476" spans="1:4" s="82" customFormat="1" ht="13.5" x14ac:dyDescent="0.25">
      <c r="A476" s="83">
        <v>141409</v>
      </c>
      <c r="B476" s="83" t="s">
        <v>14219</v>
      </c>
      <c r="C476" s="83" t="s">
        <v>199</v>
      </c>
      <c r="D476" s="84">
        <v>21.39</v>
      </c>
    </row>
    <row r="477" spans="1:4" s="82" customFormat="1" ht="13.5" x14ac:dyDescent="0.25">
      <c r="A477" s="83">
        <v>141410</v>
      </c>
      <c r="B477" s="83" t="s">
        <v>14220</v>
      </c>
      <c r="C477" s="83" t="s">
        <v>199</v>
      </c>
      <c r="D477" s="84">
        <v>24.44</v>
      </c>
    </row>
    <row r="478" spans="1:4" s="82" customFormat="1" ht="13.5" x14ac:dyDescent="0.25">
      <c r="A478" s="83">
        <v>141411</v>
      </c>
      <c r="B478" s="83" t="s">
        <v>14221</v>
      </c>
      <c r="C478" s="83" t="s">
        <v>199</v>
      </c>
      <c r="D478" s="84">
        <v>34.26</v>
      </c>
    </row>
    <row r="479" spans="1:4" s="82" customFormat="1" ht="13.5" x14ac:dyDescent="0.25">
      <c r="A479" s="83">
        <v>141412</v>
      </c>
      <c r="B479" s="83" t="s">
        <v>14222</v>
      </c>
      <c r="C479" s="83" t="s">
        <v>199</v>
      </c>
      <c r="D479" s="84">
        <v>46.06</v>
      </c>
    </row>
    <row r="480" spans="1:4" s="82" customFormat="1" ht="13.5" x14ac:dyDescent="0.25">
      <c r="A480" s="83">
        <v>141413</v>
      </c>
      <c r="B480" s="83" t="s">
        <v>14223</v>
      </c>
      <c r="C480" s="83" t="s">
        <v>199</v>
      </c>
      <c r="D480" s="84">
        <v>50.03</v>
      </c>
    </row>
    <row r="481" spans="1:4" s="82" customFormat="1" ht="13.5" x14ac:dyDescent="0.25">
      <c r="A481" s="83">
        <v>141414</v>
      </c>
      <c r="B481" s="83" t="s">
        <v>14224</v>
      </c>
      <c r="C481" s="83" t="s">
        <v>199</v>
      </c>
      <c r="D481" s="84">
        <v>75.33</v>
      </c>
    </row>
    <row r="482" spans="1:4" s="82" customFormat="1" ht="13.5" x14ac:dyDescent="0.25">
      <c r="A482" s="83">
        <v>141415</v>
      </c>
      <c r="B482" s="83" t="s">
        <v>14225</v>
      </c>
      <c r="C482" s="83" t="s">
        <v>199</v>
      </c>
      <c r="D482" s="84">
        <v>111.69</v>
      </c>
    </row>
    <row r="483" spans="1:4" s="82" customFormat="1" ht="13.5" x14ac:dyDescent="0.25">
      <c r="A483" s="83">
        <v>141416</v>
      </c>
      <c r="B483" s="83" t="s">
        <v>14226</v>
      </c>
      <c r="C483" s="83" t="s">
        <v>199</v>
      </c>
      <c r="D483" s="84">
        <v>142.12</v>
      </c>
    </row>
    <row r="484" spans="1:4" s="82" customFormat="1" ht="13.5" x14ac:dyDescent="0.25">
      <c r="A484" s="83">
        <v>1415</v>
      </c>
      <c r="B484" s="83" t="s">
        <v>14227</v>
      </c>
      <c r="C484" s="83"/>
      <c r="D484" s="84"/>
    </row>
    <row r="485" spans="1:4" s="82" customFormat="1" ht="13.5" x14ac:dyDescent="0.25">
      <c r="A485" s="83">
        <v>141522</v>
      </c>
      <c r="B485" s="83" t="s">
        <v>14228</v>
      </c>
      <c r="C485" s="83" t="s">
        <v>196</v>
      </c>
      <c r="D485" s="84">
        <v>20.059999999999999</v>
      </c>
    </row>
    <row r="486" spans="1:4" s="82" customFormat="1" ht="13.5" x14ac:dyDescent="0.25">
      <c r="A486" s="83">
        <v>141524</v>
      </c>
      <c r="B486" s="83" t="s">
        <v>14229</v>
      </c>
      <c r="C486" s="83" t="s">
        <v>196</v>
      </c>
      <c r="D486" s="84">
        <v>42.04</v>
      </c>
    </row>
    <row r="487" spans="1:4" s="82" customFormat="1" ht="13.5" x14ac:dyDescent="0.25">
      <c r="A487" s="83">
        <v>141525</v>
      </c>
      <c r="B487" s="83" t="s">
        <v>14230</v>
      </c>
      <c r="C487" s="83" t="s">
        <v>196</v>
      </c>
      <c r="D487" s="84">
        <v>41.42</v>
      </c>
    </row>
    <row r="488" spans="1:4" s="82" customFormat="1" ht="13.5" x14ac:dyDescent="0.25">
      <c r="A488" s="83">
        <v>141526</v>
      </c>
      <c r="B488" s="83" t="s">
        <v>14231</v>
      </c>
      <c r="C488" s="83" t="s">
        <v>196</v>
      </c>
      <c r="D488" s="84">
        <v>64.52</v>
      </c>
    </row>
    <row r="489" spans="1:4" s="82" customFormat="1" ht="13.5" x14ac:dyDescent="0.25">
      <c r="A489" s="83">
        <v>141527</v>
      </c>
      <c r="B489" s="83" t="s">
        <v>14232</v>
      </c>
      <c r="C489" s="83" t="s">
        <v>196</v>
      </c>
      <c r="D489" s="84">
        <v>283.02999999999997</v>
      </c>
    </row>
    <row r="490" spans="1:4" s="82" customFormat="1" ht="13.5" x14ac:dyDescent="0.25">
      <c r="A490" s="83">
        <v>141529</v>
      </c>
      <c r="B490" s="83" t="s">
        <v>14233</v>
      </c>
      <c r="C490" s="83" t="s">
        <v>196</v>
      </c>
      <c r="D490" s="84">
        <v>8.68</v>
      </c>
    </row>
    <row r="491" spans="1:4" s="82" customFormat="1" ht="13.5" x14ac:dyDescent="0.25">
      <c r="A491" s="83">
        <v>1419</v>
      </c>
      <c r="B491" s="83" t="s">
        <v>14234</v>
      </c>
      <c r="C491" s="83"/>
      <c r="D491" s="84"/>
    </row>
    <row r="492" spans="1:4" s="82" customFormat="1" ht="13.5" x14ac:dyDescent="0.25">
      <c r="A492" s="83">
        <v>141906</v>
      </c>
      <c r="B492" s="83" t="s">
        <v>14235</v>
      </c>
      <c r="C492" s="83" t="s">
        <v>199</v>
      </c>
      <c r="D492" s="84">
        <v>35.69</v>
      </c>
    </row>
    <row r="493" spans="1:4" s="82" customFormat="1" ht="13.5" x14ac:dyDescent="0.25">
      <c r="A493" s="83">
        <v>141907</v>
      </c>
      <c r="B493" s="83" t="s">
        <v>14236</v>
      </c>
      <c r="C493" s="83" t="s">
        <v>199</v>
      </c>
      <c r="D493" s="84">
        <v>46.2</v>
      </c>
    </row>
    <row r="494" spans="1:4" s="82" customFormat="1" ht="13.5" x14ac:dyDescent="0.25">
      <c r="A494" s="83">
        <v>141908</v>
      </c>
      <c r="B494" s="83" t="s">
        <v>14237</v>
      </c>
      <c r="C494" s="83" t="s">
        <v>199</v>
      </c>
      <c r="D494" s="84">
        <v>68.8</v>
      </c>
    </row>
    <row r="495" spans="1:4" s="82" customFormat="1" ht="13.5" x14ac:dyDescent="0.25">
      <c r="A495" s="83">
        <v>141909</v>
      </c>
      <c r="B495" s="83" t="s">
        <v>14238</v>
      </c>
      <c r="C495" s="83" t="s">
        <v>199</v>
      </c>
      <c r="D495" s="84">
        <v>84.67</v>
      </c>
    </row>
    <row r="496" spans="1:4" s="82" customFormat="1" ht="13.5" x14ac:dyDescent="0.25">
      <c r="A496" s="83">
        <v>141910</v>
      </c>
      <c r="B496" s="83" t="s">
        <v>14239</v>
      </c>
      <c r="C496" s="83" t="s">
        <v>199</v>
      </c>
      <c r="D496" s="84">
        <v>116.13</v>
      </c>
    </row>
    <row r="497" spans="1:4" s="82" customFormat="1" ht="13.5" x14ac:dyDescent="0.25">
      <c r="A497" s="83">
        <v>1421</v>
      </c>
      <c r="B497" s="83" t="s">
        <v>14240</v>
      </c>
      <c r="C497" s="83"/>
      <c r="D497" s="84"/>
    </row>
    <row r="498" spans="1:4" s="82" customFormat="1" ht="13.5" x14ac:dyDescent="0.25">
      <c r="A498" s="83">
        <v>142103</v>
      </c>
      <c r="B498" s="83" t="s">
        <v>14241</v>
      </c>
      <c r="C498" s="83" t="s">
        <v>196</v>
      </c>
      <c r="D498" s="84">
        <v>82.66</v>
      </c>
    </row>
    <row r="499" spans="1:4" s="82" customFormat="1" ht="13.5" x14ac:dyDescent="0.25">
      <c r="A499" s="83">
        <v>142104</v>
      </c>
      <c r="B499" s="83" t="s">
        <v>14242</v>
      </c>
      <c r="C499" s="83" t="s">
        <v>196</v>
      </c>
      <c r="D499" s="84">
        <v>24.48</v>
      </c>
    </row>
    <row r="500" spans="1:4" s="82" customFormat="1" ht="13.5" x14ac:dyDescent="0.25">
      <c r="A500" s="83">
        <v>142106</v>
      </c>
      <c r="B500" s="83" t="s">
        <v>14243</v>
      </c>
      <c r="C500" s="83" t="s">
        <v>196</v>
      </c>
      <c r="D500" s="84">
        <v>32.92</v>
      </c>
    </row>
    <row r="501" spans="1:4" s="82" customFormat="1" ht="13.5" x14ac:dyDescent="0.25">
      <c r="A501" s="83">
        <v>142107</v>
      </c>
      <c r="B501" s="83" t="s">
        <v>14244</v>
      </c>
      <c r="C501" s="83" t="s">
        <v>196</v>
      </c>
      <c r="D501" s="84">
        <v>60.18</v>
      </c>
    </row>
    <row r="502" spans="1:4" s="82" customFormat="1" ht="13.5" x14ac:dyDescent="0.25">
      <c r="A502" s="83">
        <v>142109</v>
      </c>
      <c r="B502" s="83" t="s">
        <v>14245</v>
      </c>
      <c r="C502" s="83" t="s">
        <v>196</v>
      </c>
      <c r="D502" s="84">
        <v>62.8</v>
      </c>
    </row>
    <row r="503" spans="1:4" s="82" customFormat="1" ht="13.5" x14ac:dyDescent="0.25">
      <c r="A503" s="83">
        <v>142111</v>
      </c>
      <c r="B503" s="83" t="s">
        <v>14246</v>
      </c>
      <c r="C503" s="83" t="s">
        <v>196</v>
      </c>
      <c r="D503" s="84">
        <v>119.57</v>
      </c>
    </row>
    <row r="504" spans="1:4" s="82" customFormat="1" ht="13.5" x14ac:dyDescent="0.25">
      <c r="A504" s="83">
        <v>142112</v>
      </c>
      <c r="B504" s="83" t="s">
        <v>14247</v>
      </c>
      <c r="C504" s="83" t="s">
        <v>196</v>
      </c>
      <c r="D504" s="84">
        <v>68.55</v>
      </c>
    </row>
    <row r="505" spans="1:4" s="82" customFormat="1" ht="13.5" x14ac:dyDescent="0.25">
      <c r="A505" s="83">
        <v>142114</v>
      </c>
      <c r="B505" s="83" t="s">
        <v>14248</v>
      </c>
      <c r="C505" s="83" t="s">
        <v>196</v>
      </c>
      <c r="D505" s="84">
        <v>11.85</v>
      </c>
    </row>
    <row r="506" spans="1:4" s="82" customFormat="1" ht="13.5" x14ac:dyDescent="0.25">
      <c r="A506" s="83">
        <v>142115</v>
      </c>
      <c r="B506" s="83" t="s">
        <v>14249</v>
      </c>
      <c r="C506" s="83" t="s">
        <v>196</v>
      </c>
      <c r="D506" s="84">
        <v>39.130000000000003</v>
      </c>
    </row>
    <row r="507" spans="1:4" s="82" customFormat="1" ht="13.5" x14ac:dyDescent="0.25">
      <c r="A507" s="83">
        <v>142116</v>
      </c>
      <c r="B507" s="83" t="s">
        <v>14250</v>
      </c>
      <c r="C507" s="83" t="s">
        <v>196</v>
      </c>
      <c r="D507" s="84">
        <v>8.5</v>
      </c>
    </row>
    <row r="508" spans="1:4" s="82" customFormat="1" ht="13.5" x14ac:dyDescent="0.25">
      <c r="A508" s="83">
        <v>142117</v>
      </c>
      <c r="B508" s="83" t="s">
        <v>14251</v>
      </c>
      <c r="C508" s="83" t="s">
        <v>196</v>
      </c>
      <c r="D508" s="84">
        <v>27.48</v>
      </c>
    </row>
    <row r="509" spans="1:4" s="82" customFormat="1" ht="13.5" x14ac:dyDescent="0.25">
      <c r="A509" s="83">
        <v>142118</v>
      </c>
      <c r="B509" s="83" t="s">
        <v>14252</v>
      </c>
      <c r="C509" s="83" t="s">
        <v>196</v>
      </c>
      <c r="D509" s="84">
        <v>16.95</v>
      </c>
    </row>
    <row r="510" spans="1:4" s="82" customFormat="1" ht="13.5" x14ac:dyDescent="0.25">
      <c r="A510" s="83">
        <v>142119</v>
      </c>
      <c r="B510" s="83" t="s">
        <v>14253</v>
      </c>
      <c r="C510" s="83" t="s">
        <v>196</v>
      </c>
      <c r="D510" s="84">
        <v>105.5</v>
      </c>
    </row>
    <row r="511" spans="1:4" s="82" customFormat="1" ht="13.5" x14ac:dyDescent="0.25">
      <c r="A511" s="83">
        <v>142120</v>
      </c>
      <c r="B511" s="83" t="s">
        <v>14254</v>
      </c>
      <c r="C511" s="83" t="s">
        <v>196</v>
      </c>
      <c r="D511" s="84">
        <v>148.68</v>
      </c>
    </row>
    <row r="512" spans="1:4" s="82" customFormat="1" ht="13.5" x14ac:dyDescent="0.25">
      <c r="A512" s="83">
        <v>142121</v>
      </c>
      <c r="B512" s="83" t="s">
        <v>14255</v>
      </c>
      <c r="C512" s="83" t="s">
        <v>196</v>
      </c>
      <c r="D512" s="84">
        <v>256.13</v>
      </c>
    </row>
    <row r="513" spans="1:4" s="82" customFormat="1" ht="13.5" x14ac:dyDescent="0.25">
      <c r="A513" s="83">
        <v>142122</v>
      </c>
      <c r="B513" s="83" t="s">
        <v>14256</v>
      </c>
      <c r="C513" s="83" t="s">
        <v>196</v>
      </c>
      <c r="D513" s="84">
        <v>83.8</v>
      </c>
    </row>
    <row r="514" spans="1:4" s="82" customFormat="1" ht="13.5" x14ac:dyDescent="0.25">
      <c r="A514" s="83">
        <v>142123</v>
      </c>
      <c r="B514" s="83" t="s">
        <v>14257</v>
      </c>
      <c r="C514" s="83" t="s">
        <v>196</v>
      </c>
      <c r="D514" s="84">
        <v>18.5</v>
      </c>
    </row>
    <row r="515" spans="1:4" s="82" customFormat="1" ht="13.5" x14ac:dyDescent="0.25">
      <c r="A515" s="83">
        <v>142124</v>
      </c>
      <c r="B515" s="83" t="s">
        <v>14258</v>
      </c>
      <c r="C515" s="83" t="s">
        <v>196</v>
      </c>
      <c r="D515" s="84">
        <v>20.059999999999999</v>
      </c>
    </row>
    <row r="516" spans="1:4" s="82" customFormat="1" ht="13.5" x14ac:dyDescent="0.25">
      <c r="A516" s="83">
        <v>142125</v>
      </c>
      <c r="B516" s="83" t="s">
        <v>14259</v>
      </c>
      <c r="C516" s="83" t="s">
        <v>196</v>
      </c>
      <c r="D516" s="84">
        <v>30.58</v>
      </c>
    </row>
    <row r="517" spans="1:4" s="82" customFormat="1" ht="13.5" x14ac:dyDescent="0.25">
      <c r="A517" s="83">
        <v>1422</v>
      </c>
      <c r="B517" s="83" t="s">
        <v>14260</v>
      </c>
      <c r="C517" s="83"/>
      <c r="D517" s="84"/>
    </row>
    <row r="518" spans="1:4" s="82" customFormat="1" ht="13.5" x14ac:dyDescent="0.25">
      <c r="A518" s="83">
        <v>142201</v>
      </c>
      <c r="B518" s="83" t="s">
        <v>14261</v>
      </c>
      <c r="C518" s="83" t="s">
        <v>199</v>
      </c>
      <c r="D518" s="84">
        <v>11.49</v>
      </c>
    </row>
    <row r="519" spans="1:4" s="82" customFormat="1" ht="13.5" x14ac:dyDescent="0.25">
      <c r="A519" s="83">
        <v>142202</v>
      </c>
      <c r="B519" s="83" t="s">
        <v>14262</v>
      </c>
      <c r="C519" s="83" t="s">
        <v>199</v>
      </c>
      <c r="D519" s="84">
        <v>17.23</v>
      </c>
    </row>
    <row r="520" spans="1:4" s="82" customFormat="1" ht="13.5" x14ac:dyDescent="0.25">
      <c r="A520" s="83">
        <v>142203</v>
      </c>
      <c r="B520" s="83" t="s">
        <v>14263</v>
      </c>
      <c r="C520" s="83" t="s">
        <v>199</v>
      </c>
      <c r="D520" s="84">
        <v>25.95</v>
      </c>
    </row>
    <row r="521" spans="1:4" s="82" customFormat="1" ht="13.5" x14ac:dyDescent="0.25">
      <c r="A521" s="83">
        <v>142204</v>
      </c>
      <c r="B521" s="83" t="s">
        <v>14264</v>
      </c>
      <c r="C521" s="83" t="s">
        <v>199</v>
      </c>
      <c r="D521" s="84">
        <v>21.89</v>
      </c>
    </row>
    <row r="522" spans="1:4" s="82" customFormat="1" ht="13.5" x14ac:dyDescent="0.25">
      <c r="A522" s="83">
        <v>142205</v>
      </c>
      <c r="B522" s="83" t="s">
        <v>14265</v>
      </c>
      <c r="C522" s="83" t="s">
        <v>199</v>
      </c>
      <c r="D522" s="84">
        <v>33.369999999999997</v>
      </c>
    </row>
    <row r="523" spans="1:4" s="82" customFormat="1" ht="13.5" x14ac:dyDescent="0.25">
      <c r="A523" s="83">
        <v>142206</v>
      </c>
      <c r="B523" s="83" t="s">
        <v>14266</v>
      </c>
      <c r="C523" s="83" t="s">
        <v>199</v>
      </c>
      <c r="D523" s="84">
        <v>48.57</v>
      </c>
    </row>
    <row r="524" spans="1:4" s="82" customFormat="1" ht="13.5" x14ac:dyDescent="0.25">
      <c r="A524" s="83">
        <v>1423</v>
      </c>
      <c r="B524" s="83" t="s">
        <v>14005</v>
      </c>
      <c r="C524" s="83"/>
      <c r="D524" s="84"/>
    </row>
    <row r="525" spans="1:4" s="82" customFormat="1" ht="13.5" x14ac:dyDescent="0.25">
      <c r="A525" s="83">
        <v>142301</v>
      </c>
      <c r="B525" s="83" t="s">
        <v>14267</v>
      </c>
      <c r="C525" s="83" t="s">
        <v>196</v>
      </c>
      <c r="D525" s="84">
        <v>19.68</v>
      </c>
    </row>
    <row r="526" spans="1:4" s="82" customFormat="1" ht="13.5" x14ac:dyDescent="0.25">
      <c r="A526" s="83">
        <v>142302</v>
      </c>
      <c r="B526" s="83" t="s">
        <v>14268</v>
      </c>
      <c r="C526" s="83" t="s">
        <v>196</v>
      </c>
      <c r="D526" s="84">
        <v>27.55</v>
      </c>
    </row>
    <row r="527" spans="1:4" s="82" customFormat="1" ht="13.5" x14ac:dyDescent="0.25">
      <c r="A527" s="83">
        <v>142303</v>
      </c>
      <c r="B527" s="83" t="s">
        <v>14269</v>
      </c>
      <c r="C527" s="83" t="s">
        <v>196</v>
      </c>
      <c r="D527" s="84">
        <v>19.68</v>
      </c>
    </row>
    <row r="528" spans="1:4" s="82" customFormat="1" ht="13.5" x14ac:dyDescent="0.25">
      <c r="A528" s="83">
        <v>142304</v>
      </c>
      <c r="B528" s="83" t="s">
        <v>14270</v>
      </c>
      <c r="C528" s="83" t="s">
        <v>196</v>
      </c>
      <c r="D528" s="84">
        <v>33.950000000000003</v>
      </c>
    </row>
    <row r="529" spans="1:4" s="82" customFormat="1" ht="13.5" x14ac:dyDescent="0.25">
      <c r="A529" s="83">
        <v>15</v>
      </c>
      <c r="B529" s="83" t="s">
        <v>78</v>
      </c>
      <c r="C529" s="83"/>
      <c r="D529" s="84"/>
    </row>
    <row r="530" spans="1:4" s="82" customFormat="1" ht="13.5" x14ac:dyDescent="0.25">
      <c r="A530" s="83">
        <v>1501</v>
      </c>
      <c r="B530" s="83" t="s">
        <v>259</v>
      </c>
      <c r="C530" s="83"/>
      <c r="D530" s="84"/>
    </row>
    <row r="531" spans="1:4" s="82" customFormat="1" ht="13.5" x14ac:dyDescent="0.25">
      <c r="A531" s="83">
        <v>150122</v>
      </c>
      <c r="B531" s="83" t="s">
        <v>14271</v>
      </c>
      <c r="C531" s="83" t="s">
        <v>196</v>
      </c>
      <c r="D531" s="84">
        <v>1388.48</v>
      </c>
    </row>
    <row r="532" spans="1:4" s="82" customFormat="1" ht="13.5" x14ac:dyDescent="0.25">
      <c r="A532" s="83">
        <v>150123</v>
      </c>
      <c r="B532" s="83" t="s">
        <v>14272</v>
      </c>
      <c r="C532" s="83" t="s">
        <v>196</v>
      </c>
      <c r="D532" s="84">
        <v>2564.64</v>
      </c>
    </row>
    <row r="533" spans="1:4" s="82" customFormat="1" ht="13.5" x14ac:dyDescent="0.25">
      <c r="A533" s="83">
        <v>1503</v>
      </c>
      <c r="B533" s="83" t="s">
        <v>14273</v>
      </c>
      <c r="C533" s="83"/>
      <c r="D533" s="84"/>
    </row>
    <row r="534" spans="1:4" s="82" customFormat="1" ht="13.5" x14ac:dyDescent="0.25">
      <c r="A534" s="83">
        <v>150302</v>
      </c>
      <c r="B534" s="83" t="s">
        <v>14274</v>
      </c>
      <c r="C534" s="83" t="s">
        <v>196</v>
      </c>
      <c r="D534" s="84">
        <v>218.19</v>
      </c>
    </row>
    <row r="535" spans="1:4" s="82" customFormat="1" ht="13.5" x14ac:dyDescent="0.25">
      <c r="A535" s="83">
        <v>150306</v>
      </c>
      <c r="B535" s="83" t="s">
        <v>14275</v>
      </c>
      <c r="C535" s="83" t="s">
        <v>196</v>
      </c>
      <c r="D535" s="84">
        <v>257.52999999999997</v>
      </c>
    </row>
    <row r="536" spans="1:4" s="82" customFormat="1" ht="13.5" x14ac:dyDescent="0.25">
      <c r="A536" s="83">
        <v>150307</v>
      </c>
      <c r="B536" s="83" t="s">
        <v>14276</v>
      </c>
      <c r="C536" s="83" t="s">
        <v>196</v>
      </c>
      <c r="D536" s="84">
        <v>585.58000000000004</v>
      </c>
    </row>
    <row r="537" spans="1:4" s="82" customFormat="1" ht="13.5" x14ac:dyDescent="0.25">
      <c r="A537" s="83">
        <v>150308</v>
      </c>
      <c r="B537" s="83" t="s">
        <v>14277</v>
      </c>
      <c r="C537" s="83" t="s">
        <v>196</v>
      </c>
      <c r="D537" s="84">
        <v>601.4</v>
      </c>
    </row>
    <row r="538" spans="1:4" s="82" customFormat="1" ht="13.5" x14ac:dyDescent="0.25">
      <c r="A538" s="83">
        <v>150309</v>
      </c>
      <c r="B538" s="83" t="s">
        <v>14278</v>
      </c>
      <c r="C538" s="83" t="s">
        <v>196</v>
      </c>
      <c r="D538" s="84">
        <v>650.94000000000005</v>
      </c>
    </row>
    <row r="539" spans="1:4" s="82" customFormat="1" ht="13.5" x14ac:dyDescent="0.25">
      <c r="A539" s="83">
        <v>150310</v>
      </c>
      <c r="B539" s="83" t="s">
        <v>14279</v>
      </c>
      <c r="C539" s="83" t="s">
        <v>196</v>
      </c>
      <c r="D539" s="84">
        <v>96.12</v>
      </c>
    </row>
    <row r="540" spans="1:4" s="82" customFormat="1" ht="13.5" x14ac:dyDescent="0.25">
      <c r="A540" s="83">
        <v>150311</v>
      </c>
      <c r="B540" s="83" t="s">
        <v>14280</v>
      </c>
      <c r="C540" s="83" t="s">
        <v>196</v>
      </c>
      <c r="D540" s="84">
        <v>149.75</v>
      </c>
    </row>
    <row r="541" spans="1:4" s="82" customFormat="1" ht="13.5" x14ac:dyDescent="0.25">
      <c r="A541" s="83">
        <v>150312</v>
      </c>
      <c r="B541" s="83" t="s">
        <v>14281</v>
      </c>
      <c r="C541" s="83" t="s">
        <v>196</v>
      </c>
      <c r="D541" s="84">
        <v>110.23</v>
      </c>
    </row>
    <row r="542" spans="1:4" s="82" customFormat="1" ht="13.5" x14ac:dyDescent="0.25">
      <c r="A542" s="83">
        <v>150313</v>
      </c>
      <c r="B542" s="83" t="s">
        <v>14282</v>
      </c>
      <c r="C542" s="83" t="s">
        <v>196</v>
      </c>
      <c r="D542" s="84">
        <v>133.12</v>
      </c>
    </row>
    <row r="543" spans="1:4" s="82" customFormat="1" ht="13.5" x14ac:dyDescent="0.25">
      <c r="A543" s="83">
        <v>150315</v>
      </c>
      <c r="B543" s="83" t="s">
        <v>14283</v>
      </c>
      <c r="C543" s="83" t="s">
        <v>196</v>
      </c>
      <c r="D543" s="84">
        <v>972.79</v>
      </c>
    </row>
    <row r="544" spans="1:4" s="82" customFormat="1" ht="13.5" x14ac:dyDescent="0.25">
      <c r="A544" s="83">
        <v>150316</v>
      </c>
      <c r="B544" s="83" t="s">
        <v>14284</v>
      </c>
      <c r="C544" s="83" t="s">
        <v>196</v>
      </c>
      <c r="D544" s="84">
        <v>1464.35</v>
      </c>
    </row>
    <row r="545" spans="1:4" s="82" customFormat="1" ht="13.5" x14ac:dyDescent="0.25">
      <c r="A545" s="83">
        <v>150317</v>
      </c>
      <c r="B545" s="83" t="s">
        <v>14285</v>
      </c>
      <c r="C545" s="83" t="s">
        <v>196</v>
      </c>
      <c r="D545" s="84">
        <v>1605.78</v>
      </c>
    </row>
    <row r="546" spans="1:4" s="82" customFormat="1" ht="13.5" x14ac:dyDescent="0.25">
      <c r="A546" s="83">
        <v>1506</v>
      </c>
      <c r="B546" s="83" t="s">
        <v>255</v>
      </c>
      <c r="C546" s="83"/>
      <c r="D546" s="84"/>
    </row>
    <row r="547" spans="1:4" s="82" customFormat="1" ht="13.5" x14ac:dyDescent="0.25">
      <c r="A547" s="83">
        <v>150609</v>
      </c>
      <c r="B547" s="83" t="s">
        <v>14286</v>
      </c>
      <c r="C547" s="83" t="s">
        <v>196</v>
      </c>
      <c r="D547" s="84">
        <v>309.73</v>
      </c>
    </row>
    <row r="548" spans="1:4" s="82" customFormat="1" ht="13.5" x14ac:dyDescent="0.25">
      <c r="A548" s="83">
        <v>150610</v>
      </c>
      <c r="B548" s="83" t="s">
        <v>14287</v>
      </c>
      <c r="C548" s="83" t="s">
        <v>196</v>
      </c>
      <c r="D548" s="84">
        <v>350.79</v>
      </c>
    </row>
    <row r="549" spans="1:4" s="82" customFormat="1" ht="13.5" x14ac:dyDescent="0.25">
      <c r="A549" s="83">
        <v>150612</v>
      </c>
      <c r="B549" s="83" t="s">
        <v>14288</v>
      </c>
      <c r="C549" s="83" t="s">
        <v>196</v>
      </c>
      <c r="D549" s="84">
        <v>39.950000000000003</v>
      </c>
    </row>
    <row r="550" spans="1:4" s="82" customFormat="1" ht="13.5" x14ac:dyDescent="0.25">
      <c r="A550" s="83">
        <v>150614</v>
      </c>
      <c r="B550" s="83" t="s">
        <v>14289</v>
      </c>
      <c r="C550" s="83" t="s">
        <v>196</v>
      </c>
      <c r="D550" s="84">
        <v>142.01</v>
      </c>
    </row>
    <row r="551" spans="1:4" s="82" customFormat="1" ht="13.5" x14ac:dyDescent="0.25">
      <c r="A551" s="83">
        <v>150615</v>
      </c>
      <c r="B551" s="83" t="s">
        <v>14290</v>
      </c>
      <c r="C551" s="83" t="s">
        <v>196</v>
      </c>
      <c r="D551" s="84">
        <v>182.36</v>
      </c>
    </row>
    <row r="552" spans="1:4" s="82" customFormat="1" ht="13.5" x14ac:dyDescent="0.25">
      <c r="A552" s="83">
        <v>150616</v>
      </c>
      <c r="B552" s="83" t="s">
        <v>14291</v>
      </c>
      <c r="C552" s="83" t="s">
        <v>196</v>
      </c>
      <c r="D552" s="84">
        <v>252.88</v>
      </c>
    </row>
    <row r="553" spans="1:4" s="82" customFormat="1" ht="13.5" x14ac:dyDescent="0.25">
      <c r="A553" s="83">
        <v>150626</v>
      </c>
      <c r="B553" s="83" t="s">
        <v>14292</v>
      </c>
      <c r="C553" s="83" t="s">
        <v>196</v>
      </c>
      <c r="D553" s="84">
        <v>168.73</v>
      </c>
    </row>
    <row r="554" spans="1:4" s="82" customFormat="1" ht="13.5" x14ac:dyDescent="0.25">
      <c r="A554" s="83">
        <v>150628</v>
      </c>
      <c r="B554" s="83" t="s">
        <v>14293</v>
      </c>
      <c r="C554" s="83" t="s">
        <v>196</v>
      </c>
      <c r="D554" s="84">
        <v>8.67</v>
      </c>
    </row>
    <row r="555" spans="1:4" s="82" customFormat="1" ht="13.5" x14ac:dyDescent="0.25">
      <c r="A555" s="83">
        <v>150629</v>
      </c>
      <c r="B555" s="83" t="s">
        <v>14294</v>
      </c>
      <c r="C555" s="83" t="s">
        <v>196</v>
      </c>
      <c r="D555" s="84">
        <v>13.41</v>
      </c>
    </row>
    <row r="556" spans="1:4" s="82" customFormat="1" ht="13.5" x14ac:dyDescent="0.25">
      <c r="A556" s="83">
        <v>150632</v>
      </c>
      <c r="B556" s="83" t="s">
        <v>14295</v>
      </c>
      <c r="C556" s="83" t="s">
        <v>196</v>
      </c>
      <c r="D556" s="84">
        <v>76.650000000000006</v>
      </c>
    </row>
    <row r="557" spans="1:4" s="82" customFormat="1" ht="13.5" x14ac:dyDescent="0.25">
      <c r="A557" s="83">
        <v>150633</v>
      </c>
      <c r="B557" s="83" t="s">
        <v>14296</v>
      </c>
      <c r="C557" s="83" t="s">
        <v>196</v>
      </c>
      <c r="D557" s="84">
        <v>106.33</v>
      </c>
    </row>
    <row r="558" spans="1:4" s="82" customFormat="1" ht="13.5" x14ac:dyDescent="0.25">
      <c r="A558" s="83">
        <v>150634</v>
      </c>
      <c r="B558" s="83" t="s">
        <v>14297</v>
      </c>
      <c r="C558" s="83" t="s">
        <v>196</v>
      </c>
      <c r="D558" s="84">
        <v>140.34</v>
      </c>
    </row>
    <row r="559" spans="1:4" s="82" customFormat="1" ht="13.5" x14ac:dyDescent="0.25">
      <c r="A559" s="83">
        <v>150635</v>
      </c>
      <c r="B559" s="83" t="s">
        <v>14298</v>
      </c>
      <c r="C559" s="83" t="s">
        <v>196</v>
      </c>
      <c r="D559" s="84">
        <v>181.82</v>
      </c>
    </row>
    <row r="560" spans="1:4" s="82" customFormat="1" ht="13.5" x14ac:dyDescent="0.25">
      <c r="A560" s="83">
        <v>150636</v>
      </c>
      <c r="B560" s="83" t="s">
        <v>14299</v>
      </c>
      <c r="C560" s="83" t="s">
        <v>196</v>
      </c>
      <c r="D560" s="84">
        <v>11.18</v>
      </c>
    </row>
    <row r="561" spans="1:4" s="82" customFormat="1" ht="13.5" x14ac:dyDescent="0.25">
      <c r="A561" s="83">
        <v>1507</v>
      </c>
      <c r="B561" s="83" t="s">
        <v>14300</v>
      </c>
      <c r="C561" s="83"/>
      <c r="D561" s="84"/>
    </row>
    <row r="562" spans="1:4" s="82" customFormat="1" ht="13.5" x14ac:dyDescent="0.25">
      <c r="A562" s="83">
        <v>150701</v>
      </c>
      <c r="B562" s="83" t="s">
        <v>14301</v>
      </c>
      <c r="C562" s="83" t="s">
        <v>199</v>
      </c>
      <c r="D562" s="84">
        <v>57.23</v>
      </c>
    </row>
    <row r="563" spans="1:4" s="82" customFormat="1" ht="13.5" x14ac:dyDescent="0.25">
      <c r="A563" s="83">
        <v>150702</v>
      </c>
      <c r="B563" s="83" t="s">
        <v>14302</v>
      </c>
      <c r="C563" s="83" t="s">
        <v>199</v>
      </c>
      <c r="D563" s="84">
        <v>68.680000000000007</v>
      </c>
    </row>
    <row r="564" spans="1:4" s="82" customFormat="1" ht="13.5" x14ac:dyDescent="0.25">
      <c r="A564" s="83">
        <v>150703</v>
      </c>
      <c r="B564" s="83" t="s">
        <v>14303</v>
      </c>
      <c r="C564" s="83" t="s">
        <v>199</v>
      </c>
      <c r="D564" s="84">
        <v>179.77</v>
      </c>
    </row>
    <row r="565" spans="1:4" s="82" customFormat="1" ht="13.5" x14ac:dyDescent="0.25">
      <c r="A565" s="83">
        <v>150704</v>
      </c>
      <c r="B565" s="83" t="s">
        <v>14304</v>
      </c>
      <c r="C565" s="83" t="s">
        <v>199</v>
      </c>
      <c r="D565" s="84">
        <v>193.75</v>
      </c>
    </row>
    <row r="566" spans="1:4" s="82" customFormat="1" ht="13.5" x14ac:dyDescent="0.25">
      <c r="A566" s="83">
        <v>1508</v>
      </c>
      <c r="B566" s="83" t="s">
        <v>14305</v>
      </c>
      <c r="C566" s="83"/>
      <c r="D566" s="84"/>
    </row>
    <row r="567" spans="1:4" s="82" customFormat="1" ht="13.5" x14ac:dyDescent="0.25">
      <c r="A567" s="83">
        <v>150801</v>
      </c>
      <c r="B567" s="83" t="s">
        <v>14306</v>
      </c>
      <c r="C567" s="83" t="s">
        <v>199</v>
      </c>
      <c r="D567" s="84">
        <v>15.86</v>
      </c>
    </row>
    <row r="568" spans="1:4" s="82" customFormat="1" ht="13.5" x14ac:dyDescent="0.25">
      <c r="A568" s="83">
        <v>150802</v>
      </c>
      <c r="B568" s="83" t="s">
        <v>14307</v>
      </c>
      <c r="C568" s="83" t="s">
        <v>196</v>
      </c>
      <c r="D568" s="84">
        <v>21.62</v>
      </c>
    </row>
    <row r="569" spans="1:4" s="82" customFormat="1" ht="13.5" x14ac:dyDescent="0.25">
      <c r="A569" s="83">
        <v>150803</v>
      </c>
      <c r="B569" s="83" t="s">
        <v>14308</v>
      </c>
      <c r="C569" s="83" t="s">
        <v>196</v>
      </c>
      <c r="D569" s="84">
        <v>29.28</v>
      </c>
    </row>
    <row r="570" spans="1:4" s="82" customFormat="1" ht="13.5" x14ac:dyDescent="0.25">
      <c r="A570" s="83">
        <v>150804</v>
      </c>
      <c r="B570" s="83" t="s">
        <v>14309</v>
      </c>
      <c r="C570" s="83" t="s">
        <v>196</v>
      </c>
      <c r="D570" s="84">
        <v>23.83</v>
      </c>
    </row>
    <row r="571" spans="1:4" s="82" customFormat="1" ht="13.5" x14ac:dyDescent="0.25">
      <c r="A571" s="83">
        <v>150805</v>
      </c>
      <c r="B571" s="83" t="s">
        <v>14310</v>
      </c>
      <c r="C571" s="83" t="s">
        <v>196</v>
      </c>
      <c r="D571" s="84">
        <v>26</v>
      </c>
    </row>
    <row r="572" spans="1:4" s="82" customFormat="1" ht="13.5" x14ac:dyDescent="0.25">
      <c r="A572" s="83">
        <v>150806</v>
      </c>
      <c r="B572" s="83" t="s">
        <v>14311</v>
      </c>
      <c r="C572" s="83" t="s">
        <v>199</v>
      </c>
      <c r="D572" s="84">
        <v>26.92</v>
      </c>
    </row>
    <row r="573" spans="1:4" s="82" customFormat="1" ht="13.5" x14ac:dyDescent="0.25">
      <c r="A573" s="83">
        <v>150807</v>
      </c>
      <c r="B573" s="83" t="s">
        <v>14312</v>
      </c>
      <c r="C573" s="83" t="s">
        <v>199</v>
      </c>
      <c r="D573" s="84">
        <v>15.26</v>
      </c>
    </row>
    <row r="574" spans="1:4" s="82" customFormat="1" ht="13.5" x14ac:dyDescent="0.25">
      <c r="A574" s="83">
        <v>150835</v>
      </c>
      <c r="B574" s="83" t="s">
        <v>14313</v>
      </c>
      <c r="C574" s="83" t="s">
        <v>199</v>
      </c>
      <c r="D574" s="84">
        <v>70.95</v>
      </c>
    </row>
    <row r="575" spans="1:4" s="82" customFormat="1" ht="13.5" x14ac:dyDescent="0.25">
      <c r="A575" s="83">
        <v>150836</v>
      </c>
      <c r="B575" s="83" t="s">
        <v>14314</v>
      </c>
      <c r="C575" s="83" t="s">
        <v>199</v>
      </c>
      <c r="D575" s="84">
        <v>106.25</v>
      </c>
    </row>
    <row r="576" spans="1:4" s="82" customFormat="1" ht="13.5" x14ac:dyDescent="0.25">
      <c r="A576" s="83">
        <v>150837</v>
      </c>
      <c r="B576" s="83" t="s">
        <v>14315</v>
      </c>
      <c r="C576" s="83" t="s">
        <v>199</v>
      </c>
      <c r="D576" s="84">
        <v>141.30000000000001</v>
      </c>
    </row>
    <row r="577" spans="1:4" s="82" customFormat="1" ht="13.5" x14ac:dyDescent="0.25">
      <c r="A577" s="83">
        <v>150838</v>
      </c>
      <c r="B577" s="83" t="s">
        <v>14316</v>
      </c>
      <c r="C577" s="83" t="s">
        <v>199</v>
      </c>
      <c r="D577" s="84">
        <v>161.78</v>
      </c>
    </row>
    <row r="578" spans="1:4" s="82" customFormat="1" ht="13.5" x14ac:dyDescent="0.25">
      <c r="A578" s="83">
        <v>150843</v>
      </c>
      <c r="B578" s="83" t="s">
        <v>14317</v>
      </c>
      <c r="C578" s="83" t="s">
        <v>196</v>
      </c>
      <c r="D578" s="84">
        <v>71.12</v>
      </c>
    </row>
    <row r="579" spans="1:4" s="82" customFormat="1" ht="13.5" x14ac:dyDescent="0.25">
      <c r="A579" s="83">
        <v>150844</v>
      </c>
      <c r="B579" s="83" t="s">
        <v>14318</v>
      </c>
      <c r="C579" s="83" t="s">
        <v>196</v>
      </c>
      <c r="D579" s="84">
        <v>97.36</v>
      </c>
    </row>
    <row r="580" spans="1:4" s="82" customFormat="1" ht="13.5" x14ac:dyDescent="0.25">
      <c r="A580" s="83">
        <v>150845</v>
      </c>
      <c r="B580" s="83" t="s">
        <v>14319</v>
      </c>
      <c r="C580" s="83" t="s">
        <v>196</v>
      </c>
      <c r="D580" s="84">
        <v>114.17</v>
      </c>
    </row>
    <row r="581" spans="1:4" s="82" customFormat="1" ht="13.5" x14ac:dyDescent="0.25">
      <c r="A581" s="83">
        <v>150850</v>
      </c>
      <c r="B581" s="83" t="s">
        <v>14320</v>
      </c>
      <c r="C581" s="83" t="s">
        <v>196</v>
      </c>
      <c r="D581" s="84">
        <v>10.31</v>
      </c>
    </row>
    <row r="582" spans="1:4" s="82" customFormat="1" ht="13.5" x14ac:dyDescent="0.25">
      <c r="A582" s="83">
        <v>150851</v>
      </c>
      <c r="B582" s="83" t="s">
        <v>14321</v>
      </c>
      <c r="C582" s="83" t="s">
        <v>196</v>
      </c>
      <c r="D582" s="84">
        <v>10.31</v>
      </c>
    </row>
    <row r="583" spans="1:4" s="82" customFormat="1" ht="13.5" x14ac:dyDescent="0.25">
      <c r="A583" s="83">
        <v>150852</v>
      </c>
      <c r="B583" s="83" t="s">
        <v>14322</v>
      </c>
      <c r="C583" s="83" t="s">
        <v>196</v>
      </c>
      <c r="D583" s="84">
        <v>11.38</v>
      </c>
    </row>
    <row r="584" spans="1:4" s="82" customFormat="1" ht="13.5" x14ac:dyDescent="0.25">
      <c r="A584" s="83">
        <v>150860</v>
      </c>
      <c r="B584" s="83" t="s">
        <v>14323</v>
      </c>
      <c r="C584" s="83" t="s">
        <v>196</v>
      </c>
      <c r="D584" s="84">
        <v>36.43</v>
      </c>
    </row>
    <row r="585" spans="1:4" s="82" customFormat="1" ht="13.5" x14ac:dyDescent="0.25">
      <c r="A585" s="83">
        <v>150861</v>
      </c>
      <c r="B585" s="83" t="s">
        <v>14324</v>
      </c>
      <c r="C585" s="83" t="s">
        <v>196</v>
      </c>
      <c r="D585" s="84">
        <v>43.4</v>
      </c>
    </row>
    <row r="586" spans="1:4" s="82" customFormat="1" ht="13.5" x14ac:dyDescent="0.25">
      <c r="A586" s="83">
        <v>150862</v>
      </c>
      <c r="B586" s="83" t="s">
        <v>14325</v>
      </c>
      <c r="C586" s="83" t="s">
        <v>196</v>
      </c>
      <c r="D586" s="84">
        <v>54.38</v>
      </c>
    </row>
    <row r="587" spans="1:4" s="82" customFormat="1" ht="13.5" x14ac:dyDescent="0.25">
      <c r="A587" s="83">
        <v>150863</v>
      </c>
      <c r="B587" s="83" t="s">
        <v>14326</v>
      </c>
      <c r="C587" s="83" t="s">
        <v>196</v>
      </c>
      <c r="D587" s="84">
        <v>73.989999999999995</v>
      </c>
    </row>
    <row r="588" spans="1:4" s="82" customFormat="1" ht="13.5" x14ac:dyDescent="0.25">
      <c r="A588" s="83">
        <v>150866</v>
      </c>
      <c r="B588" s="83" t="s">
        <v>14327</v>
      </c>
      <c r="C588" s="83" t="s">
        <v>196</v>
      </c>
      <c r="D588" s="84">
        <v>12.38</v>
      </c>
    </row>
    <row r="589" spans="1:4" s="82" customFormat="1" ht="13.5" x14ac:dyDescent="0.25">
      <c r="A589" s="83">
        <v>150867</v>
      </c>
      <c r="B589" s="83" t="s">
        <v>14328</v>
      </c>
      <c r="C589" s="83" t="s">
        <v>196</v>
      </c>
      <c r="D589" s="84">
        <v>14.93</v>
      </c>
    </row>
    <row r="590" spans="1:4" s="82" customFormat="1" ht="13.5" x14ac:dyDescent="0.25">
      <c r="A590" s="83">
        <v>150870</v>
      </c>
      <c r="B590" s="83" t="s">
        <v>14329</v>
      </c>
      <c r="C590" s="83" t="s">
        <v>196</v>
      </c>
      <c r="D590" s="84">
        <v>104.37</v>
      </c>
    </row>
    <row r="591" spans="1:4" s="82" customFormat="1" ht="13.5" x14ac:dyDescent="0.25">
      <c r="A591" s="83">
        <v>150871</v>
      </c>
      <c r="B591" s="83" t="s">
        <v>14330</v>
      </c>
      <c r="C591" s="83" t="s">
        <v>196</v>
      </c>
      <c r="D591" s="84">
        <v>150.02000000000001</v>
      </c>
    </row>
    <row r="592" spans="1:4" s="82" customFormat="1" ht="13.5" x14ac:dyDescent="0.25">
      <c r="A592" s="83">
        <v>150875</v>
      </c>
      <c r="B592" s="83" t="s">
        <v>14331</v>
      </c>
      <c r="C592" s="83" t="s">
        <v>196</v>
      </c>
      <c r="D592" s="84">
        <v>86.18</v>
      </c>
    </row>
    <row r="593" spans="1:4" s="82" customFormat="1" ht="13.5" x14ac:dyDescent="0.25">
      <c r="A593" s="83">
        <v>150876</v>
      </c>
      <c r="B593" s="83" t="s">
        <v>14332</v>
      </c>
      <c r="C593" s="83" t="s">
        <v>196</v>
      </c>
      <c r="D593" s="84">
        <v>134.4</v>
      </c>
    </row>
    <row r="594" spans="1:4" s="82" customFormat="1" ht="13.5" x14ac:dyDescent="0.25">
      <c r="A594" s="83">
        <v>150880</v>
      </c>
      <c r="B594" s="83" t="s">
        <v>14333</v>
      </c>
      <c r="C594" s="83" t="s">
        <v>196</v>
      </c>
      <c r="D594" s="84">
        <v>26.16</v>
      </c>
    </row>
    <row r="595" spans="1:4" s="82" customFormat="1" ht="13.5" x14ac:dyDescent="0.25">
      <c r="A595" s="83">
        <v>150881</v>
      </c>
      <c r="B595" s="83" t="s">
        <v>14334</v>
      </c>
      <c r="C595" s="83" t="s">
        <v>196</v>
      </c>
      <c r="D595" s="84">
        <v>30.41</v>
      </c>
    </row>
    <row r="596" spans="1:4" s="82" customFormat="1" ht="13.5" x14ac:dyDescent="0.25">
      <c r="A596" s="83">
        <v>150882</v>
      </c>
      <c r="B596" s="83" t="s">
        <v>14335</v>
      </c>
      <c r="C596" s="83" t="s">
        <v>196</v>
      </c>
      <c r="D596" s="84">
        <v>69.63</v>
      </c>
    </row>
    <row r="597" spans="1:4" s="82" customFormat="1" ht="13.5" x14ac:dyDescent="0.25">
      <c r="A597" s="83">
        <v>150883</v>
      </c>
      <c r="B597" s="83" t="s">
        <v>14336</v>
      </c>
      <c r="C597" s="83" t="s">
        <v>196</v>
      </c>
      <c r="D597" s="84">
        <v>76.790000000000006</v>
      </c>
    </row>
    <row r="598" spans="1:4" s="82" customFormat="1" ht="13.5" x14ac:dyDescent="0.25">
      <c r="A598" s="83">
        <v>150884</v>
      </c>
      <c r="B598" s="83" t="s">
        <v>14337</v>
      </c>
      <c r="C598" s="83" t="s">
        <v>196</v>
      </c>
      <c r="D598" s="84">
        <v>47.87</v>
      </c>
    </row>
    <row r="599" spans="1:4" s="82" customFormat="1" ht="13.5" x14ac:dyDescent="0.25">
      <c r="A599" s="83">
        <v>150885</v>
      </c>
      <c r="B599" s="83" t="s">
        <v>14338</v>
      </c>
      <c r="C599" s="83" t="s">
        <v>196</v>
      </c>
      <c r="D599" s="84">
        <v>65.819999999999993</v>
      </c>
    </row>
    <row r="600" spans="1:4" s="82" customFormat="1" ht="13.5" x14ac:dyDescent="0.25">
      <c r="A600" s="83">
        <v>150886</v>
      </c>
      <c r="B600" s="83" t="s">
        <v>14339</v>
      </c>
      <c r="C600" s="83" t="s">
        <v>196</v>
      </c>
      <c r="D600" s="84">
        <v>69.52</v>
      </c>
    </row>
    <row r="601" spans="1:4" s="82" customFormat="1" ht="13.5" x14ac:dyDescent="0.25">
      <c r="A601" s="83">
        <v>1509</v>
      </c>
      <c r="B601" s="83" t="s">
        <v>14340</v>
      </c>
      <c r="C601" s="83"/>
      <c r="D601" s="84"/>
    </row>
    <row r="602" spans="1:4" s="82" customFormat="1" ht="13.5" x14ac:dyDescent="0.25">
      <c r="A602" s="83">
        <v>150906</v>
      </c>
      <c r="B602" s="83" t="s">
        <v>14341</v>
      </c>
      <c r="C602" s="83" t="s">
        <v>199</v>
      </c>
      <c r="D602" s="84">
        <v>2.0099999999999998</v>
      </c>
    </row>
    <row r="603" spans="1:4" s="82" customFormat="1" ht="13.5" x14ac:dyDescent="0.25">
      <c r="A603" s="83">
        <v>150910</v>
      </c>
      <c r="B603" s="83" t="s">
        <v>14342</v>
      </c>
      <c r="C603" s="83" t="s">
        <v>196</v>
      </c>
      <c r="D603" s="84">
        <v>12.68</v>
      </c>
    </row>
    <row r="604" spans="1:4" s="82" customFormat="1" ht="13.5" x14ac:dyDescent="0.25">
      <c r="A604" s="83">
        <v>150916</v>
      </c>
      <c r="B604" s="83" t="s">
        <v>14343</v>
      </c>
      <c r="C604" s="83" t="s">
        <v>196</v>
      </c>
      <c r="D604" s="84">
        <v>33.85</v>
      </c>
    </row>
    <row r="605" spans="1:4" s="82" customFormat="1" ht="13.5" x14ac:dyDescent="0.25">
      <c r="A605" s="83">
        <v>150918</v>
      </c>
      <c r="B605" s="83" t="s">
        <v>14344</v>
      </c>
      <c r="C605" s="83" t="s">
        <v>196</v>
      </c>
      <c r="D605" s="84">
        <v>32.43</v>
      </c>
    </row>
    <row r="606" spans="1:4" s="82" customFormat="1" ht="13.5" x14ac:dyDescent="0.25">
      <c r="A606" s="83">
        <v>150932</v>
      </c>
      <c r="B606" s="83" t="s">
        <v>14345</v>
      </c>
      <c r="C606" s="83" t="s">
        <v>196</v>
      </c>
      <c r="D606" s="84">
        <v>6.43</v>
      </c>
    </row>
    <row r="607" spans="1:4" s="82" customFormat="1" ht="13.5" x14ac:dyDescent="0.25">
      <c r="A607" s="83">
        <v>150934</v>
      </c>
      <c r="B607" s="83" t="s">
        <v>14346</v>
      </c>
      <c r="C607" s="83" t="s">
        <v>196</v>
      </c>
      <c r="D607" s="84">
        <v>20.309999999999999</v>
      </c>
    </row>
    <row r="608" spans="1:4" s="82" customFormat="1" ht="13.5" x14ac:dyDescent="0.25">
      <c r="A608" s="83">
        <v>150937</v>
      </c>
      <c r="B608" s="83" t="s">
        <v>14347</v>
      </c>
      <c r="C608" s="83" t="s">
        <v>199</v>
      </c>
      <c r="D608" s="84">
        <v>4.47</v>
      </c>
    </row>
    <row r="609" spans="1:4" s="82" customFormat="1" ht="13.5" x14ac:dyDescent="0.25">
      <c r="A609" s="83">
        <v>150964</v>
      </c>
      <c r="B609" s="83" t="s">
        <v>14348</v>
      </c>
      <c r="C609" s="83" t="s">
        <v>196</v>
      </c>
      <c r="D609" s="84">
        <v>20.309999999999999</v>
      </c>
    </row>
    <row r="610" spans="1:4" s="82" customFormat="1" ht="13.5" x14ac:dyDescent="0.25">
      <c r="A610" s="83">
        <v>150967</v>
      </c>
      <c r="B610" s="83" t="s">
        <v>14349</v>
      </c>
      <c r="C610" s="83" t="s">
        <v>196</v>
      </c>
      <c r="D610" s="84">
        <v>6.71</v>
      </c>
    </row>
    <row r="611" spans="1:4" s="82" customFormat="1" ht="13.5" x14ac:dyDescent="0.25">
      <c r="A611" s="83">
        <v>1510</v>
      </c>
      <c r="B611" s="83" t="s">
        <v>14350</v>
      </c>
      <c r="C611" s="83"/>
      <c r="D611" s="84"/>
    </row>
    <row r="612" spans="1:4" s="82" customFormat="1" ht="13.5" x14ac:dyDescent="0.25">
      <c r="A612" s="83">
        <v>151001</v>
      </c>
      <c r="B612" s="83" t="s">
        <v>14351</v>
      </c>
      <c r="C612" s="83" t="s">
        <v>196</v>
      </c>
      <c r="D612" s="84">
        <v>129.11000000000001</v>
      </c>
    </row>
    <row r="613" spans="1:4" s="82" customFormat="1" ht="13.5" x14ac:dyDescent="0.25">
      <c r="A613" s="83">
        <v>151002</v>
      </c>
      <c r="B613" s="83" t="s">
        <v>14352</v>
      </c>
      <c r="C613" s="83" t="s">
        <v>196</v>
      </c>
      <c r="D613" s="84">
        <v>291.55</v>
      </c>
    </row>
    <row r="614" spans="1:4" s="82" customFormat="1" ht="13.5" x14ac:dyDescent="0.25">
      <c r="A614" s="83">
        <v>151003</v>
      </c>
      <c r="B614" s="83" t="s">
        <v>14353</v>
      </c>
      <c r="C614" s="83" t="s">
        <v>196</v>
      </c>
      <c r="D614" s="84">
        <v>128.63999999999999</v>
      </c>
    </row>
    <row r="615" spans="1:4" s="82" customFormat="1" ht="13.5" x14ac:dyDescent="0.25">
      <c r="A615" s="83">
        <v>151015</v>
      </c>
      <c r="B615" s="83" t="s">
        <v>14354</v>
      </c>
      <c r="C615" s="83" t="s">
        <v>196</v>
      </c>
      <c r="D615" s="84">
        <v>219.14</v>
      </c>
    </row>
    <row r="616" spans="1:4" s="82" customFormat="1" ht="13.5" x14ac:dyDescent="0.25">
      <c r="A616" s="83">
        <v>151016</v>
      </c>
      <c r="B616" s="83" t="s">
        <v>14355</v>
      </c>
      <c r="C616" s="83" t="s">
        <v>196</v>
      </c>
      <c r="D616" s="84">
        <v>661.12</v>
      </c>
    </row>
    <row r="617" spans="1:4" s="82" customFormat="1" ht="13.5" x14ac:dyDescent="0.25">
      <c r="A617" s="83">
        <v>151017</v>
      </c>
      <c r="B617" s="83" t="s">
        <v>14356</v>
      </c>
      <c r="C617" s="83" t="s">
        <v>196</v>
      </c>
      <c r="D617" s="84">
        <v>1003.33</v>
      </c>
    </row>
    <row r="618" spans="1:4" s="82" customFormat="1" ht="13.5" x14ac:dyDescent="0.25">
      <c r="A618" s="83">
        <v>1511</v>
      </c>
      <c r="B618" s="83" t="s">
        <v>14357</v>
      </c>
      <c r="C618" s="83"/>
      <c r="D618" s="84"/>
    </row>
    <row r="619" spans="1:4" s="82" customFormat="1" ht="13.5" x14ac:dyDescent="0.25">
      <c r="A619" s="83">
        <v>151125</v>
      </c>
      <c r="B619" s="83" t="s">
        <v>14358</v>
      </c>
      <c r="C619" s="83" t="s">
        <v>199</v>
      </c>
      <c r="D619" s="84">
        <v>15.73</v>
      </c>
    </row>
    <row r="620" spans="1:4" s="82" customFormat="1" ht="13.5" x14ac:dyDescent="0.25">
      <c r="A620" s="83">
        <v>151126</v>
      </c>
      <c r="B620" s="83" t="s">
        <v>14359</v>
      </c>
      <c r="C620" s="83" t="s">
        <v>199</v>
      </c>
      <c r="D620" s="84">
        <v>16.5</v>
      </c>
    </row>
    <row r="621" spans="1:4" s="82" customFormat="1" ht="13.5" x14ac:dyDescent="0.25">
      <c r="A621" s="83">
        <v>151127</v>
      </c>
      <c r="B621" s="83" t="s">
        <v>14360</v>
      </c>
      <c r="C621" s="83" t="s">
        <v>199</v>
      </c>
      <c r="D621" s="84">
        <v>24.56</v>
      </c>
    </row>
    <row r="622" spans="1:4" s="82" customFormat="1" ht="13.5" x14ac:dyDescent="0.25">
      <c r="A622" s="83">
        <v>151128</v>
      </c>
      <c r="B622" s="83" t="s">
        <v>14361</v>
      </c>
      <c r="C622" s="83" t="s">
        <v>199</v>
      </c>
      <c r="D622" s="84">
        <v>30.58</v>
      </c>
    </row>
    <row r="623" spans="1:4" s="82" customFormat="1" ht="13.5" x14ac:dyDescent="0.25">
      <c r="A623" s="83">
        <v>151129</v>
      </c>
      <c r="B623" s="83" t="s">
        <v>14362</v>
      </c>
      <c r="C623" s="83" t="s">
        <v>199</v>
      </c>
      <c r="D623" s="84">
        <v>37.43</v>
      </c>
    </row>
    <row r="624" spans="1:4" s="82" customFormat="1" ht="13.5" x14ac:dyDescent="0.25">
      <c r="A624" s="83">
        <v>151130</v>
      </c>
      <c r="B624" s="83" t="s">
        <v>14363</v>
      </c>
      <c r="C624" s="83" t="s">
        <v>199</v>
      </c>
      <c r="D624" s="84">
        <v>44.6</v>
      </c>
    </row>
    <row r="625" spans="1:4" s="82" customFormat="1" ht="13.5" x14ac:dyDescent="0.25">
      <c r="A625" s="83">
        <v>151131</v>
      </c>
      <c r="B625" s="83" t="s">
        <v>14364</v>
      </c>
      <c r="C625" s="83" t="s">
        <v>199</v>
      </c>
      <c r="D625" s="84">
        <v>76.17</v>
      </c>
    </row>
    <row r="626" spans="1:4" s="82" customFormat="1" ht="13.5" x14ac:dyDescent="0.25">
      <c r="A626" s="83">
        <v>151132</v>
      </c>
      <c r="B626" s="83" t="s">
        <v>14365</v>
      </c>
      <c r="C626" s="83" t="s">
        <v>199</v>
      </c>
      <c r="D626" s="84">
        <v>9.2799999999999994</v>
      </c>
    </row>
    <row r="627" spans="1:4" s="82" customFormat="1" ht="13.5" x14ac:dyDescent="0.25">
      <c r="A627" s="83">
        <v>151133</v>
      </c>
      <c r="B627" s="83" t="s">
        <v>14366</v>
      </c>
      <c r="C627" s="83" t="s">
        <v>199</v>
      </c>
      <c r="D627" s="84">
        <v>10.15</v>
      </c>
    </row>
    <row r="628" spans="1:4" s="82" customFormat="1" ht="13.5" x14ac:dyDescent="0.25">
      <c r="A628" s="83">
        <v>151135</v>
      </c>
      <c r="B628" s="83" t="s">
        <v>14367</v>
      </c>
      <c r="C628" s="83" t="s">
        <v>199</v>
      </c>
      <c r="D628" s="84">
        <v>110.01</v>
      </c>
    </row>
    <row r="629" spans="1:4" s="82" customFormat="1" ht="13.5" x14ac:dyDescent="0.25">
      <c r="A629" s="83">
        <v>151136</v>
      </c>
      <c r="B629" s="83" t="s">
        <v>14368</v>
      </c>
      <c r="C629" s="83" t="s">
        <v>199</v>
      </c>
      <c r="D629" s="84">
        <v>232.22</v>
      </c>
    </row>
    <row r="630" spans="1:4" s="82" customFormat="1" ht="13.5" x14ac:dyDescent="0.25">
      <c r="A630" s="83">
        <v>151137</v>
      </c>
      <c r="B630" s="83" t="s">
        <v>14369</v>
      </c>
      <c r="C630" s="83" t="s">
        <v>199</v>
      </c>
      <c r="D630" s="84">
        <v>24.2</v>
      </c>
    </row>
    <row r="631" spans="1:4" s="82" customFormat="1" ht="13.5" x14ac:dyDescent="0.25">
      <c r="A631" s="83">
        <v>151138</v>
      </c>
      <c r="B631" s="83" t="s">
        <v>14370</v>
      </c>
      <c r="C631" s="83" t="s">
        <v>199</v>
      </c>
      <c r="D631" s="84">
        <v>21.24</v>
      </c>
    </row>
    <row r="632" spans="1:4" s="82" customFormat="1" ht="13.5" x14ac:dyDescent="0.25">
      <c r="A632" s="83">
        <v>151139</v>
      </c>
      <c r="B632" s="83" t="s">
        <v>14371</v>
      </c>
      <c r="C632" s="83" t="s">
        <v>199</v>
      </c>
      <c r="D632" s="84">
        <v>25.37</v>
      </c>
    </row>
    <row r="633" spans="1:4" s="82" customFormat="1" ht="13.5" x14ac:dyDescent="0.25">
      <c r="A633" s="83">
        <v>151140</v>
      </c>
      <c r="B633" s="83" t="s">
        <v>14372</v>
      </c>
      <c r="C633" s="83" t="s">
        <v>199</v>
      </c>
      <c r="D633" s="84">
        <v>40.89</v>
      </c>
    </row>
    <row r="634" spans="1:4" s="82" customFormat="1" ht="13.5" x14ac:dyDescent="0.25">
      <c r="A634" s="83">
        <v>151141</v>
      </c>
      <c r="B634" s="83" t="s">
        <v>14373</v>
      </c>
      <c r="C634" s="83" t="s">
        <v>199</v>
      </c>
      <c r="D634" s="84">
        <v>55.96</v>
      </c>
    </row>
    <row r="635" spans="1:4" s="82" customFormat="1" ht="13.5" x14ac:dyDescent="0.25">
      <c r="A635" s="83">
        <v>151142</v>
      </c>
      <c r="B635" s="83" t="s">
        <v>14374</v>
      </c>
      <c r="C635" s="83" t="s">
        <v>199</v>
      </c>
      <c r="D635" s="84">
        <v>100.73</v>
      </c>
    </row>
    <row r="636" spans="1:4" s="82" customFormat="1" ht="13.5" x14ac:dyDescent="0.25">
      <c r="A636" s="83">
        <v>1513</v>
      </c>
      <c r="B636" s="83" t="s">
        <v>14375</v>
      </c>
      <c r="C636" s="83"/>
      <c r="D636" s="84"/>
    </row>
    <row r="637" spans="1:4" s="82" customFormat="1" ht="13.5" x14ac:dyDescent="0.25">
      <c r="A637" s="83">
        <v>151301</v>
      </c>
      <c r="B637" s="83" t="s">
        <v>14376</v>
      </c>
      <c r="C637" s="83" t="s">
        <v>196</v>
      </c>
      <c r="D637" s="84">
        <v>21.27</v>
      </c>
    </row>
    <row r="638" spans="1:4" s="82" customFormat="1" ht="13.5" x14ac:dyDescent="0.25">
      <c r="A638" s="83">
        <v>151302</v>
      </c>
      <c r="B638" s="83" t="s">
        <v>14377</v>
      </c>
      <c r="C638" s="83" t="s">
        <v>196</v>
      </c>
      <c r="D638" s="84">
        <v>21.27</v>
      </c>
    </row>
    <row r="639" spans="1:4" s="82" customFormat="1" ht="13.5" x14ac:dyDescent="0.25">
      <c r="A639" s="83">
        <v>151303</v>
      </c>
      <c r="B639" s="83" t="s">
        <v>14378</v>
      </c>
      <c r="C639" s="83" t="s">
        <v>196</v>
      </c>
      <c r="D639" s="84">
        <v>21.27</v>
      </c>
    </row>
    <row r="640" spans="1:4" s="82" customFormat="1" ht="13.5" x14ac:dyDescent="0.25">
      <c r="A640" s="83">
        <v>151304</v>
      </c>
      <c r="B640" s="83" t="s">
        <v>14379</v>
      </c>
      <c r="C640" s="83" t="s">
        <v>196</v>
      </c>
      <c r="D640" s="84">
        <v>21.27</v>
      </c>
    </row>
    <row r="641" spans="1:4" s="82" customFormat="1" ht="13.5" x14ac:dyDescent="0.25">
      <c r="A641" s="83">
        <v>151305</v>
      </c>
      <c r="B641" s="83" t="s">
        <v>14380</v>
      </c>
      <c r="C641" s="83" t="s">
        <v>196</v>
      </c>
      <c r="D641" s="84">
        <v>23.17</v>
      </c>
    </row>
    <row r="642" spans="1:4" s="82" customFormat="1" ht="13.5" x14ac:dyDescent="0.25">
      <c r="A642" s="83">
        <v>151306</v>
      </c>
      <c r="B642" s="83" t="s">
        <v>14381</v>
      </c>
      <c r="C642" s="83" t="s">
        <v>196</v>
      </c>
      <c r="D642" s="84">
        <v>63.19</v>
      </c>
    </row>
    <row r="643" spans="1:4" s="82" customFormat="1" ht="13.5" x14ac:dyDescent="0.25">
      <c r="A643" s="83">
        <v>151307</v>
      </c>
      <c r="B643" s="83" t="s">
        <v>14382</v>
      </c>
      <c r="C643" s="83" t="s">
        <v>196</v>
      </c>
      <c r="D643" s="84">
        <v>63.19</v>
      </c>
    </row>
    <row r="644" spans="1:4" s="82" customFormat="1" ht="13.5" x14ac:dyDescent="0.25">
      <c r="A644" s="83">
        <v>151308</v>
      </c>
      <c r="B644" s="83" t="s">
        <v>14383</v>
      </c>
      <c r="C644" s="83" t="s">
        <v>196</v>
      </c>
      <c r="D644" s="84">
        <v>63.93</v>
      </c>
    </row>
    <row r="645" spans="1:4" s="82" customFormat="1" ht="13.5" x14ac:dyDescent="0.25">
      <c r="A645" s="83">
        <v>151309</v>
      </c>
      <c r="B645" s="83" t="s">
        <v>14384</v>
      </c>
      <c r="C645" s="83" t="s">
        <v>196</v>
      </c>
      <c r="D645" s="84">
        <v>89.25</v>
      </c>
    </row>
    <row r="646" spans="1:4" s="82" customFormat="1" ht="13.5" x14ac:dyDescent="0.25">
      <c r="A646" s="83">
        <v>151310</v>
      </c>
      <c r="B646" s="83" t="s">
        <v>14385</v>
      </c>
      <c r="C646" s="83" t="s">
        <v>196</v>
      </c>
      <c r="D646" s="84">
        <v>101.57</v>
      </c>
    </row>
    <row r="647" spans="1:4" s="82" customFormat="1" ht="13.5" x14ac:dyDescent="0.25">
      <c r="A647" s="83">
        <v>151311</v>
      </c>
      <c r="B647" s="83" t="s">
        <v>14386</v>
      </c>
      <c r="C647" s="83" t="s">
        <v>196</v>
      </c>
      <c r="D647" s="84">
        <v>101.57</v>
      </c>
    </row>
    <row r="648" spans="1:4" s="82" customFormat="1" ht="13.5" x14ac:dyDescent="0.25">
      <c r="A648" s="83">
        <v>151313</v>
      </c>
      <c r="B648" s="83" t="s">
        <v>14387</v>
      </c>
      <c r="C648" s="83" t="s">
        <v>196</v>
      </c>
      <c r="D648" s="84">
        <v>156.19</v>
      </c>
    </row>
    <row r="649" spans="1:4" s="82" customFormat="1" ht="13.5" x14ac:dyDescent="0.25">
      <c r="A649" s="83">
        <v>151314</v>
      </c>
      <c r="B649" s="83" t="s">
        <v>14388</v>
      </c>
      <c r="C649" s="83" t="s">
        <v>196</v>
      </c>
      <c r="D649" s="84">
        <v>375.96</v>
      </c>
    </row>
    <row r="650" spans="1:4" s="82" customFormat="1" ht="13.5" x14ac:dyDescent="0.25">
      <c r="A650" s="83">
        <v>151316</v>
      </c>
      <c r="B650" s="83" t="s">
        <v>14389</v>
      </c>
      <c r="C650" s="83" t="s">
        <v>196</v>
      </c>
      <c r="D650" s="84">
        <v>154.19</v>
      </c>
    </row>
    <row r="651" spans="1:4" s="82" customFormat="1" ht="13.5" x14ac:dyDescent="0.25">
      <c r="A651" s="83">
        <v>151317</v>
      </c>
      <c r="B651" s="83" t="s">
        <v>14390</v>
      </c>
      <c r="C651" s="83" t="s">
        <v>196</v>
      </c>
      <c r="D651" s="84">
        <v>23.17</v>
      </c>
    </row>
    <row r="652" spans="1:4" s="82" customFormat="1" ht="13.5" x14ac:dyDescent="0.25">
      <c r="A652" s="83">
        <v>151318</v>
      </c>
      <c r="B652" s="83" t="s">
        <v>14391</v>
      </c>
      <c r="C652" s="83" t="s">
        <v>196</v>
      </c>
      <c r="D652" s="84">
        <v>25.74</v>
      </c>
    </row>
    <row r="653" spans="1:4" s="82" customFormat="1" ht="13.5" x14ac:dyDescent="0.25">
      <c r="A653" s="83">
        <v>151319</v>
      </c>
      <c r="B653" s="83" t="s">
        <v>14392</v>
      </c>
      <c r="C653" s="83" t="s">
        <v>196</v>
      </c>
      <c r="D653" s="84">
        <v>31.42</v>
      </c>
    </row>
    <row r="654" spans="1:4" s="82" customFormat="1" ht="13.5" x14ac:dyDescent="0.25">
      <c r="A654" s="83">
        <v>151320</v>
      </c>
      <c r="B654" s="83" t="s">
        <v>14393</v>
      </c>
      <c r="C654" s="83" t="s">
        <v>196</v>
      </c>
      <c r="D654" s="84">
        <v>54.44</v>
      </c>
    </row>
    <row r="655" spans="1:4" s="82" customFormat="1" ht="13.5" x14ac:dyDescent="0.25">
      <c r="A655" s="83">
        <v>151321</v>
      </c>
      <c r="B655" s="83" t="s">
        <v>14394</v>
      </c>
      <c r="C655" s="83" t="s">
        <v>196</v>
      </c>
      <c r="D655" s="84">
        <v>63.19</v>
      </c>
    </row>
    <row r="656" spans="1:4" s="82" customFormat="1" ht="13.5" x14ac:dyDescent="0.25">
      <c r="A656" s="83">
        <v>151322</v>
      </c>
      <c r="B656" s="83" t="s">
        <v>14395</v>
      </c>
      <c r="C656" s="83" t="s">
        <v>196</v>
      </c>
      <c r="D656" s="84">
        <v>63.19</v>
      </c>
    </row>
    <row r="657" spans="1:4" s="82" customFormat="1" ht="13.5" x14ac:dyDescent="0.25">
      <c r="A657" s="83">
        <v>151323</v>
      </c>
      <c r="B657" s="83" t="s">
        <v>14396</v>
      </c>
      <c r="C657" s="83" t="s">
        <v>196</v>
      </c>
      <c r="D657" s="84">
        <v>63.93</v>
      </c>
    </row>
    <row r="658" spans="1:4" s="82" customFormat="1" ht="13.5" x14ac:dyDescent="0.25">
      <c r="A658" s="83">
        <v>151324</v>
      </c>
      <c r="B658" s="83" t="s">
        <v>14397</v>
      </c>
      <c r="C658" s="83" t="s">
        <v>196</v>
      </c>
      <c r="D658" s="84">
        <v>64.48</v>
      </c>
    </row>
    <row r="659" spans="1:4" s="82" customFormat="1" ht="13.5" x14ac:dyDescent="0.25">
      <c r="A659" s="83">
        <v>151325</v>
      </c>
      <c r="B659" s="83" t="s">
        <v>14398</v>
      </c>
      <c r="C659" s="83" t="s">
        <v>196</v>
      </c>
      <c r="D659" s="84">
        <v>81.14</v>
      </c>
    </row>
    <row r="660" spans="1:4" s="82" customFormat="1" ht="13.5" x14ac:dyDescent="0.25">
      <c r="A660" s="83">
        <v>151326</v>
      </c>
      <c r="B660" s="83" t="s">
        <v>14399</v>
      </c>
      <c r="C660" s="83" t="s">
        <v>196</v>
      </c>
      <c r="D660" s="84">
        <v>117.81</v>
      </c>
    </row>
    <row r="661" spans="1:4" s="82" customFormat="1" ht="13.5" x14ac:dyDescent="0.25">
      <c r="A661" s="83">
        <v>151327</v>
      </c>
      <c r="B661" s="83" t="s">
        <v>14400</v>
      </c>
      <c r="C661" s="83" t="s">
        <v>196</v>
      </c>
      <c r="D661" s="84">
        <v>89.25</v>
      </c>
    </row>
    <row r="662" spans="1:4" s="82" customFormat="1" ht="13.5" x14ac:dyDescent="0.25">
      <c r="A662" s="83">
        <v>151328</v>
      </c>
      <c r="B662" s="83" t="s">
        <v>14401</v>
      </c>
      <c r="C662" s="83" t="s">
        <v>196</v>
      </c>
      <c r="D662" s="84">
        <v>89.25</v>
      </c>
    </row>
    <row r="663" spans="1:4" s="82" customFormat="1" ht="13.5" x14ac:dyDescent="0.25">
      <c r="A663" s="83">
        <v>151329</v>
      </c>
      <c r="B663" s="83" t="s">
        <v>14402</v>
      </c>
      <c r="C663" s="83" t="s">
        <v>196</v>
      </c>
      <c r="D663" s="84">
        <v>89.25</v>
      </c>
    </row>
    <row r="664" spans="1:4" s="82" customFormat="1" ht="13.5" x14ac:dyDescent="0.25">
      <c r="A664" s="83">
        <v>151330</v>
      </c>
      <c r="B664" s="83" t="s">
        <v>14403</v>
      </c>
      <c r="C664" s="83" t="s">
        <v>196</v>
      </c>
      <c r="D664" s="84">
        <v>115.57</v>
      </c>
    </row>
    <row r="665" spans="1:4" s="82" customFormat="1" ht="13.5" x14ac:dyDescent="0.25">
      <c r="A665" s="83">
        <v>151331</v>
      </c>
      <c r="B665" s="83" t="s">
        <v>14404</v>
      </c>
      <c r="C665" s="83" t="s">
        <v>196</v>
      </c>
      <c r="D665" s="84">
        <v>156.19</v>
      </c>
    </row>
    <row r="666" spans="1:4" s="82" customFormat="1" ht="13.5" x14ac:dyDescent="0.25">
      <c r="A666" s="83">
        <v>151332</v>
      </c>
      <c r="B666" s="83" t="s">
        <v>14405</v>
      </c>
      <c r="C666" s="83" t="s">
        <v>196</v>
      </c>
      <c r="D666" s="84">
        <v>360.09</v>
      </c>
    </row>
    <row r="667" spans="1:4" s="82" customFormat="1" ht="13.5" x14ac:dyDescent="0.25">
      <c r="A667" s="83">
        <v>151333</v>
      </c>
      <c r="B667" s="83" t="s">
        <v>14406</v>
      </c>
      <c r="C667" s="83" t="s">
        <v>196</v>
      </c>
      <c r="D667" s="84">
        <v>477.39</v>
      </c>
    </row>
    <row r="668" spans="1:4" s="82" customFormat="1" ht="13.5" x14ac:dyDescent="0.25">
      <c r="A668" s="83">
        <v>151334</v>
      </c>
      <c r="B668" s="83" t="s">
        <v>14407</v>
      </c>
      <c r="C668" s="83" t="s">
        <v>196</v>
      </c>
      <c r="D668" s="84">
        <v>584.61</v>
      </c>
    </row>
    <row r="669" spans="1:4" s="82" customFormat="1" ht="13.5" x14ac:dyDescent="0.25">
      <c r="A669" s="83">
        <v>151335</v>
      </c>
      <c r="B669" s="83" t="s">
        <v>14408</v>
      </c>
      <c r="C669" s="83" t="s">
        <v>196</v>
      </c>
      <c r="D669" s="84">
        <v>1063.05</v>
      </c>
    </row>
    <row r="670" spans="1:4" s="82" customFormat="1" ht="13.5" x14ac:dyDescent="0.25">
      <c r="A670" s="83">
        <v>151337</v>
      </c>
      <c r="B670" s="83" t="s">
        <v>14409</v>
      </c>
      <c r="C670" s="83" t="s">
        <v>196</v>
      </c>
      <c r="D670" s="84">
        <v>166.21</v>
      </c>
    </row>
    <row r="671" spans="1:4" s="82" customFormat="1" ht="13.5" x14ac:dyDescent="0.25">
      <c r="A671" s="83">
        <v>151338</v>
      </c>
      <c r="B671" s="83" t="s">
        <v>14410</v>
      </c>
      <c r="C671" s="83" t="s">
        <v>196</v>
      </c>
      <c r="D671" s="84">
        <v>21.27</v>
      </c>
    </row>
    <row r="672" spans="1:4" s="82" customFormat="1" ht="13.5" x14ac:dyDescent="0.25">
      <c r="A672" s="83">
        <v>151339</v>
      </c>
      <c r="B672" s="83" t="s">
        <v>14411</v>
      </c>
      <c r="C672" s="83" t="s">
        <v>196</v>
      </c>
      <c r="D672" s="84">
        <v>360.09</v>
      </c>
    </row>
    <row r="673" spans="1:4" s="82" customFormat="1" ht="13.5" x14ac:dyDescent="0.25">
      <c r="A673" s="83">
        <v>151344</v>
      </c>
      <c r="B673" s="83" t="s">
        <v>14412</v>
      </c>
      <c r="C673" s="83" t="s">
        <v>196</v>
      </c>
      <c r="D673" s="84">
        <v>73.23</v>
      </c>
    </row>
    <row r="674" spans="1:4" s="82" customFormat="1" ht="13.5" x14ac:dyDescent="0.25">
      <c r="A674" s="83">
        <v>151345</v>
      </c>
      <c r="B674" s="83" t="s">
        <v>14413</v>
      </c>
      <c r="C674" s="83" t="s">
        <v>196</v>
      </c>
      <c r="D674" s="84">
        <v>73.23</v>
      </c>
    </row>
    <row r="675" spans="1:4" s="82" customFormat="1" ht="13.5" x14ac:dyDescent="0.25">
      <c r="A675" s="83">
        <v>151346</v>
      </c>
      <c r="B675" s="83" t="s">
        <v>14414</v>
      </c>
      <c r="C675" s="83" t="s">
        <v>196</v>
      </c>
      <c r="D675" s="84">
        <v>112.8</v>
      </c>
    </row>
    <row r="676" spans="1:4" s="82" customFormat="1" ht="13.5" x14ac:dyDescent="0.25">
      <c r="A676" s="83">
        <v>151347</v>
      </c>
      <c r="B676" s="83" t="s">
        <v>14415</v>
      </c>
      <c r="C676" s="83" t="s">
        <v>196</v>
      </c>
      <c r="D676" s="84">
        <v>112.8</v>
      </c>
    </row>
    <row r="677" spans="1:4" s="82" customFormat="1" ht="13.5" x14ac:dyDescent="0.25">
      <c r="A677" s="83">
        <v>151348</v>
      </c>
      <c r="B677" s="83" t="s">
        <v>14416</v>
      </c>
      <c r="C677" s="83" t="s">
        <v>196</v>
      </c>
      <c r="D677" s="84">
        <v>112.8</v>
      </c>
    </row>
    <row r="678" spans="1:4" s="82" customFormat="1" ht="13.5" x14ac:dyDescent="0.25">
      <c r="A678" s="83">
        <v>151349</v>
      </c>
      <c r="B678" s="83" t="s">
        <v>14417</v>
      </c>
      <c r="C678" s="83" t="s">
        <v>196</v>
      </c>
      <c r="D678" s="84">
        <v>73.23</v>
      </c>
    </row>
    <row r="679" spans="1:4" s="82" customFormat="1" ht="13.5" x14ac:dyDescent="0.25">
      <c r="A679" s="83">
        <v>151350</v>
      </c>
      <c r="B679" s="83" t="s">
        <v>14418</v>
      </c>
      <c r="C679" s="83" t="s">
        <v>196</v>
      </c>
      <c r="D679" s="84">
        <v>107.72</v>
      </c>
    </row>
    <row r="680" spans="1:4" s="82" customFormat="1" ht="13.5" x14ac:dyDescent="0.25">
      <c r="A680" s="83">
        <v>151357</v>
      </c>
      <c r="B680" s="83" t="s">
        <v>14419</v>
      </c>
      <c r="C680" s="83" t="s">
        <v>196</v>
      </c>
      <c r="D680" s="84">
        <v>108.34</v>
      </c>
    </row>
    <row r="681" spans="1:4" s="82" customFormat="1" ht="13.5" x14ac:dyDescent="0.25">
      <c r="A681" s="83">
        <v>151359</v>
      </c>
      <c r="B681" s="83" t="s">
        <v>14420</v>
      </c>
      <c r="C681" s="83" t="s">
        <v>196</v>
      </c>
      <c r="D681" s="84">
        <v>204.33</v>
      </c>
    </row>
    <row r="682" spans="1:4" s="82" customFormat="1" ht="13.5" x14ac:dyDescent="0.25">
      <c r="A682" s="83">
        <v>1514</v>
      </c>
      <c r="B682" s="83" t="s">
        <v>254</v>
      </c>
      <c r="C682" s="83"/>
      <c r="D682" s="84"/>
    </row>
    <row r="683" spans="1:4" s="82" customFormat="1" ht="13.5" x14ac:dyDescent="0.25">
      <c r="A683" s="83">
        <v>151401</v>
      </c>
      <c r="B683" s="83" t="s">
        <v>14421</v>
      </c>
      <c r="C683" s="83" t="s">
        <v>199</v>
      </c>
      <c r="D683" s="84">
        <v>5.62</v>
      </c>
    </row>
    <row r="684" spans="1:4" s="82" customFormat="1" ht="13.5" x14ac:dyDescent="0.25">
      <c r="A684" s="83">
        <v>151402</v>
      </c>
      <c r="B684" s="83" t="s">
        <v>14422</v>
      </c>
      <c r="C684" s="83" t="s">
        <v>199</v>
      </c>
      <c r="D684" s="84">
        <v>7.17</v>
      </c>
    </row>
    <row r="685" spans="1:4" s="82" customFormat="1" ht="13.5" x14ac:dyDescent="0.25">
      <c r="A685" s="83">
        <v>151403</v>
      </c>
      <c r="B685" s="83" t="s">
        <v>14423</v>
      </c>
      <c r="C685" s="83" t="s">
        <v>199</v>
      </c>
      <c r="D685" s="84">
        <v>9.32</v>
      </c>
    </row>
    <row r="686" spans="1:4" s="82" customFormat="1" ht="13.5" x14ac:dyDescent="0.25">
      <c r="A686" s="83">
        <v>151404</v>
      </c>
      <c r="B686" s="83" t="s">
        <v>14424</v>
      </c>
      <c r="C686" s="83" t="s">
        <v>199</v>
      </c>
      <c r="D686" s="84">
        <v>11.61</v>
      </c>
    </row>
    <row r="687" spans="1:4" s="82" customFormat="1" ht="13.5" x14ac:dyDescent="0.25">
      <c r="A687" s="83">
        <v>151405</v>
      </c>
      <c r="B687" s="83" t="s">
        <v>14425</v>
      </c>
      <c r="C687" s="83" t="s">
        <v>199</v>
      </c>
      <c r="D687" s="84">
        <v>17.079999999999998</v>
      </c>
    </row>
    <row r="688" spans="1:4" s="82" customFormat="1" ht="13.5" x14ac:dyDescent="0.25">
      <c r="A688" s="83">
        <v>151406</v>
      </c>
      <c r="B688" s="83" t="s">
        <v>14426</v>
      </c>
      <c r="C688" s="83" t="s">
        <v>199</v>
      </c>
      <c r="D688" s="84">
        <v>25.87</v>
      </c>
    </row>
    <row r="689" spans="1:4" s="82" customFormat="1" ht="13.5" x14ac:dyDescent="0.25">
      <c r="A689" s="83">
        <v>151407</v>
      </c>
      <c r="B689" s="83" t="s">
        <v>14427</v>
      </c>
      <c r="C689" s="83" t="s">
        <v>199</v>
      </c>
      <c r="D689" s="84">
        <v>33.24</v>
      </c>
    </row>
    <row r="690" spans="1:4" s="82" customFormat="1" ht="13.5" x14ac:dyDescent="0.25">
      <c r="A690" s="83">
        <v>151413</v>
      </c>
      <c r="B690" s="83" t="s">
        <v>14428</v>
      </c>
      <c r="C690" s="83" t="s">
        <v>199</v>
      </c>
      <c r="D690" s="84">
        <v>36.64</v>
      </c>
    </row>
    <row r="691" spans="1:4" s="82" customFormat="1" ht="13.5" x14ac:dyDescent="0.25">
      <c r="A691" s="83">
        <v>151414</v>
      </c>
      <c r="B691" s="83" t="s">
        <v>14429</v>
      </c>
      <c r="C691" s="83" t="s">
        <v>199</v>
      </c>
      <c r="D691" s="84">
        <v>19.23</v>
      </c>
    </row>
    <row r="692" spans="1:4" s="82" customFormat="1" ht="13.5" x14ac:dyDescent="0.25">
      <c r="A692" s="83">
        <v>151417</v>
      </c>
      <c r="B692" s="83" t="s">
        <v>14430</v>
      </c>
      <c r="C692" s="83" t="s">
        <v>199</v>
      </c>
      <c r="D692" s="84">
        <v>8.26</v>
      </c>
    </row>
    <row r="693" spans="1:4" s="82" customFormat="1" ht="13.5" x14ac:dyDescent="0.25">
      <c r="A693" s="83">
        <v>151418</v>
      </c>
      <c r="B693" s="83" t="s">
        <v>14431</v>
      </c>
      <c r="C693" s="83" t="s">
        <v>199</v>
      </c>
      <c r="D693" s="84">
        <v>10.62</v>
      </c>
    </row>
    <row r="694" spans="1:4" s="82" customFormat="1" ht="13.5" x14ac:dyDescent="0.25">
      <c r="A694" s="83">
        <v>151419</v>
      </c>
      <c r="B694" s="83" t="s">
        <v>14432</v>
      </c>
      <c r="C694" s="83" t="s">
        <v>199</v>
      </c>
      <c r="D694" s="84">
        <v>12.94</v>
      </c>
    </row>
    <row r="695" spans="1:4" s="82" customFormat="1" ht="13.5" x14ac:dyDescent="0.25">
      <c r="A695" s="83">
        <v>151420</v>
      </c>
      <c r="B695" s="83" t="s">
        <v>14433</v>
      </c>
      <c r="C695" s="83" t="s">
        <v>199</v>
      </c>
      <c r="D695" s="84">
        <v>18.7</v>
      </c>
    </row>
    <row r="696" spans="1:4" s="82" customFormat="1" ht="13.5" x14ac:dyDescent="0.25">
      <c r="A696" s="83">
        <v>151421</v>
      </c>
      <c r="B696" s="83" t="s">
        <v>14434</v>
      </c>
      <c r="C696" s="83" t="s">
        <v>199</v>
      </c>
      <c r="D696" s="84">
        <v>25.93</v>
      </c>
    </row>
    <row r="697" spans="1:4" s="82" customFormat="1" ht="13.5" x14ac:dyDescent="0.25">
      <c r="A697" s="83">
        <v>151422</v>
      </c>
      <c r="B697" s="83" t="s">
        <v>14435</v>
      </c>
      <c r="C697" s="83" t="s">
        <v>199</v>
      </c>
      <c r="D697" s="84">
        <v>38.35</v>
      </c>
    </row>
    <row r="698" spans="1:4" s="82" customFormat="1" ht="13.5" x14ac:dyDescent="0.25">
      <c r="A698" s="83">
        <v>151423</v>
      </c>
      <c r="B698" s="83" t="s">
        <v>14436</v>
      </c>
      <c r="C698" s="83" t="s">
        <v>199</v>
      </c>
      <c r="D698" s="84">
        <v>50.33</v>
      </c>
    </row>
    <row r="699" spans="1:4" s="82" customFormat="1" ht="13.5" x14ac:dyDescent="0.25">
      <c r="A699" s="83">
        <v>151425</v>
      </c>
      <c r="B699" s="83" t="s">
        <v>14437</v>
      </c>
      <c r="C699" s="83" t="s">
        <v>199</v>
      </c>
      <c r="D699" s="84">
        <v>69.88</v>
      </c>
    </row>
    <row r="700" spans="1:4" s="82" customFormat="1" ht="13.5" x14ac:dyDescent="0.25">
      <c r="A700" s="83">
        <v>151426</v>
      </c>
      <c r="B700" s="83" t="s">
        <v>14438</v>
      </c>
      <c r="C700" s="83" t="s">
        <v>199</v>
      </c>
      <c r="D700" s="84">
        <v>131.99</v>
      </c>
    </row>
    <row r="701" spans="1:4" s="82" customFormat="1" ht="13.5" x14ac:dyDescent="0.25">
      <c r="A701" s="83">
        <v>151427</v>
      </c>
      <c r="B701" s="83" t="s">
        <v>14439</v>
      </c>
      <c r="C701" s="83" t="s">
        <v>199</v>
      </c>
      <c r="D701" s="84">
        <v>167.03</v>
      </c>
    </row>
    <row r="702" spans="1:4" s="82" customFormat="1" ht="13.5" x14ac:dyDescent="0.25">
      <c r="A702" s="83">
        <v>151428</v>
      </c>
      <c r="B702" s="83" t="s">
        <v>14440</v>
      </c>
      <c r="C702" s="83" t="s">
        <v>199</v>
      </c>
      <c r="D702" s="84">
        <v>412.42</v>
      </c>
    </row>
    <row r="703" spans="1:4" s="82" customFormat="1" ht="13.5" x14ac:dyDescent="0.25">
      <c r="A703" s="83">
        <v>151429</v>
      </c>
      <c r="B703" s="83" t="s">
        <v>14441</v>
      </c>
      <c r="C703" s="83" t="s">
        <v>199</v>
      </c>
      <c r="D703" s="84">
        <v>96.34</v>
      </c>
    </row>
    <row r="704" spans="1:4" s="82" customFormat="1" ht="13.5" x14ac:dyDescent="0.25">
      <c r="A704" s="83">
        <v>151430</v>
      </c>
      <c r="B704" s="83" t="s">
        <v>14442</v>
      </c>
      <c r="C704" s="83" t="s">
        <v>199</v>
      </c>
      <c r="D704" s="84">
        <v>194.28</v>
      </c>
    </row>
    <row r="705" spans="1:4" s="82" customFormat="1" ht="13.5" x14ac:dyDescent="0.25">
      <c r="A705" s="83">
        <v>151431</v>
      </c>
      <c r="B705" s="83" t="s">
        <v>14443</v>
      </c>
      <c r="C705" s="83" t="s">
        <v>199</v>
      </c>
      <c r="D705" s="84">
        <v>256.70999999999998</v>
      </c>
    </row>
    <row r="706" spans="1:4" s="82" customFormat="1" ht="13.5" x14ac:dyDescent="0.25">
      <c r="A706" s="83">
        <v>151432</v>
      </c>
      <c r="B706" s="83" t="s">
        <v>14444</v>
      </c>
      <c r="C706" s="83" t="s">
        <v>199</v>
      </c>
      <c r="D706" s="84">
        <v>333.46</v>
      </c>
    </row>
    <row r="707" spans="1:4" s="82" customFormat="1" ht="13.5" x14ac:dyDescent="0.25">
      <c r="A707" s="83">
        <v>151433</v>
      </c>
      <c r="B707" s="83" t="s">
        <v>14445</v>
      </c>
      <c r="C707" s="83" t="s">
        <v>199</v>
      </c>
      <c r="D707" s="84">
        <v>79.489999999999995</v>
      </c>
    </row>
    <row r="708" spans="1:4" s="82" customFormat="1" ht="13.5" x14ac:dyDescent="0.25">
      <c r="A708" s="83">
        <v>151434</v>
      </c>
      <c r="B708" s="83" t="s">
        <v>14446</v>
      </c>
      <c r="C708" s="83" t="s">
        <v>199</v>
      </c>
      <c r="D708" s="84">
        <v>98.68</v>
      </c>
    </row>
    <row r="709" spans="1:4" s="82" customFormat="1" ht="13.5" x14ac:dyDescent="0.25">
      <c r="A709" s="83">
        <v>151438</v>
      </c>
      <c r="B709" s="83" t="s">
        <v>14447</v>
      </c>
      <c r="C709" s="83" t="s">
        <v>199</v>
      </c>
      <c r="D709" s="84">
        <v>31.6</v>
      </c>
    </row>
    <row r="710" spans="1:4" s="82" customFormat="1" ht="13.5" x14ac:dyDescent="0.25">
      <c r="A710" s="83">
        <v>151439</v>
      </c>
      <c r="B710" s="83" t="s">
        <v>14448</v>
      </c>
      <c r="C710" s="83" t="s">
        <v>199</v>
      </c>
      <c r="D710" s="84">
        <v>16.010000000000002</v>
      </c>
    </row>
    <row r="711" spans="1:4" s="82" customFormat="1" ht="13.5" x14ac:dyDescent="0.25">
      <c r="A711" s="83">
        <v>151440</v>
      </c>
      <c r="B711" s="83" t="s">
        <v>14449</v>
      </c>
      <c r="C711" s="83" t="s">
        <v>199</v>
      </c>
      <c r="D711" s="84">
        <v>22.34</v>
      </c>
    </row>
    <row r="712" spans="1:4" s="82" customFormat="1" ht="13.5" x14ac:dyDescent="0.25">
      <c r="A712" s="83">
        <v>1515</v>
      </c>
      <c r="B712" s="83" t="s">
        <v>85</v>
      </c>
      <c r="C712" s="83"/>
      <c r="D712" s="84"/>
    </row>
    <row r="713" spans="1:4" s="82" customFormat="1" ht="13.5" x14ac:dyDescent="0.25">
      <c r="A713" s="83">
        <v>151503</v>
      </c>
      <c r="B713" s="83" t="s">
        <v>14450</v>
      </c>
      <c r="C713" s="83" t="s">
        <v>196</v>
      </c>
      <c r="D713" s="84">
        <v>16.420000000000002</v>
      </c>
    </row>
    <row r="714" spans="1:4" s="82" customFormat="1" ht="13.5" x14ac:dyDescent="0.25">
      <c r="A714" s="83">
        <v>151504</v>
      </c>
      <c r="B714" s="83" t="s">
        <v>14451</v>
      </c>
      <c r="C714" s="83" t="s">
        <v>196</v>
      </c>
      <c r="D714" s="84">
        <v>18.079999999999998</v>
      </c>
    </row>
    <row r="715" spans="1:4" s="82" customFormat="1" ht="13.5" x14ac:dyDescent="0.25">
      <c r="A715" s="83">
        <v>151506</v>
      </c>
      <c r="B715" s="83" t="s">
        <v>14452</v>
      </c>
      <c r="C715" s="83" t="s">
        <v>196</v>
      </c>
      <c r="D715" s="84">
        <v>260.74</v>
      </c>
    </row>
    <row r="716" spans="1:4" s="82" customFormat="1" ht="13.5" x14ac:dyDescent="0.25">
      <c r="A716" s="83">
        <v>151507</v>
      </c>
      <c r="B716" s="83" t="s">
        <v>251</v>
      </c>
      <c r="C716" s="83" t="s">
        <v>196</v>
      </c>
      <c r="D716" s="84">
        <v>11.66</v>
      </c>
    </row>
    <row r="717" spans="1:4" s="82" customFormat="1" ht="13.5" x14ac:dyDescent="0.25">
      <c r="A717" s="83">
        <v>151508</v>
      </c>
      <c r="B717" s="83" t="s">
        <v>14453</v>
      </c>
      <c r="C717" s="83" t="s">
        <v>196</v>
      </c>
      <c r="D717" s="84">
        <v>2.48</v>
      </c>
    </row>
    <row r="718" spans="1:4" s="82" customFormat="1" ht="13.5" x14ac:dyDescent="0.25">
      <c r="A718" s="83">
        <v>151509</v>
      </c>
      <c r="B718" s="83" t="s">
        <v>14454</v>
      </c>
      <c r="C718" s="83" t="s">
        <v>196</v>
      </c>
      <c r="D718" s="84">
        <v>3.2</v>
      </c>
    </row>
    <row r="719" spans="1:4" s="82" customFormat="1" ht="13.5" x14ac:dyDescent="0.25">
      <c r="A719" s="83">
        <v>151510</v>
      </c>
      <c r="B719" s="83" t="s">
        <v>14455</v>
      </c>
      <c r="C719" s="83" t="s">
        <v>196</v>
      </c>
      <c r="D719" s="84">
        <v>7.22</v>
      </c>
    </row>
    <row r="720" spans="1:4" s="82" customFormat="1" ht="13.5" x14ac:dyDescent="0.25">
      <c r="A720" s="83">
        <v>151511</v>
      </c>
      <c r="B720" s="83" t="s">
        <v>14456</v>
      </c>
      <c r="C720" s="83" t="s">
        <v>196</v>
      </c>
      <c r="D720" s="84">
        <v>25.05</v>
      </c>
    </row>
    <row r="721" spans="1:4" s="82" customFormat="1" ht="13.5" x14ac:dyDescent="0.25">
      <c r="A721" s="83">
        <v>151512</v>
      </c>
      <c r="B721" s="83" t="s">
        <v>14457</v>
      </c>
      <c r="C721" s="83" t="s">
        <v>196</v>
      </c>
      <c r="D721" s="84">
        <v>83.8</v>
      </c>
    </row>
    <row r="722" spans="1:4" s="82" customFormat="1" ht="13.5" x14ac:dyDescent="0.25">
      <c r="A722" s="83">
        <v>151513</v>
      </c>
      <c r="B722" s="83" t="s">
        <v>14458</v>
      </c>
      <c r="C722" s="83" t="s">
        <v>196</v>
      </c>
      <c r="D722" s="84">
        <v>18.14</v>
      </c>
    </row>
    <row r="723" spans="1:4" s="82" customFormat="1" ht="13.5" x14ac:dyDescent="0.25">
      <c r="A723" s="83">
        <v>1516</v>
      </c>
      <c r="B723" s="83" t="s">
        <v>14260</v>
      </c>
      <c r="C723" s="83"/>
      <c r="D723" s="84"/>
    </row>
    <row r="724" spans="1:4" s="82" customFormat="1" ht="13.5" x14ac:dyDescent="0.25">
      <c r="A724" s="83">
        <v>151601</v>
      </c>
      <c r="B724" s="83" t="s">
        <v>14459</v>
      </c>
      <c r="C724" s="83" t="s">
        <v>199</v>
      </c>
      <c r="D724" s="84">
        <v>11.51</v>
      </c>
    </row>
    <row r="725" spans="1:4" s="82" customFormat="1" ht="13.5" x14ac:dyDescent="0.25">
      <c r="A725" s="83">
        <v>151602</v>
      </c>
      <c r="B725" s="83" t="s">
        <v>14460</v>
      </c>
      <c r="C725" s="83" t="s">
        <v>199</v>
      </c>
      <c r="D725" s="84">
        <v>17.23</v>
      </c>
    </row>
    <row r="726" spans="1:4" s="82" customFormat="1" ht="13.5" x14ac:dyDescent="0.25">
      <c r="A726" s="83">
        <v>151603</v>
      </c>
      <c r="B726" s="83" t="s">
        <v>14461</v>
      </c>
      <c r="C726" s="83" t="s">
        <v>199</v>
      </c>
      <c r="D726" s="84">
        <v>25.95</v>
      </c>
    </row>
    <row r="727" spans="1:4" s="82" customFormat="1" ht="13.5" x14ac:dyDescent="0.25">
      <c r="A727" s="83">
        <v>151604</v>
      </c>
      <c r="B727" s="83" t="s">
        <v>14462</v>
      </c>
      <c r="C727" s="83" t="s">
        <v>199</v>
      </c>
      <c r="D727" s="84">
        <v>21.91</v>
      </c>
    </row>
    <row r="728" spans="1:4" s="82" customFormat="1" ht="13.5" x14ac:dyDescent="0.25">
      <c r="A728" s="83">
        <v>151605</v>
      </c>
      <c r="B728" s="83" t="s">
        <v>14463</v>
      </c>
      <c r="C728" s="83" t="s">
        <v>199</v>
      </c>
      <c r="D728" s="84">
        <v>33.369999999999997</v>
      </c>
    </row>
    <row r="729" spans="1:4" s="82" customFormat="1" ht="13.5" x14ac:dyDescent="0.25">
      <c r="A729" s="83">
        <v>151606</v>
      </c>
      <c r="B729" s="83" t="s">
        <v>14464</v>
      </c>
      <c r="C729" s="83" t="s">
        <v>199</v>
      </c>
      <c r="D729" s="84">
        <v>48.57</v>
      </c>
    </row>
    <row r="730" spans="1:4" s="82" customFormat="1" ht="13.5" x14ac:dyDescent="0.25">
      <c r="A730" s="83">
        <v>1517</v>
      </c>
      <c r="B730" s="83" t="s">
        <v>14465</v>
      </c>
      <c r="C730" s="83"/>
      <c r="D730" s="84"/>
    </row>
    <row r="731" spans="1:4" s="82" customFormat="1" ht="13.5" x14ac:dyDescent="0.25">
      <c r="A731" s="83">
        <v>151701</v>
      </c>
      <c r="B731" s="83" t="s">
        <v>14466</v>
      </c>
      <c r="C731" s="83" t="s">
        <v>196</v>
      </c>
      <c r="D731" s="84">
        <v>2337.9899999999998</v>
      </c>
    </row>
    <row r="732" spans="1:4" s="82" customFormat="1" ht="13.5" x14ac:dyDescent="0.25">
      <c r="A732" s="83">
        <v>151702</v>
      </c>
      <c r="B732" s="83" t="s">
        <v>14467</v>
      </c>
      <c r="C732" s="83" t="s">
        <v>196</v>
      </c>
      <c r="D732" s="84">
        <v>3086.1</v>
      </c>
    </row>
    <row r="733" spans="1:4" s="82" customFormat="1" ht="13.5" x14ac:dyDescent="0.25">
      <c r="A733" s="83">
        <v>151703</v>
      </c>
      <c r="B733" s="83" t="s">
        <v>14468</v>
      </c>
      <c r="C733" s="83" t="s">
        <v>196</v>
      </c>
      <c r="D733" s="84">
        <v>3376.11</v>
      </c>
    </row>
    <row r="734" spans="1:4" s="82" customFormat="1" ht="13.5" x14ac:dyDescent="0.25">
      <c r="A734" s="83">
        <v>151704</v>
      </c>
      <c r="B734" s="83" t="s">
        <v>14469</v>
      </c>
      <c r="C734" s="83" t="s">
        <v>196</v>
      </c>
      <c r="D734" s="84">
        <v>3613.97</v>
      </c>
    </row>
    <row r="735" spans="1:4" s="82" customFormat="1" ht="13.5" x14ac:dyDescent="0.25">
      <c r="A735" s="83">
        <v>151705</v>
      </c>
      <c r="B735" s="83" t="s">
        <v>14470</v>
      </c>
      <c r="C735" s="83" t="s">
        <v>196</v>
      </c>
      <c r="D735" s="84">
        <v>3935.82</v>
      </c>
    </row>
    <row r="736" spans="1:4" s="82" customFormat="1" ht="13.5" x14ac:dyDescent="0.25">
      <c r="A736" s="83">
        <v>151706</v>
      </c>
      <c r="B736" s="83" t="s">
        <v>14471</v>
      </c>
      <c r="C736" s="83" t="s">
        <v>196</v>
      </c>
      <c r="D736" s="84">
        <v>7020.23</v>
      </c>
    </row>
    <row r="737" spans="1:4" s="82" customFormat="1" ht="13.5" x14ac:dyDescent="0.25">
      <c r="A737" s="83">
        <v>151707</v>
      </c>
      <c r="B737" s="83" t="s">
        <v>14472</v>
      </c>
      <c r="C737" s="83" t="s">
        <v>196</v>
      </c>
      <c r="D737" s="84">
        <v>5222.66</v>
      </c>
    </row>
    <row r="738" spans="1:4" s="82" customFormat="1" ht="13.5" x14ac:dyDescent="0.25">
      <c r="A738" s="83">
        <v>151710</v>
      </c>
      <c r="B738" s="83" t="s">
        <v>14473</v>
      </c>
      <c r="C738" s="83" t="s">
        <v>196</v>
      </c>
      <c r="D738" s="84">
        <v>8890.69</v>
      </c>
    </row>
    <row r="739" spans="1:4" s="82" customFormat="1" ht="13.5" x14ac:dyDescent="0.25">
      <c r="A739" s="83">
        <v>151711</v>
      </c>
      <c r="B739" s="83" t="s">
        <v>14474</v>
      </c>
      <c r="C739" s="83" t="s">
        <v>196</v>
      </c>
      <c r="D739" s="84">
        <v>7552.84</v>
      </c>
    </row>
    <row r="740" spans="1:4" s="82" customFormat="1" ht="13.5" x14ac:dyDescent="0.25">
      <c r="A740" s="83">
        <v>151712</v>
      </c>
      <c r="B740" s="83" t="s">
        <v>14475</v>
      </c>
      <c r="C740" s="83" t="s">
        <v>196</v>
      </c>
      <c r="D740" s="84">
        <v>38928.46</v>
      </c>
    </row>
    <row r="741" spans="1:4" s="82" customFormat="1" ht="13.5" x14ac:dyDescent="0.25">
      <c r="A741" s="83">
        <v>151713</v>
      </c>
      <c r="B741" s="83" t="s">
        <v>14476</v>
      </c>
      <c r="C741" s="83" t="s">
        <v>196</v>
      </c>
      <c r="D741" s="84">
        <v>48258.79</v>
      </c>
    </row>
    <row r="742" spans="1:4" s="82" customFormat="1" ht="13.5" x14ac:dyDescent="0.25">
      <c r="A742" s="83">
        <v>151714</v>
      </c>
      <c r="B742" s="83" t="s">
        <v>14477</v>
      </c>
      <c r="C742" s="83" t="s">
        <v>196</v>
      </c>
      <c r="D742" s="84">
        <v>70690.92</v>
      </c>
    </row>
    <row r="743" spans="1:4" s="82" customFormat="1" ht="13.5" x14ac:dyDescent="0.25">
      <c r="A743" s="83">
        <v>151715</v>
      </c>
      <c r="B743" s="83" t="s">
        <v>14478</v>
      </c>
      <c r="C743" s="83" t="s">
        <v>196</v>
      </c>
      <c r="D743" s="84">
        <v>90870.11</v>
      </c>
    </row>
    <row r="744" spans="1:4" s="82" customFormat="1" ht="13.5" x14ac:dyDescent="0.25">
      <c r="A744" s="83">
        <v>1518</v>
      </c>
      <c r="B744" s="83" t="s">
        <v>14479</v>
      </c>
      <c r="C744" s="83"/>
      <c r="D744" s="84"/>
    </row>
    <row r="745" spans="1:4" s="82" customFormat="1" ht="13.5" x14ac:dyDescent="0.25">
      <c r="A745" s="83">
        <v>151801</v>
      </c>
      <c r="B745" s="83" t="s">
        <v>14480</v>
      </c>
      <c r="C745" s="83" t="s">
        <v>196</v>
      </c>
      <c r="D745" s="84">
        <v>211.3</v>
      </c>
    </row>
    <row r="746" spans="1:4" s="82" customFormat="1" ht="13.5" x14ac:dyDescent="0.25">
      <c r="A746" s="83">
        <v>151802</v>
      </c>
      <c r="B746" s="83" t="s">
        <v>14481</v>
      </c>
      <c r="C746" s="83" t="s">
        <v>196</v>
      </c>
      <c r="D746" s="84">
        <v>188.07</v>
      </c>
    </row>
    <row r="747" spans="1:4" s="82" customFormat="1" ht="13.5" x14ac:dyDescent="0.25">
      <c r="A747" s="83">
        <v>151803</v>
      </c>
      <c r="B747" s="83" t="s">
        <v>14482</v>
      </c>
      <c r="C747" s="83" t="s">
        <v>196</v>
      </c>
      <c r="D747" s="84">
        <v>214.33</v>
      </c>
    </row>
    <row r="748" spans="1:4" s="82" customFormat="1" ht="13.5" x14ac:dyDescent="0.25">
      <c r="A748" s="83">
        <v>151805</v>
      </c>
      <c r="B748" s="83" t="s">
        <v>14483</v>
      </c>
      <c r="C748" s="83" t="s">
        <v>196</v>
      </c>
      <c r="D748" s="84">
        <v>539.21</v>
      </c>
    </row>
    <row r="749" spans="1:4" s="82" customFormat="1" ht="13.5" x14ac:dyDescent="0.25">
      <c r="A749" s="83">
        <v>151806</v>
      </c>
      <c r="B749" s="83" t="s">
        <v>14484</v>
      </c>
      <c r="C749" s="83" t="s">
        <v>196</v>
      </c>
      <c r="D749" s="84">
        <v>311.22000000000003</v>
      </c>
    </row>
    <row r="750" spans="1:4" s="82" customFormat="1" ht="13.5" x14ac:dyDescent="0.25">
      <c r="A750" s="83">
        <v>151807</v>
      </c>
      <c r="B750" s="83" t="s">
        <v>14485</v>
      </c>
      <c r="C750" s="83" t="s">
        <v>196</v>
      </c>
      <c r="D750" s="84">
        <v>250</v>
      </c>
    </row>
    <row r="751" spans="1:4" s="82" customFormat="1" ht="13.5" x14ac:dyDescent="0.25">
      <c r="A751" s="83">
        <v>151809</v>
      </c>
      <c r="B751" s="83" t="s">
        <v>14486</v>
      </c>
      <c r="C751" s="83" t="s">
        <v>196</v>
      </c>
      <c r="D751" s="84">
        <v>191.31</v>
      </c>
    </row>
    <row r="752" spans="1:4" s="82" customFormat="1" ht="13.5" x14ac:dyDescent="0.25">
      <c r="A752" s="83">
        <v>151810</v>
      </c>
      <c r="B752" s="83" t="s">
        <v>14487</v>
      </c>
      <c r="C752" s="83" t="s">
        <v>196</v>
      </c>
      <c r="D752" s="84">
        <v>360.19</v>
      </c>
    </row>
    <row r="753" spans="1:4" s="82" customFormat="1" ht="13.5" x14ac:dyDescent="0.25">
      <c r="A753" s="83">
        <v>151811</v>
      </c>
      <c r="B753" s="83" t="s">
        <v>14488</v>
      </c>
      <c r="C753" s="83" t="s">
        <v>196</v>
      </c>
      <c r="D753" s="84">
        <v>226.5</v>
      </c>
    </row>
    <row r="754" spans="1:4" s="82" customFormat="1" ht="13.5" x14ac:dyDescent="0.25">
      <c r="A754" s="83">
        <v>151812</v>
      </c>
      <c r="B754" s="83" t="s">
        <v>14489</v>
      </c>
      <c r="C754" s="83" t="s">
        <v>196</v>
      </c>
      <c r="D754" s="84">
        <v>251.58</v>
      </c>
    </row>
    <row r="755" spans="1:4" s="82" customFormat="1" ht="13.5" x14ac:dyDescent="0.25">
      <c r="A755" s="83">
        <v>151813</v>
      </c>
      <c r="B755" s="83" t="s">
        <v>14490</v>
      </c>
      <c r="C755" s="83" t="s">
        <v>196</v>
      </c>
      <c r="D755" s="84">
        <v>191.93</v>
      </c>
    </row>
    <row r="756" spans="1:4" s="82" customFormat="1" ht="13.5" x14ac:dyDescent="0.25">
      <c r="A756" s="83">
        <v>151814</v>
      </c>
      <c r="B756" s="83" t="s">
        <v>14491</v>
      </c>
      <c r="C756" s="83" t="s">
        <v>196</v>
      </c>
      <c r="D756" s="84">
        <v>313.33</v>
      </c>
    </row>
    <row r="757" spans="1:4" s="82" customFormat="1" ht="13.5" x14ac:dyDescent="0.25">
      <c r="A757" s="83">
        <v>151815</v>
      </c>
      <c r="B757" s="83" t="s">
        <v>14492</v>
      </c>
      <c r="C757" s="83" t="s">
        <v>196</v>
      </c>
      <c r="D757" s="84">
        <v>154.04</v>
      </c>
    </row>
    <row r="758" spans="1:4" s="82" customFormat="1" ht="13.5" x14ac:dyDescent="0.25">
      <c r="A758" s="83">
        <v>151816</v>
      </c>
      <c r="B758" s="83" t="s">
        <v>14493</v>
      </c>
      <c r="C758" s="83" t="s">
        <v>196</v>
      </c>
      <c r="D758" s="84">
        <v>272.72000000000003</v>
      </c>
    </row>
    <row r="759" spans="1:4" s="82" customFormat="1" ht="13.5" x14ac:dyDescent="0.25">
      <c r="A759" s="83">
        <v>151817</v>
      </c>
      <c r="B759" s="83" t="s">
        <v>14494</v>
      </c>
      <c r="C759" s="83" t="s">
        <v>196</v>
      </c>
      <c r="D759" s="84">
        <v>249.36</v>
      </c>
    </row>
    <row r="760" spans="1:4" s="82" customFormat="1" ht="13.5" x14ac:dyDescent="0.25">
      <c r="A760" s="83">
        <v>151819</v>
      </c>
      <c r="B760" s="83" t="s">
        <v>14495</v>
      </c>
      <c r="C760" s="83" t="s">
        <v>196</v>
      </c>
      <c r="D760" s="84">
        <v>98.84</v>
      </c>
    </row>
    <row r="761" spans="1:4" s="82" customFormat="1" ht="13.5" x14ac:dyDescent="0.25">
      <c r="A761" s="83">
        <v>151820</v>
      </c>
      <c r="B761" s="83" t="s">
        <v>14496</v>
      </c>
      <c r="C761" s="83" t="s">
        <v>196</v>
      </c>
      <c r="D761" s="84">
        <v>181.28</v>
      </c>
    </row>
    <row r="762" spans="1:4" s="82" customFormat="1" ht="13.5" x14ac:dyDescent="0.25">
      <c r="A762" s="83">
        <v>1519</v>
      </c>
      <c r="B762" s="83" t="s">
        <v>14497</v>
      </c>
      <c r="C762" s="83"/>
      <c r="D762" s="84"/>
    </row>
    <row r="763" spans="1:4" s="82" customFormat="1" ht="13.5" x14ac:dyDescent="0.25">
      <c r="A763" s="83">
        <v>151901</v>
      </c>
      <c r="B763" s="83" t="s">
        <v>14498</v>
      </c>
      <c r="C763" s="83" t="s">
        <v>196</v>
      </c>
      <c r="D763" s="84">
        <v>523.79</v>
      </c>
    </row>
    <row r="764" spans="1:4" s="82" customFormat="1" ht="13.5" x14ac:dyDescent="0.25">
      <c r="A764" s="83">
        <v>151902</v>
      </c>
      <c r="B764" s="83" t="s">
        <v>14499</v>
      </c>
      <c r="C764" s="83" t="s">
        <v>196</v>
      </c>
      <c r="D764" s="84">
        <v>607.15</v>
      </c>
    </row>
    <row r="765" spans="1:4" s="82" customFormat="1" ht="13.5" x14ac:dyDescent="0.25">
      <c r="A765" s="83">
        <v>151903</v>
      </c>
      <c r="B765" s="83" t="s">
        <v>14500</v>
      </c>
      <c r="C765" s="83" t="s">
        <v>196</v>
      </c>
      <c r="D765" s="84">
        <v>660.16</v>
      </c>
    </row>
    <row r="766" spans="1:4" s="82" customFormat="1" ht="13.5" x14ac:dyDescent="0.25">
      <c r="A766" s="83">
        <v>151904</v>
      </c>
      <c r="B766" s="83" t="s">
        <v>14501</v>
      </c>
      <c r="C766" s="83" t="s">
        <v>196</v>
      </c>
      <c r="D766" s="84">
        <v>771.25</v>
      </c>
    </row>
    <row r="767" spans="1:4" s="82" customFormat="1" ht="13.5" x14ac:dyDescent="0.25">
      <c r="A767" s="83">
        <v>151905</v>
      </c>
      <c r="B767" s="83" t="s">
        <v>14502</v>
      </c>
      <c r="C767" s="83" t="s">
        <v>196</v>
      </c>
      <c r="D767" s="84">
        <v>1345.21</v>
      </c>
    </row>
    <row r="768" spans="1:4" s="82" customFormat="1" ht="13.5" x14ac:dyDescent="0.25">
      <c r="A768" s="83">
        <v>1520</v>
      </c>
      <c r="B768" s="83" t="s">
        <v>14503</v>
      </c>
      <c r="C768" s="83"/>
      <c r="D768" s="84"/>
    </row>
    <row r="769" spans="1:4" s="82" customFormat="1" ht="13.5" x14ac:dyDescent="0.25">
      <c r="A769" s="83">
        <v>152001</v>
      </c>
      <c r="B769" s="83" t="s">
        <v>14504</v>
      </c>
      <c r="C769" s="83" t="s">
        <v>196</v>
      </c>
      <c r="D769" s="84">
        <v>12.4</v>
      </c>
    </row>
    <row r="770" spans="1:4" s="82" customFormat="1" ht="13.5" x14ac:dyDescent="0.25">
      <c r="A770" s="83">
        <v>152002</v>
      </c>
      <c r="B770" s="83" t="s">
        <v>14505</v>
      </c>
      <c r="C770" s="83" t="s">
        <v>196</v>
      </c>
      <c r="D770" s="84">
        <v>17.760000000000002</v>
      </c>
    </row>
    <row r="771" spans="1:4" s="82" customFormat="1" ht="13.5" x14ac:dyDescent="0.25">
      <c r="A771" s="83">
        <v>152003</v>
      </c>
      <c r="B771" s="83" t="s">
        <v>14506</v>
      </c>
      <c r="C771" s="83" t="s">
        <v>196</v>
      </c>
      <c r="D771" s="84">
        <v>23.26</v>
      </c>
    </row>
    <row r="772" spans="1:4" s="82" customFormat="1" ht="13.5" x14ac:dyDescent="0.25">
      <c r="A772" s="83">
        <v>152004</v>
      </c>
      <c r="B772" s="83" t="s">
        <v>14507</v>
      </c>
      <c r="C772" s="83" t="s">
        <v>196</v>
      </c>
      <c r="D772" s="84">
        <v>23.78</v>
      </c>
    </row>
    <row r="773" spans="1:4" s="82" customFormat="1" ht="13.5" x14ac:dyDescent="0.25">
      <c r="A773" s="83">
        <v>152005</v>
      </c>
      <c r="B773" s="83" t="s">
        <v>14508</v>
      </c>
      <c r="C773" s="83" t="s">
        <v>196</v>
      </c>
      <c r="D773" s="84">
        <v>25.03</v>
      </c>
    </row>
    <row r="774" spans="1:4" s="82" customFormat="1" ht="13.5" x14ac:dyDescent="0.25">
      <c r="A774" s="83">
        <v>152006</v>
      </c>
      <c r="B774" s="83" t="s">
        <v>14509</v>
      </c>
      <c r="C774" s="83" t="s">
        <v>196</v>
      </c>
      <c r="D774" s="84">
        <v>36.03</v>
      </c>
    </row>
    <row r="775" spans="1:4" s="82" customFormat="1" ht="13.5" x14ac:dyDescent="0.25">
      <c r="A775" s="83">
        <v>152007</v>
      </c>
      <c r="B775" s="83" t="s">
        <v>14510</v>
      </c>
      <c r="C775" s="83" t="s">
        <v>196</v>
      </c>
      <c r="D775" s="84">
        <v>43.74</v>
      </c>
    </row>
    <row r="776" spans="1:4" s="82" customFormat="1" ht="13.5" x14ac:dyDescent="0.25">
      <c r="A776" s="83">
        <v>152010</v>
      </c>
      <c r="B776" s="83" t="s">
        <v>14511</v>
      </c>
      <c r="C776" s="83" t="s">
        <v>196</v>
      </c>
      <c r="D776" s="84">
        <v>44.62</v>
      </c>
    </row>
    <row r="777" spans="1:4" s="82" customFormat="1" ht="13.5" x14ac:dyDescent="0.25">
      <c r="A777" s="83">
        <v>152011</v>
      </c>
      <c r="B777" s="83" t="s">
        <v>14512</v>
      </c>
      <c r="C777" s="83" t="s">
        <v>196</v>
      </c>
      <c r="D777" s="84">
        <v>53.64</v>
      </c>
    </row>
    <row r="778" spans="1:4" s="82" customFormat="1" ht="13.5" x14ac:dyDescent="0.25">
      <c r="A778" s="83">
        <v>152012</v>
      </c>
      <c r="B778" s="83" t="s">
        <v>14513</v>
      </c>
      <c r="C778" s="83" t="s">
        <v>196</v>
      </c>
      <c r="D778" s="84">
        <v>79.790000000000006</v>
      </c>
    </row>
    <row r="779" spans="1:4" s="82" customFormat="1" ht="13.5" x14ac:dyDescent="0.25">
      <c r="A779" s="83">
        <v>152013</v>
      </c>
      <c r="B779" s="83" t="s">
        <v>14514</v>
      </c>
      <c r="C779" s="83" t="s">
        <v>196</v>
      </c>
      <c r="D779" s="84">
        <v>84.35</v>
      </c>
    </row>
    <row r="780" spans="1:4" s="82" customFormat="1" ht="13.5" x14ac:dyDescent="0.25">
      <c r="A780" s="83">
        <v>152014</v>
      </c>
      <c r="B780" s="83" t="s">
        <v>14515</v>
      </c>
      <c r="C780" s="83" t="s">
        <v>196</v>
      </c>
      <c r="D780" s="84">
        <v>92.95</v>
      </c>
    </row>
    <row r="781" spans="1:4" s="82" customFormat="1" ht="13.5" x14ac:dyDescent="0.25">
      <c r="A781" s="83">
        <v>152015</v>
      </c>
      <c r="B781" s="83" t="s">
        <v>14516</v>
      </c>
      <c r="C781" s="83" t="s">
        <v>196</v>
      </c>
      <c r="D781" s="84">
        <v>96.89</v>
      </c>
    </row>
    <row r="782" spans="1:4" s="82" customFormat="1" ht="13.5" x14ac:dyDescent="0.25">
      <c r="A782" s="83">
        <v>152016</v>
      </c>
      <c r="B782" s="83" t="s">
        <v>14517</v>
      </c>
      <c r="C782" s="83" t="s">
        <v>196</v>
      </c>
      <c r="D782" s="84">
        <v>102.95</v>
      </c>
    </row>
    <row r="783" spans="1:4" s="82" customFormat="1" ht="13.5" x14ac:dyDescent="0.25">
      <c r="A783" s="83">
        <v>152025</v>
      </c>
      <c r="B783" s="83" t="s">
        <v>14518</v>
      </c>
      <c r="C783" s="83" t="s">
        <v>196</v>
      </c>
      <c r="D783" s="84">
        <v>352.1</v>
      </c>
    </row>
    <row r="784" spans="1:4" s="82" customFormat="1" ht="13.5" x14ac:dyDescent="0.25">
      <c r="A784" s="83">
        <v>152026</v>
      </c>
      <c r="B784" s="83" t="s">
        <v>14519</v>
      </c>
      <c r="C784" s="83" t="s">
        <v>196</v>
      </c>
      <c r="D784" s="84">
        <v>365.97</v>
      </c>
    </row>
    <row r="785" spans="1:4" s="82" customFormat="1" ht="13.5" x14ac:dyDescent="0.25">
      <c r="A785" s="83">
        <v>152027</v>
      </c>
      <c r="B785" s="83" t="s">
        <v>14520</v>
      </c>
      <c r="C785" s="83" t="s">
        <v>196</v>
      </c>
      <c r="D785" s="84">
        <v>448.67</v>
      </c>
    </row>
    <row r="786" spans="1:4" s="82" customFormat="1" ht="13.5" x14ac:dyDescent="0.25">
      <c r="A786" s="83">
        <v>152030</v>
      </c>
      <c r="B786" s="83" t="s">
        <v>14521</v>
      </c>
      <c r="C786" s="83" t="s">
        <v>196</v>
      </c>
      <c r="D786" s="84">
        <v>13.99</v>
      </c>
    </row>
    <row r="787" spans="1:4" s="82" customFormat="1" ht="13.5" x14ac:dyDescent="0.25">
      <c r="A787" s="83">
        <v>152031</v>
      </c>
      <c r="B787" s="83" t="s">
        <v>14522</v>
      </c>
      <c r="C787" s="83" t="s">
        <v>196</v>
      </c>
      <c r="D787" s="84">
        <v>24.23</v>
      </c>
    </row>
    <row r="788" spans="1:4" s="82" customFormat="1" ht="13.5" x14ac:dyDescent="0.25">
      <c r="A788" s="83">
        <v>152033</v>
      </c>
      <c r="B788" s="83" t="s">
        <v>14523</v>
      </c>
      <c r="C788" s="83" t="s">
        <v>196</v>
      </c>
      <c r="D788" s="84">
        <v>12.58</v>
      </c>
    </row>
    <row r="789" spans="1:4" s="82" customFormat="1" ht="13.5" x14ac:dyDescent="0.25">
      <c r="A789" s="83">
        <v>152034</v>
      </c>
      <c r="B789" s="83" t="s">
        <v>14524</v>
      </c>
      <c r="C789" s="83" t="s">
        <v>196</v>
      </c>
      <c r="D789" s="84">
        <v>13.25</v>
      </c>
    </row>
    <row r="790" spans="1:4" s="82" customFormat="1" ht="13.5" x14ac:dyDescent="0.25">
      <c r="A790" s="83">
        <v>152035</v>
      </c>
      <c r="B790" s="83" t="s">
        <v>14525</v>
      </c>
      <c r="C790" s="83" t="s">
        <v>196</v>
      </c>
      <c r="D790" s="84">
        <v>15.87</v>
      </c>
    </row>
    <row r="791" spans="1:4" s="82" customFormat="1" ht="13.5" x14ac:dyDescent="0.25">
      <c r="A791" s="83">
        <v>152040</v>
      </c>
      <c r="B791" s="83" t="s">
        <v>14526</v>
      </c>
      <c r="C791" s="83" t="s">
        <v>196</v>
      </c>
      <c r="D791" s="84">
        <v>28.43</v>
      </c>
    </row>
    <row r="792" spans="1:4" s="82" customFormat="1" ht="13.5" x14ac:dyDescent="0.25">
      <c r="A792" s="83">
        <v>152041</v>
      </c>
      <c r="B792" s="83" t="s">
        <v>14527</v>
      </c>
      <c r="C792" s="83" t="s">
        <v>196</v>
      </c>
      <c r="D792" s="84">
        <v>30.32</v>
      </c>
    </row>
    <row r="793" spans="1:4" s="82" customFormat="1" ht="13.5" x14ac:dyDescent="0.25">
      <c r="A793" s="83">
        <v>152042</v>
      </c>
      <c r="B793" s="83" t="s">
        <v>14528</v>
      </c>
      <c r="C793" s="83" t="s">
        <v>196</v>
      </c>
      <c r="D793" s="84">
        <v>35.83</v>
      </c>
    </row>
    <row r="794" spans="1:4" s="82" customFormat="1" ht="13.5" x14ac:dyDescent="0.25">
      <c r="A794" s="83">
        <v>1522</v>
      </c>
      <c r="B794" s="83" t="s">
        <v>14529</v>
      </c>
      <c r="C794" s="83"/>
      <c r="D794" s="84"/>
    </row>
    <row r="795" spans="1:4" s="82" customFormat="1" ht="13.5" x14ac:dyDescent="0.25">
      <c r="A795" s="83">
        <v>152201</v>
      </c>
      <c r="B795" s="83" t="s">
        <v>14530</v>
      </c>
      <c r="C795" s="83" t="s">
        <v>196</v>
      </c>
      <c r="D795" s="84">
        <v>78.72</v>
      </c>
    </row>
    <row r="796" spans="1:4" s="82" customFormat="1" ht="13.5" x14ac:dyDescent="0.25">
      <c r="A796" s="83">
        <v>152202</v>
      </c>
      <c r="B796" s="83" t="s">
        <v>14531</v>
      </c>
      <c r="C796" s="83" t="s">
        <v>196</v>
      </c>
      <c r="D796" s="84">
        <v>118.08</v>
      </c>
    </row>
    <row r="797" spans="1:4" s="82" customFormat="1" ht="13.5" x14ac:dyDescent="0.25">
      <c r="A797" s="83">
        <v>152203</v>
      </c>
      <c r="B797" s="83" t="s">
        <v>14532</v>
      </c>
      <c r="C797" s="83" t="s">
        <v>196</v>
      </c>
      <c r="D797" s="84">
        <v>196.8</v>
      </c>
    </row>
    <row r="798" spans="1:4" s="82" customFormat="1" ht="13.5" x14ac:dyDescent="0.25">
      <c r="A798" s="83">
        <v>152204</v>
      </c>
      <c r="B798" s="83" t="s">
        <v>14533</v>
      </c>
      <c r="C798" s="83" t="s">
        <v>199</v>
      </c>
      <c r="D798" s="84">
        <v>26.37</v>
      </c>
    </row>
    <row r="799" spans="1:4" s="82" customFormat="1" ht="13.5" x14ac:dyDescent="0.25">
      <c r="A799" s="83">
        <v>152205</v>
      </c>
      <c r="B799" s="83" t="s">
        <v>14534</v>
      </c>
      <c r="C799" s="83" t="s">
        <v>199</v>
      </c>
      <c r="D799" s="84">
        <v>39.36</v>
      </c>
    </row>
    <row r="800" spans="1:4" s="82" customFormat="1" ht="13.5" x14ac:dyDescent="0.25">
      <c r="A800" s="83">
        <v>152206</v>
      </c>
      <c r="B800" s="83" t="s">
        <v>14535</v>
      </c>
      <c r="C800" s="83" t="s">
        <v>196</v>
      </c>
      <c r="D800" s="84">
        <v>31.49</v>
      </c>
    </row>
    <row r="801" spans="1:4" s="82" customFormat="1" ht="13.5" x14ac:dyDescent="0.25">
      <c r="A801" s="83">
        <v>152207</v>
      </c>
      <c r="B801" s="83" t="s">
        <v>14536</v>
      </c>
      <c r="C801" s="83" t="s">
        <v>199</v>
      </c>
      <c r="D801" s="84">
        <v>19.68</v>
      </c>
    </row>
    <row r="802" spans="1:4" s="82" customFormat="1" ht="13.5" x14ac:dyDescent="0.25">
      <c r="A802" s="83">
        <v>152208</v>
      </c>
      <c r="B802" s="83" t="s">
        <v>14537</v>
      </c>
      <c r="C802" s="83" t="s">
        <v>196</v>
      </c>
      <c r="D802" s="84">
        <v>35.42</v>
      </c>
    </row>
    <row r="803" spans="1:4" s="82" customFormat="1" ht="13.5" x14ac:dyDescent="0.25">
      <c r="A803" s="83">
        <v>152209</v>
      </c>
      <c r="B803" s="83" t="s">
        <v>14538</v>
      </c>
      <c r="C803" s="83" t="s">
        <v>196</v>
      </c>
      <c r="D803" s="84">
        <v>78.72</v>
      </c>
    </row>
    <row r="804" spans="1:4" s="82" customFormat="1" ht="13.5" x14ac:dyDescent="0.25">
      <c r="A804" s="83">
        <v>152210</v>
      </c>
      <c r="B804" s="83" t="s">
        <v>14539</v>
      </c>
      <c r="C804" s="83" t="s">
        <v>196</v>
      </c>
      <c r="D804" s="84">
        <v>157.44</v>
      </c>
    </row>
    <row r="805" spans="1:4" s="82" customFormat="1" ht="13.5" x14ac:dyDescent="0.25">
      <c r="A805" s="83">
        <v>152211</v>
      </c>
      <c r="B805" s="83" t="s">
        <v>14540</v>
      </c>
      <c r="C805" s="83" t="s">
        <v>196</v>
      </c>
      <c r="D805" s="84">
        <v>196.8</v>
      </c>
    </row>
    <row r="806" spans="1:4" s="82" customFormat="1" ht="13.5" x14ac:dyDescent="0.25">
      <c r="A806" s="83">
        <v>152212</v>
      </c>
      <c r="B806" s="83" t="s">
        <v>14541</v>
      </c>
      <c r="C806" s="83" t="s">
        <v>196</v>
      </c>
      <c r="D806" s="84">
        <v>314.88</v>
      </c>
    </row>
    <row r="807" spans="1:4" s="82" customFormat="1" ht="13.5" x14ac:dyDescent="0.25">
      <c r="A807" s="83">
        <v>152213</v>
      </c>
      <c r="B807" s="83" t="s">
        <v>14542</v>
      </c>
      <c r="C807" s="83" t="s">
        <v>196</v>
      </c>
      <c r="D807" s="84">
        <v>15.74</v>
      </c>
    </row>
    <row r="808" spans="1:4" s="82" customFormat="1" ht="13.5" x14ac:dyDescent="0.25">
      <c r="A808" s="83">
        <v>152214</v>
      </c>
      <c r="B808" s="83" t="s">
        <v>14543</v>
      </c>
      <c r="C808" s="83" t="s">
        <v>196</v>
      </c>
      <c r="D808" s="84">
        <v>23.62</v>
      </c>
    </row>
    <row r="809" spans="1:4" s="82" customFormat="1" ht="13.5" x14ac:dyDescent="0.25">
      <c r="A809" s="83">
        <v>152215</v>
      </c>
      <c r="B809" s="83" t="s">
        <v>14544</v>
      </c>
      <c r="C809" s="83" t="s">
        <v>196</v>
      </c>
      <c r="D809" s="84">
        <v>11.81</v>
      </c>
    </row>
    <row r="810" spans="1:4" s="82" customFormat="1" ht="13.5" x14ac:dyDescent="0.25">
      <c r="A810" s="83">
        <v>152216</v>
      </c>
      <c r="B810" s="83" t="s">
        <v>14545</v>
      </c>
      <c r="C810" s="83" t="s">
        <v>196</v>
      </c>
      <c r="D810" s="84">
        <v>17.71</v>
      </c>
    </row>
    <row r="811" spans="1:4" s="82" customFormat="1" ht="13.5" x14ac:dyDescent="0.25">
      <c r="A811" s="83">
        <v>152217</v>
      </c>
      <c r="B811" s="83" t="s">
        <v>14546</v>
      </c>
      <c r="C811" s="83" t="s">
        <v>196</v>
      </c>
      <c r="D811" s="84">
        <v>19.68</v>
      </c>
    </row>
    <row r="812" spans="1:4" s="82" customFormat="1" ht="13.5" x14ac:dyDescent="0.25">
      <c r="A812" s="83">
        <v>152218</v>
      </c>
      <c r="B812" s="83" t="s">
        <v>14547</v>
      </c>
      <c r="C812" s="83" t="s">
        <v>196</v>
      </c>
      <c r="D812" s="84">
        <v>23.62</v>
      </c>
    </row>
    <row r="813" spans="1:4" s="82" customFormat="1" ht="13.5" x14ac:dyDescent="0.25">
      <c r="A813" s="83">
        <v>152219</v>
      </c>
      <c r="B813" s="83" t="s">
        <v>14548</v>
      </c>
      <c r="C813" s="83" t="s">
        <v>196</v>
      </c>
      <c r="D813" s="84">
        <v>27.55</v>
      </c>
    </row>
    <row r="814" spans="1:4" s="82" customFormat="1" ht="13.5" x14ac:dyDescent="0.25">
      <c r="A814" s="83">
        <v>152220</v>
      </c>
      <c r="B814" s="83" t="s">
        <v>14549</v>
      </c>
      <c r="C814" s="83" t="s">
        <v>196</v>
      </c>
      <c r="D814" s="84">
        <v>31.49</v>
      </c>
    </row>
    <row r="815" spans="1:4" s="82" customFormat="1" ht="13.5" x14ac:dyDescent="0.25">
      <c r="A815" s="83">
        <v>152221</v>
      </c>
      <c r="B815" s="83" t="s">
        <v>14550</v>
      </c>
      <c r="C815" s="83" t="s">
        <v>196</v>
      </c>
      <c r="D815" s="84">
        <v>35.42</v>
      </c>
    </row>
    <row r="816" spans="1:4" s="82" customFormat="1" ht="13.5" x14ac:dyDescent="0.25">
      <c r="A816" s="83">
        <v>152222</v>
      </c>
      <c r="B816" s="83" t="s">
        <v>14551</v>
      </c>
      <c r="C816" s="83" t="s">
        <v>196</v>
      </c>
      <c r="D816" s="84">
        <v>17.71</v>
      </c>
    </row>
    <row r="817" spans="1:4" s="82" customFormat="1" ht="13.5" x14ac:dyDescent="0.25">
      <c r="A817" s="83">
        <v>152223</v>
      </c>
      <c r="B817" s="83" t="s">
        <v>14552</v>
      </c>
      <c r="C817" s="83" t="s">
        <v>196</v>
      </c>
      <c r="D817" s="84">
        <v>9.84</v>
      </c>
    </row>
    <row r="818" spans="1:4" s="82" customFormat="1" ht="13.5" x14ac:dyDescent="0.25">
      <c r="A818" s="83">
        <v>152224</v>
      </c>
      <c r="B818" s="83" t="s">
        <v>14553</v>
      </c>
      <c r="C818" s="83" t="s">
        <v>196</v>
      </c>
      <c r="D818" s="84">
        <v>35.42</v>
      </c>
    </row>
    <row r="819" spans="1:4" s="82" customFormat="1" ht="13.5" x14ac:dyDescent="0.25">
      <c r="A819" s="83">
        <v>152225</v>
      </c>
      <c r="B819" s="83" t="s">
        <v>14554</v>
      </c>
      <c r="C819" s="83" t="s">
        <v>196</v>
      </c>
      <c r="D819" s="84">
        <v>35.42</v>
      </c>
    </row>
    <row r="820" spans="1:4" s="82" customFormat="1" ht="13.5" x14ac:dyDescent="0.25">
      <c r="A820" s="83">
        <v>152226</v>
      </c>
      <c r="B820" s="83" t="s">
        <v>14555</v>
      </c>
      <c r="C820" s="83" t="s">
        <v>196</v>
      </c>
      <c r="D820" s="84">
        <v>17.71</v>
      </c>
    </row>
    <row r="821" spans="1:4" s="82" customFormat="1" ht="13.5" x14ac:dyDescent="0.25">
      <c r="A821" s="83">
        <v>152227</v>
      </c>
      <c r="B821" s="83" t="s">
        <v>14556</v>
      </c>
      <c r="C821" s="83" t="s">
        <v>196</v>
      </c>
      <c r="D821" s="84">
        <v>17.71</v>
      </c>
    </row>
    <row r="822" spans="1:4" s="82" customFormat="1" ht="13.5" x14ac:dyDescent="0.25">
      <c r="A822" s="83">
        <v>152228</v>
      </c>
      <c r="B822" s="83" t="s">
        <v>14557</v>
      </c>
      <c r="C822" s="83" t="s">
        <v>196</v>
      </c>
      <c r="D822" s="84">
        <v>6.41</v>
      </c>
    </row>
    <row r="823" spans="1:4" s="82" customFormat="1" ht="13.5" x14ac:dyDescent="0.25">
      <c r="A823" s="83">
        <v>152229</v>
      </c>
      <c r="B823" s="83" t="s">
        <v>14558</v>
      </c>
      <c r="C823" s="83" t="s">
        <v>196</v>
      </c>
      <c r="D823" s="84">
        <v>1.5</v>
      </c>
    </row>
    <row r="824" spans="1:4" s="82" customFormat="1" ht="13.5" x14ac:dyDescent="0.25">
      <c r="A824" s="83">
        <v>152230</v>
      </c>
      <c r="B824" s="83" t="s">
        <v>14559</v>
      </c>
      <c r="C824" s="83" t="s">
        <v>196</v>
      </c>
      <c r="D824" s="84">
        <v>15.47</v>
      </c>
    </row>
    <row r="825" spans="1:4" s="82" customFormat="1" ht="13.5" x14ac:dyDescent="0.25">
      <c r="A825" s="83">
        <v>152231</v>
      </c>
      <c r="B825" s="83" t="s">
        <v>14560</v>
      </c>
      <c r="C825" s="83" t="s">
        <v>196</v>
      </c>
      <c r="D825" s="84">
        <v>30.94</v>
      </c>
    </row>
    <row r="826" spans="1:4" s="82" customFormat="1" ht="13.5" x14ac:dyDescent="0.25">
      <c r="A826" s="83">
        <v>152232</v>
      </c>
      <c r="B826" s="83" t="s">
        <v>14561</v>
      </c>
      <c r="C826" s="83" t="s">
        <v>196</v>
      </c>
      <c r="D826" s="84">
        <v>61.87</v>
      </c>
    </row>
    <row r="827" spans="1:4" s="82" customFormat="1" ht="13.5" x14ac:dyDescent="0.25">
      <c r="A827" s="83">
        <v>152233</v>
      </c>
      <c r="B827" s="83" t="s">
        <v>14562</v>
      </c>
      <c r="C827" s="83" t="s">
        <v>196</v>
      </c>
      <c r="D827" s="84">
        <v>363.97</v>
      </c>
    </row>
    <row r="828" spans="1:4" s="82" customFormat="1" ht="13.5" x14ac:dyDescent="0.25">
      <c r="A828" s="83">
        <v>152234</v>
      </c>
      <c r="B828" s="83" t="s">
        <v>14563</v>
      </c>
      <c r="C828" s="83" t="s">
        <v>196</v>
      </c>
      <c r="D828" s="84">
        <v>572.55999999999995</v>
      </c>
    </row>
    <row r="829" spans="1:4" s="82" customFormat="1" ht="13.5" x14ac:dyDescent="0.25">
      <c r="A829" s="83">
        <v>152235</v>
      </c>
      <c r="B829" s="83" t="s">
        <v>14564</v>
      </c>
      <c r="C829" s="83" t="s">
        <v>196</v>
      </c>
      <c r="D829" s="84">
        <v>1163.8</v>
      </c>
    </row>
    <row r="830" spans="1:4" s="82" customFormat="1" ht="13.5" x14ac:dyDescent="0.25">
      <c r="A830" s="83">
        <v>152236</v>
      </c>
      <c r="B830" s="83" t="s">
        <v>14565</v>
      </c>
      <c r="C830" s="83" t="s">
        <v>199</v>
      </c>
      <c r="D830" s="84">
        <v>1.97</v>
      </c>
    </row>
    <row r="831" spans="1:4" s="82" customFormat="1" ht="13.5" x14ac:dyDescent="0.25">
      <c r="A831" s="83">
        <v>152238</v>
      </c>
      <c r="B831" s="83" t="s">
        <v>14566</v>
      </c>
      <c r="C831" s="83" t="s">
        <v>196</v>
      </c>
      <c r="D831" s="84">
        <v>7.87</v>
      </c>
    </row>
    <row r="832" spans="1:4" s="82" customFormat="1" ht="13.5" x14ac:dyDescent="0.25">
      <c r="A832" s="83">
        <v>16</v>
      </c>
      <c r="B832" s="83" t="s">
        <v>14567</v>
      </c>
      <c r="C832" s="83"/>
      <c r="D832" s="84"/>
    </row>
    <row r="833" spans="1:4" s="82" customFormat="1" ht="13.5" x14ac:dyDescent="0.25">
      <c r="A833" s="83">
        <v>1601</v>
      </c>
      <c r="B833" s="83" t="s">
        <v>14568</v>
      </c>
      <c r="C833" s="83"/>
      <c r="D833" s="84"/>
    </row>
    <row r="834" spans="1:4" s="82" customFormat="1" ht="13.5" x14ac:dyDescent="0.25">
      <c r="A834" s="83">
        <v>160105</v>
      </c>
      <c r="B834" s="83" t="s">
        <v>14569</v>
      </c>
      <c r="C834" s="83" t="s">
        <v>196</v>
      </c>
      <c r="D834" s="84">
        <v>1517.89</v>
      </c>
    </row>
    <row r="835" spans="1:4" s="82" customFormat="1" ht="13.5" x14ac:dyDescent="0.25">
      <c r="A835" s="83">
        <v>160106</v>
      </c>
      <c r="B835" s="83" t="s">
        <v>14570</v>
      </c>
      <c r="C835" s="83" t="s">
        <v>196</v>
      </c>
      <c r="D835" s="84">
        <v>521.16</v>
      </c>
    </row>
    <row r="836" spans="1:4" s="82" customFormat="1" ht="13.5" x14ac:dyDescent="0.25">
      <c r="A836" s="83">
        <v>160108</v>
      </c>
      <c r="B836" s="83" t="s">
        <v>14571</v>
      </c>
      <c r="C836" s="83" t="s">
        <v>196</v>
      </c>
      <c r="D836" s="84">
        <v>144.66</v>
      </c>
    </row>
    <row r="837" spans="1:4" s="82" customFormat="1" ht="13.5" x14ac:dyDescent="0.25">
      <c r="A837" s="83">
        <v>160110</v>
      </c>
      <c r="B837" s="83" t="s">
        <v>14572</v>
      </c>
      <c r="C837" s="83" t="s">
        <v>196</v>
      </c>
      <c r="D837" s="84">
        <v>505.44</v>
      </c>
    </row>
    <row r="838" spans="1:4" s="82" customFormat="1" ht="13.5" x14ac:dyDescent="0.25">
      <c r="A838" s="83">
        <v>160111</v>
      </c>
      <c r="B838" s="83" t="s">
        <v>14573</v>
      </c>
      <c r="C838" s="83" t="s">
        <v>196</v>
      </c>
      <c r="D838" s="84">
        <v>1100.26</v>
      </c>
    </row>
    <row r="839" spans="1:4" s="82" customFormat="1" ht="13.5" x14ac:dyDescent="0.25">
      <c r="A839" s="83">
        <v>160115</v>
      </c>
      <c r="B839" s="83" t="s">
        <v>14574</v>
      </c>
      <c r="C839" s="83" t="s">
        <v>199</v>
      </c>
      <c r="D839" s="84">
        <v>29.38</v>
      </c>
    </row>
    <row r="840" spans="1:4" s="82" customFormat="1" ht="13.5" x14ac:dyDescent="0.25">
      <c r="A840" s="83">
        <v>160120</v>
      </c>
      <c r="B840" s="83" t="s">
        <v>14575</v>
      </c>
      <c r="C840" s="83" t="s">
        <v>196</v>
      </c>
      <c r="D840" s="84">
        <v>55.56</v>
      </c>
    </row>
    <row r="841" spans="1:4" s="82" customFormat="1" ht="13.5" x14ac:dyDescent="0.25">
      <c r="A841" s="83">
        <v>160121</v>
      </c>
      <c r="B841" s="83" t="s">
        <v>14576</v>
      </c>
      <c r="C841" s="83" t="s">
        <v>196</v>
      </c>
      <c r="D841" s="84">
        <v>837.72</v>
      </c>
    </row>
    <row r="842" spans="1:4" s="82" customFormat="1" ht="13.5" x14ac:dyDescent="0.25">
      <c r="A842" s="83">
        <v>160122</v>
      </c>
      <c r="B842" s="83" t="s">
        <v>14577</v>
      </c>
      <c r="C842" s="83" t="s">
        <v>196</v>
      </c>
      <c r="D842" s="84">
        <v>1586.77</v>
      </c>
    </row>
    <row r="843" spans="1:4" s="82" customFormat="1" ht="13.5" x14ac:dyDescent="0.25">
      <c r="A843" s="83">
        <v>160123</v>
      </c>
      <c r="B843" s="83" t="s">
        <v>14578</v>
      </c>
      <c r="C843" s="83" t="s">
        <v>196</v>
      </c>
      <c r="D843" s="84">
        <v>2430.2600000000002</v>
      </c>
    </row>
    <row r="844" spans="1:4" s="82" customFormat="1" ht="13.5" x14ac:dyDescent="0.25">
      <c r="A844" s="83">
        <v>160124</v>
      </c>
      <c r="B844" s="83" t="s">
        <v>14579</v>
      </c>
      <c r="C844" s="83" t="s">
        <v>199</v>
      </c>
      <c r="D844" s="84">
        <v>21.66</v>
      </c>
    </row>
    <row r="845" spans="1:4" s="82" customFormat="1" ht="13.5" x14ac:dyDescent="0.25">
      <c r="A845" s="83">
        <v>160125</v>
      </c>
      <c r="B845" s="83" t="s">
        <v>14580</v>
      </c>
      <c r="C845" s="83" t="s">
        <v>199</v>
      </c>
      <c r="D845" s="84">
        <v>94.37</v>
      </c>
    </row>
    <row r="846" spans="1:4" s="82" customFormat="1" ht="13.5" x14ac:dyDescent="0.25">
      <c r="A846" s="83">
        <v>160126</v>
      </c>
      <c r="B846" s="83" t="s">
        <v>14581</v>
      </c>
      <c r="C846" s="83" t="s">
        <v>199</v>
      </c>
      <c r="D846" s="84">
        <v>38.08</v>
      </c>
    </row>
    <row r="847" spans="1:4" s="82" customFormat="1" ht="13.5" x14ac:dyDescent="0.25">
      <c r="A847" s="83">
        <v>1602</v>
      </c>
      <c r="B847" s="83" t="s">
        <v>14582</v>
      </c>
      <c r="C847" s="83"/>
      <c r="D847" s="84"/>
    </row>
    <row r="848" spans="1:4" s="82" customFormat="1" ht="13.5" x14ac:dyDescent="0.25">
      <c r="A848" s="83">
        <v>160207</v>
      </c>
      <c r="B848" s="83" t="s">
        <v>14583</v>
      </c>
      <c r="C848" s="83" t="s">
        <v>196</v>
      </c>
      <c r="D848" s="84">
        <v>8751.15</v>
      </c>
    </row>
    <row r="849" spans="1:4" s="82" customFormat="1" ht="13.5" x14ac:dyDescent="0.25">
      <c r="A849" s="83">
        <v>160208</v>
      </c>
      <c r="B849" s="83" t="s">
        <v>14584</v>
      </c>
      <c r="C849" s="83" t="s">
        <v>196</v>
      </c>
      <c r="D849" s="84">
        <v>15551.57</v>
      </c>
    </row>
    <row r="850" spans="1:4" s="82" customFormat="1" ht="13.5" x14ac:dyDescent="0.25">
      <c r="A850" s="83">
        <v>1603</v>
      </c>
      <c r="B850" s="83" t="s">
        <v>14585</v>
      </c>
      <c r="C850" s="83"/>
      <c r="D850" s="84"/>
    </row>
    <row r="851" spans="1:4" s="82" customFormat="1" ht="13.5" x14ac:dyDescent="0.25">
      <c r="A851" s="83">
        <v>160303</v>
      </c>
      <c r="B851" s="83" t="s">
        <v>14586</v>
      </c>
      <c r="C851" s="83" t="s">
        <v>196</v>
      </c>
      <c r="D851" s="84">
        <v>482.22</v>
      </c>
    </row>
    <row r="852" spans="1:4" s="82" customFormat="1" ht="13.5" x14ac:dyDescent="0.25">
      <c r="A852" s="83">
        <v>160304</v>
      </c>
      <c r="B852" s="83" t="s">
        <v>14587</v>
      </c>
      <c r="C852" s="83" t="s">
        <v>196</v>
      </c>
      <c r="D852" s="84">
        <v>924.94</v>
      </c>
    </row>
    <row r="853" spans="1:4" s="82" customFormat="1" ht="13.5" x14ac:dyDescent="0.25">
      <c r="A853" s="83">
        <v>160305</v>
      </c>
      <c r="B853" s="83" t="s">
        <v>14588</v>
      </c>
      <c r="C853" s="83" t="s">
        <v>199</v>
      </c>
      <c r="D853" s="84">
        <v>98.54</v>
      </c>
    </row>
    <row r="854" spans="1:4" s="82" customFormat="1" ht="13.5" x14ac:dyDescent="0.25">
      <c r="A854" s="83">
        <v>160308</v>
      </c>
      <c r="B854" s="83" t="s">
        <v>14589</v>
      </c>
      <c r="C854" s="83" t="s">
        <v>199</v>
      </c>
      <c r="D854" s="84">
        <v>75.7</v>
      </c>
    </row>
    <row r="855" spans="1:4" s="82" customFormat="1" ht="13.5" x14ac:dyDescent="0.25">
      <c r="A855" s="83">
        <v>160309</v>
      </c>
      <c r="B855" s="83" t="s">
        <v>14590</v>
      </c>
      <c r="C855" s="83" t="s">
        <v>196</v>
      </c>
      <c r="D855" s="84">
        <v>125.34</v>
      </c>
    </row>
    <row r="856" spans="1:4" s="82" customFormat="1" ht="13.5" x14ac:dyDescent="0.25">
      <c r="A856" s="83">
        <v>160310</v>
      </c>
      <c r="B856" s="83" t="s">
        <v>14591</v>
      </c>
      <c r="C856" s="83" t="s">
        <v>196</v>
      </c>
      <c r="D856" s="84">
        <v>60.09</v>
      </c>
    </row>
    <row r="857" spans="1:4" s="82" customFormat="1" ht="13.5" x14ac:dyDescent="0.25">
      <c r="A857" s="83">
        <v>160311</v>
      </c>
      <c r="B857" s="83" t="s">
        <v>14452</v>
      </c>
      <c r="C857" s="83" t="s">
        <v>196</v>
      </c>
      <c r="D857" s="84">
        <v>260.74</v>
      </c>
    </row>
    <row r="858" spans="1:4" s="82" customFormat="1" ht="13.5" x14ac:dyDescent="0.25">
      <c r="A858" s="83">
        <v>160312</v>
      </c>
      <c r="B858" s="83" t="s">
        <v>14592</v>
      </c>
      <c r="C858" s="83" t="s">
        <v>196</v>
      </c>
      <c r="D858" s="84">
        <v>45.42</v>
      </c>
    </row>
    <row r="859" spans="1:4" s="82" customFormat="1" ht="13.5" x14ac:dyDescent="0.25">
      <c r="A859" s="83">
        <v>160313</v>
      </c>
      <c r="B859" s="83" t="s">
        <v>14593</v>
      </c>
      <c r="C859" s="83" t="s">
        <v>196</v>
      </c>
      <c r="D859" s="84">
        <v>58.89</v>
      </c>
    </row>
    <row r="860" spans="1:4" s="82" customFormat="1" ht="13.5" x14ac:dyDescent="0.25">
      <c r="A860" s="83">
        <v>160314</v>
      </c>
      <c r="B860" s="83" t="s">
        <v>14594</v>
      </c>
      <c r="C860" s="83" t="s">
        <v>196</v>
      </c>
      <c r="D860" s="84">
        <v>914.18</v>
      </c>
    </row>
    <row r="861" spans="1:4" s="82" customFormat="1" ht="13.5" x14ac:dyDescent="0.25">
      <c r="A861" s="83">
        <v>160315</v>
      </c>
      <c r="B861" s="83" t="s">
        <v>14595</v>
      </c>
      <c r="C861" s="83" t="s">
        <v>196</v>
      </c>
      <c r="D861" s="84">
        <v>1250.07</v>
      </c>
    </row>
    <row r="862" spans="1:4" s="82" customFormat="1" ht="13.5" x14ac:dyDescent="0.25">
      <c r="A862" s="83">
        <v>160316</v>
      </c>
      <c r="B862" s="83" t="s">
        <v>14596</v>
      </c>
      <c r="C862" s="83" t="s">
        <v>196</v>
      </c>
      <c r="D862" s="84">
        <v>89.57</v>
      </c>
    </row>
    <row r="863" spans="1:4" s="82" customFormat="1" ht="13.5" x14ac:dyDescent="0.25">
      <c r="A863" s="83">
        <v>160317</v>
      </c>
      <c r="B863" s="83" t="s">
        <v>14597</v>
      </c>
      <c r="C863" s="83" t="s">
        <v>199</v>
      </c>
      <c r="D863" s="84">
        <v>75.7</v>
      </c>
    </row>
    <row r="864" spans="1:4" s="82" customFormat="1" ht="13.5" x14ac:dyDescent="0.25">
      <c r="A864" s="83">
        <v>160318</v>
      </c>
      <c r="B864" s="83" t="s">
        <v>14598</v>
      </c>
      <c r="C864" s="83" t="s">
        <v>199</v>
      </c>
      <c r="D864" s="84">
        <v>50.87</v>
      </c>
    </row>
    <row r="865" spans="1:4" s="82" customFormat="1" ht="13.5" x14ac:dyDescent="0.25">
      <c r="A865" s="83">
        <v>160319</v>
      </c>
      <c r="B865" s="83" t="s">
        <v>14599</v>
      </c>
      <c r="C865" s="83" t="s">
        <v>196</v>
      </c>
      <c r="D865" s="84">
        <v>10.71</v>
      </c>
    </row>
    <row r="866" spans="1:4" s="82" customFormat="1" ht="13.5" x14ac:dyDescent="0.25">
      <c r="A866" s="83">
        <v>160321</v>
      </c>
      <c r="B866" s="83" t="s">
        <v>14600</v>
      </c>
      <c r="C866" s="83" t="s">
        <v>196</v>
      </c>
      <c r="D866" s="84">
        <v>132.16</v>
      </c>
    </row>
    <row r="867" spans="1:4" s="82" customFormat="1" ht="13.5" x14ac:dyDescent="0.25">
      <c r="A867" s="83">
        <v>160322</v>
      </c>
      <c r="B867" s="83" t="s">
        <v>14601</v>
      </c>
      <c r="C867" s="83" t="s">
        <v>196</v>
      </c>
      <c r="D867" s="84">
        <v>6.24</v>
      </c>
    </row>
    <row r="868" spans="1:4" s="82" customFormat="1" ht="13.5" x14ac:dyDescent="0.25">
      <c r="A868" s="83">
        <v>160323</v>
      </c>
      <c r="B868" s="83" t="s">
        <v>14602</v>
      </c>
      <c r="C868" s="83" t="s">
        <v>196</v>
      </c>
      <c r="D868" s="84">
        <v>11.92</v>
      </c>
    </row>
    <row r="869" spans="1:4" s="82" customFormat="1" ht="13.5" x14ac:dyDescent="0.25">
      <c r="A869" s="83">
        <v>160324</v>
      </c>
      <c r="B869" s="83" t="s">
        <v>14603</v>
      </c>
      <c r="C869" s="83" t="s">
        <v>196</v>
      </c>
      <c r="D869" s="84">
        <v>248.54</v>
      </c>
    </row>
    <row r="870" spans="1:4" s="82" customFormat="1" ht="13.5" x14ac:dyDescent="0.25">
      <c r="A870" s="83">
        <v>160325</v>
      </c>
      <c r="B870" s="83" t="s">
        <v>14604</v>
      </c>
      <c r="C870" s="83" t="s">
        <v>196</v>
      </c>
      <c r="D870" s="84">
        <v>575.75</v>
      </c>
    </row>
    <row r="871" spans="1:4" s="82" customFormat="1" ht="13.5" x14ac:dyDescent="0.25">
      <c r="A871" s="83">
        <v>160326</v>
      </c>
      <c r="B871" s="83" t="s">
        <v>14605</v>
      </c>
      <c r="C871" s="83" t="s">
        <v>199</v>
      </c>
      <c r="D871" s="84">
        <v>44.23</v>
      </c>
    </row>
    <row r="872" spans="1:4" s="82" customFormat="1" ht="13.5" x14ac:dyDescent="0.25">
      <c r="A872" s="83">
        <v>160327</v>
      </c>
      <c r="B872" s="83" t="s">
        <v>14606</v>
      </c>
      <c r="C872" s="83" t="s">
        <v>199</v>
      </c>
      <c r="D872" s="84">
        <v>44.13</v>
      </c>
    </row>
    <row r="873" spans="1:4" s="82" customFormat="1" ht="13.5" x14ac:dyDescent="0.25">
      <c r="A873" s="83">
        <v>160328</v>
      </c>
      <c r="B873" s="83" t="s">
        <v>14607</v>
      </c>
      <c r="C873" s="83" t="s">
        <v>196</v>
      </c>
      <c r="D873" s="84">
        <v>33.06</v>
      </c>
    </row>
    <row r="874" spans="1:4" s="82" customFormat="1" ht="13.5" x14ac:dyDescent="0.25">
      <c r="A874" s="83">
        <v>160329</v>
      </c>
      <c r="B874" s="83" t="s">
        <v>14608</v>
      </c>
      <c r="C874" s="83" t="s">
        <v>196</v>
      </c>
      <c r="D874" s="84">
        <v>23.99</v>
      </c>
    </row>
    <row r="875" spans="1:4" s="82" customFormat="1" ht="13.5" x14ac:dyDescent="0.25">
      <c r="A875" s="83">
        <v>160330</v>
      </c>
      <c r="B875" s="83" t="s">
        <v>14609</v>
      </c>
      <c r="C875" s="83" t="s">
        <v>196</v>
      </c>
      <c r="D875" s="84">
        <v>12.2</v>
      </c>
    </row>
    <row r="876" spans="1:4" s="82" customFormat="1" ht="13.5" x14ac:dyDescent="0.25">
      <c r="A876" s="83">
        <v>160331</v>
      </c>
      <c r="B876" s="83" t="s">
        <v>14610</v>
      </c>
      <c r="C876" s="83" t="s">
        <v>196</v>
      </c>
      <c r="D876" s="84">
        <v>37.1</v>
      </c>
    </row>
    <row r="877" spans="1:4" s="82" customFormat="1" ht="13.5" x14ac:dyDescent="0.25">
      <c r="A877" s="83">
        <v>160332</v>
      </c>
      <c r="B877" s="83" t="s">
        <v>14611</v>
      </c>
      <c r="C877" s="83" t="s">
        <v>199</v>
      </c>
      <c r="D877" s="84">
        <v>37.880000000000003</v>
      </c>
    </row>
    <row r="878" spans="1:4" s="82" customFormat="1" ht="13.5" x14ac:dyDescent="0.25">
      <c r="A878" s="83">
        <v>160333</v>
      </c>
      <c r="B878" s="83" t="s">
        <v>14612</v>
      </c>
      <c r="C878" s="83" t="s">
        <v>199</v>
      </c>
      <c r="D878" s="84">
        <v>87.84</v>
      </c>
    </row>
    <row r="879" spans="1:4" s="82" customFormat="1" ht="13.5" x14ac:dyDescent="0.25">
      <c r="A879" s="83">
        <v>160334</v>
      </c>
      <c r="B879" s="83" t="s">
        <v>14613</v>
      </c>
      <c r="C879" s="83" t="s">
        <v>196</v>
      </c>
      <c r="D879" s="84">
        <v>43.17</v>
      </c>
    </row>
    <row r="880" spans="1:4" s="82" customFormat="1" ht="13.5" x14ac:dyDescent="0.25">
      <c r="A880" s="83">
        <v>160335</v>
      </c>
      <c r="B880" s="83" t="s">
        <v>14614</v>
      </c>
      <c r="C880" s="83" t="s">
        <v>199</v>
      </c>
      <c r="D880" s="84">
        <v>55.97</v>
      </c>
    </row>
    <row r="881" spans="1:4" s="82" customFormat="1" ht="13.5" x14ac:dyDescent="0.25">
      <c r="A881" s="83">
        <v>1606</v>
      </c>
      <c r="B881" s="83" t="s">
        <v>14615</v>
      </c>
      <c r="C881" s="83"/>
      <c r="D881" s="84"/>
    </row>
    <row r="882" spans="1:4" s="82" customFormat="1" ht="13.5" x14ac:dyDescent="0.25">
      <c r="A882" s="83">
        <v>160602</v>
      </c>
      <c r="B882" s="83" t="s">
        <v>14616</v>
      </c>
      <c r="C882" s="83" t="s">
        <v>196</v>
      </c>
      <c r="D882" s="84">
        <v>1722.8</v>
      </c>
    </row>
    <row r="883" spans="1:4" s="82" customFormat="1" ht="13.5" x14ac:dyDescent="0.25">
      <c r="A883" s="83">
        <v>160603</v>
      </c>
      <c r="B883" s="83" t="s">
        <v>14617</v>
      </c>
      <c r="C883" s="83" t="s">
        <v>196</v>
      </c>
      <c r="D883" s="84">
        <v>752.46</v>
      </c>
    </row>
    <row r="884" spans="1:4" s="82" customFormat="1" ht="13.5" x14ac:dyDescent="0.25">
      <c r="A884" s="83">
        <v>160604</v>
      </c>
      <c r="B884" s="83" t="s">
        <v>14618</v>
      </c>
      <c r="C884" s="83" t="s">
        <v>196</v>
      </c>
      <c r="D884" s="84">
        <v>216.99</v>
      </c>
    </row>
    <row r="885" spans="1:4" s="82" customFormat="1" ht="13.5" x14ac:dyDescent="0.25">
      <c r="A885" s="83">
        <v>160605</v>
      </c>
      <c r="B885" s="83" t="s">
        <v>14619</v>
      </c>
      <c r="C885" s="83" t="s">
        <v>196</v>
      </c>
      <c r="D885" s="84">
        <v>235.58</v>
      </c>
    </row>
    <row r="886" spans="1:4" s="82" customFormat="1" ht="13.5" x14ac:dyDescent="0.25">
      <c r="A886" s="83">
        <v>160606</v>
      </c>
      <c r="B886" s="83" t="s">
        <v>14620</v>
      </c>
      <c r="C886" s="83" t="s">
        <v>196</v>
      </c>
      <c r="D886" s="84">
        <v>682.73</v>
      </c>
    </row>
    <row r="887" spans="1:4" s="82" customFormat="1" ht="13.5" x14ac:dyDescent="0.25">
      <c r="A887" s="83">
        <v>160607</v>
      </c>
      <c r="B887" s="83" t="s">
        <v>14621</v>
      </c>
      <c r="C887" s="83" t="s">
        <v>196</v>
      </c>
      <c r="D887" s="84">
        <v>215.82</v>
      </c>
    </row>
    <row r="888" spans="1:4" s="82" customFormat="1" ht="13.5" x14ac:dyDescent="0.25">
      <c r="A888" s="83">
        <v>160608</v>
      </c>
      <c r="B888" s="83" t="s">
        <v>14622</v>
      </c>
      <c r="C888" s="83" t="s">
        <v>196</v>
      </c>
      <c r="D888" s="84">
        <v>356.84</v>
      </c>
    </row>
    <row r="889" spans="1:4" s="82" customFormat="1" ht="13.5" x14ac:dyDescent="0.25">
      <c r="A889" s="83">
        <v>160612</v>
      </c>
      <c r="B889" s="83" t="s">
        <v>14623</v>
      </c>
      <c r="C889" s="83" t="s">
        <v>196</v>
      </c>
      <c r="D889" s="84">
        <v>25.42</v>
      </c>
    </row>
    <row r="890" spans="1:4" s="82" customFormat="1" ht="13.5" x14ac:dyDescent="0.25">
      <c r="A890" s="83">
        <v>160613</v>
      </c>
      <c r="B890" s="83" t="s">
        <v>14624</v>
      </c>
      <c r="C890" s="83" t="s">
        <v>196</v>
      </c>
      <c r="D890" s="84">
        <v>237.77</v>
      </c>
    </row>
    <row r="891" spans="1:4" s="82" customFormat="1" ht="13.5" x14ac:dyDescent="0.25">
      <c r="A891" s="83">
        <v>160625</v>
      </c>
      <c r="B891" s="83" t="s">
        <v>14625</v>
      </c>
      <c r="C891" s="83" t="s">
        <v>196</v>
      </c>
      <c r="D891" s="84">
        <v>769.07</v>
      </c>
    </row>
    <row r="892" spans="1:4" s="82" customFormat="1" ht="13.5" x14ac:dyDescent="0.25">
      <c r="A892" s="83">
        <v>160626</v>
      </c>
      <c r="B892" s="83" t="s">
        <v>14626</v>
      </c>
      <c r="C892" s="83" t="s">
        <v>196</v>
      </c>
      <c r="D892" s="84">
        <v>1728.54</v>
      </c>
    </row>
    <row r="893" spans="1:4" s="82" customFormat="1" ht="13.5" x14ac:dyDescent="0.25">
      <c r="A893" s="83">
        <v>160627</v>
      </c>
      <c r="B893" s="83" t="s">
        <v>14627</v>
      </c>
      <c r="C893" s="83" t="s">
        <v>196</v>
      </c>
      <c r="D893" s="84">
        <v>1759.7</v>
      </c>
    </row>
    <row r="894" spans="1:4" s="82" customFormat="1" ht="13.5" x14ac:dyDescent="0.25">
      <c r="A894" s="83">
        <v>160628</v>
      </c>
      <c r="B894" s="83" t="s">
        <v>14628</v>
      </c>
      <c r="C894" s="83" t="s">
        <v>196</v>
      </c>
      <c r="D894" s="84">
        <v>2494.36</v>
      </c>
    </row>
    <row r="895" spans="1:4" s="82" customFormat="1" ht="13.5" x14ac:dyDescent="0.25">
      <c r="A895" s="83">
        <v>160629</v>
      </c>
      <c r="B895" s="83" t="s">
        <v>14629</v>
      </c>
      <c r="C895" s="83" t="s">
        <v>199</v>
      </c>
      <c r="D895" s="84">
        <v>110.15</v>
      </c>
    </row>
    <row r="896" spans="1:4" s="82" customFormat="1" ht="13.5" x14ac:dyDescent="0.25">
      <c r="A896" s="83">
        <v>160630</v>
      </c>
      <c r="B896" s="83" t="s">
        <v>14630</v>
      </c>
      <c r="C896" s="83" t="s">
        <v>199</v>
      </c>
      <c r="D896" s="84">
        <v>146.55000000000001</v>
      </c>
    </row>
    <row r="897" spans="1:4" s="82" customFormat="1" ht="13.5" x14ac:dyDescent="0.25">
      <c r="A897" s="83">
        <v>160631</v>
      </c>
      <c r="B897" s="83" t="s">
        <v>14631</v>
      </c>
      <c r="C897" s="83" t="s">
        <v>199</v>
      </c>
      <c r="D897" s="84">
        <v>165.28</v>
      </c>
    </row>
    <row r="898" spans="1:4" s="82" customFormat="1" ht="13.5" x14ac:dyDescent="0.25">
      <c r="A898" s="83">
        <v>160632</v>
      </c>
      <c r="B898" s="83" t="s">
        <v>14632</v>
      </c>
      <c r="C898" s="83" t="s">
        <v>199</v>
      </c>
      <c r="D898" s="84">
        <v>235.96</v>
      </c>
    </row>
    <row r="899" spans="1:4" s="82" customFormat="1" ht="13.5" x14ac:dyDescent="0.25">
      <c r="A899" s="83">
        <v>160633</v>
      </c>
      <c r="B899" s="83" t="s">
        <v>14633</v>
      </c>
      <c r="C899" s="83" t="s">
        <v>196</v>
      </c>
      <c r="D899" s="84">
        <v>233.42</v>
      </c>
    </row>
    <row r="900" spans="1:4" s="82" customFormat="1" ht="13.5" x14ac:dyDescent="0.25">
      <c r="A900" s="83">
        <v>160634</v>
      </c>
      <c r="B900" s="83" t="s">
        <v>14634</v>
      </c>
      <c r="C900" s="83" t="s">
        <v>196</v>
      </c>
      <c r="D900" s="84">
        <v>421.14</v>
      </c>
    </row>
    <row r="901" spans="1:4" s="82" customFormat="1" ht="13.5" x14ac:dyDescent="0.25">
      <c r="A901" s="83">
        <v>160635</v>
      </c>
      <c r="B901" s="83" t="s">
        <v>14635</v>
      </c>
      <c r="C901" s="83" t="s">
        <v>196</v>
      </c>
      <c r="D901" s="84">
        <v>584.45000000000005</v>
      </c>
    </row>
    <row r="902" spans="1:4" s="82" customFormat="1" ht="13.5" x14ac:dyDescent="0.25">
      <c r="A902" s="83">
        <v>160636</v>
      </c>
      <c r="B902" s="83" t="s">
        <v>14636</v>
      </c>
      <c r="C902" s="83" t="s">
        <v>196</v>
      </c>
      <c r="D902" s="84">
        <v>1043.24</v>
      </c>
    </row>
    <row r="903" spans="1:4" s="82" customFormat="1" ht="13.5" x14ac:dyDescent="0.25">
      <c r="A903" s="83">
        <v>160637</v>
      </c>
      <c r="B903" s="83" t="s">
        <v>14637</v>
      </c>
      <c r="C903" s="83" t="s">
        <v>196</v>
      </c>
      <c r="D903" s="84">
        <v>84.93</v>
      </c>
    </row>
    <row r="904" spans="1:4" s="82" customFormat="1" ht="13.5" x14ac:dyDescent="0.25">
      <c r="A904" s="83">
        <v>160638</v>
      </c>
      <c r="B904" s="83" t="s">
        <v>14638</v>
      </c>
      <c r="C904" s="83" t="s">
        <v>196</v>
      </c>
      <c r="D904" s="84">
        <v>123.18</v>
      </c>
    </row>
    <row r="905" spans="1:4" s="82" customFormat="1" ht="13.5" x14ac:dyDescent="0.25">
      <c r="A905" s="83">
        <v>160639</v>
      </c>
      <c r="B905" s="83" t="s">
        <v>14639</v>
      </c>
      <c r="C905" s="83" t="s">
        <v>196</v>
      </c>
      <c r="D905" s="84">
        <v>203.78</v>
      </c>
    </row>
    <row r="906" spans="1:4" s="82" customFormat="1" ht="13.5" x14ac:dyDescent="0.25">
      <c r="A906" s="83">
        <v>160640</v>
      </c>
      <c r="B906" s="83" t="s">
        <v>14640</v>
      </c>
      <c r="C906" s="83" t="s">
        <v>196</v>
      </c>
      <c r="D906" s="84">
        <v>344.61</v>
      </c>
    </row>
    <row r="907" spans="1:4" s="82" customFormat="1" ht="13.5" x14ac:dyDescent="0.25">
      <c r="A907" s="83">
        <v>160641</v>
      </c>
      <c r="B907" s="83" t="s">
        <v>14641</v>
      </c>
      <c r="C907" s="83" t="s">
        <v>196</v>
      </c>
      <c r="D907" s="84">
        <v>64.22</v>
      </c>
    </row>
    <row r="908" spans="1:4" s="82" customFormat="1" ht="13.5" x14ac:dyDescent="0.25">
      <c r="A908" s="83">
        <v>160642</v>
      </c>
      <c r="B908" s="83" t="s">
        <v>14642</v>
      </c>
      <c r="C908" s="83" t="s">
        <v>196</v>
      </c>
      <c r="D908" s="84">
        <v>95.82</v>
      </c>
    </row>
    <row r="909" spans="1:4" s="82" customFormat="1" ht="13.5" x14ac:dyDescent="0.25">
      <c r="A909" s="83">
        <v>160643</v>
      </c>
      <c r="B909" s="83" t="s">
        <v>14643</v>
      </c>
      <c r="C909" s="83" t="s">
        <v>196</v>
      </c>
      <c r="D909" s="84">
        <v>133.12</v>
      </c>
    </row>
    <row r="910" spans="1:4" s="82" customFormat="1" ht="13.5" x14ac:dyDescent="0.25">
      <c r="A910" s="83">
        <v>160644</v>
      </c>
      <c r="B910" s="83" t="s">
        <v>14644</v>
      </c>
      <c r="C910" s="83" t="s">
        <v>196</v>
      </c>
      <c r="D910" s="84">
        <v>221.72</v>
      </c>
    </row>
    <row r="911" spans="1:4" s="82" customFormat="1" ht="13.5" x14ac:dyDescent="0.25">
      <c r="A911" s="83">
        <v>160645</v>
      </c>
      <c r="B911" s="83" t="s">
        <v>14645</v>
      </c>
      <c r="C911" s="83" t="s">
        <v>196</v>
      </c>
      <c r="D911" s="84">
        <v>63.59</v>
      </c>
    </row>
    <row r="912" spans="1:4" s="82" customFormat="1" ht="13.5" x14ac:dyDescent="0.25">
      <c r="A912" s="83">
        <v>160646</v>
      </c>
      <c r="B912" s="83" t="s">
        <v>14646</v>
      </c>
      <c r="C912" s="83" t="s">
        <v>196</v>
      </c>
      <c r="D912" s="84">
        <v>102.09</v>
      </c>
    </row>
    <row r="913" spans="1:4" s="82" customFormat="1" ht="13.5" x14ac:dyDescent="0.25">
      <c r="A913" s="83">
        <v>160647</v>
      </c>
      <c r="B913" s="83" t="s">
        <v>14647</v>
      </c>
      <c r="C913" s="83" t="s">
        <v>196</v>
      </c>
      <c r="D913" s="84">
        <v>151.75</v>
      </c>
    </row>
    <row r="914" spans="1:4" s="82" customFormat="1" ht="13.5" x14ac:dyDescent="0.25">
      <c r="A914" s="83">
        <v>160648</v>
      </c>
      <c r="B914" s="83" t="s">
        <v>14648</v>
      </c>
      <c r="C914" s="83" t="s">
        <v>196</v>
      </c>
      <c r="D914" s="84">
        <v>249.92</v>
      </c>
    </row>
    <row r="915" spans="1:4" s="82" customFormat="1" ht="13.5" x14ac:dyDescent="0.25">
      <c r="A915" s="83">
        <v>160649</v>
      </c>
      <c r="B915" s="83" t="s">
        <v>14649</v>
      </c>
      <c r="C915" s="83" t="s">
        <v>196</v>
      </c>
      <c r="D915" s="84">
        <v>435.87</v>
      </c>
    </row>
    <row r="916" spans="1:4" s="82" customFormat="1" ht="13.5" x14ac:dyDescent="0.25">
      <c r="A916" s="83">
        <v>160650</v>
      </c>
      <c r="B916" s="83" t="s">
        <v>14650</v>
      </c>
      <c r="C916" s="83" t="s">
        <v>196</v>
      </c>
      <c r="D916" s="84">
        <v>624.69000000000005</v>
      </c>
    </row>
    <row r="917" spans="1:4" s="82" customFormat="1" ht="13.5" x14ac:dyDescent="0.25">
      <c r="A917" s="83">
        <v>160651</v>
      </c>
      <c r="B917" s="83" t="s">
        <v>14651</v>
      </c>
      <c r="C917" s="83" t="s">
        <v>196</v>
      </c>
      <c r="D917" s="84">
        <v>784.75</v>
      </c>
    </row>
    <row r="918" spans="1:4" s="82" customFormat="1" ht="13.5" x14ac:dyDescent="0.25">
      <c r="A918" s="83">
        <v>160652</v>
      </c>
      <c r="B918" s="83" t="s">
        <v>14652</v>
      </c>
      <c r="C918" s="83" t="s">
        <v>196</v>
      </c>
      <c r="D918" s="84">
        <v>1260.2</v>
      </c>
    </row>
    <row r="919" spans="1:4" s="82" customFormat="1" ht="13.5" x14ac:dyDescent="0.25">
      <c r="A919" s="83">
        <v>160653</v>
      </c>
      <c r="B919" s="83" t="s">
        <v>14653</v>
      </c>
      <c r="C919" s="83" t="s">
        <v>196</v>
      </c>
      <c r="D919" s="84">
        <v>322.57</v>
      </c>
    </row>
    <row r="920" spans="1:4" s="82" customFormat="1" ht="13.5" x14ac:dyDescent="0.25">
      <c r="A920" s="83">
        <v>160654</v>
      </c>
      <c r="B920" s="83" t="s">
        <v>14654</v>
      </c>
      <c r="C920" s="83" t="s">
        <v>196</v>
      </c>
      <c r="D920" s="84">
        <v>417.96</v>
      </c>
    </row>
    <row r="921" spans="1:4" s="82" customFormat="1" ht="13.5" x14ac:dyDescent="0.25">
      <c r="A921" s="83">
        <v>160655</v>
      </c>
      <c r="B921" s="83" t="s">
        <v>14655</v>
      </c>
      <c r="C921" s="83" t="s">
        <v>196</v>
      </c>
      <c r="D921" s="84">
        <v>640.77</v>
      </c>
    </row>
    <row r="922" spans="1:4" s="82" customFormat="1" ht="13.5" x14ac:dyDescent="0.25">
      <c r="A922" s="83">
        <v>160656</v>
      </c>
      <c r="B922" s="83" t="s">
        <v>14656</v>
      </c>
      <c r="C922" s="83" t="s">
        <v>196</v>
      </c>
      <c r="D922" s="84">
        <v>1174.26</v>
      </c>
    </row>
    <row r="923" spans="1:4" s="82" customFormat="1" ht="13.5" x14ac:dyDescent="0.25">
      <c r="A923" s="83">
        <v>160657</v>
      </c>
      <c r="B923" s="83" t="s">
        <v>14657</v>
      </c>
      <c r="C923" s="83" t="s">
        <v>196</v>
      </c>
      <c r="D923" s="84">
        <v>132.83000000000001</v>
      </c>
    </row>
    <row r="924" spans="1:4" s="82" customFormat="1" ht="13.5" x14ac:dyDescent="0.25">
      <c r="A924" s="83">
        <v>160658</v>
      </c>
      <c r="B924" s="83" t="s">
        <v>14658</v>
      </c>
      <c r="C924" s="83" t="s">
        <v>196</v>
      </c>
      <c r="D924" s="84">
        <v>189.18</v>
      </c>
    </row>
    <row r="925" spans="1:4" s="82" customFormat="1" ht="13.5" x14ac:dyDescent="0.25">
      <c r="A925" s="83">
        <v>160659</v>
      </c>
      <c r="B925" s="83" t="s">
        <v>14659</v>
      </c>
      <c r="C925" s="83" t="s">
        <v>196</v>
      </c>
      <c r="D925" s="84">
        <v>211.68</v>
      </c>
    </row>
    <row r="926" spans="1:4" s="82" customFormat="1" ht="13.5" x14ac:dyDescent="0.25">
      <c r="A926" s="83">
        <v>160660</v>
      </c>
      <c r="B926" s="83" t="s">
        <v>14660</v>
      </c>
      <c r="C926" s="83" t="s">
        <v>196</v>
      </c>
      <c r="D926" s="84">
        <v>144.38999999999999</v>
      </c>
    </row>
    <row r="927" spans="1:4" s="82" customFormat="1" ht="13.5" x14ac:dyDescent="0.25">
      <c r="A927" s="83">
        <v>160661</v>
      </c>
      <c r="B927" s="83" t="s">
        <v>14661</v>
      </c>
      <c r="C927" s="83" t="s">
        <v>196</v>
      </c>
      <c r="D927" s="84">
        <v>203.64</v>
      </c>
    </row>
    <row r="928" spans="1:4" s="82" customFormat="1" ht="13.5" x14ac:dyDescent="0.25">
      <c r="A928" s="83">
        <v>160662</v>
      </c>
      <c r="B928" s="83" t="s">
        <v>14662</v>
      </c>
      <c r="C928" s="83" t="s">
        <v>196</v>
      </c>
      <c r="D928" s="84">
        <v>863.29</v>
      </c>
    </row>
    <row r="929" spans="1:4" s="82" customFormat="1" ht="13.5" x14ac:dyDescent="0.25">
      <c r="A929" s="83">
        <v>160663</v>
      </c>
      <c r="B929" s="83" t="s">
        <v>14663</v>
      </c>
      <c r="C929" s="83" t="s">
        <v>196</v>
      </c>
      <c r="D929" s="84">
        <v>401.49</v>
      </c>
    </row>
    <row r="930" spans="1:4" s="82" customFormat="1" ht="13.5" x14ac:dyDescent="0.25">
      <c r="A930" s="83">
        <v>160665</v>
      </c>
      <c r="B930" s="83" t="s">
        <v>14664</v>
      </c>
      <c r="C930" s="83" t="s">
        <v>196</v>
      </c>
      <c r="D930" s="84">
        <v>2676.65</v>
      </c>
    </row>
    <row r="931" spans="1:4" s="82" customFormat="1" ht="13.5" x14ac:dyDescent="0.25">
      <c r="A931" s="83">
        <v>160671</v>
      </c>
      <c r="B931" s="83" t="s">
        <v>14665</v>
      </c>
      <c r="C931" s="83" t="s">
        <v>196</v>
      </c>
      <c r="D931" s="84">
        <v>2371.11</v>
      </c>
    </row>
    <row r="932" spans="1:4" s="82" customFormat="1" ht="13.5" x14ac:dyDescent="0.25">
      <c r="A932" s="83">
        <v>160673</v>
      </c>
      <c r="B932" s="83" t="s">
        <v>14666</v>
      </c>
      <c r="C932" s="83" t="s">
        <v>196</v>
      </c>
      <c r="D932" s="84">
        <v>2321.56</v>
      </c>
    </row>
    <row r="933" spans="1:4" s="82" customFormat="1" ht="13.5" x14ac:dyDescent="0.25">
      <c r="A933" s="83">
        <v>160674</v>
      </c>
      <c r="B933" s="83" t="s">
        <v>14667</v>
      </c>
      <c r="C933" s="83" t="s">
        <v>196</v>
      </c>
      <c r="D933" s="84">
        <v>131.05000000000001</v>
      </c>
    </row>
    <row r="934" spans="1:4" s="82" customFormat="1" ht="13.5" x14ac:dyDescent="0.25">
      <c r="A934" s="83">
        <v>160675</v>
      </c>
      <c r="B934" s="83" t="s">
        <v>14668</v>
      </c>
      <c r="C934" s="83" t="s">
        <v>196</v>
      </c>
      <c r="D934" s="84">
        <v>186.06</v>
      </c>
    </row>
    <row r="935" spans="1:4" s="82" customFormat="1" ht="13.5" x14ac:dyDescent="0.25">
      <c r="A935" s="83">
        <v>160676</v>
      </c>
      <c r="B935" s="83" t="s">
        <v>14669</v>
      </c>
      <c r="C935" s="83" t="s">
        <v>196</v>
      </c>
      <c r="D935" s="84">
        <v>122.03</v>
      </c>
    </row>
    <row r="936" spans="1:4" s="82" customFormat="1" ht="13.5" x14ac:dyDescent="0.25">
      <c r="A936" s="83">
        <v>1607</v>
      </c>
      <c r="B936" s="83" t="s">
        <v>14670</v>
      </c>
      <c r="C936" s="83"/>
      <c r="D936" s="84"/>
    </row>
    <row r="937" spans="1:4" s="82" customFormat="1" ht="13.5" x14ac:dyDescent="0.25">
      <c r="A937" s="83">
        <v>160702</v>
      </c>
      <c r="B937" s="83" t="s">
        <v>14671</v>
      </c>
      <c r="C937" s="83" t="s">
        <v>182</v>
      </c>
      <c r="D937" s="84">
        <v>6.88</v>
      </c>
    </row>
    <row r="938" spans="1:4" s="82" customFormat="1" ht="13.5" x14ac:dyDescent="0.25">
      <c r="A938" s="83">
        <v>160704</v>
      </c>
      <c r="B938" s="83" t="s">
        <v>14672</v>
      </c>
      <c r="C938" s="83" t="s">
        <v>221</v>
      </c>
      <c r="D938" s="84">
        <v>2646.88</v>
      </c>
    </row>
    <row r="939" spans="1:4" s="82" customFormat="1" ht="13.5" x14ac:dyDescent="0.25">
      <c r="A939" s="83">
        <v>160707</v>
      </c>
      <c r="B939" s="83" t="s">
        <v>14673</v>
      </c>
      <c r="C939" s="83" t="s">
        <v>182</v>
      </c>
      <c r="D939" s="84">
        <v>25.55</v>
      </c>
    </row>
    <row r="940" spans="1:4" s="82" customFormat="1" ht="13.5" x14ac:dyDescent="0.25">
      <c r="A940" s="83">
        <v>160708</v>
      </c>
      <c r="B940" s="83" t="s">
        <v>14674</v>
      </c>
      <c r="C940" s="83" t="s">
        <v>182</v>
      </c>
      <c r="D940" s="84">
        <v>25.42</v>
      </c>
    </row>
    <row r="941" spans="1:4" s="82" customFormat="1" ht="13.5" x14ac:dyDescent="0.25">
      <c r="A941" s="83">
        <v>160709</v>
      </c>
      <c r="B941" s="83" t="s">
        <v>14675</v>
      </c>
      <c r="C941" s="83" t="s">
        <v>182</v>
      </c>
      <c r="D941" s="84">
        <v>1474.21</v>
      </c>
    </row>
    <row r="942" spans="1:4" s="82" customFormat="1" ht="13.5" x14ac:dyDescent="0.25">
      <c r="A942" s="83">
        <v>160710</v>
      </c>
      <c r="B942" s="83" t="s">
        <v>14676</v>
      </c>
      <c r="C942" s="83" t="s">
        <v>182</v>
      </c>
      <c r="D942" s="84">
        <v>65.73</v>
      </c>
    </row>
    <row r="943" spans="1:4" s="82" customFormat="1" ht="13.5" x14ac:dyDescent="0.25">
      <c r="A943" s="83">
        <v>160711</v>
      </c>
      <c r="B943" s="83" t="s">
        <v>14677</v>
      </c>
      <c r="C943" s="83" t="s">
        <v>182</v>
      </c>
      <c r="D943" s="84">
        <v>54.9</v>
      </c>
    </row>
    <row r="944" spans="1:4" s="82" customFormat="1" ht="13.5" x14ac:dyDescent="0.25">
      <c r="A944" s="83">
        <v>160712</v>
      </c>
      <c r="B944" s="83" t="s">
        <v>14678</v>
      </c>
      <c r="C944" s="83" t="s">
        <v>182</v>
      </c>
      <c r="D944" s="84">
        <v>238.34</v>
      </c>
    </row>
    <row r="945" spans="1:4" s="82" customFormat="1" ht="13.5" x14ac:dyDescent="0.25">
      <c r="A945" s="83">
        <v>160713</v>
      </c>
      <c r="B945" s="83" t="s">
        <v>14679</v>
      </c>
      <c r="C945" s="83" t="s">
        <v>182</v>
      </c>
      <c r="D945" s="84">
        <v>486.08</v>
      </c>
    </row>
    <row r="946" spans="1:4" s="82" customFormat="1" ht="13.5" x14ac:dyDescent="0.25">
      <c r="A946" s="83">
        <v>160714</v>
      </c>
      <c r="B946" s="83" t="s">
        <v>14680</v>
      </c>
      <c r="C946" s="83" t="s">
        <v>182</v>
      </c>
      <c r="D946" s="84">
        <v>79.78</v>
      </c>
    </row>
    <row r="947" spans="1:4" s="82" customFormat="1" ht="13.5" x14ac:dyDescent="0.25">
      <c r="A947" s="83">
        <v>160715</v>
      </c>
      <c r="B947" s="83" t="s">
        <v>14681</v>
      </c>
      <c r="C947" s="83" t="s">
        <v>182</v>
      </c>
      <c r="D947" s="84">
        <v>297.16000000000003</v>
      </c>
    </row>
    <row r="948" spans="1:4" s="82" customFormat="1" ht="13.5" x14ac:dyDescent="0.25">
      <c r="A948" s="83">
        <v>160716</v>
      </c>
      <c r="B948" s="83" t="s">
        <v>14682</v>
      </c>
      <c r="C948" s="83" t="s">
        <v>221</v>
      </c>
      <c r="D948" s="84">
        <v>702.29</v>
      </c>
    </row>
    <row r="949" spans="1:4" s="82" customFormat="1" ht="13.5" x14ac:dyDescent="0.25">
      <c r="A949" s="83">
        <v>160718</v>
      </c>
      <c r="B949" s="83" t="s">
        <v>14683</v>
      </c>
      <c r="C949" s="83" t="s">
        <v>182</v>
      </c>
      <c r="D949" s="84">
        <v>25.01</v>
      </c>
    </row>
    <row r="950" spans="1:4" s="82" customFormat="1" ht="13.5" x14ac:dyDescent="0.25">
      <c r="A950" s="83">
        <v>1608</v>
      </c>
      <c r="B950" s="83" t="s">
        <v>14684</v>
      </c>
      <c r="C950" s="83"/>
      <c r="D950" s="84"/>
    </row>
    <row r="951" spans="1:4" s="82" customFormat="1" ht="13.5" x14ac:dyDescent="0.25">
      <c r="A951" s="83">
        <v>160806</v>
      </c>
      <c r="B951" s="83" t="s">
        <v>14685</v>
      </c>
      <c r="C951" s="83" t="s">
        <v>196</v>
      </c>
      <c r="D951" s="84">
        <v>18.62</v>
      </c>
    </row>
    <row r="952" spans="1:4" s="82" customFormat="1" ht="13.5" x14ac:dyDescent="0.25">
      <c r="A952" s="83">
        <v>160807</v>
      </c>
      <c r="B952" s="83" t="s">
        <v>14686</v>
      </c>
      <c r="C952" s="83" t="s">
        <v>196</v>
      </c>
      <c r="D952" s="84">
        <v>10.83</v>
      </c>
    </row>
    <row r="953" spans="1:4" s="82" customFormat="1" ht="13.5" x14ac:dyDescent="0.25">
      <c r="A953" s="83">
        <v>160808</v>
      </c>
      <c r="B953" s="83" t="s">
        <v>14687</v>
      </c>
      <c r="C953" s="83" t="s">
        <v>199</v>
      </c>
      <c r="D953" s="84">
        <v>3.59</v>
      </c>
    </row>
    <row r="954" spans="1:4" s="82" customFormat="1" ht="13.5" x14ac:dyDescent="0.25">
      <c r="A954" s="83">
        <v>160809</v>
      </c>
      <c r="B954" s="83" t="s">
        <v>14688</v>
      </c>
      <c r="C954" s="83" t="s">
        <v>196</v>
      </c>
      <c r="D954" s="84">
        <v>488.62</v>
      </c>
    </row>
    <row r="955" spans="1:4" s="82" customFormat="1" ht="13.5" x14ac:dyDescent="0.25">
      <c r="A955" s="83">
        <v>160810</v>
      </c>
      <c r="B955" s="83" t="s">
        <v>14689</v>
      </c>
      <c r="C955" s="83" t="s">
        <v>196</v>
      </c>
      <c r="D955" s="84">
        <v>533.52</v>
      </c>
    </row>
    <row r="956" spans="1:4" s="82" customFormat="1" ht="13.5" x14ac:dyDescent="0.25">
      <c r="A956" s="83">
        <v>160811</v>
      </c>
      <c r="B956" s="83" t="s">
        <v>14690</v>
      </c>
      <c r="C956" s="83" t="s">
        <v>196</v>
      </c>
      <c r="D956" s="84">
        <v>584.88</v>
      </c>
    </row>
    <row r="957" spans="1:4" s="82" customFormat="1" ht="13.5" x14ac:dyDescent="0.25">
      <c r="A957" s="83">
        <v>160812</v>
      </c>
      <c r="B957" s="83" t="s">
        <v>14691</v>
      </c>
      <c r="C957" s="83" t="s">
        <v>196</v>
      </c>
      <c r="D957" s="84">
        <v>686.38</v>
      </c>
    </row>
    <row r="958" spans="1:4" s="82" customFormat="1" ht="13.5" x14ac:dyDescent="0.25">
      <c r="A958" s="83">
        <v>160813</v>
      </c>
      <c r="B958" s="83" t="s">
        <v>14692</v>
      </c>
      <c r="C958" s="83" t="s">
        <v>196</v>
      </c>
      <c r="D958" s="84">
        <v>1859.45</v>
      </c>
    </row>
    <row r="959" spans="1:4" s="82" customFormat="1" ht="13.5" x14ac:dyDescent="0.25">
      <c r="A959" s="83">
        <v>160814</v>
      </c>
      <c r="B959" s="83" t="s">
        <v>14693</v>
      </c>
      <c r="C959" s="83" t="s">
        <v>196</v>
      </c>
      <c r="D959" s="84">
        <v>2015.15</v>
      </c>
    </row>
    <row r="960" spans="1:4" s="82" customFormat="1" ht="13.5" x14ac:dyDescent="0.25">
      <c r="A960" s="83">
        <v>160815</v>
      </c>
      <c r="B960" s="83" t="s">
        <v>14694</v>
      </c>
      <c r="C960" s="83" t="s">
        <v>196</v>
      </c>
      <c r="D960" s="84">
        <v>2219.5700000000002</v>
      </c>
    </row>
    <row r="961" spans="1:4" s="82" customFormat="1" ht="13.5" x14ac:dyDescent="0.25">
      <c r="A961" s="83">
        <v>160816</v>
      </c>
      <c r="B961" s="83" t="s">
        <v>14695</v>
      </c>
      <c r="C961" s="83" t="s">
        <v>196</v>
      </c>
      <c r="D961" s="84">
        <v>2473.1</v>
      </c>
    </row>
    <row r="962" spans="1:4" s="82" customFormat="1" ht="13.5" x14ac:dyDescent="0.25">
      <c r="A962" s="83">
        <v>160822</v>
      </c>
      <c r="B962" s="83" t="s">
        <v>14696</v>
      </c>
      <c r="C962" s="83" t="s">
        <v>196</v>
      </c>
      <c r="D962" s="84">
        <v>121.68</v>
      </c>
    </row>
    <row r="963" spans="1:4" s="82" customFormat="1" ht="13.5" x14ac:dyDescent="0.25">
      <c r="A963" s="83">
        <v>160823</v>
      </c>
      <c r="B963" s="83" t="s">
        <v>14697</v>
      </c>
      <c r="C963" s="83" t="s">
        <v>196</v>
      </c>
      <c r="D963" s="84">
        <v>119.03</v>
      </c>
    </row>
    <row r="964" spans="1:4" s="82" customFormat="1" ht="13.5" x14ac:dyDescent="0.25">
      <c r="A964" s="83">
        <v>160825</v>
      </c>
      <c r="B964" s="83" t="s">
        <v>14698</v>
      </c>
      <c r="C964" s="83" t="s">
        <v>196</v>
      </c>
      <c r="D964" s="84">
        <v>34.26</v>
      </c>
    </row>
    <row r="965" spans="1:4" s="82" customFormat="1" ht="13.5" x14ac:dyDescent="0.25">
      <c r="A965" s="83">
        <v>160826</v>
      </c>
      <c r="B965" s="83" t="s">
        <v>14699</v>
      </c>
      <c r="C965" s="83" t="s">
        <v>196</v>
      </c>
      <c r="D965" s="84">
        <v>45.44</v>
      </c>
    </row>
    <row r="966" spans="1:4" s="82" customFormat="1" ht="13.5" x14ac:dyDescent="0.25">
      <c r="A966" s="83">
        <v>160827</v>
      </c>
      <c r="B966" s="83" t="s">
        <v>14700</v>
      </c>
      <c r="C966" s="83" t="s">
        <v>196</v>
      </c>
      <c r="D966" s="84">
        <v>176.04</v>
      </c>
    </row>
    <row r="967" spans="1:4" s="82" customFormat="1" ht="13.5" x14ac:dyDescent="0.25">
      <c r="A967" s="83">
        <v>160828</v>
      </c>
      <c r="B967" s="83" t="s">
        <v>14701</v>
      </c>
      <c r="C967" s="83" t="s">
        <v>196</v>
      </c>
      <c r="D967" s="84">
        <v>199.67</v>
      </c>
    </row>
    <row r="968" spans="1:4" s="82" customFormat="1" ht="13.5" x14ac:dyDescent="0.25">
      <c r="A968" s="83">
        <v>160829</v>
      </c>
      <c r="B968" s="83" t="s">
        <v>14702</v>
      </c>
      <c r="C968" s="83" t="s">
        <v>196</v>
      </c>
      <c r="D968" s="84">
        <v>22.03</v>
      </c>
    </row>
    <row r="969" spans="1:4" s="82" customFormat="1" ht="13.5" x14ac:dyDescent="0.25">
      <c r="A969" s="83">
        <v>160830</v>
      </c>
      <c r="B969" s="83" t="s">
        <v>14703</v>
      </c>
      <c r="C969" s="83" t="s">
        <v>196</v>
      </c>
      <c r="D969" s="84">
        <v>26.09</v>
      </c>
    </row>
    <row r="970" spans="1:4" s="82" customFormat="1" ht="13.5" x14ac:dyDescent="0.25">
      <c r="A970" s="83">
        <v>160831</v>
      </c>
      <c r="B970" s="83" t="s">
        <v>14704</v>
      </c>
      <c r="C970" s="83" t="s">
        <v>196</v>
      </c>
      <c r="D970" s="84">
        <v>69.22</v>
      </c>
    </row>
    <row r="971" spans="1:4" s="82" customFormat="1" ht="13.5" x14ac:dyDescent="0.25">
      <c r="A971" s="83">
        <v>160832</v>
      </c>
      <c r="B971" s="83" t="s">
        <v>14705</v>
      </c>
      <c r="C971" s="83" t="s">
        <v>196</v>
      </c>
      <c r="D971" s="84">
        <v>73.08</v>
      </c>
    </row>
    <row r="972" spans="1:4" s="82" customFormat="1" ht="13.5" x14ac:dyDescent="0.25">
      <c r="A972" s="83">
        <v>160833</v>
      </c>
      <c r="B972" s="83" t="s">
        <v>14706</v>
      </c>
      <c r="C972" s="83" t="s">
        <v>196</v>
      </c>
      <c r="D972" s="84">
        <v>107.16</v>
      </c>
    </row>
    <row r="973" spans="1:4" s="82" customFormat="1" ht="13.5" x14ac:dyDescent="0.25">
      <c r="A973" s="83">
        <v>160834</v>
      </c>
      <c r="B973" s="83" t="s">
        <v>14707</v>
      </c>
      <c r="C973" s="83" t="s">
        <v>196</v>
      </c>
      <c r="D973" s="84">
        <v>180.67</v>
      </c>
    </row>
    <row r="974" spans="1:4" s="82" customFormat="1" ht="13.5" x14ac:dyDescent="0.25">
      <c r="A974" s="83">
        <v>160835</v>
      </c>
      <c r="B974" s="83" t="s">
        <v>14708</v>
      </c>
      <c r="C974" s="83" t="s">
        <v>196</v>
      </c>
      <c r="D974" s="84">
        <v>289.20999999999998</v>
      </c>
    </row>
    <row r="975" spans="1:4" s="82" customFormat="1" ht="13.5" x14ac:dyDescent="0.25">
      <c r="A975" s="83">
        <v>160836</v>
      </c>
      <c r="B975" s="83" t="s">
        <v>14709</v>
      </c>
      <c r="C975" s="83" t="s">
        <v>196</v>
      </c>
      <c r="D975" s="84">
        <v>414</v>
      </c>
    </row>
    <row r="976" spans="1:4" s="82" customFormat="1" ht="13.5" x14ac:dyDescent="0.25">
      <c r="A976" s="83">
        <v>160837</v>
      </c>
      <c r="B976" s="83" t="s">
        <v>14710</v>
      </c>
      <c r="C976" s="83" t="s">
        <v>196</v>
      </c>
      <c r="D976" s="84">
        <v>289.63</v>
      </c>
    </row>
    <row r="977" spans="1:4" s="82" customFormat="1" ht="13.5" x14ac:dyDescent="0.25">
      <c r="A977" s="83">
        <v>160838</v>
      </c>
      <c r="B977" s="83" t="s">
        <v>14711</v>
      </c>
      <c r="C977" s="83" t="s">
        <v>196</v>
      </c>
      <c r="D977" s="84">
        <v>89.2</v>
      </c>
    </row>
    <row r="978" spans="1:4" s="82" customFormat="1" ht="13.5" x14ac:dyDescent="0.25">
      <c r="A978" s="83">
        <v>160839</v>
      </c>
      <c r="B978" s="83" t="s">
        <v>14712</v>
      </c>
      <c r="C978" s="83" t="s">
        <v>199</v>
      </c>
      <c r="D978" s="84">
        <v>4.3600000000000003</v>
      </c>
    </row>
    <row r="979" spans="1:4" s="82" customFormat="1" ht="13.5" x14ac:dyDescent="0.25">
      <c r="A979" s="83">
        <v>160840</v>
      </c>
      <c r="B979" s="83" t="s">
        <v>14713</v>
      </c>
      <c r="C979" s="83" t="s">
        <v>196</v>
      </c>
      <c r="D979" s="84">
        <v>286.44</v>
      </c>
    </row>
    <row r="980" spans="1:4" s="82" customFormat="1" ht="13.5" x14ac:dyDescent="0.25">
      <c r="A980" s="83">
        <v>160841</v>
      </c>
      <c r="B980" s="83" t="s">
        <v>14714</v>
      </c>
      <c r="C980" s="83" t="s">
        <v>196</v>
      </c>
      <c r="D980" s="84">
        <v>281.64999999999998</v>
      </c>
    </row>
    <row r="981" spans="1:4" s="82" customFormat="1" ht="13.5" x14ac:dyDescent="0.25">
      <c r="A981" s="83">
        <v>160842</v>
      </c>
      <c r="B981" s="83" t="s">
        <v>14715</v>
      </c>
      <c r="C981" s="83" t="s">
        <v>196</v>
      </c>
      <c r="D981" s="84">
        <v>566.85</v>
      </c>
    </row>
    <row r="982" spans="1:4" s="82" customFormat="1" ht="13.5" x14ac:dyDescent="0.25">
      <c r="A982" s="83">
        <v>160844</v>
      </c>
      <c r="B982" s="83" t="s">
        <v>14716</v>
      </c>
      <c r="C982" s="83" t="s">
        <v>196</v>
      </c>
      <c r="D982" s="84">
        <v>617.45000000000005</v>
      </c>
    </row>
    <row r="983" spans="1:4" s="82" customFormat="1" ht="13.5" x14ac:dyDescent="0.25">
      <c r="A983" s="83">
        <v>160845</v>
      </c>
      <c r="B983" s="83" t="s">
        <v>14717</v>
      </c>
      <c r="C983" s="83" t="s">
        <v>196</v>
      </c>
      <c r="D983" s="84">
        <v>16.38</v>
      </c>
    </row>
    <row r="984" spans="1:4" s="82" customFormat="1" ht="13.5" x14ac:dyDescent="0.25">
      <c r="A984" s="83">
        <v>160846</v>
      </c>
      <c r="B984" s="83" t="s">
        <v>14718</v>
      </c>
      <c r="C984" s="83" t="s">
        <v>196</v>
      </c>
      <c r="D984" s="84">
        <v>21.78</v>
      </c>
    </row>
    <row r="985" spans="1:4" s="82" customFormat="1" ht="13.5" x14ac:dyDescent="0.25">
      <c r="A985" s="83">
        <v>160847</v>
      </c>
      <c r="B985" s="83" t="s">
        <v>14719</v>
      </c>
      <c r="C985" s="83" t="s">
        <v>196</v>
      </c>
      <c r="D985" s="84">
        <v>27.3</v>
      </c>
    </row>
    <row r="986" spans="1:4" s="82" customFormat="1" ht="13.5" x14ac:dyDescent="0.25">
      <c r="A986" s="83">
        <v>160848</v>
      </c>
      <c r="B986" s="83" t="s">
        <v>14720</v>
      </c>
      <c r="C986" s="83" t="s">
        <v>196</v>
      </c>
      <c r="D986" s="84">
        <v>39.409999999999997</v>
      </c>
    </row>
    <row r="987" spans="1:4" s="82" customFormat="1" ht="13.5" x14ac:dyDescent="0.25">
      <c r="A987" s="83">
        <v>160851</v>
      </c>
      <c r="B987" s="83" t="s">
        <v>14721</v>
      </c>
      <c r="C987" s="83" t="s">
        <v>199</v>
      </c>
      <c r="D987" s="84">
        <v>5.28</v>
      </c>
    </row>
    <row r="988" spans="1:4" s="82" customFormat="1" ht="13.5" x14ac:dyDescent="0.25">
      <c r="A988" s="83">
        <v>160864</v>
      </c>
      <c r="B988" s="83" t="s">
        <v>14722</v>
      </c>
      <c r="C988" s="83" t="s">
        <v>196</v>
      </c>
      <c r="D988" s="84">
        <v>1815.47</v>
      </c>
    </row>
    <row r="989" spans="1:4" s="82" customFormat="1" ht="13.5" x14ac:dyDescent="0.25">
      <c r="A989" s="83">
        <v>160865</v>
      </c>
      <c r="B989" s="83" t="s">
        <v>14723</v>
      </c>
      <c r="C989" s="83" t="s">
        <v>196</v>
      </c>
      <c r="D989" s="84">
        <v>5161.3599999999997</v>
      </c>
    </row>
    <row r="990" spans="1:4" s="82" customFormat="1" ht="13.5" x14ac:dyDescent="0.25">
      <c r="A990" s="83">
        <v>160866</v>
      </c>
      <c r="B990" s="83" t="s">
        <v>14724</v>
      </c>
      <c r="C990" s="83" t="s">
        <v>196</v>
      </c>
      <c r="D990" s="84">
        <v>2698.41</v>
      </c>
    </row>
    <row r="991" spans="1:4" s="82" customFormat="1" ht="13.5" x14ac:dyDescent="0.25">
      <c r="A991" s="83">
        <v>160867</v>
      </c>
      <c r="B991" s="83" t="s">
        <v>14725</v>
      </c>
      <c r="C991" s="83" t="s">
        <v>196</v>
      </c>
      <c r="D991" s="84">
        <v>5440.68</v>
      </c>
    </row>
    <row r="992" spans="1:4" s="82" customFormat="1" ht="13.5" x14ac:dyDescent="0.25">
      <c r="A992" s="83">
        <v>160869</v>
      </c>
      <c r="B992" s="83" t="s">
        <v>14726</v>
      </c>
      <c r="C992" s="83" t="s">
        <v>196</v>
      </c>
      <c r="D992" s="84">
        <v>38.43</v>
      </c>
    </row>
    <row r="993" spans="1:4" s="82" customFormat="1" ht="13.5" x14ac:dyDescent="0.25">
      <c r="A993" s="83">
        <v>160870</v>
      </c>
      <c r="B993" s="83" t="s">
        <v>14727</v>
      </c>
      <c r="C993" s="83" t="s">
        <v>196</v>
      </c>
      <c r="D993" s="84">
        <v>25.62</v>
      </c>
    </row>
    <row r="994" spans="1:4" s="82" customFormat="1" ht="13.5" x14ac:dyDescent="0.25">
      <c r="A994" s="83">
        <v>160871</v>
      </c>
      <c r="B994" s="83" t="s">
        <v>14728</v>
      </c>
      <c r="C994" s="83" t="s">
        <v>196</v>
      </c>
      <c r="D994" s="84">
        <v>26.84</v>
      </c>
    </row>
    <row r="995" spans="1:4" s="82" customFormat="1" ht="13.5" x14ac:dyDescent="0.25">
      <c r="A995" s="83">
        <v>160872</v>
      </c>
      <c r="B995" s="83" t="s">
        <v>14729</v>
      </c>
      <c r="C995" s="83" t="s">
        <v>196</v>
      </c>
      <c r="D995" s="84">
        <v>21.02</v>
      </c>
    </row>
    <row r="996" spans="1:4" s="82" customFormat="1" ht="13.5" x14ac:dyDescent="0.25">
      <c r="A996" s="83">
        <v>160873</v>
      </c>
      <c r="B996" s="83" t="s">
        <v>14730</v>
      </c>
      <c r="C996" s="83" t="s">
        <v>196</v>
      </c>
      <c r="D996" s="84">
        <v>31.04</v>
      </c>
    </row>
    <row r="997" spans="1:4" s="82" customFormat="1" ht="13.5" x14ac:dyDescent="0.25">
      <c r="A997" s="83">
        <v>1610</v>
      </c>
      <c r="B997" s="83" t="s">
        <v>14731</v>
      </c>
      <c r="C997" s="83"/>
      <c r="D997" s="84"/>
    </row>
    <row r="998" spans="1:4" s="82" customFormat="1" ht="13.5" x14ac:dyDescent="0.25">
      <c r="A998" s="83">
        <v>161001</v>
      </c>
      <c r="B998" s="83" t="s">
        <v>14732</v>
      </c>
      <c r="C998" s="83" t="s">
        <v>199</v>
      </c>
      <c r="D998" s="84">
        <v>21.77</v>
      </c>
    </row>
    <row r="999" spans="1:4" s="82" customFormat="1" ht="13.5" x14ac:dyDescent="0.25">
      <c r="A999" s="83">
        <v>161002</v>
      </c>
      <c r="B999" s="83" t="s">
        <v>14733</v>
      </c>
      <c r="C999" s="83" t="s">
        <v>199</v>
      </c>
      <c r="D999" s="84">
        <v>29.71</v>
      </c>
    </row>
    <row r="1000" spans="1:4" s="82" customFormat="1" ht="13.5" x14ac:dyDescent="0.25">
      <c r="A1000" s="83">
        <v>161003</v>
      </c>
      <c r="B1000" s="83" t="s">
        <v>14734</v>
      </c>
      <c r="C1000" s="83" t="s">
        <v>199</v>
      </c>
      <c r="D1000" s="84">
        <v>36.75</v>
      </c>
    </row>
    <row r="1001" spans="1:4" s="82" customFormat="1" ht="13.5" x14ac:dyDescent="0.25">
      <c r="A1001" s="83">
        <v>161004</v>
      </c>
      <c r="B1001" s="83" t="s">
        <v>14735</v>
      </c>
      <c r="C1001" s="83" t="s">
        <v>199</v>
      </c>
      <c r="D1001" s="84">
        <v>48.73</v>
      </c>
    </row>
    <row r="1002" spans="1:4" s="82" customFormat="1" ht="13.5" x14ac:dyDescent="0.25">
      <c r="A1002" s="83">
        <v>161005</v>
      </c>
      <c r="B1002" s="83" t="s">
        <v>14736</v>
      </c>
      <c r="C1002" s="83" t="s">
        <v>199</v>
      </c>
      <c r="D1002" s="84">
        <v>56.82</v>
      </c>
    </row>
    <row r="1003" spans="1:4" s="82" customFormat="1" ht="13.5" x14ac:dyDescent="0.25">
      <c r="A1003" s="83">
        <v>161006</v>
      </c>
      <c r="B1003" s="83" t="s">
        <v>14737</v>
      </c>
      <c r="C1003" s="83" t="s">
        <v>199</v>
      </c>
      <c r="D1003" s="84">
        <v>70.819999999999993</v>
      </c>
    </row>
    <row r="1004" spans="1:4" s="82" customFormat="1" ht="13.5" x14ac:dyDescent="0.25">
      <c r="A1004" s="83">
        <v>161007</v>
      </c>
      <c r="B1004" s="83" t="s">
        <v>14738</v>
      </c>
      <c r="C1004" s="83" t="s">
        <v>199</v>
      </c>
      <c r="D1004" s="84">
        <v>81.98</v>
      </c>
    </row>
    <row r="1005" spans="1:4" s="82" customFormat="1" ht="13.5" x14ac:dyDescent="0.25">
      <c r="A1005" s="83">
        <v>161008</v>
      </c>
      <c r="B1005" s="83" t="s">
        <v>14739</v>
      </c>
      <c r="C1005" s="83" t="s">
        <v>199</v>
      </c>
      <c r="D1005" s="84">
        <v>100.65</v>
      </c>
    </row>
    <row r="1006" spans="1:4" s="82" customFormat="1" ht="13.5" x14ac:dyDescent="0.25">
      <c r="A1006" s="83">
        <v>161009</v>
      </c>
      <c r="B1006" s="83" t="s">
        <v>14740</v>
      </c>
      <c r="C1006" s="83" t="s">
        <v>199</v>
      </c>
      <c r="D1006" s="84">
        <v>124.21</v>
      </c>
    </row>
    <row r="1007" spans="1:4" s="82" customFormat="1" ht="13.5" x14ac:dyDescent="0.25">
      <c r="A1007" s="83">
        <v>161010</v>
      </c>
      <c r="B1007" s="83" t="s">
        <v>14741</v>
      </c>
      <c r="C1007" s="83" t="s">
        <v>196</v>
      </c>
      <c r="D1007" s="84">
        <v>16.62</v>
      </c>
    </row>
    <row r="1008" spans="1:4" s="82" customFormat="1" ht="13.5" x14ac:dyDescent="0.25">
      <c r="A1008" s="83">
        <v>161011</v>
      </c>
      <c r="B1008" s="83" t="s">
        <v>14742</v>
      </c>
      <c r="C1008" s="83" t="s">
        <v>196</v>
      </c>
      <c r="D1008" s="84">
        <v>27.61</v>
      </c>
    </row>
    <row r="1009" spans="1:4" s="82" customFormat="1" ht="13.5" x14ac:dyDescent="0.25">
      <c r="A1009" s="83">
        <v>161012</v>
      </c>
      <c r="B1009" s="83" t="s">
        <v>14743</v>
      </c>
      <c r="C1009" s="83" t="s">
        <v>196</v>
      </c>
      <c r="D1009" s="84">
        <v>47.21</v>
      </c>
    </row>
    <row r="1010" spans="1:4" s="82" customFormat="1" ht="13.5" x14ac:dyDescent="0.25">
      <c r="A1010" s="83">
        <v>161013</v>
      </c>
      <c r="B1010" s="83" t="s">
        <v>14744</v>
      </c>
      <c r="C1010" s="83" t="s">
        <v>234</v>
      </c>
      <c r="D1010" s="84">
        <v>72.41</v>
      </c>
    </row>
    <row r="1011" spans="1:4" s="82" customFormat="1" ht="13.5" x14ac:dyDescent="0.25">
      <c r="A1011" s="83">
        <v>161014</v>
      </c>
      <c r="B1011" s="83" t="s">
        <v>14745</v>
      </c>
      <c r="C1011" s="83" t="s">
        <v>234</v>
      </c>
      <c r="D1011" s="84">
        <v>91.67</v>
      </c>
    </row>
    <row r="1012" spans="1:4" s="82" customFormat="1" ht="13.5" x14ac:dyDescent="0.25">
      <c r="A1012" s="83">
        <v>161015</v>
      </c>
      <c r="B1012" s="83" t="s">
        <v>14746</v>
      </c>
      <c r="C1012" s="83" t="s">
        <v>234</v>
      </c>
      <c r="D1012" s="84">
        <v>92.76</v>
      </c>
    </row>
    <row r="1013" spans="1:4" s="82" customFormat="1" ht="13.5" x14ac:dyDescent="0.25">
      <c r="A1013" s="83">
        <v>161016</v>
      </c>
      <c r="B1013" s="83" t="s">
        <v>14747</v>
      </c>
      <c r="C1013" s="83" t="s">
        <v>199</v>
      </c>
      <c r="D1013" s="84">
        <v>94.24</v>
      </c>
    </row>
    <row r="1014" spans="1:4" s="82" customFormat="1" ht="13.5" x14ac:dyDescent="0.25">
      <c r="A1014" s="83">
        <v>161017</v>
      </c>
      <c r="B1014" s="83" t="s">
        <v>14748</v>
      </c>
      <c r="C1014" s="83" t="s">
        <v>182</v>
      </c>
      <c r="D1014" s="84">
        <v>275.7</v>
      </c>
    </row>
    <row r="1015" spans="1:4" s="82" customFormat="1" ht="13.5" x14ac:dyDescent="0.25">
      <c r="A1015" s="83">
        <v>161018</v>
      </c>
      <c r="B1015" s="83" t="s">
        <v>14749</v>
      </c>
      <c r="C1015" s="83" t="s">
        <v>182</v>
      </c>
      <c r="D1015" s="84">
        <v>230.28</v>
      </c>
    </row>
    <row r="1016" spans="1:4" s="82" customFormat="1" ht="13.5" x14ac:dyDescent="0.25">
      <c r="A1016" s="83">
        <v>161019</v>
      </c>
      <c r="B1016" s="83" t="s">
        <v>14750</v>
      </c>
      <c r="C1016" s="83" t="s">
        <v>182</v>
      </c>
      <c r="D1016" s="84">
        <v>191.55</v>
      </c>
    </row>
    <row r="1017" spans="1:4" s="82" customFormat="1" ht="13.5" x14ac:dyDescent="0.25">
      <c r="A1017" s="83">
        <v>17</v>
      </c>
      <c r="B1017" s="83" t="s">
        <v>14751</v>
      </c>
      <c r="C1017" s="83"/>
      <c r="D1017" s="84"/>
    </row>
    <row r="1018" spans="1:4" s="82" customFormat="1" ht="13.5" x14ac:dyDescent="0.25">
      <c r="A1018" s="83">
        <v>1701</v>
      </c>
      <c r="B1018" s="83" t="s">
        <v>14752</v>
      </c>
      <c r="C1018" s="83"/>
      <c r="D1018" s="84"/>
    </row>
    <row r="1019" spans="1:4" s="82" customFormat="1" ht="13.5" x14ac:dyDescent="0.25">
      <c r="A1019" s="83">
        <v>170101</v>
      </c>
      <c r="B1019" s="83" t="s">
        <v>14753</v>
      </c>
      <c r="C1019" s="83" t="s">
        <v>196</v>
      </c>
      <c r="D1019" s="84">
        <v>547.89</v>
      </c>
    </row>
    <row r="1020" spans="1:4" s="82" customFormat="1" ht="13.5" x14ac:dyDescent="0.25">
      <c r="A1020" s="83">
        <v>170107</v>
      </c>
      <c r="B1020" s="83" t="s">
        <v>14754</v>
      </c>
      <c r="C1020" s="83" t="s">
        <v>196</v>
      </c>
      <c r="D1020" s="84">
        <v>628.24</v>
      </c>
    </row>
    <row r="1021" spans="1:4" s="82" customFormat="1" ht="13.5" x14ac:dyDescent="0.25">
      <c r="A1021" s="83">
        <v>170110</v>
      </c>
      <c r="B1021" s="83" t="s">
        <v>14755</v>
      </c>
      <c r="C1021" s="83" t="s">
        <v>196</v>
      </c>
      <c r="D1021" s="84">
        <v>63.65</v>
      </c>
    </row>
    <row r="1022" spans="1:4" s="82" customFormat="1" ht="13.5" x14ac:dyDescent="0.25">
      <c r="A1022" s="83">
        <v>170114</v>
      </c>
      <c r="B1022" s="83" t="s">
        <v>14756</v>
      </c>
      <c r="C1022" s="83" t="s">
        <v>196</v>
      </c>
      <c r="D1022" s="84">
        <v>1000.88</v>
      </c>
    </row>
    <row r="1023" spans="1:4" s="82" customFormat="1" ht="13.5" x14ac:dyDescent="0.25">
      <c r="A1023" s="83">
        <v>170115</v>
      </c>
      <c r="B1023" s="83" t="s">
        <v>14757</v>
      </c>
      <c r="C1023" s="83" t="s">
        <v>196</v>
      </c>
      <c r="D1023" s="84">
        <v>350.99</v>
      </c>
    </row>
    <row r="1024" spans="1:4" s="82" customFormat="1" ht="13.5" x14ac:dyDescent="0.25">
      <c r="A1024" s="83">
        <v>170116</v>
      </c>
      <c r="B1024" s="83" t="s">
        <v>14758</v>
      </c>
      <c r="C1024" s="83" t="s">
        <v>196</v>
      </c>
      <c r="D1024" s="84">
        <v>523.04999999999995</v>
      </c>
    </row>
    <row r="1025" spans="1:4" s="82" customFormat="1" ht="13.5" x14ac:dyDescent="0.25">
      <c r="A1025" s="83">
        <v>170117</v>
      </c>
      <c r="B1025" s="83" t="s">
        <v>14759</v>
      </c>
      <c r="C1025" s="83" t="s">
        <v>196</v>
      </c>
      <c r="D1025" s="84">
        <v>244.33</v>
      </c>
    </row>
    <row r="1026" spans="1:4" s="82" customFormat="1" ht="13.5" x14ac:dyDescent="0.25">
      <c r="A1026" s="83">
        <v>170119</v>
      </c>
      <c r="B1026" s="83" t="s">
        <v>14760</v>
      </c>
      <c r="C1026" s="83" t="s">
        <v>196</v>
      </c>
      <c r="D1026" s="84">
        <v>73.62</v>
      </c>
    </row>
    <row r="1027" spans="1:4" s="82" customFormat="1" ht="13.5" x14ac:dyDescent="0.25">
      <c r="A1027" s="83">
        <v>170120</v>
      </c>
      <c r="B1027" s="83" t="s">
        <v>14761</v>
      </c>
      <c r="C1027" s="83" t="s">
        <v>196</v>
      </c>
      <c r="D1027" s="84">
        <v>345.92</v>
      </c>
    </row>
    <row r="1028" spans="1:4" s="82" customFormat="1" ht="13.5" x14ac:dyDescent="0.25">
      <c r="A1028" s="83">
        <v>170121</v>
      </c>
      <c r="B1028" s="83" t="s">
        <v>14762</v>
      </c>
      <c r="C1028" s="83" t="s">
        <v>196</v>
      </c>
      <c r="D1028" s="84">
        <v>277.39</v>
      </c>
    </row>
    <row r="1029" spans="1:4" s="82" customFormat="1" ht="13.5" x14ac:dyDescent="0.25">
      <c r="A1029" s="83">
        <v>170122</v>
      </c>
      <c r="B1029" s="83" t="s">
        <v>14763</v>
      </c>
      <c r="C1029" s="83" t="s">
        <v>196</v>
      </c>
      <c r="D1029" s="84">
        <v>317.38</v>
      </c>
    </row>
    <row r="1030" spans="1:4" s="82" customFormat="1" ht="13.5" x14ac:dyDescent="0.25">
      <c r="A1030" s="83">
        <v>170123</v>
      </c>
      <c r="B1030" s="83" t="s">
        <v>14764</v>
      </c>
      <c r="C1030" s="83" t="s">
        <v>196</v>
      </c>
      <c r="D1030" s="84">
        <v>144.51</v>
      </c>
    </row>
    <row r="1031" spans="1:4" s="82" customFormat="1" ht="13.5" x14ac:dyDescent="0.25">
      <c r="A1031" s="83">
        <v>170124</v>
      </c>
      <c r="B1031" s="83" t="s">
        <v>14765</v>
      </c>
      <c r="C1031" s="83" t="s">
        <v>196</v>
      </c>
      <c r="D1031" s="84">
        <v>490.11</v>
      </c>
    </row>
    <row r="1032" spans="1:4" s="82" customFormat="1" ht="13.5" x14ac:dyDescent="0.25">
      <c r="A1032" s="83">
        <v>170126</v>
      </c>
      <c r="B1032" s="83" t="s">
        <v>14766</v>
      </c>
      <c r="C1032" s="83" t="s">
        <v>196</v>
      </c>
      <c r="D1032" s="84">
        <v>3164.71</v>
      </c>
    </row>
    <row r="1033" spans="1:4" s="82" customFormat="1" ht="13.5" x14ac:dyDescent="0.25">
      <c r="A1033" s="83">
        <v>170128</v>
      </c>
      <c r="B1033" s="83" t="s">
        <v>14767</v>
      </c>
      <c r="C1033" s="83" t="s">
        <v>196</v>
      </c>
      <c r="D1033" s="84">
        <v>1312.55</v>
      </c>
    </row>
    <row r="1034" spans="1:4" s="82" customFormat="1" ht="13.5" x14ac:dyDescent="0.25">
      <c r="A1034" s="83">
        <v>170129</v>
      </c>
      <c r="B1034" s="83" t="s">
        <v>14768</v>
      </c>
      <c r="C1034" s="83" t="s">
        <v>196</v>
      </c>
      <c r="D1034" s="84">
        <v>663.36</v>
      </c>
    </row>
    <row r="1035" spans="1:4" s="82" customFormat="1" ht="13.5" x14ac:dyDescent="0.25">
      <c r="A1035" s="83">
        <v>170130</v>
      </c>
      <c r="B1035" s="83" t="s">
        <v>14769</v>
      </c>
      <c r="C1035" s="83" t="s">
        <v>196</v>
      </c>
      <c r="D1035" s="84">
        <v>710.33</v>
      </c>
    </row>
    <row r="1036" spans="1:4" s="82" customFormat="1" ht="13.5" x14ac:dyDescent="0.25">
      <c r="A1036" s="83">
        <v>170131</v>
      </c>
      <c r="B1036" s="83" t="s">
        <v>14770</v>
      </c>
      <c r="C1036" s="83" t="s">
        <v>196</v>
      </c>
      <c r="D1036" s="84">
        <v>1312.58</v>
      </c>
    </row>
    <row r="1037" spans="1:4" s="82" customFormat="1" ht="13.5" x14ac:dyDescent="0.25">
      <c r="A1037" s="83">
        <v>170132</v>
      </c>
      <c r="B1037" s="83" t="s">
        <v>14771</v>
      </c>
      <c r="C1037" s="83" t="s">
        <v>196</v>
      </c>
      <c r="D1037" s="84">
        <v>1910.82</v>
      </c>
    </row>
    <row r="1038" spans="1:4" s="82" customFormat="1" ht="13.5" x14ac:dyDescent="0.25">
      <c r="A1038" s="83">
        <v>170133</v>
      </c>
      <c r="B1038" s="83" t="s">
        <v>14772</v>
      </c>
      <c r="C1038" s="83" t="s">
        <v>196</v>
      </c>
      <c r="D1038" s="84">
        <v>359.08</v>
      </c>
    </row>
    <row r="1039" spans="1:4" s="82" customFormat="1" ht="13.5" x14ac:dyDescent="0.25">
      <c r="A1039" s="83">
        <v>170134</v>
      </c>
      <c r="B1039" s="83" t="s">
        <v>14773</v>
      </c>
      <c r="C1039" s="83" t="s">
        <v>196</v>
      </c>
      <c r="D1039" s="84">
        <v>619.23</v>
      </c>
    </row>
    <row r="1040" spans="1:4" s="82" customFormat="1" ht="13.5" x14ac:dyDescent="0.25">
      <c r="A1040" s="83">
        <v>170135</v>
      </c>
      <c r="B1040" s="83" t="s">
        <v>14774</v>
      </c>
      <c r="C1040" s="83" t="s">
        <v>196</v>
      </c>
      <c r="D1040" s="84">
        <v>3217.81</v>
      </c>
    </row>
    <row r="1041" spans="1:4" s="82" customFormat="1" ht="13.5" x14ac:dyDescent="0.25">
      <c r="A1041" s="83">
        <v>170136</v>
      </c>
      <c r="B1041" s="83" t="s">
        <v>14775</v>
      </c>
      <c r="C1041" s="83" t="s">
        <v>196</v>
      </c>
      <c r="D1041" s="84">
        <v>1055.93</v>
      </c>
    </row>
    <row r="1042" spans="1:4" s="82" customFormat="1" ht="13.5" x14ac:dyDescent="0.25">
      <c r="A1042" s="83">
        <v>1702</v>
      </c>
      <c r="B1042" s="83" t="s">
        <v>14776</v>
      </c>
      <c r="C1042" s="83"/>
      <c r="D1042" s="84"/>
    </row>
    <row r="1043" spans="1:4" s="82" customFormat="1" ht="13.5" x14ac:dyDescent="0.25">
      <c r="A1043" s="83">
        <v>170205</v>
      </c>
      <c r="B1043" s="83" t="s">
        <v>14777</v>
      </c>
      <c r="C1043" s="83" t="s">
        <v>182</v>
      </c>
      <c r="D1043" s="84">
        <v>523.35</v>
      </c>
    </row>
    <row r="1044" spans="1:4" s="82" customFormat="1" ht="13.5" x14ac:dyDescent="0.25">
      <c r="A1044" s="83">
        <v>170220</v>
      </c>
      <c r="B1044" s="83" t="s">
        <v>14778</v>
      </c>
      <c r="C1044" s="83" t="s">
        <v>182</v>
      </c>
      <c r="D1044" s="84">
        <v>369.2</v>
      </c>
    </row>
    <row r="1045" spans="1:4" s="82" customFormat="1" ht="13.5" x14ac:dyDescent="0.25">
      <c r="A1045" s="83">
        <v>170221</v>
      </c>
      <c r="B1045" s="83" t="s">
        <v>14779</v>
      </c>
      <c r="C1045" s="83" t="s">
        <v>182</v>
      </c>
      <c r="D1045" s="84">
        <v>23.71</v>
      </c>
    </row>
    <row r="1046" spans="1:4" s="82" customFormat="1" ht="13.5" x14ac:dyDescent="0.25">
      <c r="A1046" s="83">
        <v>170222</v>
      </c>
      <c r="B1046" s="83" t="s">
        <v>14780</v>
      </c>
      <c r="C1046" s="83" t="s">
        <v>196</v>
      </c>
      <c r="D1046" s="84">
        <v>1821.75</v>
      </c>
    </row>
    <row r="1047" spans="1:4" s="82" customFormat="1" ht="13.5" x14ac:dyDescent="0.25">
      <c r="A1047" s="83">
        <v>1703</v>
      </c>
      <c r="B1047" s="83" t="s">
        <v>14781</v>
      </c>
      <c r="C1047" s="83"/>
      <c r="D1047" s="84"/>
    </row>
    <row r="1048" spans="1:4" s="82" customFormat="1" ht="13.5" x14ac:dyDescent="0.25">
      <c r="A1048" s="83">
        <v>170304</v>
      </c>
      <c r="B1048" s="83" t="s">
        <v>14782</v>
      </c>
      <c r="C1048" s="83" t="s">
        <v>196</v>
      </c>
      <c r="D1048" s="84">
        <v>196.09</v>
      </c>
    </row>
    <row r="1049" spans="1:4" s="82" customFormat="1" ht="13.5" x14ac:dyDescent="0.25">
      <c r="A1049" s="83">
        <v>170306</v>
      </c>
      <c r="B1049" s="83" t="s">
        <v>14783</v>
      </c>
      <c r="C1049" s="83" t="s">
        <v>196</v>
      </c>
      <c r="D1049" s="84">
        <v>138.80000000000001</v>
      </c>
    </row>
    <row r="1050" spans="1:4" s="82" customFormat="1" ht="13.5" x14ac:dyDescent="0.25">
      <c r="A1050" s="83">
        <v>170309</v>
      </c>
      <c r="B1050" s="83" t="s">
        <v>14784</v>
      </c>
      <c r="C1050" s="83" t="s">
        <v>196</v>
      </c>
      <c r="D1050" s="84">
        <v>108.2</v>
      </c>
    </row>
    <row r="1051" spans="1:4" s="82" customFormat="1" ht="13.5" x14ac:dyDescent="0.25">
      <c r="A1051" s="83">
        <v>170310</v>
      </c>
      <c r="B1051" s="83" t="s">
        <v>14785</v>
      </c>
      <c r="C1051" s="83" t="s">
        <v>196</v>
      </c>
      <c r="D1051" s="84">
        <v>187.86</v>
      </c>
    </row>
    <row r="1052" spans="1:4" s="82" customFormat="1" ht="13.5" x14ac:dyDescent="0.25">
      <c r="A1052" s="83">
        <v>170311</v>
      </c>
      <c r="B1052" s="83" t="s">
        <v>14786</v>
      </c>
      <c r="C1052" s="83" t="s">
        <v>196</v>
      </c>
      <c r="D1052" s="84">
        <v>53.69</v>
      </c>
    </row>
    <row r="1053" spans="1:4" s="82" customFormat="1" ht="13.5" x14ac:dyDescent="0.25">
      <c r="A1053" s="83">
        <v>170313</v>
      </c>
      <c r="B1053" s="83" t="s">
        <v>14787</v>
      </c>
      <c r="C1053" s="83" t="s">
        <v>196</v>
      </c>
      <c r="D1053" s="84">
        <v>138.80000000000001</v>
      </c>
    </row>
    <row r="1054" spans="1:4" s="82" customFormat="1" ht="13.5" x14ac:dyDescent="0.25">
      <c r="A1054" s="83">
        <v>170315</v>
      </c>
      <c r="B1054" s="83" t="s">
        <v>14788</v>
      </c>
      <c r="C1054" s="83" t="s">
        <v>196</v>
      </c>
      <c r="D1054" s="84">
        <v>231.77</v>
      </c>
    </row>
    <row r="1055" spans="1:4" s="82" customFormat="1" ht="13.5" x14ac:dyDescent="0.25">
      <c r="A1055" s="83">
        <v>170316</v>
      </c>
      <c r="B1055" s="83" t="s">
        <v>14789</v>
      </c>
      <c r="C1055" s="83" t="s">
        <v>196</v>
      </c>
      <c r="D1055" s="84">
        <v>139.26</v>
      </c>
    </row>
    <row r="1056" spans="1:4" s="82" customFormat="1" ht="13.5" x14ac:dyDescent="0.25">
      <c r="A1056" s="83">
        <v>170317</v>
      </c>
      <c r="B1056" s="83" t="s">
        <v>14790</v>
      </c>
      <c r="C1056" s="83" t="s">
        <v>196</v>
      </c>
      <c r="D1056" s="84">
        <v>139.66</v>
      </c>
    </row>
    <row r="1057" spans="1:4" s="82" customFormat="1" ht="13.5" x14ac:dyDescent="0.25">
      <c r="A1057" s="83">
        <v>170318</v>
      </c>
      <c r="B1057" s="83" t="s">
        <v>14791</v>
      </c>
      <c r="C1057" s="83" t="s">
        <v>196</v>
      </c>
      <c r="D1057" s="84">
        <v>61.37</v>
      </c>
    </row>
    <row r="1058" spans="1:4" s="82" customFormat="1" ht="13.5" x14ac:dyDescent="0.25">
      <c r="A1058" s="83">
        <v>170319</v>
      </c>
      <c r="B1058" s="83" t="s">
        <v>14792</v>
      </c>
      <c r="C1058" s="83" t="s">
        <v>196</v>
      </c>
      <c r="D1058" s="84">
        <v>56.82</v>
      </c>
    </row>
    <row r="1059" spans="1:4" s="82" customFormat="1" ht="13.5" x14ac:dyDescent="0.25">
      <c r="A1059" s="83">
        <v>170320</v>
      </c>
      <c r="B1059" s="83" t="s">
        <v>14793</v>
      </c>
      <c r="C1059" s="83" t="s">
        <v>196</v>
      </c>
      <c r="D1059" s="84">
        <v>64.38</v>
      </c>
    </row>
    <row r="1060" spans="1:4" s="82" customFormat="1" ht="13.5" x14ac:dyDescent="0.25">
      <c r="A1060" s="83">
        <v>170321</v>
      </c>
      <c r="B1060" s="83" t="s">
        <v>14794</v>
      </c>
      <c r="C1060" s="83" t="s">
        <v>196</v>
      </c>
      <c r="D1060" s="84">
        <v>78.23</v>
      </c>
    </row>
    <row r="1061" spans="1:4" s="82" customFormat="1" ht="13.5" x14ac:dyDescent="0.25">
      <c r="A1061" s="83">
        <v>170322</v>
      </c>
      <c r="B1061" s="83" t="s">
        <v>14795</v>
      </c>
      <c r="C1061" s="83" t="s">
        <v>196</v>
      </c>
      <c r="D1061" s="84">
        <v>112.23</v>
      </c>
    </row>
    <row r="1062" spans="1:4" s="82" customFormat="1" ht="13.5" x14ac:dyDescent="0.25">
      <c r="A1062" s="83">
        <v>170323</v>
      </c>
      <c r="B1062" s="83" t="s">
        <v>14796</v>
      </c>
      <c r="C1062" s="83" t="s">
        <v>196</v>
      </c>
      <c r="D1062" s="84">
        <v>116.51</v>
      </c>
    </row>
    <row r="1063" spans="1:4" s="82" customFormat="1" ht="13.5" x14ac:dyDescent="0.25">
      <c r="A1063" s="83">
        <v>170324</v>
      </c>
      <c r="B1063" s="83" t="s">
        <v>14797</v>
      </c>
      <c r="C1063" s="83" t="s">
        <v>196</v>
      </c>
      <c r="D1063" s="84">
        <v>230.47</v>
      </c>
    </row>
    <row r="1064" spans="1:4" s="82" customFormat="1" ht="13.5" x14ac:dyDescent="0.25">
      <c r="A1064" s="83">
        <v>170325</v>
      </c>
      <c r="B1064" s="83" t="s">
        <v>14798</v>
      </c>
      <c r="C1064" s="83" t="s">
        <v>196</v>
      </c>
      <c r="D1064" s="84">
        <v>415.59</v>
      </c>
    </row>
    <row r="1065" spans="1:4" s="82" customFormat="1" ht="13.5" x14ac:dyDescent="0.25">
      <c r="A1065" s="83">
        <v>170326</v>
      </c>
      <c r="B1065" s="83" t="s">
        <v>14799</v>
      </c>
      <c r="C1065" s="83" t="s">
        <v>196</v>
      </c>
      <c r="D1065" s="84">
        <v>576.48</v>
      </c>
    </row>
    <row r="1066" spans="1:4" s="82" customFormat="1" ht="13.5" x14ac:dyDescent="0.25">
      <c r="A1066" s="83">
        <v>170327</v>
      </c>
      <c r="B1066" s="83" t="s">
        <v>14800</v>
      </c>
      <c r="C1066" s="83" t="s">
        <v>196</v>
      </c>
      <c r="D1066" s="84">
        <v>118.78</v>
      </c>
    </row>
    <row r="1067" spans="1:4" s="82" customFormat="1" ht="13.5" x14ac:dyDescent="0.25">
      <c r="A1067" s="83">
        <v>170328</v>
      </c>
      <c r="B1067" s="83" t="s">
        <v>14801</v>
      </c>
      <c r="C1067" s="83" t="s">
        <v>196</v>
      </c>
      <c r="D1067" s="84">
        <v>124.87</v>
      </c>
    </row>
    <row r="1068" spans="1:4" s="82" customFormat="1" ht="13.5" x14ac:dyDescent="0.25">
      <c r="A1068" s="83">
        <v>170329</v>
      </c>
      <c r="B1068" s="83" t="s">
        <v>14802</v>
      </c>
      <c r="C1068" s="83" t="s">
        <v>196</v>
      </c>
      <c r="D1068" s="84">
        <v>194.34</v>
      </c>
    </row>
    <row r="1069" spans="1:4" s="82" customFormat="1" ht="13.5" x14ac:dyDescent="0.25">
      <c r="A1069" s="83">
        <v>170330</v>
      </c>
      <c r="B1069" s="83" t="s">
        <v>14803</v>
      </c>
      <c r="C1069" s="83" t="s">
        <v>196</v>
      </c>
      <c r="D1069" s="84">
        <v>259.69</v>
      </c>
    </row>
    <row r="1070" spans="1:4" s="82" customFormat="1" ht="13.5" x14ac:dyDescent="0.25">
      <c r="A1070" s="83">
        <v>170331</v>
      </c>
      <c r="B1070" s="83" t="s">
        <v>14804</v>
      </c>
      <c r="C1070" s="83" t="s">
        <v>196</v>
      </c>
      <c r="D1070" s="84">
        <v>269.14</v>
      </c>
    </row>
    <row r="1071" spans="1:4" s="82" customFormat="1" ht="13.5" x14ac:dyDescent="0.25">
      <c r="A1071" s="83">
        <v>170332</v>
      </c>
      <c r="B1071" s="83" t="s">
        <v>14805</v>
      </c>
      <c r="C1071" s="83" t="s">
        <v>196</v>
      </c>
      <c r="D1071" s="84">
        <v>92.07</v>
      </c>
    </row>
    <row r="1072" spans="1:4" s="82" customFormat="1" ht="13.5" x14ac:dyDescent="0.25">
      <c r="A1072" s="83">
        <v>170333</v>
      </c>
      <c r="B1072" s="83" t="s">
        <v>14806</v>
      </c>
      <c r="C1072" s="83" t="s">
        <v>196</v>
      </c>
      <c r="D1072" s="84">
        <v>107.53</v>
      </c>
    </row>
    <row r="1073" spans="1:4" s="82" customFormat="1" ht="13.5" x14ac:dyDescent="0.25">
      <c r="A1073" s="83">
        <v>170334</v>
      </c>
      <c r="B1073" s="83" t="s">
        <v>14807</v>
      </c>
      <c r="C1073" s="83" t="s">
        <v>196</v>
      </c>
      <c r="D1073" s="84">
        <v>128.72</v>
      </c>
    </row>
    <row r="1074" spans="1:4" s="82" customFormat="1" ht="13.5" x14ac:dyDescent="0.25">
      <c r="A1074" s="83">
        <v>170335</v>
      </c>
      <c r="B1074" s="83" t="s">
        <v>14808</v>
      </c>
      <c r="C1074" s="83" t="s">
        <v>196</v>
      </c>
      <c r="D1074" s="84">
        <v>203.47</v>
      </c>
    </row>
    <row r="1075" spans="1:4" s="82" customFormat="1" ht="13.5" x14ac:dyDescent="0.25">
      <c r="A1075" s="83">
        <v>170336</v>
      </c>
      <c r="B1075" s="83" t="s">
        <v>14809</v>
      </c>
      <c r="C1075" s="83" t="s">
        <v>196</v>
      </c>
      <c r="D1075" s="84">
        <v>238.75</v>
      </c>
    </row>
    <row r="1076" spans="1:4" s="82" customFormat="1" ht="13.5" x14ac:dyDescent="0.25">
      <c r="A1076" s="83">
        <v>170337</v>
      </c>
      <c r="B1076" s="83" t="s">
        <v>14810</v>
      </c>
      <c r="C1076" s="83" t="s">
        <v>196</v>
      </c>
      <c r="D1076" s="84">
        <v>379.22</v>
      </c>
    </row>
    <row r="1077" spans="1:4" s="82" customFormat="1" ht="13.5" x14ac:dyDescent="0.25">
      <c r="A1077" s="83">
        <v>170338</v>
      </c>
      <c r="B1077" s="83" t="s">
        <v>14811</v>
      </c>
      <c r="C1077" s="83" t="s">
        <v>196</v>
      </c>
      <c r="D1077" s="84">
        <v>521.32000000000005</v>
      </c>
    </row>
    <row r="1078" spans="1:4" s="82" customFormat="1" ht="13.5" x14ac:dyDescent="0.25">
      <c r="A1078" s="83">
        <v>170339</v>
      </c>
      <c r="B1078" s="83" t="s">
        <v>14812</v>
      </c>
      <c r="C1078" s="83" t="s">
        <v>196</v>
      </c>
      <c r="D1078" s="84">
        <v>712.76</v>
      </c>
    </row>
    <row r="1079" spans="1:4" s="82" customFormat="1" ht="13.5" x14ac:dyDescent="0.25">
      <c r="A1079" s="83">
        <v>170345</v>
      </c>
      <c r="B1079" s="83" t="s">
        <v>14813</v>
      </c>
      <c r="C1079" s="83" t="s">
        <v>196</v>
      </c>
      <c r="D1079" s="84">
        <v>389.4</v>
      </c>
    </row>
    <row r="1080" spans="1:4" s="82" customFormat="1" ht="13.5" x14ac:dyDescent="0.25">
      <c r="A1080" s="83">
        <v>170346</v>
      </c>
      <c r="B1080" s="83" t="s">
        <v>14814</v>
      </c>
      <c r="C1080" s="83" t="s">
        <v>196</v>
      </c>
      <c r="D1080" s="84">
        <v>389.4</v>
      </c>
    </row>
    <row r="1081" spans="1:4" s="82" customFormat="1" ht="13.5" x14ac:dyDescent="0.25">
      <c r="A1081" s="83">
        <v>170347</v>
      </c>
      <c r="B1081" s="83" t="s">
        <v>14815</v>
      </c>
      <c r="C1081" s="83" t="s">
        <v>196</v>
      </c>
      <c r="D1081" s="84">
        <v>14.68</v>
      </c>
    </row>
    <row r="1082" spans="1:4" s="82" customFormat="1" ht="13.5" x14ac:dyDescent="0.25">
      <c r="A1082" s="83">
        <v>170348</v>
      </c>
      <c r="B1082" s="83" t="s">
        <v>14816</v>
      </c>
      <c r="C1082" s="83" t="s">
        <v>196</v>
      </c>
      <c r="D1082" s="84">
        <v>18.010000000000002</v>
      </c>
    </row>
    <row r="1083" spans="1:4" s="82" customFormat="1" ht="13.5" x14ac:dyDescent="0.25">
      <c r="A1083" s="83">
        <v>170349</v>
      </c>
      <c r="B1083" s="83" t="s">
        <v>14817</v>
      </c>
      <c r="C1083" s="83" t="s">
        <v>196</v>
      </c>
      <c r="D1083" s="84">
        <v>63.11</v>
      </c>
    </row>
    <row r="1084" spans="1:4" s="82" customFormat="1" ht="13.5" x14ac:dyDescent="0.25">
      <c r="A1084" s="83">
        <v>170350</v>
      </c>
      <c r="B1084" s="83" t="s">
        <v>14818</v>
      </c>
      <c r="C1084" s="83" t="s">
        <v>196</v>
      </c>
      <c r="D1084" s="84">
        <v>22.39</v>
      </c>
    </row>
    <row r="1085" spans="1:4" s="82" customFormat="1" ht="13.5" x14ac:dyDescent="0.25">
      <c r="A1085" s="83">
        <v>170351</v>
      </c>
      <c r="B1085" s="83" t="s">
        <v>14819</v>
      </c>
      <c r="C1085" s="83" t="s">
        <v>196</v>
      </c>
      <c r="D1085" s="84">
        <v>322.81</v>
      </c>
    </row>
    <row r="1086" spans="1:4" s="82" customFormat="1" ht="13.5" x14ac:dyDescent="0.25">
      <c r="A1086" s="83">
        <v>170352</v>
      </c>
      <c r="B1086" s="83" t="s">
        <v>14820</v>
      </c>
      <c r="C1086" s="83" t="s">
        <v>196</v>
      </c>
      <c r="D1086" s="84">
        <v>520.82000000000005</v>
      </c>
    </row>
    <row r="1087" spans="1:4" s="82" customFormat="1" ht="13.5" x14ac:dyDescent="0.25">
      <c r="A1087" s="83">
        <v>170353</v>
      </c>
      <c r="B1087" s="83" t="s">
        <v>14821</v>
      </c>
      <c r="C1087" s="83" t="s">
        <v>196</v>
      </c>
      <c r="D1087" s="84">
        <v>543.36</v>
      </c>
    </row>
    <row r="1088" spans="1:4" s="82" customFormat="1" ht="13.5" x14ac:dyDescent="0.25">
      <c r="A1088" s="83">
        <v>170354</v>
      </c>
      <c r="B1088" s="83" t="s">
        <v>14822</v>
      </c>
      <c r="C1088" s="83" t="s">
        <v>196</v>
      </c>
      <c r="D1088" s="84">
        <v>1423.03</v>
      </c>
    </row>
    <row r="1089" spans="1:4" s="82" customFormat="1" ht="13.5" x14ac:dyDescent="0.25">
      <c r="A1089" s="83">
        <v>170357</v>
      </c>
      <c r="B1089" s="83" t="s">
        <v>14823</v>
      </c>
      <c r="C1089" s="83" t="s">
        <v>196</v>
      </c>
      <c r="D1089" s="84">
        <v>1017.84</v>
      </c>
    </row>
    <row r="1090" spans="1:4" s="82" customFormat="1" ht="13.5" x14ac:dyDescent="0.25">
      <c r="A1090" s="83">
        <v>1705</v>
      </c>
      <c r="B1090" s="83" t="s">
        <v>14824</v>
      </c>
      <c r="C1090" s="83"/>
      <c r="D1090" s="84"/>
    </row>
    <row r="1091" spans="1:4" s="82" customFormat="1" ht="13.5" x14ac:dyDescent="0.25">
      <c r="A1091" s="83">
        <v>170502</v>
      </c>
      <c r="B1091" s="83" t="s">
        <v>14825</v>
      </c>
      <c r="C1091" s="83" t="s">
        <v>196</v>
      </c>
      <c r="D1091" s="84">
        <v>173.43</v>
      </c>
    </row>
    <row r="1092" spans="1:4" s="82" customFormat="1" ht="13.5" x14ac:dyDescent="0.25">
      <c r="A1092" s="83">
        <v>170506</v>
      </c>
      <c r="B1092" s="83" t="s">
        <v>14826</v>
      </c>
      <c r="C1092" s="83" t="s">
        <v>196</v>
      </c>
      <c r="D1092" s="84">
        <v>674.3</v>
      </c>
    </row>
    <row r="1093" spans="1:4" s="82" customFormat="1" ht="13.5" x14ac:dyDescent="0.25">
      <c r="A1093" s="83">
        <v>170507</v>
      </c>
      <c r="B1093" s="83" t="s">
        <v>14827</v>
      </c>
      <c r="C1093" s="83" t="s">
        <v>199</v>
      </c>
      <c r="D1093" s="84">
        <v>1389.67</v>
      </c>
    </row>
    <row r="1094" spans="1:4" s="82" customFormat="1" ht="13.5" x14ac:dyDescent="0.25">
      <c r="A1094" s="83">
        <v>170508</v>
      </c>
      <c r="B1094" s="83" t="s">
        <v>14828</v>
      </c>
      <c r="C1094" s="83" t="s">
        <v>199</v>
      </c>
      <c r="D1094" s="84">
        <v>1389.67</v>
      </c>
    </row>
    <row r="1095" spans="1:4" s="82" customFormat="1" ht="13.5" x14ac:dyDescent="0.25">
      <c r="A1095" s="83">
        <v>170509</v>
      </c>
      <c r="B1095" s="83" t="s">
        <v>14829</v>
      </c>
      <c r="C1095" s="83" t="s">
        <v>196</v>
      </c>
      <c r="D1095" s="84">
        <v>2381.86</v>
      </c>
    </row>
    <row r="1096" spans="1:4" s="82" customFormat="1" ht="13.5" x14ac:dyDescent="0.25">
      <c r="A1096" s="83">
        <v>170510</v>
      </c>
      <c r="B1096" s="83" t="s">
        <v>14830</v>
      </c>
      <c r="C1096" s="83" t="s">
        <v>196</v>
      </c>
      <c r="D1096" s="84">
        <v>4586.3900000000003</v>
      </c>
    </row>
    <row r="1097" spans="1:4" s="82" customFormat="1" ht="13.5" x14ac:dyDescent="0.25">
      <c r="A1097" s="83">
        <v>170511</v>
      </c>
      <c r="B1097" s="83" t="s">
        <v>14831</v>
      </c>
      <c r="C1097" s="83" t="s">
        <v>196</v>
      </c>
      <c r="D1097" s="84">
        <v>2053.7199999999998</v>
      </c>
    </row>
    <row r="1098" spans="1:4" s="82" customFormat="1" ht="13.5" x14ac:dyDescent="0.25">
      <c r="A1098" s="83">
        <v>170512</v>
      </c>
      <c r="B1098" s="83" t="s">
        <v>14832</v>
      </c>
      <c r="C1098" s="83" t="s">
        <v>196</v>
      </c>
      <c r="D1098" s="84">
        <v>558.87</v>
      </c>
    </row>
    <row r="1099" spans="1:4" s="82" customFormat="1" ht="13.5" x14ac:dyDescent="0.25">
      <c r="A1099" s="83">
        <v>170514</v>
      </c>
      <c r="B1099" s="83" t="s">
        <v>14833</v>
      </c>
      <c r="C1099" s="83" t="s">
        <v>196</v>
      </c>
      <c r="D1099" s="84">
        <v>2135.25</v>
      </c>
    </row>
    <row r="1100" spans="1:4" s="82" customFormat="1" ht="13.5" x14ac:dyDescent="0.25">
      <c r="A1100" s="83">
        <v>170515</v>
      </c>
      <c r="B1100" s="83" t="s">
        <v>14834</v>
      </c>
      <c r="C1100" s="83" t="s">
        <v>196</v>
      </c>
      <c r="D1100" s="84">
        <v>2494.33</v>
      </c>
    </row>
    <row r="1101" spans="1:4" s="82" customFormat="1" ht="13.5" x14ac:dyDescent="0.25">
      <c r="A1101" s="83">
        <v>170516</v>
      </c>
      <c r="B1101" s="83" t="s">
        <v>14835</v>
      </c>
      <c r="C1101" s="83" t="s">
        <v>196</v>
      </c>
      <c r="D1101" s="84">
        <v>3562.86</v>
      </c>
    </row>
    <row r="1102" spans="1:4" s="82" customFormat="1" ht="13.5" x14ac:dyDescent="0.25">
      <c r="A1102" s="83">
        <v>170519</v>
      </c>
      <c r="B1102" s="83" t="s">
        <v>14836</v>
      </c>
      <c r="C1102" s="83" t="s">
        <v>196</v>
      </c>
      <c r="D1102" s="84">
        <v>318.89</v>
      </c>
    </row>
    <row r="1103" spans="1:4" s="82" customFormat="1" ht="13.5" x14ac:dyDescent="0.25">
      <c r="A1103" s="83">
        <v>170524</v>
      </c>
      <c r="B1103" s="83" t="s">
        <v>14837</v>
      </c>
      <c r="C1103" s="83" t="s">
        <v>196</v>
      </c>
      <c r="D1103" s="84">
        <v>66.62</v>
      </c>
    </row>
    <row r="1104" spans="1:4" s="82" customFormat="1" ht="13.5" x14ac:dyDescent="0.25">
      <c r="A1104" s="83">
        <v>170528</v>
      </c>
      <c r="B1104" s="83" t="s">
        <v>14838</v>
      </c>
      <c r="C1104" s="83" t="s">
        <v>196</v>
      </c>
      <c r="D1104" s="84">
        <v>4165.57</v>
      </c>
    </row>
    <row r="1105" spans="1:4" s="82" customFormat="1" ht="13.5" x14ac:dyDescent="0.25">
      <c r="A1105" s="83">
        <v>170530</v>
      </c>
      <c r="B1105" s="83" t="s">
        <v>14839</v>
      </c>
      <c r="C1105" s="83" t="s">
        <v>196</v>
      </c>
      <c r="D1105" s="84">
        <v>477.9</v>
      </c>
    </row>
    <row r="1106" spans="1:4" s="82" customFormat="1" ht="13.5" x14ac:dyDescent="0.25">
      <c r="A1106" s="83">
        <v>170533</v>
      </c>
      <c r="B1106" s="83" t="s">
        <v>14840</v>
      </c>
      <c r="C1106" s="83" t="s">
        <v>196</v>
      </c>
      <c r="D1106" s="84">
        <v>2382.9</v>
      </c>
    </row>
    <row r="1107" spans="1:4" s="82" customFormat="1" ht="13.5" x14ac:dyDescent="0.25">
      <c r="A1107" s="83">
        <v>170534</v>
      </c>
      <c r="B1107" s="83" t="s">
        <v>14841</v>
      </c>
      <c r="C1107" s="83" t="s">
        <v>196</v>
      </c>
      <c r="D1107" s="84">
        <v>4199.1000000000004</v>
      </c>
    </row>
    <row r="1108" spans="1:4" s="82" customFormat="1" ht="13.5" x14ac:dyDescent="0.25">
      <c r="A1108" s="83">
        <v>170535</v>
      </c>
      <c r="B1108" s="83" t="s">
        <v>14842</v>
      </c>
      <c r="C1108" s="83" t="s">
        <v>196</v>
      </c>
      <c r="D1108" s="84">
        <v>3093.81</v>
      </c>
    </row>
    <row r="1109" spans="1:4" s="82" customFormat="1" ht="13.5" x14ac:dyDescent="0.25">
      <c r="A1109" s="83">
        <v>170536</v>
      </c>
      <c r="B1109" s="83" t="s">
        <v>14843</v>
      </c>
      <c r="C1109" s="83" t="s">
        <v>196</v>
      </c>
      <c r="D1109" s="84">
        <v>3940.87</v>
      </c>
    </row>
    <row r="1110" spans="1:4" s="82" customFormat="1" ht="13.5" x14ac:dyDescent="0.25">
      <c r="A1110" s="83">
        <v>170537</v>
      </c>
      <c r="B1110" s="83" t="s">
        <v>14844</v>
      </c>
      <c r="C1110" s="83" t="s">
        <v>196</v>
      </c>
      <c r="D1110" s="84">
        <v>67.94</v>
      </c>
    </row>
    <row r="1111" spans="1:4" s="82" customFormat="1" ht="13.5" x14ac:dyDescent="0.25">
      <c r="A1111" s="83">
        <v>170538</v>
      </c>
      <c r="B1111" s="83" t="s">
        <v>14845</v>
      </c>
      <c r="C1111" s="83" t="s">
        <v>196</v>
      </c>
      <c r="D1111" s="84">
        <v>28.65</v>
      </c>
    </row>
    <row r="1112" spans="1:4" s="82" customFormat="1" ht="13.5" x14ac:dyDescent="0.25">
      <c r="A1112" s="83">
        <v>170539</v>
      </c>
      <c r="B1112" s="83" t="s">
        <v>14846</v>
      </c>
      <c r="C1112" s="83" t="s">
        <v>196</v>
      </c>
      <c r="D1112" s="84">
        <v>749.8</v>
      </c>
    </row>
    <row r="1113" spans="1:4" s="82" customFormat="1" ht="13.5" x14ac:dyDescent="0.25">
      <c r="A1113" s="83">
        <v>170540</v>
      </c>
      <c r="B1113" s="83" t="s">
        <v>14847</v>
      </c>
      <c r="C1113" s="83" t="s">
        <v>196</v>
      </c>
      <c r="D1113" s="84">
        <v>921.77</v>
      </c>
    </row>
    <row r="1114" spans="1:4" s="82" customFormat="1" ht="13.5" x14ac:dyDescent="0.25">
      <c r="A1114" s="83">
        <v>170541</v>
      </c>
      <c r="B1114" s="83" t="s">
        <v>14848</v>
      </c>
      <c r="C1114" s="83" t="s">
        <v>196</v>
      </c>
      <c r="D1114" s="84">
        <v>181.99</v>
      </c>
    </row>
    <row r="1115" spans="1:4" s="82" customFormat="1" ht="13.5" x14ac:dyDescent="0.25">
      <c r="A1115" s="83">
        <v>170545</v>
      </c>
      <c r="B1115" s="83" t="s">
        <v>14849</v>
      </c>
      <c r="C1115" s="83" t="s">
        <v>199</v>
      </c>
      <c r="D1115" s="84">
        <v>1329</v>
      </c>
    </row>
    <row r="1116" spans="1:4" s="82" customFormat="1" ht="13.5" x14ac:dyDescent="0.25">
      <c r="A1116" s="83">
        <v>170546</v>
      </c>
      <c r="B1116" s="83" t="s">
        <v>14850</v>
      </c>
      <c r="C1116" s="83" t="s">
        <v>196</v>
      </c>
      <c r="D1116" s="84">
        <v>364.58</v>
      </c>
    </row>
    <row r="1117" spans="1:4" s="82" customFormat="1" ht="13.5" x14ac:dyDescent="0.25">
      <c r="A1117" s="83">
        <v>170547</v>
      </c>
      <c r="B1117" s="83" t="s">
        <v>14851</v>
      </c>
      <c r="C1117" s="83" t="s">
        <v>196</v>
      </c>
      <c r="D1117" s="84">
        <v>727.15</v>
      </c>
    </row>
    <row r="1118" spans="1:4" s="82" customFormat="1" ht="13.5" x14ac:dyDescent="0.25">
      <c r="A1118" s="83">
        <v>170548</v>
      </c>
      <c r="B1118" s="83" t="s">
        <v>14852</v>
      </c>
      <c r="C1118" s="83" t="s">
        <v>196</v>
      </c>
      <c r="D1118" s="84">
        <v>1606.6</v>
      </c>
    </row>
    <row r="1119" spans="1:4" s="82" customFormat="1" ht="13.5" x14ac:dyDescent="0.25">
      <c r="A1119" s="83">
        <v>170549</v>
      </c>
      <c r="B1119" s="83" t="s">
        <v>14853</v>
      </c>
      <c r="C1119" s="83" t="s">
        <v>196</v>
      </c>
      <c r="D1119" s="84">
        <v>2649.53</v>
      </c>
    </row>
    <row r="1120" spans="1:4" s="82" customFormat="1" ht="13.5" x14ac:dyDescent="0.25">
      <c r="A1120" s="83">
        <v>170550</v>
      </c>
      <c r="B1120" s="83" t="s">
        <v>14854</v>
      </c>
      <c r="C1120" s="83" t="s">
        <v>196</v>
      </c>
      <c r="D1120" s="84">
        <v>1815.12</v>
      </c>
    </row>
    <row r="1121" spans="1:4" s="82" customFormat="1" ht="13.5" x14ac:dyDescent="0.25">
      <c r="A1121" s="83">
        <v>170555</v>
      </c>
      <c r="B1121" s="83" t="s">
        <v>14855</v>
      </c>
      <c r="C1121" s="83" t="s">
        <v>196</v>
      </c>
      <c r="D1121" s="84">
        <v>252.91</v>
      </c>
    </row>
    <row r="1122" spans="1:4" s="82" customFormat="1" ht="13.5" x14ac:dyDescent="0.25">
      <c r="A1122" s="83">
        <v>170557</v>
      </c>
      <c r="B1122" s="83" t="s">
        <v>14856</v>
      </c>
      <c r="C1122" s="83" t="s">
        <v>199</v>
      </c>
      <c r="D1122" s="84">
        <v>1751.01</v>
      </c>
    </row>
    <row r="1123" spans="1:4" s="82" customFormat="1" ht="13.5" x14ac:dyDescent="0.25">
      <c r="A1123" s="83">
        <v>170561</v>
      </c>
      <c r="B1123" s="83" t="s">
        <v>14857</v>
      </c>
      <c r="C1123" s="83" t="s">
        <v>196</v>
      </c>
      <c r="D1123" s="84">
        <v>12655.91</v>
      </c>
    </row>
    <row r="1124" spans="1:4" s="82" customFormat="1" ht="13.5" x14ac:dyDescent="0.25">
      <c r="A1124" s="83">
        <v>170562</v>
      </c>
      <c r="B1124" s="83" t="s">
        <v>14858</v>
      </c>
      <c r="C1124" s="83" t="s">
        <v>196</v>
      </c>
      <c r="D1124" s="84">
        <v>3067.34</v>
      </c>
    </row>
    <row r="1125" spans="1:4" s="82" customFormat="1" ht="13.5" x14ac:dyDescent="0.25">
      <c r="A1125" s="83">
        <v>1706</v>
      </c>
      <c r="B1125" s="83" t="s">
        <v>14859</v>
      </c>
      <c r="C1125" s="83"/>
      <c r="D1125" s="84"/>
    </row>
    <row r="1126" spans="1:4" s="82" customFormat="1" ht="13.5" x14ac:dyDescent="0.25">
      <c r="A1126" s="83">
        <v>170601</v>
      </c>
      <c r="B1126" s="83" t="s">
        <v>14860</v>
      </c>
      <c r="C1126" s="83" t="s">
        <v>196</v>
      </c>
      <c r="D1126" s="84">
        <v>128.07</v>
      </c>
    </row>
    <row r="1127" spans="1:4" s="82" customFormat="1" ht="13.5" x14ac:dyDescent="0.25">
      <c r="A1127" s="83">
        <v>170602</v>
      </c>
      <c r="B1127" s="83" t="s">
        <v>14861</v>
      </c>
      <c r="C1127" s="83" t="s">
        <v>196</v>
      </c>
      <c r="D1127" s="84">
        <v>151.19</v>
      </c>
    </row>
    <row r="1128" spans="1:4" s="82" customFormat="1" ht="13.5" x14ac:dyDescent="0.25">
      <c r="A1128" s="83">
        <v>170603</v>
      </c>
      <c r="B1128" s="83" t="s">
        <v>14862</v>
      </c>
      <c r="C1128" s="83" t="s">
        <v>196</v>
      </c>
      <c r="D1128" s="84">
        <v>169.83</v>
      </c>
    </row>
    <row r="1129" spans="1:4" s="82" customFormat="1" ht="13.5" x14ac:dyDescent="0.25">
      <c r="A1129" s="83">
        <v>170604</v>
      </c>
      <c r="B1129" s="83" t="s">
        <v>14863</v>
      </c>
      <c r="C1129" s="83" t="s">
        <v>196</v>
      </c>
      <c r="D1129" s="84">
        <v>190.77</v>
      </c>
    </row>
    <row r="1130" spans="1:4" s="82" customFormat="1" ht="13.5" x14ac:dyDescent="0.25">
      <c r="A1130" s="83">
        <v>170607</v>
      </c>
      <c r="B1130" s="83" t="s">
        <v>14864</v>
      </c>
      <c r="C1130" s="83" t="s">
        <v>196</v>
      </c>
      <c r="D1130" s="84">
        <v>367.61</v>
      </c>
    </row>
    <row r="1131" spans="1:4" s="82" customFormat="1" ht="13.5" x14ac:dyDescent="0.25">
      <c r="A1131" s="83">
        <v>170608</v>
      </c>
      <c r="B1131" s="83" t="s">
        <v>14865</v>
      </c>
      <c r="C1131" s="83" t="s">
        <v>196</v>
      </c>
      <c r="D1131" s="84">
        <v>1537.09</v>
      </c>
    </row>
    <row r="1132" spans="1:4" s="82" customFormat="1" ht="13.5" x14ac:dyDescent="0.25">
      <c r="A1132" s="83">
        <v>170609</v>
      </c>
      <c r="B1132" s="83" t="s">
        <v>14866</v>
      </c>
      <c r="C1132" s="83" t="s">
        <v>196</v>
      </c>
      <c r="D1132" s="84">
        <v>1537.09</v>
      </c>
    </row>
    <row r="1133" spans="1:4" s="82" customFormat="1" ht="13.5" x14ac:dyDescent="0.25">
      <c r="A1133" s="83">
        <v>170610</v>
      </c>
      <c r="B1133" s="83" t="s">
        <v>14867</v>
      </c>
      <c r="C1133" s="83" t="s">
        <v>196</v>
      </c>
      <c r="D1133" s="84">
        <v>1640.08</v>
      </c>
    </row>
    <row r="1134" spans="1:4" s="82" customFormat="1" ht="13.5" x14ac:dyDescent="0.25">
      <c r="A1134" s="83">
        <v>170611</v>
      </c>
      <c r="B1134" s="83" t="s">
        <v>14868</v>
      </c>
      <c r="C1134" s="83" t="s">
        <v>196</v>
      </c>
      <c r="D1134" s="84">
        <v>1659.02</v>
      </c>
    </row>
    <row r="1135" spans="1:4" s="82" customFormat="1" ht="13.5" x14ac:dyDescent="0.25">
      <c r="A1135" s="83">
        <v>170612</v>
      </c>
      <c r="B1135" s="83" t="s">
        <v>14869</v>
      </c>
      <c r="C1135" s="83" t="s">
        <v>196</v>
      </c>
      <c r="D1135" s="84">
        <v>1312.55</v>
      </c>
    </row>
    <row r="1136" spans="1:4" s="82" customFormat="1" ht="13.5" x14ac:dyDescent="0.25">
      <c r="A1136" s="83">
        <v>170613</v>
      </c>
      <c r="B1136" s="83" t="s">
        <v>14870</v>
      </c>
      <c r="C1136" s="83" t="s">
        <v>196</v>
      </c>
      <c r="D1136" s="84">
        <v>1910.82</v>
      </c>
    </row>
    <row r="1137" spans="1:4" s="82" customFormat="1" ht="13.5" x14ac:dyDescent="0.25">
      <c r="A1137" s="83">
        <v>170614</v>
      </c>
      <c r="B1137" s="83" t="s">
        <v>14871</v>
      </c>
      <c r="C1137" s="83" t="s">
        <v>196</v>
      </c>
      <c r="D1137" s="84">
        <v>297.56</v>
      </c>
    </row>
    <row r="1138" spans="1:4" s="82" customFormat="1" ht="13.5" x14ac:dyDescent="0.25">
      <c r="A1138" s="83">
        <v>170615</v>
      </c>
      <c r="B1138" s="83" t="s">
        <v>14872</v>
      </c>
      <c r="C1138" s="83" t="s">
        <v>196</v>
      </c>
      <c r="D1138" s="84">
        <v>165.84</v>
      </c>
    </row>
    <row r="1139" spans="1:4" s="82" customFormat="1" ht="13.5" x14ac:dyDescent="0.25">
      <c r="A1139" s="83">
        <v>18</v>
      </c>
      <c r="B1139" s="83" t="s">
        <v>14873</v>
      </c>
      <c r="C1139" s="83"/>
      <c r="D1139" s="84"/>
    </row>
    <row r="1140" spans="1:4" s="82" customFormat="1" ht="13.5" x14ac:dyDescent="0.25">
      <c r="A1140" s="83">
        <v>1801</v>
      </c>
      <c r="B1140" s="83" t="s">
        <v>14874</v>
      </c>
      <c r="C1140" s="83"/>
      <c r="D1140" s="84"/>
    </row>
    <row r="1141" spans="1:4" s="82" customFormat="1" ht="13.5" x14ac:dyDescent="0.25">
      <c r="A1141" s="83">
        <v>180107</v>
      </c>
      <c r="B1141" s="83" t="s">
        <v>14875</v>
      </c>
      <c r="C1141" s="83" t="s">
        <v>196</v>
      </c>
      <c r="D1141" s="84">
        <v>522.83000000000004</v>
      </c>
    </row>
    <row r="1142" spans="1:4" s="82" customFormat="1" ht="13.5" x14ac:dyDescent="0.25">
      <c r="A1142" s="83">
        <v>180110</v>
      </c>
      <c r="B1142" s="83" t="s">
        <v>14876</v>
      </c>
      <c r="C1142" s="83" t="s">
        <v>196</v>
      </c>
      <c r="D1142" s="84">
        <v>108.77</v>
      </c>
    </row>
    <row r="1143" spans="1:4" s="82" customFormat="1" ht="13.5" x14ac:dyDescent="0.25">
      <c r="A1143" s="83">
        <v>180115</v>
      </c>
      <c r="B1143" s="83" t="s">
        <v>14877</v>
      </c>
      <c r="C1143" s="83" t="s">
        <v>196</v>
      </c>
      <c r="D1143" s="84">
        <v>67.64</v>
      </c>
    </row>
    <row r="1144" spans="1:4" s="82" customFormat="1" ht="13.5" x14ac:dyDescent="0.25">
      <c r="A1144" s="83">
        <v>1802</v>
      </c>
      <c r="B1144" s="83" t="s">
        <v>14878</v>
      </c>
      <c r="C1144" s="83"/>
      <c r="D1144" s="84"/>
    </row>
    <row r="1145" spans="1:4" s="82" customFormat="1" ht="13.5" x14ac:dyDescent="0.25">
      <c r="A1145" s="83">
        <v>180201</v>
      </c>
      <c r="B1145" s="83" t="s">
        <v>14879</v>
      </c>
      <c r="C1145" s="83" t="s">
        <v>196</v>
      </c>
      <c r="D1145" s="84">
        <v>37.82</v>
      </c>
    </row>
    <row r="1146" spans="1:4" s="82" customFormat="1" ht="13.5" x14ac:dyDescent="0.25">
      <c r="A1146" s="83">
        <v>180202</v>
      </c>
      <c r="B1146" s="83" t="s">
        <v>14880</v>
      </c>
      <c r="C1146" s="83" t="s">
        <v>196</v>
      </c>
      <c r="D1146" s="84">
        <v>45.4</v>
      </c>
    </row>
    <row r="1147" spans="1:4" s="82" customFormat="1" ht="13.5" x14ac:dyDescent="0.25">
      <c r="A1147" s="83">
        <v>180204</v>
      </c>
      <c r="B1147" s="83" t="s">
        <v>14881</v>
      </c>
      <c r="C1147" s="83" t="s">
        <v>196</v>
      </c>
      <c r="D1147" s="84">
        <v>34.299999999999997</v>
      </c>
    </row>
    <row r="1148" spans="1:4" s="82" customFormat="1" ht="13.5" x14ac:dyDescent="0.25">
      <c r="A1148" s="83">
        <v>180205</v>
      </c>
      <c r="B1148" s="83" t="s">
        <v>14882</v>
      </c>
      <c r="C1148" s="83" t="s">
        <v>196</v>
      </c>
      <c r="D1148" s="84">
        <v>56.89</v>
      </c>
    </row>
    <row r="1149" spans="1:4" s="82" customFormat="1" ht="13.5" x14ac:dyDescent="0.25">
      <c r="A1149" s="83">
        <v>180206</v>
      </c>
      <c r="B1149" s="83" t="s">
        <v>14883</v>
      </c>
      <c r="C1149" s="83" t="s">
        <v>196</v>
      </c>
      <c r="D1149" s="84">
        <v>42.07</v>
      </c>
    </row>
    <row r="1150" spans="1:4" s="82" customFormat="1" ht="13.5" x14ac:dyDescent="0.25">
      <c r="A1150" s="83">
        <v>180207</v>
      </c>
      <c r="B1150" s="83" t="s">
        <v>14884</v>
      </c>
      <c r="C1150" s="83" t="s">
        <v>196</v>
      </c>
      <c r="D1150" s="84">
        <v>60.41</v>
      </c>
    </row>
    <row r="1151" spans="1:4" s="82" customFormat="1" ht="13.5" x14ac:dyDescent="0.25">
      <c r="A1151" s="83">
        <v>180208</v>
      </c>
      <c r="B1151" s="83" t="s">
        <v>14885</v>
      </c>
      <c r="C1151" s="83" t="s">
        <v>196</v>
      </c>
      <c r="D1151" s="84">
        <v>83</v>
      </c>
    </row>
    <row r="1152" spans="1:4" s="82" customFormat="1" ht="13.5" x14ac:dyDescent="0.25">
      <c r="A1152" s="83">
        <v>180209</v>
      </c>
      <c r="B1152" s="83" t="s">
        <v>14886</v>
      </c>
      <c r="C1152" s="83" t="s">
        <v>196</v>
      </c>
      <c r="D1152" s="84">
        <v>36.93</v>
      </c>
    </row>
    <row r="1153" spans="1:4" s="82" customFormat="1" ht="13.5" x14ac:dyDescent="0.25">
      <c r="A1153" s="83">
        <v>180210</v>
      </c>
      <c r="B1153" s="83" t="s">
        <v>14887</v>
      </c>
      <c r="C1153" s="83" t="s">
        <v>196</v>
      </c>
      <c r="D1153" s="84">
        <v>54.17</v>
      </c>
    </row>
    <row r="1154" spans="1:4" s="82" customFormat="1" ht="13.5" x14ac:dyDescent="0.25">
      <c r="A1154" s="83">
        <v>180211</v>
      </c>
      <c r="B1154" s="83" t="s">
        <v>14888</v>
      </c>
      <c r="C1154" s="83" t="s">
        <v>196</v>
      </c>
      <c r="D1154" s="84">
        <v>134.54</v>
      </c>
    </row>
    <row r="1155" spans="1:4" s="82" customFormat="1" ht="13.5" x14ac:dyDescent="0.25">
      <c r="A1155" s="83">
        <v>180212</v>
      </c>
      <c r="B1155" s="83" t="s">
        <v>14889</v>
      </c>
      <c r="C1155" s="83" t="s">
        <v>196</v>
      </c>
      <c r="D1155" s="84">
        <v>79.48</v>
      </c>
    </row>
    <row r="1156" spans="1:4" s="82" customFormat="1" ht="13.5" x14ac:dyDescent="0.25">
      <c r="A1156" s="83">
        <v>180217</v>
      </c>
      <c r="B1156" s="83" t="s">
        <v>14890</v>
      </c>
      <c r="C1156" s="83" t="s">
        <v>196</v>
      </c>
      <c r="D1156" s="84">
        <v>9.75</v>
      </c>
    </row>
    <row r="1157" spans="1:4" s="82" customFormat="1" ht="13.5" x14ac:dyDescent="0.25">
      <c r="A1157" s="83">
        <v>180218</v>
      </c>
      <c r="B1157" s="83" t="s">
        <v>14891</v>
      </c>
      <c r="C1157" s="83" t="s">
        <v>196</v>
      </c>
      <c r="D1157" s="84">
        <v>17.66</v>
      </c>
    </row>
    <row r="1158" spans="1:4" s="82" customFormat="1" ht="13.5" x14ac:dyDescent="0.25">
      <c r="A1158" s="83">
        <v>180220</v>
      </c>
      <c r="B1158" s="83" t="s">
        <v>14892</v>
      </c>
      <c r="C1158" s="83" t="s">
        <v>196</v>
      </c>
      <c r="D1158" s="84">
        <v>41.39</v>
      </c>
    </row>
    <row r="1159" spans="1:4" s="82" customFormat="1" ht="13.5" x14ac:dyDescent="0.25">
      <c r="A1159" s="83">
        <v>1803</v>
      </c>
      <c r="B1159" s="83" t="s">
        <v>14893</v>
      </c>
      <c r="C1159" s="83"/>
      <c r="D1159" s="84"/>
    </row>
    <row r="1160" spans="1:4" s="82" customFormat="1" ht="13.5" x14ac:dyDescent="0.25">
      <c r="A1160" s="83">
        <v>180301</v>
      </c>
      <c r="B1160" s="83" t="s">
        <v>14894</v>
      </c>
      <c r="C1160" s="83" t="s">
        <v>196</v>
      </c>
      <c r="D1160" s="84">
        <v>4943.1499999999996</v>
      </c>
    </row>
    <row r="1161" spans="1:4" s="82" customFormat="1" ht="13.5" x14ac:dyDescent="0.25">
      <c r="A1161" s="83">
        <v>180302</v>
      </c>
      <c r="B1161" s="83" t="s">
        <v>14895</v>
      </c>
      <c r="C1161" s="83" t="s">
        <v>196</v>
      </c>
      <c r="D1161" s="84">
        <v>1258.7</v>
      </c>
    </row>
    <row r="1162" spans="1:4" s="82" customFormat="1" ht="13.5" x14ac:dyDescent="0.25">
      <c r="A1162" s="83">
        <v>180303</v>
      </c>
      <c r="B1162" s="83" t="s">
        <v>14896</v>
      </c>
      <c r="C1162" s="83" t="s">
        <v>196</v>
      </c>
      <c r="D1162" s="84">
        <v>1797.02</v>
      </c>
    </row>
    <row r="1163" spans="1:4" s="82" customFormat="1" ht="13.5" x14ac:dyDescent="0.25">
      <c r="A1163" s="83">
        <v>180304</v>
      </c>
      <c r="B1163" s="83" t="s">
        <v>14897</v>
      </c>
      <c r="C1163" s="83" t="s">
        <v>196</v>
      </c>
      <c r="D1163" s="84">
        <v>1994.22</v>
      </c>
    </row>
    <row r="1164" spans="1:4" s="82" customFormat="1" ht="13.5" x14ac:dyDescent="0.25">
      <c r="A1164" s="83">
        <v>180305</v>
      </c>
      <c r="B1164" s="83" t="s">
        <v>14898</v>
      </c>
      <c r="C1164" s="83" t="s">
        <v>196</v>
      </c>
      <c r="D1164" s="84">
        <v>1834.52</v>
      </c>
    </row>
    <row r="1165" spans="1:4" s="82" customFormat="1" ht="13.5" x14ac:dyDescent="0.25">
      <c r="A1165" s="83">
        <v>1804</v>
      </c>
      <c r="B1165" s="83" t="s">
        <v>14899</v>
      </c>
      <c r="C1165" s="83"/>
      <c r="D1165" s="84"/>
    </row>
    <row r="1166" spans="1:4" s="82" customFormat="1" ht="13.5" x14ac:dyDescent="0.25">
      <c r="A1166" s="83">
        <v>180405</v>
      </c>
      <c r="B1166" s="83" t="s">
        <v>14900</v>
      </c>
      <c r="C1166" s="83" t="s">
        <v>196</v>
      </c>
      <c r="D1166" s="84">
        <v>4553.99</v>
      </c>
    </row>
    <row r="1167" spans="1:4" s="82" customFormat="1" ht="13.5" x14ac:dyDescent="0.25">
      <c r="A1167" s="83">
        <v>1806</v>
      </c>
      <c r="B1167" s="83" t="s">
        <v>14901</v>
      </c>
      <c r="C1167" s="83"/>
      <c r="D1167" s="84"/>
    </row>
    <row r="1168" spans="1:4" s="82" customFormat="1" ht="13.5" x14ac:dyDescent="0.25">
      <c r="A1168" s="83">
        <v>180602</v>
      </c>
      <c r="B1168" s="83" t="s">
        <v>14902</v>
      </c>
      <c r="C1168" s="83" t="s">
        <v>196</v>
      </c>
      <c r="D1168" s="84">
        <v>2090.5100000000002</v>
      </c>
    </row>
    <row r="1169" spans="1:4" s="82" customFormat="1" ht="13.5" x14ac:dyDescent="0.25">
      <c r="A1169" s="83">
        <v>180603</v>
      </c>
      <c r="B1169" s="83" t="s">
        <v>14903</v>
      </c>
      <c r="C1169" s="83" t="s">
        <v>196</v>
      </c>
      <c r="D1169" s="84">
        <v>2353.38</v>
      </c>
    </row>
    <row r="1170" spans="1:4" s="82" customFormat="1" ht="13.5" x14ac:dyDescent="0.25">
      <c r="A1170" s="83">
        <v>180604</v>
      </c>
      <c r="B1170" s="83" t="s">
        <v>14904</v>
      </c>
      <c r="C1170" s="83" t="s">
        <v>196</v>
      </c>
      <c r="D1170" s="84">
        <v>3489.34</v>
      </c>
    </row>
    <row r="1171" spans="1:4" s="82" customFormat="1" ht="13.5" x14ac:dyDescent="0.25">
      <c r="A1171" s="83">
        <v>180605</v>
      </c>
      <c r="B1171" s="83" t="s">
        <v>14905</v>
      </c>
      <c r="C1171" s="83" t="s">
        <v>196</v>
      </c>
      <c r="D1171" s="84">
        <v>4347.83</v>
      </c>
    </row>
    <row r="1172" spans="1:4" s="82" customFormat="1" ht="13.5" x14ac:dyDescent="0.25">
      <c r="A1172" s="83">
        <v>180606</v>
      </c>
      <c r="B1172" s="83" t="s">
        <v>14906</v>
      </c>
      <c r="C1172" s="83" t="s">
        <v>196</v>
      </c>
      <c r="D1172" s="84">
        <v>4443.76</v>
      </c>
    </row>
    <row r="1173" spans="1:4" s="82" customFormat="1" ht="13.5" x14ac:dyDescent="0.25">
      <c r="A1173" s="83">
        <v>180607</v>
      </c>
      <c r="B1173" s="83" t="s">
        <v>14907</v>
      </c>
      <c r="C1173" s="83" t="s">
        <v>196</v>
      </c>
      <c r="D1173" s="84">
        <v>5763.78</v>
      </c>
    </row>
    <row r="1174" spans="1:4" s="82" customFormat="1" ht="13.5" x14ac:dyDescent="0.25">
      <c r="A1174" s="83">
        <v>180608</v>
      </c>
      <c r="B1174" s="83" t="s">
        <v>14908</v>
      </c>
      <c r="C1174" s="83" t="s">
        <v>196</v>
      </c>
      <c r="D1174" s="84">
        <v>9249.93</v>
      </c>
    </row>
    <row r="1175" spans="1:4" s="82" customFormat="1" ht="13.5" x14ac:dyDescent="0.25">
      <c r="A1175" s="83">
        <v>180609</v>
      </c>
      <c r="B1175" s="83" t="s">
        <v>14909</v>
      </c>
      <c r="C1175" s="83" t="s">
        <v>196</v>
      </c>
      <c r="D1175" s="84">
        <v>12225.36</v>
      </c>
    </row>
    <row r="1176" spans="1:4" s="82" customFormat="1" ht="13.5" x14ac:dyDescent="0.25">
      <c r="A1176" s="83">
        <v>1807</v>
      </c>
      <c r="B1176" s="83" t="s">
        <v>14910</v>
      </c>
      <c r="C1176" s="83"/>
      <c r="D1176" s="84"/>
    </row>
    <row r="1177" spans="1:4" s="82" customFormat="1" ht="13.5" x14ac:dyDescent="0.25">
      <c r="A1177" s="83">
        <v>180702</v>
      </c>
      <c r="B1177" s="83" t="s">
        <v>14911</v>
      </c>
      <c r="C1177" s="83" t="s">
        <v>196</v>
      </c>
      <c r="D1177" s="84">
        <v>277.63</v>
      </c>
    </row>
    <row r="1178" spans="1:4" s="82" customFormat="1" ht="13.5" x14ac:dyDescent="0.25">
      <c r="A1178" s="83">
        <v>1808</v>
      </c>
      <c r="B1178" s="83" t="s">
        <v>14824</v>
      </c>
      <c r="C1178" s="83"/>
      <c r="D1178" s="84"/>
    </row>
    <row r="1179" spans="1:4" s="82" customFormat="1" ht="13.5" x14ac:dyDescent="0.25">
      <c r="A1179" s="83">
        <v>180803</v>
      </c>
      <c r="B1179" s="83" t="s">
        <v>14912</v>
      </c>
      <c r="C1179" s="83" t="s">
        <v>196</v>
      </c>
      <c r="D1179" s="84">
        <v>141.80000000000001</v>
      </c>
    </row>
    <row r="1180" spans="1:4" s="82" customFormat="1" ht="13.5" x14ac:dyDescent="0.25">
      <c r="A1180" s="83">
        <v>180804</v>
      </c>
      <c r="B1180" s="83" t="s">
        <v>14913</v>
      </c>
      <c r="C1180" s="83" t="s">
        <v>196</v>
      </c>
      <c r="D1180" s="84">
        <v>1019.12</v>
      </c>
    </row>
    <row r="1181" spans="1:4" s="82" customFormat="1" ht="13.5" x14ac:dyDescent="0.25">
      <c r="A1181" s="83">
        <v>180809</v>
      </c>
      <c r="B1181" s="83" t="s">
        <v>14914</v>
      </c>
      <c r="C1181" s="83" t="s">
        <v>196</v>
      </c>
      <c r="D1181" s="84">
        <v>97.77</v>
      </c>
    </row>
    <row r="1182" spans="1:4" s="82" customFormat="1" ht="13.5" x14ac:dyDescent="0.25">
      <c r="A1182" s="83">
        <v>1810</v>
      </c>
      <c r="B1182" s="83" t="s">
        <v>14915</v>
      </c>
      <c r="C1182" s="83"/>
      <c r="D1182" s="84"/>
    </row>
    <row r="1183" spans="1:4" s="82" customFormat="1" ht="13.5" x14ac:dyDescent="0.25">
      <c r="A1183" s="83">
        <v>181001</v>
      </c>
      <c r="B1183" s="83" t="s">
        <v>14916</v>
      </c>
      <c r="C1183" s="83" t="s">
        <v>196</v>
      </c>
      <c r="D1183" s="84">
        <v>144.12</v>
      </c>
    </row>
    <row r="1184" spans="1:4" s="82" customFormat="1" ht="13.5" x14ac:dyDescent="0.25">
      <c r="A1184" s="83">
        <v>181002</v>
      </c>
      <c r="B1184" s="83" t="s">
        <v>14917</v>
      </c>
      <c r="C1184" s="83" t="s">
        <v>196</v>
      </c>
      <c r="D1184" s="84">
        <v>189.45</v>
      </c>
    </row>
    <row r="1185" spans="1:4" s="82" customFormat="1" ht="13.5" x14ac:dyDescent="0.25">
      <c r="A1185" s="83">
        <v>181003</v>
      </c>
      <c r="B1185" s="83" t="s">
        <v>14918</v>
      </c>
      <c r="C1185" s="83" t="s">
        <v>196</v>
      </c>
      <c r="D1185" s="84">
        <v>138.21</v>
      </c>
    </row>
    <row r="1186" spans="1:4" s="82" customFormat="1" ht="13.5" x14ac:dyDescent="0.25">
      <c r="A1186" s="83">
        <v>181004</v>
      </c>
      <c r="B1186" s="83" t="s">
        <v>14919</v>
      </c>
      <c r="C1186" s="83" t="s">
        <v>196</v>
      </c>
      <c r="D1186" s="84">
        <v>176.76</v>
      </c>
    </row>
    <row r="1187" spans="1:4" s="82" customFormat="1" ht="13.5" x14ac:dyDescent="0.25">
      <c r="A1187" s="83">
        <v>181005</v>
      </c>
      <c r="B1187" s="83" t="s">
        <v>14920</v>
      </c>
      <c r="C1187" s="83" t="s">
        <v>196</v>
      </c>
      <c r="D1187" s="84">
        <v>284.77999999999997</v>
      </c>
    </row>
    <row r="1188" spans="1:4" s="82" customFormat="1" ht="13.5" x14ac:dyDescent="0.25">
      <c r="A1188" s="83">
        <v>181007</v>
      </c>
      <c r="B1188" s="83" t="s">
        <v>14921</v>
      </c>
      <c r="C1188" s="83" t="s">
        <v>196</v>
      </c>
      <c r="D1188" s="84">
        <v>261.63</v>
      </c>
    </row>
    <row r="1189" spans="1:4" s="82" customFormat="1" ht="13.5" x14ac:dyDescent="0.25">
      <c r="A1189" s="83">
        <v>19</v>
      </c>
      <c r="B1189" s="83" t="s">
        <v>14922</v>
      </c>
      <c r="C1189" s="83"/>
      <c r="D1189" s="84"/>
    </row>
    <row r="1190" spans="1:4" s="82" customFormat="1" ht="13.5" x14ac:dyDescent="0.25">
      <c r="A1190" s="83">
        <v>1901</v>
      </c>
      <c r="B1190" s="83" t="s">
        <v>14923</v>
      </c>
      <c r="C1190" s="83"/>
      <c r="D1190" s="84"/>
    </row>
    <row r="1191" spans="1:4" s="82" customFormat="1" ht="13.5" x14ac:dyDescent="0.25">
      <c r="A1191" s="83">
        <v>190101</v>
      </c>
      <c r="B1191" s="83" t="s">
        <v>14924</v>
      </c>
      <c r="C1191" s="83" t="s">
        <v>182</v>
      </c>
      <c r="D1191" s="84">
        <v>13.09</v>
      </c>
    </row>
    <row r="1192" spans="1:4" s="82" customFormat="1" ht="13.5" x14ac:dyDescent="0.25">
      <c r="A1192" s="83">
        <v>190102</v>
      </c>
      <c r="B1192" s="83" t="s">
        <v>14925</v>
      </c>
      <c r="C1192" s="83" t="s">
        <v>182</v>
      </c>
      <c r="D1192" s="84">
        <v>21.71</v>
      </c>
    </row>
    <row r="1193" spans="1:4" s="82" customFormat="1" ht="13.5" x14ac:dyDescent="0.25">
      <c r="A1193" s="83">
        <v>190103</v>
      </c>
      <c r="B1193" s="83" t="s">
        <v>14926</v>
      </c>
      <c r="C1193" s="83" t="s">
        <v>182</v>
      </c>
      <c r="D1193" s="84">
        <v>16.809999999999999</v>
      </c>
    </row>
    <row r="1194" spans="1:4" s="82" customFormat="1" ht="13.5" x14ac:dyDescent="0.25">
      <c r="A1194" s="83">
        <v>190104</v>
      </c>
      <c r="B1194" s="83" t="s">
        <v>14927</v>
      </c>
      <c r="C1194" s="83" t="s">
        <v>182</v>
      </c>
      <c r="D1194" s="84">
        <v>25.55</v>
      </c>
    </row>
    <row r="1195" spans="1:4" s="82" customFormat="1" ht="13.5" x14ac:dyDescent="0.25">
      <c r="A1195" s="83">
        <v>190105</v>
      </c>
      <c r="B1195" s="83" t="s">
        <v>14928</v>
      </c>
      <c r="C1195" s="83" t="s">
        <v>182</v>
      </c>
      <c r="D1195" s="84">
        <v>30.77</v>
      </c>
    </row>
    <row r="1196" spans="1:4" s="82" customFormat="1" ht="13.5" x14ac:dyDescent="0.25">
      <c r="A1196" s="83">
        <v>190106</v>
      </c>
      <c r="B1196" s="83" t="s">
        <v>14929</v>
      </c>
      <c r="C1196" s="83" t="s">
        <v>182</v>
      </c>
      <c r="D1196" s="84">
        <v>25.42</v>
      </c>
    </row>
    <row r="1197" spans="1:4" s="82" customFormat="1" ht="13.5" x14ac:dyDescent="0.25">
      <c r="A1197" s="83">
        <v>190107</v>
      </c>
      <c r="B1197" s="83" t="s">
        <v>14930</v>
      </c>
      <c r="C1197" s="83" t="s">
        <v>182</v>
      </c>
      <c r="D1197" s="84">
        <v>3.8</v>
      </c>
    </row>
    <row r="1198" spans="1:4" s="82" customFormat="1" ht="13.5" x14ac:dyDescent="0.25">
      <c r="A1198" s="83">
        <v>190108</v>
      </c>
      <c r="B1198" s="83" t="s">
        <v>14931</v>
      </c>
      <c r="C1198" s="83" t="s">
        <v>182</v>
      </c>
      <c r="D1198" s="84">
        <v>13.22</v>
      </c>
    </row>
    <row r="1199" spans="1:4" s="82" customFormat="1" ht="13.5" x14ac:dyDescent="0.25">
      <c r="A1199" s="83">
        <v>190109</v>
      </c>
      <c r="B1199" s="83" t="s">
        <v>14932</v>
      </c>
      <c r="C1199" s="83" t="s">
        <v>196</v>
      </c>
      <c r="D1199" s="84">
        <v>75.319999999999993</v>
      </c>
    </row>
    <row r="1200" spans="1:4" s="82" customFormat="1" ht="13.5" x14ac:dyDescent="0.25">
      <c r="A1200" s="83">
        <v>190114</v>
      </c>
      <c r="B1200" s="83" t="s">
        <v>14933</v>
      </c>
      <c r="C1200" s="83" t="s">
        <v>182</v>
      </c>
      <c r="D1200" s="84">
        <v>5.49</v>
      </c>
    </row>
    <row r="1201" spans="1:4" s="82" customFormat="1" ht="13.5" x14ac:dyDescent="0.25">
      <c r="A1201" s="83">
        <v>190115</v>
      </c>
      <c r="B1201" s="83" t="s">
        <v>14934</v>
      </c>
      <c r="C1201" s="83" t="s">
        <v>182</v>
      </c>
      <c r="D1201" s="84">
        <v>20.61</v>
      </c>
    </row>
    <row r="1202" spans="1:4" s="82" customFormat="1" ht="13.5" x14ac:dyDescent="0.25">
      <c r="A1202" s="83">
        <v>190116</v>
      </c>
      <c r="B1202" s="83" t="s">
        <v>14935</v>
      </c>
      <c r="C1202" s="83" t="s">
        <v>182</v>
      </c>
      <c r="D1202" s="84">
        <v>24.58</v>
      </c>
    </row>
    <row r="1203" spans="1:4" s="82" customFormat="1" ht="13.5" x14ac:dyDescent="0.25">
      <c r="A1203" s="83">
        <v>190117</v>
      </c>
      <c r="B1203" s="83" t="s">
        <v>14936</v>
      </c>
      <c r="C1203" s="83" t="s">
        <v>182</v>
      </c>
      <c r="D1203" s="84">
        <v>20.51</v>
      </c>
    </row>
    <row r="1204" spans="1:4" s="82" customFormat="1" ht="13.5" x14ac:dyDescent="0.25">
      <c r="A1204" s="83">
        <v>190121</v>
      </c>
      <c r="B1204" s="83" t="s">
        <v>14937</v>
      </c>
      <c r="C1204" s="83" t="s">
        <v>182</v>
      </c>
      <c r="D1204" s="84">
        <v>2.5</v>
      </c>
    </row>
    <row r="1205" spans="1:4" s="82" customFormat="1" ht="13.5" x14ac:dyDescent="0.25">
      <c r="A1205" s="83">
        <v>1902</v>
      </c>
      <c r="B1205" s="83" t="s">
        <v>14938</v>
      </c>
      <c r="C1205" s="83"/>
      <c r="D1205" s="84"/>
    </row>
    <row r="1206" spans="1:4" s="82" customFormat="1" ht="13.5" x14ac:dyDescent="0.25">
      <c r="A1206" s="83">
        <v>190201</v>
      </c>
      <c r="B1206" s="83" t="s">
        <v>14939</v>
      </c>
      <c r="C1206" s="83" t="s">
        <v>182</v>
      </c>
      <c r="D1206" s="84">
        <v>15.14</v>
      </c>
    </row>
    <row r="1207" spans="1:4" s="82" customFormat="1" ht="13.5" x14ac:dyDescent="0.25">
      <c r="A1207" s="83">
        <v>190202</v>
      </c>
      <c r="B1207" s="83" t="s">
        <v>14940</v>
      </c>
      <c r="C1207" s="83" t="s">
        <v>182</v>
      </c>
      <c r="D1207" s="84">
        <v>17.88</v>
      </c>
    </row>
    <row r="1208" spans="1:4" s="82" customFormat="1" ht="13.5" x14ac:dyDescent="0.25">
      <c r="A1208" s="83">
        <v>190203</v>
      </c>
      <c r="B1208" s="83" t="s">
        <v>14941</v>
      </c>
      <c r="C1208" s="83" t="s">
        <v>182</v>
      </c>
      <c r="D1208" s="84">
        <v>24.28</v>
      </c>
    </row>
    <row r="1209" spans="1:4" s="82" customFormat="1" ht="13.5" x14ac:dyDescent="0.25">
      <c r="A1209" s="83">
        <v>190204</v>
      </c>
      <c r="B1209" s="83" t="s">
        <v>14942</v>
      </c>
      <c r="C1209" s="83" t="s">
        <v>182</v>
      </c>
      <c r="D1209" s="84">
        <v>30.35</v>
      </c>
    </row>
    <row r="1210" spans="1:4" s="82" customFormat="1" ht="13.5" x14ac:dyDescent="0.25">
      <c r="A1210" s="83">
        <v>190205</v>
      </c>
      <c r="B1210" s="83" t="s">
        <v>14943</v>
      </c>
      <c r="C1210" s="83" t="s">
        <v>182</v>
      </c>
      <c r="D1210" s="84">
        <v>10.79</v>
      </c>
    </row>
    <row r="1211" spans="1:4" s="82" customFormat="1" ht="13.5" x14ac:dyDescent="0.25">
      <c r="A1211" s="83">
        <v>190211</v>
      </c>
      <c r="B1211" s="83" t="s">
        <v>14944</v>
      </c>
      <c r="C1211" s="83" t="s">
        <v>182</v>
      </c>
      <c r="D1211" s="84">
        <v>20.61</v>
      </c>
    </row>
    <row r="1212" spans="1:4" s="82" customFormat="1" ht="13.5" x14ac:dyDescent="0.25">
      <c r="A1212" s="83">
        <v>1903</v>
      </c>
      <c r="B1212" s="83" t="s">
        <v>14945</v>
      </c>
      <c r="C1212" s="83"/>
      <c r="D1212" s="84"/>
    </row>
    <row r="1213" spans="1:4" s="82" customFormat="1" ht="13.5" x14ac:dyDescent="0.25">
      <c r="A1213" s="83">
        <v>190301</v>
      </c>
      <c r="B1213" s="83" t="s">
        <v>14946</v>
      </c>
      <c r="C1213" s="83" t="s">
        <v>182</v>
      </c>
      <c r="D1213" s="84">
        <v>20.55</v>
      </c>
    </row>
    <row r="1214" spans="1:4" s="82" customFormat="1" ht="13.5" x14ac:dyDescent="0.25">
      <c r="A1214" s="83">
        <v>190302</v>
      </c>
      <c r="B1214" s="83" t="s">
        <v>14947</v>
      </c>
      <c r="C1214" s="83" t="s">
        <v>182</v>
      </c>
      <c r="D1214" s="84">
        <v>28.25</v>
      </c>
    </row>
    <row r="1215" spans="1:4" s="82" customFormat="1" ht="13.5" x14ac:dyDescent="0.25">
      <c r="A1215" s="83">
        <v>190303</v>
      </c>
      <c r="B1215" s="83" t="s">
        <v>14948</v>
      </c>
      <c r="C1215" s="83" t="s">
        <v>182</v>
      </c>
      <c r="D1215" s="84">
        <v>27.58</v>
      </c>
    </row>
    <row r="1216" spans="1:4" s="82" customFormat="1" ht="13.5" x14ac:dyDescent="0.25">
      <c r="A1216" s="83">
        <v>190306</v>
      </c>
      <c r="B1216" s="83" t="s">
        <v>14949</v>
      </c>
      <c r="C1216" s="83" t="s">
        <v>182</v>
      </c>
      <c r="D1216" s="84">
        <v>27.18</v>
      </c>
    </row>
    <row r="1217" spans="1:4" s="82" customFormat="1" ht="13.5" x14ac:dyDescent="0.25">
      <c r="A1217" s="83">
        <v>1904</v>
      </c>
      <c r="B1217" s="83" t="s">
        <v>14950</v>
      </c>
      <c r="C1217" s="83"/>
      <c r="D1217" s="84"/>
    </row>
    <row r="1218" spans="1:4" s="82" customFormat="1" ht="13.5" x14ac:dyDescent="0.25">
      <c r="A1218" s="83">
        <v>190417</v>
      </c>
      <c r="B1218" s="83" t="s">
        <v>14951</v>
      </c>
      <c r="C1218" s="83" t="s">
        <v>182</v>
      </c>
      <c r="D1218" s="84">
        <v>25.01</v>
      </c>
    </row>
    <row r="1219" spans="1:4" s="82" customFormat="1" ht="13.5" x14ac:dyDescent="0.25">
      <c r="A1219" s="83">
        <v>190418</v>
      </c>
      <c r="B1219" s="83" t="s">
        <v>14952</v>
      </c>
      <c r="C1219" s="83" t="s">
        <v>182</v>
      </c>
      <c r="D1219" s="84">
        <v>43.73</v>
      </c>
    </row>
    <row r="1220" spans="1:4" s="82" customFormat="1" ht="13.5" x14ac:dyDescent="0.25">
      <c r="A1220" s="83">
        <v>1905</v>
      </c>
      <c r="B1220" s="83" t="s">
        <v>14953</v>
      </c>
      <c r="C1220" s="83"/>
      <c r="D1220" s="84"/>
    </row>
    <row r="1221" spans="1:4" s="82" customFormat="1" ht="13.5" x14ac:dyDescent="0.25">
      <c r="A1221" s="83">
        <v>190501</v>
      </c>
      <c r="B1221" s="83" t="s">
        <v>14954</v>
      </c>
      <c r="C1221" s="83" t="s">
        <v>196</v>
      </c>
      <c r="D1221" s="84">
        <v>5.61</v>
      </c>
    </row>
    <row r="1222" spans="1:4" s="82" customFormat="1" ht="13.5" x14ac:dyDescent="0.25">
      <c r="A1222" s="83">
        <v>1906</v>
      </c>
      <c r="B1222" s="83" t="s">
        <v>14955</v>
      </c>
      <c r="C1222" s="83"/>
      <c r="D1222" s="84"/>
    </row>
    <row r="1223" spans="1:4" s="82" customFormat="1" ht="13.5" x14ac:dyDescent="0.25">
      <c r="A1223" s="83">
        <v>190601</v>
      </c>
      <c r="B1223" s="83" t="s">
        <v>14956</v>
      </c>
      <c r="C1223" s="83" t="s">
        <v>199</v>
      </c>
      <c r="D1223" s="84">
        <v>33.21</v>
      </c>
    </row>
    <row r="1224" spans="1:4" s="82" customFormat="1" ht="13.5" x14ac:dyDescent="0.25">
      <c r="A1224" s="83">
        <v>190602</v>
      </c>
      <c r="B1224" s="83" t="s">
        <v>14957</v>
      </c>
      <c r="C1224" s="83" t="s">
        <v>182</v>
      </c>
      <c r="D1224" s="84">
        <v>36.130000000000003</v>
      </c>
    </row>
    <row r="1225" spans="1:4" s="82" customFormat="1" ht="13.5" x14ac:dyDescent="0.25">
      <c r="A1225" s="83">
        <v>190603</v>
      </c>
      <c r="B1225" s="83" t="s">
        <v>14958</v>
      </c>
      <c r="C1225" s="83" t="s">
        <v>182</v>
      </c>
      <c r="D1225" s="84">
        <v>20.399999999999999</v>
      </c>
    </row>
    <row r="1226" spans="1:4" s="82" customFormat="1" ht="13.5" x14ac:dyDescent="0.25">
      <c r="A1226" s="83">
        <v>190604</v>
      </c>
      <c r="B1226" s="83" t="s">
        <v>14959</v>
      </c>
      <c r="C1226" s="83" t="s">
        <v>199</v>
      </c>
      <c r="D1226" s="84">
        <v>53.13</v>
      </c>
    </row>
    <row r="1227" spans="1:4" s="82" customFormat="1" ht="13.5" x14ac:dyDescent="0.25">
      <c r="A1227" s="83">
        <v>190605</v>
      </c>
      <c r="B1227" s="83" t="s">
        <v>14960</v>
      </c>
      <c r="C1227" s="83" t="s">
        <v>182</v>
      </c>
      <c r="D1227" s="84">
        <v>55.97</v>
      </c>
    </row>
    <row r="1228" spans="1:4" s="82" customFormat="1" ht="13.5" x14ac:dyDescent="0.25">
      <c r="A1228" s="83">
        <v>20</v>
      </c>
      <c r="B1228" s="83" t="s">
        <v>14961</v>
      </c>
      <c r="C1228" s="83"/>
      <c r="D1228" s="84"/>
    </row>
    <row r="1229" spans="1:4" s="82" customFormat="1" ht="13.5" x14ac:dyDescent="0.25">
      <c r="A1229" s="83">
        <v>2001</v>
      </c>
      <c r="B1229" s="83" t="s">
        <v>14962</v>
      </c>
      <c r="C1229" s="83"/>
      <c r="D1229" s="84"/>
    </row>
    <row r="1230" spans="1:4" s="82" customFormat="1" ht="13.5" x14ac:dyDescent="0.25">
      <c r="A1230" s="83">
        <v>200101</v>
      </c>
      <c r="B1230" s="83" t="s">
        <v>14963</v>
      </c>
      <c r="C1230" s="83" t="s">
        <v>182</v>
      </c>
      <c r="D1230" s="84">
        <v>247.45</v>
      </c>
    </row>
    <row r="1231" spans="1:4" s="82" customFormat="1" ht="13.5" x14ac:dyDescent="0.25">
      <c r="A1231" s="83">
        <v>200104</v>
      </c>
      <c r="B1231" s="83" t="s">
        <v>14964</v>
      </c>
      <c r="C1231" s="83" t="s">
        <v>199</v>
      </c>
      <c r="D1231" s="84">
        <v>310.73</v>
      </c>
    </row>
    <row r="1232" spans="1:4" s="82" customFormat="1" ht="13.5" x14ac:dyDescent="0.25">
      <c r="A1232" s="83">
        <v>200105</v>
      </c>
      <c r="B1232" s="83" t="s">
        <v>14965</v>
      </c>
      <c r="C1232" s="83" t="s">
        <v>199</v>
      </c>
      <c r="D1232" s="84">
        <v>206.38</v>
      </c>
    </row>
    <row r="1233" spans="1:4" s="82" customFormat="1" ht="13.5" x14ac:dyDescent="0.25">
      <c r="A1233" s="83">
        <v>200107</v>
      </c>
      <c r="B1233" s="83" t="s">
        <v>14966</v>
      </c>
      <c r="C1233" s="83" t="s">
        <v>199</v>
      </c>
      <c r="D1233" s="84">
        <v>121.14</v>
      </c>
    </row>
    <row r="1234" spans="1:4" s="82" customFormat="1" ht="13.5" x14ac:dyDescent="0.25">
      <c r="A1234" s="83">
        <v>200108</v>
      </c>
      <c r="B1234" s="83" t="s">
        <v>14967</v>
      </c>
      <c r="C1234" s="83" t="s">
        <v>221</v>
      </c>
      <c r="D1234" s="84">
        <v>1102.28</v>
      </c>
    </row>
    <row r="1235" spans="1:4" s="82" customFormat="1" ht="13.5" x14ac:dyDescent="0.25">
      <c r="A1235" s="83">
        <v>200120</v>
      </c>
      <c r="B1235" s="83" t="s">
        <v>14968</v>
      </c>
      <c r="C1235" s="83" t="s">
        <v>199</v>
      </c>
      <c r="D1235" s="84">
        <v>249.73</v>
      </c>
    </row>
    <row r="1236" spans="1:4" s="82" customFormat="1" ht="13.5" x14ac:dyDescent="0.25">
      <c r="A1236" s="83">
        <v>200124</v>
      </c>
      <c r="B1236" s="83" t="s">
        <v>14969</v>
      </c>
      <c r="C1236" s="83" t="s">
        <v>199</v>
      </c>
      <c r="D1236" s="84">
        <v>916.72</v>
      </c>
    </row>
    <row r="1237" spans="1:4" s="82" customFormat="1" ht="13.5" x14ac:dyDescent="0.25">
      <c r="A1237" s="83">
        <v>200128</v>
      </c>
      <c r="B1237" s="83" t="s">
        <v>14970</v>
      </c>
      <c r="C1237" s="83" t="s">
        <v>182</v>
      </c>
      <c r="D1237" s="84">
        <v>273.25</v>
      </c>
    </row>
    <row r="1238" spans="1:4" s="82" customFormat="1" ht="13.5" x14ac:dyDescent="0.25">
      <c r="A1238" s="83">
        <v>200129</v>
      </c>
      <c r="B1238" s="83" t="s">
        <v>14971</v>
      </c>
      <c r="C1238" s="83" t="s">
        <v>199</v>
      </c>
      <c r="D1238" s="84">
        <v>118.91</v>
      </c>
    </row>
    <row r="1239" spans="1:4" s="82" customFormat="1" ht="13.5" x14ac:dyDescent="0.25">
      <c r="A1239" s="83">
        <v>200130</v>
      </c>
      <c r="B1239" s="83" t="s">
        <v>14972</v>
      </c>
      <c r="C1239" s="83" t="s">
        <v>199</v>
      </c>
      <c r="D1239" s="84">
        <v>991.98</v>
      </c>
    </row>
    <row r="1240" spans="1:4" s="82" customFormat="1" ht="13.5" x14ac:dyDescent="0.25">
      <c r="A1240" s="83">
        <v>200131</v>
      </c>
      <c r="B1240" s="83" t="s">
        <v>14973</v>
      </c>
      <c r="C1240" s="83" t="s">
        <v>199</v>
      </c>
      <c r="D1240" s="84">
        <v>1756.13</v>
      </c>
    </row>
    <row r="1241" spans="1:4" s="82" customFormat="1" ht="13.5" x14ac:dyDescent="0.25">
      <c r="A1241" s="83">
        <v>2002</v>
      </c>
      <c r="B1241" s="83" t="s">
        <v>14974</v>
      </c>
      <c r="C1241" s="83"/>
      <c r="D1241" s="84"/>
    </row>
    <row r="1242" spans="1:4" s="82" customFormat="1" ht="13.5" x14ac:dyDescent="0.25">
      <c r="A1242" s="83">
        <v>200202</v>
      </c>
      <c r="B1242" s="83" t="s">
        <v>14975</v>
      </c>
      <c r="C1242" s="83" t="s">
        <v>199</v>
      </c>
      <c r="D1242" s="84">
        <v>61.95</v>
      </c>
    </row>
    <row r="1243" spans="1:4" s="82" customFormat="1" ht="13.5" x14ac:dyDescent="0.25">
      <c r="A1243" s="83">
        <v>200206</v>
      </c>
      <c r="B1243" s="83" t="s">
        <v>14976</v>
      </c>
      <c r="C1243" s="83" t="s">
        <v>182</v>
      </c>
      <c r="D1243" s="84">
        <v>97.76</v>
      </c>
    </row>
    <row r="1244" spans="1:4" s="82" customFormat="1" ht="13.5" x14ac:dyDescent="0.25">
      <c r="A1244" s="83">
        <v>200209</v>
      </c>
      <c r="B1244" s="83" t="s">
        <v>14977</v>
      </c>
      <c r="C1244" s="83" t="s">
        <v>182</v>
      </c>
      <c r="D1244" s="84">
        <v>152.37</v>
      </c>
    </row>
    <row r="1245" spans="1:4" s="82" customFormat="1" ht="13.5" x14ac:dyDescent="0.25">
      <c r="A1245" s="83">
        <v>200214</v>
      </c>
      <c r="B1245" s="83" t="s">
        <v>14978</v>
      </c>
      <c r="C1245" s="83" t="s">
        <v>182</v>
      </c>
      <c r="D1245" s="84">
        <v>121.28</v>
      </c>
    </row>
    <row r="1246" spans="1:4" s="82" customFormat="1" ht="13.5" x14ac:dyDescent="0.25">
      <c r="A1246" s="83">
        <v>200223</v>
      </c>
      <c r="B1246" s="83" t="s">
        <v>14979</v>
      </c>
      <c r="C1246" s="83" t="s">
        <v>221</v>
      </c>
      <c r="D1246" s="84">
        <v>257.44</v>
      </c>
    </row>
    <row r="1247" spans="1:4" s="82" customFormat="1" ht="13.5" x14ac:dyDescent="0.25">
      <c r="A1247" s="83">
        <v>200229</v>
      </c>
      <c r="B1247" s="83" t="s">
        <v>14980</v>
      </c>
      <c r="C1247" s="83" t="s">
        <v>199</v>
      </c>
      <c r="D1247" s="84">
        <v>80.42</v>
      </c>
    </row>
    <row r="1248" spans="1:4" s="82" customFormat="1" ht="13.5" x14ac:dyDescent="0.25">
      <c r="A1248" s="83">
        <v>200237</v>
      </c>
      <c r="B1248" s="83" t="s">
        <v>14981</v>
      </c>
      <c r="C1248" s="83" t="s">
        <v>182</v>
      </c>
      <c r="D1248" s="84">
        <v>88.64</v>
      </c>
    </row>
    <row r="1249" spans="1:4" s="82" customFormat="1" ht="13.5" x14ac:dyDescent="0.25">
      <c r="A1249" s="83">
        <v>200243</v>
      </c>
      <c r="B1249" s="83" t="s">
        <v>14982</v>
      </c>
      <c r="C1249" s="83" t="s">
        <v>199</v>
      </c>
      <c r="D1249" s="84">
        <v>288.38</v>
      </c>
    </row>
    <row r="1250" spans="1:4" s="82" customFormat="1" ht="13.5" x14ac:dyDescent="0.25">
      <c r="A1250" s="83">
        <v>200253</v>
      </c>
      <c r="B1250" s="83" t="s">
        <v>14983</v>
      </c>
      <c r="C1250" s="83" t="s">
        <v>182</v>
      </c>
      <c r="D1250" s="84">
        <v>97.74</v>
      </c>
    </row>
    <row r="1251" spans="1:4" s="82" customFormat="1" ht="13.5" x14ac:dyDescent="0.25">
      <c r="A1251" s="83">
        <v>200254</v>
      </c>
      <c r="B1251" s="83" t="s">
        <v>14984</v>
      </c>
      <c r="C1251" s="83" t="s">
        <v>182</v>
      </c>
      <c r="D1251" s="84">
        <v>97.74</v>
      </c>
    </row>
    <row r="1252" spans="1:4" s="82" customFormat="1" ht="13.5" x14ac:dyDescent="0.25">
      <c r="A1252" s="83">
        <v>2003</v>
      </c>
      <c r="B1252" s="83" t="s">
        <v>57</v>
      </c>
      <c r="C1252" s="83"/>
      <c r="D1252" s="84"/>
    </row>
    <row r="1253" spans="1:4" s="82" customFormat="1" ht="13.5" x14ac:dyDescent="0.25">
      <c r="A1253" s="83">
        <v>200303</v>
      </c>
      <c r="B1253" s="83" t="s">
        <v>14985</v>
      </c>
      <c r="C1253" s="83" t="s">
        <v>182</v>
      </c>
      <c r="D1253" s="84">
        <v>15.71</v>
      </c>
    </row>
    <row r="1254" spans="1:4" s="82" customFormat="1" ht="13.5" x14ac:dyDescent="0.25">
      <c r="A1254" s="83">
        <v>200305</v>
      </c>
      <c r="B1254" s="83" t="s">
        <v>14986</v>
      </c>
      <c r="C1254" s="83" t="s">
        <v>221</v>
      </c>
      <c r="D1254" s="84">
        <v>212.65</v>
      </c>
    </row>
    <row r="1255" spans="1:4" s="82" customFormat="1" ht="13.5" x14ac:dyDescent="0.25">
      <c r="A1255" s="83">
        <v>200306</v>
      </c>
      <c r="B1255" s="83" t="s">
        <v>14987</v>
      </c>
      <c r="C1255" s="83" t="s">
        <v>221</v>
      </c>
      <c r="D1255" s="84">
        <v>210.95</v>
      </c>
    </row>
    <row r="1256" spans="1:4" s="82" customFormat="1" ht="13.5" x14ac:dyDescent="0.25">
      <c r="A1256" s="83">
        <v>200307</v>
      </c>
      <c r="B1256" s="83" t="s">
        <v>14988</v>
      </c>
      <c r="C1256" s="83" t="s">
        <v>221</v>
      </c>
      <c r="D1256" s="84">
        <v>239.42</v>
      </c>
    </row>
    <row r="1257" spans="1:4" s="82" customFormat="1" ht="13.5" x14ac:dyDescent="0.25">
      <c r="A1257" s="83">
        <v>200323</v>
      </c>
      <c r="B1257" s="83" t="s">
        <v>14989</v>
      </c>
      <c r="C1257" s="83" t="s">
        <v>221</v>
      </c>
      <c r="D1257" s="84">
        <v>162.84</v>
      </c>
    </row>
    <row r="1258" spans="1:4" s="82" customFormat="1" ht="13.5" x14ac:dyDescent="0.25">
      <c r="A1258" s="83">
        <v>200326</v>
      </c>
      <c r="B1258" s="83" t="s">
        <v>14990</v>
      </c>
      <c r="C1258" s="83" t="s">
        <v>182</v>
      </c>
      <c r="D1258" s="84">
        <v>31.15</v>
      </c>
    </row>
    <row r="1259" spans="1:4" s="82" customFormat="1" ht="13.5" x14ac:dyDescent="0.25">
      <c r="A1259" s="83">
        <v>2004</v>
      </c>
      <c r="B1259" s="83" t="s">
        <v>14991</v>
      </c>
      <c r="C1259" s="83"/>
      <c r="D1259" s="84"/>
    </row>
    <row r="1260" spans="1:4" s="82" customFormat="1" ht="13.5" x14ac:dyDescent="0.25">
      <c r="A1260" s="83">
        <v>200401</v>
      </c>
      <c r="B1260" s="83" t="s">
        <v>14992</v>
      </c>
      <c r="C1260" s="83" t="s">
        <v>182</v>
      </c>
      <c r="D1260" s="84">
        <v>11.1</v>
      </c>
    </row>
    <row r="1261" spans="1:4" x14ac:dyDescent="0.25">
      <c r="A1261" s="83">
        <v>200402</v>
      </c>
      <c r="B1261" s="83" t="s">
        <v>14993</v>
      </c>
      <c r="C1261" s="83" t="s">
        <v>182</v>
      </c>
      <c r="D1261" s="84">
        <v>1.1100000000000001</v>
      </c>
    </row>
    <row r="1262" spans="1:4" x14ac:dyDescent="0.25">
      <c r="A1262" s="83">
        <v>200404</v>
      </c>
      <c r="B1262" s="83" t="s">
        <v>14994</v>
      </c>
      <c r="C1262" s="83" t="s">
        <v>182</v>
      </c>
      <c r="D1262" s="84">
        <v>22.12</v>
      </c>
    </row>
    <row r="1263" spans="1:4" x14ac:dyDescent="0.25">
      <c r="A1263" s="83">
        <v>2005</v>
      </c>
      <c r="B1263" s="83" t="s">
        <v>14995</v>
      </c>
      <c r="C1263" s="83"/>
      <c r="D1263" s="84"/>
    </row>
    <row r="1264" spans="1:4" x14ac:dyDescent="0.25">
      <c r="A1264" s="83">
        <v>200511</v>
      </c>
      <c r="B1264" s="83" t="s">
        <v>14996</v>
      </c>
      <c r="C1264" s="83" t="s">
        <v>196</v>
      </c>
      <c r="D1264" s="84">
        <v>162.36000000000001</v>
      </c>
    </row>
    <row r="1265" spans="1:4" x14ac:dyDescent="0.25">
      <c r="A1265" s="83">
        <v>200512</v>
      </c>
      <c r="B1265" s="83" t="s">
        <v>14997</v>
      </c>
      <c r="C1265" s="83" t="s">
        <v>196</v>
      </c>
      <c r="D1265" s="84">
        <v>466.43</v>
      </c>
    </row>
    <row r="1266" spans="1:4" x14ac:dyDescent="0.25">
      <c r="A1266" s="83">
        <v>200513</v>
      </c>
      <c r="B1266" s="83" t="s">
        <v>14998</v>
      </c>
      <c r="C1266" s="83" t="s">
        <v>196</v>
      </c>
      <c r="D1266" s="84">
        <v>1563.53</v>
      </c>
    </row>
    <row r="1267" spans="1:4" x14ac:dyDescent="0.25">
      <c r="A1267" s="83">
        <v>200562</v>
      </c>
      <c r="B1267" s="83" t="s">
        <v>14999</v>
      </c>
      <c r="C1267" s="83" t="s">
        <v>196</v>
      </c>
      <c r="D1267" s="84">
        <v>400.52</v>
      </c>
    </row>
    <row r="1268" spans="1:4" x14ac:dyDescent="0.25">
      <c r="A1268" s="83">
        <v>200563</v>
      </c>
      <c r="B1268" s="83" t="s">
        <v>15000</v>
      </c>
      <c r="C1268" s="83" t="s">
        <v>199</v>
      </c>
      <c r="D1268" s="84">
        <v>162.34</v>
      </c>
    </row>
    <row r="1269" spans="1:4" x14ac:dyDescent="0.25">
      <c r="A1269" s="83">
        <v>200572</v>
      </c>
      <c r="B1269" s="83" t="s">
        <v>15001</v>
      </c>
      <c r="C1269" s="83" t="s">
        <v>196</v>
      </c>
      <c r="D1269" s="84">
        <v>2514.5700000000002</v>
      </c>
    </row>
    <row r="1270" spans="1:4" x14ac:dyDescent="0.25">
      <c r="A1270" s="83">
        <v>200573</v>
      </c>
      <c r="B1270" s="83" t="s">
        <v>15002</v>
      </c>
      <c r="C1270" s="83" t="s">
        <v>199</v>
      </c>
      <c r="D1270" s="84">
        <v>244.95</v>
      </c>
    </row>
    <row r="1271" spans="1:4" x14ac:dyDescent="0.25">
      <c r="A1271" s="83">
        <v>200576</v>
      </c>
      <c r="B1271" s="83" t="s">
        <v>15003</v>
      </c>
      <c r="C1271" s="83" t="s">
        <v>196</v>
      </c>
      <c r="D1271" s="84">
        <v>803.85</v>
      </c>
    </row>
    <row r="1272" spans="1:4" x14ac:dyDescent="0.25">
      <c r="A1272" s="83">
        <v>2007</v>
      </c>
      <c r="B1272" s="83" t="s">
        <v>15004</v>
      </c>
      <c r="C1272" s="83"/>
      <c r="D1272" s="84"/>
    </row>
    <row r="1273" spans="1:4" x14ac:dyDescent="0.25">
      <c r="A1273" s="83">
        <v>200702</v>
      </c>
      <c r="B1273" s="83" t="s">
        <v>15005</v>
      </c>
      <c r="C1273" s="83" t="s">
        <v>182</v>
      </c>
      <c r="D1273" s="84">
        <v>141.38999999999999</v>
      </c>
    </row>
    <row r="1274" spans="1:4" x14ac:dyDescent="0.25">
      <c r="A1274" s="83">
        <v>200703</v>
      </c>
      <c r="B1274" s="83" t="s">
        <v>15006</v>
      </c>
      <c r="C1274" s="83" t="s">
        <v>199</v>
      </c>
      <c r="D1274" s="84">
        <v>33.21</v>
      </c>
    </row>
    <row r="1275" spans="1:4" x14ac:dyDescent="0.25">
      <c r="A1275" s="83">
        <v>200704</v>
      </c>
      <c r="B1275" s="83" t="s">
        <v>15007</v>
      </c>
      <c r="C1275" s="83" t="s">
        <v>182</v>
      </c>
      <c r="D1275" s="84">
        <v>36.130000000000003</v>
      </c>
    </row>
    <row r="1276" spans="1:4" x14ac:dyDescent="0.25">
      <c r="A1276" s="83">
        <v>200705</v>
      </c>
      <c r="B1276" s="83" t="s">
        <v>15008</v>
      </c>
      <c r="C1276" s="83" t="s">
        <v>196</v>
      </c>
      <c r="D1276" s="84">
        <v>197.29</v>
      </c>
    </row>
    <row r="1277" spans="1:4" x14ac:dyDescent="0.25">
      <c r="A1277" s="83">
        <v>200706</v>
      </c>
      <c r="B1277" s="83" t="s">
        <v>15009</v>
      </c>
      <c r="C1277" s="83" t="s">
        <v>196</v>
      </c>
      <c r="D1277" s="84">
        <v>3779.37</v>
      </c>
    </row>
    <row r="1278" spans="1:4" x14ac:dyDescent="0.25">
      <c r="A1278" s="83">
        <v>200707</v>
      </c>
      <c r="B1278" s="83" t="s">
        <v>15010</v>
      </c>
      <c r="C1278" s="83" t="s">
        <v>196</v>
      </c>
      <c r="D1278" s="84">
        <v>1742.27</v>
      </c>
    </row>
    <row r="1279" spans="1:4" x14ac:dyDescent="0.25">
      <c r="A1279" s="83">
        <v>200708</v>
      </c>
      <c r="B1279" s="83" t="s">
        <v>15011</v>
      </c>
      <c r="C1279" s="83" t="s">
        <v>196</v>
      </c>
      <c r="D1279" s="84">
        <v>1434.98</v>
      </c>
    </row>
    <row r="1280" spans="1:4" x14ac:dyDescent="0.25">
      <c r="A1280" s="83">
        <v>200709</v>
      </c>
      <c r="B1280" s="83" t="s">
        <v>15012</v>
      </c>
      <c r="C1280" s="83" t="s">
        <v>196</v>
      </c>
      <c r="D1280" s="84">
        <v>958.36</v>
      </c>
    </row>
    <row r="1281" spans="1:4" x14ac:dyDescent="0.25">
      <c r="A1281" s="83">
        <v>200711</v>
      </c>
      <c r="B1281" s="83" t="s">
        <v>15013</v>
      </c>
      <c r="C1281" s="83" t="s">
        <v>182</v>
      </c>
      <c r="D1281" s="84">
        <v>308.76</v>
      </c>
    </row>
    <row r="1282" spans="1:4" x14ac:dyDescent="0.25">
      <c r="A1282" s="83">
        <v>200713</v>
      </c>
      <c r="B1282" s="83" t="s">
        <v>15014</v>
      </c>
      <c r="C1282" s="83" t="s">
        <v>196</v>
      </c>
      <c r="D1282" s="84">
        <v>170.8</v>
      </c>
    </row>
    <row r="1283" spans="1:4" x14ac:dyDescent="0.25">
      <c r="A1283" s="83">
        <v>200714</v>
      </c>
      <c r="B1283" s="83" t="s">
        <v>15015</v>
      </c>
      <c r="C1283" s="83" t="s">
        <v>182</v>
      </c>
      <c r="D1283" s="84">
        <v>14.86</v>
      </c>
    </row>
    <row r="1284" spans="1:4" x14ac:dyDescent="0.25">
      <c r="A1284" s="83">
        <v>200715</v>
      </c>
      <c r="B1284" s="83" t="s">
        <v>15016</v>
      </c>
      <c r="C1284" s="83" t="s">
        <v>182</v>
      </c>
      <c r="D1284" s="84">
        <v>176.3</v>
      </c>
    </row>
    <row r="1285" spans="1:4" x14ac:dyDescent="0.25">
      <c r="A1285" s="83">
        <v>200716</v>
      </c>
      <c r="B1285" s="83" t="s">
        <v>15017</v>
      </c>
      <c r="C1285" s="83" t="s">
        <v>182</v>
      </c>
      <c r="D1285" s="84">
        <v>147.85</v>
      </c>
    </row>
    <row r="1286" spans="1:4" x14ac:dyDescent="0.25">
      <c r="A1286" s="83">
        <v>200717</v>
      </c>
      <c r="B1286" s="83" t="s">
        <v>15018</v>
      </c>
      <c r="C1286" s="83" t="s">
        <v>199</v>
      </c>
      <c r="D1286" s="84">
        <v>5.6</v>
      </c>
    </row>
    <row r="1287" spans="1:4" x14ac:dyDescent="0.25">
      <c r="A1287" s="83">
        <v>200720</v>
      </c>
      <c r="B1287" s="83" t="s">
        <v>15019</v>
      </c>
      <c r="C1287" s="83" t="s">
        <v>182</v>
      </c>
      <c r="D1287" s="84">
        <v>68.239999999999995</v>
      </c>
    </row>
    <row r="1288" spans="1:4" x14ac:dyDescent="0.25">
      <c r="A1288" s="83">
        <v>200721</v>
      </c>
      <c r="B1288" s="83" t="s">
        <v>15020</v>
      </c>
      <c r="C1288" s="83" t="s">
        <v>182</v>
      </c>
      <c r="D1288" s="84">
        <v>17.88</v>
      </c>
    </row>
    <row r="1289" spans="1:4" x14ac:dyDescent="0.25">
      <c r="A1289" s="83">
        <v>200725</v>
      </c>
      <c r="B1289" s="83" t="s">
        <v>15021</v>
      </c>
      <c r="C1289" s="83" t="s">
        <v>199</v>
      </c>
      <c r="D1289" s="84">
        <v>53.13</v>
      </c>
    </row>
    <row r="1290" spans="1:4" x14ac:dyDescent="0.25">
      <c r="A1290" s="83">
        <v>200726</v>
      </c>
      <c r="B1290" s="83" t="s">
        <v>15022</v>
      </c>
      <c r="C1290" s="83" t="s">
        <v>182</v>
      </c>
      <c r="D1290" s="84">
        <v>161.85</v>
      </c>
    </row>
    <row r="1291" spans="1:4" x14ac:dyDescent="0.25">
      <c r="A1291" s="83">
        <v>200728</v>
      </c>
      <c r="B1291" s="83" t="s">
        <v>15023</v>
      </c>
      <c r="C1291" s="83" t="s">
        <v>182</v>
      </c>
      <c r="D1291" s="84">
        <v>222.46</v>
      </c>
    </row>
    <row r="1292" spans="1:4" x14ac:dyDescent="0.25">
      <c r="A1292" s="83">
        <v>200738</v>
      </c>
      <c r="B1292" s="83" t="s">
        <v>15024</v>
      </c>
      <c r="C1292" s="83" t="s">
        <v>234</v>
      </c>
      <c r="D1292" s="84">
        <v>37.369999999999997</v>
      </c>
    </row>
    <row r="1293" spans="1:4" x14ac:dyDescent="0.25">
      <c r="A1293" s="83">
        <v>21</v>
      </c>
      <c r="B1293" s="83" t="s">
        <v>15025</v>
      </c>
      <c r="C1293" s="83"/>
      <c r="D1293" s="84"/>
    </row>
    <row r="1294" spans="1:4" x14ac:dyDescent="0.25">
      <c r="A1294" s="83">
        <v>2101</v>
      </c>
      <c r="B1294" s="83" t="s">
        <v>15026</v>
      </c>
      <c r="C1294" s="83"/>
      <c r="D1294" s="84"/>
    </row>
    <row r="1295" spans="1:4" x14ac:dyDescent="0.25">
      <c r="A1295" s="83">
        <v>210105</v>
      </c>
      <c r="B1295" s="83" t="s">
        <v>15027</v>
      </c>
      <c r="C1295" s="83" t="s">
        <v>182</v>
      </c>
      <c r="D1295" s="84">
        <v>136.93</v>
      </c>
    </row>
    <row r="1296" spans="1:4" x14ac:dyDescent="0.25">
      <c r="A1296" s="83">
        <v>210109</v>
      </c>
      <c r="B1296" s="83" t="s">
        <v>15028</v>
      </c>
      <c r="C1296" s="83" t="s">
        <v>196</v>
      </c>
      <c r="D1296" s="84">
        <v>754.02</v>
      </c>
    </row>
    <row r="1297" spans="1:4" x14ac:dyDescent="0.25">
      <c r="A1297" s="83">
        <v>210114</v>
      </c>
      <c r="B1297" s="83" t="s">
        <v>15029</v>
      </c>
      <c r="C1297" s="83" t="s">
        <v>196</v>
      </c>
      <c r="D1297" s="84">
        <v>4605.67</v>
      </c>
    </row>
    <row r="1298" spans="1:4" x14ac:dyDescent="0.25">
      <c r="A1298" s="83">
        <v>2102</v>
      </c>
      <c r="B1298" s="83" t="s">
        <v>15030</v>
      </c>
      <c r="C1298" s="83"/>
      <c r="D1298" s="84"/>
    </row>
    <row r="1299" spans="1:4" x14ac:dyDescent="0.25">
      <c r="A1299" s="83">
        <v>210210</v>
      </c>
      <c r="B1299" s="83" t="s">
        <v>15031</v>
      </c>
      <c r="C1299" s="83" t="s">
        <v>182</v>
      </c>
      <c r="D1299" s="84">
        <v>399.13</v>
      </c>
    </row>
    <row r="1300" spans="1:4" x14ac:dyDescent="0.25">
      <c r="A1300" s="83">
        <v>2103</v>
      </c>
      <c r="B1300" s="83" t="s">
        <v>15032</v>
      </c>
      <c r="C1300" s="83"/>
      <c r="D1300" s="84"/>
    </row>
    <row r="1301" spans="1:4" x14ac:dyDescent="0.25">
      <c r="A1301" s="83">
        <v>210301</v>
      </c>
      <c r="B1301" s="83" t="s">
        <v>15033</v>
      </c>
      <c r="C1301" s="83" t="s">
        <v>199</v>
      </c>
      <c r="D1301" s="84">
        <v>353.81</v>
      </c>
    </row>
    <row r="1302" spans="1:4" x14ac:dyDescent="0.25">
      <c r="A1302" s="83">
        <v>210302</v>
      </c>
      <c r="B1302" s="83" t="s">
        <v>15034</v>
      </c>
      <c r="C1302" s="83" t="s">
        <v>199</v>
      </c>
      <c r="D1302" s="84">
        <v>264.74</v>
      </c>
    </row>
    <row r="1303" spans="1:4" x14ac:dyDescent="0.25">
      <c r="A1303" s="83">
        <v>210304</v>
      </c>
      <c r="B1303" s="83" t="s">
        <v>15035</v>
      </c>
      <c r="C1303" s="83" t="s">
        <v>199</v>
      </c>
      <c r="D1303" s="84">
        <v>224.76</v>
      </c>
    </row>
    <row r="1304" spans="1:4" x14ac:dyDescent="0.25">
      <c r="A1304" s="83">
        <v>210316</v>
      </c>
      <c r="B1304" s="83" t="s">
        <v>15036</v>
      </c>
      <c r="C1304" s="83" t="s">
        <v>196</v>
      </c>
      <c r="D1304" s="84">
        <v>644.92999999999995</v>
      </c>
    </row>
    <row r="1305" spans="1:4" x14ac:dyDescent="0.25">
      <c r="A1305" s="83">
        <v>210321</v>
      </c>
      <c r="B1305" s="83" t="s">
        <v>15037</v>
      </c>
      <c r="C1305" s="83" t="s">
        <v>196</v>
      </c>
      <c r="D1305" s="84">
        <v>197.67</v>
      </c>
    </row>
    <row r="1306" spans="1:4" x14ac:dyDescent="0.25">
      <c r="A1306" s="83">
        <v>210322</v>
      </c>
      <c r="B1306" s="83" t="s">
        <v>15038</v>
      </c>
      <c r="C1306" s="83" t="s">
        <v>199</v>
      </c>
      <c r="D1306" s="84">
        <v>139.63999999999999</v>
      </c>
    </row>
    <row r="1307" spans="1:4" x14ac:dyDescent="0.25">
      <c r="A1307" s="83">
        <v>22</v>
      </c>
      <c r="B1307" s="83" t="s">
        <v>15039</v>
      </c>
      <c r="C1307" s="83"/>
      <c r="D1307" s="84"/>
    </row>
    <row r="1308" spans="1:4" x14ac:dyDescent="0.25">
      <c r="A1308" s="83">
        <v>2208</v>
      </c>
      <c r="B1308" s="83" t="s">
        <v>15040</v>
      </c>
      <c r="C1308" s="83"/>
      <c r="D1308" s="84"/>
    </row>
    <row r="1309" spans="1:4" x14ac:dyDescent="0.25">
      <c r="A1309" s="83">
        <v>220803</v>
      </c>
      <c r="B1309" s="83" t="s">
        <v>15041</v>
      </c>
      <c r="C1309" s="83" t="s">
        <v>138</v>
      </c>
      <c r="D1309" s="84">
        <v>3247.5</v>
      </c>
    </row>
    <row r="1310" spans="1:4" x14ac:dyDescent="0.25">
      <c r="A1310" s="83">
        <v>31</v>
      </c>
      <c r="B1310" s="83" t="s">
        <v>15042</v>
      </c>
      <c r="C1310" s="83"/>
      <c r="D1310" s="84"/>
    </row>
    <row r="1311" spans="1:4" x14ac:dyDescent="0.25">
      <c r="A1311" s="83">
        <v>3106</v>
      </c>
      <c r="B1311" s="83" t="s">
        <v>15043</v>
      </c>
      <c r="C1311" s="83"/>
      <c r="D1311" s="84"/>
    </row>
    <row r="1312" spans="1:4" x14ac:dyDescent="0.25">
      <c r="A1312" s="83">
        <v>310601</v>
      </c>
      <c r="B1312" s="83" t="s">
        <v>15044</v>
      </c>
      <c r="C1312" s="83" t="s">
        <v>15045</v>
      </c>
      <c r="D1312" s="84">
        <v>1272.5999999999999</v>
      </c>
    </row>
    <row r="1313" spans="1:4" x14ac:dyDescent="0.25">
      <c r="A1313" s="83">
        <v>3108</v>
      </c>
      <c r="B1313" s="83" t="s">
        <v>15046</v>
      </c>
      <c r="C1313" s="83"/>
      <c r="D1313" s="84"/>
    </row>
    <row r="1314" spans="1:4" x14ac:dyDescent="0.25">
      <c r="A1314" s="83">
        <v>310801</v>
      </c>
      <c r="B1314" s="83" t="s">
        <v>15047</v>
      </c>
      <c r="C1314" s="83" t="s">
        <v>196</v>
      </c>
      <c r="D1314" s="84">
        <v>14.71</v>
      </c>
    </row>
    <row r="1315" spans="1:4" x14ac:dyDescent="0.25">
      <c r="A1315" s="83">
        <v>310802</v>
      </c>
      <c r="B1315" s="83" t="s">
        <v>15048</v>
      </c>
      <c r="C1315" s="83" t="s">
        <v>196</v>
      </c>
      <c r="D1315" s="84">
        <v>166.93</v>
      </c>
    </row>
    <row r="1316" spans="1:4" x14ac:dyDescent="0.25">
      <c r="A1316" s="83">
        <v>310803</v>
      </c>
      <c r="B1316" s="83" t="s">
        <v>15049</v>
      </c>
      <c r="C1316" s="83" t="s">
        <v>196</v>
      </c>
      <c r="D1316" s="84">
        <v>34.19</v>
      </c>
    </row>
    <row r="1317" spans="1:4" x14ac:dyDescent="0.25">
      <c r="A1317" s="83">
        <v>310804</v>
      </c>
      <c r="B1317" s="83" t="s">
        <v>15050</v>
      </c>
      <c r="C1317" s="83" t="s">
        <v>196</v>
      </c>
      <c r="D1317" s="84">
        <v>59.18</v>
      </c>
    </row>
    <row r="1318" spans="1:4" x14ac:dyDescent="0.25">
      <c r="A1318" s="83">
        <v>310805</v>
      </c>
      <c r="B1318" s="83" t="s">
        <v>15051</v>
      </c>
      <c r="C1318" s="83" t="s">
        <v>196</v>
      </c>
      <c r="D1318" s="84">
        <v>5.09</v>
      </c>
    </row>
    <row r="1319" spans="1:4" x14ac:dyDescent="0.25">
      <c r="A1319" s="83">
        <v>310806</v>
      </c>
      <c r="B1319" s="83" t="s">
        <v>15052</v>
      </c>
      <c r="C1319" s="83" t="s">
        <v>196</v>
      </c>
      <c r="D1319" s="84">
        <v>13.36</v>
      </c>
    </row>
    <row r="1320" spans="1:4" x14ac:dyDescent="0.25">
      <c r="A1320" s="83">
        <v>310807</v>
      </c>
      <c r="B1320" s="83" t="s">
        <v>15053</v>
      </c>
      <c r="C1320" s="83" t="s">
        <v>196</v>
      </c>
      <c r="D1320" s="84">
        <v>26.45</v>
      </c>
    </row>
    <row r="1321" spans="1:4" x14ac:dyDescent="0.25">
      <c r="A1321" s="83">
        <v>310808</v>
      </c>
      <c r="B1321" s="83" t="s">
        <v>15054</v>
      </c>
      <c r="C1321" s="83" t="s">
        <v>196</v>
      </c>
      <c r="D1321" s="84">
        <v>2.54</v>
      </c>
    </row>
    <row r="1322" spans="1:4" x14ac:dyDescent="0.25">
      <c r="A1322" s="83">
        <v>310809</v>
      </c>
      <c r="B1322" s="83" t="s">
        <v>15055</v>
      </c>
      <c r="C1322" s="83" t="s">
        <v>196</v>
      </c>
      <c r="D1322" s="84">
        <v>132.72999999999999</v>
      </c>
    </row>
    <row r="1323" spans="1:4" x14ac:dyDescent="0.25">
      <c r="A1323" s="83">
        <v>3109</v>
      </c>
      <c r="B1323" s="83" t="s">
        <v>15056</v>
      </c>
      <c r="C1323" s="83"/>
      <c r="D1323" s="84"/>
    </row>
    <row r="1324" spans="1:4" x14ac:dyDescent="0.25">
      <c r="A1324" s="83">
        <v>310901</v>
      </c>
      <c r="B1324" s="83" t="s">
        <v>15057</v>
      </c>
      <c r="C1324" s="83" t="s">
        <v>196</v>
      </c>
      <c r="D1324" s="84">
        <v>114.44</v>
      </c>
    </row>
    <row r="1325" spans="1:4" x14ac:dyDescent="0.25">
      <c r="A1325" s="83">
        <v>310902</v>
      </c>
      <c r="B1325" s="83" t="s">
        <v>15058</v>
      </c>
      <c r="C1325" s="83" t="s">
        <v>196</v>
      </c>
      <c r="D1325" s="84">
        <v>41.1</v>
      </c>
    </row>
    <row r="1326" spans="1:4" x14ac:dyDescent="0.25">
      <c r="A1326" s="83">
        <v>310903</v>
      </c>
      <c r="B1326" s="83" t="s">
        <v>15059</v>
      </c>
      <c r="C1326" s="83" t="s">
        <v>196</v>
      </c>
      <c r="D1326" s="84">
        <v>68.98</v>
      </c>
    </row>
    <row r="1327" spans="1:4" x14ac:dyDescent="0.25">
      <c r="A1327" s="83">
        <v>310904</v>
      </c>
      <c r="B1327" s="83" t="s">
        <v>15060</v>
      </c>
      <c r="C1327" s="83" t="s">
        <v>196</v>
      </c>
      <c r="D1327" s="84">
        <v>91.71</v>
      </c>
    </row>
    <row r="1328" spans="1:4" x14ac:dyDescent="0.25">
      <c r="A1328" s="83">
        <v>310905</v>
      </c>
      <c r="B1328" s="83" t="s">
        <v>15061</v>
      </c>
      <c r="C1328" s="83" t="s">
        <v>196</v>
      </c>
      <c r="D1328" s="84">
        <v>36.799999999999997</v>
      </c>
    </row>
    <row r="1329" spans="1:4" x14ac:dyDescent="0.25">
      <c r="A1329" s="83">
        <v>310906</v>
      </c>
      <c r="B1329" s="83" t="s">
        <v>15062</v>
      </c>
      <c r="C1329" s="83" t="s">
        <v>196</v>
      </c>
      <c r="D1329" s="84">
        <v>39.49</v>
      </c>
    </row>
    <row r="1330" spans="1:4" x14ac:dyDescent="0.25">
      <c r="A1330" s="83">
        <v>310907</v>
      </c>
      <c r="B1330" s="83" t="s">
        <v>15063</v>
      </c>
      <c r="C1330" s="83" t="s">
        <v>196</v>
      </c>
      <c r="D1330" s="84">
        <v>35.25</v>
      </c>
    </row>
    <row r="1331" spans="1:4" x14ac:dyDescent="0.25">
      <c r="A1331" s="83">
        <v>310908</v>
      </c>
      <c r="B1331" s="83" t="s">
        <v>15064</v>
      </c>
      <c r="C1331" s="83" t="s">
        <v>196</v>
      </c>
      <c r="D1331" s="84">
        <v>131.44</v>
      </c>
    </row>
    <row r="1332" spans="1:4" x14ac:dyDescent="0.25">
      <c r="A1332" s="83">
        <v>310909</v>
      </c>
      <c r="B1332" s="83" t="s">
        <v>15065</v>
      </c>
      <c r="C1332" s="83" t="s">
        <v>196</v>
      </c>
      <c r="D1332" s="84">
        <v>68.540000000000006</v>
      </c>
    </row>
    <row r="1333" spans="1:4" x14ac:dyDescent="0.25">
      <c r="A1333" s="83">
        <v>310910</v>
      </c>
      <c r="B1333" s="83" t="s">
        <v>15066</v>
      </c>
      <c r="C1333" s="83" t="s">
        <v>196</v>
      </c>
      <c r="D1333" s="84">
        <v>44</v>
      </c>
    </row>
    <row r="1334" spans="1:4" x14ac:dyDescent="0.25">
      <c r="A1334" s="83">
        <v>310911</v>
      </c>
      <c r="B1334" s="83" t="s">
        <v>15067</v>
      </c>
      <c r="C1334" s="83" t="s">
        <v>196</v>
      </c>
      <c r="D1334" s="84">
        <v>62.2</v>
      </c>
    </row>
    <row r="1335" spans="1:4" x14ac:dyDescent="0.25">
      <c r="A1335" s="83">
        <v>310912</v>
      </c>
      <c r="B1335" s="83" t="s">
        <v>15068</v>
      </c>
      <c r="C1335" s="83" t="s">
        <v>196</v>
      </c>
      <c r="D1335" s="84">
        <v>449.06</v>
      </c>
    </row>
    <row r="1336" spans="1:4" x14ac:dyDescent="0.25">
      <c r="A1336" s="83">
        <v>310913</v>
      </c>
      <c r="B1336" s="83" t="s">
        <v>15069</v>
      </c>
      <c r="C1336" s="83" t="s">
        <v>196</v>
      </c>
      <c r="D1336" s="84">
        <v>766.38</v>
      </c>
    </row>
    <row r="1337" spans="1:4" x14ac:dyDescent="0.25">
      <c r="A1337" s="83">
        <v>310914</v>
      </c>
      <c r="B1337" s="83" t="s">
        <v>15070</v>
      </c>
      <c r="C1337" s="83" t="s">
        <v>196</v>
      </c>
      <c r="D1337" s="84">
        <v>264.74</v>
      </c>
    </row>
    <row r="1338" spans="1:4" x14ac:dyDescent="0.25">
      <c r="A1338" s="83">
        <v>3127</v>
      </c>
      <c r="B1338" s="83" t="s">
        <v>15071</v>
      </c>
      <c r="C1338" s="83"/>
      <c r="D1338" s="84"/>
    </row>
    <row r="1339" spans="1:4" x14ac:dyDescent="0.25">
      <c r="A1339" s="83">
        <v>312701</v>
      </c>
      <c r="B1339" s="83" t="s">
        <v>15072</v>
      </c>
      <c r="C1339" s="83" t="s">
        <v>138</v>
      </c>
      <c r="D1339" s="84">
        <v>6060.76</v>
      </c>
    </row>
    <row r="1340" spans="1:4" x14ac:dyDescent="0.25">
      <c r="A1340" s="83">
        <v>312702</v>
      </c>
      <c r="B1340" s="83" t="s">
        <v>15073</v>
      </c>
      <c r="C1340" s="83" t="s">
        <v>138</v>
      </c>
      <c r="D1340" s="84">
        <v>22729.360000000001</v>
      </c>
    </row>
    <row r="1341" spans="1:4" x14ac:dyDescent="0.25">
      <c r="A1341" s="83">
        <v>312703</v>
      </c>
      <c r="B1341" s="83" t="s">
        <v>15074</v>
      </c>
      <c r="C1341" s="83" t="s">
        <v>138</v>
      </c>
      <c r="D1341" s="84">
        <v>9451.34</v>
      </c>
    </row>
    <row r="1342" spans="1:4" x14ac:dyDescent="0.25">
      <c r="A1342" s="83">
        <v>312704</v>
      </c>
      <c r="B1342" s="83" t="s">
        <v>15075</v>
      </c>
      <c r="C1342" s="83" t="s">
        <v>138</v>
      </c>
      <c r="D1342" s="84">
        <v>2886.01</v>
      </c>
    </row>
    <row r="1343" spans="1:4" x14ac:dyDescent="0.25">
      <c r="A1343" s="83">
        <v>312705</v>
      </c>
      <c r="B1343" s="83" t="s">
        <v>15076</v>
      </c>
      <c r="C1343" s="83" t="s">
        <v>138</v>
      </c>
      <c r="D1343" s="84">
        <v>16235.47</v>
      </c>
    </row>
    <row r="1344" spans="1:4" x14ac:dyDescent="0.25">
      <c r="A1344" s="83">
        <v>312706</v>
      </c>
      <c r="B1344" s="83" t="s">
        <v>15077</v>
      </c>
      <c r="C1344" s="83" t="s">
        <v>138</v>
      </c>
      <c r="D1344" s="84">
        <v>4816.46</v>
      </c>
    </row>
    <row r="1345" spans="1:4" x14ac:dyDescent="0.25">
      <c r="A1345" s="83">
        <v>312707</v>
      </c>
      <c r="B1345" s="83" t="s">
        <v>15078</v>
      </c>
      <c r="C1345" s="83" t="s">
        <v>138</v>
      </c>
      <c r="D1345" s="84">
        <v>4365.4799999999996</v>
      </c>
    </row>
    <row r="1346" spans="1:4" x14ac:dyDescent="0.25">
      <c r="A1346" s="83">
        <v>312708</v>
      </c>
      <c r="B1346" s="83" t="s">
        <v>15079</v>
      </c>
      <c r="C1346" s="83" t="s">
        <v>138</v>
      </c>
      <c r="D1346" s="84">
        <v>12987.78</v>
      </c>
    </row>
    <row r="1347" spans="1:4" x14ac:dyDescent="0.25">
      <c r="A1347" s="83">
        <v>312709</v>
      </c>
      <c r="B1347" s="83" t="s">
        <v>15080</v>
      </c>
      <c r="C1347" s="83" t="s">
        <v>138</v>
      </c>
      <c r="D1347" s="84">
        <v>10750.71</v>
      </c>
    </row>
    <row r="1348" spans="1:4" x14ac:dyDescent="0.25">
      <c r="A1348" s="83">
        <v>312710</v>
      </c>
      <c r="B1348" s="83" t="s">
        <v>15081</v>
      </c>
      <c r="C1348" s="83" t="s">
        <v>138</v>
      </c>
      <c r="D1348" s="84">
        <v>10750.71</v>
      </c>
    </row>
    <row r="1349" spans="1:4" x14ac:dyDescent="0.25">
      <c r="A1349" s="83">
        <v>312711</v>
      </c>
      <c r="B1349" s="83" t="s">
        <v>15082</v>
      </c>
      <c r="C1349" s="83" t="s">
        <v>138</v>
      </c>
      <c r="D1349" s="84">
        <v>9972.2800000000007</v>
      </c>
    </row>
    <row r="1350" spans="1:4" x14ac:dyDescent="0.25">
      <c r="A1350" s="83">
        <v>312712</v>
      </c>
      <c r="B1350" s="83" t="s">
        <v>15083</v>
      </c>
      <c r="C1350" s="83" t="s">
        <v>138</v>
      </c>
      <c r="D1350" s="84">
        <v>10064.56</v>
      </c>
    </row>
    <row r="1351" spans="1:4" x14ac:dyDescent="0.25">
      <c r="A1351" s="83">
        <v>312713</v>
      </c>
      <c r="B1351" s="83" t="s">
        <v>15084</v>
      </c>
      <c r="C1351" s="83" t="s">
        <v>138</v>
      </c>
      <c r="D1351" s="84">
        <v>10765.6</v>
      </c>
    </row>
    <row r="1352" spans="1:4" x14ac:dyDescent="0.25">
      <c r="A1352" s="83">
        <v>312714</v>
      </c>
      <c r="B1352" s="83" t="s">
        <v>15085</v>
      </c>
      <c r="C1352" s="83" t="s">
        <v>138</v>
      </c>
      <c r="D1352" s="84">
        <v>23269.65</v>
      </c>
    </row>
    <row r="1353" spans="1:4" x14ac:dyDescent="0.25">
      <c r="A1353" s="83">
        <v>312715</v>
      </c>
      <c r="B1353" s="83" t="s">
        <v>15086</v>
      </c>
      <c r="C1353" s="83" t="s">
        <v>138</v>
      </c>
      <c r="D1353" s="84">
        <v>5767.55</v>
      </c>
    </row>
    <row r="1354" spans="1:4" x14ac:dyDescent="0.25">
      <c r="A1354" s="83">
        <v>312716</v>
      </c>
      <c r="B1354" s="83" t="s">
        <v>15087</v>
      </c>
      <c r="C1354" s="83" t="s">
        <v>138</v>
      </c>
      <c r="D1354" s="84">
        <v>12986.29</v>
      </c>
    </row>
    <row r="1355" spans="1:4" x14ac:dyDescent="0.25">
      <c r="A1355" s="83">
        <v>312717</v>
      </c>
      <c r="B1355" s="83" t="s">
        <v>15088</v>
      </c>
      <c r="C1355" s="83" t="s">
        <v>138</v>
      </c>
      <c r="D1355" s="84">
        <v>19468.27</v>
      </c>
    </row>
    <row r="1356" spans="1:4" x14ac:dyDescent="0.25">
      <c r="A1356" s="83">
        <v>312718</v>
      </c>
      <c r="B1356" s="83" t="s">
        <v>15089</v>
      </c>
      <c r="C1356" s="83" t="s">
        <v>138</v>
      </c>
      <c r="D1356" s="84">
        <v>2717.82</v>
      </c>
    </row>
    <row r="1357" spans="1:4" x14ac:dyDescent="0.25">
      <c r="A1357" s="83">
        <v>312719</v>
      </c>
      <c r="B1357" s="83" t="s">
        <v>15090</v>
      </c>
      <c r="C1357" s="83" t="s">
        <v>138</v>
      </c>
      <c r="D1357" s="84">
        <v>4916.63</v>
      </c>
    </row>
    <row r="1358" spans="1:4" x14ac:dyDescent="0.25">
      <c r="A1358" s="83">
        <v>312720</v>
      </c>
      <c r="B1358" s="83" t="s">
        <v>15091</v>
      </c>
      <c r="C1358" s="83" t="s">
        <v>138</v>
      </c>
      <c r="D1358" s="84">
        <v>2017.08</v>
      </c>
    </row>
    <row r="1359" spans="1:4" x14ac:dyDescent="0.25">
      <c r="A1359" s="83">
        <v>312721</v>
      </c>
      <c r="B1359" s="83" t="s">
        <v>15092</v>
      </c>
      <c r="C1359" s="83" t="s">
        <v>138</v>
      </c>
      <c r="D1359" s="84">
        <v>2017.08</v>
      </c>
    </row>
    <row r="1360" spans="1:4" x14ac:dyDescent="0.25">
      <c r="A1360" s="83">
        <v>312722</v>
      </c>
      <c r="B1360" s="83" t="s">
        <v>15093</v>
      </c>
      <c r="C1360" s="83" t="s">
        <v>138</v>
      </c>
      <c r="D1360" s="84">
        <v>3782.02</v>
      </c>
    </row>
    <row r="1361" spans="1:4" x14ac:dyDescent="0.25">
      <c r="A1361" s="83">
        <v>3128</v>
      </c>
      <c r="B1361" s="83" t="s">
        <v>15094</v>
      </c>
      <c r="C1361" s="83"/>
      <c r="D1361" s="84"/>
    </row>
    <row r="1362" spans="1:4" x14ac:dyDescent="0.25">
      <c r="A1362" s="83">
        <v>312801</v>
      </c>
      <c r="B1362" s="83" t="s">
        <v>15095</v>
      </c>
      <c r="C1362" s="83" t="s">
        <v>138</v>
      </c>
      <c r="D1362" s="84">
        <v>7018.5</v>
      </c>
    </row>
    <row r="1363" spans="1:4" x14ac:dyDescent="0.25">
      <c r="A1363" s="83">
        <v>312802</v>
      </c>
      <c r="B1363" s="83" t="s">
        <v>15096</v>
      </c>
      <c r="C1363" s="83" t="s">
        <v>138</v>
      </c>
      <c r="D1363" s="84">
        <v>26321.1</v>
      </c>
    </row>
    <row r="1364" spans="1:4" x14ac:dyDescent="0.25">
      <c r="A1364" s="83">
        <v>312803</v>
      </c>
      <c r="B1364" s="83" t="s">
        <v>15097</v>
      </c>
      <c r="C1364" s="83" t="s">
        <v>138</v>
      </c>
      <c r="D1364" s="84">
        <v>10944.86</v>
      </c>
    </row>
    <row r="1365" spans="1:4" x14ac:dyDescent="0.25">
      <c r="A1365" s="83">
        <v>312804</v>
      </c>
      <c r="B1365" s="83" t="s">
        <v>15098</v>
      </c>
      <c r="C1365" s="83" t="s">
        <v>138</v>
      </c>
      <c r="D1365" s="84">
        <v>3342.06</v>
      </c>
    </row>
    <row r="1366" spans="1:4" x14ac:dyDescent="0.25">
      <c r="A1366" s="83">
        <v>312805</v>
      </c>
      <c r="B1366" s="83" t="s">
        <v>15099</v>
      </c>
      <c r="C1366" s="83" t="s">
        <v>138</v>
      </c>
      <c r="D1366" s="84">
        <v>18801.03</v>
      </c>
    </row>
    <row r="1367" spans="1:4" x14ac:dyDescent="0.25">
      <c r="A1367" s="83">
        <v>312806</v>
      </c>
      <c r="B1367" s="83" t="s">
        <v>15100</v>
      </c>
      <c r="C1367" s="83" t="s">
        <v>138</v>
      </c>
      <c r="D1367" s="84">
        <v>5577.57</v>
      </c>
    </row>
    <row r="1368" spans="1:4" x14ac:dyDescent="0.25">
      <c r="A1368" s="83">
        <v>312807</v>
      </c>
      <c r="B1368" s="83" t="s">
        <v>15101</v>
      </c>
      <c r="C1368" s="83" t="s">
        <v>138</v>
      </c>
      <c r="D1368" s="84">
        <v>5055.32</v>
      </c>
    </row>
    <row r="1369" spans="1:4" x14ac:dyDescent="0.25">
      <c r="A1369" s="83">
        <v>312808</v>
      </c>
      <c r="B1369" s="83" t="s">
        <v>15102</v>
      </c>
      <c r="C1369" s="83" t="s">
        <v>138</v>
      </c>
      <c r="D1369" s="84">
        <v>15040.13</v>
      </c>
    </row>
    <row r="1370" spans="1:4" x14ac:dyDescent="0.25">
      <c r="A1370" s="83">
        <v>312809</v>
      </c>
      <c r="B1370" s="83" t="s">
        <v>15103</v>
      </c>
      <c r="C1370" s="83" t="s">
        <v>138</v>
      </c>
      <c r="D1370" s="84">
        <v>12449.56</v>
      </c>
    </row>
    <row r="1371" spans="1:4" x14ac:dyDescent="0.25">
      <c r="A1371" s="83">
        <v>312810</v>
      </c>
      <c r="B1371" s="83" t="s">
        <v>15104</v>
      </c>
      <c r="C1371" s="83" t="s">
        <v>138</v>
      </c>
      <c r="D1371" s="84">
        <v>12449.56</v>
      </c>
    </row>
    <row r="1372" spans="1:4" x14ac:dyDescent="0.25">
      <c r="A1372" s="83">
        <v>312811</v>
      </c>
      <c r="B1372" s="83" t="s">
        <v>15105</v>
      </c>
      <c r="C1372" s="83" t="s">
        <v>138</v>
      </c>
      <c r="D1372" s="84">
        <v>11548.12</v>
      </c>
    </row>
    <row r="1373" spans="1:4" x14ac:dyDescent="0.25">
      <c r="A1373" s="83">
        <v>312812</v>
      </c>
      <c r="B1373" s="83" t="s">
        <v>15106</v>
      </c>
      <c r="C1373" s="83" t="s">
        <v>138</v>
      </c>
      <c r="D1373" s="84">
        <v>11654.98</v>
      </c>
    </row>
    <row r="1374" spans="1:4" x14ac:dyDescent="0.25">
      <c r="A1374" s="83">
        <v>312813</v>
      </c>
      <c r="B1374" s="83" t="s">
        <v>15107</v>
      </c>
      <c r="C1374" s="83" t="s">
        <v>138</v>
      </c>
      <c r="D1374" s="84">
        <v>12466.8</v>
      </c>
    </row>
    <row r="1375" spans="1:4" x14ac:dyDescent="0.25">
      <c r="A1375" s="83">
        <v>312814</v>
      </c>
      <c r="B1375" s="83" t="s">
        <v>15108</v>
      </c>
      <c r="C1375" s="83" t="s">
        <v>138</v>
      </c>
      <c r="D1375" s="84">
        <v>26946.76</v>
      </c>
    </row>
    <row r="1376" spans="1:4" x14ac:dyDescent="0.25">
      <c r="A1376" s="83">
        <v>312815</v>
      </c>
      <c r="B1376" s="83" t="s">
        <v>15109</v>
      </c>
      <c r="C1376" s="83" t="s">
        <v>138</v>
      </c>
      <c r="D1376" s="84">
        <v>6678.95</v>
      </c>
    </row>
    <row r="1377" spans="1:4" x14ac:dyDescent="0.25">
      <c r="A1377" s="83">
        <v>312816</v>
      </c>
      <c r="B1377" s="83" t="s">
        <v>15110</v>
      </c>
      <c r="C1377" s="83" t="s">
        <v>138</v>
      </c>
      <c r="D1377" s="84">
        <v>15038.41</v>
      </c>
    </row>
    <row r="1378" spans="1:4" x14ac:dyDescent="0.25">
      <c r="A1378" s="83">
        <v>312817</v>
      </c>
      <c r="B1378" s="83" t="s">
        <v>15111</v>
      </c>
      <c r="C1378" s="83" t="s">
        <v>138</v>
      </c>
      <c r="D1378" s="84">
        <v>22544.69</v>
      </c>
    </row>
    <row r="1379" spans="1:4" x14ac:dyDescent="0.25">
      <c r="A1379" s="83">
        <v>312818</v>
      </c>
      <c r="B1379" s="83" t="s">
        <v>15112</v>
      </c>
      <c r="C1379" s="83" t="s">
        <v>138</v>
      </c>
      <c r="D1379" s="84">
        <v>3147.29</v>
      </c>
    </row>
    <row r="1380" spans="1:4" x14ac:dyDescent="0.25">
      <c r="A1380" s="83">
        <v>312819</v>
      </c>
      <c r="B1380" s="83" t="s">
        <v>15113</v>
      </c>
      <c r="C1380" s="83" t="s">
        <v>138</v>
      </c>
      <c r="D1380" s="84">
        <v>5693.57</v>
      </c>
    </row>
    <row r="1381" spans="1:4" x14ac:dyDescent="0.25">
      <c r="A1381" s="83">
        <v>312820</v>
      </c>
      <c r="B1381" s="83" t="s">
        <v>15114</v>
      </c>
      <c r="C1381" s="83" t="s">
        <v>138</v>
      </c>
      <c r="D1381" s="84">
        <v>2335.8200000000002</v>
      </c>
    </row>
    <row r="1382" spans="1:4" x14ac:dyDescent="0.25">
      <c r="A1382" s="83">
        <v>312821</v>
      </c>
      <c r="B1382" s="83" t="s">
        <v>15115</v>
      </c>
      <c r="C1382" s="83" t="s">
        <v>138</v>
      </c>
      <c r="D1382" s="84">
        <v>2335.8200000000002</v>
      </c>
    </row>
    <row r="1383" spans="1:4" x14ac:dyDescent="0.25">
      <c r="A1383" s="83">
        <v>312822</v>
      </c>
      <c r="B1383" s="83" t="s">
        <v>15116</v>
      </c>
      <c r="C1383" s="83" t="s">
        <v>138</v>
      </c>
      <c r="D1383" s="84">
        <v>4379.67</v>
      </c>
    </row>
    <row r="1384" spans="1:4" x14ac:dyDescent="0.25">
      <c r="A1384" s="362"/>
      <c r="B1384" s="362"/>
      <c r="C1384" s="362"/>
      <c r="D1384" s="363"/>
    </row>
    <row r="1385" spans="1:4" x14ac:dyDescent="0.25">
      <c r="A1385" s="83">
        <v>1</v>
      </c>
      <c r="B1385" s="83" t="s">
        <v>15117</v>
      </c>
      <c r="C1385" s="83"/>
      <c r="D1385" s="84"/>
    </row>
    <row r="1386" spans="1:4" x14ac:dyDescent="0.25">
      <c r="A1386" s="83">
        <v>101</v>
      </c>
      <c r="B1386" s="83" t="s">
        <v>15118</v>
      </c>
      <c r="C1386" s="83"/>
      <c r="D1386" s="84"/>
    </row>
    <row r="1387" spans="1:4" x14ac:dyDescent="0.25">
      <c r="A1387" s="83">
        <v>10101</v>
      </c>
      <c r="B1387" s="83" t="s">
        <v>15119</v>
      </c>
      <c r="C1387" s="83" t="s">
        <v>547</v>
      </c>
      <c r="D1387" s="84">
        <v>18</v>
      </c>
    </row>
    <row r="1388" spans="1:4" x14ac:dyDescent="0.25">
      <c r="A1388" s="83">
        <v>10106</v>
      </c>
      <c r="B1388" s="83" t="s">
        <v>15120</v>
      </c>
      <c r="C1388" s="83" t="s">
        <v>547</v>
      </c>
      <c r="D1388" s="84">
        <v>21.35</v>
      </c>
    </row>
    <row r="1389" spans="1:4" x14ac:dyDescent="0.25">
      <c r="A1389" s="83">
        <v>10108</v>
      </c>
      <c r="B1389" s="83" t="s">
        <v>15121</v>
      </c>
      <c r="C1389" s="83" t="s">
        <v>547</v>
      </c>
      <c r="D1389" s="84">
        <v>21.35</v>
      </c>
    </row>
    <row r="1390" spans="1:4" x14ac:dyDescent="0.25">
      <c r="A1390" s="83">
        <v>10111</v>
      </c>
      <c r="B1390" s="83" t="s">
        <v>15122</v>
      </c>
      <c r="C1390" s="83" t="s">
        <v>547</v>
      </c>
      <c r="D1390" s="84">
        <v>21.35</v>
      </c>
    </row>
    <row r="1391" spans="1:4" x14ac:dyDescent="0.25">
      <c r="A1391" s="83">
        <v>10115</v>
      </c>
      <c r="B1391" s="83" t="s">
        <v>15123</v>
      </c>
      <c r="C1391" s="83" t="s">
        <v>547</v>
      </c>
      <c r="D1391" s="84">
        <v>21.35</v>
      </c>
    </row>
    <row r="1392" spans="1:4" x14ac:dyDescent="0.25">
      <c r="A1392" s="83">
        <v>10117</v>
      </c>
      <c r="B1392" s="83" t="s">
        <v>15124</v>
      </c>
      <c r="C1392" s="83" t="s">
        <v>547</v>
      </c>
      <c r="D1392" s="84">
        <v>40.520000000000003</v>
      </c>
    </row>
    <row r="1393" spans="1:4" x14ac:dyDescent="0.25">
      <c r="A1393" s="83">
        <v>10118</v>
      </c>
      <c r="B1393" s="83" t="s">
        <v>15125</v>
      </c>
      <c r="C1393" s="83" t="s">
        <v>547</v>
      </c>
      <c r="D1393" s="84">
        <v>21.35</v>
      </c>
    </row>
    <row r="1394" spans="1:4" x14ac:dyDescent="0.25">
      <c r="A1394" s="83">
        <v>10121</v>
      </c>
      <c r="B1394" s="83" t="s">
        <v>15126</v>
      </c>
      <c r="C1394" s="83" t="s">
        <v>547</v>
      </c>
      <c r="D1394" s="84">
        <v>21.35</v>
      </c>
    </row>
    <row r="1395" spans="1:4" x14ac:dyDescent="0.25">
      <c r="A1395" s="83">
        <v>10124</v>
      </c>
      <c r="B1395" s="83" t="s">
        <v>15127</v>
      </c>
      <c r="C1395" s="83" t="s">
        <v>547</v>
      </c>
      <c r="D1395" s="84">
        <v>21.35</v>
      </c>
    </row>
    <row r="1396" spans="1:4" x14ac:dyDescent="0.25">
      <c r="A1396" s="83">
        <v>10128</v>
      </c>
      <c r="B1396" s="83" t="s">
        <v>15128</v>
      </c>
      <c r="C1396" s="83" t="s">
        <v>547</v>
      </c>
      <c r="D1396" s="84">
        <v>21.35</v>
      </c>
    </row>
    <row r="1397" spans="1:4" x14ac:dyDescent="0.25">
      <c r="A1397" s="83">
        <v>10130</v>
      </c>
      <c r="B1397" s="83" t="s">
        <v>15129</v>
      </c>
      <c r="C1397" s="83" t="s">
        <v>547</v>
      </c>
      <c r="D1397" s="84">
        <v>32.57</v>
      </c>
    </row>
    <row r="1398" spans="1:4" x14ac:dyDescent="0.25">
      <c r="A1398" s="83">
        <v>10132</v>
      </c>
      <c r="B1398" s="83" t="s">
        <v>15130</v>
      </c>
      <c r="C1398" s="83" t="s">
        <v>547</v>
      </c>
      <c r="D1398" s="84">
        <v>127.55</v>
      </c>
    </row>
    <row r="1399" spans="1:4" x14ac:dyDescent="0.25">
      <c r="A1399" s="83">
        <v>10138</v>
      </c>
      <c r="B1399" s="83" t="s">
        <v>15131</v>
      </c>
      <c r="C1399" s="83" t="s">
        <v>547</v>
      </c>
      <c r="D1399" s="84">
        <v>21.35</v>
      </c>
    </row>
    <row r="1400" spans="1:4" x14ac:dyDescent="0.25">
      <c r="A1400" s="83">
        <v>10139</v>
      </c>
      <c r="B1400" s="83" t="s">
        <v>15132</v>
      </c>
      <c r="C1400" s="83" t="s">
        <v>547</v>
      </c>
      <c r="D1400" s="84">
        <v>21.35</v>
      </c>
    </row>
    <row r="1401" spans="1:4" x14ac:dyDescent="0.25">
      <c r="A1401" s="83">
        <v>10140</v>
      </c>
      <c r="B1401" s="83" t="s">
        <v>15133</v>
      </c>
      <c r="C1401" s="83" t="s">
        <v>547</v>
      </c>
      <c r="D1401" s="84">
        <v>21.35</v>
      </c>
    </row>
    <row r="1402" spans="1:4" x14ac:dyDescent="0.25">
      <c r="A1402" s="83">
        <v>10146</v>
      </c>
      <c r="B1402" s="83" t="s">
        <v>15134</v>
      </c>
      <c r="C1402" s="83" t="s">
        <v>547</v>
      </c>
      <c r="D1402" s="84">
        <v>15.84</v>
      </c>
    </row>
    <row r="1403" spans="1:4" x14ac:dyDescent="0.25">
      <c r="A1403" s="83">
        <v>10147</v>
      </c>
      <c r="B1403" s="83" t="s">
        <v>15135</v>
      </c>
      <c r="C1403" s="83" t="s">
        <v>547</v>
      </c>
      <c r="D1403" s="84">
        <v>21.35</v>
      </c>
    </row>
    <row r="1404" spans="1:4" x14ac:dyDescent="0.25">
      <c r="A1404" s="83">
        <v>10150</v>
      </c>
      <c r="B1404" s="83" t="s">
        <v>15136</v>
      </c>
      <c r="C1404" s="83" t="s">
        <v>547</v>
      </c>
      <c r="D1404" s="84">
        <v>21.35</v>
      </c>
    </row>
    <row r="1405" spans="1:4" x14ac:dyDescent="0.25">
      <c r="A1405" s="83">
        <v>102</v>
      </c>
      <c r="B1405" s="83" t="s">
        <v>15137</v>
      </c>
      <c r="C1405" s="83"/>
      <c r="D1405" s="84"/>
    </row>
    <row r="1406" spans="1:4" x14ac:dyDescent="0.25">
      <c r="A1406" s="83">
        <v>10209</v>
      </c>
      <c r="B1406" s="83" t="s">
        <v>15138</v>
      </c>
      <c r="C1406" s="83" t="s">
        <v>547</v>
      </c>
      <c r="D1406" s="84">
        <v>34.29</v>
      </c>
    </row>
    <row r="1407" spans="1:4" x14ac:dyDescent="0.25">
      <c r="A1407" s="83">
        <v>10233</v>
      </c>
      <c r="B1407" s="83" t="s">
        <v>15139</v>
      </c>
      <c r="C1407" s="83" t="s">
        <v>547</v>
      </c>
      <c r="D1407" s="84">
        <v>14.17</v>
      </c>
    </row>
    <row r="1408" spans="1:4" x14ac:dyDescent="0.25">
      <c r="A1408" s="83">
        <v>10235</v>
      </c>
      <c r="B1408" s="83" t="s">
        <v>15140</v>
      </c>
      <c r="C1408" s="83" t="s">
        <v>547</v>
      </c>
      <c r="D1408" s="84">
        <v>14.17</v>
      </c>
    </row>
    <row r="1409" spans="1:4" x14ac:dyDescent="0.25">
      <c r="A1409" s="83">
        <v>10237</v>
      </c>
      <c r="B1409" s="83" t="s">
        <v>15141</v>
      </c>
      <c r="C1409" s="83" t="s">
        <v>547</v>
      </c>
      <c r="D1409" s="84">
        <v>28.96</v>
      </c>
    </row>
    <row r="1410" spans="1:4" x14ac:dyDescent="0.25">
      <c r="A1410" s="83">
        <v>10260</v>
      </c>
      <c r="B1410" s="83" t="s">
        <v>15142</v>
      </c>
      <c r="C1410" s="83" t="s">
        <v>547</v>
      </c>
      <c r="D1410" s="84">
        <v>16.64</v>
      </c>
    </row>
    <row r="1411" spans="1:4" x14ac:dyDescent="0.25">
      <c r="A1411" s="83">
        <v>10278</v>
      </c>
      <c r="B1411" s="83" t="s">
        <v>15143</v>
      </c>
      <c r="C1411" s="83" t="s">
        <v>547</v>
      </c>
      <c r="D1411" s="84">
        <v>32.57</v>
      </c>
    </row>
    <row r="1412" spans="1:4" x14ac:dyDescent="0.25">
      <c r="A1412" s="83">
        <v>10281</v>
      </c>
      <c r="B1412" s="83" t="s">
        <v>15144</v>
      </c>
      <c r="C1412" s="83" t="s">
        <v>547</v>
      </c>
      <c r="D1412" s="84">
        <v>18.34</v>
      </c>
    </row>
    <row r="1413" spans="1:4" x14ac:dyDescent="0.25">
      <c r="A1413" s="83">
        <v>10282</v>
      </c>
      <c r="B1413" s="83" t="s">
        <v>15145</v>
      </c>
      <c r="C1413" s="83" t="s">
        <v>547</v>
      </c>
      <c r="D1413" s="84">
        <v>28.83</v>
      </c>
    </row>
    <row r="1414" spans="1:4" x14ac:dyDescent="0.25">
      <c r="A1414" s="83"/>
      <c r="B1414" s="83"/>
      <c r="C1414" s="83"/>
      <c r="D1414" s="84"/>
    </row>
    <row r="1415" spans="1:4" x14ac:dyDescent="0.25">
      <c r="A1415" s="83" t="s">
        <v>15146</v>
      </c>
      <c r="B1415" s="83"/>
      <c r="C1415" s="83"/>
      <c r="D1415" s="84"/>
    </row>
    <row r="1416" spans="1:4" x14ac:dyDescent="0.25">
      <c r="A1416" s="83"/>
      <c r="B1416" s="83"/>
      <c r="C1416" s="83"/>
      <c r="D1416" s="84"/>
    </row>
    <row r="1417" spans="1:4" x14ac:dyDescent="0.25">
      <c r="A1417" s="83" t="s">
        <v>15147</v>
      </c>
      <c r="B1417" s="83" t="s">
        <v>15148</v>
      </c>
      <c r="C1417" s="83" t="s">
        <v>15149</v>
      </c>
      <c r="D1417" s="84" t="s">
        <v>15150</v>
      </c>
    </row>
    <row r="1418" spans="1:4" x14ac:dyDescent="0.25">
      <c r="A1418" s="83">
        <v>2</v>
      </c>
      <c r="B1418" s="83" t="s">
        <v>15151</v>
      </c>
      <c r="C1418" s="83"/>
      <c r="D1418" s="84"/>
    </row>
    <row r="1419" spans="1:4" x14ac:dyDescent="0.25">
      <c r="A1419" s="83">
        <v>203</v>
      </c>
      <c r="B1419" s="83" t="s">
        <v>15152</v>
      </c>
      <c r="C1419" s="83"/>
      <c r="D1419" s="84"/>
    </row>
    <row r="1420" spans="1:4" x14ac:dyDescent="0.25">
      <c r="A1420" s="83">
        <v>20356</v>
      </c>
      <c r="B1420" s="83" t="s">
        <v>15153</v>
      </c>
      <c r="C1420" s="83" t="s">
        <v>225</v>
      </c>
      <c r="D1420" s="84">
        <v>68.430000000000007</v>
      </c>
    </row>
    <row r="1421" spans="1:4" x14ac:dyDescent="0.25">
      <c r="A1421" s="83">
        <v>204</v>
      </c>
      <c r="B1421" s="83" t="s">
        <v>15154</v>
      </c>
      <c r="C1421" s="83"/>
      <c r="D1421" s="84"/>
    </row>
    <row r="1422" spans="1:4" x14ac:dyDescent="0.25">
      <c r="A1422" s="83">
        <v>20416</v>
      </c>
      <c r="B1422" s="83" t="s">
        <v>15155</v>
      </c>
      <c r="C1422" s="83" t="s">
        <v>229</v>
      </c>
      <c r="D1422" s="84">
        <v>543.42999999999995</v>
      </c>
    </row>
    <row r="1423" spans="1:4" x14ac:dyDescent="0.25">
      <c r="A1423" s="83">
        <v>20437</v>
      </c>
      <c r="B1423" s="83" t="s">
        <v>15156</v>
      </c>
      <c r="C1423" s="83" t="s">
        <v>260</v>
      </c>
      <c r="D1423" s="84">
        <v>85.8</v>
      </c>
    </row>
    <row r="1424" spans="1:4" x14ac:dyDescent="0.25">
      <c r="A1424" s="83">
        <v>20463</v>
      </c>
      <c r="B1424" s="83" t="s">
        <v>15157</v>
      </c>
      <c r="C1424" s="83" t="s">
        <v>260</v>
      </c>
      <c r="D1424" s="84">
        <v>7.44</v>
      </c>
    </row>
    <row r="1425" spans="1:4" x14ac:dyDescent="0.25">
      <c r="A1425" s="83">
        <v>20468</v>
      </c>
      <c r="B1425" s="83" t="s">
        <v>15158</v>
      </c>
      <c r="C1425" s="83" t="s">
        <v>260</v>
      </c>
      <c r="D1425" s="84">
        <v>16.27</v>
      </c>
    </row>
    <row r="1426" spans="1:4" x14ac:dyDescent="0.25">
      <c r="A1426" s="83">
        <v>205</v>
      </c>
      <c r="B1426" s="83" t="s">
        <v>15159</v>
      </c>
      <c r="C1426" s="83"/>
      <c r="D1426" s="84"/>
    </row>
    <row r="1427" spans="1:4" x14ac:dyDescent="0.25">
      <c r="A1427" s="83">
        <v>20503</v>
      </c>
      <c r="B1427" s="83" t="s">
        <v>15160</v>
      </c>
      <c r="C1427" s="83" t="s">
        <v>229</v>
      </c>
      <c r="D1427" s="84">
        <v>136.66999999999999</v>
      </c>
    </row>
    <row r="1428" spans="1:4" x14ac:dyDescent="0.25">
      <c r="A1428" s="83">
        <v>20505</v>
      </c>
      <c r="B1428" s="83" t="s">
        <v>15161</v>
      </c>
      <c r="C1428" s="83" t="s">
        <v>260</v>
      </c>
      <c r="D1428" s="84">
        <v>0.81</v>
      </c>
    </row>
    <row r="1429" spans="1:4" x14ac:dyDescent="0.25">
      <c r="A1429" s="83">
        <v>20508</v>
      </c>
      <c r="B1429" s="83" t="s">
        <v>15162</v>
      </c>
      <c r="C1429" s="83" t="s">
        <v>260</v>
      </c>
      <c r="D1429" s="84">
        <v>0.63</v>
      </c>
    </row>
    <row r="1430" spans="1:4" x14ac:dyDescent="0.25">
      <c r="A1430" s="83">
        <v>20509</v>
      </c>
      <c r="B1430" s="83" t="s">
        <v>15163</v>
      </c>
      <c r="C1430" s="83" t="s">
        <v>260</v>
      </c>
      <c r="D1430" s="84">
        <v>5.83</v>
      </c>
    </row>
    <row r="1431" spans="1:4" x14ac:dyDescent="0.25">
      <c r="A1431" s="83">
        <v>20510</v>
      </c>
      <c r="B1431" s="83" t="s">
        <v>15164</v>
      </c>
      <c r="C1431" s="83" t="s">
        <v>260</v>
      </c>
      <c r="D1431" s="84">
        <v>0.69</v>
      </c>
    </row>
    <row r="1432" spans="1:4" x14ac:dyDescent="0.25">
      <c r="A1432" s="83">
        <v>20514</v>
      </c>
      <c r="B1432" s="83" t="s">
        <v>15165</v>
      </c>
      <c r="C1432" s="83" t="s">
        <v>229</v>
      </c>
      <c r="D1432" s="84">
        <v>503.41</v>
      </c>
    </row>
    <row r="1433" spans="1:4" x14ac:dyDescent="0.25">
      <c r="A1433" s="83">
        <v>20517</v>
      </c>
      <c r="B1433" s="83" t="s">
        <v>15166</v>
      </c>
      <c r="C1433" s="83" t="s">
        <v>229</v>
      </c>
      <c r="D1433" s="84">
        <v>152.6</v>
      </c>
    </row>
    <row r="1434" spans="1:4" x14ac:dyDescent="0.25">
      <c r="A1434" s="83">
        <v>20518</v>
      </c>
      <c r="B1434" s="83" t="s">
        <v>15167</v>
      </c>
      <c r="C1434" s="83" t="s">
        <v>229</v>
      </c>
      <c r="D1434" s="84">
        <v>152.6</v>
      </c>
    </row>
    <row r="1435" spans="1:4" x14ac:dyDescent="0.25">
      <c r="A1435" s="83">
        <v>20519</v>
      </c>
      <c r="B1435" s="83" t="s">
        <v>15168</v>
      </c>
      <c r="C1435" s="83" t="s">
        <v>229</v>
      </c>
      <c r="D1435" s="84">
        <v>152.6</v>
      </c>
    </row>
    <row r="1436" spans="1:4" x14ac:dyDescent="0.25">
      <c r="A1436" s="83">
        <v>20520</v>
      </c>
      <c r="B1436" s="83" t="s">
        <v>15169</v>
      </c>
      <c r="C1436" s="83" t="s">
        <v>229</v>
      </c>
      <c r="D1436" s="84">
        <v>152.6</v>
      </c>
    </row>
    <row r="1437" spans="1:4" x14ac:dyDescent="0.25">
      <c r="A1437" s="83">
        <v>20521</v>
      </c>
      <c r="B1437" s="83" t="s">
        <v>15170</v>
      </c>
      <c r="C1437" s="83" t="s">
        <v>229</v>
      </c>
      <c r="D1437" s="84">
        <v>144.15</v>
      </c>
    </row>
    <row r="1438" spans="1:4" x14ac:dyDescent="0.25">
      <c r="A1438" s="83">
        <v>20522</v>
      </c>
      <c r="B1438" s="83" t="s">
        <v>15171</v>
      </c>
      <c r="C1438" s="83" t="s">
        <v>229</v>
      </c>
      <c r="D1438" s="84">
        <v>209.05</v>
      </c>
    </row>
    <row r="1439" spans="1:4" x14ac:dyDescent="0.25">
      <c r="A1439" s="83">
        <v>20524</v>
      </c>
      <c r="B1439" s="83" t="s">
        <v>15172</v>
      </c>
      <c r="C1439" s="83" t="s">
        <v>229</v>
      </c>
      <c r="D1439" s="84">
        <v>106.78</v>
      </c>
    </row>
    <row r="1440" spans="1:4" x14ac:dyDescent="0.25">
      <c r="A1440" s="83">
        <v>20553</v>
      </c>
      <c r="B1440" s="83" t="s">
        <v>15173</v>
      </c>
      <c r="C1440" s="83" t="s">
        <v>229</v>
      </c>
      <c r="D1440" s="84">
        <v>152.6</v>
      </c>
    </row>
    <row r="1441" spans="1:4" x14ac:dyDescent="0.25">
      <c r="A1441" s="83">
        <v>20554</v>
      </c>
      <c r="B1441" s="83" t="s">
        <v>15174</v>
      </c>
      <c r="C1441" s="83" t="s">
        <v>229</v>
      </c>
      <c r="D1441" s="84">
        <v>56.67</v>
      </c>
    </row>
    <row r="1442" spans="1:4" x14ac:dyDescent="0.25">
      <c r="A1442" s="83">
        <v>20567</v>
      </c>
      <c r="B1442" s="83" t="s">
        <v>15175</v>
      </c>
      <c r="C1442" s="83" t="s">
        <v>229</v>
      </c>
      <c r="D1442" s="84">
        <v>525.70000000000005</v>
      </c>
    </row>
    <row r="1443" spans="1:4" x14ac:dyDescent="0.25">
      <c r="A1443" s="83">
        <v>20571</v>
      </c>
      <c r="B1443" s="83" t="s">
        <v>15176</v>
      </c>
      <c r="C1443" s="83" t="s">
        <v>229</v>
      </c>
      <c r="D1443" s="84">
        <v>152.6</v>
      </c>
    </row>
    <row r="1444" spans="1:4" x14ac:dyDescent="0.25">
      <c r="A1444" s="83">
        <v>20572</v>
      </c>
      <c r="B1444" s="83" t="s">
        <v>15177</v>
      </c>
      <c r="C1444" s="83" t="s">
        <v>260</v>
      </c>
      <c r="D1444" s="84">
        <v>5.57</v>
      </c>
    </row>
    <row r="1445" spans="1:4" x14ac:dyDescent="0.25">
      <c r="A1445" s="83">
        <v>20578</v>
      </c>
      <c r="B1445" s="83" t="s">
        <v>15178</v>
      </c>
      <c r="C1445" s="83" t="s">
        <v>229</v>
      </c>
      <c r="D1445" s="84">
        <v>155</v>
      </c>
    </row>
    <row r="1446" spans="1:4" x14ac:dyDescent="0.25">
      <c r="A1446" s="83">
        <v>20580</v>
      </c>
      <c r="B1446" s="83" t="s">
        <v>15179</v>
      </c>
      <c r="C1446" s="83" t="s">
        <v>229</v>
      </c>
      <c r="D1446" s="84">
        <v>106.67</v>
      </c>
    </row>
    <row r="1447" spans="1:4" x14ac:dyDescent="0.25">
      <c r="A1447" s="83">
        <v>20584</v>
      </c>
      <c r="B1447" s="83" t="s">
        <v>15180</v>
      </c>
      <c r="C1447" s="83" t="s">
        <v>260</v>
      </c>
      <c r="D1447" s="84">
        <v>2.0099999999999998</v>
      </c>
    </row>
    <row r="1448" spans="1:4" x14ac:dyDescent="0.25">
      <c r="A1448" s="83">
        <v>20588</v>
      </c>
      <c r="B1448" s="83" t="s">
        <v>15181</v>
      </c>
      <c r="C1448" s="83" t="s">
        <v>260</v>
      </c>
      <c r="D1448" s="84">
        <v>7.44</v>
      </c>
    </row>
    <row r="1449" spans="1:4" x14ac:dyDescent="0.25">
      <c r="A1449" s="83">
        <v>207</v>
      </c>
      <c r="B1449" s="83" t="s">
        <v>15159</v>
      </c>
      <c r="C1449" s="83"/>
      <c r="D1449" s="84"/>
    </row>
    <row r="1450" spans="1:4" x14ac:dyDescent="0.25">
      <c r="A1450" s="83">
        <v>20732</v>
      </c>
      <c r="B1450" s="83" t="s">
        <v>15182</v>
      </c>
      <c r="C1450" s="83" t="s">
        <v>260</v>
      </c>
      <c r="D1450" s="84">
        <v>2.31</v>
      </c>
    </row>
    <row r="1451" spans="1:4" x14ac:dyDescent="0.25">
      <c r="A1451" s="83">
        <v>20746</v>
      </c>
      <c r="B1451" s="83" t="s">
        <v>15183</v>
      </c>
      <c r="C1451" s="83" t="s">
        <v>260</v>
      </c>
      <c r="D1451" s="84">
        <v>6.69</v>
      </c>
    </row>
    <row r="1452" spans="1:4" x14ac:dyDescent="0.25">
      <c r="A1452" s="83">
        <v>209</v>
      </c>
      <c r="B1452" s="83" t="s">
        <v>15184</v>
      </c>
      <c r="C1452" s="83"/>
      <c r="D1452" s="84"/>
    </row>
    <row r="1453" spans="1:4" x14ac:dyDescent="0.25">
      <c r="A1453" s="83">
        <v>20910</v>
      </c>
      <c r="B1453" s="83" t="s">
        <v>15185</v>
      </c>
      <c r="C1453" s="83" t="s">
        <v>184</v>
      </c>
      <c r="D1453" s="84">
        <v>53.79</v>
      </c>
    </row>
    <row r="1454" spans="1:4" x14ac:dyDescent="0.25">
      <c r="A1454" s="83">
        <v>20975</v>
      </c>
      <c r="B1454" s="83" t="s">
        <v>15186</v>
      </c>
      <c r="C1454" s="83" t="s">
        <v>206</v>
      </c>
      <c r="D1454" s="84">
        <v>4.5199999999999996</v>
      </c>
    </row>
    <row r="1455" spans="1:4" x14ac:dyDescent="0.25">
      <c r="A1455" s="83">
        <v>20977</v>
      </c>
      <c r="B1455" s="83" t="s">
        <v>15187</v>
      </c>
      <c r="C1455" s="83" t="s">
        <v>206</v>
      </c>
      <c r="D1455" s="84">
        <v>7.3</v>
      </c>
    </row>
    <row r="1456" spans="1:4" x14ac:dyDescent="0.25">
      <c r="A1456" s="83">
        <v>20982</v>
      </c>
      <c r="B1456" s="83" t="s">
        <v>15188</v>
      </c>
      <c r="C1456" s="83" t="s">
        <v>206</v>
      </c>
      <c r="D1456" s="84">
        <v>12.67</v>
      </c>
    </row>
    <row r="1457" spans="1:4" x14ac:dyDescent="0.25">
      <c r="A1457" s="83">
        <v>20985</v>
      </c>
      <c r="B1457" s="83" t="s">
        <v>15189</v>
      </c>
      <c r="C1457" s="83" t="s">
        <v>206</v>
      </c>
      <c r="D1457" s="84">
        <v>5.46</v>
      </c>
    </row>
    <row r="1458" spans="1:4" x14ac:dyDescent="0.25">
      <c r="A1458" s="83">
        <v>20987</v>
      </c>
      <c r="B1458" s="83" t="s">
        <v>15190</v>
      </c>
      <c r="C1458" s="83" t="s">
        <v>184</v>
      </c>
      <c r="D1458" s="84">
        <v>55.2</v>
      </c>
    </row>
    <row r="1459" spans="1:4" x14ac:dyDescent="0.25">
      <c r="A1459" s="83">
        <v>20988</v>
      </c>
      <c r="B1459" s="83" t="s">
        <v>15191</v>
      </c>
      <c r="C1459" s="83" t="s">
        <v>206</v>
      </c>
      <c r="D1459" s="84">
        <v>15.47</v>
      </c>
    </row>
    <row r="1460" spans="1:4" x14ac:dyDescent="0.25">
      <c r="A1460" s="83">
        <v>210</v>
      </c>
      <c r="B1460" s="83" t="s">
        <v>15184</v>
      </c>
      <c r="C1460" s="83"/>
      <c r="D1460" s="84"/>
    </row>
    <row r="1461" spans="1:4" x14ac:dyDescent="0.25">
      <c r="A1461" s="83">
        <v>21005</v>
      </c>
      <c r="B1461" s="83" t="s">
        <v>15192</v>
      </c>
      <c r="C1461" s="83" t="s">
        <v>229</v>
      </c>
      <c r="D1461" s="84">
        <v>7875</v>
      </c>
    </row>
    <row r="1462" spans="1:4" x14ac:dyDescent="0.25">
      <c r="A1462" s="83">
        <v>21009</v>
      </c>
      <c r="B1462" s="83" t="s">
        <v>15193</v>
      </c>
      <c r="C1462" s="83" t="s">
        <v>206</v>
      </c>
      <c r="D1462" s="84">
        <v>13.08</v>
      </c>
    </row>
    <row r="1463" spans="1:4" x14ac:dyDescent="0.25">
      <c r="A1463" s="83">
        <v>21018</v>
      </c>
      <c r="B1463" s="83" t="s">
        <v>15194</v>
      </c>
      <c r="C1463" s="83" t="s">
        <v>206</v>
      </c>
      <c r="D1463" s="84">
        <v>19.23</v>
      </c>
    </row>
    <row r="1464" spans="1:4" x14ac:dyDescent="0.25">
      <c r="A1464" s="83">
        <v>21023</v>
      </c>
      <c r="B1464" s="83" t="s">
        <v>15195</v>
      </c>
      <c r="C1464" s="83" t="s">
        <v>225</v>
      </c>
      <c r="D1464" s="84">
        <v>5.1100000000000003</v>
      </c>
    </row>
    <row r="1465" spans="1:4" x14ac:dyDescent="0.25">
      <c r="A1465" s="83">
        <v>21028</v>
      </c>
      <c r="B1465" s="83" t="s">
        <v>15196</v>
      </c>
      <c r="C1465" s="83" t="s">
        <v>15197</v>
      </c>
      <c r="D1465" s="84">
        <v>241.69</v>
      </c>
    </row>
    <row r="1466" spans="1:4" x14ac:dyDescent="0.25">
      <c r="A1466" s="83">
        <v>21030</v>
      </c>
      <c r="B1466" s="83" t="s">
        <v>15198</v>
      </c>
      <c r="C1466" s="83" t="s">
        <v>184</v>
      </c>
      <c r="D1466" s="84">
        <v>23.9</v>
      </c>
    </row>
    <row r="1467" spans="1:4" x14ac:dyDescent="0.25">
      <c r="A1467" s="83">
        <v>21031</v>
      </c>
      <c r="B1467" s="83" t="s">
        <v>15199</v>
      </c>
      <c r="C1467" s="83" t="s">
        <v>184</v>
      </c>
      <c r="D1467" s="84">
        <v>31.15</v>
      </c>
    </row>
    <row r="1468" spans="1:4" x14ac:dyDescent="0.25">
      <c r="A1468" s="83">
        <v>21032</v>
      </c>
      <c r="B1468" s="83" t="s">
        <v>15200</v>
      </c>
      <c r="C1468" s="83" t="s">
        <v>184</v>
      </c>
      <c r="D1468" s="84">
        <v>38.47</v>
      </c>
    </row>
    <row r="1469" spans="1:4" x14ac:dyDescent="0.25">
      <c r="A1469" s="83">
        <v>21033</v>
      </c>
      <c r="B1469" s="83" t="s">
        <v>15201</v>
      </c>
      <c r="C1469" s="83" t="s">
        <v>184</v>
      </c>
      <c r="D1469" s="84">
        <v>52.03</v>
      </c>
    </row>
    <row r="1470" spans="1:4" x14ac:dyDescent="0.25">
      <c r="A1470" s="83">
        <v>21040</v>
      </c>
      <c r="B1470" s="83" t="s">
        <v>15202</v>
      </c>
      <c r="C1470" s="83" t="s">
        <v>206</v>
      </c>
      <c r="D1470" s="84">
        <v>41.38</v>
      </c>
    </row>
    <row r="1471" spans="1:4" x14ac:dyDescent="0.25">
      <c r="A1471" s="83">
        <v>21041</v>
      </c>
      <c r="B1471" s="83" t="s">
        <v>15203</v>
      </c>
      <c r="C1471" s="83" t="s">
        <v>206</v>
      </c>
      <c r="D1471" s="84">
        <v>29.66</v>
      </c>
    </row>
    <row r="1472" spans="1:4" x14ac:dyDescent="0.25">
      <c r="A1472" s="83">
        <v>21042</v>
      </c>
      <c r="B1472" s="83" t="s">
        <v>15204</v>
      </c>
      <c r="C1472" s="83" t="s">
        <v>206</v>
      </c>
      <c r="D1472" s="84">
        <v>70.66</v>
      </c>
    </row>
    <row r="1473" spans="1:4" x14ac:dyDescent="0.25">
      <c r="A1473" s="83">
        <v>21043</v>
      </c>
      <c r="B1473" s="83" t="s">
        <v>15205</v>
      </c>
      <c r="C1473" s="83" t="s">
        <v>206</v>
      </c>
      <c r="D1473" s="84">
        <v>387.5</v>
      </c>
    </row>
    <row r="1474" spans="1:4" x14ac:dyDescent="0.25">
      <c r="A1474" s="83">
        <v>21060</v>
      </c>
      <c r="B1474" s="83" t="s">
        <v>15206</v>
      </c>
      <c r="C1474" s="83" t="s">
        <v>206</v>
      </c>
      <c r="D1474" s="84">
        <v>5.46</v>
      </c>
    </row>
    <row r="1475" spans="1:4" x14ac:dyDescent="0.25">
      <c r="A1475" s="83">
        <v>21061</v>
      </c>
      <c r="B1475" s="83" t="s">
        <v>15207</v>
      </c>
      <c r="C1475" s="83" t="s">
        <v>206</v>
      </c>
      <c r="D1475" s="84">
        <v>4.8099999999999996</v>
      </c>
    </row>
    <row r="1476" spans="1:4" x14ac:dyDescent="0.25">
      <c r="A1476" s="83">
        <v>21085</v>
      </c>
      <c r="B1476" s="83" t="s">
        <v>15208</v>
      </c>
      <c r="C1476" s="83" t="s">
        <v>229</v>
      </c>
      <c r="D1476" s="84">
        <v>7875</v>
      </c>
    </row>
    <row r="1477" spans="1:4" x14ac:dyDescent="0.25">
      <c r="A1477" s="83">
        <v>21089</v>
      </c>
      <c r="B1477" s="83" t="s">
        <v>15209</v>
      </c>
      <c r="C1477" s="83" t="s">
        <v>206</v>
      </c>
      <c r="D1477" s="84">
        <v>15.47</v>
      </c>
    </row>
    <row r="1478" spans="1:4" x14ac:dyDescent="0.25">
      <c r="A1478" s="83">
        <v>21091</v>
      </c>
      <c r="B1478" s="83" t="s">
        <v>15210</v>
      </c>
      <c r="C1478" s="83" t="s">
        <v>184</v>
      </c>
      <c r="D1478" s="84">
        <v>51.21</v>
      </c>
    </row>
    <row r="1479" spans="1:4" x14ac:dyDescent="0.25">
      <c r="A1479" s="83">
        <v>211</v>
      </c>
      <c r="B1479" s="83" t="s">
        <v>15211</v>
      </c>
      <c r="C1479" s="83"/>
      <c r="D1479" s="84"/>
    </row>
    <row r="1480" spans="1:4" x14ac:dyDescent="0.25">
      <c r="A1480" s="83">
        <v>21108</v>
      </c>
      <c r="B1480" s="83" t="s">
        <v>15212</v>
      </c>
      <c r="C1480" s="83" t="s">
        <v>206</v>
      </c>
      <c r="D1480" s="84">
        <v>62.75</v>
      </c>
    </row>
    <row r="1481" spans="1:4" x14ac:dyDescent="0.25">
      <c r="A1481" s="83">
        <v>21109</v>
      </c>
      <c r="B1481" s="83" t="s">
        <v>15213</v>
      </c>
      <c r="C1481" s="83" t="s">
        <v>15214</v>
      </c>
      <c r="D1481" s="84">
        <v>137.93</v>
      </c>
    </row>
    <row r="1482" spans="1:4" x14ac:dyDescent="0.25">
      <c r="A1482" s="83">
        <v>21111</v>
      </c>
      <c r="B1482" s="83" t="s">
        <v>15215</v>
      </c>
      <c r="C1482" s="83" t="s">
        <v>206</v>
      </c>
      <c r="D1482" s="84">
        <v>79.63</v>
      </c>
    </row>
    <row r="1483" spans="1:4" x14ac:dyDescent="0.25">
      <c r="A1483" s="83">
        <v>21118</v>
      </c>
      <c r="B1483" s="83" t="s">
        <v>15216</v>
      </c>
      <c r="C1483" s="83" t="s">
        <v>206</v>
      </c>
      <c r="D1483" s="84">
        <v>63.1</v>
      </c>
    </row>
    <row r="1484" spans="1:4" x14ac:dyDescent="0.25">
      <c r="A1484" s="83">
        <v>21144</v>
      </c>
      <c r="B1484" s="83" t="s">
        <v>15217</v>
      </c>
      <c r="C1484" s="83" t="s">
        <v>206</v>
      </c>
      <c r="D1484" s="84">
        <v>26.32</v>
      </c>
    </row>
    <row r="1485" spans="1:4" x14ac:dyDescent="0.25">
      <c r="A1485" s="83">
        <v>21151</v>
      </c>
      <c r="B1485" s="83" t="s">
        <v>15218</v>
      </c>
      <c r="C1485" s="83" t="s">
        <v>206</v>
      </c>
      <c r="D1485" s="84">
        <v>5.73</v>
      </c>
    </row>
    <row r="1486" spans="1:4" x14ac:dyDescent="0.25">
      <c r="A1486" s="83">
        <v>21170</v>
      </c>
      <c r="B1486" s="83" t="s">
        <v>15219</v>
      </c>
      <c r="C1486" s="83" t="s">
        <v>206</v>
      </c>
      <c r="D1486" s="84">
        <v>17.87</v>
      </c>
    </row>
    <row r="1487" spans="1:4" x14ac:dyDescent="0.25">
      <c r="A1487" s="83">
        <v>212</v>
      </c>
      <c r="B1487" s="83" t="s">
        <v>15220</v>
      </c>
      <c r="C1487" s="83"/>
      <c r="D1487" s="84"/>
    </row>
    <row r="1488" spans="1:4" x14ac:dyDescent="0.25">
      <c r="A1488" s="83">
        <v>21205</v>
      </c>
      <c r="B1488" s="83" t="s">
        <v>15221</v>
      </c>
      <c r="C1488" s="83" t="s">
        <v>206</v>
      </c>
      <c r="D1488" s="84">
        <v>14.09</v>
      </c>
    </row>
    <row r="1489" spans="1:4" x14ac:dyDescent="0.25">
      <c r="A1489" s="83">
        <v>21211</v>
      </c>
      <c r="B1489" s="83" t="s">
        <v>15222</v>
      </c>
      <c r="C1489" s="83" t="s">
        <v>184</v>
      </c>
      <c r="D1489" s="84">
        <v>16.350000000000001</v>
      </c>
    </row>
    <row r="1490" spans="1:4" x14ac:dyDescent="0.25">
      <c r="A1490" s="83">
        <v>213</v>
      </c>
      <c r="B1490" s="83" t="s">
        <v>15211</v>
      </c>
      <c r="C1490" s="83"/>
      <c r="D1490" s="84"/>
    </row>
    <row r="1491" spans="1:4" x14ac:dyDescent="0.25">
      <c r="A1491" s="83">
        <v>21305</v>
      </c>
      <c r="B1491" s="83" t="s">
        <v>15223</v>
      </c>
      <c r="C1491" s="83" t="s">
        <v>206</v>
      </c>
      <c r="D1491" s="84">
        <v>30.48</v>
      </c>
    </row>
    <row r="1492" spans="1:4" x14ac:dyDescent="0.25">
      <c r="A1492" s="83">
        <v>21368</v>
      </c>
      <c r="B1492" s="83" t="s">
        <v>15224</v>
      </c>
      <c r="C1492" s="83" t="s">
        <v>206</v>
      </c>
      <c r="D1492" s="84">
        <v>4.32</v>
      </c>
    </row>
    <row r="1493" spans="1:4" x14ac:dyDescent="0.25">
      <c r="A1493" s="83">
        <v>215</v>
      </c>
      <c r="B1493" s="83" t="s">
        <v>15225</v>
      </c>
      <c r="C1493" s="83"/>
      <c r="D1493" s="84"/>
    </row>
    <row r="1494" spans="1:4" x14ac:dyDescent="0.25">
      <c r="A1494" s="83">
        <v>21516</v>
      </c>
      <c r="B1494" s="83" t="s">
        <v>15226</v>
      </c>
      <c r="C1494" s="83" t="s">
        <v>260</v>
      </c>
      <c r="D1494" s="84">
        <v>7.48</v>
      </c>
    </row>
    <row r="1495" spans="1:4" x14ac:dyDescent="0.25">
      <c r="A1495" s="83">
        <v>21517</v>
      </c>
      <c r="B1495" s="83" t="s">
        <v>15227</v>
      </c>
      <c r="C1495" s="83" t="s">
        <v>260</v>
      </c>
      <c r="D1495" s="84">
        <v>7.39</v>
      </c>
    </row>
    <row r="1496" spans="1:4" x14ac:dyDescent="0.25">
      <c r="A1496" s="83">
        <v>21521</v>
      </c>
      <c r="B1496" s="83" t="s">
        <v>15228</v>
      </c>
      <c r="C1496" s="83" t="s">
        <v>260</v>
      </c>
      <c r="D1496" s="84">
        <v>6.9</v>
      </c>
    </row>
    <row r="1497" spans="1:4" x14ac:dyDescent="0.25">
      <c r="A1497" s="83">
        <v>21532</v>
      </c>
      <c r="B1497" s="83" t="s">
        <v>15229</v>
      </c>
      <c r="C1497" s="83" t="s">
        <v>260</v>
      </c>
      <c r="D1497" s="84">
        <v>8.02</v>
      </c>
    </row>
    <row r="1498" spans="1:4" x14ac:dyDescent="0.25">
      <c r="A1498" s="83">
        <v>21543</v>
      </c>
      <c r="B1498" s="83" t="s">
        <v>15230</v>
      </c>
      <c r="C1498" s="83" t="s">
        <v>184</v>
      </c>
      <c r="D1498" s="84">
        <v>23.63</v>
      </c>
    </row>
    <row r="1499" spans="1:4" x14ac:dyDescent="0.25">
      <c r="A1499" s="83">
        <v>220</v>
      </c>
      <c r="B1499" s="83" t="s">
        <v>15231</v>
      </c>
      <c r="C1499" s="83"/>
      <c r="D1499" s="84"/>
    </row>
    <row r="1500" spans="1:4" x14ac:dyDescent="0.25">
      <c r="A1500" s="83">
        <v>22001</v>
      </c>
      <c r="B1500" s="83" t="s">
        <v>15232</v>
      </c>
      <c r="C1500" s="83" t="s">
        <v>184</v>
      </c>
      <c r="D1500" s="84">
        <v>58.98</v>
      </c>
    </row>
    <row r="1501" spans="1:4" x14ac:dyDescent="0.25">
      <c r="A1501" s="83">
        <v>22002</v>
      </c>
      <c r="B1501" s="83" t="s">
        <v>15233</v>
      </c>
      <c r="C1501" s="83" t="s">
        <v>184</v>
      </c>
      <c r="D1501" s="84">
        <v>64.31</v>
      </c>
    </row>
    <row r="1502" spans="1:4" x14ac:dyDescent="0.25">
      <c r="A1502" s="83">
        <v>225</v>
      </c>
      <c r="B1502" s="83" t="s">
        <v>15234</v>
      </c>
      <c r="C1502" s="83"/>
      <c r="D1502" s="84"/>
    </row>
    <row r="1503" spans="1:4" x14ac:dyDescent="0.25">
      <c r="A1503" s="83">
        <v>22502</v>
      </c>
      <c r="B1503" s="83" t="s">
        <v>15235</v>
      </c>
      <c r="C1503" s="83" t="s">
        <v>225</v>
      </c>
      <c r="D1503" s="84">
        <v>2.89</v>
      </c>
    </row>
    <row r="1504" spans="1:4" x14ac:dyDescent="0.25">
      <c r="A1504" s="83">
        <v>22504</v>
      </c>
      <c r="B1504" s="83" t="s">
        <v>15236</v>
      </c>
      <c r="C1504" s="83" t="s">
        <v>225</v>
      </c>
      <c r="D1504" s="84">
        <v>3.82</v>
      </c>
    </row>
    <row r="1505" spans="1:4" x14ac:dyDescent="0.25">
      <c r="A1505" s="83">
        <v>22505</v>
      </c>
      <c r="B1505" s="83" t="s">
        <v>15237</v>
      </c>
      <c r="C1505" s="83" t="s">
        <v>225</v>
      </c>
      <c r="D1505" s="84">
        <v>4.8</v>
      </c>
    </row>
    <row r="1506" spans="1:4" x14ac:dyDescent="0.25">
      <c r="A1506" s="83">
        <v>22507</v>
      </c>
      <c r="B1506" s="83" t="s">
        <v>15238</v>
      </c>
      <c r="C1506" s="83" t="s">
        <v>225</v>
      </c>
      <c r="D1506" s="84">
        <v>4.04</v>
      </c>
    </row>
    <row r="1507" spans="1:4" x14ac:dyDescent="0.25">
      <c r="A1507" s="83">
        <v>22508</v>
      </c>
      <c r="B1507" s="83" t="s">
        <v>15239</v>
      </c>
      <c r="C1507" s="83" t="s">
        <v>225</v>
      </c>
      <c r="D1507" s="84">
        <v>5.47</v>
      </c>
    </row>
    <row r="1508" spans="1:4" x14ac:dyDescent="0.25">
      <c r="A1508" s="83">
        <v>22548</v>
      </c>
      <c r="B1508" s="83" t="s">
        <v>15240</v>
      </c>
      <c r="C1508" s="83" t="s">
        <v>225</v>
      </c>
      <c r="D1508" s="84">
        <v>2.93</v>
      </c>
    </row>
    <row r="1509" spans="1:4" x14ac:dyDescent="0.25">
      <c r="A1509" s="83">
        <v>22585</v>
      </c>
      <c r="B1509" s="83" t="s">
        <v>15241</v>
      </c>
      <c r="C1509" s="83" t="s">
        <v>225</v>
      </c>
      <c r="D1509" s="84">
        <v>1.42</v>
      </c>
    </row>
    <row r="1510" spans="1:4" x14ac:dyDescent="0.25">
      <c r="A1510" s="83">
        <v>22586</v>
      </c>
      <c r="B1510" s="83" t="s">
        <v>15242</v>
      </c>
      <c r="C1510" s="83" t="s">
        <v>225</v>
      </c>
      <c r="D1510" s="84">
        <v>0.81</v>
      </c>
    </row>
    <row r="1511" spans="1:4" x14ac:dyDescent="0.25">
      <c r="A1511" s="83">
        <v>230</v>
      </c>
      <c r="B1511" s="83" t="s">
        <v>15243</v>
      </c>
      <c r="C1511" s="83"/>
      <c r="D1511" s="84"/>
    </row>
    <row r="1512" spans="1:4" x14ac:dyDescent="0.25">
      <c r="A1512" s="83">
        <v>23010</v>
      </c>
      <c r="B1512" s="83" t="s">
        <v>15244</v>
      </c>
      <c r="C1512" s="83" t="s">
        <v>225</v>
      </c>
      <c r="D1512" s="84">
        <v>6.35</v>
      </c>
    </row>
    <row r="1513" spans="1:4" x14ac:dyDescent="0.25">
      <c r="A1513" s="83">
        <v>23015</v>
      </c>
      <c r="B1513" s="83" t="s">
        <v>15245</v>
      </c>
      <c r="C1513" s="83" t="s">
        <v>225</v>
      </c>
      <c r="D1513" s="84">
        <v>17.5</v>
      </c>
    </row>
    <row r="1514" spans="1:4" x14ac:dyDescent="0.25">
      <c r="A1514" s="83">
        <v>235</v>
      </c>
      <c r="B1514" s="83" t="s">
        <v>15246</v>
      </c>
      <c r="C1514" s="83"/>
      <c r="D1514" s="84"/>
    </row>
    <row r="1515" spans="1:4" x14ac:dyDescent="0.25">
      <c r="A1515" s="83">
        <v>23501</v>
      </c>
      <c r="B1515" s="83" t="s">
        <v>15247</v>
      </c>
      <c r="C1515" s="83" t="s">
        <v>184</v>
      </c>
      <c r="D1515" s="84">
        <v>149.83000000000001</v>
      </c>
    </row>
    <row r="1516" spans="1:4" x14ac:dyDescent="0.25">
      <c r="A1516" s="83">
        <v>23503</v>
      </c>
      <c r="B1516" s="83" t="s">
        <v>15248</v>
      </c>
      <c r="C1516" s="83" t="s">
        <v>225</v>
      </c>
      <c r="D1516" s="84">
        <v>496.25</v>
      </c>
    </row>
    <row r="1517" spans="1:4" x14ac:dyDescent="0.25">
      <c r="A1517" s="83">
        <v>23522</v>
      </c>
      <c r="B1517" s="83" t="s">
        <v>15249</v>
      </c>
      <c r="C1517" s="83" t="s">
        <v>184</v>
      </c>
      <c r="D1517" s="84">
        <v>304.60000000000002</v>
      </c>
    </row>
    <row r="1518" spans="1:4" x14ac:dyDescent="0.25">
      <c r="A1518" s="83">
        <v>240</v>
      </c>
      <c r="B1518" s="83" t="s">
        <v>15250</v>
      </c>
      <c r="C1518" s="83"/>
      <c r="D1518" s="84"/>
    </row>
    <row r="1519" spans="1:4" x14ac:dyDescent="0.25">
      <c r="A1519" s="83">
        <v>24015</v>
      </c>
      <c r="B1519" s="83" t="s">
        <v>15251</v>
      </c>
      <c r="C1519" s="83" t="s">
        <v>260</v>
      </c>
      <c r="D1519" s="84">
        <v>8.48</v>
      </c>
    </row>
    <row r="1520" spans="1:4" x14ac:dyDescent="0.25">
      <c r="A1520" s="83">
        <v>24020</v>
      </c>
      <c r="B1520" s="83" t="s">
        <v>15252</v>
      </c>
      <c r="C1520" s="83" t="s">
        <v>260</v>
      </c>
      <c r="D1520" s="84">
        <v>13.54</v>
      </c>
    </row>
    <row r="1521" spans="1:4" x14ac:dyDescent="0.25">
      <c r="A1521" s="83">
        <v>24029</v>
      </c>
      <c r="B1521" s="83" t="s">
        <v>15253</v>
      </c>
      <c r="C1521" s="83" t="s">
        <v>184</v>
      </c>
      <c r="D1521" s="84">
        <v>10.63</v>
      </c>
    </row>
    <row r="1522" spans="1:4" x14ac:dyDescent="0.25">
      <c r="A1522" s="83">
        <v>24034</v>
      </c>
      <c r="B1522" s="83" t="s">
        <v>15254</v>
      </c>
      <c r="C1522" s="83" t="s">
        <v>260</v>
      </c>
      <c r="D1522" s="84">
        <v>16.66</v>
      </c>
    </row>
    <row r="1523" spans="1:4" x14ac:dyDescent="0.25">
      <c r="A1523" s="83">
        <v>24035</v>
      </c>
      <c r="B1523" s="83" t="s">
        <v>15255</v>
      </c>
      <c r="C1523" s="83" t="s">
        <v>260</v>
      </c>
      <c r="D1523" s="84">
        <v>19.829999999999998</v>
      </c>
    </row>
    <row r="1524" spans="1:4" x14ac:dyDescent="0.25">
      <c r="A1524" s="83">
        <v>24038</v>
      </c>
      <c r="B1524" s="83" t="s">
        <v>15256</v>
      </c>
      <c r="C1524" s="83" t="s">
        <v>15257</v>
      </c>
      <c r="D1524" s="84">
        <v>0.28000000000000003</v>
      </c>
    </row>
    <row r="1525" spans="1:4" x14ac:dyDescent="0.25">
      <c r="A1525" s="83">
        <v>24042</v>
      </c>
      <c r="B1525" s="83" t="s">
        <v>15258</v>
      </c>
      <c r="C1525" s="83" t="s">
        <v>260</v>
      </c>
      <c r="D1525" s="84">
        <v>36.35</v>
      </c>
    </row>
    <row r="1526" spans="1:4" x14ac:dyDescent="0.25">
      <c r="A1526" s="83">
        <v>241</v>
      </c>
      <c r="B1526" s="83" t="s">
        <v>15259</v>
      </c>
      <c r="C1526" s="83"/>
      <c r="D1526" s="84"/>
    </row>
    <row r="1527" spans="1:4" x14ac:dyDescent="0.25">
      <c r="A1527" s="83">
        <v>24116</v>
      </c>
      <c r="B1527" s="83" t="s">
        <v>15260</v>
      </c>
      <c r="C1527" s="83" t="s">
        <v>184</v>
      </c>
      <c r="D1527" s="84">
        <v>0.76</v>
      </c>
    </row>
    <row r="1528" spans="1:4" x14ac:dyDescent="0.25">
      <c r="A1528" s="83">
        <v>24130</v>
      </c>
      <c r="B1528" s="83" t="s">
        <v>15261</v>
      </c>
      <c r="C1528" s="83" t="s">
        <v>184</v>
      </c>
      <c r="D1528" s="84">
        <v>297.16000000000003</v>
      </c>
    </row>
    <row r="1529" spans="1:4" x14ac:dyDescent="0.25">
      <c r="A1529" s="83">
        <v>24131</v>
      </c>
      <c r="B1529" s="83" t="s">
        <v>15262</v>
      </c>
      <c r="C1529" s="83" t="s">
        <v>184</v>
      </c>
      <c r="D1529" s="84">
        <v>334.09</v>
      </c>
    </row>
    <row r="1530" spans="1:4" x14ac:dyDescent="0.25">
      <c r="A1530" s="83">
        <v>24145</v>
      </c>
      <c r="B1530" s="83" t="s">
        <v>15263</v>
      </c>
      <c r="C1530" s="83" t="s">
        <v>260</v>
      </c>
      <c r="D1530" s="84">
        <v>17.690000000000001</v>
      </c>
    </row>
    <row r="1531" spans="1:4" x14ac:dyDescent="0.25">
      <c r="A1531" s="83">
        <v>24184</v>
      </c>
      <c r="B1531" s="83" t="s">
        <v>15264</v>
      </c>
      <c r="C1531" s="83" t="s">
        <v>225</v>
      </c>
      <c r="D1531" s="84">
        <v>29.46</v>
      </c>
    </row>
    <row r="1532" spans="1:4" x14ac:dyDescent="0.25">
      <c r="A1532" s="83">
        <v>255</v>
      </c>
      <c r="B1532" s="83" t="s">
        <v>15265</v>
      </c>
      <c r="C1532" s="83"/>
      <c r="D1532" s="84"/>
    </row>
    <row r="1533" spans="1:4" x14ac:dyDescent="0.25">
      <c r="A1533" s="83">
        <v>25513</v>
      </c>
      <c r="B1533" s="83" t="s">
        <v>15266</v>
      </c>
      <c r="C1533" s="83" t="s">
        <v>184</v>
      </c>
      <c r="D1533" s="84">
        <v>37.39</v>
      </c>
    </row>
    <row r="1534" spans="1:4" x14ac:dyDescent="0.25">
      <c r="A1534" s="83">
        <v>25514</v>
      </c>
      <c r="B1534" s="83" t="s">
        <v>15267</v>
      </c>
      <c r="C1534" s="83" t="s">
        <v>184</v>
      </c>
      <c r="D1534" s="84">
        <v>62.67</v>
      </c>
    </row>
    <row r="1535" spans="1:4" x14ac:dyDescent="0.25">
      <c r="A1535" s="83">
        <v>25532</v>
      </c>
      <c r="B1535" s="83" t="s">
        <v>15268</v>
      </c>
      <c r="C1535" s="83" t="s">
        <v>184</v>
      </c>
      <c r="D1535" s="84">
        <v>88.43</v>
      </c>
    </row>
    <row r="1536" spans="1:4" x14ac:dyDescent="0.25">
      <c r="A1536" s="83">
        <v>25568</v>
      </c>
      <c r="B1536" s="83" t="s">
        <v>15269</v>
      </c>
      <c r="C1536" s="83" t="s">
        <v>184</v>
      </c>
      <c r="D1536" s="84">
        <v>30.5</v>
      </c>
    </row>
    <row r="1537" spans="1:4" x14ac:dyDescent="0.25">
      <c r="A1537" s="83">
        <v>25569</v>
      </c>
      <c r="B1537" s="83" t="s">
        <v>15269</v>
      </c>
      <c r="C1537" s="83" t="s">
        <v>184</v>
      </c>
      <c r="D1537" s="84">
        <v>74.900000000000006</v>
      </c>
    </row>
    <row r="1538" spans="1:4" x14ac:dyDescent="0.25">
      <c r="A1538" s="83">
        <v>25570</v>
      </c>
      <c r="B1538" s="83" t="s">
        <v>15270</v>
      </c>
      <c r="C1538" s="83" t="s">
        <v>225</v>
      </c>
      <c r="D1538" s="84">
        <v>2.0099999999999998</v>
      </c>
    </row>
    <row r="1539" spans="1:4" x14ac:dyDescent="0.25">
      <c r="A1539" s="83">
        <v>25571</v>
      </c>
      <c r="B1539" s="83" t="s">
        <v>15271</v>
      </c>
      <c r="C1539" s="83" t="s">
        <v>225</v>
      </c>
      <c r="D1539" s="84">
        <v>4.9800000000000004</v>
      </c>
    </row>
    <row r="1540" spans="1:4" x14ac:dyDescent="0.25">
      <c r="A1540" s="83">
        <v>25592</v>
      </c>
      <c r="B1540" s="83" t="s">
        <v>15272</v>
      </c>
      <c r="C1540" s="83" t="s">
        <v>184</v>
      </c>
      <c r="D1540" s="84">
        <v>84.44</v>
      </c>
    </row>
    <row r="1541" spans="1:4" x14ac:dyDescent="0.25">
      <c r="A1541" s="83">
        <v>256</v>
      </c>
      <c r="B1541" s="83" t="s">
        <v>15265</v>
      </c>
      <c r="C1541" s="83"/>
      <c r="D1541" s="84"/>
    </row>
    <row r="1542" spans="1:4" x14ac:dyDescent="0.25">
      <c r="A1542" s="83">
        <v>25617</v>
      </c>
      <c r="B1542" s="83" t="s">
        <v>15273</v>
      </c>
      <c r="C1542" s="83" t="s">
        <v>184</v>
      </c>
      <c r="D1542" s="84">
        <v>53.17</v>
      </c>
    </row>
    <row r="1543" spans="1:4" x14ac:dyDescent="0.25">
      <c r="A1543" s="83">
        <v>258</v>
      </c>
      <c r="B1543" s="83" t="s">
        <v>15265</v>
      </c>
      <c r="C1543" s="83"/>
      <c r="D1543" s="84"/>
    </row>
    <row r="1544" spans="1:4" x14ac:dyDescent="0.25">
      <c r="A1544" s="83">
        <v>25841</v>
      </c>
      <c r="B1544" s="83" t="s">
        <v>15274</v>
      </c>
      <c r="C1544" s="83" t="s">
        <v>184</v>
      </c>
      <c r="D1544" s="84">
        <v>75.41</v>
      </c>
    </row>
    <row r="1545" spans="1:4" x14ac:dyDescent="0.25">
      <c r="A1545" s="83">
        <v>25843</v>
      </c>
      <c r="B1545" s="83" t="s">
        <v>15275</v>
      </c>
      <c r="C1545" s="83" t="s">
        <v>184</v>
      </c>
      <c r="D1545" s="84">
        <v>86.63</v>
      </c>
    </row>
    <row r="1546" spans="1:4" x14ac:dyDescent="0.25">
      <c r="A1546" s="83">
        <v>260</v>
      </c>
      <c r="B1546" s="83" t="s">
        <v>15276</v>
      </c>
      <c r="C1546" s="83"/>
      <c r="D1546" s="84"/>
    </row>
    <row r="1547" spans="1:4" x14ac:dyDescent="0.25">
      <c r="A1547" s="83">
        <v>26008</v>
      </c>
      <c r="B1547" s="83" t="s">
        <v>15277</v>
      </c>
      <c r="C1547" s="83" t="s">
        <v>206</v>
      </c>
      <c r="D1547" s="84">
        <v>32.44</v>
      </c>
    </row>
    <row r="1548" spans="1:4" x14ac:dyDescent="0.25">
      <c r="A1548" s="83">
        <v>26015</v>
      </c>
      <c r="B1548" s="83" t="s">
        <v>15278</v>
      </c>
      <c r="C1548" s="83" t="s">
        <v>206</v>
      </c>
      <c r="D1548" s="84">
        <v>75.27</v>
      </c>
    </row>
    <row r="1549" spans="1:4" x14ac:dyDescent="0.25">
      <c r="A1549" s="83">
        <v>26040</v>
      </c>
      <c r="B1549" s="83" t="s">
        <v>15279</v>
      </c>
      <c r="C1549" s="83" t="s">
        <v>206</v>
      </c>
      <c r="D1549" s="84">
        <v>6.13</v>
      </c>
    </row>
    <row r="1550" spans="1:4" x14ac:dyDescent="0.25">
      <c r="A1550" s="83">
        <v>26091</v>
      </c>
      <c r="B1550" s="83" t="s">
        <v>15280</v>
      </c>
      <c r="C1550" s="83" t="s">
        <v>206</v>
      </c>
      <c r="D1550" s="84">
        <v>5.46</v>
      </c>
    </row>
    <row r="1551" spans="1:4" x14ac:dyDescent="0.25">
      <c r="A1551" s="83">
        <v>265</v>
      </c>
      <c r="B1551" s="83" t="s">
        <v>15281</v>
      </c>
      <c r="C1551" s="83"/>
      <c r="D1551" s="84"/>
    </row>
    <row r="1552" spans="1:4" x14ac:dyDescent="0.25">
      <c r="A1552" s="83">
        <v>26503</v>
      </c>
      <c r="B1552" s="83" t="s">
        <v>15282</v>
      </c>
      <c r="C1552" s="83" t="s">
        <v>225</v>
      </c>
      <c r="D1552" s="84">
        <v>0.54</v>
      </c>
    </row>
    <row r="1553" spans="1:4" x14ac:dyDescent="0.25">
      <c r="A1553" s="83">
        <v>26506</v>
      </c>
      <c r="B1553" s="83" t="s">
        <v>15283</v>
      </c>
      <c r="C1553" s="83" t="s">
        <v>225</v>
      </c>
      <c r="D1553" s="84">
        <v>217.66</v>
      </c>
    </row>
    <row r="1554" spans="1:4" x14ac:dyDescent="0.25">
      <c r="A1554" s="83">
        <v>26508</v>
      </c>
      <c r="B1554" s="83" t="s">
        <v>15284</v>
      </c>
      <c r="C1554" s="83" t="s">
        <v>206</v>
      </c>
      <c r="D1554" s="84">
        <v>8.1199999999999992</v>
      </c>
    </row>
    <row r="1555" spans="1:4" x14ac:dyDescent="0.25">
      <c r="A1555" s="83">
        <v>26512</v>
      </c>
      <c r="B1555" s="83" t="s">
        <v>15285</v>
      </c>
      <c r="C1555" s="83" t="s">
        <v>225</v>
      </c>
      <c r="D1555" s="84">
        <v>1.53</v>
      </c>
    </row>
    <row r="1556" spans="1:4" x14ac:dyDescent="0.25">
      <c r="A1556" s="83">
        <v>26517</v>
      </c>
      <c r="B1556" s="83" t="s">
        <v>15286</v>
      </c>
      <c r="C1556" s="83" t="s">
        <v>225</v>
      </c>
      <c r="D1556" s="84">
        <v>1.83</v>
      </c>
    </row>
    <row r="1557" spans="1:4" x14ac:dyDescent="0.25">
      <c r="A1557" s="83">
        <v>26546</v>
      </c>
      <c r="B1557" s="83" t="s">
        <v>15287</v>
      </c>
      <c r="C1557" s="83" t="s">
        <v>225</v>
      </c>
      <c r="D1557" s="84">
        <v>0.39</v>
      </c>
    </row>
    <row r="1558" spans="1:4" x14ac:dyDescent="0.25">
      <c r="A1558" s="83">
        <v>26548</v>
      </c>
      <c r="B1558" s="83" t="s">
        <v>15288</v>
      </c>
      <c r="C1558" s="83" t="s">
        <v>225</v>
      </c>
      <c r="D1558" s="84">
        <v>0.48</v>
      </c>
    </row>
    <row r="1559" spans="1:4" x14ac:dyDescent="0.25">
      <c r="A1559" s="83">
        <v>26549</v>
      </c>
      <c r="B1559" s="83" t="s">
        <v>15289</v>
      </c>
      <c r="C1559" s="83" t="s">
        <v>225</v>
      </c>
      <c r="D1559" s="84">
        <v>0.17</v>
      </c>
    </row>
    <row r="1560" spans="1:4" x14ac:dyDescent="0.25">
      <c r="A1560" s="83">
        <v>26550</v>
      </c>
      <c r="B1560" s="83" t="s">
        <v>15290</v>
      </c>
      <c r="C1560" s="83" t="s">
        <v>225</v>
      </c>
      <c r="D1560" s="84">
        <v>13.85</v>
      </c>
    </row>
    <row r="1561" spans="1:4" x14ac:dyDescent="0.25">
      <c r="A1561" s="83">
        <v>26551</v>
      </c>
      <c r="B1561" s="83" t="s">
        <v>15291</v>
      </c>
      <c r="C1561" s="83" t="s">
        <v>225</v>
      </c>
      <c r="D1561" s="84">
        <v>0.41</v>
      </c>
    </row>
    <row r="1562" spans="1:4" x14ac:dyDescent="0.25">
      <c r="A1562" s="83">
        <v>26552</v>
      </c>
      <c r="B1562" s="83" t="s">
        <v>15292</v>
      </c>
      <c r="C1562" s="83" t="s">
        <v>225</v>
      </c>
      <c r="D1562" s="84">
        <v>0.16</v>
      </c>
    </row>
    <row r="1563" spans="1:4" x14ac:dyDescent="0.25">
      <c r="A1563" s="83">
        <v>26554</v>
      </c>
      <c r="B1563" s="83" t="s">
        <v>15293</v>
      </c>
      <c r="C1563" s="83" t="s">
        <v>225</v>
      </c>
      <c r="D1563" s="84">
        <v>0.17</v>
      </c>
    </row>
    <row r="1564" spans="1:4" x14ac:dyDescent="0.25">
      <c r="A1564" s="83">
        <v>26560</v>
      </c>
      <c r="B1564" s="83" t="s">
        <v>15294</v>
      </c>
      <c r="C1564" s="83" t="s">
        <v>260</v>
      </c>
      <c r="D1564" s="84">
        <v>18.86</v>
      </c>
    </row>
    <row r="1565" spans="1:4" x14ac:dyDescent="0.25">
      <c r="A1565" s="83">
        <v>26563</v>
      </c>
      <c r="B1565" s="83" t="s">
        <v>15295</v>
      </c>
      <c r="C1565" s="83" t="s">
        <v>260</v>
      </c>
      <c r="D1565" s="84">
        <v>28.28</v>
      </c>
    </row>
    <row r="1566" spans="1:4" x14ac:dyDescent="0.25">
      <c r="A1566" s="83">
        <v>26566</v>
      </c>
      <c r="B1566" s="83" t="s">
        <v>15296</v>
      </c>
      <c r="C1566" s="83" t="s">
        <v>260</v>
      </c>
      <c r="D1566" s="84">
        <v>19.68</v>
      </c>
    </row>
    <row r="1567" spans="1:4" x14ac:dyDescent="0.25">
      <c r="A1567" s="83">
        <v>26569</v>
      </c>
      <c r="B1567" s="83" t="s">
        <v>15297</v>
      </c>
      <c r="C1567" s="83" t="s">
        <v>260</v>
      </c>
      <c r="D1567" s="84">
        <v>17.28</v>
      </c>
    </row>
    <row r="1568" spans="1:4" x14ac:dyDescent="0.25">
      <c r="A1568" s="83">
        <v>26570</v>
      </c>
      <c r="B1568" s="83" t="s">
        <v>15298</v>
      </c>
      <c r="C1568" s="83" t="s">
        <v>260</v>
      </c>
      <c r="D1568" s="84">
        <v>17.28</v>
      </c>
    </row>
    <row r="1569" spans="1:4" x14ac:dyDescent="0.25">
      <c r="A1569" s="83">
        <v>26573</v>
      </c>
      <c r="B1569" s="83" t="s">
        <v>15299</v>
      </c>
      <c r="C1569" s="83" t="s">
        <v>260</v>
      </c>
      <c r="D1569" s="84">
        <v>32.479999999999997</v>
      </c>
    </row>
    <row r="1570" spans="1:4" x14ac:dyDescent="0.25">
      <c r="A1570" s="83">
        <v>26581</v>
      </c>
      <c r="B1570" s="83" t="s">
        <v>15300</v>
      </c>
      <c r="C1570" s="83" t="s">
        <v>260</v>
      </c>
      <c r="D1570" s="84">
        <v>21.72</v>
      </c>
    </row>
    <row r="1571" spans="1:4" x14ac:dyDescent="0.25">
      <c r="A1571" s="83">
        <v>26588</v>
      </c>
      <c r="B1571" s="83" t="s">
        <v>15301</v>
      </c>
      <c r="C1571" s="83" t="s">
        <v>225</v>
      </c>
      <c r="D1571" s="84">
        <v>0.16</v>
      </c>
    </row>
    <row r="1572" spans="1:4" x14ac:dyDescent="0.25">
      <c r="A1572" s="83">
        <v>26589</v>
      </c>
      <c r="B1572" s="83" t="s">
        <v>15302</v>
      </c>
      <c r="C1572" s="83" t="s">
        <v>225</v>
      </c>
      <c r="D1572" s="84">
        <v>0.35</v>
      </c>
    </row>
    <row r="1573" spans="1:4" x14ac:dyDescent="0.25">
      <c r="A1573" s="83">
        <v>26591</v>
      </c>
      <c r="B1573" s="83" t="s">
        <v>15303</v>
      </c>
      <c r="C1573" s="83" t="s">
        <v>225</v>
      </c>
      <c r="D1573" s="84">
        <v>0.08</v>
      </c>
    </row>
    <row r="1574" spans="1:4" x14ac:dyDescent="0.25">
      <c r="A1574" s="83">
        <v>26592</v>
      </c>
      <c r="B1574" s="83" t="s">
        <v>15304</v>
      </c>
      <c r="C1574" s="83" t="s">
        <v>225</v>
      </c>
      <c r="D1574" s="84">
        <v>0.17</v>
      </c>
    </row>
    <row r="1575" spans="1:4" x14ac:dyDescent="0.25">
      <c r="A1575" s="83">
        <v>266</v>
      </c>
      <c r="B1575" s="83" t="s">
        <v>15305</v>
      </c>
      <c r="C1575" s="83"/>
      <c r="D1575" s="84"/>
    </row>
    <row r="1576" spans="1:4" x14ac:dyDescent="0.25">
      <c r="A1576" s="83">
        <v>26607</v>
      </c>
      <c r="B1576" s="83" t="s">
        <v>15306</v>
      </c>
      <c r="C1576" s="83" t="s">
        <v>225</v>
      </c>
      <c r="D1576" s="84">
        <v>1.91</v>
      </c>
    </row>
    <row r="1577" spans="1:4" x14ac:dyDescent="0.25">
      <c r="A1577" s="83">
        <v>26610</v>
      </c>
      <c r="B1577" s="83" t="s">
        <v>15307</v>
      </c>
      <c r="C1577" s="83" t="s">
        <v>225</v>
      </c>
      <c r="D1577" s="84">
        <v>0.48</v>
      </c>
    </row>
    <row r="1578" spans="1:4" x14ac:dyDescent="0.25">
      <c r="A1578" s="83">
        <v>26612</v>
      </c>
      <c r="B1578" s="83" t="s">
        <v>15308</v>
      </c>
      <c r="C1578" s="83" t="s">
        <v>225</v>
      </c>
      <c r="D1578" s="84">
        <v>0.62</v>
      </c>
    </row>
    <row r="1579" spans="1:4" x14ac:dyDescent="0.25">
      <c r="A1579" s="83">
        <v>26617</v>
      </c>
      <c r="B1579" s="83" t="s">
        <v>15309</v>
      </c>
      <c r="C1579" s="83" t="s">
        <v>206</v>
      </c>
      <c r="D1579" s="84">
        <v>22.02</v>
      </c>
    </row>
    <row r="1580" spans="1:4" x14ac:dyDescent="0.25">
      <c r="A1580" s="83">
        <v>26618</v>
      </c>
      <c r="B1580" s="83" t="s">
        <v>15310</v>
      </c>
      <c r="C1580" s="83" t="s">
        <v>225</v>
      </c>
      <c r="D1580" s="84">
        <v>18.39</v>
      </c>
    </row>
    <row r="1581" spans="1:4" x14ac:dyDescent="0.25">
      <c r="A1581" s="83">
        <v>26648</v>
      </c>
      <c r="B1581" s="83" t="s">
        <v>15311</v>
      </c>
      <c r="C1581" s="83" t="s">
        <v>225</v>
      </c>
      <c r="D1581" s="84">
        <v>0.28999999999999998</v>
      </c>
    </row>
    <row r="1582" spans="1:4" x14ac:dyDescent="0.25">
      <c r="A1582" s="83">
        <v>26664</v>
      </c>
      <c r="B1582" s="83" t="s">
        <v>15312</v>
      </c>
      <c r="C1582" s="83" t="s">
        <v>225</v>
      </c>
      <c r="D1582" s="84">
        <v>0.28999999999999998</v>
      </c>
    </row>
    <row r="1583" spans="1:4" x14ac:dyDescent="0.25">
      <c r="A1583" s="83">
        <v>26668</v>
      </c>
      <c r="B1583" s="83" t="s">
        <v>15313</v>
      </c>
      <c r="C1583" s="83" t="s">
        <v>225</v>
      </c>
      <c r="D1583" s="84">
        <v>70.790000000000006</v>
      </c>
    </row>
    <row r="1584" spans="1:4" x14ac:dyDescent="0.25">
      <c r="A1584" s="83">
        <v>26669</v>
      </c>
      <c r="B1584" s="83" t="s">
        <v>15314</v>
      </c>
      <c r="C1584" s="83" t="s">
        <v>225</v>
      </c>
      <c r="D1584" s="84">
        <v>12.89</v>
      </c>
    </row>
    <row r="1585" spans="1:4" x14ac:dyDescent="0.25">
      <c r="A1585" s="83">
        <v>26670</v>
      </c>
      <c r="B1585" s="83" t="s">
        <v>15315</v>
      </c>
      <c r="C1585" s="83" t="s">
        <v>225</v>
      </c>
      <c r="D1585" s="84">
        <v>156.80000000000001</v>
      </c>
    </row>
    <row r="1586" spans="1:4" x14ac:dyDescent="0.25">
      <c r="A1586" s="83">
        <v>26671</v>
      </c>
      <c r="B1586" s="83" t="s">
        <v>15316</v>
      </c>
      <c r="C1586" s="83" t="s">
        <v>225</v>
      </c>
      <c r="D1586" s="84">
        <v>76.11</v>
      </c>
    </row>
    <row r="1587" spans="1:4" x14ac:dyDescent="0.25">
      <c r="A1587" s="83">
        <v>26675</v>
      </c>
      <c r="B1587" s="83" t="s">
        <v>15317</v>
      </c>
      <c r="C1587" s="83" t="s">
        <v>225</v>
      </c>
      <c r="D1587" s="84">
        <v>0.42</v>
      </c>
    </row>
    <row r="1588" spans="1:4" x14ac:dyDescent="0.25">
      <c r="A1588" s="83">
        <v>26678</v>
      </c>
      <c r="B1588" s="83" t="s">
        <v>15318</v>
      </c>
      <c r="C1588" s="83" t="s">
        <v>225</v>
      </c>
      <c r="D1588" s="84">
        <v>0.42</v>
      </c>
    </row>
    <row r="1589" spans="1:4" x14ac:dyDescent="0.25">
      <c r="A1589" s="83">
        <v>267</v>
      </c>
      <c r="B1589" s="83" t="s">
        <v>15305</v>
      </c>
      <c r="C1589" s="83"/>
      <c r="D1589" s="84"/>
    </row>
    <row r="1590" spans="1:4" x14ac:dyDescent="0.25">
      <c r="A1590" s="83">
        <v>26714</v>
      </c>
      <c r="B1590" s="83" t="s">
        <v>15319</v>
      </c>
      <c r="C1590" s="83" t="s">
        <v>225</v>
      </c>
      <c r="D1590" s="84">
        <v>10.27</v>
      </c>
    </row>
    <row r="1591" spans="1:4" x14ac:dyDescent="0.25">
      <c r="A1591" s="83">
        <v>268</v>
      </c>
      <c r="B1591" s="83" t="s">
        <v>15305</v>
      </c>
      <c r="C1591" s="83"/>
      <c r="D1591" s="84"/>
    </row>
    <row r="1592" spans="1:4" x14ac:dyDescent="0.25">
      <c r="A1592" s="83">
        <v>26877</v>
      </c>
      <c r="B1592" s="83" t="s">
        <v>15320</v>
      </c>
      <c r="C1592" s="83" t="s">
        <v>225</v>
      </c>
      <c r="D1592" s="84">
        <v>0.54</v>
      </c>
    </row>
    <row r="1593" spans="1:4" x14ac:dyDescent="0.25">
      <c r="A1593" s="83">
        <v>26879</v>
      </c>
      <c r="B1593" s="83" t="s">
        <v>15321</v>
      </c>
      <c r="C1593" s="83" t="s">
        <v>225</v>
      </c>
      <c r="D1593" s="84">
        <v>0.54</v>
      </c>
    </row>
    <row r="1594" spans="1:4" x14ac:dyDescent="0.25">
      <c r="A1594" s="83">
        <v>26894</v>
      </c>
      <c r="B1594" s="83" t="s">
        <v>15322</v>
      </c>
      <c r="C1594" s="83" t="s">
        <v>225</v>
      </c>
      <c r="D1594" s="84">
        <v>0.14000000000000001</v>
      </c>
    </row>
    <row r="1595" spans="1:4" x14ac:dyDescent="0.25">
      <c r="A1595" s="83">
        <v>269</v>
      </c>
      <c r="B1595" s="83" t="s">
        <v>15323</v>
      </c>
      <c r="C1595" s="83"/>
      <c r="D1595" s="84"/>
    </row>
    <row r="1596" spans="1:4" x14ac:dyDescent="0.25">
      <c r="A1596" s="83">
        <v>26917</v>
      </c>
      <c r="B1596" s="83" t="s">
        <v>15324</v>
      </c>
      <c r="C1596" s="83" t="s">
        <v>225</v>
      </c>
      <c r="D1596" s="84">
        <v>89.2</v>
      </c>
    </row>
    <row r="1597" spans="1:4" x14ac:dyDescent="0.25">
      <c r="A1597" s="83">
        <v>26972</v>
      </c>
      <c r="B1597" s="83" t="s">
        <v>15325</v>
      </c>
      <c r="C1597" s="83" t="s">
        <v>225</v>
      </c>
      <c r="D1597" s="84">
        <v>37.44</v>
      </c>
    </row>
    <row r="1598" spans="1:4" x14ac:dyDescent="0.25">
      <c r="A1598" s="83">
        <v>270</v>
      </c>
      <c r="B1598" s="83" t="s">
        <v>15326</v>
      </c>
      <c r="C1598" s="83"/>
      <c r="D1598" s="84"/>
    </row>
    <row r="1599" spans="1:4" x14ac:dyDescent="0.25">
      <c r="A1599" s="83">
        <v>27002</v>
      </c>
      <c r="B1599" s="83" t="s">
        <v>15327</v>
      </c>
      <c r="C1599" s="83" t="s">
        <v>260</v>
      </c>
      <c r="D1599" s="84">
        <v>16.64</v>
      </c>
    </row>
    <row r="1600" spans="1:4" x14ac:dyDescent="0.25">
      <c r="A1600" s="83">
        <v>27003</v>
      </c>
      <c r="B1600" s="83" t="s">
        <v>15328</v>
      </c>
      <c r="C1600" s="83" t="s">
        <v>260</v>
      </c>
      <c r="D1600" s="84">
        <v>17.37</v>
      </c>
    </row>
    <row r="1601" spans="1:4" x14ac:dyDescent="0.25">
      <c r="A1601" s="83">
        <v>27004</v>
      </c>
      <c r="B1601" s="83" t="s">
        <v>15329</v>
      </c>
      <c r="C1601" s="83" t="s">
        <v>260</v>
      </c>
      <c r="D1601" s="84">
        <v>19.48</v>
      </c>
    </row>
    <row r="1602" spans="1:4" x14ac:dyDescent="0.25">
      <c r="A1602" s="83">
        <v>27005</v>
      </c>
      <c r="B1602" s="83" t="s">
        <v>15330</v>
      </c>
      <c r="C1602" s="83" t="s">
        <v>260</v>
      </c>
      <c r="D1602" s="84">
        <v>20.75</v>
      </c>
    </row>
    <row r="1603" spans="1:4" x14ac:dyDescent="0.25">
      <c r="A1603" s="83">
        <v>27006</v>
      </c>
      <c r="B1603" s="83" t="s">
        <v>15331</v>
      </c>
      <c r="C1603" s="83" t="s">
        <v>260</v>
      </c>
      <c r="D1603" s="84">
        <v>29.4</v>
      </c>
    </row>
    <row r="1604" spans="1:4" x14ac:dyDescent="0.25">
      <c r="A1604" s="83">
        <v>27010</v>
      </c>
      <c r="B1604" s="83" t="s">
        <v>15332</v>
      </c>
      <c r="C1604" s="83" t="s">
        <v>260</v>
      </c>
      <c r="D1604" s="84">
        <v>18.3</v>
      </c>
    </row>
    <row r="1605" spans="1:4" x14ac:dyDescent="0.25">
      <c r="A1605" s="83">
        <v>27020</v>
      </c>
      <c r="B1605" s="83" t="s">
        <v>15333</v>
      </c>
      <c r="C1605" s="83" t="s">
        <v>206</v>
      </c>
      <c r="D1605" s="84">
        <v>0.54</v>
      </c>
    </row>
    <row r="1606" spans="1:4" x14ac:dyDescent="0.25">
      <c r="A1606" s="83">
        <v>27022</v>
      </c>
      <c r="B1606" s="83" t="s">
        <v>15334</v>
      </c>
      <c r="C1606" s="83" t="s">
        <v>206</v>
      </c>
      <c r="D1606" s="84">
        <v>0.91</v>
      </c>
    </row>
    <row r="1607" spans="1:4" x14ac:dyDescent="0.25">
      <c r="A1607" s="83">
        <v>275</v>
      </c>
      <c r="B1607" s="83" t="s">
        <v>15335</v>
      </c>
      <c r="C1607" s="83"/>
      <c r="D1607" s="84"/>
    </row>
    <row r="1608" spans="1:4" x14ac:dyDescent="0.25">
      <c r="A1608" s="83">
        <v>27504</v>
      </c>
      <c r="B1608" s="83" t="s">
        <v>15336</v>
      </c>
      <c r="C1608" s="83" t="s">
        <v>225</v>
      </c>
      <c r="D1608" s="84">
        <v>81.290000000000006</v>
      </c>
    </row>
    <row r="1609" spans="1:4" x14ac:dyDescent="0.25">
      <c r="A1609" s="83">
        <v>27520</v>
      </c>
      <c r="B1609" s="83" t="s">
        <v>15337</v>
      </c>
      <c r="C1609" s="83" t="s">
        <v>184</v>
      </c>
      <c r="D1609" s="84">
        <v>19.170000000000002</v>
      </c>
    </row>
    <row r="1610" spans="1:4" x14ac:dyDescent="0.25">
      <c r="A1610" s="83">
        <v>27532</v>
      </c>
      <c r="B1610" s="83" t="s">
        <v>15338</v>
      </c>
      <c r="C1610" s="83" t="s">
        <v>184</v>
      </c>
      <c r="D1610" s="84">
        <v>130.69</v>
      </c>
    </row>
    <row r="1611" spans="1:4" x14ac:dyDescent="0.25">
      <c r="A1611" s="83">
        <v>27546</v>
      </c>
      <c r="B1611" s="83" t="s">
        <v>15339</v>
      </c>
      <c r="C1611" s="83" t="s">
        <v>184</v>
      </c>
      <c r="D1611" s="84">
        <v>59.82</v>
      </c>
    </row>
    <row r="1612" spans="1:4" x14ac:dyDescent="0.25">
      <c r="A1612" s="83">
        <v>276</v>
      </c>
      <c r="B1612" s="83" t="s">
        <v>15340</v>
      </c>
      <c r="C1612" s="83"/>
      <c r="D1612" s="84"/>
    </row>
    <row r="1613" spans="1:4" x14ac:dyDescent="0.25">
      <c r="A1613" s="83">
        <v>27602</v>
      </c>
      <c r="B1613" s="83" t="s">
        <v>15341</v>
      </c>
      <c r="C1613" s="83" t="s">
        <v>184</v>
      </c>
      <c r="D1613" s="84">
        <v>41.45</v>
      </c>
    </row>
    <row r="1614" spans="1:4" x14ac:dyDescent="0.25">
      <c r="A1614" s="83">
        <v>27666</v>
      </c>
      <c r="B1614" s="83" t="s">
        <v>15342</v>
      </c>
      <c r="C1614" s="83" t="s">
        <v>184</v>
      </c>
      <c r="D1614" s="84">
        <v>84.88</v>
      </c>
    </row>
    <row r="1615" spans="1:4" x14ac:dyDescent="0.25">
      <c r="A1615" s="83">
        <v>27676</v>
      </c>
      <c r="B1615" s="83" t="s">
        <v>15343</v>
      </c>
      <c r="C1615" s="83" t="s">
        <v>184</v>
      </c>
      <c r="D1615" s="84">
        <v>68.95</v>
      </c>
    </row>
    <row r="1616" spans="1:4" x14ac:dyDescent="0.25">
      <c r="A1616" s="83">
        <v>27677</v>
      </c>
      <c r="B1616" s="83" t="s">
        <v>15344</v>
      </c>
      <c r="C1616" s="83" t="s">
        <v>184</v>
      </c>
      <c r="D1616" s="84">
        <v>9.2899999999999991</v>
      </c>
    </row>
    <row r="1617" spans="1:4" x14ac:dyDescent="0.25">
      <c r="A1617" s="83">
        <v>27678</v>
      </c>
      <c r="B1617" s="83" t="s">
        <v>15345</v>
      </c>
      <c r="C1617" s="83" t="s">
        <v>184</v>
      </c>
      <c r="D1617" s="84">
        <v>60.25</v>
      </c>
    </row>
    <row r="1618" spans="1:4" x14ac:dyDescent="0.25">
      <c r="A1618" s="83">
        <v>27679</v>
      </c>
      <c r="B1618" s="83" t="s">
        <v>15346</v>
      </c>
      <c r="C1618" s="83" t="s">
        <v>184</v>
      </c>
      <c r="D1618" s="84">
        <v>154.37</v>
      </c>
    </row>
    <row r="1619" spans="1:4" x14ac:dyDescent="0.25">
      <c r="A1619" s="83">
        <v>27680</v>
      </c>
      <c r="B1619" s="83" t="s">
        <v>15347</v>
      </c>
      <c r="C1619" s="83" t="s">
        <v>184</v>
      </c>
      <c r="D1619" s="84">
        <v>112.6</v>
      </c>
    </row>
    <row r="1620" spans="1:4" x14ac:dyDescent="0.25">
      <c r="A1620" s="83">
        <v>280</v>
      </c>
      <c r="B1620" s="83" t="s">
        <v>13922</v>
      </c>
      <c r="C1620" s="83"/>
      <c r="D1620" s="84"/>
    </row>
    <row r="1621" spans="1:4" x14ac:dyDescent="0.25">
      <c r="A1621" s="83">
        <v>28001</v>
      </c>
      <c r="B1621" s="83" t="s">
        <v>15348</v>
      </c>
      <c r="C1621" s="83" t="s">
        <v>229</v>
      </c>
      <c r="D1621" s="84">
        <v>56.67</v>
      </c>
    </row>
    <row r="1622" spans="1:4" x14ac:dyDescent="0.25">
      <c r="A1622" s="83">
        <v>28004</v>
      </c>
      <c r="B1622" s="83" t="s">
        <v>15349</v>
      </c>
      <c r="C1622" s="83" t="s">
        <v>225</v>
      </c>
      <c r="D1622" s="84">
        <v>95.67</v>
      </c>
    </row>
    <row r="1623" spans="1:4" x14ac:dyDescent="0.25">
      <c r="A1623" s="83">
        <v>28005</v>
      </c>
      <c r="B1623" s="83" t="s">
        <v>15350</v>
      </c>
      <c r="C1623" s="83" t="s">
        <v>260</v>
      </c>
      <c r="D1623" s="84">
        <v>26.42</v>
      </c>
    </row>
    <row r="1624" spans="1:4" x14ac:dyDescent="0.25">
      <c r="A1624" s="83">
        <v>28008</v>
      </c>
      <c r="B1624" s="83" t="s">
        <v>15351</v>
      </c>
      <c r="C1624" s="83" t="s">
        <v>7331</v>
      </c>
      <c r="D1624" s="84">
        <v>15.21</v>
      </c>
    </row>
    <row r="1625" spans="1:4" x14ac:dyDescent="0.25">
      <c r="A1625" s="83">
        <v>28028</v>
      </c>
      <c r="B1625" s="83" t="s">
        <v>15352</v>
      </c>
      <c r="C1625" s="83" t="s">
        <v>206</v>
      </c>
      <c r="D1625" s="84">
        <v>10.83</v>
      </c>
    </row>
    <row r="1626" spans="1:4" x14ac:dyDescent="0.25">
      <c r="A1626" s="83">
        <v>28056</v>
      </c>
      <c r="B1626" s="83" t="s">
        <v>15353</v>
      </c>
      <c r="C1626" s="83" t="s">
        <v>206</v>
      </c>
      <c r="D1626" s="84">
        <v>2.2400000000000002</v>
      </c>
    </row>
    <row r="1627" spans="1:4" x14ac:dyDescent="0.25">
      <c r="A1627" s="83">
        <v>28067</v>
      </c>
      <c r="B1627" s="83" t="s">
        <v>15354</v>
      </c>
      <c r="C1627" s="83" t="s">
        <v>206</v>
      </c>
      <c r="D1627" s="84">
        <v>6.81</v>
      </c>
    </row>
    <row r="1628" spans="1:4" x14ac:dyDescent="0.25">
      <c r="A1628" s="83">
        <v>28068</v>
      </c>
      <c r="B1628" s="83" t="s">
        <v>15355</v>
      </c>
      <c r="C1628" s="83" t="s">
        <v>206</v>
      </c>
      <c r="D1628" s="84">
        <v>8.25</v>
      </c>
    </row>
    <row r="1629" spans="1:4" x14ac:dyDescent="0.25">
      <c r="A1629" s="83">
        <v>281</v>
      </c>
      <c r="B1629" s="83" t="s">
        <v>15356</v>
      </c>
      <c r="C1629" s="83"/>
      <c r="D1629" s="84"/>
    </row>
    <row r="1630" spans="1:4" x14ac:dyDescent="0.25">
      <c r="A1630" s="83">
        <v>28125</v>
      </c>
      <c r="B1630" s="83" t="s">
        <v>15357</v>
      </c>
      <c r="C1630" s="83" t="s">
        <v>206</v>
      </c>
      <c r="D1630" s="84">
        <v>11.41</v>
      </c>
    </row>
    <row r="1631" spans="1:4" x14ac:dyDescent="0.25">
      <c r="A1631" s="83">
        <v>282</v>
      </c>
      <c r="B1631" s="83" t="s">
        <v>15356</v>
      </c>
      <c r="C1631" s="83"/>
      <c r="D1631" s="84"/>
    </row>
    <row r="1632" spans="1:4" x14ac:dyDescent="0.25">
      <c r="A1632" s="83">
        <v>28267</v>
      </c>
      <c r="B1632" s="83" t="s">
        <v>15358</v>
      </c>
      <c r="C1632" s="83" t="s">
        <v>225</v>
      </c>
      <c r="D1632" s="84">
        <v>102.03</v>
      </c>
    </row>
    <row r="1633" spans="1:4" x14ac:dyDescent="0.25">
      <c r="A1633" s="83">
        <v>28270</v>
      </c>
      <c r="B1633" s="83" t="s">
        <v>15359</v>
      </c>
      <c r="C1633" s="83" t="s">
        <v>206</v>
      </c>
      <c r="D1633" s="84">
        <v>0.24</v>
      </c>
    </row>
    <row r="1634" spans="1:4" x14ac:dyDescent="0.25">
      <c r="A1634" s="83">
        <v>28273</v>
      </c>
      <c r="B1634" s="83" t="s">
        <v>15360</v>
      </c>
      <c r="C1634" s="83" t="s">
        <v>225</v>
      </c>
      <c r="D1634" s="84">
        <v>153.57</v>
      </c>
    </row>
    <row r="1635" spans="1:4" x14ac:dyDescent="0.25">
      <c r="A1635" s="83">
        <v>290</v>
      </c>
      <c r="B1635" s="83" t="s">
        <v>15356</v>
      </c>
      <c r="C1635" s="83"/>
      <c r="D1635" s="84"/>
    </row>
    <row r="1636" spans="1:4" x14ac:dyDescent="0.25">
      <c r="A1636" s="83">
        <v>29028</v>
      </c>
      <c r="B1636" s="83" t="s">
        <v>15361</v>
      </c>
      <c r="C1636" s="83" t="s">
        <v>225</v>
      </c>
      <c r="D1636" s="84">
        <v>773.6</v>
      </c>
    </row>
    <row r="1637" spans="1:4" x14ac:dyDescent="0.25">
      <c r="A1637" s="83">
        <v>29050</v>
      </c>
      <c r="B1637" s="83" t="s">
        <v>15362</v>
      </c>
      <c r="C1637" s="83" t="s">
        <v>225</v>
      </c>
      <c r="D1637" s="84">
        <v>33.950000000000003</v>
      </c>
    </row>
    <row r="1638" spans="1:4" x14ac:dyDescent="0.25">
      <c r="A1638" s="83">
        <v>29093</v>
      </c>
      <c r="B1638" s="83" t="s">
        <v>15363</v>
      </c>
      <c r="C1638" s="83" t="s">
        <v>225</v>
      </c>
      <c r="D1638" s="84">
        <v>1.87</v>
      </c>
    </row>
    <row r="1639" spans="1:4" x14ac:dyDescent="0.25">
      <c r="A1639" s="83">
        <v>29094</v>
      </c>
      <c r="B1639" s="83" t="s">
        <v>15364</v>
      </c>
      <c r="C1639" s="83" t="s">
        <v>225</v>
      </c>
      <c r="D1639" s="84">
        <v>31.48</v>
      </c>
    </row>
    <row r="1640" spans="1:4" x14ac:dyDescent="0.25">
      <c r="A1640" s="83">
        <v>291</v>
      </c>
      <c r="B1640" s="83" t="s">
        <v>15356</v>
      </c>
      <c r="C1640" s="83"/>
      <c r="D1640" s="84"/>
    </row>
    <row r="1641" spans="1:4" x14ac:dyDescent="0.25">
      <c r="A1641" s="83">
        <v>29156</v>
      </c>
      <c r="B1641" s="83" t="s">
        <v>15365</v>
      </c>
      <c r="C1641" s="83" t="s">
        <v>225</v>
      </c>
      <c r="D1641" s="84">
        <v>128.63999999999999</v>
      </c>
    </row>
    <row r="1642" spans="1:4" x14ac:dyDescent="0.25">
      <c r="A1642" s="83">
        <v>292</v>
      </c>
      <c r="B1642" s="83" t="s">
        <v>15356</v>
      </c>
      <c r="C1642" s="83"/>
      <c r="D1642" s="84"/>
    </row>
    <row r="1643" spans="1:4" x14ac:dyDescent="0.25">
      <c r="A1643" s="83">
        <v>29204</v>
      </c>
      <c r="B1643" s="83" t="s">
        <v>15366</v>
      </c>
      <c r="C1643" s="83" t="s">
        <v>206</v>
      </c>
      <c r="D1643" s="84">
        <v>0.51</v>
      </c>
    </row>
    <row r="1644" spans="1:4" x14ac:dyDescent="0.25">
      <c r="A1644" s="83">
        <v>29220</v>
      </c>
      <c r="B1644" s="83" t="s">
        <v>15367</v>
      </c>
      <c r="C1644" s="83" t="s">
        <v>225</v>
      </c>
      <c r="D1644" s="84">
        <v>132.63</v>
      </c>
    </row>
    <row r="1645" spans="1:4" x14ac:dyDescent="0.25">
      <c r="A1645" s="83">
        <v>29221</v>
      </c>
      <c r="B1645" s="83" t="s">
        <v>15368</v>
      </c>
      <c r="C1645" s="83" t="s">
        <v>225</v>
      </c>
      <c r="D1645" s="84">
        <v>121.43</v>
      </c>
    </row>
    <row r="1646" spans="1:4" x14ac:dyDescent="0.25">
      <c r="A1646" s="83">
        <v>293</v>
      </c>
      <c r="B1646" s="83" t="s">
        <v>13922</v>
      </c>
      <c r="C1646" s="83"/>
      <c r="D1646" s="84"/>
    </row>
    <row r="1647" spans="1:4" x14ac:dyDescent="0.25">
      <c r="A1647" s="83">
        <v>29337</v>
      </c>
      <c r="B1647" s="83" t="s">
        <v>15369</v>
      </c>
      <c r="C1647" s="83" t="s">
        <v>225</v>
      </c>
      <c r="D1647" s="84">
        <v>58.41</v>
      </c>
    </row>
    <row r="1648" spans="1:4" x14ac:dyDescent="0.25">
      <c r="A1648" s="83">
        <v>3</v>
      </c>
      <c r="B1648" s="83" t="s">
        <v>15370</v>
      </c>
      <c r="C1648" s="83"/>
      <c r="D1648" s="84"/>
    </row>
    <row r="1649" spans="1:4" x14ac:dyDescent="0.25">
      <c r="A1649" s="83">
        <v>301</v>
      </c>
      <c r="B1649" s="83" t="s">
        <v>15371</v>
      </c>
      <c r="C1649" s="83"/>
      <c r="D1649" s="84"/>
    </row>
    <row r="1650" spans="1:4" x14ac:dyDescent="0.25">
      <c r="A1650" s="83">
        <v>30106</v>
      </c>
      <c r="B1650" s="83" t="s">
        <v>15372</v>
      </c>
      <c r="C1650" s="83" t="s">
        <v>206</v>
      </c>
      <c r="D1650" s="84">
        <v>16</v>
      </c>
    </row>
    <row r="1651" spans="1:4" x14ac:dyDescent="0.25">
      <c r="A1651" s="83">
        <v>30152</v>
      </c>
      <c r="B1651" s="83" t="s">
        <v>15373</v>
      </c>
      <c r="C1651" s="83" t="s">
        <v>225</v>
      </c>
      <c r="D1651" s="84">
        <v>306.33</v>
      </c>
    </row>
    <row r="1652" spans="1:4" x14ac:dyDescent="0.25">
      <c r="A1652" s="83">
        <v>30172</v>
      </c>
      <c r="B1652" s="83" t="s">
        <v>15374</v>
      </c>
      <c r="C1652" s="83" t="s">
        <v>225</v>
      </c>
      <c r="D1652" s="84">
        <v>330</v>
      </c>
    </row>
    <row r="1653" spans="1:4" x14ac:dyDescent="0.25">
      <c r="A1653" s="83">
        <v>30173</v>
      </c>
      <c r="B1653" s="83" t="s">
        <v>15375</v>
      </c>
      <c r="C1653" s="83" t="s">
        <v>225</v>
      </c>
      <c r="D1653" s="84">
        <v>323</v>
      </c>
    </row>
    <row r="1654" spans="1:4" x14ac:dyDescent="0.25">
      <c r="A1654" s="83">
        <v>30174</v>
      </c>
      <c r="B1654" s="83" t="s">
        <v>15376</v>
      </c>
      <c r="C1654" s="83" t="s">
        <v>225</v>
      </c>
      <c r="D1654" s="84">
        <v>323</v>
      </c>
    </row>
    <row r="1655" spans="1:4" x14ac:dyDescent="0.25">
      <c r="A1655" s="83">
        <v>30175</v>
      </c>
      <c r="B1655" s="83" t="s">
        <v>15377</v>
      </c>
      <c r="C1655" s="83" t="s">
        <v>225</v>
      </c>
      <c r="D1655" s="84">
        <v>323</v>
      </c>
    </row>
    <row r="1656" spans="1:4" x14ac:dyDescent="0.25">
      <c r="A1656" s="83">
        <v>30191</v>
      </c>
      <c r="B1656" s="83" t="s">
        <v>15378</v>
      </c>
      <c r="C1656" s="83" t="s">
        <v>206</v>
      </c>
      <c r="D1656" s="84">
        <v>68</v>
      </c>
    </row>
    <row r="1657" spans="1:4" x14ac:dyDescent="0.25">
      <c r="A1657" s="83">
        <v>302</v>
      </c>
      <c r="B1657" s="83" t="s">
        <v>15379</v>
      </c>
      <c r="C1657" s="83"/>
      <c r="D1657" s="84"/>
    </row>
    <row r="1658" spans="1:4" x14ac:dyDescent="0.25">
      <c r="A1658" s="83">
        <v>30202</v>
      </c>
      <c r="B1658" s="83" t="s">
        <v>15380</v>
      </c>
      <c r="C1658" s="83" t="s">
        <v>225</v>
      </c>
      <c r="D1658" s="84">
        <v>212.82</v>
      </c>
    </row>
    <row r="1659" spans="1:4" x14ac:dyDescent="0.25">
      <c r="A1659" s="83">
        <v>30210</v>
      </c>
      <c r="B1659" s="83" t="s">
        <v>15381</v>
      </c>
      <c r="C1659" s="83" t="s">
        <v>225</v>
      </c>
      <c r="D1659" s="84">
        <v>229.25</v>
      </c>
    </row>
    <row r="1660" spans="1:4" x14ac:dyDescent="0.25">
      <c r="A1660" s="83">
        <v>30211</v>
      </c>
      <c r="B1660" s="83" t="s">
        <v>15382</v>
      </c>
      <c r="C1660" s="83" t="s">
        <v>225</v>
      </c>
      <c r="D1660" s="84">
        <v>249.25</v>
      </c>
    </row>
    <row r="1661" spans="1:4" x14ac:dyDescent="0.25">
      <c r="A1661" s="83">
        <v>30212</v>
      </c>
      <c r="B1661" s="83" t="s">
        <v>15383</v>
      </c>
      <c r="C1661" s="83" t="s">
        <v>225</v>
      </c>
      <c r="D1661" s="84">
        <v>254.25</v>
      </c>
    </row>
    <row r="1662" spans="1:4" x14ac:dyDescent="0.25">
      <c r="A1662" s="83">
        <v>30213</v>
      </c>
      <c r="B1662" s="83" t="s">
        <v>15384</v>
      </c>
      <c r="C1662" s="83" t="s">
        <v>225</v>
      </c>
      <c r="D1662" s="84">
        <v>305.75</v>
      </c>
    </row>
    <row r="1663" spans="1:4" x14ac:dyDescent="0.25">
      <c r="A1663" s="83">
        <v>30217</v>
      </c>
      <c r="B1663" s="83" t="s">
        <v>15385</v>
      </c>
      <c r="C1663" s="83" t="s">
        <v>225</v>
      </c>
      <c r="D1663" s="84">
        <v>306.33</v>
      </c>
    </row>
    <row r="1664" spans="1:4" x14ac:dyDescent="0.25">
      <c r="A1664" s="83">
        <v>30233</v>
      </c>
      <c r="B1664" s="83" t="s">
        <v>15386</v>
      </c>
      <c r="C1664" s="83" t="s">
        <v>225</v>
      </c>
      <c r="D1664" s="84">
        <v>306.33</v>
      </c>
    </row>
    <row r="1665" spans="1:4" x14ac:dyDescent="0.25">
      <c r="A1665" s="83">
        <v>30257</v>
      </c>
      <c r="B1665" s="83" t="s">
        <v>15387</v>
      </c>
      <c r="C1665" s="83" t="s">
        <v>225</v>
      </c>
      <c r="D1665" s="84">
        <v>798.33</v>
      </c>
    </row>
    <row r="1666" spans="1:4" x14ac:dyDescent="0.25">
      <c r="A1666" s="83">
        <v>30261</v>
      </c>
      <c r="B1666" s="83" t="s">
        <v>15388</v>
      </c>
      <c r="C1666" s="83" t="s">
        <v>225</v>
      </c>
      <c r="D1666" s="84">
        <v>695.33</v>
      </c>
    </row>
    <row r="1667" spans="1:4" x14ac:dyDescent="0.25">
      <c r="A1667" s="83">
        <v>30263</v>
      </c>
      <c r="B1667" s="83" t="s">
        <v>15389</v>
      </c>
      <c r="C1667" s="83" t="s">
        <v>225</v>
      </c>
      <c r="D1667" s="84">
        <v>883.33</v>
      </c>
    </row>
    <row r="1668" spans="1:4" x14ac:dyDescent="0.25">
      <c r="A1668" s="83">
        <v>303</v>
      </c>
      <c r="B1668" s="83" t="s">
        <v>15379</v>
      </c>
      <c r="C1668" s="83"/>
      <c r="D1668" s="84"/>
    </row>
    <row r="1669" spans="1:4" x14ac:dyDescent="0.25">
      <c r="A1669" s="83">
        <v>30358</v>
      </c>
      <c r="B1669" s="83" t="s">
        <v>15390</v>
      </c>
      <c r="C1669" s="83" t="s">
        <v>206</v>
      </c>
      <c r="D1669" s="84">
        <v>18.88</v>
      </c>
    </row>
    <row r="1670" spans="1:4" x14ac:dyDescent="0.25">
      <c r="A1670" s="83">
        <v>304</v>
      </c>
      <c r="B1670" s="83" t="s">
        <v>15379</v>
      </c>
      <c r="C1670" s="83"/>
      <c r="D1670" s="84"/>
    </row>
    <row r="1671" spans="1:4" x14ac:dyDescent="0.25">
      <c r="A1671" s="83">
        <v>30460</v>
      </c>
      <c r="B1671" s="83" t="s">
        <v>15391</v>
      </c>
      <c r="C1671" s="83" t="s">
        <v>225</v>
      </c>
      <c r="D1671" s="84">
        <v>306.33</v>
      </c>
    </row>
    <row r="1672" spans="1:4" x14ac:dyDescent="0.25">
      <c r="A1672" s="83">
        <v>30496</v>
      </c>
      <c r="B1672" s="83" t="s">
        <v>15392</v>
      </c>
      <c r="C1672" s="83" t="s">
        <v>206</v>
      </c>
      <c r="D1672" s="84">
        <v>26.25</v>
      </c>
    </row>
    <row r="1673" spans="1:4" x14ac:dyDescent="0.25">
      <c r="A1673" s="83">
        <v>306</v>
      </c>
      <c r="B1673" s="83" t="s">
        <v>15379</v>
      </c>
      <c r="C1673" s="83"/>
      <c r="D1673" s="84"/>
    </row>
    <row r="1674" spans="1:4" x14ac:dyDescent="0.25">
      <c r="A1674" s="83">
        <v>30665</v>
      </c>
      <c r="B1674" s="83" t="s">
        <v>15393</v>
      </c>
      <c r="C1674" s="83" t="s">
        <v>206</v>
      </c>
      <c r="D1674" s="84">
        <v>42.45</v>
      </c>
    </row>
    <row r="1675" spans="1:4" x14ac:dyDescent="0.25">
      <c r="A1675" s="83">
        <v>30675</v>
      </c>
      <c r="B1675" s="83" t="s">
        <v>15394</v>
      </c>
      <c r="C1675" s="83" t="s">
        <v>225</v>
      </c>
      <c r="D1675" s="84">
        <v>455.55</v>
      </c>
    </row>
    <row r="1676" spans="1:4" x14ac:dyDescent="0.25">
      <c r="A1676" s="83">
        <v>30676</v>
      </c>
      <c r="B1676" s="83" t="s">
        <v>15395</v>
      </c>
      <c r="C1676" s="83" t="s">
        <v>225</v>
      </c>
      <c r="D1676" s="84">
        <v>463.05</v>
      </c>
    </row>
    <row r="1677" spans="1:4" x14ac:dyDescent="0.25">
      <c r="A1677" s="83">
        <v>30677</v>
      </c>
      <c r="B1677" s="83" t="s">
        <v>15396</v>
      </c>
      <c r="C1677" s="83" t="s">
        <v>225</v>
      </c>
      <c r="D1677" s="84">
        <v>545.54999999999995</v>
      </c>
    </row>
    <row r="1678" spans="1:4" x14ac:dyDescent="0.25">
      <c r="A1678" s="83">
        <v>308</v>
      </c>
      <c r="B1678" s="83" t="s">
        <v>15397</v>
      </c>
      <c r="C1678" s="83"/>
      <c r="D1678" s="84"/>
    </row>
    <row r="1679" spans="1:4" x14ac:dyDescent="0.25">
      <c r="A1679" s="83">
        <v>30868</v>
      </c>
      <c r="B1679" s="83" t="s">
        <v>15398</v>
      </c>
      <c r="C1679" s="83" t="s">
        <v>184</v>
      </c>
      <c r="D1679" s="84">
        <v>899.61</v>
      </c>
    </row>
    <row r="1680" spans="1:4" x14ac:dyDescent="0.25">
      <c r="A1680" s="83">
        <v>309</v>
      </c>
      <c r="B1680" s="83" t="s">
        <v>15397</v>
      </c>
      <c r="C1680" s="83"/>
      <c r="D1680" s="84"/>
    </row>
    <row r="1681" spans="1:4" x14ac:dyDescent="0.25">
      <c r="A1681" s="83">
        <v>30951</v>
      </c>
      <c r="B1681" s="83" t="s">
        <v>15399</v>
      </c>
      <c r="C1681" s="83" t="s">
        <v>184</v>
      </c>
      <c r="D1681" s="84">
        <v>410.72</v>
      </c>
    </row>
    <row r="1682" spans="1:4" x14ac:dyDescent="0.25">
      <c r="A1682" s="83">
        <v>310</v>
      </c>
      <c r="B1682" s="83" t="s">
        <v>15397</v>
      </c>
      <c r="C1682" s="83"/>
      <c r="D1682" s="84"/>
    </row>
    <row r="1683" spans="1:4" x14ac:dyDescent="0.25">
      <c r="A1683" s="83">
        <v>31012</v>
      </c>
      <c r="B1683" s="83" t="s">
        <v>15400</v>
      </c>
      <c r="C1683" s="83" t="s">
        <v>225</v>
      </c>
      <c r="D1683" s="84">
        <v>1571.01</v>
      </c>
    </row>
    <row r="1684" spans="1:4" x14ac:dyDescent="0.25">
      <c r="A1684" s="83">
        <v>311</v>
      </c>
      <c r="B1684" s="83" t="s">
        <v>15397</v>
      </c>
      <c r="C1684" s="83"/>
      <c r="D1684" s="84"/>
    </row>
    <row r="1685" spans="1:4" x14ac:dyDescent="0.25">
      <c r="A1685" s="83">
        <v>31124</v>
      </c>
      <c r="B1685" s="83" t="s">
        <v>15401</v>
      </c>
      <c r="C1685" s="83" t="s">
        <v>225</v>
      </c>
      <c r="D1685" s="84">
        <v>1602.17</v>
      </c>
    </row>
    <row r="1686" spans="1:4" x14ac:dyDescent="0.25">
      <c r="A1686" s="83">
        <v>312</v>
      </c>
      <c r="B1686" s="83" t="s">
        <v>15397</v>
      </c>
      <c r="C1686" s="83"/>
      <c r="D1686" s="84"/>
    </row>
    <row r="1687" spans="1:4" x14ac:dyDescent="0.25">
      <c r="A1687" s="83">
        <v>31242</v>
      </c>
      <c r="B1687" s="83" t="s">
        <v>15402</v>
      </c>
      <c r="C1687" s="83" t="s">
        <v>225</v>
      </c>
      <c r="D1687" s="84">
        <v>2336.83</v>
      </c>
    </row>
    <row r="1688" spans="1:4" x14ac:dyDescent="0.25">
      <c r="A1688" s="83">
        <v>314</v>
      </c>
      <c r="B1688" s="83" t="s">
        <v>15397</v>
      </c>
      <c r="C1688" s="83"/>
      <c r="D1688" s="84"/>
    </row>
    <row r="1689" spans="1:4" x14ac:dyDescent="0.25">
      <c r="A1689" s="83">
        <v>31443</v>
      </c>
      <c r="B1689" s="83" t="s">
        <v>15403</v>
      </c>
      <c r="C1689" s="83" t="s">
        <v>184</v>
      </c>
      <c r="D1689" s="84">
        <v>470.54</v>
      </c>
    </row>
    <row r="1690" spans="1:4" x14ac:dyDescent="0.25">
      <c r="A1690" s="83">
        <v>315</v>
      </c>
      <c r="B1690" s="83" t="s">
        <v>15404</v>
      </c>
      <c r="C1690" s="83"/>
      <c r="D1690" s="84"/>
    </row>
    <row r="1691" spans="1:4" x14ac:dyDescent="0.25">
      <c r="A1691" s="83">
        <v>31507</v>
      </c>
      <c r="B1691" s="83" t="s">
        <v>15405</v>
      </c>
      <c r="C1691" s="83" t="s">
        <v>225</v>
      </c>
      <c r="D1691" s="84">
        <v>305.07</v>
      </c>
    </row>
    <row r="1692" spans="1:4" x14ac:dyDescent="0.25">
      <c r="A1692" s="83">
        <v>31508</v>
      </c>
      <c r="B1692" s="83" t="s">
        <v>15406</v>
      </c>
      <c r="C1692" s="83" t="s">
        <v>225</v>
      </c>
      <c r="D1692" s="84">
        <v>358.4</v>
      </c>
    </row>
    <row r="1693" spans="1:4" x14ac:dyDescent="0.25">
      <c r="A1693" s="83">
        <v>31511</v>
      </c>
      <c r="B1693" s="83" t="s">
        <v>15407</v>
      </c>
      <c r="C1693" s="83" t="s">
        <v>225</v>
      </c>
      <c r="D1693" s="84">
        <v>6.64</v>
      </c>
    </row>
    <row r="1694" spans="1:4" x14ac:dyDescent="0.25">
      <c r="A1694" s="83">
        <v>31515</v>
      </c>
      <c r="B1694" s="83" t="s">
        <v>15408</v>
      </c>
      <c r="C1694" s="83" t="s">
        <v>225</v>
      </c>
      <c r="D1694" s="84">
        <v>83.52</v>
      </c>
    </row>
    <row r="1695" spans="1:4" x14ac:dyDescent="0.25">
      <c r="A1695" s="83">
        <v>31516</v>
      </c>
      <c r="B1695" s="83" t="s">
        <v>15409</v>
      </c>
      <c r="C1695" s="83" t="s">
        <v>225</v>
      </c>
      <c r="D1695" s="84">
        <v>5.36</v>
      </c>
    </row>
    <row r="1696" spans="1:4" x14ac:dyDescent="0.25">
      <c r="A1696" s="83">
        <v>31517</v>
      </c>
      <c r="B1696" s="83" t="s">
        <v>15410</v>
      </c>
      <c r="C1696" s="83" t="s">
        <v>225</v>
      </c>
      <c r="D1696" s="84">
        <v>82.93</v>
      </c>
    </row>
    <row r="1697" spans="1:4" x14ac:dyDescent="0.25">
      <c r="A1697" s="83">
        <v>31518</v>
      </c>
      <c r="B1697" s="83" t="s">
        <v>15411</v>
      </c>
      <c r="C1697" s="83" t="s">
        <v>225</v>
      </c>
      <c r="D1697" s="84">
        <v>59.19</v>
      </c>
    </row>
    <row r="1698" spans="1:4" x14ac:dyDescent="0.25">
      <c r="A1698" s="83">
        <v>31519</v>
      </c>
      <c r="B1698" s="83" t="s">
        <v>15412</v>
      </c>
      <c r="C1698" s="83" t="s">
        <v>225</v>
      </c>
      <c r="D1698" s="84">
        <v>38.17</v>
      </c>
    </row>
    <row r="1699" spans="1:4" x14ac:dyDescent="0.25">
      <c r="A1699" s="83">
        <v>31548</v>
      </c>
      <c r="B1699" s="83" t="s">
        <v>15413</v>
      </c>
      <c r="C1699" s="83" t="s">
        <v>225</v>
      </c>
      <c r="D1699" s="84">
        <v>25.47</v>
      </c>
    </row>
    <row r="1700" spans="1:4" x14ac:dyDescent="0.25">
      <c r="A1700" s="83">
        <v>31570</v>
      </c>
      <c r="B1700" s="83" t="s">
        <v>15414</v>
      </c>
      <c r="C1700" s="83" t="s">
        <v>225</v>
      </c>
      <c r="D1700" s="84">
        <v>5.49</v>
      </c>
    </row>
    <row r="1701" spans="1:4" x14ac:dyDescent="0.25">
      <c r="A1701" s="83">
        <v>31571</v>
      </c>
      <c r="B1701" s="83" t="s">
        <v>15415</v>
      </c>
      <c r="C1701" s="83" t="s">
        <v>225</v>
      </c>
      <c r="D1701" s="84">
        <v>10.3</v>
      </c>
    </row>
    <row r="1702" spans="1:4" x14ac:dyDescent="0.25">
      <c r="A1702" s="83">
        <v>31581</v>
      </c>
      <c r="B1702" s="83" t="s">
        <v>15416</v>
      </c>
      <c r="C1702" s="83" t="s">
        <v>225</v>
      </c>
      <c r="D1702" s="84">
        <v>61.72</v>
      </c>
    </row>
    <row r="1703" spans="1:4" x14ac:dyDescent="0.25">
      <c r="A1703" s="83">
        <v>31584</v>
      </c>
      <c r="B1703" s="83" t="s">
        <v>15417</v>
      </c>
      <c r="C1703" s="83" t="s">
        <v>225</v>
      </c>
      <c r="D1703" s="84">
        <v>11.25</v>
      </c>
    </row>
    <row r="1704" spans="1:4" x14ac:dyDescent="0.25">
      <c r="A1704" s="83">
        <v>316</v>
      </c>
      <c r="B1704" s="83" t="s">
        <v>15418</v>
      </c>
      <c r="C1704" s="83"/>
      <c r="D1704" s="84"/>
    </row>
    <row r="1705" spans="1:4" x14ac:dyDescent="0.25">
      <c r="A1705" s="83">
        <v>31601</v>
      </c>
      <c r="B1705" s="83" t="s">
        <v>15419</v>
      </c>
      <c r="C1705" s="83" t="s">
        <v>225</v>
      </c>
      <c r="D1705" s="84">
        <v>37.49</v>
      </c>
    </row>
    <row r="1706" spans="1:4" x14ac:dyDescent="0.25">
      <c r="A1706" s="83">
        <v>31647</v>
      </c>
      <c r="B1706" s="83" t="s">
        <v>15420</v>
      </c>
      <c r="C1706" s="83" t="s">
        <v>225</v>
      </c>
      <c r="D1706" s="84">
        <v>47.75</v>
      </c>
    </row>
    <row r="1707" spans="1:4" x14ac:dyDescent="0.25">
      <c r="A1707" s="83">
        <v>317</v>
      </c>
      <c r="B1707" s="83" t="s">
        <v>15397</v>
      </c>
      <c r="C1707" s="83"/>
      <c r="D1707" s="84"/>
    </row>
    <row r="1708" spans="1:4" x14ac:dyDescent="0.25">
      <c r="A1708" s="83">
        <v>31733</v>
      </c>
      <c r="B1708" s="83" t="s">
        <v>15421</v>
      </c>
      <c r="C1708" s="83" t="s">
        <v>184</v>
      </c>
      <c r="D1708" s="84">
        <v>559.61</v>
      </c>
    </row>
    <row r="1709" spans="1:4" x14ac:dyDescent="0.25">
      <c r="A1709" s="83">
        <v>318</v>
      </c>
      <c r="B1709" s="83" t="s">
        <v>15418</v>
      </c>
      <c r="C1709" s="83"/>
      <c r="D1709" s="84"/>
    </row>
    <row r="1710" spans="1:4" x14ac:dyDescent="0.25">
      <c r="A1710" s="83">
        <v>31811</v>
      </c>
      <c r="B1710" s="83" t="s">
        <v>15422</v>
      </c>
      <c r="C1710" s="83" t="s">
        <v>225</v>
      </c>
      <c r="D1710" s="84">
        <v>156.37</v>
      </c>
    </row>
    <row r="1711" spans="1:4" x14ac:dyDescent="0.25">
      <c r="A1711" s="83">
        <v>31812</v>
      </c>
      <c r="B1711" s="83" t="s">
        <v>15423</v>
      </c>
      <c r="C1711" s="83" t="s">
        <v>225</v>
      </c>
      <c r="D1711" s="84">
        <v>37.76</v>
      </c>
    </row>
    <row r="1712" spans="1:4" x14ac:dyDescent="0.25">
      <c r="A1712" s="83">
        <v>31813</v>
      </c>
      <c r="B1712" s="83" t="s">
        <v>15424</v>
      </c>
      <c r="C1712" s="83" t="s">
        <v>225</v>
      </c>
      <c r="D1712" s="84">
        <v>68.900000000000006</v>
      </c>
    </row>
    <row r="1713" spans="1:4" x14ac:dyDescent="0.25">
      <c r="A1713" s="83">
        <v>320</v>
      </c>
      <c r="B1713" s="83" t="s">
        <v>15425</v>
      </c>
      <c r="C1713" s="83"/>
      <c r="D1713" s="84"/>
    </row>
    <row r="1714" spans="1:4" x14ac:dyDescent="0.25">
      <c r="A1714" s="83">
        <v>32001</v>
      </c>
      <c r="B1714" s="83" t="s">
        <v>15426</v>
      </c>
      <c r="C1714" s="83" t="s">
        <v>184</v>
      </c>
      <c r="D1714" s="84">
        <v>78.7</v>
      </c>
    </row>
    <row r="1715" spans="1:4" x14ac:dyDescent="0.25">
      <c r="A1715" s="83">
        <v>321</v>
      </c>
      <c r="B1715" s="83" t="s">
        <v>15427</v>
      </c>
      <c r="C1715" s="83"/>
      <c r="D1715" s="84"/>
    </row>
    <row r="1716" spans="1:4" x14ac:dyDescent="0.25">
      <c r="A1716" s="83">
        <v>32147</v>
      </c>
      <c r="B1716" s="83" t="s">
        <v>15428</v>
      </c>
      <c r="C1716" s="83" t="s">
        <v>184</v>
      </c>
      <c r="D1716" s="84">
        <v>79.56</v>
      </c>
    </row>
    <row r="1717" spans="1:4" x14ac:dyDescent="0.25">
      <c r="A1717" s="83">
        <v>322</v>
      </c>
      <c r="B1717" s="83" t="s">
        <v>15427</v>
      </c>
      <c r="C1717" s="83"/>
      <c r="D1717" s="84"/>
    </row>
    <row r="1718" spans="1:4" x14ac:dyDescent="0.25">
      <c r="A1718" s="83">
        <v>32219</v>
      </c>
      <c r="B1718" s="83" t="s">
        <v>15429</v>
      </c>
      <c r="C1718" s="83" t="s">
        <v>184</v>
      </c>
      <c r="D1718" s="84">
        <v>142.9</v>
      </c>
    </row>
    <row r="1719" spans="1:4" x14ac:dyDescent="0.25">
      <c r="A1719" s="83">
        <v>32223</v>
      </c>
      <c r="B1719" s="83" t="s">
        <v>15430</v>
      </c>
      <c r="C1719" s="83" t="s">
        <v>184</v>
      </c>
      <c r="D1719" s="84">
        <v>79.56</v>
      </c>
    </row>
    <row r="1720" spans="1:4" x14ac:dyDescent="0.25">
      <c r="A1720" s="83">
        <v>325</v>
      </c>
      <c r="B1720" s="83" t="s">
        <v>15431</v>
      </c>
      <c r="C1720" s="83"/>
      <c r="D1720" s="84"/>
    </row>
    <row r="1721" spans="1:4" x14ac:dyDescent="0.25">
      <c r="A1721" s="83">
        <v>32502</v>
      </c>
      <c r="B1721" s="83" t="s">
        <v>15432</v>
      </c>
      <c r="C1721" s="83" t="s">
        <v>184</v>
      </c>
      <c r="D1721" s="84">
        <v>395.78</v>
      </c>
    </row>
    <row r="1722" spans="1:4" x14ac:dyDescent="0.25">
      <c r="A1722" s="83">
        <v>32505</v>
      </c>
      <c r="B1722" s="83" t="s">
        <v>15433</v>
      </c>
      <c r="C1722" s="83" t="s">
        <v>184</v>
      </c>
      <c r="D1722" s="84">
        <v>241.64</v>
      </c>
    </row>
    <row r="1723" spans="1:4" x14ac:dyDescent="0.25">
      <c r="A1723" s="83">
        <v>335</v>
      </c>
      <c r="B1723" s="83" t="s">
        <v>15434</v>
      </c>
      <c r="C1723" s="83"/>
      <c r="D1723" s="84"/>
    </row>
    <row r="1724" spans="1:4" x14ac:dyDescent="0.25">
      <c r="A1724" s="83">
        <v>33503</v>
      </c>
      <c r="B1724" s="83" t="s">
        <v>15435</v>
      </c>
      <c r="C1724" s="83" t="s">
        <v>206</v>
      </c>
      <c r="D1724" s="84">
        <v>5.77</v>
      </c>
    </row>
    <row r="1725" spans="1:4" x14ac:dyDescent="0.25">
      <c r="A1725" s="83">
        <v>33506</v>
      </c>
      <c r="B1725" s="83" t="s">
        <v>15436</v>
      </c>
      <c r="C1725" s="83" t="s">
        <v>206</v>
      </c>
      <c r="D1725" s="84">
        <v>79.33</v>
      </c>
    </row>
    <row r="1726" spans="1:4" x14ac:dyDescent="0.25">
      <c r="A1726" s="83">
        <v>33511</v>
      </c>
      <c r="B1726" s="83" t="s">
        <v>15437</v>
      </c>
      <c r="C1726" s="83" t="s">
        <v>206</v>
      </c>
      <c r="D1726" s="84">
        <v>45.6</v>
      </c>
    </row>
    <row r="1727" spans="1:4" x14ac:dyDescent="0.25">
      <c r="A1727" s="83">
        <v>33518</v>
      </c>
      <c r="B1727" s="83" t="s">
        <v>15438</v>
      </c>
      <c r="C1727" s="83" t="s">
        <v>206</v>
      </c>
      <c r="D1727" s="84">
        <v>123.79</v>
      </c>
    </row>
    <row r="1728" spans="1:4" x14ac:dyDescent="0.25">
      <c r="A1728" s="83">
        <v>33556</v>
      </c>
      <c r="B1728" s="83" t="s">
        <v>15439</v>
      </c>
      <c r="C1728" s="83" t="s">
        <v>206</v>
      </c>
      <c r="D1728" s="84">
        <v>6.37</v>
      </c>
    </row>
    <row r="1729" spans="1:4" x14ac:dyDescent="0.25">
      <c r="A1729" s="83">
        <v>33599</v>
      </c>
      <c r="B1729" s="83" t="s">
        <v>15440</v>
      </c>
      <c r="C1729" s="83" t="s">
        <v>206</v>
      </c>
      <c r="D1729" s="84">
        <v>23.49</v>
      </c>
    </row>
    <row r="1730" spans="1:4" x14ac:dyDescent="0.25">
      <c r="A1730" s="83">
        <v>340</v>
      </c>
      <c r="B1730" s="83" t="s">
        <v>15441</v>
      </c>
      <c r="C1730" s="83"/>
      <c r="D1730" s="84"/>
    </row>
    <row r="1731" spans="1:4" x14ac:dyDescent="0.25">
      <c r="A1731" s="83">
        <v>34005</v>
      </c>
      <c r="B1731" s="83" t="s">
        <v>15442</v>
      </c>
      <c r="C1731" s="83" t="s">
        <v>184</v>
      </c>
      <c r="D1731" s="84">
        <v>53</v>
      </c>
    </row>
    <row r="1732" spans="1:4" x14ac:dyDescent="0.25">
      <c r="A1732" s="83">
        <v>341</v>
      </c>
      <c r="B1732" s="83" t="s">
        <v>15443</v>
      </c>
      <c r="C1732" s="83"/>
      <c r="D1732" s="84"/>
    </row>
    <row r="1733" spans="1:4" x14ac:dyDescent="0.25">
      <c r="A1733" s="83">
        <v>34114</v>
      </c>
      <c r="B1733" s="83" t="s">
        <v>15444</v>
      </c>
      <c r="C1733" s="83" t="s">
        <v>184</v>
      </c>
      <c r="D1733" s="84">
        <v>82.33</v>
      </c>
    </row>
    <row r="1734" spans="1:4" x14ac:dyDescent="0.25">
      <c r="A1734" s="83">
        <v>343</v>
      </c>
      <c r="B1734" s="83" t="s">
        <v>15445</v>
      </c>
      <c r="C1734" s="83"/>
      <c r="D1734" s="84"/>
    </row>
    <row r="1735" spans="1:4" x14ac:dyDescent="0.25">
      <c r="A1735" s="83">
        <v>34383</v>
      </c>
      <c r="B1735" s="83" t="s">
        <v>15446</v>
      </c>
      <c r="C1735" s="83" t="s">
        <v>225</v>
      </c>
      <c r="D1735" s="84">
        <v>43.1</v>
      </c>
    </row>
    <row r="1736" spans="1:4" x14ac:dyDescent="0.25">
      <c r="A1736" s="83">
        <v>34384</v>
      </c>
      <c r="B1736" s="83" t="s">
        <v>15447</v>
      </c>
      <c r="C1736" s="83" t="s">
        <v>225</v>
      </c>
      <c r="D1736" s="84">
        <v>48.33</v>
      </c>
    </row>
    <row r="1737" spans="1:4" x14ac:dyDescent="0.25">
      <c r="A1737" s="83">
        <v>345</v>
      </c>
      <c r="B1737" s="83" t="s">
        <v>15448</v>
      </c>
      <c r="C1737" s="83"/>
      <c r="D1737" s="84"/>
    </row>
    <row r="1738" spans="1:4" x14ac:dyDescent="0.25">
      <c r="A1738" s="83">
        <v>34544</v>
      </c>
      <c r="B1738" s="83" t="s">
        <v>15449</v>
      </c>
      <c r="C1738" s="83" t="s">
        <v>260</v>
      </c>
      <c r="D1738" s="84">
        <v>56.05</v>
      </c>
    </row>
    <row r="1739" spans="1:4" x14ac:dyDescent="0.25">
      <c r="A1739" s="83">
        <v>346</v>
      </c>
      <c r="B1739" s="83" t="s">
        <v>15450</v>
      </c>
      <c r="C1739" s="83"/>
      <c r="D1739" s="84"/>
    </row>
    <row r="1740" spans="1:4" x14ac:dyDescent="0.25">
      <c r="A1740" s="83">
        <v>34656</v>
      </c>
      <c r="B1740" s="83" t="s">
        <v>15451</v>
      </c>
      <c r="C1740" s="83" t="s">
        <v>184</v>
      </c>
      <c r="D1740" s="84">
        <v>77.13</v>
      </c>
    </row>
    <row r="1741" spans="1:4" x14ac:dyDescent="0.25">
      <c r="A1741" s="83">
        <v>34666</v>
      </c>
      <c r="B1741" s="83" t="s">
        <v>15452</v>
      </c>
      <c r="C1741" s="83" t="s">
        <v>184</v>
      </c>
      <c r="D1741" s="84">
        <v>77.13</v>
      </c>
    </row>
    <row r="1742" spans="1:4" x14ac:dyDescent="0.25">
      <c r="A1742" s="83">
        <v>347</v>
      </c>
      <c r="B1742" s="83" t="s">
        <v>15450</v>
      </c>
      <c r="C1742" s="83"/>
      <c r="D1742" s="84"/>
    </row>
    <row r="1743" spans="1:4" x14ac:dyDescent="0.25">
      <c r="A1743" s="83">
        <v>34787</v>
      </c>
      <c r="B1743" s="83" t="s">
        <v>15453</v>
      </c>
      <c r="C1743" s="83" t="s">
        <v>184</v>
      </c>
      <c r="D1743" s="84">
        <v>46.28</v>
      </c>
    </row>
    <row r="1744" spans="1:4" x14ac:dyDescent="0.25">
      <c r="A1744" s="83">
        <v>348</v>
      </c>
      <c r="B1744" s="83" t="s">
        <v>15454</v>
      </c>
      <c r="C1744" s="83"/>
      <c r="D1744" s="84"/>
    </row>
    <row r="1745" spans="1:4" x14ac:dyDescent="0.25">
      <c r="A1745" s="83">
        <v>34850</v>
      </c>
      <c r="B1745" s="83" t="s">
        <v>15455</v>
      </c>
      <c r="C1745" s="83" t="s">
        <v>7331</v>
      </c>
      <c r="D1745" s="84">
        <v>123.17</v>
      </c>
    </row>
    <row r="1746" spans="1:4" x14ac:dyDescent="0.25">
      <c r="A1746" s="83">
        <v>351</v>
      </c>
      <c r="B1746" s="83" t="s">
        <v>15456</v>
      </c>
      <c r="C1746" s="83"/>
      <c r="D1746" s="84"/>
    </row>
    <row r="1747" spans="1:4" x14ac:dyDescent="0.25">
      <c r="A1747" s="83">
        <v>35114</v>
      </c>
      <c r="B1747" s="83" t="s">
        <v>15457</v>
      </c>
      <c r="C1747" s="83" t="s">
        <v>206</v>
      </c>
      <c r="D1747" s="84">
        <v>1.32</v>
      </c>
    </row>
    <row r="1748" spans="1:4" x14ac:dyDescent="0.25">
      <c r="A1748" s="83">
        <v>35145</v>
      </c>
      <c r="B1748" s="83" t="s">
        <v>15458</v>
      </c>
      <c r="C1748" s="83" t="s">
        <v>184</v>
      </c>
      <c r="D1748" s="84">
        <v>69.98</v>
      </c>
    </row>
    <row r="1749" spans="1:4" x14ac:dyDescent="0.25">
      <c r="A1749" s="83">
        <v>35155</v>
      </c>
      <c r="B1749" s="83" t="s">
        <v>15459</v>
      </c>
      <c r="C1749" s="83" t="s">
        <v>184</v>
      </c>
      <c r="D1749" s="84">
        <v>108.54</v>
      </c>
    </row>
    <row r="1750" spans="1:4" x14ac:dyDescent="0.25">
      <c r="A1750" s="83">
        <v>352</v>
      </c>
      <c r="B1750" s="83" t="s">
        <v>15460</v>
      </c>
      <c r="C1750" s="83"/>
      <c r="D1750" s="84"/>
    </row>
    <row r="1751" spans="1:4" x14ac:dyDescent="0.25">
      <c r="A1751" s="83">
        <v>35211</v>
      </c>
      <c r="B1751" s="83" t="s">
        <v>15461</v>
      </c>
      <c r="C1751" s="83" t="s">
        <v>8144</v>
      </c>
      <c r="D1751" s="84">
        <v>26.4</v>
      </c>
    </row>
    <row r="1752" spans="1:4" x14ac:dyDescent="0.25">
      <c r="A1752" s="83">
        <v>355</v>
      </c>
      <c r="B1752" s="83" t="s">
        <v>15462</v>
      </c>
      <c r="C1752" s="83"/>
      <c r="D1752" s="84"/>
    </row>
    <row r="1753" spans="1:4" x14ac:dyDescent="0.25">
      <c r="A1753" s="83">
        <v>35504</v>
      </c>
      <c r="B1753" s="83" t="s">
        <v>15463</v>
      </c>
      <c r="C1753" s="83" t="s">
        <v>260</v>
      </c>
      <c r="D1753" s="84">
        <v>1.08</v>
      </c>
    </row>
    <row r="1754" spans="1:4" x14ac:dyDescent="0.25">
      <c r="A1754" s="83">
        <v>35571</v>
      </c>
      <c r="B1754" s="83" t="s">
        <v>15464</v>
      </c>
      <c r="C1754" s="83" t="s">
        <v>184</v>
      </c>
      <c r="D1754" s="84">
        <v>214.25</v>
      </c>
    </row>
    <row r="1755" spans="1:4" x14ac:dyDescent="0.25">
      <c r="A1755" s="83">
        <v>35579</v>
      </c>
      <c r="B1755" s="83" t="s">
        <v>15465</v>
      </c>
      <c r="C1755" s="83" t="s">
        <v>184</v>
      </c>
      <c r="D1755" s="84">
        <v>241.6</v>
      </c>
    </row>
    <row r="1756" spans="1:4" x14ac:dyDescent="0.25">
      <c r="A1756" s="83">
        <v>356</v>
      </c>
      <c r="B1756" s="83" t="s">
        <v>15466</v>
      </c>
      <c r="C1756" s="83"/>
      <c r="D1756" s="84"/>
    </row>
    <row r="1757" spans="1:4" x14ac:dyDescent="0.25">
      <c r="A1757" s="83">
        <v>35625</v>
      </c>
      <c r="B1757" s="83" t="s">
        <v>15467</v>
      </c>
      <c r="C1757" s="83" t="s">
        <v>184</v>
      </c>
      <c r="D1757" s="84">
        <v>165.67</v>
      </c>
    </row>
    <row r="1758" spans="1:4" x14ac:dyDescent="0.25">
      <c r="A1758" s="83">
        <v>360</v>
      </c>
      <c r="B1758" s="83" t="s">
        <v>15468</v>
      </c>
      <c r="C1758" s="83"/>
      <c r="D1758" s="84"/>
    </row>
    <row r="1759" spans="1:4" x14ac:dyDescent="0.25">
      <c r="A1759" s="83">
        <v>36002</v>
      </c>
      <c r="B1759" s="83" t="s">
        <v>15469</v>
      </c>
      <c r="C1759" s="83" t="s">
        <v>206</v>
      </c>
      <c r="D1759" s="84">
        <v>14.23</v>
      </c>
    </row>
    <row r="1760" spans="1:4" x14ac:dyDescent="0.25">
      <c r="A1760" s="83">
        <v>36010</v>
      </c>
      <c r="B1760" s="83" t="s">
        <v>15470</v>
      </c>
      <c r="C1760" s="83" t="s">
        <v>206</v>
      </c>
      <c r="D1760" s="84">
        <v>24.99</v>
      </c>
    </row>
    <row r="1761" spans="1:4" x14ac:dyDescent="0.25">
      <c r="A1761" s="83">
        <v>36012</v>
      </c>
      <c r="B1761" s="83" t="s">
        <v>15471</v>
      </c>
      <c r="C1761" s="83" t="s">
        <v>206</v>
      </c>
      <c r="D1761" s="84">
        <v>4.68</v>
      </c>
    </row>
    <row r="1762" spans="1:4" x14ac:dyDescent="0.25">
      <c r="A1762" s="83">
        <v>36018</v>
      </c>
      <c r="B1762" s="83" t="s">
        <v>15472</v>
      </c>
      <c r="C1762" s="83" t="s">
        <v>206</v>
      </c>
      <c r="D1762" s="84">
        <v>22</v>
      </c>
    </row>
    <row r="1763" spans="1:4" x14ac:dyDescent="0.25">
      <c r="A1763" s="83">
        <v>36034</v>
      </c>
      <c r="B1763" s="83" t="s">
        <v>15473</v>
      </c>
      <c r="C1763" s="83" t="s">
        <v>206</v>
      </c>
      <c r="D1763" s="84">
        <v>33.57</v>
      </c>
    </row>
    <row r="1764" spans="1:4" x14ac:dyDescent="0.25">
      <c r="A1764" s="83">
        <v>36044</v>
      </c>
      <c r="B1764" s="83" t="s">
        <v>15474</v>
      </c>
      <c r="C1764" s="83" t="s">
        <v>206</v>
      </c>
      <c r="D1764" s="84">
        <v>39.799999999999997</v>
      </c>
    </row>
    <row r="1765" spans="1:4" x14ac:dyDescent="0.25">
      <c r="A1765" s="83">
        <v>36091</v>
      </c>
      <c r="B1765" s="83" t="s">
        <v>15475</v>
      </c>
      <c r="C1765" s="83" t="s">
        <v>206</v>
      </c>
      <c r="D1765" s="84">
        <v>24.49</v>
      </c>
    </row>
    <row r="1766" spans="1:4" x14ac:dyDescent="0.25">
      <c r="A1766" s="83">
        <v>362</v>
      </c>
      <c r="B1766" s="83" t="s">
        <v>15476</v>
      </c>
      <c r="C1766" s="83"/>
      <c r="D1766" s="84"/>
    </row>
    <row r="1767" spans="1:4" x14ac:dyDescent="0.25">
      <c r="A1767" s="83">
        <v>36221</v>
      </c>
      <c r="B1767" s="83" t="s">
        <v>15477</v>
      </c>
      <c r="C1767" s="83" t="s">
        <v>206</v>
      </c>
      <c r="D1767" s="84">
        <v>24.01</v>
      </c>
    </row>
    <row r="1768" spans="1:4" x14ac:dyDescent="0.25">
      <c r="A1768" s="83">
        <v>365</v>
      </c>
      <c r="B1768" s="83" t="s">
        <v>15478</v>
      </c>
      <c r="C1768" s="83"/>
      <c r="D1768" s="84"/>
    </row>
    <row r="1769" spans="1:4" x14ac:dyDescent="0.25">
      <c r="A1769" s="83">
        <v>36506</v>
      </c>
      <c r="B1769" s="83" t="s">
        <v>15479</v>
      </c>
      <c r="C1769" s="83" t="s">
        <v>206</v>
      </c>
      <c r="D1769" s="84">
        <v>32.79</v>
      </c>
    </row>
    <row r="1770" spans="1:4" x14ac:dyDescent="0.25">
      <c r="A1770" s="83">
        <v>36512</v>
      </c>
      <c r="B1770" s="83" t="s">
        <v>15480</v>
      </c>
      <c r="C1770" s="83" t="s">
        <v>225</v>
      </c>
      <c r="D1770" s="84">
        <v>1.56</v>
      </c>
    </row>
    <row r="1771" spans="1:4" x14ac:dyDescent="0.25">
      <c r="A1771" s="83">
        <v>36514</v>
      </c>
      <c r="B1771" s="83" t="s">
        <v>15481</v>
      </c>
      <c r="C1771" s="83" t="s">
        <v>225</v>
      </c>
      <c r="D1771" s="84">
        <v>2.0499999999999998</v>
      </c>
    </row>
    <row r="1772" spans="1:4" x14ac:dyDescent="0.25">
      <c r="A1772" s="83">
        <v>36517</v>
      </c>
      <c r="B1772" s="83" t="s">
        <v>15482</v>
      </c>
      <c r="C1772" s="83" t="s">
        <v>225</v>
      </c>
      <c r="D1772" s="84">
        <v>1.37</v>
      </c>
    </row>
    <row r="1773" spans="1:4" x14ac:dyDescent="0.25">
      <c r="A1773" s="83">
        <v>368</v>
      </c>
      <c r="B1773" s="83" t="s">
        <v>15454</v>
      </c>
      <c r="C1773" s="83"/>
      <c r="D1773" s="84"/>
    </row>
    <row r="1774" spans="1:4" x14ac:dyDescent="0.25">
      <c r="A1774" s="83">
        <v>36825</v>
      </c>
      <c r="B1774" s="83" t="s">
        <v>15483</v>
      </c>
      <c r="C1774" s="83" t="s">
        <v>7331</v>
      </c>
      <c r="D1774" s="84">
        <v>102.18</v>
      </c>
    </row>
    <row r="1775" spans="1:4" x14ac:dyDescent="0.25">
      <c r="A1775" s="83">
        <v>370</v>
      </c>
      <c r="B1775" s="83" t="s">
        <v>15484</v>
      </c>
      <c r="C1775" s="83"/>
      <c r="D1775" s="84"/>
    </row>
    <row r="1776" spans="1:4" x14ac:dyDescent="0.25">
      <c r="A1776" s="83">
        <v>37009</v>
      </c>
      <c r="B1776" s="83" t="s">
        <v>15485</v>
      </c>
      <c r="C1776" s="83" t="s">
        <v>184</v>
      </c>
      <c r="D1776" s="84">
        <v>315.7</v>
      </c>
    </row>
    <row r="1777" spans="1:4" x14ac:dyDescent="0.25">
      <c r="A1777" s="83">
        <v>37013</v>
      </c>
      <c r="B1777" s="83" t="s">
        <v>15486</v>
      </c>
      <c r="C1777" s="83" t="s">
        <v>184</v>
      </c>
      <c r="D1777" s="84">
        <v>303.81</v>
      </c>
    </row>
    <row r="1778" spans="1:4" x14ac:dyDescent="0.25">
      <c r="A1778" s="83">
        <v>37043</v>
      </c>
      <c r="B1778" s="83" t="s">
        <v>10864</v>
      </c>
      <c r="C1778" s="83" t="s">
        <v>260</v>
      </c>
      <c r="D1778" s="84">
        <v>13.36</v>
      </c>
    </row>
    <row r="1779" spans="1:4" x14ac:dyDescent="0.25">
      <c r="A1779" s="83">
        <v>37057</v>
      </c>
      <c r="B1779" s="83" t="s">
        <v>15487</v>
      </c>
      <c r="C1779" s="83" t="s">
        <v>184</v>
      </c>
      <c r="D1779" s="84">
        <v>444.33</v>
      </c>
    </row>
    <row r="1780" spans="1:4" x14ac:dyDescent="0.25">
      <c r="A1780" s="83">
        <v>37090</v>
      </c>
      <c r="B1780" s="83" t="s">
        <v>15488</v>
      </c>
      <c r="C1780" s="83" t="s">
        <v>225</v>
      </c>
      <c r="D1780" s="84">
        <v>2.77</v>
      </c>
    </row>
    <row r="1781" spans="1:4" x14ac:dyDescent="0.25">
      <c r="A1781" s="83">
        <v>371</v>
      </c>
      <c r="B1781" s="83" t="s">
        <v>15489</v>
      </c>
      <c r="C1781" s="83"/>
      <c r="D1781" s="84"/>
    </row>
    <row r="1782" spans="1:4" x14ac:dyDescent="0.25">
      <c r="A1782" s="83">
        <v>37103</v>
      </c>
      <c r="B1782" s="83" t="s">
        <v>15490</v>
      </c>
      <c r="C1782" s="83" t="s">
        <v>184</v>
      </c>
      <c r="D1782" s="84">
        <v>1815.83</v>
      </c>
    </row>
    <row r="1783" spans="1:4" x14ac:dyDescent="0.25">
      <c r="A1783" s="83">
        <v>375</v>
      </c>
      <c r="B1783" s="83" t="s">
        <v>15491</v>
      </c>
      <c r="C1783" s="83"/>
      <c r="D1783" s="84"/>
    </row>
    <row r="1784" spans="1:4" x14ac:dyDescent="0.25">
      <c r="A1784" s="83">
        <v>37502</v>
      </c>
      <c r="B1784" s="83" t="s">
        <v>15492</v>
      </c>
      <c r="C1784" s="83" t="s">
        <v>7331</v>
      </c>
      <c r="D1784" s="84">
        <v>45.05</v>
      </c>
    </row>
    <row r="1785" spans="1:4" x14ac:dyDescent="0.25">
      <c r="A1785" s="83">
        <v>37509</v>
      </c>
      <c r="B1785" s="83" t="s">
        <v>15493</v>
      </c>
      <c r="C1785" s="83" t="s">
        <v>7331</v>
      </c>
      <c r="D1785" s="84">
        <v>95.05</v>
      </c>
    </row>
    <row r="1786" spans="1:4" x14ac:dyDescent="0.25">
      <c r="A1786" s="83">
        <v>37513</v>
      </c>
      <c r="B1786" s="83" t="s">
        <v>15494</v>
      </c>
      <c r="C1786" s="83" t="s">
        <v>7331</v>
      </c>
      <c r="D1786" s="84">
        <v>27.08</v>
      </c>
    </row>
    <row r="1787" spans="1:4" x14ac:dyDescent="0.25">
      <c r="A1787" s="83">
        <v>37514</v>
      </c>
      <c r="B1787" s="83" t="s">
        <v>15495</v>
      </c>
      <c r="C1787" s="83" t="s">
        <v>7331</v>
      </c>
      <c r="D1787" s="84">
        <v>26.64</v>
      </c>
    </row>
    <row r="1788" spans="1:4" x14ac:dyDescent="0.25">
      <c r="A1788" s="83">
        <v>37517</v>
      </c>
      <c r="B1788" s="83" t="s">
        <v>15496</v>
      </c>
      <c r="C1788" s="83" t="s">
        <v>7331</v>
      </c>
      <c r="D1788" s="84">
        <v>17.02</v>
      </c>
    </row>
    <row r="1789" spans="1:4" x14ac:dyDescent="0.25">
      <c r="A1789" s="83">
        <v>37519</v>
      </c>
      <c r="B1789" s="83" t="s">
        <v>15497</v>
      </c>
      <c r="C1789" s="83" t="s">
        <v>7331</v>
      </c>
      <c r="D1789" s="84">
        <v>7.37</v>
      </c>
    </row>
    <row r="1790" spans="1:4" x14ac:dyDescent="0.25">
      <c r="A1790" s="83">
        <v>37564</v>
      </c>
      <c r="B1790" s="83" t="s">
        <v>15498</v>
      </c>
      <c r="C1790" s="83" t="s">
        <v>7331</v>
      </c>
      <c r="D1790" s="84">
        <v>40.11</v>
      </c>
    </row>
    <row r="1791" spans="1:4" x14ac:dyDescent="0.25">
      <c r="A1791" s="83">
        <v>37566</v>
      </c>
      <c r="B1791" s="83" t="s">
        <v>15499</v>
      </c>
      <c r="C1791" s="83" t="s">
        <v>7331</v>
      </c>
      <c r="D1791" s="84">
        <v>16.82</v>
      </c>
    </row>
    <row r="1792" spans="1:4" x14ac:dyDescent="0.25">
      <c r="A1792" s="83">
        <v>377</v>
      </c>
      <c r="B1792" s="83" t="s">
        <v>15491</v>
      </c>
      <c r="C1792" s="83"/>
      <c r="D1792" s="84"/>
    </row>
    <row r="1793" spans="1:4" x14ac:dyDescent="0.25">
      <c r="A1793" s="83">
        <v>37733</v>
      </c>
      <c r="B1793" s="83" t="s">
        <v>15500</v>
      </c>
      <c r="C1793" s="83" t="s">
        <v>7331</v>
      </c>
      <c r="D1793" s="84">
        <v>38.86</v>
      </c>
    </row>
    <row r="1794" spans="1:4" x14ac:dyDescent="0.25">
      <c r="A1794" s="83">
        <v>380</v>
      </c>
      <c r="B1794" s="83" t="s">
        <v>15501</v>
      </c>
      <c r="C1794" s="83"/>
      <c r="D1794" s="84"/>
    </row>
    <row r="1795" spans="1:4" x14ac:dyDescent="0.25">
      <c r="A1795" s="83">
        <v>38001</v>
      </c>
      <c r="B1795" s="83" t="s">
        <v>15502</v>
      </c>
      <c r="C1795" s="83" t="s">
        <v>7331</v>
      </c>
      <c r="D1795" s="84">
        <v>18.63</v>
      </c>
    </row>
    <row r="1796" spans="1:4" x14ac:dyDescent="0.25">
      <c r="A1796" s="83">
        <v>38003</v>
      </c>
      <c r="B1796" s="83" t="s">
        <v>15503</v>
      </c>
      <c r="C1796" s="83" t="s">
        <v>260</v>
      </c>
      <c r="D1796" s="84">
        <v>1.56</v>
      </c>
    </row>
    <row r="1797" spans="1:4" x14ac:dyDescent="0.25">
      <c r="A1797" s="83">
        <v>38006</v>
      </c>
      <c r="B1797" s="83" t="s">
        <v>15504</v>
      </c>
      <c r="C1797" s="83" t="s">
        <v>7331</v>
      </c>
      <c r="D1797" s="84">
        <v>38.75</v>
      </c>
    </row>
    <row r="1798" spans="1:4" x14ac:dyDescent="0.25">
      <c r="A1798" s="83">
        <v>38009</v>
      </c>
      <c r="B1798" s="83" t="s">
        <v>15505</v>
      </c>
      <c r="C1798" s="83" t="s">
        <v>7331</v>
      </c>
      <c r="D1798" s="84">
        <v>7.58</v>
      </c>
    </row>
    <row r="1799" spans="1:4" x14ac:dyDescent="0.25">
      <c r="A1799" s="83">
        <v>38012</v>
      </c>
      <c r="B1799" s="83" t="s">
        <v>15506</v>
      </c>
      <c r="C1799" s="83" t="s">
        <v>225</v>
      </c>
      <c r="D1799" s="84">
        <v>3.34</v>
      </c>
    </row>
    <row r="1800" spans="1:4" x14ac:dyDescent="0.25">
      <c r="A1800" s="83">
        <v>38013</v>
      </c>
      <c r="B1800" s="83" t="s">
        <v>15507</v>
      </c>
      <c r="C1800" s="83" t="s">
        <v>225</v>
      </c>
      <c r="D1800" s="84">
        <v>1.04</v>
      </c>
    </row>
    <row r="1801" spans="1:4" x14ac:dyDescent="0.25">
      <c r="A1801" s="83">
        <v>38014</v>
      </c>
      <c r="B1801" s="83" t="s">
        <v>15508</v>
      </c>
      <c r="C1801" s="83" t="s">
        <v>260</v>
      </c>
      <c r="D1801" s="84">
        <v>6.16</v>
      </c>
    </row>
    <row r="1802" spans="1:4" x14ac:dyDescent="0.25">
      <c r="A1802" s="83">
        <v>38016</v>
      </c>
      <c r="B1802" s="83" t="s">
        <v>15509</v>
      </c>
      <c r="C1802" s="83" t="s">
        <v>260</v>
      </c>
      <c r="D1802" s="84">
        <v>15.88</v>
      </c>
    </row>
    <row r="1803" spans="1:4" x14ac:dyDescent="0.25">
      <c r="A1803" s="83">
        <v>38017</v>
      </c>
      <c r="B1803" s="83" t="s">
        <v>15510</v>
      </c>
      <c r="C1803" s="83" t="s">
        <v>260</v>
      </c>
      <c r="D1803" s="84">
        <v>3.8</v>
      </c>
    </row>
    <row r="1804" spans="1:4" x14ac:dyDescent="0.25">
      <c r="A1804" s="83">
        <v>38018</v>
      </c>
      <c r="B1804" s="83" t="s">
        <v>15511</v>
      </c>
      <c r="C1804" s="83" t="s">
        <v>260</v>
      </c>
      <c r="D1804" s="84">
        <v>44.39</v>
      </c>
    </row>
    <row r="1805" spans="1:4" x14ac:dyDescent="0.25">
      <c r="A1805" s="83">
        <v>38021</v>
      </c>
      <c r="B1805" s="83" t="s">
        <v>15512</v>
      </c>
      <c r="C1805" s="83" t="s">
        <v>7331</v>
      </c>
      <c r="D1805" s="84">
        <v>119.24</v>
      </c>
    </row>
    <row r="1806" spans="1:4" x14ac:dyDescent="0.25">
      <c r="A1806" s="83">
        <v>38022</v>
      </c>
      <c r="B1806" s="83" t="s">
        <v>15513</v>
      </c>
      <c r="C1806" s="83" t="s">
        <v>7331</v>
      </c>
      <c r="D1806" s="84">
        <v>42.97</v>
      </c>
    </row>
    <row r="1807" spans="1:4" x14ac:dyDescent="0.25">
      <c r="A1807" s="83">
        <v>38024</v>
      </c>
      <c r="B1807" s="83" t="s">
        <v>15514</v>
      </c>
      <c r="C1807" s="83" t="s">
        <v>225</v>
      </c>
      <c r="D1807" s="84">
        <v>7.03</v>
      </c>
    </row>
    <row r="1808" spans="1:4" x14ac:dyDescent="0.25">
      <c r="A1808" s="83">
        <v>38025</v>
      </c>
      <c r="B1808" s="83" t="s">
        <v>15515</v>
      </c>
      <c r="C1808" s="83" t="s">
        <v>7331</v>
      </c>
      <c r="D1808" s="84">
        <v>34.97</v>
      </c>
    </row>
    <row r="1809" spans="1:4" x14ac:dyDescent="0.25">
      <c r="A1809" s="83">
        <v>38028</v>
      </c>
      <c r="B1809" s="83" t="s">
        <v>15516</v>
      </c>
      <c r="C1809" s="83" t="s">
        <v>7331</v>
      </c>
      <c r="D1809" s="84">
        <v>32.25</v>
      </c>
    </row>
    <row r="1810" spans="1:4" x14ac:dyDescent="0.25">
      <c r="A1810" s="83">
        <v>38029</v>
      </c>
      <c r="B1810" s="83" t="s">
        <v>15517</v>
      </c>
      <c r="C1810" s="83" t="s">
        <v>7331</v>
      </c>
      <c r="D1810" s="84">
        <v>44.43</v>
      </c>
    </row>
    <row r="1811" spans="1:4" x14ac:dyDescent="0.25">
      <c r="A1811" s="83">
        <v>38030</v>
      </c>
      <c r="B1811" s="83" t="s">
        <v>15518</v>
      </c>
      <c r="C1811" s="83" t="s">
        <v>7331</v>
      </c>
      <c r="D1811" s="84">
        <v>33.15</v>
      </c>
    </row>
    <row r="1812" spans="1:4" x14ac:dyDescent="0.25">
      <c r="A1812" s="83">
        <v>38051</v>
      </c>
      <c r="B1812" s="83" t="s">
        <v>15519</v>
      </c>
      <c r="C1812" s="83" t="s">
        <v>7331</v>
      </c>
      <c r="D1812" s="84">
        <v>41.72</v>
      </c>
    </row>
    <row r="1813" spans="1:4" x14ac:dyDescent="0.25">
      <c r="A1813" s="83">
        <v>38088</v>
      </c>
      <c r="B1813" s="83" t="s">
        <v>15520</v>
      </c>
      <c r="C1813" s="83" t="s">
        <v>7331</v>
      </c>
      <c r="D1813" s="84">
        <v>43.23</v>
      </c>
    </row>
    <row r="1814" spans="1:4" x14ac:dyDescent="0.25">
      <c r="A1814" s="83">
        <v>385</v>
      </c>
      <c r="B1814" s="83" t="s">
        <v>57</v>
      </c>
      <c r="C1814" s="83"/>
      <c r="D1814" s="84"/>
    </row>
    <row r="1815" spans="1:4" x14ac:dyDescent="0.25">
      <c r="A1815" s="83">
        <v>38509</v>
      </c>
      <c r="B1815" s="83" t="s">
        <v>15521</v>
      </c>
      <c r="C1815" s="83" t="s">
        <v>184</v>
      </c>
      <c r="D1815" s="84">
        <v>15.71</v>
      </c>
    </row>
    <row r="1816" spans="1:4" x14ac:dyDescent="0.25">
      <c r="A1816" s="83">
        <v>38511</v>
      </c>
      <c r="B1816" s="83" t="s">
        <v>15522</v>
      </c>
      <c r="C1816" s="83" t="s">
        <v>229</v>
      </c>
      <c r="D1816" s="84">
        <v>179.71</v>
      </c>
    </row>
    <row r="1817" spans="1:4" x14ac:dyDescent="0.25">
      <c r="A1817" s="83">
        <v>390</v>
      </c>
      <c r="B1817" s="83" t="s">
        <v>13922</v>
      </c>
      <c r="C1817" s="83"/>
      <c r="D1817" s="84"/>
    </row>
    <row r="1818" spans="1:4" x14ac:dyDescent="0.25">
      <c r="A1818" s="83">
        <v>39002</v>
      </c>
      <c r="B1818" s="83" t="s">
        <v>15523</v>
      </c>
      <c r="C1818" s="83" t="s">
        <v>184</v>
      </c>
      <c r="D1818" s="84">
        <v>200.38</v>
      </c>
    </row>
    <row r="1819" spans="1:4" x14ac:dyDescent="0.25">
      <c r="A1819" s="83">
        <v>39013</v>
      </c>
      <c r="B1819" s="83" t="s">
        <v>15524</v>
      </c>
      <c r="C1819" s="83" t="s">
        <v>7331</v>
      </c>
      <c r="D1819" s="84">
        <v>13.24</v>
      </c>
    </row>
    <row r="1820" spans="1:4" x14ac:dyDescent="0.25">
      <c r="A1820" s="83">
        <v>39021</v>
      </c>
      <c r="B1820" s="83" t="s">
        <v>15525</v>
      </c>
      <c r="C1820" s="83" t="s">
        <v>260</v>
      </c>
      <c r="D1820" s="84">
        <v>23.4</v>
      </c>
    </row>
    <row r="1821" spans="1:4" x14ac:dyDescent="0.25">
      <c r="A1821" s="83">
        <v>39075</v>
      </c>
      <c r="B1821" s="83" t="s">
        <v>15526</v>
      </c>
      <c r="C1821" s="83" t="s">
        <v>184</v>
      </c>
      <c r="D1821" s="84">
        <v>1474.21</v>
      </c>
    </row>
    <row r="1822" spans="1:4" x14ac:dyDescent="0.25">
      <c r="A1822" s="83">
        <v>39089</v>
      </c>
      <c r="B1822" s="83" t="s">
        <v>15527</v>
      </c>
      <c r="C1822" s="83" t="s">
        <v>225</v>
      </c>
      <c r="D1822" s="84">
        <v>1742.27</v>
      </c>
    </row>
    <row r="1823" spans="1:4" x14ac:dyDescent="0.25">
      <c r="A1823" s="83">
        <v>39090</v>
      </c>
      <c r="B1823" s="83" t="s">
        <v>15528</v>
      </c>
      <c r="C1823" s="83" t="s">
        <v>9167</v>
      </c>
      <c r="D1823" s="84">
        <v>1434.98</v>
      </c>
    </row>
    <row r="1824" spans="1:4" x14ac:dyDescent="0.25">
      <c r="A1824" s="83">
        <v>391</v>
      </c>
      <c r="B1824" s="83" t="s">
        <v>15529</v>
      </c>
      <c r="C1824" s="83"/>
      <c r="D1824" s="84"/>
    </row>
    <row r="1825" spans="1:4" x14ac:dyDescent="0.25">
      <c r="A1825" s="83">
        <v>39113</v>
      </c>
      <c r="B1825" s="83" t="s">
        <v>15530</v>
      </c>
      <c r="C1825" s="83" t="s">
        <v>225</v>
      </c>
      <c r="D1825" s="84">
        <v>170.8</v>
      </c>
    </row>
    <row r="1826" spans="1:4" x14ac:dyDescent="0.25">
      <c r="A1826" s="83">
        <v>39114</v>
      </c>
      <c r="B1826" s="83" t="s">
        <v>15531</v>
      </c>
      <c r="C1826" s="83" t="s">
        <v>225</v>
      </c>
      <c r="D1826" s="84">
        <v>46.63</v>
      </c>
    </row>
    <row r="1827" spans="1:4" x14ac:dyDescent="0.25">
      <c r="A1827" s="83">
        <v>39115</v>
      </c>
      <c r="B1827" s="83" t="s">
        <v>15532</v>
      </c>
      <c r="C1827" s="83" t="s">
        <v>225</v>
      </c>
      <c r="D1827" s="84">
        <v>197.29</v>
      </c>
    </row>
    <row r="1828" spans="1:4" x14ac:dyDescent="0.25">
      <c r="A1828" s="83">
        <v>39123</v>
      </c>
      <c r="B1828" s="83" t="s">
        <v>15533</v>
      </c>
      <c r="C1828" s="83" t="s">
        <v>206</v>
      </c>
      <c r="D1828" s="84">
        <v>11.16</v>
      </c>
    </row>
    <row r="1829" spans="1:4" x14ac:dyDescent="0.25">
      <c r="A1829" s="83">
        <v>39125</v>
      </c>
      <c r="B1829" s="83" t="s">
        <v>15534</v>
      </c>
      <c r="C1829" s="83" t="s">
        <v>206</v>
      </c>
      <c r="D1829" s="84">
        <v>31.82</v>
      </c>
    </row>
    <row r="1830" spans="1:4" x14ac:dyDescent="0.25">
      <c r="A1830" s="83">
        <v>39165</v>
      </c>
      <c r="B1830" s="83" t="s">
        <v>15535</v>
      </c>
      <c r="C1830" s="83" t="s">
        <v>225</v>
      </c>
      <c r="D1830" s="84">
        <v>217.75</v>
      </c>
    </row>
    <row r="1831" spans="1:4" x14ac:dyDescent="0.25">
      <c r="A1831" s="83">
        <v>395</v>
      </c>
      <c r="B1831" s="83" t="s">
        <v>15529</v>
      </c>
      <c r="C1831" s="83"/>
      <c r="D1831" s="84"/>
    </row>
    <row r="1832" spans="1:4" x14ac:dyDescent="0.25">
      <c r="A1832" s="83">
        <v>39515</v>
      </c>
      <c r="B1832" s="83" t="s">
        <v>15536</v>
      </c>
      <c r="C1832" s="83" t="s">
        <v>225</v>
      </c>
      <c r="D1832" s="84">
        <v>13.32</v>
      </c>
    </row>
    <row r="1833" spans="1:4" x14ac:dyDescent="0.25">
      <c r="A1833" s="83">
        <v>398</v>
      </c>
      <c r="B1833" s="83" t="s">
        <v>15537</v>
      </c>
      <c r="C1833" s="83"/>
      <c r="D1833" s="84"/>
    </row>
    <row r="1834" spans="1:4" x14ac:dyDescent="0.25">
      <c r="A1834" s="83">
        <v>39841</v>
      </c>
      <c r="B1834" s="83" t="s">
        <v>15538</v>
      </c>
      <c r="C1834" s="83" t="s">
        <v>184</v>
      </c>
      <c r="D1834" s="84">
        <v>271.56</v>
      </c>
    </row>
    <row r="1835" spans="1:4" x14ac:dyDescent="0.25">
      <c r="A1835" s="83">
        <v>4</v>
      </c>
      <c r="B1835" s="83" t="s">
        <v>15539</v>
      </c>
      <c r="C1835" s="83"/>
      <c r="D1835" s="84"/>
    </row>
    <row r="1836" spans="1:4" x14ac:dyDescent="0.25">
      <c r="A1836" s="83">
        <v>401</v>
      </c>
      <c r="B1836" s="83" t="s">
        <v>14899</v>
      </c>
      <c r="C1836" s="83"/>
      <c r="D1836" s="84"/>
    </row>
    <row r="1837" spans="1:4" x14ac:dyDescent="0.25">
      <c r="A1837" s="83">
        <v>40102</v>
      </c>
      <c r="B1837" s="83" t="s">
        <v>15540</v>
      </c>
      <c r="C1837" s="83" t="s">
        <v>225</v>
      </c>
      <c r="D1837" s="84">
        <v>2208.25</v>
      </c>
    </row>
    <row r="1838" spans="1:4" x14ac:dyDescent="0.25">
      <c r="A1838" s="83">
        <v>40140</v>
      </c>
      <c r="B1838" s="83" t="s">
        <v>15541</v>
      </c>
      <c r="C1838" s="83" t="s">
        <v>225</v>
      </c>
      <c r="D1838" s="84">
        <v>2900.73</v>
      </c>
    </row>
    <row r="1839" spans="1:4" x14ac:dyDescent="0.25">
      <c r="A1839" s="83">
        <v>402</v>
      </c>
      <c r="B1839" s="83" t="s">
        <v>15542</v>
      </c>
      <c r="C1839" s="83"/>
      <c r="D1839" s="84"/>
    </row>
    <row r="1840" spans="1:4" x14ac:dyDescent="0.25">
      <c r="A1840" s="83">
        <v>40211</v>
      </c>
      <c r="B1840" s="83" t="s">
        <v>15543</v>
      </c>
      <c r="C1840" s="83" t="s">
        <v>225</v>
      </c>
      <c r="D1840" s="84">
        <v>48.62</v>
      </c>
    </row>
    <row r="1841" spans="1:4" x14ac:dyDescent="0.25">
      <c r="A1841" s="83">
        <v>40264</v>
      </c>
      <c r="B1841" s="83" t="s">
        <v>15544</v>
      </c>
      <c r="C1841" s="83" t="s">
        <v>225</v>
      </c>
      <c r="D1841" s="84">
        <v>867.28</v>
      </c>
    </row>
    <row r="1842" spans="1:4" x14ac:dyDescent="0.25">
      <c r="A1842" s="83">
        <v>403</v>
      </c>
      <c r="B1842" s="83" t="s">
        <v>13922</v>
      </c>
      <c r="C1842" s="83"/>
      <c r="D1842" s="84"/>
    </row>
    <row r="1843" spans="1:4" x14ac:dyDescent="0.25">
      <c r="A1843" s="83">
        <v>40303</v>
      </c>
      <c r="B1843" s="83" t="s">
        <v>15545</v>
      </c>
      <c r="C1843" s="83" t="s">
        <v>225</v>
      </c>
      <c r="D1843" s="84">
        <v>65.209999999999994</v>
      </c>
    </row>
    <row r="1844" spans="1:4" x14ac:dyDescent="0.25">
      <c r="A1844" s="83">
        <v>40304</v>
      </c>
      <c r="B1844" s="83" t="s">
        <v>15546</v>
      </c>
      <c r="C1844" s="83" t="s">
        <v>225</v>
      </c>
      <c r="D1844" s="84">
        <v>89.49</v>
      </c>
    </row>
    <row r="1845" spans="1:4" x14ac:dyDescent="0.25">
      <c r="A1845" s="83">
        <v>40305</v>
      </c>
      <c r="B1845" s="83" t="s">
        <v>15547</v>
      </c>
      <c r="C1845" s="83" t="s">
        <v>225</v>
      </c>
      <c r="D1845" s="84">
        <v>106.3</v>
      </c>
    </row>
    <row r="1846" spans="1:4" x14ac:dyDescent="0.25">
      <c r="A1846" s="83">
        <v>40306</v>
      </c>
      <c r="B1846" s="83" t="s">
        <v>15548</v>
      </c>
      <c r="C1846" s="83" t="s">
        <v>225</v>
      </c>
      <c r="D1846" s="84">
        <v>21.54</v>
      </c>
    </row>
    <row r="1847" spans="1:4" x14ac:dyDescent="0.25">
      <c r="A1847" s="83">
        <v>404</v>
      </c>
      <c r="B1847" s="83" t="s">
        <v>15549</v>
      </c>
      <c r="C1847" s="83"/>
      <c r="D1847" s="84"/>
    </row>
    <row r="1848" spans="1:4" x14ac:dyDescent="0.25">
      <c r="A1848" s="83">
        <v>40401</v>
      </c>
      <c r="B1848" s="83" t="s">
        <v>15550</v>
      </c>
      <c r="C1848" s="83" t="s">
        <v>225</v>
      </c>
      <c r="D1848" s="84">
        <v>16.12</v>
      </c>
    </row>
    <row r="1849" spans="1:4" x14ac:dyDescent="0.25">
      <c r="A1849" s="83">
        <v>405</v>
      </c>
      <c r="B1849" s="83" t="s">
        <v>15551</v>
      </c>
      <c r="C1849" s="83"/>
      <c r="D1849" s="84"/>
    </row>
    <row r="1850" spans="1:4" x14ac:dyDescent="0.25">
      <c r="A1850" s="83">
        <v>40504</v>
      </c>
      <c r="B1850" s="83" t="s">
        <v>15552</v>
      </c>
      <c r="C1850" s="83" t="s">
        <v>225</v>
      </c>
      <c r="D1850" s="84">
        <v>37.67</v>
      </c>
    </row>
    <row r="1851" spans="1:4" x14ac:dyDescent="0.25">
      <c r="A1851" s="83">
        <v>40522</v>
      </c>
      <c r="B1851" s="83" t="s">
        <v>15553</v>
      </c>
      <c r="C1851" s="83" t="s">
        <v>225</v>
      </c>
      <c r="D1851" s="84">
        <v>8</v>
      </c>
    </row>
    <row r="1852" spans="1:4" x14ac:dyDescent="0.25">
      <c r="A1852" s="83">
        <v>40523</v>
      </c>
      <c r="B1852" s="83" t="s">
        <v>15554</v>
      </c>
      <c r="C1852" s="83" t="s">
        <v>225</v>
      </c>
      <c r="D1852" s="84">
        <v>5.38</v>
      </c>
    </row>
    <row r="1853" spans="1:4" x14ac:dyDescent="0.25">
      <c r="A1853" s="83">
        <v>40524</v>
      </c>
      <c r="B1853" s="83" t="s">
        <v>15555</v>
      </c>
      <c r="C1853" s="83" t="s">
        <v>225</v>
      </c>
      <c r="D1853" s="84">
        <v>4.71</v>
      </c>
    </row>
    <row r="1854" spans="1:4" x14ac:dyDescent="0.25">
      <c r="A1854" s="83">
        <v>406</v>
      </c>
      <c r="B1854" s="83" t="s">
        <v>15556</v>
      </c>
      <c r="C1854" s="83"/>
      <c r="D1854" s="84"/>
    </row>
    <row r="1855" spans="1:4" x14ac:dyDescent="0.25">
      <c r="A1855" s="83">
        <v>40612</v>
      </c>
      <c r="B1855" s="83" t="s">
        <v>15557</v>
      </c>
      <c r="C1855" s="83" t="s">
        <v>225</v>
      </c>
      <c r="D1855" s="84">
        <v>16.71</v>
      </c>
    </row>
    <row r="1856" spans="1:4" x14ac:dyDescent="0.25">
      <c r="A1856" s="83">
        <v>407</v>
      </c>
      <c r="B1856" s="83" t="s">
        <v>15558</v>
      </c>
      <c r="C1856" s="83"/>
      <c r="D1856" s="84"/>
    </row>
    <row r="1857" spans="1:4" x14ac:dyDescent="0.25">
      <c r="A1857" s="83">
        <v>40761</v>
      </c>
      <c r="B1857" s="83" t="s">
        <v>15559</v>
      </c>
      <c r="C1857" s="83" t="s">
        <v>225</v>
      </c>
      <c r="D1857" s="84">
        <v>521.08000000000004</v>
      </c>
    </row>
    <row r="1858" spans="1:4" x14ac:dyDescent="0.25">
      <c r="A1858" s="83">
        <v>409</v>
      </c>
      <c r="B1858" s="83" t="s">
        <v>13922</v>
      </c>
      <c r="C1858" s="83"/>
      <c r="D1858" s="84"/>
    </row>
    <row r="1859" spans="1:4" x14ac:dyDescent="0.25">
      <c r="A1859" s="83">
        <v>40974</v>
      </c>
      <c r="B1859" s="83" t="s">
        <v>15560</v>
      </c>
      <c r="C1859" s="83" t="s">
        <v>225</v>
      </c>
      <c r="D1859" s="84">
        <v>63.03</v>
      </c>
    </row>
    <row r="1860" spans="1:4" x14ac:dyDescent="0.25">
      <c r="A1860" s="83">
        <v>410</v>
      </c>
      <c r="B1860" s="83" t="s">
        <v>15561</v>
      </c>
      <c r="C1860" s="83"/>
      <c r="D1860" s="84"/>
    </row>
    <row r="1861" spans="1:4" x14ac:dyDescent="0.25">
      <c r="A1861" s="83">
        <v>41054</v>
      </c>
      <c r="B1861" s="83" t="s">
        <v>15562</v>
      </c>
      <c r="C1861" s="83" t="s">
        <v>225</v>
      </c>
      <c r="D1861" s="84">
        <v>31005.08</v>
      </c>
    </row>
    <row r="1862" spans="1:4" x14ac:dyDescent="0.25">
      <c r="A1862" s="83">
        <v>41055</v>
      </c>
      <c r="B1862" s="83" t="s">
        <v>15563</v>
      </c>
      <c r="C1862" s="83" t="s">
        <v>225</v>
      </c>
      <c r="D1862" s="84">
        <v>15137.05</v>
      </c>
    </row>
    <row r="1863" spans="1:4" x14ac:dyDescent="0.25">
      <c r="A1863" s="83">
        <v>41056</v>
      </c>
      <c r="B1863" s="83" t="s">
        <v>15564</v>
      </c>
      <c r="C1863" s="83" t="s">
        <v>225</v>
      </c>
      <c r="D1863" s="84">
        <v>23774</v>
      </c>
    </row>
    <row r="1864" spans="1:4" x14ac:dyDescent="0.25">
      <c r="A1864" s="83">
        <v>41058</v>
      </c>
      <c r="B1864" s="83" t="s">
        <v>15565</v>
      </c>
      <c r="C1864" s="83" t="s">
        <v>225</v>
      </c>
      <c r="D1864" s="84">
        <v>18869.04</v>
      </c>
    </row>
    <row r="1865" spans="1:4" x14ac:dyDescent="0.25">
      <c r="A1865" s="83">
        <v>411</v>
      </c>
      <c r="B1865" s="83" t="s">
        <v>15566</v>
      </c>
      <c r="C1865" s="83"/>
      <c r="D1865" s="84"/>
    </row>
    <row r="1866" spans="1:4" x14ac:dyDescent="0.25">
      <c r="A1866" s="83">
        <v>41106</v>
      </c>
      <c r="B1866" s="83" t="s">
        <v>15567</v>
      </c>
      <c r="C1866" s="83" t="s">
        <v>206</v>
      </c>
      <c r="D1866" s="84">
        <v>42.06</v>
      </c>
    </row>
    <row r="1867" spans="1:4" x14ac:dyDescent="0.25">
      <c r="A1867" s="83">
        <v>415</v>
      </c>
      <c r="B1867" s="83" t="s">
        <v>15568</v>
      </c>
      <c r="C1867" s="83"/>
      <c r="D1867" s="84"/>
    </row>
    <row r="1868" spans="1:4" x14ac:dyDescent="0.25">
      <c r="A1868" s="83">
        <v>41520</v>
      </c>
      <c r="B1868" s="83" t="s">
        <v>15569</v>
      </c>
      <c r="C1868" s="83" t="s">
        <v>225</v>
      </c>
      <c r="D1868" s="84">
        <v>1350.61</v>
      </c>
    </row>
    <row r="1869" spans="1:4" x14ac:dyDescent="0.25">
      <c r="A1869" s="83">
        <v>41528</v>
      </c>
      <c r="B1869" s="83" t="s">
        <v>15570</v>
      </c>
      <c r="C1869" s="83" t="s">
        <v>225</v>
      </c>
      <c r="D1869" s="84">
        <v>506.86</v>
      </c>
    </row>
    <row r="1870" spans="1:4" x14ac:dyDescent="0.25">
      <c r="A1870" s="83">
        <v>41530</v>
      </c>
      <c r="B1870" s="83" t="s">
        <v>15571</v>
      </c>
      <c r="C1870" s="83" t="s">
        <v>225</v>
      </c>
      <c r="D1870" s="84">
        <v>683.14</v>
      </c>
    </row>
    <row r="1871" spans="1:4" x14ac:dyDescent="0.25">
      <c r="A1871" s="83">
        <v>41533</v>
      </c>
      <c r="B1871" s="83" t="s">
        <v>15572</v>
      </c>
      <c r="C1871" s="83" t="s">
        <v>225</v>
      </c>
      <c r="D1871" s="84">
        <v>522.67999999999995</v>
      </c>
    </row>
    <row r="1872" spans="1:4" x14ac:dyDescent="0.25">
      <c r="A1872" s="83">
        <v>41536</v>
      </c>
      <c r="B1872" s="83" t="s">
        <v>15573</v>
      </c>
      <c r="C1872" s="83" t="s">
        <v>225</v>
      </c>
      <c r="D1872" s="84">
        <v>572.22</v>
      </c>
    </row>
    <row r="1873" spans="1:4" x14ac:dyDescent="0.25">
      <c r="A1873" s="83">
        <v>41537</v>
      </c>
      <c r="B1873" s="83" t="s">
        <v>15574</v>
      </c>
      <c r="C1873" s="83" t="s">
        <v>225</v>
      </c>
      <c r="D1873" s="84">
        <v>31.51</v>
      </c>
    </row>
    <row r="1874" spans="1:4" x14ac:dyDescent="0.25">
      <c r="A1874" s="83">
        <v>41542</v>
      </c>
      <c r="B1874" s="83" t="s">
        <v>15575</v>
      </c>
      <c r="C1874" s="83" t="s">
        <v>225</v>
      </c>
      <c r="D1874" s="84">
        <v>712.18</v>
      </c>
    </row>
    <row r="1875" spans="1:4" x14ac:dyDescent="0.25">
      <c r="A1875" s="83">
        <v>41569</v>
      </c>
      <c r="B1875" s="83" t="s">
        <v>15576</v>
      </c>
      <c r="C1875" s="83" t="s">
        <v>225</v>
      </c>
      <c r="D1875" s="84">
        <v>259.2</v>
      </c>
    </row>
    <row r="1876" spans="1:4" x14ac:dyDescent="0.25">
      <c r="A1876" s="83">
        <v>41579</v>
      </c>
      <c r="B1876" s="83" t="s">
        <v>15577</v>
      </c>
      <c r="C1876" s="83" t="s">
        <v>225</v>
      </c>
      <c r="D1876" s="84">
        <v>1289.6400000000001</v>
      </c>
    </row>
    <row r="1877" spans="1:4" x14ac:dyDescent="0.25">
      <c r="A1877" s="83">
        <v>41588</v>
      </c>
      <c r="B1877" s="83" t="s">
        <v>15578</v>
      </c>
      <c r="C1877" s="83" t="s">
        <v>225</v>
      </c>
      <c r="D1877" s="84">
        <v>3.57</v>
      </c>
    </row>
    <row r="1878" spans="1:4" x14ac:dyDescent="0.25">
      <c r="A1878" s="83">
        <v>416</v>
      </c>
      <c r="B1878" s="83" t="s">
        <v>15579</v>
      </c>
      <c r="C1878" s="83"/>
      <c r="D1878" s="84"/>
    </row>
    <row r="1879" spans="1:4" x14ac:dyDescent="0.25">
      <c r="A1879" s="83">
        <v>41667</v>
      </c>
      <c r="B1879" s="83" t="s">
        <v>15580</v>
      </c>
      <c r="C1879" s="83" t="s">
        <v>225</v>
      </c>
      <c r="D1879" s="84">
        <v>5.27</v>
      </c>
    </row>
    <row r="1880" spans="1:4" x14ac:dyDescent="0.25">
      <c r="A1880" s="83">
        <v>417</v>
      </c>
      <c r="B1880" s="83" t="s">
        <v>15579</v>
      </c>
      <c r="C1880" s="83"/>
      <c r="D1880" s="84"/>
    </row>
    <row r="1881" spans="1:4" x14ac:dyDescent="0.25">
      <c r="A1881" s="83">
        <v>41724</v>
      </c>
      <c r="B1881" s="83" t="s">
        <v>15581</v>
      </c>
      <c r="C1881" s="83" t="s">
        <v>225</v>
      </c>
      <c r="D1881" s="84">
        <v>445.07</v>
      </c>
    </row>
    <row r="1882" spans="1:4" x14ac:dyDescent="0.25">
      <c r="A1882" s="83">
        <v>41726</v>
      </c>
      <c r="B1882" s="83" t="s">
        <v>15582</v>
      </c>
      <c r="C1882" s="83" t="s">
        <v>225</v>
      </c>
      <c r="D1882" s="84">
        <v>528.42999999999995</v>
      </c>
    </row>
    <row r="1883" spans="1:4" x14ac:dyDescent="0.25">
      <c r="A1883" s="83">
        <v>418</v>
      </c>
      <c r="B1883" s="83" t="s">
        <v>15579</v>
      </c>
      <c r="C1883" s="83"/>
      <c r="D1883" s="84"/>
    </row>
    <row r="1884" spans="1:4" x14ac:dyDescent="0.25">
      <c r="A1884" s="83">
        <v>41815</v>
      </c>
      <c r="B1884" s="83" t="s">
        <v>15583</v>
      </c>
      <c r="C1884" s="83" t="s">
        <v>225</v>
      </c>
      <c r="D1884" s="84">
        <v>1228.19</v>
      </c>
    </row>
    <row r="1885" spans="1:4" x14ac:dyDescent="0.25">
      <c r="A1885" s="83">
        <v>41817</v>
      </c>
      <c r="B1885" s="83" t="s">
        <v>15584</v>
      </c>
      <c r="C1885" s="83" t="s">
        <v>225</v>
      </c>
      <c r="D1885" s="84">
        <v>1266.49</v>
      </c>
    </row>
    <row r="1886" spans="1:4" x14ac:dyDescent="0.25">
      <c r="A1886" s="83">
        <v>41821</v>
      </c>
      <c r="B1886" s="83" t="s">
        <v>15585</v>
      </c>
      <c r="C1886" s="83" t="s">
        <v>225</v>
      </c>
      <c r="D1886" s="84">
        <v>692.53</v>
      </c>
    </row>
    <row r="1887" spans="1:4" x14ac:dyDescent="0.25">
      <c r="A1887" s="83">
        <v>41860</v>
      </c>
      <c r="B1887" s="83" t="s">
        <v>15586</v>
      </c>
      <c r="C1887" s="83" t="s">
        <v>225</v>
      </c>
      <c r="D1887" s="84">
        <v>1349.94</v>
      </c>
    </row>
    <row r="1888" spans="1:4" x14ac:dyDescent="0.25">
      <c r="A1888" s="83">
        <v>41861</v>
      </c>
      <c r="B1888" s="83" t="s">
        <v>15587</v>
      </c>
      <c r="C1888" s="83" t="s">
        <v>225</v>
      </c>
      <c r="D1888" s="84">
        <v>103.1</v>
      </c>
    </row>
    <row r="1889" spans="1:4" x14ac:dyDescent="0.25">
      <c r="A1889" s="83">
        <v>41866</v>
      </c>
      <c r="B1889" s="83" t="s">
        <v>15588</v>
      </c>
      <c r="C1889" s="83" t="s">
        <v>225</v>
      </c>
      <c r="D1889" s="84">
        <v>178.81</v>
      </c>
    </row>
    <row r="1890" spans="1:4" x14ac:dyDescent="0.25">
      <c r="A1890" s="83">
        <v>419</v>
      </c>
      <c r="B1890" s="83" t="s">
        <v>15579</v>
      </c>
      <c r="C1890" s="83"/>
      <c r="D1890" s="84"/>
    </row>
    <row r="1891" spans="1:4" x14ac:dyDescent="0.25">
      <c r="A1891" s="83">
        <v>41962</v>
      </c>
      <c r="B1891" s="83" t="s">
        <v>15589</v>
      </c>
      <c r="C1891" s="83" t="s">
        <v>225</v>
      </c>
      <c r="D1891" s="84">
        <v>581.44000000000005</v>
      </c>
    </row>
    <row r="1892" spans="1:4" x14ac:dyDescent="0.25">
      <c r="A1892" s="83">
        <v>420</v>
      </c>
      <c r="B1892" s="83" t="s">
        <v>15590</v>
      </c>
      <c r="C1892" s="83"/>
      <c r="D1892" s="84"/>
    </row>
    <row r="1893" spans="1:4" x14ac:dyDescent="0.25">
      <c r="A1893" s="83">
        <v>42047</v>
      </c>
      <c r="B1893" s="83" t="s">
        <v>15591</v>
      </c>
      <c r="C1893" s="83" t="s">
        <v>206</v>
      </c>
      <c r="D1893" s="84">
        <v>610.48</v>
      </c>
    </row>
    <row r="1894" spans="1:4" x14ac:dyDescent="0.25">
      <c r="A1894" s="83">
        <v>42051</v>
      </c>
      <c r="B1894" s="83" t="s">
        <v>15592</v>
      </c>
      <c r="C1894" s="83" t="s">
        <v>206</v>
      </c>
      <c r="D1894" s="84">
        <v>69.92</v>
      </c>
    </row>
    <row r="1895" spans="1:4" x14ac:dyDescent="0.25">
      <c r="A1895" s="83">
        <v>42052</v>
      </c>
      <c r="B1895" s="83" t="s">
        <v>15593</v>
      </c>
      <c r="C1895" s="83" t="s">
        <v>206</v>
      </c>
      <c r="D1895" s="84">
        <v>129.71</v>
      </c>
    </row>
    <row r="1896" spans="1:4" x14ac:dyDescent="0.25">
      <c r="A1896" s="83">
        <v>42087</v>
      </c>
      <c r="B1896" s="83" t="s">
        <v>15594</v>
      </c>
      <c r="C1896" s="83" t="s">
        <v>225</v>
      </c>
      <c r="D1896" s="84">
        <v>99.58</v>
      </c>
    </row>
    <row r="1897" spans="1:4" x14ac:dyDescent="0.25">
      <c r="A1897" s="83">
        <v>42090</v>
      </c>
      <c r="B1897" s="83" t="s">
        <v>15595</v>
      </c>
      <c r="C1897" s="83" t="s">
        <v>206</v>
      </c>
      <c r="D1897" s="84">
        <v>89.03</v>
      </c>
    </row>
    <row r="1898" spans="1:4" x14ac:dyDescent="0.25">
      <c r="A1898" s="83">
        <v>42091</v>
      </c>
      <c r="B1898" s="83" t="s">
        <v>15596</v>
      </c>
      <c r="C1898" s="83" t="s">
        <v>225</v>
      </c>
      <c r="D1898" s="84">
        <v>19.25</v>
      </c>
    </row>
    <row r="1899" spans="1:4" x14ac:dyDescent="0.25">
      <c r="A1899" s="83">
        <v>423</v>
      </c>
      <c r="B1899" s="83" t="s">
        <v>15597</v>
      </c>
      <c r="C1899" s="83"/>
      <c r="D1899" s="84"/>
    </row>
    <row r="1900" spans="1:4" x14ac:dyDescent="0.25">
      <c r="A1900" s="83">
        <v>42301</v>
      </c>
      <c r="B1900" s="83" t="s">
        <v>15598</v>
      </c>
      <c r="C1900" s="83" t="s">
        <v>225</v>
      </c>
      <c r="D1900" s="84">
        <v>13.91</v>
      </c>
    </row>
    <row r="1901" spans="1:4" x14ac:dyDescent="0.25">
      <c r="A1901" s="83">
        <v>42302</v>
      </c>
      <c r="B1901" s="83" t="s">
        <v>15599</v>
      </c>
      <c r="C1901" s="83" t="s">
        <v>225</v>
      </c>
      <c r="D1901" s="84">
        <v>14.03</v>
      </c>
    </row>
    <row r="1902" spans="1:4" x14ac:dyDescent="0.25">
      <c r="A1902" s="83">
        <v>42303</v>
      </c>
      <c r="B1902" s="83" t="s">
        <v>15600</v>
      </c>
      <c r="C1902" s="83" t="s">
        <v>225</v>
      </c>
      <c r="D1902" s="84">
        <v>16.2</v>
      </c>
    </row>
    <row r="1903" spans="1:4" x14ac:dyDescent="0.25">
      <c r="A1903" s="83">
        <v>425</v>
      </c>
      <c r="B1903" s="83" t="s">
        <v>15601</v>
      </c>
      <c r="C1903" s="83"/>
      <c r="D1903" s="84"/>
    </row>
    <row r="1904" spans="1:4" x14ac:dyDescent="0.25">
      <c r="A1904" s="83">
        <v>42501</v>
      </c>
      <c r="B1904" s="83" t="s">
        <v>15602</v>
      </c>
      <c r="C1904" s="83" t="s">
        <v>206</v>
      </c>
      <c r="D1904" s="84">
        <v>3.56</v>
      </c>
    </row>
    <row r="1905" spans="1:4" x14ac:dyDescent="0.25">
      <c r="A1905" s="83">
        <v>42502</v>
      </c>
      <c r="B1905" s="83" t="s">
        <v>15603</v>
      </c>
      <c r="C1905" s="83" t="s">
        <v>206</v>
      </c>
      <c r="D1905" s="84">
        <v>4.26</v>
      </c>
    </row>
    <row r="1906" spans="1:4" x14ac:dyDescent="0.25">
      <c r="A1906" s="83">
        <v>42503</v>
      </c>
      <c r="B1906" s="83" t="s">
        <v>15604</v>
      </c>
      <c r="C1906" s="83" t="s">
        <v>206</v>
      </c>
      <c r="D1906" s="84">
        <v>6.23</v>
      </c>
    </row>
    <row r="1907" spans="1:4" x14ac:dyDescent="0.25">
      <c r="A1907" s="83">
        <v>42504</v>
      </c>
      <c r="B1907" s="83" t="s">
        <v>15605</v>
      </c>
      <c r="C1907" s="83" t="s">
        <v>206</v>
      </c>
      <c r="D1907" s="84">
        <v>9.91</v>
      </c>
    </row>
    <row r="1908" spans="1:4" x14ac:dyDescent="0.25">
      <c r="A1908" s="83">
        <v>42505</v>
      </c>
      <c r="B1908" s="83" t="s">
        <v>15606</v>
      </c>
      <c r="C1908" s="83" t="s">
        <v>206</v>
      </c>
      <c r="D1908" s="84">
        <v>12.55</v>
      </c>
    </row>
    <row r="1909" spans="1:4" x14ac:dyDescent="0.25">
      <c r="A1909" s="83">
        <v>42506</v>
      </c>
      <c r="B1909" s="83" t="s">
        <v>15607</v>
      </c>
      <c r="C1909" s="83" t="s">
        <v>206</v>
      </c>
      <c r="D1909" s="84">
        <v>15.5</v>
      </c>
    </row>
    <row r="1910" spans="1:4" x14ac:dyDescent="0.25">
      <c r="A1910" s="83">
        <v>42508</v>
      </c>
      <c r="B1910" s="83" t="s">
        <v>15608</v>
      </c>
      <c r="C1910" s="83" t="s">
        <v>206</v>
      </c>
      <c r="D1910" s="84">
        <v>33.46</v>
      </c>
    </row>
    <row r="1911" spans="1:4" x14ac:dyDescent="0.25">
      <c r="A1911" s="83">
        <v>42509</v>
      </c>
      <c r="B1911" s="83" t="s">
        <v>15609</v>
      </c>
      <c r="C1911" s="83" t="s">
        <v>206</v>
      </c>
      <c r="D1911" s="84">
        <v>57.07</v>
      </c>
    </row>
    <row r="1912" spans="1:4" x14ac:dyDescent="0.25">
      <c r="A1912" s="83">
        <v>42511</v>
      </c>
      <c r="B1912" s="83" t="s">
        <v>15610</v>
      </c>
      <c r="C1912" s="83" t="s">
        <v>225</v>
      </c>
      <c r="D1912" s="84">
        <v>4.66</v>
      </c>
    </row>
    <row r="1913" spans="1:4" x14ac:dyDescent="0.25">
      <c r="A1913" s="83">
        <v>42521</v>
      </c>
      <c r="B1913" s="83" t="s">
        <v>15611</v>
      </c>
      <c r="C1913" s="83" t="s">
        <v>225</v>
      </c>
      <c r="D1913" s="84">
        <v>1.89</v>
      </c>
    </row>
    <row r="1914" spans="1:4" x14ac:dyDescent="0.25">
      <c r="A1914" s="83">
        <v>42529</v>
      </c>
      <c r="B1914" s="83" t="s">
        <v>15612</v>
      </c>
      <c r="C1914" s="83" t="s">
        <v>206</v>
      </c>
      <c r="D1914" s="84">
        <v>6.23</v>
      </c>
    </row>
    <row r="1915" spans="1:4" x14ac:dyDescent="0.25">
      <c r="A1915" s="83">
        <v>42530</v>
      </c>
      <c r="B1915" s="83" t="s">
        <v>15613</v>
      </c>
      <c r="C1915" s="83" t="s">
        <v>225</v>
      </c>
      <c r="D1915" s="84">
        <v>51.42</v>
      </c>
    </row>
    <row r="1916" spans="1:4" x14ac:dyDescent="0.25">
      <c r="A1916" s="83">
        <v>42535</v>
      </c>
      <c r="B1916" s="83" t="s">
        <v>15614</v>
      </c>
      <c r="C1916" s="83" t="s">
        <v>206</v>
      </c>
      <c r="D1916" s="84">
        <v>4.68</v>
      </c>
    </row>
    <row r="1917" spans="1:4" x14ac:dyDescent="0.25">
      <c r="A1917" s="83">
        <v>42546</v>
      </c>
      <c r="B1917" s="83" t="s">
        <v>15615</v>
      </c>
      <c r="C1917" s="83" t="s">
        <v>206</v>
      </c>
      <c r="D1917" s="84">
        <v>9.75</v>
      </c>
    </row>
    <row r="1918" spans="1:4" x14ac:dyDescent="0.25">
      <c r="A1918" s="83">
        <v>42548</v>
      </c>
      <c r="B1918" s="83" t="s">
        <v>15616</v>
      </c>
      <c r="C1918" s="83" t="s">
        <v>206</v>
      </c>
      <c r="D1918" s="84">
        <v>168.17</v>
      </c>
    </row>
    <row r="1919" spans="1:4" x14ac:dyDescent="0.25">
      <c r="A1919" s="83">
        <v>42552</v>
      </c>
      <c r="B1919" s="83" t="s">
        <v>15617</v>
      </c>
      <c r="C1919" s="83" t="s">
        <v>225</v>
      </c>
      <c r="D1919" s="84">
        <v>4</v>
      </c>
    </row>
    <row r="1920" spans="1:4" x14ac:dyDescent="0.25">
      <c r="A1920" s="83">
        <v>42558</v>
      </c>
      <c r="B1920" s="83" t="s">
        <v>15618</v>
      </c>
      <c r="C1920" s="83" t="s">
        <v>225</v>
      </c>
      <c r="D1920" s="84">
        <v>9.3000000000000007</v>
      </c>
    </row>
    <row r="1921" spans="1:4" x14ac:dyDescent="0.25">
      <c r="A1921" s="83">
        <v>42565</v>
      </c>
      <c r="B1921" s="83" t="s">
        <v>15619</v>
      </c>
      <c r="C1921" s="83" t="s">
        <v>206</v>
      </c>
      <c r="D1921" s="84">
        <v>3.06</v>
      </c>
    </row>
    <row r="1922" spans="1:4" x14ac:dyDescent="0.25">
      <c r="A1922" s="83">
        <v>42588</v>
      </c>
      <c r="B1922" s="83" t="s">
        <v>15620</v>
      </c>
      <c r="C1922" s="83" t="s">
        <v>206</v>
      </c>
      <c r="D1922" s="84">
        <v>3.85</v>
      </c>
    </row>
    <row r="1923" spans="1:4" x14ac:dyDescent="0.25">
      <c r="A1923" s="83">
        <v>426</v>
      </c>
      <c r="B1923" s="83" t="s">
        <v>15621</v>
      </c>
      <c r="C1923" s="83"/>
      <c r="D1923" s="84"/>
    </row>
    <row r="1924" spans="1:4" x14ac:dyDescent="0.25">
      <c r="A1924" s="83">
        <v>42636</v>
      </c>
      <c r="B1924" s="83" t="s">
        <v>15622</v>
      </c>
      <c r="C1924" s="83" t="s">
        <v>206</v>
      </c>
      <c r="D1924" s="84">
        <v>29.88</v>
      </c>
    </row>
    <row r="1925" spans="1:4" x14ac:dyDescent="0.25">
      <c r="A1925" s="83">
        <v>42673</v>
      </c>
      <c r="B1925" s="83" t="s">
        <v>15623</v>
      </c>
      <c r="C1925" s="83" t="s">
        <v>206</v>
      </c>
      <c r="D1925" s="84">
        <v>4.5199999999999996</v>
      </c>
    </row>
    <row r="1926" spans="1:4" x14ac:dyDescent="0.25">
      <c r="A1926" s="83">
        <v>42674</v>
      </c>
      <c r="B1926" s="83" t="s">
        <v>15624</v>
      </c>
      <c r="C1926" s="83" t="s">
        <v>206</v>
      </c>
      <c r="D1926" s="84">
        <v>5.69</v>
      </c>
    </row>
    <row r="1927" spans="1:4" x14ac:dyDescent="0.25">
      <c r="A1927" s="83">
        <v>42690</v>
      </c>
      <c r="B1927" s="83" t="s">
        <v>15625</v>
      </c>
      <c r="C1927" s="83" t="s">
        <v>206</v>
      </c>
      <c r="D1927" s="84">
        <v>12.66</v>
      </c>
    </row>
    <row r="1928" spans="1:4" x14ac:dyDescent="0.25">
      <c r="A1928" s="83">
        <v>427</v>
      </c>
      <c r="B1928" s="83" t="s">
        <v>15626</v>
      </c>
      <c r="C1928" s="83"/>
      <c r="D1928" s="84"/>
    </row>
    <row r="1929" spans="1:4" x14ac:dyDescent="0.25">
      <c r="A1929" s="83">
        <v>42701</v>
      </c>
      <c r="B1929" s="83" t="s">
        <v>15627</v>
      </c>
      <c r="C1929" s="83" t="s">
        <v>206</v>
      </c>
      <c r="D1929" s="84">
        <v>9.4</v>
      </c>
    </row>
    <row r="1930" spans="1:4" x14ac:dyDescent="0.25">
      <c r="A1930" s="83">
        <v>42717</v>
      </c>
      <c r="B1930" s="83" t="s">
        <v>15628</v>
      </c>
      <c r="C1930" s="83" t="s">
        <v>206</v>
      </c>
      <c r="D1930" s="84">
        <v>3.53</v>
      </c>
    </row>
    <row r="1931" spans="1:4" x14ac:dyDescent="0.25">
      <c r="A1931" s="83">
        <v>429</v>
      </c>
      <c r="B1931" s="83" t="s">
        <v>15629</v>
      </c>
      <c r="C1931" s="83"/>
      <c r="D1931" s="84"/>
    </row>
    <row r="1932" spans="1:4" x14ac:dyDescent="0.25">
      <c r="A1932" s="83">
        <v>42906</v>
      </c>
      <c r="B1932" s="83" t="s">
        <v>15630</v>
      </c>
      <c r="C1932" s="83" t="s">
        <v>225</v>
      </c>
      <c r="D1932" s="84">
        <v>6.2</v>
      </c>
    </row>
    <row r="1933" spans="1:4" x14ac:dyDescent="0.25">
      <c r="A1933" s="83">
        <v>430</v>
      </c>
      <c r="B1933" s="83" t="s">
        <v>254</v>
      </c>
      <c r="C1933" s="83"/>
      <c r="D1933" s="84"/>
    </row>
    <row r="1934" spans="1:4" x14ac:dyDescent="0.25">
      <c r="A1934" s="83">
        <v>43004</v>
      </c>
      <c r="B1934" s="83" t="s">
        <v>15631</v>
      </c>
      <c r="C1934" s="83" t="s">
        <v>206</v>
      </c>
      <c r="D1934" s="84">
        <v>1.65</v>
      </c>
    </row>
    <row r="1935" spans="1:4" x14ac:dyDescent="0.25">
      <c r="A1935" s="83">
        <v>43005</v>
      </c>
      <c r="B1935" s="83" t="s">
        <v>15632</v>
      </c>
      <c r="C1935" s="83" t="s">
        <v>206</v>
      </c>
      <c r="D1935" s="84">
        <v>2.78</v>
      </c>
    </row>
    <row r="1936" spans="1:4" x14ac:dyDescent="0.25">
      <c r="A1936" s="83">
        <v>43006</v>
      </c>
      <c r="B1936" s="83" t="s">
        <v>15633</v>
      </c>
      <c r="C1936" s="83" t="s">
        <v>206</v>
      </c>
      <c r="D1936" s="84">
        <v>4.51</v>
      </c>
    </row>
    <row r="1937" spans="1:4" x14ac:dyDescent="0.25">
      <c r="A1937" s="83">
        <v>43007</v>
      </c>
      <c r="B1937" s="83" t="s">
        <v>15634</v>
      </c>
      <c r="C1937" s="83" t="s">
        <v>206</v>
      </c>
      <c r="D1937" s="84">
        <v>6.36</v>
      </c>
    </row>
    <row r="1938" spans="1:4" x14ac:dyDescent="0.25">
      <c r="A1938" s="83">
        <v>43009</v>
      </c>
      <c r="B1938" s="83" t="s">
        <v>15635</v>
      </c>
      <c r="C1938" s="83" t="s">
        <v>206</v>
      </c>
      <c r="D1938" s="84">
        <v>115.51</v>
      </c>
    </row>
    <row r="1939" spans="1:4" x14ac:dyDescent="0.25">
      <c r="A1939" s="83">
        <v>43015</v>
      </c>
      <c r="B1939" s="83" t="s">
        <v>15636</v>
      </c>
      <c r="C1939" s="83" t="s">
        <v>206</v>
      </c>
      <c r="D1939" s="84">
        <v>19.190000000000001</v>
      </c>
    </row>
    <row r="1940" spans="1:4" x14ac:dyDescent="0.25">
      <c r="A1940" s="83">
        <v>43016</v>
      </c>
      <c r="B1940" s="83" t="s">
        <v>15637</v>
      </c>
      <c r="C1940" s="83" t="s">
        <v>206</v>
      </c>
      <c r="D1940" s="84">
        <v>26.03</v>
      </c>
    </row>
    <row r="1941" spans="1:4" x14ac:dyDescent="0.25">
      <c r="A1941" s="83">
        <v>43023</v>
      </c>
      <c r="B1941" s="83" t="s">
        <v>15638</v>
      </c>
      <c r="C1941" s="83" t="s">
        <v>206</v>
      </c>
      <c r="D1941" s="84">
        <v>223.12</v>
      </c>
    </row>
    <row r="1942" spans="1:4" x14ac:dyDescent="0.25">
      <c r="A1942" s="83">
        <v>43036</v>
      </c>
      <c r="B1942" s="83" t="s">
        <v>15639</v>
      </c>
      <c r="C1942" s="83" t="s">
        <v>206</v>
      </c>
      <c r="D1942" s="84">
        <v>8.5</v>
      </c>
    </row>
    <row r="1943" spans="1:4" x14ac:dyDescent="0.25">
      <c r="A1943" s="83">
        <v>43038</v>
      </c>
      <c r="B1943" s="83" t="s">
        <v>15640</v>
      </c>
      <c r="C1943" s="83" t="s">
        <v>206</v>
      </c>
      <c r="D1943" s="84">
        <v>21.48</v>
      </c>
    </row>
    <row r="1944" spans="1:4" x14ac:dyDescent="0.25">
      <c r="A1944" s="83">
        <v>43039</v>
      </c>
      <c r="B1944" s="83" t="s">
        <v>15641</v>
      </c>
      <c r="C1944" s="83" t="s">
        <v>206</v>
      </c>
      <c r="D1944" s="84">
        <v>13.45</v>
      </c>
    </row>
    <row r="1945" spans="1:4" x14ac:dyDescent="0.25">
      <c r="A1945" s="83">
        <v>43040</v>
      </c>
      <c r="B1945" s="83" t="s">
        <v>15642</v>
      </c>
      <c r="C1945" s="83" t="s">
        <v>206</v>
      </c>
      <c r="D1945" s="84">
        <v>29.36</v>
      </c>
    </row>
    <row r="1946" spans="1:4" x14ac:dyDescent="0.25">
      <c r="A1946" s="83">
        <v>43041</v>
      </c>
      <c r="B1946" s="83" t="s">
        <v>15643</v>
      </c>
      <c r="C1946" s="83" t="s">
        <v>206</v>
      </c>
      <c r="D1946" s="84">
        <v>41.76</v>
      </c>
    </row>
    <row r="1947" spans="1:4" x14ac:dyDescent="0.25">
      <c r="A1947" s="83">
        <v>43044</v>
      </c>
      <c r="B1947" s="83" t="s">
        <v>15644</v>
      </c>
      <c r="C1947" s="83" t="s">
        <v>206</v>
      </c>
      <c r="D1947" s="84">
        <v>62.25</v>
      </c>
    </row>
    <row r="1948" spans="1:4" x14ac:dyDescent="0.25">
      <c r="A1948" s="83">
        <v>43055</v>
      </c>
      <c r="B1948" s="83" t="s">
        <v>15645</v>
      </c>
      <c r="C1948" s="83" t="s">
        <v>206</v>
      </c>
      <c r="D1948" s="84">
        <v>24.18</v>
      </c>
    </row>
    <row r="1949" spans="1:4" x14ac:dyDescent="0.25">
      <c r="A1949" s="83">
        <v>43059</v>
      </c>
      <c r="B1949" s="83" t="s">
        <v>15646</v>
      </c>
      <c r="C1949" s="83" t="s">
        <v>206</v>
      </c>
      <c r="D1949" s="84">
        <v>19.239999999999998</v>
      </c>
    </row>
    <row r="1950" spans="1:4" x14ac:dyDescent="0.25">
      <c r="A1950" s="83">
        <v>431</v>
      </c>
      <c r="B1950" s="83" t="s">
        <v>15647</v>
      </c>
      <c r="C1950" s="83"/>
      <c r="D1950" s="84"/>
    </row>
    <row r="1951" spans="1:4" x14ac:dyDescent="0.25">
      <c r="A1951" s="83">
        <v>43113</v>
      </c>
      <c r="B1951" s="83" t="s">
        <v>15648</v>
      </c>
      <c r="C1951" s="83" t="s">
        <v>206</v>
      </c>
      <c r="D1951" s="84">
        <v>71.37</v>
      </c>
    </row>
    <row r="1952" spans="1:4" x14ac:dyDescent="0.25">
      <c r="A1952" s="83">
        <v>43127</v>
      </c>
      <c r="B1952" s="83" t="s">
        <v>15649</v>
      </c>
      <c r="C1952" s="83" t="s">
        <v>206</v>
      </c>
      <c r="D1952" s="84">
        <v>2.67</v>
      </c>
    </row>
    <row r="1953" spans="1:4" x14ac:dyDescent="0.25">
      <c r="A1953" s="83">
        <v>43137</v>
      </c>
      <c r="B1953" s="83" t="s">
        <v>15650</v>
      </c>
      <c r="C1953" s="83" t="s">
        <v>206</v>
      </c>
      <c r="D1953" s="84">
        <v>81.33</v>
      </c>
    </row>
    <row r="1954" spans="1:4" x14ac:dyDescent="0.25">
      <c r="A1954" s="83">
        <v>43149</v>
      </c>
      <c r="B1954" s="83" t="s">
        <v>15651</v>
      </c>
      <c r="C1954" s="83" t="s">
        <v>206</v>
      </c>
      <c r="D1954" s="84">
        <v>21.62</v>
      </c>
    </row>
    <row r="1955" spans="1:4" x14ac:dyDescent="0.25">
      <c r="A1955" s="83">
        <v>43150</v>
      </c>
      <c r="B1955" s="83" t="s">
        <v>15652</v>
      </c>
      <c r="C1955" s="83" t="s">
        <v>206</v>
      </c>
      <c r="D1955" s="84">
        <v>79.959999999999994</v>
      </c>
    </row>
    <row r="1956" spans="1:4" x14ac:dyDescent="0.25">
      <c r="A1956" s="83">
        <v>43160</v>
      </c>
      <c r="B1956" s="83" t="s">
        <v>15653</v>
      </c>
      <c r="C1956" s="83" t="s">
        <v>206</v>
      </c>
      <c r="D1956" s="84">
        <v>31.04</v>
      </c>
    </row>
    <row r="1957" spans="1:4" x14ac:dyDescent="0.25">
      <c r="A1957" s="83">
        <v>43174</v>
      </c>
      <c r="B1957" s="83" t="s">
        <v>15654</v>
      </c>
      <c r="C1957" s="83" t="s">
        <v>206</v>
      </c>
      <c r="D1957" s="84">
        <v>41.23</v>
      </c>
    </row>
    <row r="1958" spans="1:4" x14ac:dyDescent="0.25">
      <c r="A1958" s="83">
        <v>43175</v>
      </c>
      <c r="B1958" s="83" t="s">
        <v>15655</v>
      </c>
      <c r="C1958" s="83" t="s">
        <v>206</v>
      </c>
      <c r="D1958" s="84">
        <v>7.67</v>
      </c>
    </row>
    <row r="1959" spans="1:4" x14ac:dyDescent="0.25">
      <c r="A1959" s="83">
        <v>43180</v>
      </c>
      <c r="B1959" s="83" t="s">
        <v>15656</v>
      </c>
      <c r="C1959" s="83" t="s">
        <v>206</v>
      </c>
      <c r="D1959" s="84">
        <v>12.93</v>
      </c>
    </row>
    <row r="1960" spans="1:4" x14ac:dyDescent="0.25">
      <c r="A1960" s="83">
        <v>43188</v>
      </c>
      <c r="B1960" s="83" t="s">
        <v>15657</v>
      </c>
      <c r="C1960" s="83" t="s">
        <v>206</v>
      </c>
      <c r="D1960" s="84">
        <v>17.27</v>
      </c>
    </row>
    <row r="1961" spans="1:4" x14ac:dyDescent="0.25">
      <c r="A1961" s="83">
        <v>43190</v>
      </c>
      <c r="B1961" s="83" t="s">
        <v>15658</v>
      </c>
      <c r="C1961" s="83" t="s">
        <v>206</v>
      </c>
      <c r="D1961" s="84">
        <v>56.55</v>
      </c>
    </row>
    <row r="1962" spans="1:4" x14ac:dyDescent="0.25">
      <c r="A1962" s="83">
        <v>43193</v>
      </c>
      <c r="B1962" s="83" t="s">
        <v>15659</v>
      </c>
      <c r="C1962" s="83" t="s">
        <v>206</v>
      </c>
      <c r="D1962" s="84">
        <v>11.34</v>
      </c>
    </row>
    <row r="1963" spans="1:4" x14ac:dyDescent="0.25">
      <c r="A1963" s="83">
        <v>43194</v>
      </c>
      <c r="B1963" s="83" t="s">
        <v>15660</v>
      </c>
      <c r="C1963" s="83" t="s">
        <v>206</v>
      </c>
      <c r="D1963" s="84">
        <v>291.42</v>
      </c>
    </row>
    <row r="1964" spans="1:4" x14ac:dyDescent="0.25">
      <c r="A1964" s="83">
        <v>43199</v>
      </c>
      <c r="B1964" s="83" t="s">
        <v>15661</v>
      </c>
      <c r="C1964" s="83" t="s">
        <v>206</v>
      </c>
      <c r="D1964" s="84">
        <v>168.47</v>
      </c>
    </row>
    <row r="1965" spans="1:4" x14ac:dyDescent="0.25">
      <c r="A1965" s="83">
        <v>432</v>
      </c>
      <c r="B1965" s="83" t="s">
        <v>15647</v>
      </c>
      <c r="C1965" s="83"/>
      <c r="D1965" s="84"/>
    </row>
    <row r="1966" spans="1:4" x14ac:dyDescent="0.25">
      <c r="A1966" s="83">
        <v>43204</v>
      </c>
      <c r="B1966" s="83" t="s">
        <v>15662</v>
      </c>
      <c r="C1966" s="83" t="s">
        <v>206</v>
      </c>
      <c r="D1966" s="84">
        <v>88.64</v>
      </c>
    </row>
    <row r="1967" spans="1:4" x14ac:dyDescent="0.25">
      <c r="A1967" s="83">
        <v>43205</v>
      </c>
      <c r="B1967" s="83" t="s">
        <v>15663</v>
      </c>
      <c r="C1967" s="83" t="s">
        <v>206</v>
      </c>
      <c r="D1967" s="84">
        <v>3.85</v>
      </c>
    </row>
    <row r="1968" spans="1:4" x14ac:dyDescent="0.25">
      <c r="A1968" s="83">
        <v>43206</v>
      </c>
      <c r="B1968" s="83" t="s">
        <v>15664</v>
      </c>
      <c r="C1968" s="83" t="s">
        <v>206</v>
      </c>
      <c r="D1968" s="84">
        <v>5.78</v>
      </c>
    </row>
    <row r="1969" spans="1:4" x14ac:dyDescent="0.25">
      <c r="A1969" s="83">
        <v>43236</v>
      </c>
      <c r="B1969" s="83" t="s">
        <v>15665</v>
      </c>
      <c r="C1969" s="83" t="s">
        <v>206</v>
      </c>
      <c r="D1969" s="84">
        <v>146</v>
      </c>
    </row>
    <row r="1970" spans="1:4" x14ac:dyDescent="0.25">
      <c r="A1970" s="83">
        <v>43243</v>
      </c>
      <c r="B1970" s="83" t="s">
        <v>15666</v>
      </c>
      <c r="C1970" s="83" t="s">
        <v>260</v>
      </c>
      <c r="D1970" s="84">
        <v>101.57</v>
      </c>
    </row>
    <row r="1971" spans="1:4" x14ac:dyDescent="0.25">
      <c r="A1971" s="83">
        <v>43253</v>
      </c>
      <c r="B1971" s="83" t="s">
        <v>15667</v>
      </c>
      <c r="C1971" s="83" t="s">
        <v>206</v>
      </c>
      <c r="D1971" s="84">
        <v>367.15</v>
      </c>
    </row>
    <row r="1972" spans="1:4" x14ac:dyDescent="0.25">
      <c r="A1972" s="83">
        <v>43287</v>
      </c>
      <c r="B1972" s="83" t="s">
        <v>15668</v>
      </c>
      <c r="C1972" s="83" t="s">
        <v>206</v>
      </c>
      <c r="D1972" s="84">
        <v>4.28</v>
      </c>
    </row>
    <row r="1973" spans="1:4" x14ac:dyDescent="0.25">
      <c r="A1973" s="83">
        <v>433</v>
      </c>
      <c r="B1973" s="83" t="s">
        <v>15669</v>
      </c>
      <c r="C1973" s="83"/>
      <c r="D1973" s="84"/>
    </row>
    <row r="1974" spans="1:4" x14ac:dyDescent="0.25">
      <c r="A1974" s="83">
        <v>43387</v>
      </c>
      <c r="B1974" s="83" t="s">
        <v>15670</v>
      </c>
      <c r="C1974" s="83" t="s">
        <v>206</v>
      </c>
      <c r="D1974" s="84">
        <v>16.22</v>
      </c>
    </row>
    <row r="1975" spans="1:4" x14ac:dyDescent="0.25">
      <c r="A1975" s="83">
        <v>434</v>
      </c>
      <c r="B1975" s="83" t="s">
        <v>15671</v>
      </c>
      <c r="C1975" s="83"/>
      <c r="D1975" s="84"/>
    </row>
    <row r="1976" spans="1:4" x14ac:dyDescent="0.25">
      <c r="A1976" s="83">
        <v>43406</v>
      </c>
      <c r="B1976" s="83" t="s">
        <v>15672</v>
      </c>
      <c r="C1976" s="83" t="s">
        <v>206</v>
      </c>
      <c r="D1976" s="84">
        <v>8.3000000000000007</v>
      </c>
    </row>
    <row r="1977" spans="1:4" x14ac:dyDescent="0.25">
      <c r="A1977" s="83">
        <v>43441</v>
      </c>
      <c r="B1977" s="83" t="s">
        <v>15673</v>
      </c>
      <c r="C1977" s="83" t="s">
        <v>206</v>
      </c>
      <c r="D1977" s="84">
        <v>2.08</v>
      </c>
    </row>
    <row r="1978" spans="1:4" x14ac:dyDescent="0.25">
      <c r="A1978" s="83">
        <v>43496</v>
      </c>
      <c r="B1978" s="83" t="s">
        <v>15674</v>
      </c>
      <c r="C1978" s="83" t="s">
        <v>206</v>
      </c>
      <c r="D1978" s="84">
        <v>11.45</v>
      </c>
    </row>
    <row r="1979" spans="1:4" x14ac:dyDescent="0.25">
      <c r="A1979" s="83">
        <v>437</v>
      </c>
      <c r="B1979" s="83" t="s">
        <v>15356</v>
      </c>
      <c r="C1979" s="83"/>
      <c r="D1979" s="84"/>
    </row>
    <row r="1980" spans="1:4" x14ac:dyDescent="0.25">
      <c r="A1980" s="83">
        <v>43702</v>
      </c>
      <c r="B1980" s="83" t="s">
        <v>15675</v>
      </c>
      <c r="C1980" s="83" t="s">
        <v>225</v>
      </c>
      <c r="D1980" s="84">
        <v>6.7</v>
      </c>
    </row>
    <row r="1981" spans="1:4" x14ac:dyDescent="0.25">
      <c r="A1981" s="83">
        <v>43792</v>
      </c>
      <c r="B1981" s="83" t="s">
        <v>15676</v>
      </c>
      <c r="C1981" s="83" t="s">
        <v>225</v>
      </c>
      <c r="D1981" s="84">
        <v>7.06</v>
      </c>
    </row>
    <row r="1982" spans="1:4" x14ac:dyDescent="0.25">
      <c r="A1982" s="83">
        <v>43795</v>
      </c>
      <c r="B1982" s="83" t="s">
        <v>15677</v>
      </c>
      <c r="C1982" s="83" t="s">
        <v>225</v>
      </c>
      <c r="D1982" s="84">
        <v>4.51</v>
      </c>
    </row>
    <row r="1983" spans="1:4" x14ac:dyDescent="0.25">
      <c r="A1983" s="83">
        <v>438</v>
      </c>
      <c r="B1983" s="83" t="s">
        <v>15579</v>
      </c>
      <c r="C1983" s="83"/>
      <c r="D1983" s="84"/>
    </row>
    <row r="1984" spans="1:4" x14ac:dyDescent="0.25">
      <c r="A1984" s="83">
        <v>43807</v>
      </c>
      <c r="B1984" s="83" t="s">
        <v>15678</v>
      </c>
      <c r="C1984" s="83" t="s">
        <v>225</v>
      </c>
      <c r="D1984" s="84">
        <v>775.99</v>
      </c>
    </row>
    <row r="1985" spans="1:4" x14ac:dyDescent="0.25">
      <c r="A1985" s="83">
        <v>43835</v>
      </c>
      <c r="B1985" s="83" t="s">
        <v>15679</v>
      </c>
      <c r="C1985" s="83" t="s">
        <v>225</v>
      </c>
      <c r="D1985" s="84">
        <v>97.88</v>
      </c>
    </row>
    <row r="1986" spans="1:4" x14ac:dyDescent="0.25">
      <c r="A1986" s="83">
        <v>43836</v>
      </c>
      <c r="B1986" s="83" t="s">
        <v>15680</v>
      </c>
      <c r="C1986" s="83" t="s">
        <v>225</v>
      </c>
      <c r="D1986" s="84">
        <v>262.5</v>
      </c>
    </row>
    <row r="1987" spans="1:4" x14ac:dyDescent="0.25">
      <c r="A1987" s="83">
        <v>43837</v>
      </c>
      <c r="B1987" s="83" t="s">
        <v>15681</v>
      </c>
      <c r="C1987" s="83" t="s">
        <v>225</v>
      </c>
      <c r="D1987" s="84">
        <v>862.91</v>
      </c>
    </row>
    <row r="1988" spans="1:4" x14ac:dyDescent="0.25">
      <c r="A1988" s="83">
        <v>43838</v>
      </c>
      <c r="B1988" s="83" t="s">
        <v>15682</v>
      </c>
      <c r="C1988" s="83" t="s">
        <v>225</v>
      </c>
      <c r="D1988" s="84">
        <v>862.91</v>
      </c>
    </row>
    <row r="1989" spans="1:4" x14ac:dyDescent="0.25">
      <c r="A1989" s="83">
        <v>440</v>
      </c>
      <c r="B1989" s="83" t="s">
        <v>15683</v>
      </c>
      <c r="C1989" s="83"/>
      <c r="D1989" s="84"/>
    </row>
    <row r="1990" spans="1:4" x14ac:dyDescent="0.25">
      <c r="A1990" s="83">
        <v>44014</v>
      </c>
      <c r="B1990" s="83" t="s">
        <v>15684</v>
      </c>
      <c r="C1990" s="83" t="s">
        <v>225</v>
      </c>
      <c r="D1990" s="84">
        <v>65.36</v>
      </c>
    </row>
    <row r="1991" spans="1:4" x14ac:dyDescent="0.25">
      <c r="A1991" s="83">
        <v>44034</v>
      </c>
      <c r="B1991" s="83" t="s">
        <v>15685</v>
      </c>
      <c r="C1991" s="83" t="s">
        <v>225</v>
      </c>
      <c r="D1991" s="84">
        <v>65.36</v>
      </c>
    </row>
    <row r="1992" spans="1:4" x14ac:dyDescent="0.25">
      <c r="A1992" s="83">
        <v>44059</v>
      </c>
      <c r="B1992" s="83" t="s">
        <v>15686</v>
      </c>
      <c r="C1992" s="83" t="s">
        <v>225</v>
      </c>
      <c r="D1992" s="84">
        <v>65.36</v>
      </c>
    </row>
    <row r="1993" spans="1:4" x14ac:dyDescent="0.25">
      <c r="A1993" s="83">
        <v>44097</v>
      </c>
      <c r="B1993" s="83" t="s">
        <v>15687</v>
      </c>
      <c r="C1993" s="83" t="s">
        <v>225</v>
      </c>
      <c r="D1993" s="84">
        <v>93.12</v>
      </c>
    </row>
    <row r="1994" spans="1:4" x14ac:dyDescent="0.25">
      <c r="A1994" s="83">
        <v>441</v>
      </c>
      <c r="B1994" s="83" t="s">
        <v>15688</v>
      </c>
      <c r="C1994" s="83"/>
      <c r="D1994" s="84"/>
    </row>
    <row r="1995" spans="1:4" x14ac:dyDescent="0.25">
      <c r="A1995" s="83">
        <v>44112</v>
      </c>
      <c r="B1995" s="83" t="s">
        <v>15689</v>
      </c>
      <c r="C1995" s="83" t="s">
        <v>225</v>
      </c>
      <c r="D1995" s="84">
        <v>93.12</v>
      </c>
    </row>
    <row r="1996" spans="1:4" x14ac:dyDescent="0.25">
      <c r="A1996" s="83">
        <v>44128</v>
      </c>
      <c r="B1996" s="83" t="s">
        <v>15690</v>
      </c>
      <c r="C1996" s="83" t="s">
        <v>225</v>
      </c>
      <c r="D1996" s="84">
        <v>93.12</v>
      </c>
    </row>
    <row r="1997" spans="1:4" x14ac:dyDescent="0.25">
      <c r="A1997" s="83">
        <v>444</v>
      </c>
      <c r="B1997" s="83" t="s">
        <v>15691</v>
      </c>
      <c r="C1997" s="83"/>
      <c r="D1997" s="84"/>
    </row>
    <row r="1998" spans="1:4" x14ac:dyDescent="0.25">
      <c r="A1998" s="83">
        <v>44481</v>
      </c>
      <c r="B1998" s="83" t="s">
        <v>15692</v>
      </c>
      <c r="C1998" s="83" t="s">
        <v>225</v>
      </c>
      <c r="D1998" s="84">
        <v>984.33</v>
      </c>
    </row>
    <row r="1999" spans="1:4" x14ac:dyDescent="0.25">
      <c r="A1999" s="83">
        <v>445</v>
      </c>
      <c r="B1999" s="83" t="s">
        <v>15693</v>
      </c>
      <c r="C1999" s="83"/>
      <c r="D1999" s="84"/>
    </row>
    <row r="2000" spans="1:4" x14ac:dyDescent="0.25">
      <c r="A2000" s="83">
        <v>44561</v>
      </c>
      <c r="B2000" s="83" t="s">
        <v>15694</v>
      </c>
      <c r="C2000" s="83" t="s">
        <v>225</v>
      </c>
      <c r="D2000" s="84">
        <v>340.54</v>
      </c>
    </row>
    <row r="2001" spans="1:4" x14ac:dyDescent="0.25">
      <c r="A2001" s="83">
        <v>44562</v>
      </c>
      <c r="B2001" s="83" t="s">
        <v>15695</v>
      </c>
      <c r="C2001" s="83" t="s">
        <v>225</v>
      </c>
      <c r="D2001" s="84">
        <v>120.77</v>
      </c>
    </row>
    <row r="2002" spans="1:4" x14ac:dyDescent="0.25">
      <c r="A2002" s="83">
        <v>44582</v>
      </c>
      <c r="B2002" s="83" t="s">
        <v>15696</v>
      </c>
      <c r="C2002" s="83" t="s">
        <v>225</v>
      </c>
      <c r="D2002" s="84">
        <v>324.67</v>
      </c>
    </row>
    <row r="2003" spans="1:4" x14ac:dyDescent="0.25">
      <c r="A2003" s="83">
        <v>446</v>
      </c>
      <c r="B2003" s="83" t="s">
        <v>15691</v>
      </c>
      <c r="C2003" s="83"/>
      <c r="D2003" s="84"/>
    </row>
    <row r="2004" spans="1:4" x14ac:dyDescent="0.25">
      <c r="A2004" s="83">
        <v>44624</v>
      </c>
      <c r="B2004" s="83" t="s">
        <v>15697</v>
      </c>
      <c r="C2004" s="83" t="s">
        <v>225</v>
      </c>
      <c r="D2004" s="84">
        <v>84.72</v>
      </c>
    </row>
    <row r="2005" spans="1:4" x14ac:dyDescent="0.25">
      <c r="A2005" s="83">
        <v>44659</v>
      </c>
      <c r="B2005" s="83" t="s">
        <v>15698</v>
      </c>
      <c r="C2005" s="83" t="s">
        <v>225</v>
      </c>
      <c r="D2005" s="84">
        <v>9.4600000000000009</v>
      </c>
    </row>
    <row r="2006" spans="1:4" x14ac:dyDescent="0.25">
      <c r="A2006" s="83">
        <v>44660</v>
      </c>
      <c r="B2006" s="83" t="s">
        <v>15699</v>
      </c>
      <c r="C2006" s="83" t="s">
        <v>225</v>
      </c>
      <c r="D2006" s="84">
        <v>9.4600000000000009</v>
      </c>
    </row>
    <row r="2007" spans="1:4" x14ac:dyDescent="0.25">
      <c r="A2007" s="83">
        <v>44661</v>
      </c>
      <c r="B2007" s="83" t="s">
        <v>15700</v>
      </c>
      <c r="C2007" s="83" t="s">
        <v>225</v>
      </c>
      <c r="D2007" s="84">
        <v>9.4600000000000009</v>
      </c>
    </row>
    <row r="2008" spans="1:4" x14ac:dyDescent="0.25">
      <c r="A2008" s="83">
        <v>44662</v>
      </c>
      <c r="B2008" s="83" t="s">
        <v>15701</v>
      </c>
      <c r="C2008" s="83" t="s">
        <v>225</v>
      </c>
      <c r="D2008" s="84">
        <v>9.4600000000000009</v>
      </c>
    </row>
    <row r="2009" spans="1:4" x14ac:dyDescent="0.25">
      <c r="A2009" s="83">
        <v>44663</v>
      </c>
      <c r="B2009" s="83" t="s">
        <v>15702</v>
      </c>
      <c r="C2009" s="83" t="s">
        <v>225</v>
      </c>
      <c r="D2009" s="84">
        <v>11.36</v>
      </c>
    </row>
    <row r="2010" spans="1:4" x14ac:dyDescent="0.25">
      <c r="A2010" s="83">
        <v>44664</v>
      </c>
      <c r="B2010" s="83" t="s">
        <v>15703</v>
      </c>
      <c r="C2010" s="83" t="s">
        <v>225</v>
      </c>
      <c r="D2010" s="84">
        <v>39.57</v>
      </c>
    </row>
    <row r="2011" spans="1:4" x14ac:dyDescent="0.25">
      <c r="A2011" s="83">
        <v>44665</v>
      </c>
      <c r="B2011" s="83" t="s">
        <v>15704</v>
      </c>
      <c r="C2011" s="83" t="s">
        <v>225</v>
      </c>
      <c r="D2011" s="84">
        <v>39.57</v>
      </c>
    </row>
    <row r="2012" spans="1:4" x14ac:dyDescent="0.25">
      <c r="A2012" s="83">
        <v>44666</v>
      </c>
      <c r="B2012" s="83" t="s">
        <v>15705</v>
      </c>
      <c r="C2012" s="83" t="s">
        <v>225</v>
      </c>
      <c r="D2012" s="84">
        <v>39.57</v>
      </c>
    </row>
    <row r="2013" spans="1:4" x14ac:dyDescent="0.25">
      <c r="A2013" s="83">
        <v>44667</v>
      </c>
      <c r="B2013" s="83" t="s">
        <v>15706</v>
      </c>
      <c r="C2013" s="83" t="s">
        <v>225</v>
      </c>
      <c r="D2013" s="84">
        <v>39.57</v>
      </c>
    </row>
    <row r="2014" spans="1:4" x14ac:dyDescent="0.25">
      <c r="A2014" s="83">
        <v>44668</v>
      </c>
      <c r="B2014" s="83" t="s">
        <v>15707</v>
      </c>
      <c r="C2014" s="83" t="s">
        <v>225</v>
      </c>
      <c r="D2014" s="84">
        <v>40.31</v>
      </c>
    </row>
    <row r="2015" spans="1:4" x14ac:dyDescent="0.25">
      <c r="A2015" s="83">
        <v>44669</v>
      </c>
      <c r="B2015" s="83" t="s">
        <v>15708</v>
      </c>
      <c r="C2015" s="83" t="s">
        <v>225</v>
      </c>
      <c r="D2015" s="84">
        <v>40.31</v>
      </c>
    </row>
    <row r="2016" spans="1:4" x14ac:dyDescent="0.25">
      <c r="A2016" s="83">
        <v>44670</v>
      </c>
      <c r="B2016" s="83" t="s">
        <v>15709</v>
      </c>
      <c r="C2016" s="83" t="s">
        <v>225</v>
      </c>
      <c r="D2016" s="84">
        <v>53.83</v>
      </c>
    </row>
    <row r="2017" spans="1:4" x14ac:dyDescent="0.25">
      <c r="A2017" s="83">
        <v>44671</v>
      </c>
      <c r="B2017" s="83" t="s">
        <v>15710</v>
      </c>
      <c r="C2017" s="83" t="s">
        <v>225</v>
      </c>
      <c r="D2017" s="84">
        <v>53.83</v>
      </c>
    </row>
    <row r="2018" spans="1:4" x14ac:dyDescent="0.25">
      <c r="A2018" s="83">
        <v>44672</v>
      </c>
      <c r="B2018" s="83" t="s">
        <v>15711</v>
      </c>
      <c r="C2018" s="83" t="s">
        <v>225</v>
      </c>
      <c r="D2018" s="84">
        <v>53.83</v>
      </c>
    </row>
    <row r="2019" spans="1:4" x14ac:dyDescent="0.25">
      <c r="A2019" s="83">
        <v>44673</v>
      </c>
      <c r="B2019" s="83" t="s">
        <v>15712</v>
      </c>
      <c r="C2019" s="83" t="s">
        <v>225</v>
      </c>
      <c r="D2019" s="84">
        <v>53.83</v>
      </c>
    </row>
    <row r="2020" spans="1:4" x14ac:dyDescent="0.25">
      <c r="A2020" s="83">
        <v>44674</v>
      </c>
      <c r="B2020" s="83" t="s">
        <v>15713</v>
      </c>
      <c r="C2020" s="83" t="s">
        <v>225</v>
      </c>
      <c r="D2020" s="84">
        <v>66.150000000000006</v>
      </c>
    </row>
    <row r="2021" spans="1:4" x14ac:dyDescent="0.25">
      <c r="A2021" s="83">
        <v>44675</v>
      </c>
      <c r="B2021" s="83" t="s">
        <v>15714</v>
      </c>
      <c r="C2021" s="83" t="s">
        <v>225</v>
      </c>
      <c r="D2021" s="84">
        <v>66.150000000000006</v>
      </c>
    </row>
    <row r="2022" spans="1:4" x14ac:dyDescent="0.25">
      <c r="A2022" s="83">
        <v>44676</v>
      </c>
      <c r="B2022" s="83" t="s">
        <v>15715</v>
      </c>
      <c r="C2022" s="83" t="s">
        <v>225</v>
      </c>
      <c r="D2022" s="84">
        <v>118.77</v>
      </c>
    </row>
    <row r="2023" spans="1:4" x14ac:dyDescent="0.25">
      <c r="A2023" s="83">
        <v>44680</v>
      </c>
      <c r="B2023" s="83" t="s">
        <v>15716</v>
      </c>
      <c r="C2023" s="83" t="s">
        <v>225</v>
      </c>
      <c r="D2023" s="84">
        <v>84.1</v>
      </c>
    </row>
    <row r="2024" spans="1:4" x14ac:dyDescent="0.25">
      <c r="A2024" s="83">
        <v>447</v>
      </c>
      <c r="B2024" s="83" t="s">
        <v>15691</v>
      </c>
      <c r="C2024" s="83"/>
      <c r="D2024" s="84"/>
    </row>
    <row r="2025" spans="1:4" x14ac:dyDescent="0.25">
      <c r="A2025" s="83">
        <v>44711</v>
      </c>
      <c r="B2025" s="83" t="s">
        <v>15717</v>
      </c>
      <c r="C2025" s="83" t="s">
        <v>225</v>
      </c>
      <c r="D2025" s="84">
        <v>120.77</v>
      </c>
    </row>
    <row r="2026" spans="1:4" x14ac:dyDescent="0.25">
      <c r="A2026" s="83">
        <v>44712</v>
      </c>
      <c r="B2026" s="83" t="s">
        <v>15718</v>
      </c>
      <c r="C2026" s="83" t="s">
        <v>225</v>
      </c>
      <c r="D2026" s="84">
        <v>80.150000000000006</v>
      </c>
    </row>
    <row r="2027" spans="1:4" x14ac:dyDescent="0.25">
      <c r="A2027" s="83">
        <v>44714</v>
      </c>
      <c r="B2027" s="83" t="s">
        <v>15719</v>
      </c>
      <c r="C2027" s="83" t="s">
        <v>225</v>
      </c>
      <c r="D2027" s="84">
        <v>373.66</v>
      </c>
    </row>
    <row r="2028" spans="1:4" x14ac:dyDescent="0.25">
      <c r="A2028" s="83">
        <v>44715</v>
      </c>
      <c r="B2028" s="83" t="s">
        <v>15720</v>
      </c>
      <c r="C2028" s="83" t="s">
        <v>225</v>
      </c>
      <c r="D2028" s="84">
        <v>9.4600000000000009</v>
      </c>
    </row>
    <row r="2029" spans="1:4" x14ac:dyDescent="0.25">
      <c r="A2029" s="83">
        <v>44734</v>
      </c>
      <c r="B2029" s="83" t="s">
        <v>15721</v>
      </c>
      <c r="C2029" s="83" t="s">
        <v>225</v>
      </c>
      <c r="D2029" s="84">
        <v>180.71</v>
      </c>
    </row>
    <row r="2030" spans="1:4" x14ac:dyDescent="0.25">
      <c r="A2030" s="83">
        <v>44740</v>
      </c>
      <c r="B2030" s="83" t="s">
        <v>15722</v>
      </c>
      <c r="C2030" s="83" t="s">
        <v>225</v>
      </c>
      <c r="D2030" s="84">
        <v>13.93</v>
      </c>
    </row>
    <row r="2031" spans="1:4" x14ac:dyDescent="0.25">
      <c r="A2031" s="83">
        <v>44760</v>
      </c>
      <c r="B2031" s="83" t="s">
        <v>15723</v>
      </c>
      <c r="C2031" s="83" t="s">
        <v>225</v>
      </c>
      <c r="D2031" s="84">
        <v>28.66</v>
      </c>
    </row>
    <row r="2032" spans="1:4" x14ac:dyDescent="0.25">
      <c r="A2032" s="83">
        <v>44781</v>
      </c>
      <c r="B2032" s="83" t="s">
        <v>15724</v>
      </c>
      <c r="C2032" s="83" t="s">
        <v>225</v>
      </c>
      <c r="D2032" s="84">
        <v>11.36</v>
      </c>
    </row>
    <row r="2033" spans="1:4" x14ac:dyDescent="0.25">
      <c r="A2033" s="83">
        <v>44793</v>
      </c>
      <c r="B2033" s="83" t="s">
        <v>15725</v>
      </c>
      <c r="C2033" s="83" t="s">
        <v>225</v>
      </c>
      <c r="D2033" s="84">
        <v>505.89</v>
      </c>
    </row>
    <row r="2034" spans="1:4" x14ac:dyDescent="0.25">
      <c r="A2034" s="83">
        <v>448</v>
      </c>
      <c r="B2034" s="83" t="s">
        <v>15691</v>
      </c>
      <c r="C2034" s="83"/>
      <c r="D2034" s="84"/>
    </row>
    <row r="2035" spans="1:4" x14ac:dyDescent="0.25">
      <c r="A2035" s="83">
        <v>44805</v>
      </c>
      <c r="B2035" s="83" t="s">
        <v>15726</v>
      </c>
      <c r="C2035" s="83" t="s">
        <v>225</v>
      </c>
      <c r="D2035" s="84">
        <v>398.67</v>
      </c>
    </row>
    <row r="2036" spans="1:4" x14ac:dyDescent="0.25">
      <c r="A2036" s="83">
        <v>44808</v>
      </c>
      <c r="B2036" s="83" t="s">
        <v>15727</v>
      </c>
      <c r="C2036" s="83" t="s">
        <v>225</v>
      </c>
      <c r="D2036" s="84">
        <v>34.479999999999997</v>
      </c>
    </row>
    <row r="2037" spans="1:4" x14ac:dyDescent="0.25">
      <c r="A2037" s="83">
        <v>44833</v>
      </c>
      <c r="B2037" s="83" t="s">
        <v>15728</v>
      </c>
      <c r="C2037" s="83" t="s">
        <v>225</v>
      </c>
      <c r="D2037" s="84">
        <v>19.61</v>
      </c>
    </row>
    <row r="2038" spans="1:4" x14ac:dyDescent="0.25">
      <c r="A2038" s="83">
        <v>44851</v>
      </c>
      <c r="B2038" s="83" t="s">
        <v>15729</v>
      </c>
      <c r="C2038" s="83" t="s">
        <v>225</v>
      </c>
      <c r="D2038" s="84">
        <v>42.63</v>
      </c>
    </row>
    <row r="2039" spans="1:4" x14ac:dyDescent="0.25">
      <c r="A2039" s="83">
        <v>44852</v>
      </c>
      <c r="B2039" s="83" t="s">
        <v>15730</v>
      </c>
      <c r="C2039" s="83" t="s">
        <v>225</v>
      </c>
      <c r="D2039" s="84">
        <v>40.86</v>
      </c>
    </row>
    <row r="2040" spans="1:4" x14ac:dyDescent="0.25">
      <c r="A2040" s="83">
        <v>44871</v>
      </c>
      <c r="B2040" s="83" t="s">
        <v>15731</v>
      </c>
      <c r="C2040" s="83" t="s">
        <v>225</v>
      </c>
      <c r="D2040" s="84">
        <v>57.52</v>
      </c>
    </row>
    <row r="2041" spans="1:4" x14ac:dyDescent="0.25">
      <c r="A2041" s="83">
        <v>449</v>
      </c>
      <c r="B2041" s="83" t="s">
        <v>15732</v>
      </c>
      <c r="C2041" s="83"/>
      <c r="D2041" s="84"/>
    </row>
    <row r="2042" spans="1:4" x14ac:dyDescent="0.25">
      <c r="A2042" s="83">
        <v>44905</v>
      </c>
      <c r="B2042" s="83" t="s">
        <v>15733</v>
      </c>
      <c r="C2042" s="83" t="s">
        <v>225</v>
      </c>
      <c r="D2042" s="84">
        <v>94.19</v>
      </c>
    </row>
    <row r="2043" spans="1:4" x14ac:dyDescent="0.25">
      <c r="A2043" s="83">
        <v>44924</v>
      </c>
      <c r="B2043" s="83" t="s">
        <v>15734</v>
      </c>
      <c r="C2043" s="83" t="s">
        <v>225</v>
      </c>
      <c r="D2043" s="84">
        <v>488.24</v>
      </c>
    </row>
    <row r="2044" spans="1:4" x14ac:dyDescent="0.25">
      <c r="A2044" s="83">
        <v>44951</v>
      </c>
      <c r="B2044" s="83" t="s">
        <v>15735</v>
      </c>
      <c r="C2044" s="83" t="s">
        <v>225</v>
      </c>
      <c r="D2044" s="84">
        <v>34.479999999999997</v>
      </c>
    </row>
    <row r="2045" spans="1:4" x14ac:dyDescent="0.25">
      <c r="A2045" s="83">
        <v>44960</v>
      </c>
      <c r="B2045" s="83" t="s">
        <v>15736</v>
      </c>
      <c r="C2045" s="83" t="s">
        <v>225</v>
      </c>
      <c r="D2045" s="84">
        <v>372.56</v>
      </c>
    </row>
    <row r="2046" spans="1:4" x14ac:dyDescent="0.25">
      <c r="A2046" s="83">
        <v>450</v>
      </c>
      <c r="B2046" s="83" t="s">
        <v>15629</v>
      </c>
      <c r="C2046" s="83"/>
      <c r="D2046" s="84"/>
    </row>
    <row r="2047" spans="1:4" x14ac:dyDescent="0.25">
      <c r="A2047" s="83">
        <v>45001</v>
      </c>
      <c r="B2047" s="83" t="s">
        <v>15737</v>
      </c>
      <c r="C2047" s="83" t="s">
        <v>225</v>
      </c>
      <c r="D2047" s="84">
        <v>24.21</v>
      </c>
    </row>
    <row r="2048" spans="1:4" x14ac:dyDescent="0.25">
      <c r="A2048" s="83">
        <v>45002</v>
      </c>
      <c r="B2048" s="83" t="s">
        <v>15738</v>
      </c>
      <c r="C2048" s="83" t="s">
        <v>225</v>
      </c>
      <c r="D2048" s="84">
        <v>49.1</v>
      </c>
    </row>
    <row r="2049" spans="1:4" x14ac:dyDescent="0.25">
      <c r="A2049" s="83">
        <v>45003</v>
      </c>
      <c r="B2049" s="83" t="s">
        <v>15739</v>
      </c>
      <c r="C2049" s="83" t="s">
        <v>225</v>
      </c>
      <c r="D2049" s="84">
        <v>57.13</v>
      </c>
    </row>
    <row r="2050" spans="1:4" x14ac:dyDescent="0.25">
      <c r="A2050" s="83">
        <v>45005</v>
      </c>
      <c r="B2050" s="83" t="s">
        <v>15740</v>
      </c>
      <c r="C2050" s="83" t="s">
        <v>225</v>
      </c>
      <c r="D2050" s="84">
        <v>81.3</v>
      </c>
    </row>
    <row r="2051" spans="1:4" x14ac:dyDescent="0.25">
      <c r="A2051" s="83">
        <v>45035</v>
      </c>
      <c r="B2051" s="83" t="s">
        <v>15741</v>
      </c>
      <c r="C2051" s="83" t="s">
        <v>225</v>
      </c>
      <c r="D2051" s="84">
        <v>93.49</v>
      </c>
    </row>
    <row r="2052" spans="1:4" x14ac:dyDescent="0.25">
      <c r="A2052" s="83">
        <v>45037</v>
      </c>
      <c r="B2052" s="83" t="s">
        <v>15742</v>
      </c>
      <c r="C2052" s="83" t="s">
        <v>225</v>
      </c>
      <c r="D2052" s="84">
        <v>416.88</v>
      </c>
    </row>
    <row r="2053" spans="1:4" x14ac:dyDescent="0.25">
      <c r="A2053" s="83">
        <v>45038</v>
      </c>
      <c r="B2053" s="83" t="s">
        <v>15743</v>
      </c>
      <c r="C2053" s="83" t="s">
        <v>225</v>
      </c>
      <c r="D2053" s="84">
        <v>709.8</v>
      </c>
    </row>
    <row r="2054" spans="1:4" x14ac:dyDescent="0.25">
      <c r="A2054" s="83">
        <v>45040</v>
      </c>
      <c r="B2054" s="83" t="s">
        <v>15744</v>
      </c>
      <c r="C2054" s="83" t="s">
        <v>225</v>
      </c>
      <c r="D2054" s="84">
        <v>2048.4699999999998</v>
      </c>
    </row>
    <row r="2055" spans="1:4" x14ac:dyDescent="0.25">
      <c r="A2055" s="83">
        <v>45044</v>
      </c>
      <c r="B2055" s="83" t="s">
        <v>15745</v>
      </c>
      <c r="C2055" s="83" t="s">
        <v>225</v>
      </c>
      <c r="D2055" s="84">
        <v>46.92</v>
      </c>
    </row>
    <row r="2056" spans="1:4" x14ac:dyDescent="0.25">
      <c r="A2056" s="83">
        <v>45067</v>
      </c>
      <c r="B2056" s="83" t="s">
        <v>15746</v>
      </c>
      <c r="C2056" s="83" t="s">
        <v>225</v>
      </c>
      <c r="D2056" s="84">
        <v>27.04</v>
      </c>
    </row>
    <row r="2057" spans="1:4" x14ac:dyDescent="0.25">
      <c r="A2057" s="83">
        <v>451</v>
      </c>
      <c r="B2057" s="83" t="s">
        <v>15747</v>
      </c>
      <c r="C2057" s="83"/>
      <c r="D2057" s="84"/>
    </row>
    <row r="2058" spans="1:4" x14ac:dyDescent="0.25">
      <c r="A2058" s="83">
        <v>45104</v>
      </c>
      <c r="B2058" s="83" t="s">
        <v>15748</v>
      </c>
      <c r="C2058" s="83" t="s">
        <v>225</v>
      </c>
      <c r="D2058" s="84">
        <v>2.76</v>
      </c>
    </row>
    <row r="2059" spans="1:4" x14ac:dyDescent="0.25">
      <c r="A2059" s="83">
        <v>452</v>
      </c>
      <c r="B2059" s="83" t="s">
        <v>15747</v>
      </c>
      <c r="C2059" s="83"/>
      <c r="D2059" s="84"/>
    </row>
    <row r="2060" spans="1:4" x14ac:dyDescent="0.25">
      <c r="A2060" s="83">
        <v>45270</v>
      </c>
      <c r="B2060" s="83" t="s">
        <v>15749</v>
      </c>
      <c r="C2060" s="83" t="s">
        <v>225</v>
      </c>
      <c r="D2060" s="84">
        <v>17.39</v>
      </c>
    </row>
    <row r="2061" spans="1:4" x14ac:dyDescent="0.25">
      <c r="A2061" s="83">
        <v>454</v>
      </c>
      <c r="B2061" s="83" t="s">
        <v>14873</v>
      </c>
      <c r="C2061" s="83"/>
      <c r="D2061" s="84"/>
    </row>
    <row r="2062" spans="1:4" x14ac:dyDescent="0.25">
      <c r="A2062" s="83">
        <v>45442</v>
      </c>
      <c r="B2062" s="83" t="s">
        <v>15750</v>
      </c>
      <c r="C2062" s="83" t="s">
        <v>225</v>
      </c>
      <c r="D2062" s="84">
        <v>3006.56</v>
      </c>
    </row>
    <row r="2063" spans="1:4" x14ac:dyDescent="0.25">
      <c r="A2063" s="83">
        <v>45454</v>
      </c>
      <c r="B2063" s="83" t="s">
        <v>15751</v>
      </c>
      <c r="C2063" s="83" t="s">
        <v>225</v>
      </c>
      <c r="D2063" s="84">
        <v>11979.05</v>
      </c>
    </row>
    <row r="2064" spans="1:4" x14ac:dyDescent="0.25">
      <c r="A2064" s="83">
        <v>45472</v>
      </c>
      <c r="B2064" s="83" t="s">
        <v>15752</v>
      </c>
      <c r="C2064" s="83" t="s">
        <v>225</v>
      </c>
      <c r="D2064" s="84">
        <v>3243.03</v>
      </c>
    </row>
    <row r="2065" spans="1:4" x14ac:dyDescent="0.25">
      <c r="A2065" s="83">
        <v>45473</v>
      </c>
      <c r="B2065" s="83" t="s">
        <v>15753</v>
      </c>
      <c r="C2065" s="83" t="s">
        <v>225</v>
      </c>
      <c r="D2065" s="84">
        <v>1844.2</v>
      </c>
    </row>
    <row r="2066" spans="1:4" x14ac:dyDescent="0.25">
      <c r="A2066" s="83">
        <v>45484</v>
      </c>
      <c r="B2066" s="83" t="s">
        <v>15754</v>
      </c>
      <c r="C2066" s="83" t="s">
        <v>225</v>
      </c>
      <c r="D2066" s="84">
        <v>4101.5200000000004</v>
      </c>
    </row>
    <row r="2067" spans="1:4" x14ac:dyDescent="0.25">
      <c r="A2067" s="83">
        <v>455</v>
      </c>
      <c r="B2067" s="83" t="s">
        <v>15755</v>
      </c>
      <c r="C2067" s="83"/>
      <c r="D2067" s="84"/>
    </row>
    <row r="2068" spans="1:4" x14ac:dyDescent="0.25">
      <c r="A2068" s="83">
        <v>45501</v>
      </c>
      <c r="B2068" s="83" t="s">
        <v>15756</v>
      </c>
      <c r="C2068" s="83" t="s">
        <v>225</v>
      </c>
      <c r="D2068" s="84">
        <v>16.29</v>
      </c>
    </row>
    <row r="2069" spans="1:4" x14ac:dyDescent="0.25">
      <c r="A2069" s="83">
        <v>45502</v>
      </c>
      <c r="B2069" s="83" t="s">
        <v>15757</v>
      </c>
      <c r="C2069" s="83" t="s">
        <v>225</v>
      </c>
      <c r="D2069" s="84">
        <v>20.91</v>
      </c>
    </row>
    <row r="2070" spans="1:4" x14ac:dyDescent="0.25">
      <c r="A2070" s="83">
        <v>45505</v>
      </c>
      <c r="B2070" s="83" t="s">
        <v>15758</v>
      </c>
      <c r="C2070" s="83" t="s">
        <v>225</v>
      </c>
      <c r="D2070" s="84">
        <v>18.920000000000002</v>
      </c>
    </row>
    <row r="2071" spans="1:4" x14ac:dyDescent="0.25">
      <c r="A2071" s="83">
        <v>45519</v>
      </c>
      <c r="B2071" s="83" t="s">
        <v>15759</v>
      </c>
      <c r="C2071" s="83" t="s">
        <v>225</v>
      </c>
      <c r="D2071" s="84">
        <v>24.24</v>
      </c>
    </row>
    <row r="2072" spans="1:4" x14ac:dyDescent="0.25">
      <c r="A2072" s="83">
        <v>45520</v>
      </c>
      <c r="B2072" s="83" t="s">
        <v>15760</v>
      </c>
      <c r="C2072" s="83" t="s">
        <v>225</v>
      </c>
      <c r="D2072" s="84">
        <v>19.809999999999999</v>
      </c>
    </row>
    <row r="2073" spans="1:4" x14ac:dyDescent="0.25">
      <c r="A2073" s="83">
        <v>45523</v>
      </c>
      <c r="B2073" s="83" t="s">
        <v>15761</v>
      </c>
      <c r="C2073" s="83" t="s">
        <v>225</v>
      </c>
      <c r="D2073" s="84">
        <v>33.01</v>
      </c>
    </row>
    <row r="2074" spans="1:4" x14ac:dyDescent="0.25">
      <c r="A2074" s="83">
        <v>45525</v>
      </c>
      <c r="B2074" s="83" t="s">
        <v>15762</v>
      </c>
      <c r="C2074" s="83" t="s">
        <v>225</v>
      </c>
      <c r="D2074" s="84">
        <v>7.78</v>
      </c>
    </row>
    <row r="2075" spans="1:4" x14ac:dyDescent="0.25">
      <c r="A2075" s="83">
        <v>45526</v>
      </c>
      <c r="B2075" s="83" t="s">
        <v>15763</v>
      </c>
      <c r="C2075" s="83" t="s">
        <v>225</v>
      </c>
      <c r="D2075" s="84">
        <v>15.3</v>
      </c>
    </row>
    <row r="2076" spans="1:4" x14ac:dyDescent="0.25">
      <c r="A2076" s="83">
        <v>458</v>
      </c>
      <c r="B2076" s="83" t="s">
        <v>15764</v>
      </c>
      <c r="C2076" s="83"/>
      <c r="D2076" s="84"/>
    </row>
    <row r="2077" spans="1:4" x14ac:dyDescent="0.25">
      <c r="A2077" s="83">
        <v>45831</v>
      </c>
      <c r="B2077" s="83" t="s">
        <v>15765</v>
      </c>
      <c r="C2077" s="83" t="s">
        <v>225</v>
      </c>
      <c r="D2077" s="84">
        <v>14.41</v>
      </c>
    </row>
    <row r="2078" spans="1:4" x14ac:dyDescent="0.25">
      <c r="A2078" s="83">
        <v>45832</v>
      </c>
      <c r="B2078" s="83" t="s">
        <v>15766</v>
      </c>
      <c r="C2078" s="83" t="s">
        <v>225</v>
      </c>
      <c r="D2078" s="84">
        <v>18.47</v>
      </c>
    </row>
    <row r="2079" spans="1:4" x14ac:dyDescent="0.25">
      <c r="A2079" s="83">
        <v>460</v>
      </c>
      <c r="B2079" s="83" t="s">
        <v>15767</v>
      </c>
      <c r="C2079" s="83"/>
      <c r="D2079" s="84"/>
    </row>
    <row r="2080" spans="1:4" x14ac:dyDescent="0.25">
      <c r="A2080" s="83">
        <v>46027</v>
      </c>
      <c r="B2080" s="83" t="s">
        <v>15768</v>
      </c>
      <c r="C2080" s="83" t="s">
        <v>225</v>
      </c>
      <c r="D2080" s="84">
        <v>28.39</v>
      </c>
    </row>
    <row r="2081" spans="1:4" x14ac:dyDescent="0.25">
      <c r="A2081" s="83">
        <v>46028</v>
      </c>
      <c r="B2081" s="83" t="s">
        <v>15769</v>
      </c>
      <c r="C2081" s="83" t="s">
        <v>225</v>
      </c>
      <c r="D2081" s="84">
        <v>56.48</v>
      </c>
    </row>
    <row r="2082" spans="1:4" x14ac:dyDescent="0.25">
      <c r="A2082" s="83">
        <v>465</v>
      </c>
      <c r="B2082" s="83" t="s">
        <v>15770</v>
      </c>
      <c r="C2082" s="83"/>
      <c r="D2082" s="84"/>
    </row>
    <row r="2083" spans="1:4" x14ac:dyDescent="0.25">
      <c r="A2083" s="83">
        <v>46504</v>
      </c>
      <c r="B2083" s="83" t="s">
        <v>15771</v>
      </c>
      <c r="C2083" s="83" t="s">
        <v>225</v>
      </c>
      <c r="D2083" s="84">
        <v>7.82</v>
      </c>
    </row>
    <row r="2084" spans="1:4" x14ac:dyDescent="0.25">
      <c r="A2084" s="83">
        <v>46506</v>
      </c>
      <c r="B2084" s="83" t="s">
        <v>15772</v>
      </c>
      <c r="C2084" s="83" t="s">
        <v>225</v>
      </c>
      <c r="D2084" s="84">
        <v>36.200000000000003</v>
      </c>
    </row>
    <row r="2085" spans="1:4" x14ac:dyDescent="0.25">
      <c r="A2085" s="83">
        <v>46509</v>
      </c>
      <c r="B2085" s="83" t="s">
        <v>15773</v>
      </c>
      <c r="C2085" s="83" t="s">
        <v>225</v>
      </c>
      <c r="D2085" s="84">
        <v>20.8</v>
      </c>
    </row>
    <row r="2086" spans="1:4" x14ac:dyDescent="0.25">
      <c r="A2086" s="83">
        <v>46513</v>
      </c>
      <c r="B2086" s="83" t="s">
        <v>15774</v>
      </c>
      <c r="C2086" s="83" t="s">
        <v>225</v>
      </c>
      <c r="D2086" s="84">
        <v>69.03</v>
      </c>
    </row>
    <row r="2087" spans="1:4" x14ac:dyDescent="0.25">
      <c r="A2087" s="83">
        <v>46524</v>
      </c>
      <c r="B2087" s="83" t="s">
        <v>15775</v>
      </c>
      <c r="C2087" s="83" t="s">
        <v>225</v>
      </c>
      <c r="D2087" s="84">
        <v>18.170000000000002</v>
      </c>
    </row>
    <row r="2088" spans="1:4" x14ac:dyDescent="0.25">
      <c r="A2088" s="83">
        <v>46525</v>
      </c>
      <c r="B2088" s="83" t="s">
        <v>15776</v>
      </c>
      <c r="C2088" s="83" t="s">
        <v>225</v>
      </c>
      <c r="D2088" s="84">
        <v>18.170000000000002</v>
      </c>
    </row>
    <row r="2089" spans="1:4" x14ac:dyDescent="0.25">
      <c r="A2089" s="83">
        <v>466</v>
      </c>
      <c r="B2089" s="83" t="s">
        <v>15777</v>
      </c>
      <c r="C2089" s="83"/>
      <c r="D2089" s="84"/>
    </row>
    <row r="2090" spans="1:4" x14ac:dyDescent="0.25">
      <c r="A2090" s="83">
        <v>46636</v>
      </c>
      <c r="B2090" s="83" t="s">
        <v>15778</v>
      </c>
      <c r="C2090" s="83" t="s">
        <v>225</v>
      </c>
      <c r="D2090" s="84">
        <v>36</v>
      </c>
    </row>
    <row r="2091" spans="1:4" x14ac:dyDescent="0.25">
      <c r="A2091" s="83">
        <v>46656</v>
      </c>
      <c r="B2091" s="83" t="s">
        <v>15779</v>
      </c>
      <c r="C2091" s="83" t="s">
        <v>225</v>
      </c>
      <c r="D2091" s="84">
        <v>28.33</v>
      </c>
    </row>
    <row r="2092" spans="1:4" x14ac:dyDescent="0.25">
      <c r="A2092" s="83">
        <v>46689</v>
      </c>
      <c r="B2092" s="83" t="s">
        <v>15780</v>
      </c>
      <c r="C2092" s="83" t="s">
        <v>225</v>
      </c>
      <c r="D2092" s="84">
        <v>232</v>
      </c>
    </row>
    <row r="2093" spans="1:4" x14ac:dyDescent="0.25">
      <c r="A2093" s="83">
        <v>469</v>
      </c>
      <c r="B2093" s="83" t="s">
        <v>15781</v>
      </c>
      <c r="C2093" s="83"/>
      <c r="D2093" s="84"/>
    </row>
    <row r="2094" spans="1:4" x14ac:dyDescent="0.25">
      <c r="A2094" s="83">
        <v>46947</v>
      </c>
      <c r="B2094" s="83" t="s">
        <v>15782</v>
      </c>
      <c r="C2094" s="83" t="s">
        <v>225</v>
      </c>
      <c r="D2094" s="84">
        <v>77.239999999999995</v>
      </c>
    </row>
    <row r="2095" spans="1:4" x14ac:dyDescent="0.25">
      <c r="A2095" s="83">
        <v>46986</v>
      </c>
      <c r="B2095" s="83" t="s">
        <v>15783</v>
      </c>
      <c r="C2095" s="83" t="s">
        <v>225</v>
      </c>
      <c r="D2095" s="84">
        <v>109.05</v>
      </c>
    </row>
    <row r="2096" spans="1:4" x14ac:dyDescent="0.25">
      <c r="A2096" s="83">
        <v>471</v>
      </c>
      <c r="B2096" s="83" t="s">
        <v>15781</v>
      </c>
      <c r="C2096" s="83"/>
      <c r="D2096" s="84"/>
    </row>
    <row r="2097" spans="1:4" x14ac:dyDescent="0.25">
      <c r="A2097" s="83">
        <v>47160</v>
      </c>
      <c r="B2097" s="83" t="s">
        <v>15784</v>
      </c>
      <c r="C2097" s="83" t="s">
        <v>225</v>
      </c>
      <c r="D2097" s="84">
        <v>103.98</v>
      </c>
    </row>
    <row r="2098" spans="1:4" x14ac:dyDescent="0.25">
      <c r="A2098" s="83">
        <v>472</v>
      </c>
      <c r="B2098" s="83" t="s">
        <v>15785</v>
      </c>
      <c r="C2098" s="83"/>
      <c r="D2098" s="84"/>
    </row>
    <row r="2099" spans="1:4" x14ac:dyDescent="0.25">
      <c r="A2099" s="83">
        <v>47239</v>
      </c>
      <c r="B2099" s="83" t="s">
        <v>15786</v>
      </c>
      <c r="C2099" s="83" t="s">
        <v>225</v>
      </c>
      <c r="D2099" s="84">
        <v>447.27</v>
      </c>
    </row>
    <row r="2100" spans="1:4" x14ac:dyDescent="0.25">
      <c r="A2100" s="83">
        <v>47270</v>
      </c>
      <c r="B2100" s="83" t="s">
        <v>15787</v>
      </c>
      <c r="C2100" s="83" t="s">
        <v>225</v>
      </c>
      <c r="D2100" s="84">
        <v>170.71</v>
      </c>
    </row>
    <row r="2101" spans="1:4" x14ac:dyDescent="0.25">
      <c r="A2101" s="83">
        <v>47271</v>
      </c>
      <c r="B2101" s="83" t="s">
        <v>15788</v>
      </c>
      <c r="C2101" s="83" t="s">
        <v>225</v>
      </c>
      <c r="D2101" s="84">
        <v>71.33</v>
      </c>
    </row>
    <row r="2102" spans="1:4" x14ac:dyDescent="0.25">
      <c r="A2102" s="83">
        <v>475</v>
      </c>
      <c r="B2102" s="83" t="s">
        <v>15789</v>
      </c>
      <c r="C2102" s="83"/>
      <c r="D2102" s="84"/>
    </row>
    <row r="2103" spans="1:4" x14ac:dyDescent="0.25">
      <c r="A2103" s="83">
        <v>47526</v>
      </c>
      <c r="B2103" s="83" t="s">
        <v>15790</v>
      </c>
      <c r="C2103" s="83" t="s">
        <v>225</v>
      </c>
      <c r="D2103" s="84">
        <v>131.57</v>
      </c>
    </row>
    <row r="2104" spans="1:4" x14ac:dyDescent="0.25">
      <c r="A2104" s="83">
        <v>47527</v>
      </c>
      <c r="B2104" s="83" t="s">
        <v>15791</v>
      </c>
      <c r="C2104" s="83" t="s">
        <v>225</v>
      </c>
      <c r="D2104" s="84">
        <v>1008.89</v>
      </c>
    </row>
    <row r="2105" spans="1:4" x14ac:dyDescent="0.25">
      <c r="A2105" s="83">
        <v>47530</v>
      </c>
      <c r="B2105" s="83" t="s">
        <v>15792</v>
      </c>
      <c r="C2105" s="83" t="s">
        <v>225</v>
      </c>
      <c r="D2105" s="84">
        <v>1212.69</v>
      </c>
    </row>
    <row r="2106" spans="1:4" x14ac:dyDescent="0.25">
      <c r="A2106" s="83">
        <v>47561</v>
      </c>
      <c r="B2106" s="83" t="s">
        <v>15793</v>
      </c>
      <c r="C2106" s="83" t="s">
        <v>225</v>
      </c>
      <c r="D2106" s="84">
        <v>78.06</v>
      </c>
    </row>
    <row r="2107" spans="1:4" x14ac:dyDescent="0.25">
      <c r="A2107" s="83">
        <v>47566</v>
      </c>
      <c r="B2107" s="83" t="s">
        <v>15794</v>
      </c>
      <c r="C2107" s="83" t="s">
        <v>225</v>
      </c>
      <c r="D2107" s="84">
        <v>1948.21</v>
      </c>
    </row>
    <row r="2108" spans="1:4" x14ac:dyDescent="0.25">
      <c r="A2108" s="83">
        <v>47574</v>
      </c>
      <c r="B2108" s="83" t="s">
        <v>15795</v>
      </c>
      <c r="C2108" s="83" t="s">
        <v>225</v>
      </c>
      <c r="D2108" s="84">
        <v>4897.1400000000003</v>
      </c>
    </row>
    <row r="2109" spans="1:4" x14ac:dyDescent="0.25">
      <c r="A2109" s="83">
        <v>476</v>
      </c>
      <c r="B2109" s="83" t="s">
        <v>15796</v>
      </c>
      <c r="C2109" s="83"/>
      <c r="D2109" s="84"/>
    </row>
    <row r="2110" spans="1:4" x14ac:dyDescent="0.25">
      <c r="A2110" s="83">
        <v>47633</v>
      </c>
      <c r="B2110" s="83" t="s">
        <v>15797</v>
      </c>
      <c r="C2110" s="83" t="s">
        <v>225</v>
      </c>
      <c r="D2110" s="84">
        <v>1788.51</v>
      </c>
    </row>
    <row r="2111" spans="1:4" x14ac:dyDescent="0.25">
      <c r="A2111" s="83">
        <v>47634</v>
      </c>
      <c r="B2111" s="83" t="s">
        <v>15798</v>
      </c>
      <c r="C2111" s="83" t="s">
        <v>225</v>
      </c>
      <c r="D2111" s="84">
        <v>1751.01</v>
      </c>
    </row>
    <row r="2112" spans="1:4" x14ac:dyDescent="0.25">
      <c r="A2112" s="83">
        <v>477</v>
      </c>
      <c r="B2112" s="83" t="s">
        <v>15796</v>
      </c>
      <c r="C2112" s="83"/>
      <c r="D2112" s="84"/>
    </row>
    <row r="2113" spans="1:4" x14ac:dyDescent="0.25">
      <c r="A2113" s="83">
        <v>47724</v>
      </c>
      <c r="B2113" s="83" t="s">
        <v>15799</v>
      </c>
      <c r="C2113" s="83" t="s">
        <v>225</v>
      </c>
      <c r="D2113" s="84">
        <v>4197.45</v>
      </c>
    </row>
    <row r="2114" spans="1:4" x14ac:dyDescent="0.25">
      <c r="A2114" s="83">
        <v>47766</v>
      </c>
      <c r="B2114" s="83" t="s">
        <v>15800</v>
      </c>
      <c r="C2114" s="83" t="s">
        <v>225</v>
      </c>
      <c r="D2114" s="84">
        <v>5517.47</v>
      </c>
    </row>
    <row r="2115" spans="1:4" x14ac:dyDescent="0.25">
      <c r="A2115" s="83">
        <v>47795</v>
      </c>
      <c r="B2115" s="83" t="s">
        <v>15801</v>
      </c>
      <c r="C2115" s="83" t="s">
        <v>225</v>
      </c>
      <c r="D2115" s="84">
        <v>1403.32</v>
      </c>
    </row>
    <row r="2116" spans="1:4" x14ac:dyDescent="0.25">
      <c r="A2116" s="83">
        <v>478</v>
      </c>
      <c r="B2116" s="83" t="s">
        <v>15802</v>
      </c>
      <c r="C2116" s="83"/>
      <c r="D2116" s="84"/>
    </row>
    <row r="2117" spans="1:4" x14ac:dyDescent="0.25">
      <c r="A2117" s="83">
        <v>47826</v>
      </c>
      <c r="B2117" s="83" t="s">
        <v>15803</v>
      </c>
      <c r="C2117" s="83" t="s">
        <v>225</v>
      </c>
      <c r="D2117" s="84">
        <v>2107.0700000000002</v>
      </c>
    </row>
    <row r="2118" spans="1:4" x14ac:dyDescent="0.25">
      <c r="A2118" s="83">
        <v>47855</v>
      </c>
      <c r="B2118" s="83" t="s">
        <v>15804</v>
      </c>
      <c r="C2118" s="83" t="s">
        <v>225</v>
      </c>
      <c r="D2118" s="84">
        <v>87.49</v>
      </c>
    </row>
    <row r="2119" spans="1:4" x14ac:dyDescent="0.25">
      <c r="A2119" s="83">
        <v>47862</v>
      </c>
      <c r="B2119" s="83" t="s">
        <v>15805</v>
      </c>
      <c r="C2119" s="83" t="s">
        <v>225</v>
      </c>
      <c r="D2119" s="84">
        <v>220.99</v>
      </c>
    </row>
    <row r="2120" spans="1:4" x14ac:dyDescent="0.25">
      <c r="A2120" s="83">
        <v>47876</v>
      </c>
      <c r="B2120" s="83" t="s">
        <v>15806</v>
      </c>
      <c r="C2120" s="83" t="s">
        <v>225</v>
      </c>
      <c r="D2120" s="84">
        <v>9003.6200000000008</v>
      </c>
    </row>
    <row r="2121" spans="1:4" x14ac:dyDescent="0.25">
      <c r="A2121" s="83">
        <v>480</v>
      </c>
      <c r="B2121" s="83" t="s">
        <v>15807</v>
      </c>
      <c r="C2121" s="83"/>
      <c r="D2121" s="84"/>
    </row>
    <row r="2122" spans="1:4" x14ac:dyDescent="0.25">
      <c r="A2122" s="83">
        <v>48002</v>
      </c>
      <c r="B2122" s="83" t="s">
        <v>15808</v>
      </c>
      <c r="C2122" s="83" t="s">
        <v>225</v>
      </c>
      <c r="D2122" s="84">
        <v>91.65</v>
      </c>
    </row>
    <row r="2123" spans="1:4" x14ac:dyDescent="0.25">
      <c r="A2123" s="83">
        <v>48004</v>
      </c>
      <c r="B2123" s="83" t="s">
        <v>15809</v>
      </c>
      <c r="C2123" s="83" t="s">
        <v>225</v>
      </c>
      <c r="D2123" s="84">
        <v>158.84</v>
      </c>
    </row>
    <row r="2124" spans="1:4" x14ac:dyDescent="0.25">
      <c r="A2124" s="83">
        <v>48015</v>
      </c>
      <c r="B2124" s="83" t="s">
        <v>15810</v>
      </c>
      <c r="C2124" s="83" t="s">
        <v>225</v>
      </c>
      <c r="D2124" s="84">
        <v>110.91</v>
      </c>
    </row>
    <row r="2125" spans="1:4" x14ac:dyDescent="0.25">
      <c r="A2125" s="83">
        <v>48020</v>
      </c>
      <c r="B2125" s="83" t="s">
        <v>15811</v>
      </c>
      <c r="C2125" s="83" t="s">
        <v>225</v>
      </c>
      <c r="D2125" s="84">
        <v>12.63</v>
      </c>
    </row>
    <row r="2126" spans="1:4" x14ac:dyDescent="0.25">
      <c r="A2126" s="83">
        <v>48035</v>
      </c>
      <c r="B2126" s="83" t="s">
        <v>15812</v>
      </c>
      <c r="C2126" s="83" t="s">
        <v>225</v>
      </c>
      <c r="D2126" s="84">
        <v>175.33</v>
      </c>
    </row>
    <row r="2127" spans="1:4" x14ac:dyDescent="0.25">
      <c r="A2127" s="83">
        <v>48036</v>
      </c>
      <c r="B2127" s="83" t="s">
        <v>15813</v>
      </c>
      <c r="C2127" s="83" t="s">
        <v>225</v>
      </c>
      <c r="D2127" s="84">
        <v>168.66</v>
      </c>
    </row>
    <row r="2128" spans="1:4" x14ac:dyDescent="0.25">
      <c r="A2128" s="83">
        <v>48038</v>
      </c>
      <c r="B2128" s="83" t="s">
        <v>15814</v>
      </c>
      <c r="C2128" s="83" t="s">
        <v>225</v>
      </c>
      <c r="D2128" s="84">
        <v>18.43</v>
      </c>
    </row>
    <row r="2129" spans="1:4" x14ac:dyDescent="0.25">
      <c r="A2129" s="83">
        <v>48041</v>
      </c>
      <c r="B2129" s="83" t="s">
        <v>15815</v>
      </c>
      <c r="C2129" s="83" t="s">
        <v>225</v>
      </c>
      <c r="D2129" s="84">
        <v>238.86</v>
      </c>
    </row>
    <row r="2130" spans="1:4" x14ac:dyDescent="0.25">
      <c r="A2130" s="83">
        <v>48051</v>
      </c>
      <c r="B2130" s="83" t="s">
        <v>15816</v>
      </c>
      <c r="C2130" s="83" t="s">
        <v>225</v>
      </c>
      <c r="D2130" s="84">
        <v>15.42</v>
      </c>
    </row>
    <row r="2131" spans="1:4" x14ac:dyDescent="0.25">
      <c r="A2131" s="83">
        <v>48052</v>
      </c>
      <c r="B2131" s="83" t="s">
        <v>15817</v>
      </c>
      <c r="C2131" s="83" t="s">
        <v>225</v>
      </c>
      <c r="D2131" s="84">
        <v>6.62</v>
      </c>
    </row>
    <row r="2132" spans="1:4" x14ac:dyDescent="0.25">
      <c r="A2132" s="83">
        <v>48053</v>
      </c>
      <c r="B2132" s="83" t="s">
        <v>15818</v>
      </c>
      <c r="C2132" s="83" t="s">
        <v>225</v>
      </c>
      <c r="D2132" s="84">
        <v>36.96</v>
      </c>
    </row>
    <row r="2133" spans="1:4" x14ac:dyDescent="0.25">
      <c r="A2133" s="83">
        <v>48054</v>
      </c>
      <c r="B2133" s="83" t="s">
        <v>15819</v>
      </c>
      <c r="C2133" s="83" t="s">
        <v>225</v>
      </c>
      <c r="D2133" s="84">
        <v>12.48</v>
      </c>
    </row>
    <row r="2134" spans="1:4" x14ac:dyDescent="0.25">
      <c r="A2134" s="83">
        <v>48055</v>
      </c>
      <c r="B2134" s="83" t="s">
        <v>15820</v>
      </c>
      <c r="C2134" s="83" t="s">
        <v>225</v>
      </c>
      <c r="D2134" s="84">
        <v>28.68</v>
      </c>
    </row>
    <row r="2135" spans="1:4" x14ac:dyDescent="0.25">
      <c r="A2135" s="83">
        <v>48056</v>
      </c>
      <c r="B2135" s="83" t="s">
        <v>15821</v>
      </c>
      <c r="C2135" s="83" t="s">
        <v>225</v>
      </c>
      <c r="D2135" s="84">
        <v>10.49</v>
      </c>
    </row>
    <row r="2136" spans="1:4" x14ac:dyDescent="0.25">
      <c r="A2136" s="83">
        <v>48057</v>
      </c>
      <c r="B2136" s="83" t="s">
        <v>15822</v>
      </c>
      <c r="C2136" s="83" t="s">
        <v>225</v>
      </c>
      <c r="D2136" s="84">
        <v>13.47</v>
      </c>
    </row>
    <row r="2137" spans="1:4" x14ac:dyDescent="0.25">
      <c r="A2137" s="83">
        <v>48064</v>
      </c>
      <c r="B2137" s="83" t="s">
        <v>15823</v>
      </c>
      <c r="C2137" s="83" t="s">
        <v>225</v>
      </c>
      <c r="D2137" s="84">
        <v>24.49</v>
      </c>
    </row>
    <row r="2138" spans="1:4" x14ac:dyDescent="0.25">
      <c r="A2138" s="83">
        <v>48067</v>
      </c>
      <c r="B2138" s="83" t="s">
        <v>15824</v>
      </c>
      <c r="C2138" s="83" t="s">
        <v>225</v>
      </c>
      <c r="D2138" s="84">
        <v>2.59</v>
      </c>
    </row>
    <row r="2139" spans="1:4" x14ac:dyDescent="0.25">
      <c r="A2139" s="83">
        <v>48070</v>
      </c>
      <c r="B2139" s="83" t="s">
        <v>15825</v>
      </c>
      <c r="C2139" s="83" t="s">
        <v>225</v>
      </c>
      <c r="D2139" s="84">
        <v>1.78</v>
      </c>
    </row>
    <row r="2140" spans="1:4" x14ac:dyDescent="0.25">
      <c r="A2140" s="83">
        <v>48085</v>
      </c>
      <c r="B2140" s="83" t="s">
        <v>15826</v>
      </c>
      <c r="C2140" s="83" t="s">
        <v>225</v>
      </c>
      <c r="D2140" s="84">
        <v>75.16</v>
      </c>
    </row>
    <row r="2141" spans="1:4" x14ac:dyDescent="0.25">
      <c r="A2141" s="83">
        <v>481</v>
      </c>
      <c r="B2141" s="83" t="s">
        <v>15827</v>
      </c>
      <c r="C2141" s="83"/>
      <c r="D2141" s="84"/>
    </row>
    <row r="2142" spans="1:4" x14ac:dyDescent="0.25">
      <c r="A2142" s="83">
        <v>48120</v>
      </c>
      <c r="B2142" s="83" t="s">
        <v>15828</v>
      </c>
      <c r="C2142" s="83" t="s">
        <v>225</v>
      </c>
      <c r="D2142" s="84">
        <v>15.42</v>
      </c>
    </row>
    <row r="2143" spans="1:4" x14ac:dyDescent="0.25">
      <c r="A2143" s="83">
        <v>48145</v>
      </c>
      <c r="B2143" s="83" t="s">
        <v>15829</v>
      </c>
      <c r="C2143" s="83" t="s">
        <v>225</v>
      </c>
      <c r="D2143" s="84">
        <v>8.68</v>
      </c>
    </row>
    <row r="2144" spans="1:4" x14ac:dyDescent="0.25">
      <c r="A2144" s="83">
        <v>48146</v>
      </c>
      <c r="B2144" s="83" t="s">
        <v>15830</v>
      </c>
      <c r="C2144" s="83" t="s">
        <v>225</v>
      </c>
      <c r="D2144" s="84">
        <v>8.31</v>
      </c>
    </row>
    <row r="2145" spans="1:4" x14ac:dyDescent="0.25">
      <c r="A2145" s="83">
        <v>48149</v>
      </c>
      <c r="B2145" s="83" t="s">
        <v>15831</v>
      </c>
      <c r="C2145" s="83" t="s">
        <v>225</v>
      </c>
      <c r="D2145" s="84">
        <v>60.21</v>
      </c>
    </row>
    <row r="2146" spans="1:4" x14ac:dyDescent="0.25">
      <c r="A2146" s="83">
        <v>48150</v>
      </c>
      <c r="B2146" s="83" t="s">
        <v>15832</v>
      </c>
      <c r="C2146" s="83" t="s">
        <v>206</v>
      </c>
      <c r="D2146" s="84">
        <v>68.08</v>
      </c>
    </row>
    <row r="2147" spans="1:4" x14ac:dyDescent="0.25">
      <c r="A2147" s="83">
        <v>48151</v>
      </c>
      <c r="B2147" s="83" t="s">
        <v>15833</v>
      </c>
      <c r="C2147" s="83" t="s">
        <v>206</v>
      </c>
      <c r="D2147" s="84">
        <v>48.47</v>
      </c>
    </row>
    <row r="2148" spans="1:4" x14ac:dyDescent="0.25">
      <c r="A2148" s="83">
        <v>48152</v>
      </c>
      <c r="B2148" s="83" t="s">
        <v>15834</v>
      </c>
      <c r="C2148" s="83" t="s">
        <v>206</v>
      </c>
      <c r="D2148" s="84">
        <v>30.52</v>
      </c>
    </row>
    <row r="2149" spans="1:4" x14ac:dyDescent="0.25">
      <c r="A2149" s="83">
        <v>482</v>
      </c>
      <c r="B2149" s="83" t="s">
        <v>13922</v>
      </c>
      <c r="C2149" s="83"/>
      <c r="D2149" s="84"/>
    </row>
    <row r="2150" spans="1:4" x14ac:dyDescent="0.25">
      <c r="A2150" s="83">
        <v>48220</v>
      </c>
      <c r="B2150" s="83" t="s">
        <v>15835</v>
      </c>
      <c r="C2150" s="83" t="s">
        <v>225</v>
      </c>
      <c r="D2150" s="84">
        <v>19.079999999999998</v>
      </c>
    </row>
    <row r="2151" spans="1:4" x14ac:dyDescent="0.25">
      <c r="A2151" s="83">
        <v>483</v>
      </c>
      <c r="B2151" s="83" t="s">
        <v>15529</v>
      </c>
      <c r="C2151" s="83"/>
      <c r="D2151" s="84"/>
    </row>
    <row r="2152" spans="1:4" x14ac:dyDescent="0.25">
      <c r="A2152" s="83">
        <v>48316</v>
      </c>
      <c r="B2152" s="83" t="s">
        <v>15836</v>
      </c>
      <c r="C2152" s="83" t="s">
        <v>225</v>
      </c>
      <c r="D2152" s="84">
        <v>381.81</v>
      </c>
    </row>
    <row r="2153" spans="1:4" x14ac:dyDescent="0.25">
      <c r="A2153" s="83">
        <v>48340</v>
      </c>
      <c r="B2153" s="83" t="s">
        <v>15837</v>
      </c>
      <c r="C2153" s="83" t="s">
        <v>225</v>
      </c>
      <c r="D2153" s="84">
        <v>40.11</v>
      </c>
    </row>
    <row r="2154" spans="1:4" x14ac:dyDescent="0.25">
      <c r="A2154" s="83">
        <v>48341</v>
      </c>
      <c r="B2154" s="83" t="s">
        <v>15838</v>
      </c>
      <c r="C2154" s="83" t="s">
        <v>225</v>
      </c>
      <c r="D2154" s="84">
        <v>91.52</v>
      </c>
    </row>
    <row r="2155" spans="1:4" x14ac:dyDescent="0.25">
      <c r="A2155" s="83">
        <v>48342</v>
      </c>
      <c r="B2155" s="83" t="s">
        <v>15839</v>
      </c>
      <c r="C2155" s="83" t="s">
        <v>225</v>
      </c>
      <c r="D2155" s="84">
        <v>13.87</v>
      </c>
    </row>
    <row r="2156" spans="1:4" x14ac:dyDescent="0.25">
      <c r="A2156" s="83">
        <v>48365</v>
      </c>
      <c r="B2156" s="83" t="s">
        <v>15840</v>
      </c>
      <c r="C2156" s="83" t="s">
        <v>225</v>
      </c>
      <c r="D2156" s="84">
        <v>8.27</v>
      </c>
    </row>
    <row r="2157" spans="1:4" x14ac:dyDescent="0.25">
      <c r="A2157" s="83">
        <v>48390</v>
      </c>
      <c r="B2157" s="83" t="s">
        <v>15841</v>
      </c>
      <c r="C2157" s="83" t="s">
        <v>206</v>
      </c>
      <c r="D2157" s="84">
        <v>55.21</v>
      </c>
    </row>
    <row r="2158" spans="1:4" x14ac:dyDescent="0.25">
      <c r="A2158" s="83">
        <v>484</v>
      </c>
      <c r="B2158" s="83" t="s">
        <v>15842</v>
      </c>
      <c r="C2158" s="83"/>
      <c r="D2158" s="84"/>
    </row>
    <row r="2159" spans="1:4" x14ac:dyDescent="0.25">
      <c r="A2159" s="83">
        <v>48444</v>
      </c>
      <c r="B2159" s="83" t="s">
        <v>15843</v>
      </c>
      <c r="C2159" s="83" t="s">
        <v>225</v>
      </c>
      <c r="D2159" s="84">
        <v>33</v>
      </c>
    </row>
    <row r="2160" spans="1:4" x14ac:dyDescent="0.25">
      <c r="A2160" s="83">
        <v>48458</v>
      </c>
      <c r="B2160" s="83" t="s">
        <v>15844</v>
      </c>
      <c r="C2160" s="83" t="s">
        <v>225</v>
      </c>
      <c r="D2160" s="84">
        <v>1.74</v>
      </c>
    </row>
    <row r="2161" spans="1:4" x14ac:dyDescent="0.25">
      <c r="A2161" s="83">
        <v>48474</v>
      </c>
      <c r="B2161" s="83" t="s">
        <v>15845</v>
      </c>
      <c r="C2161" s="83" t="s">
        <v>225</v>
      </c>
      <c r="D2161" s="84">
        <v>261.57</v>
      </c>
    </row>
    <row r="2162" spans="1:4" x14ac:dyDescent="0.25">
      <c r="A2162" s="83">
        <v>485</v>
      </c>
      <c r="B2162" s="83" t="s">
        <v>15842</v>
      </c>
      <c r="C2162" s="83"/>
      <c r="D2162" s="84"/>
    </row>
    <row r="2163" spans="1:4" x14ac:dyDescent="0.25">
      <c r="A2163" s="83">
        <v>48502</v>
      </c>
      <c r="B2163" s="83" t="s">
        <v>15846</v>
      </c>
      <c r="C2163" s="83" t="s">
        <v>225</v>
      </c>
      <c r="D2163" s="84">
        <v>1.31</v>
      </c>
    </row>
    <row r="2164" spans="1:4" x14ac:dyDescent="0.25">
      <c r="A2164" s="83">
        <v>48503</v>
      </c>
      <c r="B2164" s="83" t="s">
        <v>15847</v>
      </c>
      <c r="C2164" s="83" t="s">
        <v>225</v>
      </c>
      <c r="D2164" s="84">
        <v>1.54</v>
      </c>
    </row>
    <row r="2165" spans="1:4" x14ac:dyDescent="0.25">
      <c r="A2165" s="83">
        <v>48505</v>
      </c>
      <c r="B2165" s="83" t="s">
        <v>15848</v>
      </c>
      <c r="C2165" s="83" t="s">
        <v>225</v>
      </c>
      <c r="D2165" s="84">
        <v>3.46</v>
      </c>
    </row>
    <row r="2166" spans="1:4" x14ac:dyDescent="0.25">
      <c r="A2166" s="83">
        <v>48506</v>
      </c>
      <c r="B2166" s="83" t="s">
        <v>15849</v>
      </c>
      <c r="C2166" s="83" t="s">
        <v>225</v>
      </c>
      <c r="D2166" s="84">
        <v>6.19</v>
      </c>
    </row>
    <row r="2167" spans="1:4" x14ac:dyDescent="0.25">
      <c r="A2167" s="83">
        <v>48508</v>
      </c>
      <c r="B2167" s="83" t="s">
        <v>15850</v>
      </c>
      <c r="C2167" s="83" t="s">
        <v>225</v>
      </c>
      <c r="D2167" s="84">
        <v>9.83</v>
      </c>
    </row>
    <row r="2168" spans="1:4" x14ac:dyDescent="0.25">
      <c r="A2168" s="83">
        <v>48510</v>
      </c>
      <c r="B2168" s="83" t="s">
        <v>15851</v>
      </c>
      <c r="C2168" s="83" t="s">
        <v>225</v>
      </c>
      <c r="D2168" s="84">
        <v>11.9</v>
      </c>
    </row>
    <row r="2169" spans="1:4" x14ac:dyDescent="0.25">
      <c r="A2169" s="83">
        <v>48512</v>
      </c>
      <c r="B2169" s="83" t="s">
        <v>15852</v>
      </c>
      <c r="C2169" s="83" t="s">
        <v>225</v>
      </c>
      <c r="D2169" s="84">
        <v>48.59</v>
      </c>
    </row>
    <row r="2170" spans="1:4" x14ac:dyDescent="0.25">
      <c r="A2170" s="83">
        <v>48516</v>
      </c>
      <c r="B2170" s="83" t="s">
        <v>15853</v>
      </c>
      <c r="C2170" s="83" t="s">
        <v>225</v>
      </c>
      <c r="D2170" s="84">
        <v>0.78</v>
      </c>
    </row>
    <row r="2171" spans="1:4" x14ac:dyDescent="0.25">
      <c r="A2171" s="83">
        <v>48517</v>
      </c>
      <c r="B2171" s="83" t="s">
        <v>15854</v>
      </c>
      <c r="C2171" s="83" t="s">
        <v>225</v>
      </c>
      <c r="D2171" s="84">
        <v>1.27</v>
      </c>
    </row>
    <row r="2172" spans="1:4" x14ac:dyDescent="0.25">
      <c r="A2172" s="83">
        <v>48518</v>
      </c>
      <c r="B2172" s="83" t="s">
        <v>15855</v>
      </c>
      <c r="C2172" s="83" t="s">
        <v>225</v>
      </c>
      <c r="D2172" s="84">
        <v>2.48</v>
      </c>
    </row>
    <row r="2173" spans="1:4" x14ac:dyDescent="0.25">
      <c r="A2173" s="83">
        <v>48519</v>
      </c>
      <c r="B2173" s="83" t="s">
        <v>15856</v>
      </c>
      <c r="C2173" s="83" t="s">
        <v>225</v>
      </c>
      <c r="D2173" s="84">
        <v>2.19</v>
      </c>
    </row>
    <row r="2174" spans="1:4" x14ac:dyDescent="0.25">
      <c r="A2174" s="83">
        <v>48520</v>
      </c>
      <c r="B2174" s="83" t="s">
        <v>15857</v>
      </c>
      <c r="C2174" s="83" t="s">
        <v>225</v>
      </c>
      <c r="D2174" s="84">
        <v>3.24</v>
      </c>
    </row>
    <row r="2175" spans="1:4" x14ac:dyDescent="0.25">
      <c r="A2175" s="83">
        <v>48522</v>
      </c>
      <c r="B2175" s="83" t="s">
        <v>15858</v>
      </c>
      <c r="C2175" s="83" t="s">
        <v>225</v>
      </c>
      <c r="D2175" s="84">
        <v>8.1300000000000008</v>
      </c>
    </row>
    <row r="2176" spans="1:4" x14ac:dyDescent="0.25">
      <c r="A2176" s="83">
        <v>48524</v>
      </c>
      <c r="B2176" s="83" t="s">
        <v>15859</v>
      </c>
      <c r="C2176" s="83" t="s">
        <v>225</v>
      </c>
      <c r="D2176" s="84">
        <v>11.65</v>
      </c>
    </row>
    <row r="2177" spans="1:4" x14ac:dyDescent="0.25">
      <c r="A2177" s="83">
        <v>48525</v>
      </c>
      <c r="B2177" s="83" t="s">
        <v>15860</v>
      </c>
      <c r="C2177" s="83" t="s">
        <v>225</v>
      </c>
      <c r="D2177" s="84">
        <v>30.06</v>
      </c>
    </row>
    <row r="2178" spans="1:4" x14ac:dyDescent="0.25">
      <c r="A2178" s="83">
        <v>48534</v>
      </c>
      <c r="B2178" s="83" t="s">
        <v>15861</v>
      </c>
      <c r="C2178" s="83" t="s">
        <v>225</v>
      </c>
      <c r="D2178" s="84">
        <v>0.59</v>
      </c>
    </row>
    <row r="2179" spans="1:4" x14ac:dyDescent="0.25">
      <c r="A2179" s="83">
        <v>48538</v>
      </c>
      <c r="B2179" s="83" t="s">
        <v>15862</v>
      </c>
      <c r="C2179" s="83" t="s">
        <v>225</v>
      </c>
      <c r="D2179" s="84">
        <v>1.45</v>
      </c>
    </row>
    <row r="2180" spans="1:4" x14ac:dyDescent="0.25">
      <c r="A2180" s="83">
        <v>48553</v>
      </c>
      <c r="B2180" s="83" t="s">
        <v>15863</v>
      </c>
      <c r="C2180" s="83" t="s">
        <v>225</v>
      </c>
      <c r="D2180" s="84">
        <v>6.14</v>
      </c>
    </row>
    <row r="2181" spans="1:4" x14ac:dyDescent="0.25">
      <c r="A2181" s="83">
        <v>48556</v>
      </c>
      <c r="B2181" s="83" t="s">
        <v>15864</v>
      </c>
      <c r="C2181" s="83" t="s">
        <v>225</v>
      </c>
      <c r="D2181" s="84">
        <v>3.2</v>
      </c>
    </row>
    <row r="2182" spans="1:4" x14ac:dyDescent="0.25">
      <c r="A2182" s="83">
        <v>486</v>
      </c>
      <c r="B2182" s="83" t="s">
        <v>15842</v>
      </c>
      <c r="C2182" s="83"/>
      <c r="D2182" s="84"/>
    </row>
    <row r="2183" spans="1:4" x14ac:dyDescent="0.25">
      <c r="A2183" s="83">
        <v>48604</v>
      </c>
      <c r="B2183" s="83" t="s">
        <v>15865</v>
      </c>
      <c r="C2183" s="83" t="s">
        <v>225</v>
      </c>
      <c r="D2183" s="84">
        <v>5.28</v>
      </c>
    </row>
    <row r="2184" spans="1:4" x14ac:dyDescent="0.25">
      <c r="A2184" s="83">
        <v>48605</v>
      </c>
      <c r="B2184" s="83" t="s">
        <v>15866</v>
      </c>
      <c r="C2184" s="83" t="s">
        <v>225</v>
      </c>
      <c r="D2184" s="84">
        <v>6.62</v>
      </c>
    </row>
    <row r="2185" spans="1:4" x14ac:dyDescent="0.25">
      <c r="A2185" s="83">
        <v>48606</v>
      </c>
      <c r="B2185" s="83" t="s">
        <v>15867</v>
      </c>
      <c r="C2185" s="83" t="s">
        <v>225</v>
      </c>
      <c r="D2185" s="84">
        <v>16.93</v>
      </c>
    </row>
    <row r="2186" spans="1:4" x14ac:dyDescent="0.25">
      <c r="A2186" s="83">
        <v>48607</v>
      </c>
      <c r="B2186" s="83" t="s">
        <v>15868</v>
      </c>
      <c r="C2186" s="83" t="s">
        <v>225</v>
      </c>
      <c r="D2186" s="84">
        <v>19.12</v>
      </c>
    </row>
    <row r="2187" spans="1:4" x14ac:dyDescent="0.25">
      <c r="A2187" s="83">
        <v>48630</v>
      </c>
      <c r="B2187" s="83" t="s">
        <v>15869</v>
      </c>
      <c r="C2187" s="83" t="s">
        <v>206</v>
      </c>
      <c r="D2187" s="84">
        <v>3.14</v>
      </c>
    </row>
    <row r="2188" spans="1:4" x14ac:dyDescent="0.25">
      <c r="A2188" s="83">
        <v>48634</v>
      </c>
      <c r="B2188" s="83" t="s">
        <v>15870</v>
      </c>
      <c r="C2188" s="83" t="s">
        <v>206</v>
      </c>
      <c r="D2188" s="84">
        <v>37.49</v>
      </c>
    </row>
    <row r="2189" spans="1:4" x14ac:dyDescent="0.25">
      <c r="A2189" s="83">
        <v>48665</v>
      </c>
      <c r="B2189" s="83" t="s">
        <v>15871</v>
      </c>
      <c r="C2189" s="83" t="s">
        <v>225</v>
      </c>
      <c r="D2189" s="84">
        <v>0.41</v>
      </c>
    </row>
    <row r="2190" spans="1:4" x14ac:dyDescent="0.25">
      <c r="A2190" s="83">
        <v>487</v>
      </c>
      <c r="B2190" s="83" t="s">
        <v>15872</v>
      </c>
      <c r="C2190" s="83"/>
      <c r="D2190" s="84"/>
    </row>
    <row r="2191" spans="1:4" x14ac:dyDescent="0.25">
      <c r="A2191" s="83">
        <v>48701</v>
      </c>
      <c r="B2191" s="83" t="s">
        <v>15873</v>
      </c>
      <c r="C2191" s="83" t="s">
        <v>206</v>
      </c>
      <c r="D2191" s="84">
        <v>19.48</v>
      </c>
    </row>
    <row r="2192" spans="1:4" x14ac:dyDescent="0.25">
      <c r="A2192" s="83">
        <v>48730</v>
      </c>
      <c r="B2192" s="83" t="s">
        <v>15874</v>
      </c>
      <c r="C2192" s="83" t="s">
        <v>225</v>
      </c>
      <c r="D2192" s="84">
        <v>119.31</v>
      </c>
    </row>
    <row r="2193" spans="1:4" x14ac:dyDescent="0.25">
      <c r="A2193" s="83">
        <v>48744</v>
      </c>
      <c r="B2193" s="83" t="s">
        <v>15875</v>
      </c>
      <c r="C2193" s="83" t="s">
        <v>225</v>
      </c>
      <c r="D2193" s="84">
        <v>97.79</v>
      </c>
    </row>
    <row r="2194" spans="1:4" x14ac:dyDescent="0.25">
      <c r="A2194" s="83">
        <v>48747</v>
      </c>
      <c r="B2194" s="83" t="s">
        <v>15876</v>
      </c>
      <c r="C2194" s="83" t="s">
        <v>225</v>
      </c>
      <c r="D2194" s="84">
        <v>1.53</v>
      </c>
    </row>
    <row r="2195" spans="1:4" x14ac:dyDescent="0.25">
      <c r="A2195" s="83">
        <v>48763</v>
      </c>
      <c r="B2195" s="83" t="s">
        <v>15877</v>
      </c>
      <c r="C2195" s="83" t="s">
        <v>225</v>
      </c>
      <c r="D2195" s="84">
        <v>27.87</v>
      </c>
    </row>
    <row r="2196" spans="1:4" x14ac:dyDescent="0.25">
      <c r="A2196" s="83">
        <v>48772</v>
      </c>
      <c r="B2196" s="83" t="s">
        <v>15878</v>
      </c>
      <c r="C2196" s="83" t="s">
        <v>225</v>
      </c>
      <c r="D2196" s="84">
        <v>105.33</v>
      </c>
    </row>
    <row r="2197" spans="1:4" x14ac:dyDescent="0.25">
      <c r="A2197" s="83">
        <v>48782</v>
      </c>
      <c r="B2197" s="83" t="s">
        <v>15879</v>
      </c>
      <c r="C2197" s="83" t="s">
        <v>225</v>
      </c>
      <c r="D2197" s="84">
        <v>99.98</v>
      </c>
    </row>
    <row r="2198" spans="1:4" x14ac:dyDescent="0.25">
      <c r="A2198" s="83">
        <v>48784</v>
      </c>
      <c r="B2198" s="83" t="s">
        <v>15880</v>
      </c>
      <c r="C2198" s="83" t="s">
        <v>225</v>
      </c>
      <c r="D2198" s="84">
        <v>170.7</v>
      </c>
    </row>
    <row r="2199" spans="1:4" x14ac:dyDescent="0.25">
      <c r="A2199" s="83">
        <v>48790</v>
      </c>
      <c r="B2199" s="83" t="s">
        <v>15881</v>
      </c>
      <c r="C2199" s="83" t="s">
        <v>225</v>
      </c>
      <c r="D2199" s="84">
        <v>548.20000000000005</v>
      </c>
    </row>
    <row r="2200" spans="1:4" x14ac:dyDescent="0.25">
      <c r="A2200" s="83">
        <v>48794</v>
      </c>
      <c r="B2200" s="83" t="s">
        <v>15882</v>
      </c>
      <c r="C2200" s="83" t="s">
        <v>225</v>
      </c>
      <c r="D2200" s="84">
        <v>58.14</v>
      </c>
    </row>
    <row r="2201" spans="1:4" x14ac:dyDescent="0.25">
      <c r="A2201" s="83">
        <v>488</v>
      </c>
      <c r="B2201" s="83" t="s">
        <v>15356</v>
      </c>
      <c r="C2201" s="83"/>
      <c r="D2201" s="84"/>
    </row>
    <row r="2202" spans="1:4" x14ac:dyDescent="0.25">
      <c r="A2202" s="83">
        <v>48860</v>
      </c>
      <c r="B2202" s="83" t="s">
        <v>15883</v>
      </c>
      <c r="C2202" s="83" t="s">
        <v>225</v>
      </c>
      <c r="D2202" s="84">
        <v>29.2</v>
      </c>
    </row>
    <row r="2203" spans="1:4" x14ac:dyDescent="0.25">
      <c r="A2203" s="83">
        <v>489</v>
      </c>
      <c r="B2203" s="83" t="s">
        <v>15529</v>
      </c>
      <c r="C2203" s="83"/>
      <c r="D2203" s="84"/>
    </row>
    <row r="2204" spans="1:4" x14ac:dyDescent="0.25">
      <c r="A2204" s="83">
        <v>48917</v>
      </c>
      <c r="B2204" s="83" t="s">
        <v>15884</v>
      </c>
      <c r="C2204" s="83" t="s">
        <v>206</v>
      </c>
      <c r="D2204" s="84">
        <v>6.73</v>
      </c>
    </row>
    <row r="2205" spans="1:4" x14ac:dyDescent="0.25">
      <c r="A2205" s="83">
        <v>48986</v>
      </c>
      <c r="B2205" s="83" t="s">
        <v>15885</v>
      </c>
      <c r="C2205" s="83" t="s">
        <v>206</v>
      </c>
      <c r="D2205" s="84">
        <v>90.51</v>
      </c>
    </row>
    <row r="2206" spans="1:4" x14ac:dyDescent="0.25">
      <c r="A2206" s="83">
        <v>48987</v>
      </c>
      <c r="B2206" s="83" t="s">
        <v>15886</v>
      </c>
      <c r="C2206" s="83" t="s">
        <v>225</v>
      </c>
      <c r="D2206" s="84">
        <v>53.05</v>
      </c>
    </row>
    <row r="2207" spans="1:4" x14ac:dyDescent="0.25">
      <c r="A2207" s="83">
        <v>48988</v>
      </c>
      <c r="B2207" s="83" t="s">
        <v>15887</v>
      </c>
      <c r="C2207" s="83" t="s">
        <v>206</v>
      </c>
      <c r="D2207" s="84">
        <v>136.19</v>
      </c>
    </row>
    <row r="2208" spans="1:4" x14ac:dyDescent="0.25">
      <c r="A2208" s="83">
        <v>490</v>
      </c>
      <c r="B2208" s="83" t="s">
        <v>15888</v>
      </c>
      <c r="C2208" s="83"/>
      <c r="D2208" s="84"/>
    </row>
    <row r="2209" spans="1:4" x14ac:dyDescent="0.25">
      <c r="A2209" s="83">
        <v>49002</v>
      </c>
      <c r="B2209" s="83" t="s">
        <v>15889</v>
      </c>
      <c r="C2209" s="83" t="s">
        <v>225</v>
      </c>
      <c r="D2209" s="84">
        <v>28.66</v>
      </c>
    </row>
    <row r="2210" spans="1:4" x14ac:dyDescent="0.25">
      <c r="A2210" s="83">
        <v>49028</v>
      </c>
      <c r="B2210" s="83" t="s">
        <v>15890</v>
      </c>
      <c r="C2210" s="83" t="s">
        <v>225</v>
      </c>
      <c r="D2210" s="84">
        <v>173.05</v>
      </c>
    </row>
    <row r="2211" spans="1:4" x14ac:dyDescent="0.25">
      <c r="A2211" s="83">
        <v>49064</v>
      </c>
      <c r="B2211" s="83" t="s">
        <v>15891</v>
      </c>
      <c r="C2211" s="83" t="s">
        <v>225</v>
      </c>
      <c r="D2211" s="84">
        <v>4.4000000000000004</v>
      </c>
    </row>
    <row r="2212" spans="1:4" x14ac:dyDescent="0.25">
      <c r="A2212" s="83">
        <v>49072</v>
      </c>
      <c r="B2212" s="83" t="s">
        <v>15892</v>
      </c>
      <c r="C2212" s="83" t="s">
        <v>225</v>
      </c>
      <c r="D2212" s="84">
        <v>39.770000000000003</v>
      </c>
    </row>
    <row r="2213" spans="1:4" x14ac:dyDescent="0.25">
      <c r="A2213" s="83">
        <v>491</v>
      </c>
      <c r="B2213" s="83" t="s">
        <v>15888</v>
      </c>
      <c r="C2213" s="83"/>
      <c r="D2213" s="84"/>
    </row>
    <row r="2214" spans="1:4" x14ac:dyDescent="0.25">
      <c r="A2214" s="83">
        <v>49101</v>
      </c>
      <c r="B2214" s="83" t="s">
        <v>15893</v>
      </c>
      <c r="C2214" s="83" t="s">
        <v>225</v>
      </c>
      <c r="D2214" s="84">
        <v>393.33</v>
      </c>
    </row>
    <row r="2215" spans="1:4" x14ac:dyDescent="0.25">
      <c r="A2215" s="83">
        <v>49104</v>
      </c>
      <c r="B2215" s="83" t="s">
        <v>15894</v>
      </c>
      <c r="C2215" s="83" t="s">
        <v>225</v>
      </c>
      <c r="D2215" s="84">
        <v>3.14</v>
      </c>
    </row>
    <row r="2216" spans="1:4" x14ac:dyDescent="0.25">
      <c r="A2216" s="83">
        <v>49112</v>
      </c>
      <c r="B2216" s="83" t="s">
        <v>15895</v>
      </c>
      <c r="C2216" s="83" t="s">
        <v>225</v>
      </c>
      <c r="D2216" s="84">
        <v>45.83</v>
      </c>
    </row>
    <row r="2217" spans="1:4" x14ac:dyDescent="0.25">
      <c r="A2217" s="83">
        <v>49123</v>
      </c>
      <c r="B2217" s="83" t="s">
        <v>15896</v>
      </c>
      <c r="C2217" s="83" t="s">
        <v>225</v>
      </c>
      <c r="D2217" s="84">
        <v>4.3099999999999996</v>
      </c>
    </row>
    <row r="2218" spans="1:4" x14ac:dyDescent="0.25">
      <c r="A2218" s="83">
        <v>49143</v>
      </c>
      <c r="B2218" s="83" t="s">
        <v>15897</v>
      </c>
      <c r="C2218" s="83" t="s">
        <v>225</v>
      </c>
      <c r="D2218" s="84">
        <v>131.43</v>
      </c>
    </row>
    <row r="2219" spans="1:4" x14ac:dyDescent="0.25">
      <c r="A2219" s="83">
        <v>49165</v>
      </c>
      <c r="B2219" s="83" t="s">
        <v>15898</v>
      </c>
      <c r="C2219" s="83" t="s">
        <v>225</v>
      </c>
      <c r="D2219" s="84">
        <v>238.27</v>
      </c>
    </row>
    <row r="2220" spans="1:4" x14ac:dyDescent="0.25">
      <c r="A2220" s="83">
        <v>49170</v>
      </c>
      <c r="B2220" s="83" t="s">
        <v>15899</v>
      </c>
      <c r="C2220" s="83" t="s">
        <v>225</v>
      </c>
      <c r="D2220" s="84">
        <v>2242.84</v>
      </c>
    </row>
    <row r="2221" spans="1:4" x14ac:dyDescent="0.25">
      <c r="A2221" s="83">
        <v>492</v>
      </c>
      <c r="B2221" s="83" t="s">
        <v>15900</v>
      </c>
      <c r="C2221" s="83"/>
      <c r="D2221" s="84"/>
    </row>
    <row r="2222" spans="1:4" x14ac:dyDescent="0.25">
      <c r="A2222" s="83">
        <v>49227</v>
      </c>
      <c r="B2222" s="83" t="s">
        <v>15901</v>
      </c>
      <c r="C2222" s="83" t="s">
        <v>225</v>
      </c>
      <c r="D2222" s="84">
        <v>4.83</v>
      </c>
    </row>
    <row r="2223" spans="1:4" x14ac:dyDescent="0.25">
      <c r="A2223" s="83">
        <v>49228</v>
      </c>
      <c r="B2223" s="83" t="s">
        <v>15902</v>
      </c>
      <c r="C2223" s="83" t="s">
        <v>225</v>
      </c>
      <c r="D2223" s="84">
        <v>6.6</v>
      </c>
    </row>
    <row r="2224" spans="1:4" x14ac:dyDescent="0.25">
      <c r="A2224" s="83">
        <v>49241</v>
      </c>
      <c r="B2224" s="83" t="s">
        <v>15903</v>
      </c>
      <c r="C2224" s="83" t="s">
        <v>225</v>
      </c>
      <c r="D2224" s="84">
        <v>7.29</v>
      </c>
    </row>
    <row r="2225" spans="1:4" x14ac:dyDescent="0.25">
      <c r="A2225" s="83">
        <v>49242</v>
      </c>
      <c r="B2225" s="83" t="s">
        <v>15904</v>
      </c>
      <c r="C2225" s="83" t="s">
        <v>225</v>
      </c>
      <c r="D2225" s="84">
        <v>4.53</v>
      </c>
    </row>
    <row r="2226" spans="1:4" x14ac:dyDescent="0.25">
      <c r="A2226" s="83">
        <v>49243</v>
      </c>
      <c r="B2226" s="83" t="s">
        <v>15905</v>
      </c>
      <c r="C2226" s="83" t="s">
        <v>225</v>
      </c>
      <c r="D2226" s="84">
        <v>6.12</v>
      </c>
    </row>
    <row r="2227" spans="1:4" x14ac:dyDescent="0.25">
      <c r="A2227" s="83">
        <v>49249</v>
      </c>
      <c r="B2227" s="83" t="s">
        <v>15906</v>
      </c>
      <c r="C2227" s="83" t="s">
        <v>225</v>
      </c>
      <c r="D2227" s="84">
        <v>15.32</v>
      </c>
    </row>
    <row r="2228" spans="1:4" x14ac:dyDescent="0.25">
      <c r="A2228" s="83">
        <v>49274</v>
      </c>
      <c r="B2228" s="83" t="s">
        <v>15907</v>
      </c>
      <c r="C2228" s="83" t="s">
        <v>225</v>
      </c>
      <c r="D2228" s="84">
        <v>96.5</v>
      </c>
    </row>
    <row r="2229" spans="1:4" x14ac:dyDescent="0.25">
      <c r="A2229" s="83">
        <v>49275</v>
      </c>
      <c r="B2229" s="83" t="s">
        <v>15908</v>
      </c>
      <c r="C2229" s="83" t="s">
        <v>225</v>
      </c>
      <c r="D2229" s="84">
        <v>142.15</v>
      </c>
    </row>
    <row r="2230" spans="1:4" x14ac:dyDescent="0.25">
      <c r="A2230" s="83">
        <v>49277</v>
      </c>
      <c r="B2230" s="83" t="s">
        <v>15909</v>
      </c>
      <c r="C2230" s="83" t="s">
        <v>225</v>
      </c>
      <c r="D2230" s="84">
        <v>26.64</v>
      </c>
    </row>
    <row r="2231" spans="1:4" x14ac:dyDescent="0.25">
      <c r="A2231" s="83">
        <v>49278</v>
      </c>
      <c r="B2231" s="83" t="s">
        <v>15910</v>
      </c>
      <c r="C2231" s="83" t="s">
        <v>225</v>
      </c>
      <c r="D2231" s="84">
        <v>37.82</v>
      </c>
    </row>
    <row r="2232" spans="1:4" x14ac:dyDescent="0.25">
      <c r="A2232" s="83">
        <v>49289</v>
      </c>
      <c r="B2232" s="83" t="s">
        <v>15911</v>
      </c>
      <c r="C2232" s="83" t="s">
        <v>225</v>
      </c>
      <c r="D2232" s="84">
        <v>17.84</v>
      </c>
    </row>
    <row r="2233" spans="1:4" x14ac:dyDescent="0.25">
      <c r="A2233" s="83">
        <v>494</v>
      </c>
      <c r="B2233" s="83" t="s">
        <v>15912</v>
      </c>
      <c r="C2233" s="83"/>
      <c r="D2233" s="84"/>
    </row>
    <row r="2234" spans="1:4" x14ac:dyDescent="0.25">
      <c r="A2234" s="83">
        <v>49424</v>
      </c>
      <c r="B2234" s="83" t="s">
        <v>15913</v>
      </c>
      <c r="C2234" s="83" t="s">
        <v>225</v>
      </c>
      <c r="D2234" s="84">
        <v>16.100000000000001</v>
      </c>
    </row>
    <row r="2235" spans="1:4" x14ac:dyDescent="0.25">
      <c r="A2235" s="83">
        <v>49428</v>
      </c>
      <c r="B2235" s="83" t="s">
        <v>15914</v>
      </c>
      <c r="C2235" s="83" t="s">
        <v>225</v>
      </c>
      <c r="D2235" s="84">
        <v>4.4000000000000004</v>
      </c>
    </row>
    <row r="2236" spans="1:4" x14ac:dyDescent="0.25">
      <c r="A2236" s="83">
        <v>49459</v>
      </c>
      <c r="B2236" s="83" t="s">
        <v>15915</v>
      </c>
      <c r="C2236" s="83" t="s">
        <v>225</v>
      </c>
      <c r="D2236" s="84">
        <v>454.68</v>
      </c>
    </row>
    <row r="2237" spans="1:4" x14ac:dyDescent="0.25">
      <c r="A2237" s="83">
        <v>49463</v>
      </c>
      <c r="B2237" s="83" t="s">
        <v>15916</v>
      </c>
      <c r="C2237" s="83" t="s">
        <v>225</v>
      </c>
      <c r="D2237" s="84">
        <v>78.31</v>
      </c>
    </row>
    <row r="2238" spans="1:4" x14ac:dyDescent="0.25">
      <c r="A2238" s="83">
        <v>49464</v>
      </c>
      <c r="B2238" s="83" t="s">
        <v>15917</v>
      </c>
      <c r="C2238" s="83" t="s">
        <v>225</v>
      </c>
      <c r="D2238" s="84">
        <v>126.53</v>
      </c>
    </row>
    <row r="2239" spans="1:4" x14ac:dyDescent="0.25">
      <c r="A2239" s="83">
        <v>49488</v>
      </c>
      <c r="B2239" s="83" t="s">
        <v>15918</v>
      </c>
      <c r="C2239" s="83" t="s">
        <v>225</v>
      </c>
      <c r="D2239" s="84">
        <v>1.49</v>
      </c>
    </row>
    <row r="2240" spans="1:4" x14ac:dyDescent="0.25">
      <c r="A2240" s="83">
        <v>49492</v>
      </c>
      <c r="B2240" s="83" t="s">
        <v>15919</v>
      </c>
      <c r="C2240" s="83" t="s">
        <v>225</v>
      </c>
      <c r="D2240" s="84">
        <v>6.35</v>
      </c>
    </row>
    <row r="2241" spans="1:4" x14ac:dyDescent="0.25">
      <c r="A2241" s="83">
        <v>49493</v>
      </c>
      <c r="B2241" s="83" t="s">
        <v>15920</v>
      </c>
      <c r="C2241" s="83" t="s">
        <v>225</v>
      </c>
      <c r="D2241" s="84">
        <v>12.77</v>
      </c>
    </row>
    <row r="2242" spans="1:4" x14ac:dyDescent="0.25">
      <c r="A2242" s="83">
        <v>495</v>
      </c>
      <c r="B2242" s="83" t="s">
        <v>13922</v>
      </c>
      <c r="C2242" s="83"/>
      <c r="D2242" s="84"/>
    </row>
    <row r="2243" spans="1:4" x14ac:dyDescent="0.25">
      <c r="A2243" s="83">
        <v>49502</v>
      </c>
      <c r="B2243" s="83" t="s">
        <v>15921</v>
      </c>
      <c r="C2243" s="83" t="s">
        <v>225</v>
      </c>
      <c r="D2243" s="84">
        <v>3.14</v>
      </c>
    </row>
    <row r="2244" spans="1:4" x14ac:dyDescent="0.25">
      <c r="A2244" s="83">
        <v>49503</v>
      </c>
      <c r="B2244" s="83" t="s">
        <v>15922</v>
      </c>
      <c r="C2244" s="83" t="s">
        <v>225</v>
      </c>
      <c r="D2244" s="84">
        <v>28.83</v>
      </c>
    </row>
    <row r="2245" spans="1:4" x14ac:dyDescent="0.25">
      <c r="A2245" s="83">
        <v>49505</v>
      </c>
      <c r="B2245" s="83" t="s">
        <v>15923</v>
      </c>
      <c r="C2245" s="83" t="s">
        <v>225</v>
      </c>
      <c r="D2245" s="84">
        <v>3.23</v>
      </c>
    </row>
    <row r="2246" spans="1:4" x14ac:dyDescent="0.25">
      <c r="A2246" s="83">
        <v>49507</v>
      </c>
      <c r="B2246" s="83" t="s">
        <v>15924</v>
      </c>
      <c r="C2246" s="83" t="s">
        <v>225</v>
      </c>
      <c r="D2246" s="84">
        <v>3.79</v>
      </c>
    </row>
    <row r="2247" spans="1:4" x14ac:dyDescent="0.25">
      <c r="A2247" s="83">
        <v>49510</v>
      </c>
      <c r="B2247" s="83" t="s">
        <v>15925</v>
      </c>
      <c r="C2247" s="83" t="s">
        <v>225</v>
      </c>
      <c r="D2247" s="84">
        <v>741.57</v>
      </c>
    </row>
    <row r="2248" spans="1:4" x14ac:dyDescent="0.25">
      <c r="A2248" s="83">
        <v>49514</v>
      </c>
      <c r="B2248" s="83" t="s">
        <v>15926</v>
      </c>
      <c r="C2248" s="83" t="s">
        <v>225</v>
      </c>
      <c r="D2248" s="84">
        <v>21.08</v>
      </c>
    </row>
    <row r="2249" spans="1:4" x14ac:dyDescent="0.25">
      <c r="A2249" s="83">
        <v>49521</v>
      </c>
      <c r="B2249" s="83" t="s">
        <v>15927</v>
      </c>
      <c r="C2249" s="83" t="s">
        <v>225</v>
      </c>
      <c r="D2249" s="84">
        <v>12.42</v>
      </c>
    </row>
    <row r="2250" spans="1:4" x14ac:dyDescent="0.25">
      <c r="A2250" s="83">
        <v>49524</v>
      </c>
      <c r="B2250" s="83" t="s">
        <v>15928</v>
      </c>
      <c r="C2250" s="83" t="s">
        <v>206</v>
      </c>
      <c r="D2250" s="84">
        <v>23.96</v>
      </c>
    </row>
    <row r="2251" spans="1:4" x14ac:dyDescent="0.25">
      <c r="A2251" s="83">
        <v>49537</v>
      </c>
      <c r="B2251" s="83" t="s">
        <v>15929</v>
      </c>
      <c r="C2251" s="83" t="s">
        <v>225</v>
      </c>
      <c r="D2251" s="84">
        <v>13.3</v>
      </c>
    </row>
    <row r="2252" spans="1:4" x14ac:dyDescent="0.25">
      <c r="A2252" s="83">
        <v>49565</v>
      </c>
      <c r="B2252" s="83" t="s">
        <v>15930</v>
      </c>
      <c r="C2252" s="83" t="s">
        <v>225</v>
      </c>
      <c r="D2252" s="84">
        <v>22.27</v>
      </c>
    </row>
    <row r="2253" spans="1:4" x14ac:dyDescent="0.25">
      <c r="A2253" s="83">
        <v>49566</v>
      </c>
      <c r="B2253" s="83" t="s">
        <v>15931</v>
      </c>
      <c r="C2253" s="83" t="s">
        <v>225</v>
      </c>
      <c r="D2253" s="84">
        <v>4.8099999999999996</v>
      </c>
    </row>
    <row r="2254" spans="1:4" x14ac:dyDescent="0.25">
      <c r="A2254" s="83">
        <v>49568</v>
      </c>
      <c r="B2254" s="83" t="s">
        <v>15932</v>
      </c>
      <c r="C2254" s="83" t="s">
        <v>225</v>
      </c>
      <c r="D2254" s="84">
        <v>10.210000000000001</v>
      </c>
    </row>
    <row r="2255" spans="1:4" x14ac:dyDescent="0.25">
      <c r="A2255" s="83">
        <v>49570</v>
      </c>
      <c r="B2255" s="83" t="s">
        <v>15933</v>
      </c>
      <c r="C2255" s="83" t="s">
        <v>225</v>
      </c>
      <c r="D2255" s="84">
        <v>8.5500000000000007</v>
      </c>
    </row>
    <row r="2256" spans="1:4" x14ac:dyDescent="0.25">
      <c r="A2256" s="83">
        <v>496</v>
      </c>
      <c r="B2256" s="83" t="s">
        <v>15356</v>
      </c>
      <c r="C2256" s="83"/>
      <c r="D2256" s="84"/>
    </row>
    <row r="2257" spans="1:4" x14ac:dyDescent="0.25">
      <c r="A2257" s="83">
        <v>49606</v>
      </c>
      <c r="B2257" s="83" t="s">
        <v>15934</v>
      </c>
      <c r="C2257" s="83" t="s">
        <v>206</v>
      </c>
      <c r="D2257" s="84">
        <v>15.23</v>
      </c>
    </row>
    <row r="2258" spans="1:4" x14ac:dyDescent="0.25">
      <c r="A2258" s="83">
        <v>49626</v>
      </c>
      <c r="B2258" s="83" t="s">
        <v>15935</v>
      </c>
      <c r="C2258" s="83" t="s">
        <v>225</v>
      </c>
      <c r="D2258" s="84">
        <v>3.51</v>
      </c>
    </row>
    <row r="2259" spans="1:4" x14ac:dyDescent="0.25">
      <c r="A2259" s="83">
        <v>49633</v>
      </c>
      <c r="B2259" s="83" t="s">
        <v>15936</v>
      </c>
      <c r="C2259" s="83" t="s">
        <v>225</v>
      </c>
      <c r="D2259" s="84">
        <v>1.6</v>
      </c>
    </row>
    <row r="2260" spans="1:4" x14ac:dyDescent="0.25">
      <c r="A2260" s="83">
        <v>49645</v>
      </c>
      <c r="B2260" s="83" t="s">
        <v>15937</v>
      </c>
      <c r="C2260" s="83" t="s">
        <v>225</v>
      </c>
      <c r="D2260" s="84">
        <v>316.67</v>
      </c>
    </row>
    <row r="2261" spans="1:4" x14ac:dyDescent="0.25">
      <c r="A2261" s="83">
        <v>49654</v>
      </c>
      <c r="B2261" s="83" t="s">
        <v>15938</v>
      </c>
      <c r="C2261" s="83" t="s">
        <v>225</v>
      </c>
      <c r="D2261" s="84">
        <v>37.94</v>
      </c>
    </row>
    <row r="2262" spans="1:4" x14ac:dyDescent="0.25">
      <c r="A2262" s="83">
        <v>49666</v>
      </c>
      <c r="B2262" s="83" t="s">
        <v>15939</v>
      </c>
      <c r="C2262" s="83" t="s">
        <v>206</v>
      </c>
      <c r="D2262" s="84">
        <v>19.440000000000001</v>
      </c>
    </row>
    <row r="2263" spans="1:4" x14ac:dyDescent="0.25">
      <c r="A2263" s="83">
        <v>49674</v>
      </c>
      <c r="B2263" s="83" t="s">
        <v>15940</v>
      </c>
      <c r="C2263" s="83" t="s">
        <v>225</v>
      </c>
      <c r="D2263" s="84">
        <v>36.72</v>
      </c>
    </row>
    <row r="2264" spans="1:4" x14ac:dyDescent="0.25">
      <c r="A2264" s="83">
        <v>49679</v>
      </c>
      <c r="B2264" s="83" t="s">
        <v>15941</v>
      </c>
      <c r="C2264" s="83" t="s">
        <v>225</v>
      </c>
      <c r="D2264" s="84">
        <v>34.93</v>
      </c>
    </row>
    <row r="2265" spans="1:4" x14ac:dyDescent="0.25">
      <c r="A2265" s="83">
        <v>49681</v>
      </c>
      <c r="B2265" s="83" t="s">
        <v>15942</v>
      </c>
      <c r="C2265" s="83" t="s">
        <v>225</v>
      </c>
      <c r="D2265" s="84">
        <v>5.41</v>
      </c>
    </row>
    <row r="2266" spans="1:4" x14ac:dyDescent="0.25">
      <c r="A2266" s="83">
        <v>49686</v>
      </c>
      <c r="B2266" s="83" t="s">
        <v>15943</v>
      </c>
      <c r="C2266" s="83" t="s">
        <v>225</v>
      </c>
      <c r="D2266" s="84">
        <v>69.63</v>
      </c>
    </row>
    <row r="2267" spans="1:4" x14ac:dyDescent="0.25">
      <c r="A2267" s="83">
        <v>49694</v>
      </c>
      <c r="B2267" s="83" t="s">
        <v>15944</v>
      </c>
      <c r="C2267" s="83" t="s">
        <v>225</v>
      </c>
      <c r="D2267" s="84">
        <v>33.74</v>
      </c>
    </row>
    <row r="2268" spans="1:4" x14ac:dyDescent="0.25">
      <c r="A2268" s="83">
        <v>49695</v>
      </c>
      <c r="B2268" s="83" t="s">
        <v>15945</v>
      </c>
      <c r="C2268" s="83" t="s">
        <v>225</v>
      </c>
      <c r="D2268" s="84">
        <v>55.72</v>
      </c>
    </row>
    <row r="2269" spans="1:4" x14ac:dyDescent="0.25">
      <c r="A2269" s="83">
        <v>49696</v>
      </c>
      <c r="B2269" s="83" t="s">
        <v>15946</v>
      </c>
      <c r="C2269" s="83" t="s">
        <v>225</v>
      </c>
      <c r="D2269" s="84">
        <v>156.33000000000001</v>
      </c>
    </row>
    <row r="2270" spans="1:4" x14ac:dyDescent="0.25">
      <c r="A2270" s="83">
        <v>497</v>
      </c>
      <c r="B2270" s="83" t="s">
        <v>13922</v>
      </c>
      <c r="C2270" s="83"/>
      <c r="D2270" s="84"/>
    </row>
    <row r="2271" spans="1:4" x14ac:dyDescent="0.25">
      <c r="A2271" s="83">
        <v>49709</v>
      </c>
      <c r="B2271" s="83" t="s">
        <v>15947</v>
      </c>
      <c r="C2271" s="83" t="s">
        <v>225</v>
      </c>
      <c r="D2271" s="84">
        <v>5.72</v>
      </c>
    </row>
    <row r="2272" spans="1:4" x14ac:dyDescent="0.25">
      <c r="A2272" s="83">
        <v>49729</v>
      </c>
      <c r="B2272" s="83" t="s">
        <v>15948</v>
      </c>
      <c r="C2272" s="83" t="s">
        <v>206</v>
      </c>
      <c r="D2272" s="84">
        <v>115.71</v>
      </c>
    </row>
    <row r="2273" spans="1:4" x14ac:dyDescent="0.25">
      <c r="A2273" s="83">
        <v>49774</v>
      </c>
      <c r="B2273" s="83" t="s">
        <v>15949</v>
      </c>
      <c r="C2273" s="83" t="s">
        <v>225</v>
      </c>
      <c r="D2273" s="84">
        <v>33.130000000000003</v>
      </c>
    </row>
    <row r="2274" spans="1:4" x14ac:dyDescent="0.25">
      <c r="A2274" s="83">
        <v>49791</v>
      </c>
      <c r="B2274" s="83" t="s">
        <v>15950</v>
      </c>
      <c r="C2274" s="83" t="s">
        <v>225</v>
      </c>
      <c r="D2274" s="84">
        <v>13.83</v>
      </c>
    </row>
    <row r="2275" spans="1:4" x14ac:dyDescent="0.25">
      <c r="A2275" s="83">
        <v>498</v>
      </c>
      <c r="B2275" s="83" t="s">
        <v>15529</v>
      </c>
      <c r="C2275" s="83"/>
      <c r="D2275" s="84"/>
    </row>
    <row r="2276" spans="1:4" x14ac:dyDescent="0.25">
      <c r="A2276" s="83">
        <v>49803</v>
      </c>
      <c r="B2276" s="83" t="s">
        <v>15951</v>
      </c>
      <c r="C2276" s="83" t="s">
        <v>225</v>
      </c>
      <c r="D2276" s="84">
        <v>4.6100000000000003</v>
      </c>
    </row>
    <row r="2277" spans="1:4" x14ac:dyDescent="0.25">
      <c r="A2277" s="83">
        <v>49804</v>
      </c>
      <c r="B2277" s="83" t="s">
        <v>15952</v>
      </c>
      <c r="C2277" s="83" t="s">
        <v>225</v>
      </c>
      <c r="D2277" s="84">
        <v>5.35</v>
      </c>
    </row>
    <row r="2278" spans="1:4" x14ac:dyDescent="0.25">
      <c r="A2278" s="83">
        <v>49805</v>
      </c>
      <c r="B2278" s="83" t="s">
        <v>15953</v>
      </c>
      <c r="C2278" s="83" t="s">
        <v>225</v>
      </c>
      <c r="D2278" s="84">
        <v>8.8800000000000008</v>
      </c>
    </row>
    <row r="2279" spans="1:4" x14ac:dyDescent="0.25">
      <c r="A2279" s="83">
        <v>49806</v>
      </c>
      <c r="B2279" s="83" t="s">
        <v>15954</v>
      </c>
      <c r="C2279" s="83" t="s">
        <v>225</v>
      </c>
      <c r="D2279" s="84">
        <v>9.76</v>
      </c>
    </row>
    <row r="2280" spans="1:4" x14ac:dyDescent="0.25">
      <c r="A2280" s="83">
        <v>49807</v>
      </c>
      <c r="B2280" s="83" t="s">
        <v>15955</v>
      </c>
      <c r="C2280" s="83" t="s">
        <v>225</v>
      </c>
      <c r="D2280" s="84">
        <v>16.809999999999999</v>
      </c>
    </row>
    <row r="2281" spans="1:4" x14ac:dyDescent="0.25">
      <c r="A2281" s="83">
        <v>49809</v>
      </c>
      <c r="B2281" s="83" t="s">
        <v>15956</v>
      </c>
      <c r="C2281" s="83" t="s">
        <v>225</v>
      </c>
      <c r="D2281" s="84">
        <v>24.64</v>
      </c>
    </row>
    <row r="2282" spans="1:4" x14ac:dyDescent="0.25">
      <c r="A2282" s="83">
        <v>49811</v>
      </c>
      <c r="B2282" s="83" t="s">
        <v>15957</v>
      </c>
      <c r="C2282" s="83" t="s">
        <v>225</v>
      </c>
      <c r="D2282" s="84">
        <v>35.83</v>
      </c>
    </row>
    <row r="2283" spans="1:4" x14ac:dyDescent="0.25">
      <c r="A2283" s="83">
        <v>49812</v>
      </c>
      <c r="B2283" s="83" t="s">
        <v>15958</v>
      </c>
      <c r="C2283" s="83" t="s">
        <v>225</v>
      </c>
      <c r="D2283" s="84">
        <v>247.7</v>
      </c>
    </row>
    <row r="2284" spans="1:4" x14ac:dyDescent="0.25">
      <c r="A2284" s="83">
        <v>49818</v>
      </c>
      <c r="B2284" s="83" t="s">
        <v>15959</v>
      </c>
      <c r="C2284" s="83" t="s">
        <v>225</v>
      </c>
      <c r="D2284" s="84">
        <v>1.93</v>
      </c>
    </row>
    <row r="2285" spans="1:4" x14ac:dyDescent="0.25">
      <c r="A2285" s="83">
        <v>49860</v>
      </c>
      <c r="B2285" s="83" t="s">
        <v>15960</v>
      </c>
      <c r="C2285" s="83" t="s">
        <v>225</v>
      </c>
      <c r="D2285" s="84">
        <v>119.63</v>
      </c>
    </row>
    <row r="2286" spans="1:4" x14ac:dyDescent="0.25">
      <c r="A2286" s="83">
        <v>49861</v>
      </c>
      <c r="B2286" s="83" t="s">
        <v>15961</v>
      </c>
      <c r="C2286" s="83" t="s">
        <v>225</v>
      </c>
      <c r="D2286" s="84">
        <v>5.47</v>
      </c>
    </row>
    <row r="2287" spans="1:4" x14ac:dyDescent="0.25">
      <c r="A2287" s="83">
        <v>49897</v>
      </c>
      <c r="B2287" s="83" t="s">
        <v>15962</v>
      </c>
      <c r="C2287" s="83" t="s">
        <v>225</v>
      </c>
      <c r="D2287" s="84">
        <v>57.8</v>
      </c>
    </row>
    <row r="2288" spans="1:4" x14ac:dyDescent="0.25">
      <c r="A2288" s="83">
        <v>499</v>
      </c>
      <c r="B2288" s="83" t="s">
        <v>15963</v>
      </c>
      <c r="C2288" s="83"/>
      <c r="D2288" s="84"/>
    </row>
    <row r="2289" spans="1:4" x14ac:dyDescent="0.25">
      <c r="A2289" s="83">
        <v>49905</v>
      </c>
      <c r="B2289" s="83" t="s">
        <v>15964</v>
      </c>
      <c r="C2289" s="83" t="s">
        <v>225</v>
      </c>
      <c r="D2289" s="84">
        <v>168.31</v>
      </c>
    </row>
    <row r="2290" spans="1:4" x14ac:dyDescent="0.25">
      <c r="A2290" s="83">
        <v>49959</v>
      </c>
      <c r="B2290" s="83" t="s">
        <v>15965</v>
      </c>
      <c r="C2290" s="83" t="s">
        <v>225</v>
      </c>
      <c r="D2290" s="84">
        <v>344.27</v>
      </c>
    </row>
    <row r="2291" spans="1:4" x14ac:dyDescent="0.25">
      <c r="A2291" s="83">
        <v>5</v>
      </c>
      <c r="B2291" s="83" t="s">
        <v>15966</v>
      </c>
      <c r="C2291" s="83"/>
      <c r="D2291" s="84"/>
    </row>
    <row r="2292" spans="1:4" x14ac:dyDescent="0.25">
      <c r="A2292" s="83">
        <v>501</v>
      </c>
      <c r="B2292" s="83" t="s">
        <v>15967</v>
      </c>
      <c r="C2292" s="83"/>
      <c r="D2292" s="84"/>
    </row>
    <row r="2293" spans="1:4" x14ac:dyDescent="0.25">
      <c r="A2293" s="83">
        <v>50105</v>
      </c>
      <c r="B2293" s="83" t="s">
        <v>15968</v>
      </c>
      <c r="C2293" s="83" t="s">
        <v>225</v>
      </c>
      <c r="D2293" s="84">
        <v>26.49</v>
      </c>
    </row>
    <row r="2294" spans="1:4" x14ac:dyDescent="0.25">
      <c r="A2294" s="83">
        <v>50126</v>
      </c>
      <c r="B2294" s="83" t="s">
        <v>15969</v>
      </c>
      <c r="C2294" s="83" t="s">
        <v>225</v>
      </c>
      <c r="D2294" s="84">
        <v>15.57</v>
      </c>
    </row>
    <row r="2295" spans="1:4" x14ac:dyDescent="0.25">
      <c r="A2295" s="83">
        <v>50128</v>
      </c>
      <c r="B2295" s="83" t="s">
        <v>15970</v>
      </c>
      <c r="C2295" s="83" t="s">
        <v>225</v>
      </c>
      <c r="D2295" s="84">
        <v>0.99</v>
      </c>
    </row>
    <row r="2296" spans="1:4" x14ac:dyDescent="0.25">
      <c r="A2296" s="83">
        <v>50161</v>
      </c>
      <c r="B2296" s="83" t="s">
        <v>15971</v>
      </c>
      <c r="C2296" s="83" t="s">
        <v>206</v>
      </c>
      <c r="D2296" s="84">
        <v>84.41</v>
      </c>
    </row>
    <row r="2297" spans="1:4" x14ac:dyDescent="0.25">
      <c r="A2297" s="83">
        <v>50163</v>
      </c>
      <c r="B2297" s="83" t="s">
        <v>15972</v>
      </c>
      <c r="C2297" s="83" t="s">
        <v>225</v>
      </c>
      <c r="D2297" s="84">
        <v>4.8099999999999996</v>
      </c>
    </row>
    <row r="2298" spans="1:4" x14ac:dyDescent="0.25">
      <c r="A2298" s="83">
        <v>50164</v>
      </c>
      <c r="B2298" s="83" t="s">
        <v>15973</v>
      </c>
      <c r="C2298" s="83" t="s">
        <v>225</v>
      </c>
      <c r="D2298" s="84">
        <v>12.21</v>
      </c>
    </row>
    <row r="2299" spans="1:4" x14ac:dyDescent="0.25">
      <c r="A2299" s="83">
        <v>50167</v>
      </c>
      <c r="B2299" s="83" t="s">
        <v>15974</v>
      </c>
      <c r="C2299" s="83" t="s">
        <v>225</v>
      </c>
      <c r="D2299" s="84">
        <v>38.6</v>
      </c>
    </row>
    <row r="2300" spans="1:4" x14ac:dyDescent="0.25">
      <c r="A2300" s="83">
        <v>50187</v>
      </c>
      <c r="B2300" s="83" t="s">
        <v>15975</v>
      </c>
      <c r="C2300" s="83" t="s">
        <v>206</v>
      </c>
      <c r="D2300" s="84">
        <v>31.16</v>
      </c>
    </row>
    <row r="2301" spans="1:4" x14ac:dyDescent="0.25">
      <c r="A2301" s="83">
        <v>50188</v>
      </c>
      <c r="B2301" s="83" t="s">
        <v>15976</v>
      </c>
      <c r="C2301" s="83" t="s">
        <v>225</v>
      </c>
      <c r="D2301" s="84">
        <v>20.97</v>
      </c>
    </row>
    <row r="2302" spans="1:4" x14ac:dyDescent="0.25">
      <c r="A2302" s="83">
        <v>510</v>
      </c>
      <c r="B2302" s="83" t="s">
        <v>15977</v>
      </c>
      <c r="C2302" s="83"/>
      <c r="D2302" s="84"/>
    </row>
    <row r="2303" spans="1:4" x14ac:dyDescent="0.25">
      <c r="A2303" s="83">
        <v>51008</v>
      </c>
      <c r="B2303" s="83" t="s">
        <v>15978</v>
      </c>
      <c r="C2303" s="83" t="s">
        <v>225</v>
      </c>
      <c r="D2303" s="84">
        <v>10.35</v>
      </c>
    </row>
    <row r="2304" spans="1:4" x14ac:dyDescent="0.25">
      <c r="A2304" s="83">
        <v>51015</v>
      </c>
      <c r="B2304" s="83" t="s">
        <v>15979</v>
      </c>
      <c r="C2304" s="83" t="s">
        <v>225</v>
      </c>
      <c r="D2304" s="84">
        <v>38.630000000000003</v>
      </c>
    </row>
    <row r="2305" spans="1:4" x14ac:dyDescent="0.25">
      <c r="A2305" s="83">
        <v>51016</v>
      </c>
      <c r="B2305" s="83" t="s">
        <v>15980</v>
      </c>
      <c r="C2305" s="83" t="s">
        <v>225</v>
      </c>
      <c r="D2305" s="84">
        <v>31.16</v>
      </c>
    </row>
    <row r="2306" spans="1:4" x14ac:dyDescent="0.25">
      <c r="A2306" s="83">
        <v>51033</v>
      </c>
      <c r="B2306" s="83" t="s">
        <v>15981</v>
      </c>
      <c r="C2306" s="83" t="s">
        <v>225</v>
      </c>
      <c r="D2306" s="84">
        <v>22.77</v>
      </c>
    </row>
    <row r="2307" spans="1:4" x14ac:dyDescent="0.25">
      <c r="A2307" s="83">
        <v>51046</v>
      </c>
      <c r="B2307" s="83" t="s">
        <v>15982</v>
      </c>
      <c r="C2307" s="83" t="s">
        <v>225</v>
      </c>
      <c r="D2307" s="84">
        <v>18.57</v>
      </c>
    </row>
    <row r="2308" spans="1:4" x14ac:dyDescent="0.25">
      <c r="A2308" s="83">
        <v>51048</v>
      </c>
      <c r="B2308" s="83" t="s">
        <v>15983</v>
      </c>
      <c r="C2308" s="83" t="s">
        <v>225</v>
      </c>
      <c r="D2308" s="84">
        <v>12.75</v>
      </c>
    </row>
    <row r="2309" spans="1:4" x14ac:dyDescent="0.25">
      <c r="A2309" s="83">
        <v>51053</v>
      </c>
      <c r="B2309" s="83" t="s">
        <v>15984</v>
      </c>
      <c r="C2309" s="83" t="s">
        <v>225</v>
      </c>
      <c r="D2309" s="84">
        <v>114.06</v>
      </c>
    </row>
    <row r="2310" spans="1:4" x14ac:dyDescent="0.25">
      <c r="A2310" s="83">
        <v>51054</v>
      </c>
      <c r="B2310" s="83" t="s">
        <v>15985</v>
      </c>
      <c r="C2310" s="83" t="s">
        <v>225</v>
      </c>
      <c r="D2310" s="84">
        <v>111.41</v>
      </c>
    </row>
    <row r="2311" spans="1:4" x14ac:dyDescent="0.25">
      <c r="A2311" s="83">
        <v>520</v>
      </c>
      <c r="B2311" s="83" t="s">
        <v>256</v>
      </c>
      <c r="C2311" s="83"/>
      <c r="D2311" s="84"/>
    </row>
    <row r="2312" spans="1:4" x14ac:dyDescent="0.25">
      <c r="A2312" s="83">
        <v>52004</v>
      </c>
      <c r="B2312" s="83" t="s">
        <v>15986</v>
      </c>
      <c r="C2312" s="83" t="s">
        <v>225</v>
      </c>
      <c r="D2312" s="84">
        <v>274.02999999999997</v>
      </c>
    </row>
    <row r="2313" spans="1:4" x14ac:dyDescent="0.25">
      <c r="A2313" s="83">
        <v>52011</v>
      </c>
      <c r="B2313" s="83" t="s">
        <v>15987</v>
      </c>
      <c r="C2313" s="83" t="s">
        <v>225</v>
      </c>
      <c r="D2313" s="84">
        <v>278.37</v>
      </c>
    </row>
    <row r="2314" spans="1:4" x14ac:dyDescent="0.25">
      <c r="A2314" s="83">
        <v>52017</v>
      </c>
      <c r="B2314" s="83" t="s">
        <v>15988</v>
      </c>
      <c r="C2314" s="83" t="s">
        <v>225</v>
      </c>
      <c r="D2314" s="84">
        <v>1818.91</v>
      </c>
    </row>
    <row r="2315" spans="1:4" x14ac:dyDescent="0.25">
      <c r="A2315" s="83">
        <v>52030</v>
      </c>
      <c r="B2315" s="83" t="s">
        <v>15989</v>
      </c>
      <c r="C2315" s="83" t="s">
        <v>225</v>
      </c>
      <c r="D2315" s="84">
        <v>61.6</v>
      </c>
    </row>
    <row r="2316" spans="1:4" x14ac:dyDescent="0.25">
      <c r="A2316" s="83">
        <v>52031</v>
      </c>
      <c r="B2316" s="83" t="s">
        <v>15990</v>
      </c>
      <c r="C2316" s="83" t="s">
        <v>225</v>
      </c>
      <c r="D2316" s="84">
        <v>491.3</v>
      </c>
    </row>
    <row r="2317" spans="1:4" x14ac:dyDescent="0.25">
      <c r="A2317" s="83">
        <v>52036</v>
      </c>
      <c r="B2317" s="83" t="s">
        <v>15991</v>
      </c>
      <c r="C2317" s="83" t="s">
        <v>225</v>
      </c>
      <c r="D2317" s="84">
        <v>559.23</v>
      </c>
    </row>
    <row r="2318" spans="1:4" x14ac:dyDescent="0.25">
      <c r="A2318" s="83">
        <v>52041</v>
      </c>
      <c r="B2318" s="83" t="s">
        <v>15992</v>
      </c>
      <c r="C2318" s="83" t="s">
        <v>225</v>
      </c>
      <c r="D2318" s="84">
        <v>278.82</v>
      </c>
    </row>
    <row r="2319" spans="1:4" x14ac:dyDescent="0.25">
      <c r="A2319" s="83">
        <v>52053</v>
      </c>
      <c r="B2319" s="83" t="s">
        <v>15993</v>
      </c>
      <c r="C2319" s="83" t="s">
        <v>225</v>
      </c>
      <c r="D2319" s="84">
        <v>65.459999999999994</v>
      </c>
    </row>
    <row r="2320" spans="1:4" x14ac:dyDescent="0.25">
      <c r="A2320" s="83">
        <v>52076</v>
      </c>
      <c r="B2320" s="83" t="s">
        <v>15994</v>
      </c>
      <c r="C2320" s="83" t="s">
        <v>225</v>
      </c>
      <c r="D2320" s="84">
        <v>446.4</v>
      </c>
    </row>
    <row r="2321" spans="1:4" x14ac:dyDescent="0.25">
      <c r="A2321" s="83">
        <v>52078</v>
      </c>
      <c r="B2321" s="83" t="s">
        <v>15995</v>
      </c>
      <c r="C2321" s="83" t="s">
        <v>225</v>
      </c>
      <c r="D2321" s="84">
        <v>407.92</v>
      </c>
    </row>
    <row r="2322" spans="1:4" x14ac:dyDescent="0.25">
      <c r="A2322" s="83">
        <v>521</v>
      </c>
      <c r="B2322" s="83" t="s">
        <v>15996</v>
      </c>
      <c r="C2322" s="83"/>
      <c r="D2322" s="84"/>
    </row>
    <row r="2323" spans="1:4" x14ac:dyDescent="0.25">
      <c r="A2323" s="83">
        <v>52103</v>
      </c>
      <c r="B2323" s="83" t="s">
        <v>15997</v>
      </c>
      <c r="C2323" s="83" t="s">
        <v>225</v>
      </c>
      <c r="D2323" s="84">
        <v>5153.74</v>
      </c>
    </row>
    <row r="2324" spans="1:4" x14ac:dyDescent="0.25">
      <c r="A2324" s="83">
        <v>52118</v>
      </c>
      <c r="B2324" s="83" t="s">
        <v>15998</v>
      </c>
      <c r="C2324" s="83" t="s">
        <v>225</v>
      </c>
      <c r="D2324" s="84">
        <v>2690.79</v>
      </c>
    </row>
    <row r="2325" spans="1:4" x14ac:dyDescent="0.25">
      <c r="A2325" s="83">
        <v>52121</v>
      </c>
      <c r="B2325" s="83" t="s">
        <v>15999</v>
      </c>
      <c r="C2325" s="83" t="s">
        <v>225</v>
      </c>
      <c r="D2325" s="84">
        <v>542.66</v>
      </c>
    </row>
    <row r="2326" spans="1:4" x14ac:dyDescent="0.25">
      <c r="A2326" s="83">
        <v>52123</v>
      </c>
      <c r="B2326" s="83" t="s">
        <v>16000</v>
      </c>
      <c r="C2326" s="83" t="s">
        <v>225</v>
      </c>
      <c r="D2326" s="84">
        <v>1807.85</v>
      </c>
    </row>
    <row r="2327" spans="1:4" x14ac:dyDescent="0.25">
      <c r="A2327" s="83">
        <v>52125</v>
      </c>
      <c r="B2327" s="83" t="s">
        <v>16001</v>
      </c>
      <c r="C2327" s="83" t="s">
        <v>225</v>
      </c>
      <c r="D2327" s="84">
        <v>2179.0300000000002</v>
      </c>
    </row>
    <row r="2328" spans="1:4" x14ac:dyDescent="0.25">
      <c r="A2328" s="83">
        <v>52126</v>
      </c>
      <c r="B2328" s="83" t="s">
        <v>16002</v>
      </c>
      <c r="C2328" s="83" t="s">
        <v>225</v>
      </c>
      <c r="D2328" s="84">
        <v>609.83000000000004</v>
      </c>
    </row>
    <row r="2329" spans="1:4" x14ac:dyDescent="0.25">
      <c r="A2329" s="83">
        <v>52132</v>
      </c>
      <c r="B2329" s="83" t="s">
        <v>16003</v>
      </c>
      <c r="C2329" s="83" t="s">
        <v>225</v>
      </c>
      <c r="D2329" s="84">
        <v>1974.61</v>
      </c>
    </row>
    <row r="2330" spans="1:4" x14ac:dyDescent="0.25">
      <c r="A2330" s="83">
        <v>52150</v>
      </c>
      <c r="B2330" s="83" t="s">
        <v>16004</v>
      </c>
      <c r="C2330" s="83" t="s">
        <v>225</v>
      </c>
      <c r="D2330" s="84">
        <v>644.16</v>
      </c>
    </row>
    <row r="2331" spans="1:4" x14ac:dyDescent="0.25">
      <c r="A2331" s="83">
        <v>52164</v>
      </c>
      <c r="B2331" s="83" t="s">
        <v>16005</v>
      </c>
      <c r="C2331" s="83" t="s">
        <v>225</v>
      </c>
      <c r="D2331" s="84">
        <v>2432.56</v>
      </c>
    </row>
    <row r="2332" spans="1:4" x14ac:dyDescent="0.25">
      <c r="A2332" s="83">
        <v>540</v>
      </c>
      <c r="B2332" s="83" t="s">
        <v>13922</v>
      </c>
      <c r="C2332" s="83"/>
      <c r="D2332" s="84"/>
    </row>
    <row r="2333" spans="1:4" x14ac:dyDescent="0.25">
      <c r="A2333" s="83">
        <v>54003</v>
      </c>
      <c r="B2333" s="83" t="s">
        <v>16006</v>
      </c>
      <c r="C2333" s="83" t="s">
        <v>225</v>
      </c>
      <c r="D2333" s="84">
        <v>4.32</v>
      </c>
    </row>
    <row r="2334" spans="1:4" x14ac:dyDescent="0.25">
      <c r="A2334" s="83">
        <v>54010</v>
      </c>
      <c r="B2334" s="83" t="s">
        <v>16007</v>
      </c>
      <c r="C2334" s="83" t="s">
        <v>225</v>
      </c>
      <c r="D2334" s="84">
        <v>24.67</v>
      </c>
    </row>
    <row r="2335" spans="1:4" x14ac:dyDescent="0.25">
      <c r="A2335" s="83">
        <v>54024</v>
      </c>
      <c r="B2335" s="83" t="s">
        <v>16008</v>
      </c>
      <c r="C2335" s="83" t="s">
        <v>225</v>
      </c>
      <c r="D2335" s="84">
        <v>165.5</v>
      </c>
    </row>
    <row r="2336" spans="1:4" x14ac:dyDescent="0.25">
      <c r="A2336" s="83">
        <v>54025</v>
      </c>
      <c r="B2336" s="83" t="s">
        <v>16009</v>
      </c>
      <c r="C2336" s="83" t="s">
        <v>225</v>
      </c>
      <c r="D2336" s="84">
        <v>189.13</v>
      </c>
    </row>
    <row r="2337" spans="1:4" x14ac:dyDescent="0.25">
      <c r="A2337" s="83">
        <v>54062</v>
      </c>
      <c r="B2337" s="83" t="s">
        <v>16010</v>
      </c>
      <c r="C2337" s="83" t="s">
        <v>225</v>
      </c>
      <c r="D2337" s="84">
        <v>99.54</v>
      </c>
    </row>
    <row r="2338" spans="1:4" x14ac:dyDescent="0.25">
      <c r="A2338" s="83">
        <v>54063</v>
      </c>
      <c r="B2338" s="83" t="s">
        <v>16011</v>
      </c>
      <c r="C2338" s="83" t="s">
        <v>225</v>
      </c>
      <c r="D2338" s="84">
        <v>285.16000000000003</v>
      </c>
    </row>
    <row r="2339" spans="1:4" x14ac:dyDescent="0.25">
      <c r="A2339" s="83">
        <v>54090</v>
      </c>
      <c r="B2339" s="83" t="s">
        <v>16012</v>
      </c>
      <c r="C2339" s="83" t="s">
        <v>225</v>
      </c>
      <c r="D2339" s="84">
        <v>5433.06</v>
      </c>
    </row>
    <row r="2340" spans="1:4" x14ac:dyDescent="0.25">
      <c r="A2340" s="83">
        <v>6</v>
      </c>
      <c r="B2340" s="83" t="s">
        <v>16013</v>
      </c>
      <c r="C2340" s="83"/>
      <c r="D2340" s="84"/>
    </row>
    <row r="2341" spans="1:4" x14ac:dyDescent="0.25">
      <c r="A2341" s="83">
        <v>601</v>
      </c>
      <c r="B2341" s="83" t="s">
        <v>16014</v>
      </c>
      <c r="C2341" s="83"/>
      <c r="D2341" s="84"/>
    </row>
    <row r="2342" spans="1:4" x14ac:dyDescent="0.25">
      <c r="A2342" s="83">
        <v>60101</v>
      </c>
      <c r="B2342" s="83" t="s">
        <v>16015</v>
      </c>
      <c r="C2342" s="83" t="s">
        <v>206</v>
      </c>
      <c r="D2342" s="84">
        <v>83.55</v>
      </c>
    </row>
    <row r="2343" spans="1:4" x14ac:dyDescent="0.25">
      <c r="A2343" s="83">
        <v>60104</v>
      </c>
      <c r="B2343" s="83" t="s">
        <v>16016</v>
      </c>
      <c r="C2343" s="83" t="s">
        <v>206</v>
      </c>
      <c r="D2343" s="84">
        <v>65.099999999999994</v>
      </c>
    </row>
    <row r="2344" spans="1:4" x14ac:dyDescent="0.25">
      <c r="A2344" s="83">
        <v>602</v>
      </c>
      <c r="B2344" s="83" t="s">
        <v>16017</v>
      </c>
      <c r="C2344" s="83"/>
      <c r="D2344" s="84"/>
    </row>
    <row r="2345" spans="1:4" x14ac:dyDescent="0.25">
      <c r="A2345" s="83">
        <v>60241</v>
      </c>
      <c r="B2345" s="83" t="s">
        <v>16018</v>
      </c>
      <c r="C2345" s="83" t="s">
        <v>225</v>
      </c>
      <c r="D2345" s="84">
        <v>28.58</v>
      </c>
    </row>
    <row r="2346" spans="1:4" x14ac:dyDescent="0.25">
      <c r="A2346" s="83">
        <v>60242</v>
      </c>
      <c r="B2346" s="83" t="s">
        <v>16019</v>
      </c>
      <c r="C2346" s="83" t="s">
        <v>225</v>
      </c>
      <c r="D2346" s="84">
        <v>47.54</v>
      </c>
    </row>
    <row r="2347" spans="1:4" x14ac:dyDescent="0.25">
      <c r="A2347" s="83">
        <v>60243</v>
      </c>
      <c r="B2347" s="83" t="s">
        <v>16020</v>
      </c>
      <c r="C2347" s="83" t="s">
        <v>225</v>
      </c>
      <c r="D2347" s="84">
        <v>81.62</v>
      </c>
    </row>
    <row r="2348" spans="1:4" x14ac:dyDescent="0.25">
      <c r="A2348" s="83">
        <v>604</v>
      </c>
      <c r="B2348" s="83" t="s">
        <v>16021</v>
      </c>
      <c r="C2348" s="83"/>
      <c r="D2348" s="84"/>
    </row>
    <row r="2349" spans="1:4" x14ac:dyDescent="0.25">
      <c r="A2349" s="83">
        <v>60406</v>
      </c>
      <c r="B2349" s="83" t="s">
        <v>16022</v>
      </c>
      <c r="C2349" s="83" t="s">
        <v>225</v>
      </c>
      <c r="D2349" s="84">
        <v>154.31</v>
      </c>
    </row>
    <row r="2350" spans="1:4" x14ac:dyDescent="0.25">
      <c r="A2350" s="83">
        <v>60443</v>
      </c>
      <c r="B2350" s="83" t="s">
        <v>16023</v>
      </c>
      <c r="C2350" s="83" t="s">
        <v>225</v>
      </c>
      <c r="D2350" s="84">
        <v>39.31</v>
      </c>
    </row>
    <row r="2351" spans="1:4" x14ac:dyDescent="0.25">
      <c r="A2351" s="83">
        <v>605</v>
      </c>
      <c r="B2351" s="83" t="s">
        <v>16021</v>
      </c>
      <c r="C2351" s="83"/>
      <c r="D2351" s="84"/>
    </row>
    <row r="2352" spans="1:4" x14ac:dyDescent="0.25">
      <c r="A2352" s="83">
        <v>60501</v>
      </c>
      <c r="B2352" s="83" t="s">
        <v>16024</v>
      </c>
      <c r="C2352" s="83" t="s">
        <v>206</v>
      </c>
      <c r="D2352" s="84">
        <v>18.98</v>
      </c>
    </row>
    <row r="2353" spans="1:4" x14ac:dyDescent="0.25">
      <c r="A2353" s="83">
        <v>60502</v>
      </c>
      <c r="B2353" s="83" t="s">
        <v>16025</v>
      </c>
      <c r="C2353" s="83" t="s">
        <v>206</v>
      </c>
      <c r="D2353" s="84">
        <v>23.6</v>
      </c>
    </row>
    <row r="2354" spans="1:4" x14ac:dyDescent="0.25">
      <c r="A2354" s="83">
        <v>60503</v>
      </c>
      <c r="B2354" s="83" t="s">
        <v>16026</v>
      </c>
      <c r="C2354" s="83" t="s">
        <v>206</v>
      </c>
      <c r="D2354" s="84">
        <v>34.369999999999997</v>
      </c>
    </row>
    <row r="2355" spans="1:4" x14ac:dyDescent="0.25">
      <c r="A2355" s="83">
        <v>60504</v>
      </c>
      <c r="B2355" s="83" t="s">
        <v>16027</v>
      </c>
      <c r="C2355" s="83" t="s">
        <v>206</v>
      </c>
      <c r="D2355" s="84">
        <v>42.41</v>
      </c>
    </row>
    <row r="2356" spans="1:4" x14ac:dyDescent="0.25">
      <c r="A2356" s="83">
        <v>60505</v>
      </c>
      <c r="B2356" s="83" t="s">
        <v>16028</v>
      </c>
      <c r="C2356" s="83" t="s">
        <v>206</v>
      </c>
      <c r="D2356" s="84">
        <v>54.56</v>
      </c>
    </row>
    <row r="2357" spans="1:4" x14ac:dyDescent="0.25">
      <c r="A2357" s="83">
        <v>60506</v>
      </c>
      <c r="B2357" s="83" t="s">
        <v>16029</v>
      </c>
      <c r="C2357" s="83" t="s">
        <v>206</v>
      </c>
      <c r="D2357" s="84">
        <v>70.88</v>
      </c>
    </row>
    <row r="2358" spans="1:4" x14ac:dyDescent="0.25">
      <c r="A2358" s="83">
        <v>60507</v>
      </c>
      <c r="B2358" s="83" t="s">
        <v>16030</v>
      </c>
      <c r="C2358" s="83" t="s">
        <v>206</v>
      </c>
      <c r="D2358" s="84">
        <v>98.39</v>
      </c>
    </row>
    <row r="2359" spans="1:4" x14ac:dyDescent="0.25">
      <c r="A2359" s="83">
        <v>60508</v>
      </c>
      <c r="B2359" s="83" t="s">
        <v>16031</v>
      </c>
      <c r="C2359" s="83" t="s">
        <v>206</v>
      </c>
      <c r="D2359" s="84">
        <v>116.06</v>
      </c>
    </row>
    <row r="2360" spans="1:4" x14ac:dyDescent="0.25">
      <c r="A2360" s="83">
        <v>60509</v>
      </c>
      <c r="B2360" s="83" t="s">
        <v>16032</v>
      </c>
      <c r="C2360" s="83" t="s">
        <v>206</v>
      </c>
      <c r="D2360" s="84">
        <v>168.51</v>
      </c>
    </row>
    <row r="2361" spans="1:4" x14ac:dyDescent="0.25">
      <c r="A2361" s="83">
        <v>60517</v>
      </c>
      <c r="B2361" s="83" t="s">
        <v>16033</v>
      </c>
      <c r="C2361" s="83" t="s">
        <v>225</v>
      </c>
      <c r="D2361" s="84">
        <v>53.43</v>
      </c>
    </row>
    <row r="2362" spans="1:4" x14ac:dyDescent="0.25">
      <c r="A2362" s="83">
        <v>60518</v>
      </c>
      <c r="B2362" s="83" t="s">
        <v>16034</v>
      </c>
      <c r="C2362" s="83" t="s">
        <v>225</v>
      </c>
      <c r="D2362" s="84">
        <v>85.29</v>
      </c>
    </row>
    <row r="2363" spans="1:4" x14ac:dyDescent="0.25">
      <c r="A2363" s="83">
        <v>60519</v>
      </c>
      <c r="B2363" s="83" t="s">
        <v>16035</v>
      </c>
      <c r="C2363" s="83" t="s">
        <v>225</v>
      </c>
      <c r="D2363" s="84">
        <v>164.7</v>
      </c>
    </row>
    <row r="2364" spans="1:4" x14ac:dyDescent="0.25">
      <c r="A2364" s="83">
        <v>60528</v>
      </c>
      <c r="B2364" s="83" t="s">
        <v>16036</v>
      </c>
      <c r="C2364" s="83" t="s">
        <v>225</v>
      </c>
      <c r="D2364" s="84">
        <v>36.130000000000003</v>
      </c>
    </row>
    <row r="2365" spans="1:4" x14ac:dyDescent="0.25">
      <c r="A2365" s="83">
        <v>60545</v>
      </c>
      <c r="B2365" s="83" t="s">
        <v>16037</v>
      </c>
      <c r="C2365" s="83" t="s">
        <v>225</v>
      </c>
      <c r="D2365" s="84">
        <v>100.13</v>
      </c>
    </row>
    <row r="2366" spans="1:4" x14ac:dyDescent="0.25">
      <c r="A2366" s="83">
        <v>60546</v>
      </c>
      <c r="B2366" s="83" t="s">
        <v>16038</v>
      </c>
      <c r="C2366" s="83" t="s">
        <v>225</v>
      </c>
      <c r="D2366" s="84">
        <v>63.38</v>
      </c>
    </row>
    <row r="2367" spans="1:4" x14ac:dyDescent="0.25">
      <c r="A2367" s="83">
        <v>60585</v>
      </c>
      <c r="B2367" s="83" t="s">
        <v>16039</v>
      </c>
      <c r="C2367" s="83" t="s">
        <v>225</v>
      </c>
      <c r="D2367" s="84">
        <v>35.51</v>
      </c>
    </row>
    <row r="2368" spans="1:4" x14ac:dyDescent="0.25">
      <c r="A2368" s="83">
        <v>60596</v>
      </c>
      <c r="B2368" s="83" t="s">
        <v>16040</v>
      </c>
      <c r="C2368" s="83" t="s">
        <v>225</v>
      </c>
      <c r="D2368" s="84">
        <v>118.48</v>
      </c>
    </row>
    <row r="2369" spans="1:4" x14ac:dyDescent="0.25">
      <c r="A2369" s="83">
        <v>60598</v>
      </c>
      <c r="B2369" s="83" t="s">
        <v>16041</v>
      </c>
      <c r="C2369" s="83" t="s">
        <v>225</v>
      </c>
      <c r="D2369" s="84">
        <v>69.56</v>
      </c>
    </row>
    <row r="2370" spans="1:4" x14ac:dyDescent="0.25">
      <c r="A2370" s="83">
        <v>607</v>
      </c>
      <c r="B2370" s="83" t="s">
        <v>16021</v>
      </c>
      <c r="C2370" s="83"/>
      <c r="D2370" s="84"/>
    </row>
    <row r="2371" spans="1:4" x14ac:dyDescent="0.25">
      <c r="A2371" s="83">
        <v>60712</v>
      </c>
      <c r="B2371" s="83" t="s">
        <v>16042</v>
      </c>
      <c r="C2371" s="83" t="s">
        <v>225</v>
      </c>
      <c r="D2371" s="84">
        <v>179.66</v>
      </c>
    </row>
    <row r="2372" spans="1:4" x14ac:dyDescent="0.25">
      <c r="A2372" s="83">
        <v>60719</v>
      </c>
      <c r="B2372" s="83" t="s">
        <v>16043</v>
      </c>
      <c r="C2372" s="83" t="s">
        <v>225</v>
      </c>
      <c r="D2372" s="84">
        <v>207.45</v>
      </c>
    </row>
    <row r="2373" spans="1:4" x14ac:dyDescent="0.25">
      <c r="A2373" s="83">
        <v>609</v>
      </c>
      <c r="B2373" s="83" t="s">
        <v>16044</v>
      </c>
      <c r="C2373" s="83"/>
      <c r="D2373" s="84"/>
    </row>
    <row r="2374" spans="1:4" x14ac:dyDescent="0.25">
      <c r="A2374" s="83">
        <v>60906</v>
      </c>
      <c r="B2374" s="83" t="s">
        <v>16045</v>
      </c>
      <c r="C2374" s="83" t="s">
        <v>225</v>
      </c>
      <c r="D2374" s="84">
        <v>294.92</v>
      </c>
    </row>
    <row r="2375" spans="1:4" x14ac:dyDescent="0.25">
      <c r="A2375" s="83">
        <v>610</v>
      </c>
      <c r="B2375" s="83" t="s">
        <v>16046</v>
      </c>
      <c r="C2375" s="83"/>
      <c r="D2375" s="84"/>
    </row>
    <row r="2376" spans="1:4" x14ac:dyDescent="0.25">
      <c r="A2376" s="83">
        <v>61004</v>
      </c>
      <c r="B2376" s="83" t="s">
        <v>16047</v>
      </c>
      <c r="C2376" s="83" t="s">
        <v>206</v>
      </c>
      <c r="D2376" s="84">
        <v>583.17999999999995</v>
      </c>
    </row>
    <row r="2377" spans="1:4" x14ac:dyDescent="0.25">
      <c r="A2377" s="83">
        <v>621</v>
      </c>
      <c r="B2377" s="83" t="s">
        <v>16048</v>
      </c>
      <c r="C2377" s="83"/>
      <c r="D2377" s="84"/>
    </row>
    <row r="2378" spans="1:4" x14ac:dyDescent="0.25">
      <c r="A2378" s="83">
        <v>62101</v>
      </c>
      <c r="B2378" s="83" t="s">
        <v>16049</v>
      </c>
      <c r="C2378" s="83" t="s">
        <v>225</v>
      </c>
      <c r="D2378" s="84">
        <v>14.56</v>
      </c>
    </row>
    <row r="2379" spans="1:4" x14ac:dyDescent="0.25">
      <c r="A2379" s="83">
        <v>62102</v>
      </c>
      <c r="B2379" s="83" t="s">
        <v>16050</v>
      </c>
      <c r="C2379" s="83" t="s">
        <v>225</v>
      </c>
      <c r="D2379" s="84">
        <v>15.96</v>
      </c>
    </row>
    <row r="2380" spans="1:4" x14ac:dyDescent="0.25">
      <c r="A2380" s="83">
        <v>62103</v>
      </c>
      <c r="B2380" s="83" t="s">
        <v>16051</v>
      </c>
      <c r="C2380" s="83" t="s">
        <v>225</v>
      </c>
      <c r="D2380" s="84">
        <v>26.28</v>
      </c>
    </row>
    <row r="2381" spans="1:4" x14ac:dyDescent="0.25">
      <c r="A2381" s="83">
        <v>62104</v>
      </c>
      <c r="B2381" s="83" t="s">
        <v>16052</v>
      </c>
      <c r="C2381" s="83" t="s">
        <v>225</v>
      </c>
      <c r="D2381" s="84">
        <v>35.53</v>
      </c>
    </row>
    <row r="2382" spans="1:4" x14ac:dyDescent="0.25">
      <c r="A2382" s="83">
        <v>62105</v>
      </c>
      <c r="B2382" s="83" t="s">
        <v>16053</v>
      </c>
      <c r="C2382" s="83" t="s">
        <v>225</v>
      </c>
      <c r="D2382" s="84">
        <v>34.409999999999997</v>
      </c>
    </row>
    <row r="2383" spans="1:4" x14ac:dyDescent="0.25">
      <c r="A2383" s="83">
        <v>62106</v>
      </c>
      <c r="B2383" s="83" t="s">
        <v>16054</v>
      </c>
      <c r="C2383" s="83" t="s">
        <v>225</v>
      </c>
      <c r="D2383" s="84">
        <v>57.01</v>
      </c>
    </row>
    <row r="2384" spans="1:4" x14ac:dyDescent="0.25">
      <c r="A2384" s="83">
        <v>62107</v>
      </c>
      <c r="B2384" s="83" t="s">
        <v>16055</v>
      </c>
      <c r="C2384" s="83" t="s">
        <v>225</v>
      </c>
      <c r="D2384" s="84">
        <v>272.42</v>
      </c>
    </row>
    <row r="2385" spans="1:4" x14ac:dyDescent="0.25">
      <c r="A2385" s="83">
        <v>62111</v>
      </c>
      <c r="B2385" s="83" t="s">
        <v>16056</v>
      </c>
      <c r="C2385" s="83" t="s">
        <v>225</v>
      </c>
      <c r="D2385" s="84">
        <v>1.1399999999999999</v>
      </c>
    </row>
    <row r="2386" spans="1:4" x14ac:dyDescent="0.25">
      <c r="A2386" s="83">
        <v>62112</v>
      </c>
      <c r="B2386" s="83" t="s">
        <v>16057</v>
      </c>
      <c r="C2386" s="83" t="s">
        <v>225</v>
      </c>
      <c r="D2386" s="84">
        <v>2.35</v>
      </c>
    </row>
    <row r="2387" spans="1:4" x14ac:dyDescent="0.25">
      <c r="A2387" s="83">
        <v>62116</v>
      </c>
      <c r="B2387" s="83" t="s">
        <v>16058</v>
      </c>
      <c r="C2387" s="83" t="s">
        <v>225</v>
      </c>
      <c r="D2387" s="84">
        <v>6.03</v>
      </c>
    </row>
    <row r="2388" spans="1:4" x14ac:dyDescent="0.25">
      <c r="A2388" s="83">
        <v>62122</v>
      </c>
      <c r="B2388" s="83" t="s">
        <v>16059</v>
      </c>
      <c r="C2388" s="83" t="s">
        <v>225</v>
      </c>
      <c r="D2388" s="84">
        <v>1.35</v>
      </c>
    </row>
    <row r="2389" spans="1:4" x14ac:dyDescent="0.25">
      <c r="A2389" s="83">
        <v>62129</v>
      </c>
      <c r="B2389" s="83" t="s">
        <v>16060</v>
      </c>
      <c r="C2389" s="83" t="s">
        <v>225</v>
      </c>
      <c r="D2389" s="84">
        <v>7.31</v>
      </c>
    </row>
    <row r="2390" spans="1:4" x14ac:dyDescent="0.25">
      <c r="A2390" s="83">
        <v>62187</v>
      </c>
      <c r="B2390" s="83" t="s">
        <v>16061</v>
      </c>
      <c r="C2390" s="83" t="s">
        <v>225</v>
      </c>
      <c r="D2390" s="84">
        <v>6.81</v>
      </c>
    </row>
    <row r="2391" spans="1:4" x14ac:dyDescent="0.25">
      <c r="A2391" s="83">
        <v>623</v>
      </c>
      <c r="B2391" s="83" t="s">
        <v>16062</v>
      </c>
      <c r="C2391" s="83"/>
      <c r="D2391" s="84"/>
    </row>
    <row r="2392" spans="1:4" x14ac:dyDescent="0.25">
      <c r="A2392" s="83">
        <v>62319</v>
      </c>
      <c r="B2392" s="83" t="s">
        <v>16063</v>
      </c>
      <c r="C2392" s="83" t="s">
        <v>225</v>
      </c>
      <c r="D2392" s="84">
        <v>4.43</v>
      </c>
    </row>
    <row r="2393" spans="1:4" x14ac:dyDescent="0.25">
      <c r="A2393" s="83">
        <v>62321</v>
      </c>
      <c r="B2393" s="83" t="s">
        <v>16064</v>
      </c>
      <c r="C2393" s="83" t="s">
        <v>225</v>
      </c>
      <c r="D2393" s="84">
        <v>3.97</v>
      </c>
    </row>
    <row r="2394" spans="1:4" x14ac:dyDescent="0.25">
      <c r="A2394" s="83">
        <v>62324</v>
      </c>
      <c r="B2394" s="83" t="s">
        <v>16065</v>
      </c>
      <c r="C2394" s="83" t="s">
        <v>225</v>
      </c>
      <c r="D2394" s="84">
        <v>2.5299999999999998</v>
      </c>
    </row>
    <row r="2395" spans="1:4" x14ac:dyDescent="0.25">
      <c r="A2395" s="83">
        <v>62375</v>
      </c>
      <c r="B2395" s="83" t="s">
        <v>16066</v>
      </c>
      <c r="C2395" s="83" t="s">
        <v>206</v>
      </c>
      <c r="D2395" s="84">
        <v>73.66</v>
      </c>
    </row>
    <row r="2396" spans="1:4" x14ac:dyDescent="0.25">
      <c r="A2396" s="83">
        <v>624</v>
      </c>
      <c r="B2396" s="83" t="s">
        <v>16067</v>
      </c>
      <c r="C2396" s="83"/>
      <c r="D2396" s="84"/>
    </row>
    <row r="2397" spans="1:4" x14ac:dyDescent="0.25">
      <c r="A2397" s="83">
        <v>62419</v>
      </c>
      <c r="B2397" s="83" t="s">
        <v>16068</v>
      </c>
      <c r="C2397" s="83" t="s">
        <v>206</v>
      </c>
      <c r="D2397" s="84">
        <v>71.819999999999993</v>
      </c>
    </row>
    <row r="2398" spans="1:4" x14ac:dyDescent="0.25">
      <c r="A2398" s="83">
        <v>62420</v>
      </c>
      <c r="B2398" s="83" t="s">
        <v>16069</v>
      </c>
      <c r="C2398" s="83" t="s">
        <v>225</v>
      </c>
      <c r="D2398" s="84">
        <v>7.35</v>
      </c>
    </row>
    <row r="2399" spans="1:4" x14ac:dyDescent="0.25">
      <c r="A2399" s="83">
        <v>62423</v>
      </c>
      <c r="B2399" s="83" t="s">
        <v>16070</v>
      </c>
      <c r="C2399" s="83" t="s">
        <v>225</v>
      </c>
      <c r="D2399" s="84">
        <v>26.09</v>
      </c>
    </row>
    <row r="2400" spans="1:4" x14ac:dyDescent="0.25">
      <c r="A2400" s="83">
        <v>62430</v>
      </c>
      <c r="B2400" s="83" t="s">
        <v>16071</v>
      </c>
      <c r="C2400" s="83" t="s">
        <v>225</v>
      </c>
      <c r="D2400" s="84">
        <v>59.75</v>
      </c>
    </row>
    <row r="2401" spans="1:4" x14ac:dyDescent="0.25">
      <c r="A2401" s="83">
        <v>62440</v>
      </c>
      <c r="B2401" s="83" t="s">
        <v>16072</v>
      </c>
      <c r="C2401" s="83" t="s">
        <v>225</v>
      </c>
      <c r="D2401" s="84">
        <v>30.36</v>
      </c>
    </row>
    <row r="2402" spans="1:4" x14ac:dyDescent="0.25">
      <c r="A2402" s="83">
        <v>62472</v>
      </c>
      <c r="B2402" s="83" t="s">
        <v>16073</v>
      </c>
      <c r="C2402" s="83" t="s">
        <v>225</v>
      </c>
      <c r="D2402" s="84">
        <v>14.63</v>
      </c>
    </row>
    <row r="2403" spans="1:4" x14ac:dyDescent="0.25">
      <c r="A2403" s="83">
        <v>62482</v>
      </c>
      <c r="B2403" s="83" t="s">
        <v>16074</v>
      </c>
      <c r="C2403" s="83" t="s">
        <v>225</v>
      </c>
      <c r="D2403" s="84">
        <v>69.22</v>
      </c>
    </row>
    <row r="2404" spans="1:4" x14ac:dyDescent="0.25">
      <c r="A2404" s="83">
        <v>625</v>
      </c>
      <c r="B2404" s="83" t="s">
        <v>16075</v>
      </c>
      <c r="C2404" s="83"/>
      <c r="D2404" s="84"/>
    </row>
    <row r="2405" spans="1:4" x14ac:dyDescent="0.25">
      <c r="A2405" s="83">
        <v>62501</v>
      </c>
      <c r="B2405" s="83" t="s">
        <v>16076</v>
      </c>
      <c r="C2405" s="83" t="s">
        <v>206</v>
      </c>
      <c r="D2405" s="84">
        <v>4.72</v>
      </c>
    </row>
    <row r="2406" spans="1:4" x14ac:dyDescent="0.25">
      <c r="A2406" s="83">
        <v>62502</v>
      </c>
      <c r="B2406" s="83" t="s">
        <v>16077</v>
      </c>
      <c r="C2406" s="83" t="s">
        <v>206</v>
      </c>
      <c r="D2406" s="84">
        <v>5.39</v>
      </c>
    </row>
    <row r="2407" spans="1:4" x14ac:dyDescent="0.25">
      <c r="A2407" s="83">
        <v>62503</v>
      </c>
      <c r="B2407" s="83" t="s">
        <v>16078</v>
      </c>
      <c r="C2407" s="83" t="s">
        <v>206</v>
      </c>
      <c r="D2407" s="84">
        <v>10.96</v>
      </c>
    </row>
    <row r="2408" spans="1:4" x14ac:dyDescent="0.25">
      <c r="A2408" s="83">
        <v>62504</v>
      </c>
      <c r="B2408" s="83" t="s">
        <v>16079</v>
      </c>
      <c r="C2408" s="83" t="s">
        <v>206</v>
      </c>
      <c r="D2408" s="84">
        <v>17.510000000000002</v>
      </c>
    </row>
    <row r="2409" spans="1:4" x14ac:dyDescent="0.25">
      <c r="A2409" s="83">
        <v>62505</v>
      </c>
      <c r="B2409" s="83" t="s">
        <v>16080</v>
      </c>
      <c r="C2409" s="83" t="s">
        <v>206</v>
      </c>
      <c r="D2409" s="84">
        <v>18.75</v>
      </c>
    </row>
    <row r="2410" spans="1:4" x14ac:dyDescent="0.25">
      <c r="A2410" s="83">
        <v>62506</v>
      </c>
      <c r="B2410" s="83" t="s">
        <v>16081</v>
      </c>
      <c r="C2410" s="83" t="s">
        <v>206</v>
      </c>
      <c r="D2410" s="84">
        <v>33.99</v>
      </c>
    </row>
    <row r="2411" spans="1:4" x14ac:dyDescent="0.25">
      <c r="A2411" s="83">
        <v>62507</v>
      </c>
      <c r="B2411" s="83" t="s">
        <v>16082</v>
      </c>
      <c r="C2411" s="83" t="s">
        <v>206</v>
      </c>
      <c r="D2411" s="84">
        <v>54.28</v>
      </c>
    </row>
    <row r="2412" spans="1:4" x14ac:dyDescent="0.25">
      <c r="A2412" s="83">
        <v>62508</v>
      </c>
      <c r="B2412" s="83" t="s">
        <v>16083</v>
      </c>
      <c r="C2412" s="83" t="s">
        <v>206</v>
      </c>
      <c r="D2412" s="84">
        <v>78.8</v>
      </c>
    </row>
    <row r="2413" spans="1:4" x14ac:dyDescent="0.25">
      <c r="A2413" s="83">
        <v>62511</v>
      </c>
      <c r="B2413" s="83" t="s">
        <v>16084</v>
      </c>
      <c r="C2413" s="83" t="s">
        <v>225</v>
      </c>
      <c r="D2413" s="84">
        <v>0.97</v>
      </c>
    </row>
    <row r="2414" spans="1:4" x14ac:dyDescent="0.25">
      <c r="A2414" s="83">
        <v>62512</v>
      </c>
      <c r="B2414" s="83" t="s">
        <v>16085</v>
      </c>
      <c r="C2414" s="83" t="s">
        <v>225</v>
      </c>
      <c r="D2414" s="84">
        <v>3.19</v>
      </c>
    </row>
    <row r="2415" spans="1:4" x14ac:dyDescent="0.25">
      <c r="A2415" s="83">
        <v>62514</v>
      </c>
      <c r="B2415" s="83" t="s">
        <v>16086</v>
      </c>
      <c r="C2415" s="83" t="s">
        <v>225</v>
      </c>
      <c r="D2415" s="84">
        <v>6.96</v>
      </c>
    </row>
    <row r="2416" spans="1:4" x14ac:dyDescent="0.25">
      <c r="A2416" s="83">
        <v>62520</v>
      </c>
      <c r="B2416" s="83" t="s">
        <v>16087</v>
      </c>
      <c r="C2416" s="83" t="s">
        <v>225</v>
      </c>
      <c r="D2416" s="84">
        <v>1.52</v>
      </c>
    </row>
    <row r="2417" spans="1:4" x14ac:dyDescent="0.25">
      <c r="A2417" s="83">
        <v>62521</v>
      </c>
      <c r="B2417" s="83" t="s">
        <v>16088</v>
      </c>
      <c r="C2417" s="83" t="s">
        <v>225</v>
      </c>
      <c r="D2417" s="84">
        <v>4.62</v>
      </c>
    </row>
    <row r="2418" spans="1:4" x14ac:dyDescent="0.25">
      <c r="A2418" s="83">
        <v>62530</v>
      </c>
      <c r="B2418" s="83" t="s">
        <v>16089</v>
      </c>
      <c r="C2418" s="83" t="s">
        <v>206</v>
      </c>
      <c r="D2418" s="84">
        <v>7.67</v>
      </c>
    </row>
    <row r="2419" spans="1:4" x14ac:dyDescent="0.25">
      <c r="A2419" s="83">
        <v>62531</v>
      </c>
      <c r="B2419" s="83" t="s">
        <v>16090</v>
      </c>
      <c r="C2419" s="83" t="s">
        <v>206</v>
      </c>
      <c r="D2419" s="84">
        <v>12.06</v>
      </c>
    </row>
    <row r="2420" spans="1:4" x14ac:dyDescent="0.25">
      <c r="A2420" s="83">
        <v>62532</v>
      </c>
      <c r="B2420" s="83" t="s">
        <v>16091</v>
      </c>
      <c r="C2420" s="83" t="s">
        <v>206</v>
      </c>
      <c r="D2420" s="84">
        <v>19.59</v>
      </c>
    </row>
    <row r="2421" spans="1:4" x14ac:dyDescent="0.25">
      <c r="A2421" s="83">
        <v>62533</v>
      </c>
      <c r="B2421" s="83" t="s">
        <v>16092</v>
      </c>
      <c r="C2421" s="83" t="s">
        <v>206</v>
      </c>
      <c r="D2421" s="84">
        <v>27.24</v>
      </c>
    </row>
    <row r="2422" spans="1:4" x14ac:dyDescent="0.25">
      <c r="A2422" s="83">
        <v>62534</v>
      </c>
      <c r="B2422" s="83" t="s">
        <v>16093</v>
      </c>
      <c r="C2422" s="83" t="s">
        <v>206</v>
      </c>
      <c r="D2422" s="84">
        <v>47.25</v>
      </c>
    </row>
    <row r="2423" spans="1:4" x14ac:dyDescent="0.25">
      <c r="A2423" s="83">
        <v>62535</v>
      </c>
      <c r="B2423" s="83" t="s">
        <v>16094</v>
      </c>
      <c r="C2423" s="83" t="s">
        <v>206</v>
      </c>
      <c r="D2423" s="84">
        <v>96.32</v>
      </c>
    </row>
    <row r="2424" spans="1:4" x14ac:dyDescent="0.25">
      <c r="A2424" s="83">
        <v>62536</v>
      </c>
      <c r="B2424" s="83" t="s">
        <v>16095</v>
      </c>
      <c r="C2424" s="83" t="s">
        <v>225</v>
      </c>
      <c r="D2424" s="84">
        <v>2.65</v>
      </c>
    </row>
    <row r="2425" spans="1:4" x14ac:dyDescent="0.25">
      <c r="A2425" s="83">
        <v>62540</v>
      </c>
      <c r="B2425" s="83" t="s">
        <v>16096</v>
      </c>
      <c r="C2425" s="83" t="s">
        <v>225</v>
      </c>
      <c r="D2425" s="84">
        <v>2.73</v>
      </c>
    </row>
    <row r="2426" spans="1:4" x14ac:dyDescent="0.25">
      <c r="A2426" s="83">
        <v>62542</v>
      </c>
      <c r="B2426" s="83" t="s">
        <v>16097</v>
      </c>
      <c r="C2426" s="83" t="s">
        <v>225</v>
      </c>
      <c r="D2426" s="84">
        <v>7.55</v>
      </c>
    </row>
    <row r="2427" spans="1:4" x14ac:dyDescent="0.25">
      <c r="A2427" s="83">
        <v>62543</v>
      </c>
      <c r="B2427" s="83" t="s">
        <v>16098</v>
      </c>
      <c r="C2427" s="83" t="s">
        <v>225</v>
      </c>
      <c r="D2427" s="84">
        <v>8.6300000000000008</v>
      </c>
    </row>
    <row r="2428" spans="1:4" x14ac:dyDescent="0.25">
      <c r="A2428" s="83">
        <v>62544</v>
      </c>
      <c r="B2428" s="83" t="s">
        <v>16099</v>
      </c>
      <c r="C2428" s="83" t="s">
        <v>225</v>
      </c>
      <c r="D2428" s="84">
        <v>4.45</v>
      </c>
    </row>
    <row r="2429" spans="1:4" x14ac:dyDescent="0.25">
      <c r="A2429" s="83">
        <v>62547</v>
      </c>
      <c r="B2429" s="83" t="s">
        <v>16100</v>
      </c>
      <c r="C2429" s="83" t="s">
        <v>225</v>
      </c>
      <c r="D2429" s="84">
        <v>17.89</v>
      </c>
    </row>
    <row r="2430" spans="1:4" x14ac:dyDescent="0.25">
      <c r="A2430" s="83">
        <v>62549</v>
      </c>
      <c r="B2430" s="83" t="s">
        <v>16101</v>
      </c>
      <c r="C2430" s="83" t="s">
        <v>225</v>
      </c>
      <c r="D2430" s="84">
        <v>19.39</v>
      </c>
    </row>
    <row r="2431" spans="1:4" x14ac:dyDescent="0.25">
      <c r="A2431" s="83">
        <v>62570</v>
      </c>
      <c r="B2431" s="83" t="s">
        <v>16102</v>
      </c>
      <c r="C2431" s="83" t="s">
        <v>225</v>
      </c>
      <c r="D2431" s="84">
        <v>1.1599999999999999</v>
      </c>
    </row>
    <row r="2432" spans="1:4" x14ac:dyDescent="0.25">
      <c r="A2432" s="83">
        <v>62577</v>
      </c>
      <c r="B2432" s="83" t="s">
        <v>16103</v>
      </c>
      <c r="C2432" s="83" t="s">
        <v>225</v>
      </c>
      <c r="D2432" s="84">
        <v>70.19</v>
      </c>
    </row>
    <row r="2433" spans="1:4" x14ac:dyDescent="0.25">
      <c r="A2433" s="83">
        <v>62588</v>
      </c>
      <c r="B2433" s="83" t="s">
        <v>16104</v>
      </c>
      <c r="C2433" s="83" t="s">
        <v>225</v>
      </c>
      <c r="D2433" s="84">
        <v>8.44</v>
      </c>
    </row>
    <row r="2434" spans="1:4" x14ac:dyDescent="0.25">
      <c r="A2434" s="83">
        <v>62594</v>
      </c>
      <c r="B2434" s="83" t="s">
        <v>16105</v>
      </c>
      <c r="C2434" s="83" t="s">
        <v>225</v>
      </c>
      <c r="D2434" s="84">
        <v>1.96</v>
      </c>
    </row>
    <row r="2435" spans="1:4" x14ac:dyDescent="0.25">
      <c r="A2435" s="83">
        <v>626</v>
      </c>
      <c r="B2435" s="83" t="s">
        <v>16106</v>
      </c>
      <c r="C2435" s="83"/>
      <c r="D2435" s="84"/>
    </row>
    <row r="2436" spans="1:4" x14ac:dyDescent="0.25">
      <c r="A2436" s="83">
        <v>62674</v>
      </c>
      <c r="B2436" s="83" t="s">
        <v>16107</v>
      </c>
      <c r="C2436" s="83" t="s">
        <v>225</v>
      </c>
      <c r="D2436" s="84">
        <v>13.47</v>
      </c>
    </row>
    <row r="2437" spans="1:4" x14ac:dyDescent="0.25">
      <c r="A2437" s="83">
        <v>627</v>
      </c>
      <c r="B2437" s="83" t="s">
        <v>16108</v>
      </c>
      <c r="C2437" s="83"/>
      <c r="D2437" s="84"/>
    </row>
    <row r="2438" spans="1:4" x14ac:dyDescent="0.25">
      <c r="A2438" s="83">
        <v>62702</v>
      </c>
      <c r="B2438" s="83" t="s">
        <v>16109</v>
      </c>
      <c r="C2438" s="83" t="s">
        <v>206</v>
      </c>
      <c r="D2438" s="84">
        <v>21.77</v>
      </c>
    </row>
    <row r="2439" spans="1:4" x14ac:dyDescent="0.25">
      <c r="A2439" s="83">
        <v>62703</v>
      </c>
      <c r="B2439" s="83" t="s">
        <v>16110</v>
      </c>
      <c r="C2439" s="83" t="s">
        <v>206</v>
      </c>
      <c r="D2439" s="84">
        <v>33.020000000000003</v>
      </c>
    </row>
    <row r="2440" spans="1:4" x14ac:dyDescent="0.25">
      <c r="A2440" s="83">
        <v>628</v>
      </c>
      <c r="B2440" s="83" t="s">
        <v>16108</v>
      </c>
      <c r="C2440" s="83"/>
      <c r="D2440" s="84"/>
    </row>
    <row r="2441" spans="1:4" x14ac:dyDescent="0.25">
      <c r="A2441" s="83">
        <v>62813</v>
      </c>
      <c r="B2441" s="83" t="s">
        <v>16111</v>
      </c>
      <c r="C2441" s="83" t="s">
        <v>225</v>
      </c>
      <c r="D2441" s="84">
        <v>3.75</v>
      </c>
    </row>
    <row r="2442" spans="1:4" x14ac:dyDescent="0.25">
      <c r="A2442" s="83">
        <v>62814</v>
      </c>
      <c r="B2442" s="83" t="s">
        <v>16112</v>
      </c>
      <c r="C2442" s="83" t="s">
        <v>225</v>
      </c>
      <c r="D2442" s="84">
        <v>6.42</v>
      </c>
    </row>
    <row r="2443" spans="1:4" x14ac:dyDescent="0.25">
      <c r="A2443" s="83">
        <v>62890</v>
      </c>
      <c r="B2443" s="83" t="s">
        <v>16113</v>
      </c>
      <c r="C2443" s="83" t="s">
        <v>225</v>
      </c>
      <c r="D2443" s="84">
        <v>9.8699999999999992</v>
      </c>
    </row>
    <row r="2444" spans="1:4" x14ac:dyDescent="0.25">
      <c r="A2444" s="83">
        <v>630</v>
      </c>
      <c r="B2444" s="83" t="s">
        <v>16114</v>
      </c>
      <c r="C2444" s="83"/>
      <c r="D2444" s="84"/>
    </row>
    <row r="2445" spans="1:4" x14ac:dyDescent="0.25">
      <c r="A2445" s="83">
        <v>63043</v>
      </c>
      <c r="B2445" s="83" t="s">
        <v>16115</v>
      </c>
      <c r="C2445" s="83" t="s">
        <v>206</v>
      </c>
      <c r="D2445" s="84">
        <v>17.489999999999998</v>
      </c>
    </row>
    <row r="2446" spans="1:4" x14ac:dyDescent="0.25">
      <c r="A2446" s="83">
        <v>63096</v>
      </c>
      <c r="B2446" s="83" t="s">
        <v>16116</v>
      </c>
      <c r="C2446" s="83" t="s">
        <v>206</v>
      </c>
      <c r="D2446" s="84">
        <v>39.18</v>
      </c>
    </row>
    <row r="2447" spans="1:4" x14ac:dyDescent="0.25">
      <c r="A2447" s="83">
        <v>631</v>
      </c>
      <c r="B2447" s="83" t="s">
        <v>16117</v>
      </c>
      <c r="C2447" s="83"/>
      <c r="D2447" s="84"/>
    </row>
    <row r="2448" spans="1:4" x14ac:dyDescent="0.25">
      <c r="A2448" s="83">
        <v>63108</v>
      </c>
      <c r="B2448" s="83" t="s">
        <v>16118</v>
      </c>
      <c r="C2448" s="83" t="s">
        <v>206</v>
      </c>
      <c r="D2448" s="84">
        <v>51.06</v>
      </c>
    </row>
    <row r="2449" spans="1:4" x14ac:dyDescent="0.25">
      <c r="A2449" s="83">
        <v>63109</v>
      </c>
      <c r="B2449" s="83" t="s">
        <v>16119</v>
      </c>
      <c r="C2449" s="83" t="s">
        <v>206</v>
      </c>
      <c r="D2449" s="84">
        <v>59.87</v>
      </c>
    </row>
    <row r="2450" spans="1:4" x14ac:dyDescent="0.25">
      <c r="A2450" s="83">
        <v>63148</v>
      </c>
      <c r="B2450" s="83" t="s">
        <v>16120</v>
      </c>
      <c r="C2450" s="83" t="s">
        <v>206</v>
      </c>
      <c r="D2450" s="84">
        <v>11.41</v>
      </c>
    </row>
    <row r="2451" spans="1:4" x14ac:dyDescent="0.25">
      <c r="A2451" s="83">
        <v>63149</v>
      </c>
      <c r="B2451" s="83" t="s">
        <v>16121</v>
      </c>
      <c r="C2451" s="83" t="s">
        <v>206</v>
      </c>
      <c r="D2451" s="84">
        <v>22.71</v>
      </c>
    </row>
    <row r="2452" spans="1:4" x14ac:dyDescent="0.25">
      <c r="A2452" s="83">
        <v>63150</v>
      </c>
      <c r="B2452" s="83" t="s">
        <v>16122</v>
      </c>
      <c r="C2452" s="83" t="s">
        <v>206</v>
      </c>
      <c r="D2452" s="84">
        <v>32.299999999999997</v>
      </c>
    </row>
    <row r="2453" spans="1:4" x14ac:dyDescent="0.25">
      <c r="A2453" s="83">
        <v>63164</v>
      </c>
      <c r="B2453" s="83" t="s">
        <v>16123</v>
      </c>
      <c r="C2453" s="83" t="s">
        <v>206</v>
      </c>
      <c r="D2453" s="84">
        <v>92.74</v>
      </c>
    </row>
    <row r="2454" spans="1:4" x14ac:dyDescent="0.25">
      <c r="A2454" s="83">
        <v>63165</v>
      </c>
      <c r="B2454" s="83" t="s">
        <v>16124</v>
      </c>
      <c r="C2454" s="83" t="s">
        <v>206</v>
      </c>
      <c r="D2454" s="84">
        <v>74.61</v>
      </c>
    </row>
    <row r="2455" spans="1:4" x14ac:dyDescent="0.25">
      <c r="A2455" s="83">
        <v>634</v>
      </c>
      <c r="B2455" s="83" t="s">
        <v>16125</v>
      </c>
      <c r="C2455" s="83"/>
      <c r="D2455" s="84"/>
    </row>
    <row r="2456" spans="1:4" x14ac:dyDescent="0.25">
      <c r="A2456" s="83">
        <v>63480</v>
      </c>
      <c r="B2456" s="83" t="s">
        <v>16126</v>
      </c>
      <c r="C2456" s="83" t="s">
        <v>225</v>
      </c>
      <c r="D2456" s="84">
        <v>276.04000000000002</v>
      </c>
    </row>
    <row r="2457" spans="1:4" x14ac:dyDescent="0.25">
      <c r="A2457" s="83">
        <v>635</v>
      </c>
      <c r="B2457" s="83" t="s">
        <v>16127</v>
      </c>
      <c r="C2457" s="83"/>
      <c r="D2457" s="84"/>
    </row>
    <row r="2458" spans="1:4" x14ac:dyDescent="0.25">
      <c r="A2458" s="83">
        <v>63501</v>
      </c>
      <c r="B2458" s="83" t="s">
        <v>16128</v>
      </c>
      <c r="C2458" s="83" t="s">
        <v>225</v>
      </c>
      <c r="D2458" s="84">
        <v>35.5</v>
      </c>
    </row>
    <row r="2459" spans="1:4" x14ac:dyDescent="0.25">
      <c r="A2459" s="83">
        <v>63502</v>
      </c>
      <c r="B2459" s="83" t="s">
        <v>16129</v>
      </c>
      <c r="C2459" s="83" t="s">
        <v>225</v>
      </c>
      <c r="D2459" s="84">
        <v>43.02</v>
      </c>
    </row>
    <row r="2460" spans="1:4" x14ac:dyDescent="0.25">
      <c r="A2460" s="83">
        <v>63503</v>
      </c>
      <c r="B2460" s="83" t="s">
        <v>16130</v>
      </c>
      <c r="C2460" s="83" t="s">
        <v>225</v>
      </c>
      <c r="D2460" s="84">
        <v>56.84</v>
      </c>
    </row>
    <row r="2461" spans="1:4" x14ac:dyDescent="0.25">
      <c r="A2461" s="83">
        <v>63504</v>
      </c>
      <c r="B2461" s="83" t="s">
        <v>16131</v>
      </c>
      <c r="C2461" s="83" t="s">
        <v>225</v>
      </c>
      <c r="D2461" s="84">
        <v>78.59</v>
      </c>
    </row>
    <row r="2462" spans="1:4" x14ac:dyDescent="0.25">
      <c r="A2462" s="83">
        <v>63505</v>
      </c>
      <c r="B2462" s="83" t="s">
        <v>16132</v>
      </c>
      <c r="C2462" s="83" t="s">
        <v>225</v>
      </c>
      <c r="D2462" s="84">
        <v>82.82</v>
      </c>
    </row>
    <row r="2463" spans="1:4" x14ac:dyDescent="0.25">
      <c r="A2463" s="83">
        <v>63506</v>
      </c>
      <c r="B2463" s="83" t="s">
        <v>16133</v>
      </c>
      <c r="C2463" s="83" t="s">
        <v>225</v>
      </c>
      <c r="D2463" s="84">
        <v>196.74</v>
      </c>
    </row>
    <row r="2464" spans="1:4" x14ac:dyDescent="0.25">
      <c r="A2464" s="83">
        <v>63507</v>
      </c>
      <c r="B2464" s="83" t="s">
        <v>16134</v>
      </c>
      <c r="C2464" s="83" t="s">
        <v>225</v>
      </c>
      <c r="D2464" s="84">
        <v>369.98</v>
      </c>
    </row>
    <row r="2465" spans="1:4" x14ac:dyDescent="0.25">
      <c r="A2465" s="83">
        <v>63508</v>
      </c>
      <c r="B2465" s="83" t="s">
        <v>16135</v>
      </c>
      <c r="C2465" s="83" t="s">
        <v>225</v>
      </c>
      <c r="D2465" s="84">
        <v>530.83000000000004</v>
      </c>
    </row>
    <row r="2466" spans="1:4" x14ac:dyDescent="0.25">
      <c r="A2466" s="83">
        <v>63515</v>
      </c>
      <c r="B2466" s="83" t="s">
        <v>16136</v>
      </c>
      <c r="C2466" s="83" t="s">
        <v>225</v>
      </c>
      <c r="D2466" s="84">
        <v>94.7</v>
      </c>
    </row>
    <row r="2467" spans="1:4" x14ac:dyDescent="0.25">
      <c r="A2467" s="83">
        <v>63516</v>
      </c>
      <c r="B2467" s="83" t="s">
        <v>16137</v>
      </c>
      <c r="C2467" s="83" t="s">
        <v>225</v>
      </c>
      <c r="D2467" s="84">
        <v>100.75</v>
      </c>
    </row>
    <row r="2468" spans="1:4" x14ac:dyDescent="0.25">
      <c r="A2468" s="83">
        <v>63517</v>
      </c>
      <c r="B2468" s="83" t="s">
        <v>16138</v>
      </c>
      <c r="C2468" s="83" t="s">
        <v>225</v>
      </c>
      <c r="D2468" s="84">
        <v>170.19</v>
      </c>
    </row>
    <row r="2469" spans="1:4" x14ac:dyDescent="0.25">
      <c r="A2469" s="83">
        <v>63518</v>
      </c>
      <c r="B2469" s="83" t="s">
        <v>16139</v>
      </c>
      <c r="C2469" s="83" t="s">
        <v>225</v>
      </c>
      <c r="D2469" s="84">
        <v>231.52</v>
      </c>
    </row>
    <row r="2470" spans="1:4" x14ac:dyDescent="0.25">
      <c r="A2470" s="83">
        <v>63520</v>
      </c>
      <c r="B2470" s="83" t="s">
        <v>16140</v>
      </c>
      <c r="C2470" s="83" t="s">
        <v>225</v>
      </c>
      <c r="D2470" s="84">
        <v>115.18</v>
      </c>
    </row>
    <row r="2471" spans="1:4" x14ac:dyDescent="0.25">
      <c r="A2471" s="83">
        <v>63521</v>
      </c>
      <c r="B2471" s="83" t="s">
        <v>16141</v>
      </c>
      <c r="C2471" s="83" t="s">
        <v>225</v>
      </c>
      <c r="D2471" s="84">
        <v>115.54</v>
      </c>
    </row>
    <row r="2472" spans="1:4" x14ac:dyDescent="0.25">
      <c r="A2472" s="83">
        <v>63523</v>
      </c>
      <c r="B2472" s="83" t="s">
        <v>16142</v>
      </c>
      <c r="C2472" s="83" t="s">
        <v>225</v>
      </c>
      <c r="D2472" s="84">
        <v>222.12</v>
      </c>
    </row>
    <row r="2473" spans="1:4" x14ac:dyDescent="0.25">
      <c r="A2473" s="83">
        <v>63530</v>
      </c>
      <c r="B2473" s="83" t="s">
        <v>16143</v>
      </c>
      <c r="C2473" s="83" t="s">
        <v>225</v>
      </c>
      <c r="D2473" s="84">
        <v>41.81</v>
      </c>
    </row>
    <row r="2474" spans="1:4" x14ac:dyDescent="0.25">
      <c r="A2474" s="83">
        <v>63533</v>
      </c>
      <c r="B2474" s="83" t="s">
        <v>16144</v>
      </c>
      <c r="C2474" s="83" t="s">
        <v>225</v>
      </c>
      <c r="D2474" s="84">
        <v>48.61</v>
      </c>
    </row>
    <row r="2475" spans="1:4" x14ac:dyDescent="0.25">
      <c r="A2475" s="83">
        <v>63536</v>
      </c>
      <c r="B2475" s="83" t="s">
        <v>16145</v>
      </c>
      <c r="C2475" s="83" t="s">
        <v>225</v>
      </c>
      <c r="D2475" s="84">
        <v>37.29</v>
      </c>
    </row>
    <row r="2476" spans="1:4" x14ac:dyDescent="0.25">
      <c r="A2476" s="83">
        <v>63567</v>
      </c>
      <c r="B2476" s="83" t="s">
        <v>16146</v>
      </c>
      <c r="C2476" s="83" t="s">
        <v>225</v>
      </c>
      <c r="D2476" s="84">
        <v>969.94</v>
      </c>
    </row>
    <row r="2477" spans="1:4" x14ac:dyDescent="0.25">
      <c r="A2477" s="83">
        <v>640</v>
      </c>
      <c r="B2477" s="83" t="s">
        <v>16147</v>
      </c>
      <c r="C2477" s="83"/>
      <c r="D2477" s="84"/>
    </row>
    <row r="2478" spans="1:4" x14ac:dyDescent="0.25">
      <c r="A2478" s="83">
        <v>64001</v>
      </c>
      <c r="B2478" s="83" t="s">
        <v>16148</v>
      </c>
      <c r="C2478" s="83" t="s">
        <v>225</v>
      </c>
      <c r="D2478" s="84">
        <v>42.71</v>
      </c>
    </row>
    <row r="2479" spans="1:4" x14ac:dyDescent="0.25">
      <c r="A2479" s="83">
        <v>64002</v>
      </c>
      <c r="B2479" s="83" t="s">
        <v>16149</v>
      </c>
      <c r="C2479" s="83" t="s">
        <v>225</v>
      </c>
      <c r="D2479" s="84">
        <v>41.66</v>
      </c>
    </row>
    <row r="2480" spans="1:4" x14ac:dyDescent="0.25">
      <c r="A2480" s="83">
        <v>64003</v>
      </c>
      <c r="B2480" s="83" t="s">
        <v>16150</v>
      </c>
      <c r="C2480" s="83" t="s">
        <v>225</v>
      </c>
      <c r="D2480" s="84">
        <v>68.27</v>
      </c>
    </row>
    <row r="2481" spans="1:4" x14ac:dyDescent="0.25">
      <c r="A2481" s="83">
        <v>64004</v>
      </c>
      <c r="B2481" s="83" t="s">
        <v>16151</v>
      </c>
      <c r="C2481" s="83" t="s">
        <v>225</v>
      </c>
      <c r="D2481" s="84">
        <v>254.56</v>
      </c>
    </row>
    <row r="2482" spans="1:4" x14ac:dyDescent="0.25">
      <c r="A2482" s="83">
        <v>64005</v>
      </c>
      <c r="B2482" s="83" t="s">
        <v>16152</v>
      </c>
      <c r="C2482" s="83" t="s">
        <v>225</v>
      </c>
      <c r="D2482" s="84">
        <v>14.35</v>
      </c>
    </row>
    <row r="2483" spans="1:4" x14ac:dyDescent="0.25">
      <c r="A2483" s="83">
        <v>64006</v>
      </c>
      <c r="B2483" s="83" t="s">
        <v>16153</v>
      </c>
      <c r="C2483" s="83" t="s">
        <v>225</v>
      </c>
      <c r="D2483" s="84">
        <v>11.02</v>
      </c>
    </row>
    <row r="2484" spans="1:4" x14ac:dyDescent="0.25">
      <c r="A2484" s="83">
        <v>64010</v>
      </c>
      <c r="B2484" s="83" t="s">
        <v>16154</v>
      </c>
      <c r="C2484" s="83" t="s">
        <v>225</v>
      </c>
      <c r="D2484" s="84">
        <v>277.72000000000003</v>
      </c>
    </row>
    <row r="2485" spans="1:4" x14ac:dyDescent="0.25">
      <c r="A2485" s="83">
        <v>64011</v>
      </c>
      <c r="B2485" s="83" t="s">
        <v>16155</v>
      </c>
      <c r="C2485" s="83" t="s">
        <v>225</v>
      </c>
      <c r="D2485" s="84">
        <v>140</v>
      </c>
    </row>
    <row r="2486" spans="1:4" x14ac:dyDescent="0.25">
      <c r="A2486" s="83">
        <v>64015</v>
      </c>
      <c r="B2486" s="83" t="s">
        <v>16156</v>
      </c>
      <c r="C2486" s="83" t="s">
        <v>225</v>
      </c>
      <c r="D2486" s="84">
        <v>82.14</v>
      </c>
    </row>
    <row r="2487" spans="1:4" x14ac:dyDescent="0.25">
      <c r="A2487" s="83">
        <v>64016</v>
      </c>
      <c r="B2487" s="83" t="s">
        <v>16157</v>
      </c>
      <c r="C2487" s="83" t="s">
        <v>225</v>
      </c>
      <c r="D2487" s="84">
        <v>99.31</v>
      </c>
    </row>
    <row r="2488" spans="1:4" x14ac:dyDescent="0.25">
      <c r="A2488" s="83">
        <v>64017</v>
      </c>
      <c r="B2488" s="83" t="s">
        <v>16158</v>
      </c>
      <c r="C2488" s="83" t="s">
        <v>225</v>
      </c>
      <c r="D2488" s="84">
        <v>134.08000000000001</v>
      </c>
    </row>
    <row r="2489" spans="1:4" x14ac:dyDescent="0.25">
      <c r="A2489" s="83">
        <v>64018</v>
      </c>
      <c r="B2489" s="83" t="s">
        <v>16159</v>
      </c>
      <c r="C2489" s="83" t="s">
        <v>225</v>
      </c>
      <c r="D2489" s="84">
        <v>214.07</v>
      </c>
    </row>
    <row r="2490" spans="1:4" x14ac:dyDescent="0.25">
      <c r="A2490" s="83">
        <v>64019</v>
      </c>
      <c r="B2490" s="83" t="s">
        <v>16160</v>
      </c>
      <c r="C2490" s="83" t="s">
        <v>225</v>
      </c>
      <c r="D2490" s="84">
        <v>260.22000000000003</v>
      </c>
    </row>
    <row r="2491" spans="1:4" x14ac:dyDescent="0.25">
      <c r="A2491" s="83">
        <v>64020</v>
      </c>
      <c r="B2491" s="83" t="s">
        <v>16161</v>
      </c>
      <c r="C2491" s="83" t="s">
        <v>225</v>
      </c>
      <c r="D2491" s="84">
        <v>402.14</v>
      </c>
    </row>
    <row r="2492" spans="1:4" x14ac:dyDescent="0.25">
      <c r="A2492" s="83">
        <v>64021</v>
      </c>
      <c r="B2492" s="83" t="s">
        <v>16162</v>
      </c>
      <c r="C2492" s="83" t="s">
        <v>225</v>
      </c>
      <c r="D2492" s="84">
        <v>579.08000000000004</v>
      </c>
    </row>
    <row r="2493" spans="1:4" x14ac:dyDescent="0.25">
      <c r="A2493" s="83">
        <v>64022</v>
      </c>
      <c r="B2493" s="83" t="s">
        <v>16163</v>
      </c>
      <c r="C2493" s="83" t="s">
        <v>225</v>
      </c>
      <c r="D2493" s="84">
        <v>739.1</v>
      </c>
    </row>
    <row r="2494" spans="1:4" x14ac:dyDescent="0.25">
      <c r="A2494" s="83">
        <v>64023</v>
      </c>
      <c r="B2494" s="83" t="s">
        <v>16164</v>
      </c>
      <c r="C2494" s="83" t="s">
        <v>225</v>
      </c>
      <c r="D2494" s="84">
        <v>1201.45</v>
      </c>
    </row>
    <row r="2495" spans="1:4" x14ac:dyDescent="0.25">
      <c r="A2495" s="83">
        <v>64034</v>
      </c>
      <c r="B2495" s="83" t="s">
        <v>16165</v>
      </c>
      <c r="C2495" s="83" t="s">
        <v>225</v>
      </c>
      <c r="D2495" s="84">
        <v>125.59</v>
      </c>
    </row>
    <row r="2496" spans="1:4" x14ac:dyDescent="0.25">
      <c r="A2496" s="83">
        <v>64035</v>
      </c>
      <c r="B2496" s="83" t="s">
        <v>16166</v>
      </c>
      <c r="C2496" s="83" t="s">
        <v>225</v>
      </c>
      <c r="D2496" s="84">
        <v>73.02</v>
      </c>
    </row>
    <row r="2497" spans="1:4" x14ac:dyDescent="0.25">
      <c r="A2497" s="83">
        <v>64040</v>
      </c>
      <c r="B2497" s="83" t="s">
        <v>16167</v>
      </c>
      <c r="C2497" s="83" t="s">
        <v>225</v>
      </c>
      <c r="D2497" s="84">
        <v>59.37</v>
      </c>
    </row>
    <row r="2498" spans="1:4" x14ac:dyDescent="0.25">
      <c r="A2498" s="83">
        <v>64041</v>
      </c>
      <c r="B2498" s="83" t="s">
        <v>16168</v>
      </c>
      <c r="C2498" s="83" t="s">
        <v>225</v>
      </c>
      <c r="D2498" s="84">
        <v>149.9</v>
      </c>
    </row>
    <row r="2499" spans="1:4" x14ac:dyDescent="0.25">
      <c r="A2499" s="83">
        <v>64042</v>
      </c>
      <c r="B2499" s="83" t="s">
        <v>16169</v>
      </c>
      <c r="C2499" s="83" t="s">
        <v>225</v>
      </c>
      <c r="D2499" s="84">
        <v>288.83999999999997</v>
      </c>
    </row>
    <row r="2500" spans="1:4" x14ac:dyDescent="0.25">
      <c r="A2500" s="83">
        <v>64043</v>
      </c>
      <c r="B2500" s="83" t="s">
        <v>16170</v>
      </c>
      <c r="C2500" s="83" t="s">
        <v>225</v>
      </c>
      <c r="D2500" s="84">
        <v>372.35</v>
      </c>
    </row>
    <row r="2501" spans="1:4" x14ac:dyDescent="0.25">
      <c r="A2501" s="83">
        <v>64044</v>
      </c>
      <c r="B2501" s="83" t="s">
        <v>16171</v>
      </c>
      <c r="C2501" s="83" t="s">
        <v>225</v>
      </c>
      <c r="D2501" s="84">
        <v>595.12</v>
      </c>
    </row>
    <row r="2502" spans="1:4" x14ac:dyDescent="0.25">
      <c r="A2502" s="83">
        <v>64045</v>
      </c>
      <c r="B2502" s="83" t="s">
        <v>16172</v>
      </c>
      <c r="C2502" s="83" t="s">
        <v>225</v>
      </c>
      <c r="D2502" s="84">
        <v>41.69</v>
      </c>
    </row>
    <row r="2503" spans="1:4" x14ac:dyDescent="0.25">
      <c r="A2503" s="83">
        <v>64066</v>
      </c>
      <c r="B2503" s="83" t="s">
        <v>16173</v>
      </c>
      <c r="C2503" s="83" t="s">
        <v>225</v>
      </c>
      <c r="D2503" s="84">
        <v>80.569999999999993</v>
      </c>
    </row>
    <row r="2504" spans="1:4" x14ac:dyDescent="0.25">
      <c r="A2504" s="83">
        <v>64077</v>
      </c>
      <c r="B2504" s="83" t="s">
        <v>16174</v>
      </c>
      <c r="C2504" s="83" t="s">
        <v>225</v>
      </c>
      <c r="D2504" s="84">
        <v>11.02</v>
      </c>
    </row>
    <row r="2505" spans="1:4" x14ac:dyDescent="0.25">
      <c r="A2505" s="83">
        <v>64094</v>
      </c>
      <c r="B2505" s="83" t="s">
        <v>16175</v>
      </c>
      <c r="C2505" s="83" t="s">
        <v>225</v>
      </c>
      <c r="D2505" s="84">
        <v>277.72000000000003</v>
      </c>
    </row>
    <row r="2506" spans="1:4" x14ac:dyDescent="0.25">
      <c r="A2506" s="83">
        <v>64097</v>
      </c>
      <c r="B2506" s="83" t="s">
        <v>16176</v>
      </c>
      <c r="C2506" s="83" t="s">
        <v>225</v>
      </c>
      <c r="D2506" s="84">
        <v>281.63</v>
      </c>
    </row>
    <row r="2507" spans="1:4" x14ac:dyDescent="0.25">
      <c r="A2507" s="83">
        <v>641</v>
      </c>
      <c r="B2507" s="83" t="s">
        <v>16177</v>
      </c>
      <c r="C2507" s="83"/>
      <c r="D2507" s="84"/>
    </row>
    <row r="2508" spans="1:4" x14ac:dyDescent="0.25">
      <c r="A2508" s="83">
        <v>64142</v>
      </c>
      <c r="B2508" s="83" t="s">
        <v>16178</v>
      </c>
      <c r="C2508" s="83" t="s">
        <v>225</v>
      </c>
      <c r="D2508" s="84">
        <v>1115.51</v>
      </c>
    </row>
    <row r="2509" spans="1:4" x14ac:dyDescent="0.25">
      <c r="A2509" s="83">
        <v>64149</v>
      </c>
      <c r="B2509" s="83" t="s">
        <v>16179</v>
      </c>
      <c r="C2509" s="83" t="s">
        <v>225</v>
      </c>
      <c r="D2509" s="84">
        <v>95.68</v>
      </c>
    </row>
    <row r="2510" spans="1:4" x14ac:dyDescent="0.25">
      <c r="A2510" s="83">
        <v>645</v>
      </c>
      <c r="B2510" s="83" t="s">
        <v>16180</v>
      </c>
      <c r="C2510" s="83"/>
      <c r="D2510" s="84"/>
    </row>
    <row r="2511" spans="1:4" x14ac:dyDescent="0.25">
      <c r="A2511" s="83">
        <v>64503</v>
      </c>
      <c r="B2511" s="83" t="s">
        <v>16181</v>
      </c>
      <c r="C2511" s="83" t="s">
        <v>225</v>
      </c>
      <c r="D2511" s="84">
        <v>152.52000000000001</v>
      </c>
    </row>
    <row r="2512" spans="1:4" x14ac:dyDescent="0.25">
      <c r="A2512" s="83">
        <v>64504</v>
      </c>
      <c r="B2512" s="83" t="s">
        <v>16182</v>
      </c>
      <c r="C2512" s="83" t="s">
        <v>225</v>
      </c>
      <c r="D2512" s="84">
        <v>177.52</v>
      </c>
    </row>
    <row r="2513" spans="1:4" x14ac:dyDescent="0.25">
      <c r="A2513" s="83">
        <v>64506</v>
      </c>
      <c r="B2513" s="83" t="s">
        <v>16183</v>
      </c>
      <c r="C2513" s="83" t="s">
        <v>225</v>
      </c>
      <c r="D2513" s="84">
        <v>132.52000000000001</v>
      </c>
    </row>
    <row r="2514" spans="1:4" x14ac:dyDescent="0.25">
      <c r="A2514" s="83">
        <v>64507</v>
      </c>
      <c r="B2514" s="83" t="s">
        <v>16184</v>
      </c>
      <c r="C2514" s="83" t="s">
        <v>225</v>
      </c>
      <c r="D2514" s="84">
        <v>14.64</v>
      </c>
    </row>
    <row r="2515" spans="1:4" x14ac:dyDescent="0.25">
      <c r="A2515" s="83">
        <v>64511</v>
      </c>
      <c r="B2515" s="83" t="s">
        <v>16185</v>
      </c>
      <c r="C2515" s="83" t="s">
        <v>225</v>
      </c>
      <c r="D2515" s="84">
        <v>147.52000000000001</v>
      </c>
    </row>
    <row r="2516" spans="1:4" x14ac:dyDescent="0.25">
      <c r="A2516" s="83">
        <v>64515</v>
      </c>
      <c r="B2516" s="83" t="s">
        <v>16186</v>
      </c>
      <c r="C2516" s="83" t="s">
        <v>225</v>
      </c>
      <c r="D2516" s="84">
        <v>22.97</v>
      </c>
    </row>
    <row r="2517" spans="1:4" x14ac:dyDescent="0.25">
      <c r="A2517" s="83">
        <v>64519</v>
      </c>
      <c r="B2517" s="83" t="s">
        <v>16187</v>
      </c>
      <c r="C2517" s="83" t="s">
        <v>225</v>
      </c>
      <c r="D2517" s="84">
        <v>14.47</v>
      </c>
    </row>
    <row r="2518" spans="1:4" x14ac:dyDescent="0.25">
      <c r="A2518" s="83">
        <v>64527</v>
      </c>
      <c r="B2518" s="83" t="s">
        <v>16188</v>
      </c>
      <c r="C2518" s="83" t="s">
        <v>225</v>
      </c>
      <c r="D2518" s="84">
        <v>32.4</v>
      </c>
    </row>
    <row r="2519" spans="1:4" x14ac:dyDescent="0.25">
      <c r="A2519" s="83">
        <v>647</v>
      </c>
      <c r="B2519" s="83" t="s">
        <v>13922</v>
      </c>
      <c r="C2519" s="83"/>
      <c r="D2519" s="84"/>
    </row>
    <row r="2520" spans="1:4" x14ac:dyDescent="0.25">
      <c r="A2520" s="83">
        <v>64701</v>
      </c>
      <c r="B2520" s="83" t="s">
        <v>16189</v>
      </c>
      <c r="C2520" s="83" t="s">
        <v>206</v>
      </c>
      <c r="D2520" s="84">
        <v>40.049999999999997</v>
      </c>
    </row>
    <row r="2521" spans="1:4" x14ac:dyDescent="0.25">
      <c r="A2521" s="83">
        <v>64702</v>
      </c>
      <c r="B2521" s="83" t="s">
        <v>16190</v>
      </c>
      <c r="C2521" s="83" t="s">
        <v>225</v>
      </c>
      <c r="D2521" s="84">
        <v>36.47</v>
      </c>
    </row>
    <row r="2522" spans="1:4" x14ac:dyDescent="0.25">
      <c r="A2522" s="83">
        <v>64703</v>
      </c>
      <c r="B2522" s="83" t="s">
        <v>16191</v>
      </c>
      <c r="C2522" s="83" t="s">
        <v>225</v>
      </c>
      <c r="D2522" s="84">
        <v>19.89</v>
      </c>
    </row>
    <row r="2523" spans="1:4" x14ac:dyDescent="0.25">
      <c r="A2523" s="83">
        <v>64704</v>
      </c>
      <c r="B2523" s="83" t="s">
        <v>16192</v>
      </c>
      <c r="C2523" s="83" t="s">
        <v>225</v>
      </c>
      <c r="D2523" s="84">
        <v>29.5</v>
      </c>
    </row>
    <row r="2524" spans="1:4" x14ac:dyDescent="0.25">
      <c r="A2524" s="83">
        <v>64706</v>
      </c>
      <c r="B2524" s="83" t="s">
        <v>16193</v>
      </c>
      <c r="C2524" s="83" t="s">
        <v>225</v>
      </c>
      <c r="D2524" s="84">
        <v>72.11</v>
      </c>
    </row>
    <row r="2525" spans="1:4" x14ac:dyDescent="0.25">
      <c r="A2525" s="83">
        <v>64707</v>
      </c>
      <c r="B2525" s="83" t="s">
        <v>16194</v>
      </c>
      <c r="C2525" s="83" t="s">
        <v>225</v>
      </c>
      <c r="D2525" s="84">
        <v>847.94</v>
      </c>
    </row>
    <row r="2526" spans="1:4" x14ac:dyDescent="0.25">
      <c r="A2526" s="83">
        <v>64709</v>
      </c>
      <c r="B2526" s="83" t="s">
        <v>16195</v>
      </c>
      <c r="C2526" s="83" t="s">
        <v>225</v>
      </c>
      <c r="D2526" s="84">
        <v>17.86</v>
      </c>
    </row>
    <row r="2527" spans="1:4" x14ac:dyDescent="0.25">
      <c r="A2527" s="83">
        <v>650</v>
      </c>
      <c r="B2527" s="83" t="s">
        <v>16196</v>
      </c>
      <c r="C2527" s="83"/>
      <c r="D2527" s="84"/>
    </row>
    <row r="2528" spans="1:4" x14ac:dyDescent="0.25">
      <c r="A2528" s="83">
        <v>65002</v>
      </c>
      <c r="B2528" s="83" t="s">
        <v>16197</v>
      </c>
      <c r="C2528" s="83" t="s">
        <v>225</v>
      </c>
      <c r="D2528" s="84">
        <v>43.48</v>
      </c>
    </row>
    <row r="2529" spans="1:4" x14ac:dyDescent="0.25">
      <c r="A2529" s="83">
        <v>65004</v>
      </c>
      <c r="B2529" s="83" t="s">
        <v>16198</v>
      </c>
      <c r="C2529" s="83" t="s">
        <v>225</v>
      </c>
      <c r="D2529" s="84">
        <v>457.49</v>
      </c>
    </row>
    <row r="2530" spans="1:4" x14ac:dyDescent="0.25">
      <c r="A2530" s="83">
        <v>65005</v>
      </c>
      <c r="B2530" s="83" t="s">
        <v>16199</v>
      </c>
      <c r="C2530" s="83" t="s">
        <v>225</v>
      </c>
      <c r="D2530" s="84">
        <v>3463.99</v>
      </c>
    </row>
    <row r="2531" spans="1:4" x14ac:dyDescent="0.25">
      <c r="A2531" s="83">
        <v>65023</v>
      </c>
      <c r="B2531" s="83" t="s">
        <v>16200</v>
      </c>
      <c r="C2531" s="83" t="s">
        <v>225</v>
      </c>
      <c r="D2531" s="84">
        <v>1142.32</v>
      </c>
    </row>
    <row r="2532" spans="1:4" x14ac:dyDescent="0.25">
      <c r="A2532" s="83">
        <v>65024</v>
      </c>
      <c r="B2532" s="83" t="s">
        <v>16201</v>
      </c>
      <c r="C2532" s="83" t="s">
        <v>225</v>
      </c>
      <c r="D2532" s="84">
        <v>285.52</v>
      </c>
    </row>
    <row r="2533" spans="1:4" x14ac:dyDescent="0.25">
      <c r="A2533" s="83">
        <v>65031</v>
      </c>
      <c r="B2533" s="83" t="s">
        <v>16202</v>
      </c>
      <c r="C2533" s="83" t="s">
        <v>225</v>
      </c>
      <c r="D2533" s="84">
        <v>262.87</v>
      </c>
    </row>
    <row r="2534" spans="1:4" x14ac:dyDescent="0.25">
      <c r="A2534" s="83">
        <v>65032</v>
      </c>
      <c r="B2534" s="83" t="s">
        <v>16203</v>
      </c>
      <c r="C2534" s="83" t="s">
        <v>225</v>
      </c>
      <c r="D2534" s="84">
        <v>2105.62</v>
      </c>
    </row>
    <row r="2535" spans="1:4" x14ac:dyDescent="0.25">
      <c r="A2535" s="83">
        <v>65033</v>
      </c>
      <c r="B2535" s="83" t="s">
        <v>16204</v>
      </c>
      <c r="C2535" s="83" t="s">
        <v>225</v>
      </c>
      <c r="D2535" s="84">
        <v>1271.21</v>
      </c>
    </row>
    <row r="2536" spans="1:4" x14ac:dyDescent="0.25">
      <c r="A2536" s="83">
        <v>65076</v>
      </c>
      <c r="B2536" s="83" t="s">
        <v>16205</v>
      </c>
      <c r="C2536" s="83" t="s">
        <v>225</v>
      </c>
      <c r="D2536" s="84">
        <v>12112</v>
      </c>
    </row>
    <row r="2537" spans="1:4" x14ac:dyDescent="0.25">
      <c r="A2537" s="83">
        <v>652</v>
      </c>
      <c r="B2537" s="83" t="s">
        <v>16206</v>
      </c>
      <c r="C2537" s="83"/>
      <c r="D2537" s="84"/>
    </row>
    <row r="2538" spans="1:4" x14ac:dyDescent="0.25">
      <c r="A2538" s="83">
        <v>65204</v>
      </c>
      <c r="B2538" s="83" t="s">
        <v>16207</v>
      </c>
      <c r="C2538" s="83" t="s">
        <v>225</v>
      </c>
      <c r="D2538" s="84">
        <v>1247.0999999999999</v>
      </c>
    </row>
    <row r="2539" spans="1:4" x14ac:dyDescent="0.25">
      <c r="A2539" s="83">
        <v>65256</v>
      </c>
      <c r="B2539" s="83" t="s">
        <v>16208</v>
      </c>
      <c r="C2539" s="83" t="s">
        <v>225</v>
      </c>
      <c r="D2539" s="84">
        <v>214.07</v>
      </c>
    </row>
    <row r="2540" spans="1:4" x14ac:dyDescent="0.25">
      <c r="A2540" s="83">
        <v>65257</v>
      </c>
      <c r="B2540" s="83" t="s">
        <v>16209</v>
      </c>
      <c r="C2540" s="83" t="s">
        <v>225</v>
      </c>
      <c r="D2540" s="84">
        <v>597.32000000000005</v>
      </c>
    </row>
    <row r="2541" spans="1:4" x14ac:dyDescent="0.25">
      <c r="A2541" s="83">
        <v>655</v>
      </c>
      <c r="B2541" s="83" t="s">
        <v>16206</v>
      </c>
      <c r="C2541" s="83"/>
      <c r="D2541" s="84"/>
    </row>
    <row r="2542" spans="1:4" x14ac:dyDescent="0.25">
      <c r="A2542" s="83">
        <v>65502</v>
      </c>
      <c r="B2542" s="83" t="s">
        <v>16210</v>
      </c>
      <c r="C2542" s="83" t="s">
        <v>225</v>
      </c>
      <c r="D2542" s="84">
        <v>184.57</v>
      </c>
    </row>
    <row r="2543" spans="1:4" x14ac:dyDescent="0.25">
      <c r="A2543" s="83">
        <v>65503</v>
      </c>
      <c r="B2543" s="83" t="s">
        <v>16211</v>
      </c>
      <c r="C2543" s="83" t="s">
        <v>225</v>
      </c>
      <c r="D2543" s="84">
        <v>435.35</v>
      </c>
    </row>
    <row r="2544" spans="1:4" x14ac:dyDescent="0.25">
      <c r="A2544" s="83">
        <v>65507</v>
      </c>
      <c r="B2544" s="83" t="s">
        <v>16212</v>
      </c>
      <c r="C2544" s="83" t="s">
        <v>225</v>
      </c>
      <c r="D2544" s="84">
        <v>22.27</v>
      </c>
    </row>
    <row r="2545" spans="1:4" x14ac:dyDescent="0.25">
      <c r="A2545" s="83">
        <v>65508</v>
      </c>
      <c r="B2545" s="83" t="s">
        <v>16213</v>
      </c>
      <c r="C2545" s="83" t="s">
        <v>225</v>
      </c>
      <c r="D2545" s="84">
        <v>180.37</v>
      </c>
    </row>
    <row r="2546" spans="1:4" x14ac:dyDescent="0.25">
      <c r="A2546" s="83">
        <v>65509</v>
      </c>
      <c r="B2546" s="83" t="s">
        <v>16214</v>
      </c>
      <c r="C2546" s="83" t="s">
        <v>225</v>
      </c>
      <c r="D2546" s="84">
        <v>99.82</v>
      </c>
    </row>
    <row r="2547" spans="1:4" x14ac:dyDescent="0.25">
      <c r="A2547" s="83">
        <v>65510</v>
      </c>
      <c r="B2547" s="83" t="s">
        <v>16215</v>
      </c>
      <c r="C2547" s="83" t="s">
        <v>206</v>
      </c>
      <c r="D2547" s="84">
        <v>999.95</v>
      </c>
    </row>
    <row r="2548" spans="1:4" x14ac:dyDescent="0.25">
      <c r="A2548" s="83">
        <v>65513</v>
      </c>
      <c r="B2548" s="83" t="s">
        <v>16216</v>
      </c>
      <c r="C2548" s="83" t="s">
        <v>225</v>
      </c>
      <c r="D2548" s="84">
        <v>2211.13</v>
      </c>
    </row>
    <row r="2549" spans="1:4" x14ac:dyDescent="0.25">
      <c r="A2549" s="83">
        <v>65521</v>
      </c>
      <c r="B2549" s="83" t="s">
        <v>16217</v>
      </c>
      <c r="C2549" s="83" t="s">
        <v>225</v>
      </c>
      <c r="D2549" s="84">
        <v>2006.2</v>
      </c>
    </row>
    <row r="2550" spans="1:4" x14ac:dyDescent="0.25">
      <c r="A2550" s="83">
        <v>65523</v>
      </c>
      <c r="B2550" s="83" t="s">
        <v>16218</v>
      </c>
      <c r="C2550" s="83" t="s">
        <v>225</v>
      </c>
      <c r="D2550" s="84">
        <v>1759.59</v>
      </c>
    </row>
    <row r="2551" spans="1:4" x14ac:dyDescent="0.25">
      <c r="A2551" s="83">
        <v>65524</v>
      </c>
      <c r="B2551" s="83" t="s">
        <v>16219</v>
      </c>
      <c r="C2551" s="83" t="s">
        <v>225</v>
      </c>
      <c r="D2551" s="84">
        <v>32.24</v>
      </c>
    </row>
    <row r="2552" spans="1:4" x14ac:dyDescent="0.25">
      <c r="A2552" s="83">
        <v>65526</v>
      </c>
      <c r="B2552" s="83" t="s">
        <v>16220</v>
      </c>
      <c r="C2552" s="83" t="s">
        <v>225</v>
      </c>
      <c r="D2552" s="84">
        <v>18.78</v>
      </c>
    </row>
    <row r="2553" spans="1:4" x14ac:dyDescent="0.25">
      <c r="A2553" s="83">
        <v>65528</v>
      </c>
      <c r="B2553" s="83" t="s">
        <v>16221</v>
      </c>
      <c r="C2553" s="83" t="s">
        <v>225</v>
      </c>
      <c r="D2553" s="84">
        <v>626.70000000000005</v>
      </c>
    </row>
    <row r="2554" spans="1:4" x14ac:dyDescent="0.25">
      <c r="A2554" s="83">
        <v>65544</v>
      </c>
      <c r="B2554" s="83" t="s">
        <v>16222</v>
      </c>
      <c r="C2554" s="83" t="s">
        <v>225</v>
      </c>
      <c r="D2554" s="84">
        <v>90.88</v>
      </c>
    </row>
    <row r="2555" spans="1:4" x14ac:dyDescent="0.25">
      <c r="A2555" s="83">
        <v>65555</v>
      </c>
      <c r="B2555" s="83" t="s">
        <v>16223</v>
      </c>
      <c r="C2555" s="83" t="s">
        <v>206</v>
      </c>
      <c r="D2555" s="84">
        <v>1024.8499999999999</v>
      </c>
    </row>
    <row r="2556" spans="1:4" x14ac:dyDescent="0.25">
      <c r="A2556" s="83">
        <v>65556</v>
      </c>
      <c r="B2556" s="83" t="s">
        <v>16224</v>
      </c>
      <c r="C2556" s="83" t="s">
        <v>206</v>
      </c>
      <c r="D2556" s="84">
        <v>1024.8499999999999</v>
      </c>
    </row>
    <row r="2557" spans="1:4" x14ac:dyDescent="0.25">
      <c r="A2557" s="83">
        <v>65563</v>
      </c>
      <c r="B2557" s="83" t="s">
        <v>16225</v>
      </c>
      <c r="C2557" s="83" t="s">
        <v>206</v>
      </c>
      <c r="D2557" s="84">
        <v>999.95</v>
      </c>
    </row>
    <row r="2558" spans="1:4" x14ac:dyDescent="0.25">
      <c r="A2558" s="83">
        <v>65565</v>
      </c>
      <c r="B2558" s="83" t="s">
        <v>16226</v>
      </c>
      <c r="C2558" s="83" t="s">
        <v>225</v>
      </c>
      <c r="D2558" s="84">
        <v>2823.24</v>
      </c>
    </row>
    <row r="2559" spans="1:4" x14ac:dyDescent="0.25">
      <c r="A2559" s="83">
        <v>65566</v>
      </c>
      <c r="B2559" s="83" t="s">
        <v>16227</v>
      </c>
      <c r="C2559" s="83" t="s">
        <v>225</v>
      </c>
      <c r="D2559" s="84">
        <v>2749.79</v>
      </c>
    </row>
    <row r="2560" spans="1:4" x14ac:dyDescent="0.25">
      <c r="A2560" s="83">
        <v>65567</v>
      </c>
      <c r="B2560" s="83" t="s">
        <v>16228</v>
      </c>
      <c r="C2560" s="83" t="s">
        <v>225</v>
      </c>
      <c r="D2560" s="84">
        <v>2183.35</v>
      </c>
    </row>
    <row r="2561" spans="1:4" x14ac:dyDescent="0.25">
      <c r="A2561" s="83">
        <v>65572</v>
      </c>
      <c r="B2561" s="83" t="s">
        <v>16229</v>
      </c>
      <c r="C2561" s="83" t="s">
        <v>225</v>
      </c>
      <c r="D2561" s="84">
        <v>3975.87</v>
      </c>
    </row>
    <row r="2562" spans="1:4" x14ac:dyDescent="0.25">
      <c r="A2562" s="83">
        <v>65594</v>
      </c>
      <c r="B2562" s="83" t="s">
        <v>16230</v>
      </c>
      <c r="C2562" s="83" t="s">
        <v>206</v>
      </c>
      <c r="D2562" s="84">
        <v>999.92</v>
      </c>
    </row>
    <row r="2563" spans="1:4" x14ac:dyDescent="0.25">
      <c r="A2563" s="83">
        <v>65596</v>
      </c>
      <c r="B2563" s="83" t="s">
        <v>16231</v>
      </c>
      <c r="C2563" s="83" t="s">
        <v>225</v>
      </c>
      <c r="D2563" s="84">
        <v>247.01</v>
      </c>
    </row>
    <row r="2564" spans="1:4" x14ac:dyDescent="0.25">
      <c r="A2564" s="83">
        <v>65598</v>
      </c>
      <c r="B2564" s="83" t="s">
        <v>16232</v>
      </c>
      <c r="C2564" s="83" t="s">
        <v>225</v>
      </c>
      <c r="D2564" s="84">
        <v>188.81</v>
      </c>
    </row>
    <row r="2565" spans="1:4" x14ac:dyDescent="0.25">
      <c r="A2565" s="83">
        <v>656</v>
      </c>
      <c r="B2565" s="83" t="s">
        <v>16206</v>
      </c>
      <c r="C2565" s="83"/>
      <c r="D2565" s="84"/>
    </row>
    <row r="2566" spans="1:4" x14ac:dyDescent="0.25">
      <c r="A2566" s="83">
        <v>65604</v>
      </c>
      <c r="B2566" s="83" t="s">
        <v>16233</v>
      </c>
      <c r="C2566" s="83" t="s">
        <v>225</v>
      </c>
      <c r="D2566" s="84">
        <v>25.24</v>
      </c>
    </row>
    <row r="2567" spans="1:4" x14ac:dyDescent="0.25">
      <c r="A2567" s="83">
        <v>65611</v>
      </c>
      <c r="B2567" s="83" t="s">
        <v>16234</v>
      </c>
      <c r="C2567" s="83" t="s">
        <v>225</v>
      </c>
      <c r="D2567" s="84">
        <v>59.17</v>
      </c>
    </row>
    <row r="2568" spans="1:4" x14ac:dyDescent="0.25">
      <c r="A2568" s="83">
        <v>65670</v>
      </c>
      <c r="B2568" s="83" t="s">
        <v>16235</v>
      </c>
      <c r="C2568" s="83" t="s">
        <v>225</v>
      </c>
      <c r="D2568" s="84">
        <v>98.97</v>
      </c>
    </row>
    <row r="2569" spans="1:4" x14ac:dyDescent="0.25">
      <c r="A2569" s="83">
        <v>65697</v>
      </c>
      <c r="B2569" s="83" t="s">
        <v>16236</v>
      </c>
      <c r="C2569" s="83" t="s">
        <v>225</v>
      </c>
      <c r="D2569" s="84">
        <v>179.86</v>
      </c>
    </row>
    <row r="2570" spans="1:4" x14ac:dyDescent="0.25">
      <c r="A2570" s="83">
        <v>65698</v>
      </c>
      <c r="B2570" s="83" t="s">
        <v>16237</v>
      </c>
      <c r="C2570" s="83" t="s">
        <v>225</v>
      </c>
      <c r="D2570" s="84">
        <v>99.82</v>
      </c>
    </row>
    <row r="2571" spans="1:4" x14ac:dyDescent="0.25">
      <c r="A2571" s="83">
        <v>657</v>
      </c>
      <c r="B2571" s="83" t="s">
        <v>16206</v>
      </c>
      <c r="C2571" s="83"/>
      <c r="D2571" s="84"/>
    </row>
    <row r="2572" spans="1:4" x14ac:dyDescent="0.25">
      <c r="A2572" s="83">
        <v>65717</v>
      </c>
      <c r="B2572" s="83" t="s">
        <v>16238</v>
      </c>
      <c r="C2572" s="83" t="s">
        <v>225</v>
      </c>
      <c r="D2572" s="84">
        <v>194.13</v>
      </c>
    </row>
    <row r="2573" spans="1:4" x14ac:dyDescent="0.25">
      <c r="A2573" s="83">
        <v>658</v>
      </c>
      <c r="B2573" s="83" t="s">
        <v>16206</v>
      </c>
      <c r="C2573" s="83"/>
      <c r="D2573" s="84"/>
    </row>
    <row r="2574" spans="1:4" x14ac:dyDescent="0.25">
      <c r="A2574" s="83">
        <v>65812</v>
      </c>
      <c r="B2574" s="83" t="s">
        <v>16239</v>
      </c>
      <c r="C2574" s="83" t="s">
        <v>225</v>
      </c>
      <c r="D2574" s="84">
        <v>385.06</v>
      </c>
    </row>
    <row r="2575" spans="1:4" x14ac:dyDescent="0.25">
      <c r="A2575" s="83">
        <v>65829</v>
      </c>
      <c r="B2575" s="83" t="s">
        <v>16240</v>
      </c>
      <c r="C2575" s="83" t="s">
        <v>225</v>
      </c>
      <c r="D2575" s="84">
        <v>2924.18</v>
      </c>
    </row>
    <row r="2576" spans="1:4" x14ac:dyDescent="0.25">
      <c r="A2576" s="83">
        <v>65830</v>
      </c>
      <c r="B2576" s="83" t="s">
        <v>16241</v>
      </c>
      <c r="C2576" s="83" t="s">
        <v>225</v>
      </c>
      <c r="D2576" s="84">
        <v>3717.64</v>
      </c>
    </row>
    <row r="2577" spans="1:4" x14ac:dyDescent="0.25">
      <c r="A2577" s="83">
        <v>65831</v>
      </c>
      <c r="B2577" s="83" t="s">
        <v>16242</v>
      </c>
      <c r="C2577" s="83" t="s">
        <v>225</v>
      </c>
      <c r="D2577" s="84">
        <v>175.28</v>
      </c>
    </row>
    <row r="2578" spans="1:4" x14ac:dyDescent="0.25">
      <c r="A2578" s="83">
        <v>65847</v>
      </c>
      <c r="B2578" s="83" t="s">
        <v>16243</v>
      </c>
      <c r="C2578" s="83" t="s">
        <v>225</v>
      </c>
      <c r="D2578" s="84">
        <v>172.73</v>
      </c>
    </row>
    <row r="2579" spans="1:4" x14ac:dyDescent="0.25">
      <c r="A2579" s="83">
        <v>65861</v>
      </c>
      <c r="B2579" s="83" t="s">
        <v>16244</v>
      </c>
      <c r="C2579" s="83" t="s">
        <v>225</v>
      </c>
      <c r="D2579" s="84">
        <v>323.67</v>
      </c>
    </row>
    <row r="2580" spans="1:4" x14ac:dyDescent="0.25">
      <c r="A2580" s="83">
        <v>65881</v>
      </c>
      <c r="B2580" s="83" t="s">
        <v>16245</v>
      </c>
      <c r="C2580" s="83" t="s">
        <v>225</v>
      </c>
      <c r="D2580" s="84">
        <v>1593.44</v>
      </c>
    </row>
    <row r="2581" spans="1:4" x14ac:dyDescent="0.25">
      <c r="A2581" s="83">
        <v>659</v>
      </c>
      <c r="B2581" s="83" t="s">
        <v>16206</v>
      </c>
      <c r="C2581" s="83"/>
      <c r="D2581" s="84"/>
    </row>
    <row r="2582" spans="1:4" x14ac:dyDescent="0.25">
      <c r="A2582" s="83">
        <v>65943</v>
      </c>
      <c r="B2582" s="83" t="s">
        <v>16246</v>
      </c>
      <c r="C2582" s="83" t="s">
        <v>225</v>
      </c>
      <c r="D2582" s="84">
        <v>293.33</v>
      </c>
    </row>
    <row r="2583" spans="1:4" x14ac:dyDescent="0.25">
      <c r="A2583" s="83">
        <v>65955</v>
      </c>
      <c r="B2583" s="83" t="s">
        <v>16247</v>
      </c>
      <c r="C2583" s="83" t="s">
        <v>225</v>
      </c>
      <c r="D2583" s="84">
        <v>483.67</v>
      </c>
    </row>
    <row r="2584" spans="1:4" x14ac:dyDescent="0.25">
      <c r="A2584" s="83">
        <v>65973</v>
      </c>
      <c r="B2584" s="83" t="s">
        <v>16248</v>
      </c>
      <c r="C2584" s="83" t="s">
        <v>225</v>
      </c>
      <c r="D2584" s="84">
        <v>1284.5999999999999</v>
      </c>
    </row>
    <row r="2585" spans="1:4" x14ac:dyDescent="0.25">
      <c r="A2585" s="83">
        <v>660</v>
      </c>
      <c r="B2585" s="83" t="s">
        <v>16249</v>
      </c>
      <c r="C2585" s="83"/>
      <c r="D2585" s="84"/>
    </row>
    <row r="2586" spans="1:4" x14ac:dyDescent="0.25">
      <c r="A2586" s="83">
        <v>66008</v>
      </c>
      <c r="B2586" s="83" t="s">
        <v>16250</v>
      </c>
      <c r="C2586" s="83" t="s">
        <v>225</v>
      </c>
      <c r="D2586" s="84">
        <v>113.18</v>
      </c>
    </row>
    <row r="2587" spans="1:4" x14ac:dyDescent="0.25">
      <c r="A2587" s="83">
        <v>66009</v>
      </c>
      <c r="B2587" s="83" t="s">
        <v>16251</v>
      </c>
      <c r="C2587" s="83" t="s">
        <v>225</v>
      </c>
      <c r="D2587" s="84">
        <v>162.24</v>
      </c>
    </row>
    <row r="2588" spans="1:4" x14ac:dyDescent="0.25">
      <c r="A2588" s="83">
        <v>66012</v>
      </c>
      <c r="B2588" s="83" t="s">
        <v>16252</v>
      </c>
      <c r="C2588" s="83" t="s">
        <v>225</v>
      </c>
      <c r="D2588" s="84">
        <v>170.47</v>
      </c>
    </row>
    <row r="2589" spans="1:4" x14ac:dyDescent="0.25">
      <c r="A2589" s="83">
        <v>66013</v>
      </c>
      <c r="B2589" s="83" t="s">
        <v>16253</v>
      </c>
      <c r="C2589" s="83" t="s">
        <v>225</v>
      </c>
      <c r="D2589" s="84">
        <v>119.31</v>
      </c>
    </row>
    <row r="2590" spans="1:4" x14ac:dyDescent="0.25">
      <c r="A2590" s="83">
        <v>66022</v>
      </c>
      <c r="B2590" s="83" t="s">
        <v>16254</v>
      </c>
      <c r="C2590" s="83" t="s">
        <v>225</v>
      </c>
      <c r="D2590" s="84">
        <v>82.58</v>
      </c>
    </row>
    <row r="2591" spans="1:4" x14ac:dyDescent="0.25">
      <c r="A2591" s="83">
        <v>66024</v>
      </c>
      <c r="B2591" s="83" t="s">
        <v>16255</v>
      </c>
      <c r="C2591" s="83" t="s">
        <v>225</v>
      </c>
      <c r="D2591" s="84">
        <v>28.07</v>
      </c>
    </row>
    <row r="2592" spans="1:4" x14ac:dyDescent="0.25">
      <c r="A2592" s="83">
        <v>66027</v>
      </c>
      <c r="B2592" s="83" t="s">
        <v>16256</v>
      </c>
      <c r="C2592" s="83" t="s">
        <v>225</v>
      </c>
      <c r="D2592" s="84">
        <v>299.18</v>
      </c>
    </row>
    <row r="2593" spans="1:4" x14ac:dyDescent="0.25">
      <c r="A2593" s="83">
        <v>66045</v>
      </c>
      <c r="B2593" s="83" t="s">
        <v>16257</v>
      </c>
      <c r="C2593" s="83" t="s">
        <v>225</v>
      </c>
      <c r="D2593" s="84">
        <v>206.15</v>
      </c>
    </row>
    <row r="2594" spans="1:4" x14ac:dyDescent="0.25">
      <c r="A2594" s="83">
        <v>66048</v>
      </c>
      <c r="B2594" s="83" t="s">
        <v>16258</v>
      </c>
      <c r="C2594" s="83" t="s">
        <v>225</v>
      </c>
      <c r="D2594" s="84">
        <v>74.89</v>
      </c>
    </row>
    <row r="2595" spans="1:4" x14ac:dyDescent="0.25">
      <c r="A2595" s="83">
        <v>66049</v>
      </c>
      <c r="B2595" s="83" t="s">
        <v>16259</v>
      </c>
      <c r="C2595" s="83" t="s">
        <v>225</v>
      </c>
      <c r="D2595" s="84">
        <v>15.07</v>
      </c>
    </row>
    <row r="2596" spans="1:4" x14ac:dyDescent="0.25">
      <c r="A2596" s="83">
        <v>66058</v>
      </c>
      <c r="B2596" s="83" t="s">
        <v>16260</v>
      </c>
      <c r="C2596" s="83" t="s">
        <v>225</v>
      </c>
      <c r="D2596" s="84">
        <v>113.18</v>
      </c>
    </row>
    <row r="2597" spans="1:4" x14ac:dyDescent="0.25">
      <c r="A2597" s="83">
        <v>66074</v>
      </c>
      <c r="B2597" s="83" t="s">
        <v>16261</v>
      </c>
      <c r="C2597" s="83" t="s">
        <v>225</v>
      </c>
      <c r="D2597" s="84">
        <v>297.19</v>
      </c>
    </row>
    <row r="2598" spans="1:4" x14ac:dyDescent="0.25">
      <c r="A2598" s="83">
        <v>661</v>
      </c>
      <c r="B2598" s="83" t="s">
        <v>16249</v>
      </c>
      <c r="C2598" s="83"/>
      <c r="D2598" s="84"/>
    </row>
    <row r="2599" spans="1:4" x14ac:dyDescent="0.25">
      <c r="A2599" s="83">
        <v>66124</v>
      </c>
      <c r="B2599" s="83" t="s">
        <v>16262</v>
      </c>
      <c r="C2599" s="83" t="s">
        <v>225</v>
      </c>
      <c r="D2599" s="84">
        <v>162.24</v>
      </c>
    </row>
    <row r="2600" spans="1:4" x14ac:dyDescent="0.25">
      <c r="A2600" s="83">
        <v>66125</v>
      </c>
      <c r="B2600" s="83" t="s">
        <v>16263</v>
      </c>
      <c r="C2600" s="83" t="s">
        <v>225</v>
      </c>
      <c r="D2600" s="84">
        <v>142.56</v>
      </c>
    </row>
    <row r="2601" spans="1:4" x14ac:dyDescent="0.25">
      <c r="A2601" s="83">
        <v>66178</v>
      </c>
      <c r="B2601" s="83" t="s">
        <v>16264</v>
      </c>
      <c r="C2601" s="83" t="s">
        <v>225</v>
      </c>
      <c r="D2601" s="84">
        <v>735.8</v>
      </c>
    </row>
    <row r="2602" spans="1:4" x14ac:dyDescent="0.25">
      <c r="A2602" s="83">
        <v>662</v>
      </c>
      <c r="B2602" s="83" t="s">
        <v>16206</v>
      </c>
      <c r="C2602" s="83"/>
      <c r="D2602" s="84"/>
    </row>
    <row r="2603" spans="1:4" x14ac:dyDescent="0.25">
      <c r="A2603" s="83">
        <v>66207</v>
      </c>
      <c r="B2603" s="83" t="s">
        <v>16265</v>
      </c>
      <c r="C2603" s="83" t="s">
        <v>225</v>
      </c>
      <c r="D2603" s="84">
        <v>977.46</v>
      </c>
    </row>
    <row r="2604" spans="1:4" x14ac:dyDescent="0.25">
      <c r="A2604" s="83">
        <v>663</v>
      </c>
      <c r="B2604" s="83" t="s">
        <v>16249</v>
      </c>
      <c r="C2604" s="83"/>
      <c r="D2604" s="84"/>
    </row>
    <row r="2605" spans="1:4" x14ac:dyDescent="0.25">
      <c r="A2605" s="83">
        <v>66301</v>
      </c>
      <c r="B2605" s="83" t="s">
        <v>16266</v>
      </c>
      <c r="C2605" s="83" t="s">
        <v>225</v>
      </c>
      <c r="D2605" s="84">
        <v>517.74</v>
      </c>
    </row>
    <row r="2606" spans="1:4" x14ac:dyDescent="0.25">
      <c r="A2606" s="83">
        <v>66335</v>
      </c>
      <c r="B2606" s="83" t="s">
        <v>16267</v>
      </c>
      <c r="C2606" s="83" t="s">
        <v>225</v>
      </c>
      <c r="D2606" s="84">
        <v>157.6</v>
      </c>
    </row>
    <row r="2607" spans="1:4" x14ac:dyDescent="0.25">
      <c r="A2607" s="83">
        <v>66368</v>
      </c>
      <c r="B2607" s="83" t="s">
        <v>16268</v>
      </c>
      <c r="C2607" s="83" t="s">
        <v>225</v>
      </c>
      <c r="D2607" s="84">
        <v>828.66</v>
      </c>
    </row>
    <row r="2608" spans="1:4" x14ac:dyDescent="0.25">
      <c r="A2608" s="83">
        <v>66372</v>
      </c>
      <c r="B2608" s="83" t="s">
        <v>16269</v>
      </c>
      <c r="C2608" s="83" t="s">
        <v>225</v>
      </c>
      <c r="D2608" s="84">
        <v>330.41</v>
      </c>
    </row>
    <row r="2609" spans="1:4" x14ac:dyDescent="0.25">
      <c r="A2609" s="83">
        <v>666</v>
      </c>
      <c r="B2609" s="83" t="s">
        <v>16270</v>
      </c>
      <c r="C2609" s="83"/>
      <c r="D2609" s="84"/>
    </row>
    <row r="2610" spans="1:4" x14ac:dyDescent="0.25">
      <c r="A2610" s="83">
        <v>66608</v>
      </c>
      <c r="B2610" s="83" t="s">
        <v>16271</v>
      </c>
      <c r="C2610" s="83" t="s">
        <v>225</v>
      </c>
      <c r="D2610" s="84">
        <v>998.13</v>
      </c>
    </row>
    <row r="2611" spans="1:4" x14ac:dyDescent="0.25">
      <c r="A2611" s="83">
        <v>670</v>
      </c>
      <c r="B2611" s="83" t="s">
        <v>16272</v>
      </c>
      <c r="C2611" s="83"/>
      <c r="D2611" s="84"/>
    </row>
    <row r="2612" spans="1:4" x14ac:dyDescent="0.25">
      <c r="A2612" s="83">
        <v>67001</v>
      </c>
      <c r="B2612" s="83" t="s">
        <v>16273</v>
      </c>
      <c r="C2612" s="83" t="s">
        <v>225</v>
      </c>
      <c r="D2612" s="84">
        <v>349.07</v>
      </c>
    </row>
    <row r="2613" spans="1:4" x14ac:dyDescent="0.25">
      <c r="A2613" s="83">
        <v>67004</v>
      </c>
      <c r="B2613" s="83" t="s">
        <v>16274</v>
      </c>
      <c r="C2613" s="83" t="s">
        <v>225</v>
      </c>
      <c r="D2613" s="84">
        <v>653.29999999999995</v>
      </c>
    </row>
    <row r="2614" spans="1:4" x14ac:dyDescent="0.25">
      <c r="A2614" s="83">
        <v>67007</v>
      </c>
      <c r="B2614" s="83" t="s">
        <v>16275</v>
      </c>
      <c r="C2614" s="83" t="s">
        <v>225</v>
      </c>
      <c r="D2614" s="84">
        <v>268.92</v>
      </c>
    </row>
    <row r="2615" spans="1:4" x14ac:dyDescent="0.25">
      <c r="A2615" s="83">
        <v>67008</v>
      </c>
      <c r="B2615" s="83" t="s">
        <v>16276</v>
      </c>
      <c r="C2615" s="83" t="s">
        <v>225</v>
      </c>
      <c r="D2615" s="84">
        <v>75.16</v>
      </c>
    </row>
    <row r="2616" spans="1:4" x14ac:dyDescent="0.25">
      <c r="A2616" s="83">
        <v>67035</v>
      </c>
      <c r="B2616" s="83" t="s">
        <v>16277</v>
      </c>
      <c r="C2616" s="83" t="s">
        <v>225</v>
      </c>
      <c r="D2616" s="84">
        <v>13.59</v>
      </c>
    </row>
    <row r="2617" spans="1:4" x14ac:dyDescent="0.25">
      <c r="A2617" s="83">
        <v>67040</v>
      </c>
      <c r="B2617" s="83" t="s">
        <v>16278</v>
      </c>
      <c r="C2617" s="83" t="s">
        <v>225</v>
      </c>
      <c r="D2617" s="84">
        <v>183.84</v>
      </c>
    </row>
    <row r="2618" spans="1:4" x14ac:dyDescent="0.25">
      <c r="A2618" s="83">
        <v>67042</v>
      </c>
      <c r="B2618" s="83" t="s">
        <v>16279</v>
      </c>
      <c r="C2618" s="83" t="s">
        <v>225</v>
      </c>
      <c r="D2618" s="84">
        <v>186.39</v>
      </c>
    </row>
    <row r="2619" spans="1:4" x14ac:dyDescent="0.25">
      <c r="A2619" s="83">
        <v>67043</v>
      </c>
      <c r="B2619" s="83" t="s">
        <v>16280</v>
      </c>
      <c r="C2619" s="83" t="s">
        <v>225</v>
      </c>
      <c r="D2619" s="84">
        <v>206.15</v>
      </c>
    </row>
    <row r="2620" spans="1:4" x14ac:dyDescent="0.25">
      <c r="A2620" s="83">
        <v>67046</v>
      </c>
      <c r="B2620" s="83" t="s">
        <v>16281</v>
      </c>
      <c r="C2620" s="83" t="s">
        <v>225</v>
      </c>
      <c r="D2620" s="84">
        <v>171.32</v>
      </c>
    </row>
    <row r="2621" spans="1:4" x14ac:dyDescent="0.25">
      <c r="A2621" s="83">
        <v>67047</v>
      </c>
      <c r="B2621" s="83" t="s">
        <v>16282</v>
      </c>
      <c r="C2621" s="83" t="s">
        <v>225</v>
      </c>
      <c r="D2621" s="84">
        <v>682.48</v>
      </c>
    </row>
    <row r="2622" spans="1:4" x14ac:dyDescent="0.25">
      <c r="A2622" s="83">
        <v>67050</v>
      </c>
      <c r="B2622" s="83" t="s">
        <v>16283</v>
      </c>
      <c r="C2622" s="83" t="s">
        <v>225</v>
      </c>
      <c r="D2622" s="84">
        <v>272.73</v>
      </c>
    </row>
    <row r="2623" spans="1:4" x14ac:dyDescent="0.25">
      <c r="A2623" s="83">
        <v>67051</v>
      </c>
      <c r="B2623" s="83" t="s">
        <v>16284</v>
      </c>
      <c r="C2623" s="83" t="s">
        <v>225</v>
      </c>
      <c r="D2623" s="84">
        <v>82.68</v>
      </c>
    </row>
    <row r="2624" spans="1:4" x14ac:dyDescent="0.25">
      <c r="A2624" s="83">
        <v>67054</v>
      </c>
      <c r="B2624" s="83" t="s">
        <v>16285</v>
      </c>
      <c r="C2624" s="83" t="s">
        <v>225</v>
      </c>
      <c r="D2624" s="84">
        <v>566.12</v>
      </c>
    </row>
    <row r="2625" spans="1:4" x14ac:dyDescent="0.25">
      <c r="A2625" s="83">
        <v>67061</v>
      </c>
      <c r="B2625" s="83" t="s">
        <v>16286</v>
      </c>
      <c r="C2625" s="83" t="s">
        <v>225</v>
      </c>
      <c r="D2625" s="84">
        <v>18.7</v>
      </c>
    </row>
    <row r="2626" spans="1:4" x14ac:dyDescent="0.25">
      <c r="A2626" s="83">
        <v>67066</v>
      </c>
      <c r="B2626" s="83" t="s">
        <v>16287</v>
      </c>
      <c r="C2626" s="83" t="s">
        <v>225</v>
      </c>
      <c r="D2626" s="84">
        <v>556.87</v>
      </c>
    </row>
    <row r="2627" spans="1:4" x14ac:dyDescent="0.25">
      <c r="A2627" s="83">
        <v>67067</v>
      </c>
      <c r="B2627" s="83" t="s">
        <v>16288</v>
      </c>
      <c r="C2627" s="83" t="s">
        <v>225</v>
      </c>
      <c r="D2627" s="84">
        <v>155.07</v>
      </c>
    </row>
    <row r="2628" spans="1:4" x14ac:dyDescent="0.25">
      <c r="A2628" s="83">
        <v>67090</v>
      </c>
      <c r="B2628" s="83" t="s">
        <v>16289</v>
      </c>
      <c r="C2628" s="83" t="s">
        <v>225</v>
      </c>
      <c r="D2628" s="84">
        <v>13.03</v>
      </c>
    </row>
    <row r="2629" spans="1:4" x14ac:dyDescent="0.25">
      <c r="A2629" s="83">
        <v>67094</v>
      </c>
      <c r="B2629" s="83" t="s">
        <v>16290</v>
      </c>
      <c r="C2629" s="83" t="s">
        <v>225</v>
      </c>
      <c r="D2629" s="84">
        <v>156.33000000000001</v>
      </c>
    </row>
    <row r="2630" spans="1:4" x14ac:dyDescent="0.25">
      <c r="A2630" s="83">
        <v>671</v>
      </c>
      <c r="B2630" s="83" t="s">
        <v>16272</v>
      </c>
      <c r="C2630" s="83"/>
      <c r="D2630" s="84"/>
    </row>
    <row r="2631" spans="1:4" x14ac:dyDescent="0.25">
      <c r="A2631" s="83">
        <v>67130</v>
      </c>
      <c r="B2631" s="83" t="s">
        <v>16291</v>
      </c>
      <c r="C2631" s="83" t="s">
        <v>225</v>
      </c>
      <c r="D2631" s="84">
        <v>116.21</v>
      </c>
    </row>
    <row r="2632" spans="1:4" x14ac:dyDescent="0.25">
      <c r="A2632" s="83">
        <v>675</v>
      </c>
      <c r="B2632" s="83" t="s">
        <v>16292</v>
      </c>
      <c r="C2632" s="83"/>
      <c r="D2632" s="84"/>
    </row>
    <row r="2633" spans="1:4" x14ac:dyDescent="0.25">
      <c r="A2633" s="83">
        <v>67507</v>
      </c>
      <c r="B2633" s="83" t="s">
        <v>16293</v>
      </c>
      <c r="C2633" s="83" t="s">
        <v>225</v>
      </c>
      <c r="D2633" s="84">
        <v>25.38</v>
      </c>
    </row>
    <row r="2634" spans="1:4" x14ac:dyDescent="0.25">
      <c r="A2634" s="83">
        <v>67510</v>
      </c>
      <c r="B2634" s="83" t="s">
        <v>16294</v>
      </c>
      <c r="C2634" s="83" t="s">
        <v>225</v>
      </c>
      <c r="D2634" s="84">
        <v>24.23</v>
      </c>
    </row>
    <row r="2635" spans="1:4" x14ac:dyDescent="0.25">
      <c r="A2635" s="83">
        <v>67512</v>
      </c>
      <c r="B2635" s="83" t="s">
        <v>16295</v>
      </c>
      <c r="C2635" s="83" t="s">
        <v>225</v>
      </c>
      <c r="D2635" s="84">
        <v>54.66</v>
      </c>
    </row>
    <row r="2636" spans="1:4" x14ac:dyDescent="0.25">
      <c r="A2636" s="83">
        <v>67522</v>
      </c>
      <c r="B2636" s="83" t="s">
        <v>16296</v>
      </c>
      <c r="C2636" s="83" t="s">
        <v>225</v>
      </c>
      <c r="D2636" s="84">
        <v>11.85</v>
      </c>
    </row>
    <row r="2637" spans="1:4" x14ac:dyDescent="0.25">
      <c r="A2637" s="83">
        <v>67552</v>
      </c>
      <c r="B2637" s="83" t="s">
        <v>16297</v>
      </c>
      <c r="C2637" s="83" t="s">
        <v>225</v>
      </c>
      <c r="D2637" s="84">
        <v>21.61</v>
      </c>
    </row>
    <row r="2638" spans="1:4" x14ac:dyDescent="0.25">
      <c r="A2638" s="83">
        <v>67560</v>
      </c>
      <c r="B2638" s="83" t="s">
        <v>16298</v>
      </c>
      <c r="C2638" s="83" t="s">
        <v>225</v>
      </c>
      <c r="D2638" s="84">
        <v>44.52</v>
      </c>
    </row>
    <row r="2639" spans="1:4" x14ac:dyDescent="0.25">
      <c r="A2639" s="83">
        <v>67561</v>
      </c>
      <c r="B2639" s="83" t="s">
        <v>16299</v>
      </c>
      <c r="C2639" s="83" t="s">
        <v>225</v>
      </c>
      <c r="D2639" s="84">
        <v>29.98</v>
      </c>
    </row>
    <row r="2640" spans="1:4" x14ac:dyDescent="0.25">
      <c r="A2640" s="83">
        <v>67578</v>
      </c>
      <c r="B2640" s="83" t="s">
        <v>16300</v>
      </c>
      <c r="C2640" s="83" t="s">
        <v>225</v>
      </c>
      <c r="D2640" s="84">
        <v>25.38</v>
      </c>
    </row>
    <row r="2641" spans="1:4" x14ac:dyDescent="0.25">
      <c r="A2641" s="83">
        <v>676</v>
      </c>
      <c r="B2641" s="83" t="s">
        <v>16301</v>
      </c>
      <c r="C2641" s="83"/>
      <c r="D2641" s="84"/>
    </row>
    <row r="2642" spans="1:4" x14ac:dyDescent="0.25">
      <c r="A2642" s="83">
        <v>67650</v>
      </c>
      <c r="B2642" s="83" t="s">
        <v>16302</v>
      </c>
      <c r="C2642" s="83" t="s">
        <v>225</v>
      </c>
      <c r="D2642" s="84">
        <v>39.130000000000003</v>
      </c>
    </row>
    <row r="2643" spans="1:4" x14ac:dyDescent="0.25">
      <c r="A2643" s="83">
        <v>67651</v>
      </c>
      <c r="B2643" s="83" t="s">
        <v>16303</v>
      </c>
      <c r="C2643" s="83" t="s">
        <v>225</v>
      </c>
      <c r="D2643" s="84">
        <v>27.48</v>
      </c>
    </row>
    <row r="2644" spans="1:4" x14ac:dyDescent="0.25">
      <c r="A2644" s="83">
        <v>67652</v>
      </c>
      <c r="B2644" s="83" t="s">
        <v>16304</v>
      </c>
      <c r="C2644" s="83" t="s">
        <v>225</v>
      </c>
      <c r="D2644" s="84">
        <v>8.5</v>
      </c>
    </row>
    <row r="2645" spans="1:4" x14ac:dyDescent="0.25">
      <c r="A2645" s="83">
        <v>680</v>
      </c>
      <c r="B2645" s="83" t="s">
        <v>16305</v>
      </c>
      <c r="C2645" s="83"/>
      <c r="D2645" s="84"/>
    </row>
    <row r="2646" spans="1:4" x14ac:dyDescent="0.25">
      <c r="A2646" s="83">
        <v>68001</v>
      </c>
      <c r="B2646" s="83" t="s">
        <v>16306</v>
      </c>
      <c r="C2646" s="83" t="s">
        <v>206</v>
      </c>
      <c r="D2646" s="84">
        <v>18.32</v>
      </c>
    </row>
    <row r="2647" spans="1:4" x14ac:dyDescent="0.25">
      <c r="A2647" s="83">
        <v>68017</v>
      </c>
      <c r="B2647" s="83" t="s">
        <v>16307</v>
      </c>
      <c r="C2647" s="83" t="s">
        <v>225</v>
      </c>
      <c r="D2647" s="84">
        <v>16.04</v>
      </c>
    </row>
    <row r="2648" spans="1:4" x14ac:dyDescent="0.25">
      <c r="A2648" s="83">
        <v>68020</v>
      </c>
      <c r="B2648" s="83" t="s">
        <v>16308</v>
      </c>
      <c r="C2648" s="83" t="s">
        <v>184</v>
      </c>
      <c r="D2648" s="84">
        <v>158.72</v>
      </c>
    </row>
    <row r="2649" spans="1:4" x14ac:dyDescent="0.25">
      <c r="A2649" s="83">
        <v>68023</v>
      </c>
      <c r="B2649" s="83" t="s">
        <v>16309</v>
      </c>
      <c r="C2649" s="83" t="s">
        <v>206</v>
      </c>
      <c r="D2649" s="84">
        <v>168.08</v>
      </c>
    </row>
    <row r="2650" spans="1:4" x14ac:dyDescent="0.25">
      <c r="A2650" s="83">
        <v>68047</v>
      </c>
      <c r="B2650" s="83" t="s">
        <v>16310</v>
      </c>
      <c r="C2650" s="83" t="s">
        <v>184</v>
      </c>
      <c r="D2650" s="84">
        <v>187.93</v>
      </c>
    </row>
    <row r="2651" spans="1:4" x14ac:dyDescent="0.25">
      <c r="A2651" s="83">
        <v>681</v>
      </c>
      <c r="B2651" s="83" t="s">
        <v>16311</v>
      </c>
      <c r="C2651" s="83"/>
      <c r="D2651" s="84"/>
    </row>
    <row r="2652" spans="1:4" x14ac:dyDescent="0.25">
      <c r="A2652" s="83">
        <v>68138</v>
      </c>
      <c r="B2652" s="83" t="s">
        <v>16312</v>
      </c>
      <c r="C2652" s="83" t="s">
        <v>225</v>
      </c>
      <c r="D2652" s="84">
        <v>332.14</v>
      </c>
    </row>
    <row r="2653" spans="1:4" x14ac:dyDescent="0.25">
      <c r="A2653" s="83">
        <v>691</v>
      </c>
      <c r="B2653" s="83" t="s">
        <v>15356</v>
      </c>
      <c r="C2653" s="83"/>
      <c r="D2653" s="84"/>
    </row>
    <row r="2654" spans="1:4" x14ac:dyDescent="0.25">
      <c r="A2654" s="83">
        <v>69172</v>
      </c>
      <c r="B2654" s="83" t="s">
        <v>16313</v>
      </c>
      <c r="C2654" s="83" t="s">
        <v>225</v>
      </c>
      <c r="D2654" s="84">
        <v>57.93</v>
      </c>
    </row>
    <row r="2655" spans="1:4" x14ac:dyDescent="0.25">
      <c r="A2655" s="83">
        <v>69185</v>
      </c>
      <c r="B2655" s="83" t="s">
        <v>16314</v>
      </c>
      <c r="C2655" s="83" t="s">
        <v>206</v>
      </c>
      <c r="D2655" s="84">
        <v>12.28</v>
      </c>
    </row>
    <row r="2656" spans="1:4" x14ac:dyDescent="0.25">
      <c r="A2656" s="83">
        <v>69191</v>
      </c>
      <c r="B2656" s="83" t="s">
        <v>16315</v>
      </c>
      <c r="C2656" s="83" t="s">
        <v>225</v>
      </c>
      <c r="D2656" s="84">
        <v>266.66000000000003</v>
      </c>
    </row>
    <row r="2657" spans="1:4" x14ac:dyDescent="0.25">
      <c r="A2657" s="83">
        <v>69194</v>
      </c>
      <c r="B2657" s="83" t="s">
        <v>16316</v>
      </c>
      <c r="C2657" s="83" t="s">
        <v>225</v>
      </c>
      <c r="D2657" s="84">
        <v>846.67</v>
      </c>
    </row>
    <row r="2658" spans="1:4" x14ac:dyDescent="0.25">
      <c r="A2658" s="83">
        <v>692</v>
      </c>
      <c r="B2658" s="83" t="s">
        <v>16317</v>
      </c>
      <c r="C2658" s="83"/>
      <c r="D2658" s="84"/>
    </row>
    <row r="2659" spans="1:4" x14ac:dyDescent="0.25">
      <c r="A2659" s="83">
        <v>69213</v>
      </c>
      <c r="B2659" s="83" t="s">
        <v>16318</v>
      </c>
      <c r="C2659" s="83" t="s">
        <v>225</v>
      </c>
      <c r="D2659" s="84">
        <v>195.06</v>
      </c>
    </row>
    <row r="2660" spans="1:4" x14ac:dyDescent="0.25">
      <c r="A2660">
        <v>69284</v>
      </c>
      <c r="B2660" s="86" t="s">
        <v>16319</v>
      </c>
      <c r="C2660" t="s">
        <v>184</v>
      </c>
      <c r="D2660">
        <v>74.59</v>
      </c>
    </row>
    <row r="2661" spans="1:4" ht="30" x14ac:dyDescent="0.25">
      <c r="A2661">
        <v>69291</v>
      </c>
      <c r="B2661" s="86" t="s">
        <v>16320</v>
      </c>
      <c r="C2661" t="s">
        <v>225</v>
      </c>
      <c r="D2661">
        <v>1636.88</v>
      </c>
    </row>
    <row r="2662" spans="1:4" x14ac:dyDescent="0.25">
      <c r="A2662">
        <v>694</v>
      </c>
      <c r="B2662" s="86" t="s">
        <v>15529</v>
      </c>
    </row>
    <row r="2663" spans="1:4" x14ac:dyDescent="0.25">
      <c r="A2663">
        <v>69404</v>
      </c>
      <c r="B2663" s="86" t="s">
        <v>16321</v>
      </c>
      <c r="C2663" t="s">
        <v>225</v>
      </c>
      <c r="D2663">
        <v>1469.29</v>
      </c>
    </row>
    <row r="2664" spans="1:4" ht="30" x14ac:dyDescent="0.25">
      <c r="A2664">
        <v>69409</v>
      </c>
      <c r="B2664" s="86" t="s">
        <v>16322</v>
      </c>
      <c r="C2664" t="s">
        <v>225</v>
      </c>
      <c r="D2664">
        <v>81</v>
      </c>
    </row>
    <row r="2665" spans="1:4" x14ac:dyDescent="0.25">
      <c r="A2665">
        <v>69421</v>
      </c>
      <c r="B2665" s="86" t="s">
        <v>16323</v>
      </c>
      <c r="C2665" t="s">
        <v>225</v>
      </c>
      <c r="D2665">
        <v>342.81</v>
      </c>
    </row>
    <row r="2666" spans="1:4" ht="30" x14ac:dyDescent="0.25">
      <c r="A2666">
        <v>69445</v>
      </c>
      <c r="B2666" s="86" t="s">
        <v>16324</v>
      </c>
      <c r="C2666" t="s">
        <v>225</v>
      </c>
      <c r="D2666">
        <v>1655.82</v>
      </c>
    </row>
    <row r="2667" spans="1:4" x14ac:dyDescent="0.25">
      <c r="A2667">
        <v>695</v>
      </c>
      <c r="B2667" s="86" t="s">
        <v>13922</v>
      </c>
    </row>
    <row r="2668" spans="1:4" x14ac:dyDescent="0.25">
      <c r="A2668">
        <v>69503</v>
      </c>
      <c r="B2668" s="86" t="s">
        <v>16325</v>
      </c>
      <c r="C2668" t="s">
        <v>225</v>
      </c>
      <c r="D2668">
        <v>13.19</v>
      </c>
    </row>
    <row r="2669" spans="1:4" x14ac:dyDescent="0.25">
      <c r="A2669">
        <v>69505</v>
      </c>
      <c r="B2669" s="86" t="s">
        <v>16326</v>
      </c>
      <c r="C2669" t="s">
        <v>225</v>
      </c>
      <c r="D2669">
        <v>8.2200000000000006</v>
      </c>
    </row>
    <row r="2670" spans="1:4" x14ac:dyDescent="0.25">
      <c r="A2670">
        <v>69506</v>
      </c>
      <c r="B2670" s="86" t="s">
        <v>16327</v>
      </c>
      <c r="C2670" t="s">
        <v>225</v>
      </c>
      <c r="D2670">
        <v>32.4</v>
      </c>
    </row>
    <row r="2671" spans="1:4" ht="30" x14ac:dyDescent="0.25">
      <c r="A2671">
        <v>69508</v>
      </c>
      <c r="B2671" s="86" t="s">
        <v>16328</v>
      </c>
      <c r="C2671" t="s">
        <v>260</v>
      </c>
      <c r="D2671">
        <v>279.61</v>
      </c>
    </row>
    <row r="2672" spans="1:4" x14ac:dyDescent="0.25">
      <c r="A2672">
        <v>69509</v>
      </c>
      <c r="B2672" s="86" t="s">
        <v>16329</v>
      </c>
      <c r="C2672" t="s">
        <v>225</v>
      </c>
      <c r="D2672">
        <v>65.8</v>
      </c>
    </row>
    <row r="2673" spans="1:4" x14ac:dyDescent="0.25">
      <c r="A2673">
        <v>69512</v>
      </c>
      <c r="B2673" s="86" t="s">
        <v>16330</v>
      </c>
      <c r="C2673" t="s">
        <v>206</v>
      </c>
      <c r="D2673">
        <v>0.12</v>
      </c>
    </row>
    <row r="2674" spans="1:4" x14ac:dyDescent="0.25">
      <c r="A2674">
        <v>69513</v>
      </c>
      <c r="B2674" s="86" t="s">
        <v>16331</v>
      </c>
      <c r="C2674" t="s">
        <v>260</v>
      </c>
      <c r="D2674">
        <v>61.96</v>
      </c>
    </row>
    <row r="2675" spans="1:4" x14ac:dyDescent="0.25">
      <c r="A2675">
        <v>69514</v>
      </c>
      <c r="B2675" s="86" t="s">
        <v>16332</v>
      </c>
      <c r="C2675" t="s">
        <v>7331</v>
      </c>
      <c r="D2675">
        <v>76.84</v>
      </c>
    </row>
    <row r="2676" spans="1:4" x14ac:dyDescent="0.25">
      <c r="A2676">
        <v>69515</v>
      </c>
      <c r="B2676" s="86" t="s">
        <v>16333</v>
      </c>
      <c r="C2676" t="s">
        <v>225</v>
      </c>
      <c r="D2676">
        <v>94.42</v>
      </c>
    </row>
    <row r="2677" spans="1:4" x14ac:dyDescent="0.25">
      <c r="A2677">
        <v>69516</v>
      </c>
      <c r="B2677" s="86" t="s">
        <v>16334</v>
      </c>
      <c r="C2677" t="s">
        <v>225</v>
      </c>
      <c r="D2677">
        <v>135.22999999999999</v>
      </c>
    </row>
    <row r="2678" spans="1:4" x14ac:dyDescent="0.25">
      <c r="A2678">
        <v>69521</v>
      </c>
      <c r="B2678" s="86" t="s">
        <v>16335</v>
      </c>
      <c r="C2678" t="s">
        <v>225</v>
      </c>
      <c r="D2678">
        <v>94.42</v>
      </c>
    </row>
    <row r="2679" spans="1:4" x14ac:dyDescent="0.25">
      <c r="A2679">
        <v>69522</v>
      </c>
      <c r="B2679" s="86" t="s">
        <v>16336</v>
      </c>
      <c r="C2679" t="s">
        <v>225</v>
      </c>
      <c r="D2679">
        <v>240.3</v>
      </c>
    </row>
    <row r="2680" spans="1:4" x14ac:dyDescent="0.25">
      <c r="A2680">
        <v>69525</v>
      </c>
      <c r="B2680" s="86" t="s">
        <v>16337</v>
      </c>
      <c r="C2680" t="s">
        <v>225</v>
      </c>
      <c r="D2680">
        <v>1872.21</v>
      </c>
    </row>
    <row r="2681" spans="1:4" x14ac:dyDescent="0.25">
      <c r="A2681">
        <v>69526</v>
      </c>
      <c r="B2681" s="86" t="s">
        <v>16338</v>
      </c>
      <c r="C2681" t="s">
        <v>225</v>
      </c>
      <c r="D2681">
        <v>3372.86</v>
      </c>
    </row>
    <row r="2682" spans="1:4" x14ac:dyDescent="0.25">
      <c r="A2682">
        <v>69527</v>
      </c>
      <c r="B2682" s="86" t="s">
        <v>16339</v>
      </c>
      <c r="C2682" t="s">
        <v>225</v>
      </c>
      <c r="D2682">
        <v>4304.6099999999997</v>
      </c>
    </row>
    <row r="2683" spans="1:4" x14ac:dyDescent="0.25">
      <c r="A2683">
        <v>69545</v>
      </c>
      <c r="B2683" s="86" t="s">
        <v>16340</v>
      </c>
      <c r="C2683" t="s">
        <v>225</v>
      </c>
      <c r="D2683">
        <v>179.97</v>
      </c>
    </row>
    <row r="2684" spans="1:4" x14ac:dyDescent="0.25">
      <c r="A2684">
        <v>69547</v>
      </c>
      <c r="B2684" s="86" t="s">
        <v>16341</v>
      </c>
      <c r="C2684" t="s">
        <v>225</v>
      </c>
      <c r="D2684">
        <v>8.2200000000000006</v>
      </c>
    </row>
    <row r="2685" spans="1:4" x14ac:dyDescent="0.25">
      <c r="A2685">
        <v>69567</v>
      </c>
      <c r="B2685" s="86" t="s">
        <v>16342</v>
      </c>
      <c r="C2685" t="s">
        <v>225</v>
      </c>
      <c r="D2685">
        <v>8.2200000000000006</v>
      </c>
    </row>
    <row r="2686" spans="1:4" x14ac:dyDescent="0.25">
      <c r="A2686">
        <v>69572</v>
      </c>
      <c r="B2686" s="86" t="s">
        <v>16343</v>
      </c>
      <c r="C2686" t="s">
        <v>260</v>
      </c>
      <c r="D2686">
        <v>62.89</v>
      </c>
    </row>
    <row r="2687" spans="1:4" x14ac:dyDescent="0.25">
      <c r="A2687">
        <v>696</v>
      </c>
      <c r="B2687" s="86" t="s">
        <v>15963</v>
      </c>
    </row>
    <row r="2688" spans="1:4" x14ac:dyDescent="0.25">
      <c r="A2688">
        <v>69606</v>
      </c>
      <c r="B2688" s="86" t="s">
        <v>16344</v>
      </c>
      <c r="C2688" t="s">
        <v>225</v>
      </c>
      <c r="D2688">
        <v>1671.94</v>
      </c>
    </row>
    <row r="2689" spans="1:4" x14ac:dyDescent="0.25">
      <c r="A2689">
        <v>69616</v>
      </c>
      <c r="B2689" s="86" t="s">
        <v>16345</v>
      </c>
      <c r="C2689" t="s">
        <v>225</v>
      </c>
      <c r="D2689">
        <v>44.44</v>
      </c>
    </row>
    <row r="2690" spans="1:4" x14ac:dyDescent="0.25">
      <c r="A2690">
        <v>69626</v>
      </c>
      <c r="B2690" s="86" t="s">
        <v>16346</v>
      </c>
      <c r="C2690" t="s">
        <v>225</v>
      </c>
      <c r="D2690">
        <v>96.79</v>
      </c>
    </row>
    <row r="2691" spans="1:4" x14ac:dyDescent="0.25">
      <c r="A2691">
        <v>69646</v>
      </c>
      <c r="B2691" s="86" t="s">
        <v>16347</v>
      </c>
      <c r="C2691" t="s">
        <v>225</v>
      </c>
      <c r="D2691">
        <v>127.77</v>
      </c>
    </row>
    <row r="2692" spans="1:4" x14ac:dyDescent="0.25">
      <c r="A2692">
        <v>69656</v>
      </c>
      <c r="B2692" s="86" t="s">
        <v>16348</v>
      </c>
      <c r="C2692" t="s">
        <v>225</v>
      </c>
      <c r="D2692">
        <v>187.02</v>
      </c>
    </row>
    <row r="2693" spans="1:4" x14ac:dyDescent="0.25">
      <c r="A2693">
        <v>69670</v>
      </c>
      <c r="B2693" s="86" t="s">
        <v>16349</v>
      </c>
      <c r="C2693" t="s">
        <v>225</v>
      </c>
      <c r="D2693">
        <v>172.56</v>
      </c>
    </row>
    <row r="2694" spans="1:4" x14ac:dyDescent="0.25">
      <c r="A2694">
        <v>69681</v>
      </c>
      <c r="B2694" s="86" t="s">
        <v>16350</v>
      </c>
      <c r="C2694" t="s">
        <v>225</v>
      </c>
      <c r="D2694">
        <v>451.6</v>
      </c>
    </row>
    <row r="2695" spans="1:4" x14ac:dyDescent="0.25">
      <c r="A2695">
        <v>69682</v>
      </c>
      <c r="B2695" s="86" t="s">
        <v>16351</v>
      </c>
      <c r="C2695" t="s">
        <v>225</v>
      </c>
      <c r="D2695">
        <v>474.94</v>
      </c>
    </row>
    <row r="2696" spans="1:4" x14ac:dyDescent="0.25">
      <c r="A2696">
        <v>697</v>
      </c>
      <c r="B2696" s="86" t="s">
        <v>16352</v>
      </c>
    </row>
    <row r="2697" spans="1:4" x14ac:dyDescent="0.25">
      <c r="A2697">
        <v>69753</v>
      </c>
      <c r="B2697" s="86" t="s">
        <v>16353</v>
      </c>
      <c r="C2697" t="s">
        <v>225</v>
      </c>
      <c r="D2697">
        <v>51.17</v>
      </c>
    </row>
    <row r="2698" spans="1:4" x14ac:dyDescent="0.25">
      <c r="A2698">
        <v>7</v>
      </c>
      <c r="B2698" s="86" t="s">
        <v>13922</v>
      </c>
    </row>
    <row r="2699" spans="1:4" x14ac:dyDescent="0.25">
      <c r="A2699">
        <v>701</v>
      </c>
      <c r="B2699" s="86" t="s">
        <v>13922</v>
      </c>
    </row>
    <row r="2700" spans="1:4" ht="30" x14ac:dyDescent="0.25">
      <c r="A2700">
        <v>70114</v>
      </c>
      <c r="B2700" s="86" t="s">
        <v>16354</v>
      </c>
      <c r="C2700" t="s">
        <v>229</v>
      </c>
      <c r="D2700">
        <v>63.33</v>
      </c>
    </row>
    <row r="2701" spans="1:4" x14ac:dyDescent="0.25">
      <c r="A2701">
        <v>702</v>
      </c>
      <c r="B2701" s="86" t="s">
        <v>15888</v>
      </c>
    </row>
    <row r="2702" spans="1:4" x14ac:dyDescent="0.25">
      <c r="A2702">
        <v>70276</v>
      </c>
      <c r="B2702" s="86" t="s">
        <v>16355</v>
      </c>
      <c r="C2702" t="s">
        <v>206</v>
      </c>
      <c r="D2702">
        <v>14.43</v>
      </c>
    </row>
    <row r="2703" spans="1:4" x14ac:dyDescent="0.25">
      <c r="A2703">
        <v>703</v>
      </c>
      <c r="B2703" s="86" t="s">
        <v>15888</v>
      </c>
    </row>
    <row r="2704" spans="1:4" x14ac:dyDescent="0.25">
      <c r="A2704">
        <v>70328</v>
      </c>
      <c r="B2704" s="86" t="s">
        <v>16356</v>
      </c>
      <c r="C2704" t="s">
        <v>206</v>
      </c>
      <c r="D2704">
        <v>80.08</v>
      </c>
    </row>
    <row r="2705" spans="1:4" x14ac:dyDescent="0.25">
      <c r="A2705">
        <v>70350</v>
      </c>
      <c r="B2705" s="86" t="s">
        <v>16357</v>
      </c>
      <c r="C2705" t="s">
        <v>206</v>
      </c>
      <c r="D2705">
        <v>39.950000000000003</v>
      </c>
    </row>
    <row r="2706" spans="1:4" x14ac:dyDescent="0.25">
      <c r="A2706">
        <v>706</v>
      </c>
      <c r="B2706" s="86" t="s">
        <v>15888</v>
      </c>
    </row>
    <row r="2707" spans="1:4" x14ac:dyDescent="0.25">
      <c r="A2707">
        <v>70674</v>
      </c>
      <c r="B2707" s="86" t="s">
        <v>16358</v>
      </c>
      <c r="C2707" t="s">
        <v>225</v>
      </c>
      <c r="D2707">
        <v>498.33</v>
      </c>
    </row>
    <row r="2708" spans="1:4" x14ac:dyDescent="0.25">
      <c r="A2708">
        <v>710</v>
      </c>
      <c r="B2708" s="86" t="s">
        <v>15888</v>
      </c>
    </row>
    <row r="2709" spans="1:4" x14ac:dyDescent="0.25">
      <c r="A2709">
        <v>71096</v>
      </c>
      <c r="B2709" s="86" t="s">
        <v>16359</v>
      </c>
      <c r="C2709" t="s">
        <v>184</v>
      </c>
      <c r="D2709">
        <v>57.67</v>
      </c>
    </row>
    <row r="2710" spans="1:4" x14ac:dyDescent="0.25">
      <c r="A2710">
        <v>712</v>
      </c>
      <c r="B2710" s="86" t="s">
        <v>15888</v>
      </c>
    </row>
    <row r="2711" spans="1:4" x14ac:dyDescent="0.25">
      <c r="A2711">
        <v>71268</v>
      </c>
      <c r="B2711" s="86" t="s">
        <v>16360</v>
      </c>
      <c r="C2711" t="s">
        <v>206</v>
      </c>
      <c r="D2711">
        <v>24.85</v>
      </c>
    </row>
    <row r="2712" spans="1:4" x14ac:dyDescent="0.25">
      <c r="A2712">
        <v>71270</v>
      </c>
      <c r="B2712" s="86" t="s">
        <v>16361</v>
      </c>
      <c r="C2712" t="s">
        <v>206</v>
      </c>
      <c r="D2712">
        <v>112.58</v>
      </c>
    </row>
    <row r="2713" spans="1:4" x14ac:dyDescent="0.25">
      <c r="A2713">
        <v>716</v>
      </c>
      <c r="B2713" s="86" t="s">
        <v>15888</v>
      </c>
    </row>
    <row r="2714" spans="1:4" x14ac:dyDescent="0.25">
      <c r="A2714">
        <v>71637</v>
      </c>
      <c r="B2714" s="86" t="s">
        <v>16362</v>
      </c>
      <c r="C2714" t="s">
        <v>225</v>
      </c>
      <c r="D2714">
        <v>155.38</v>
      </c>
    </row>
    <row r="2715" spans="1:4" x14ac:dyDescent="0.25">
      <c r="A2715">
        <v>717</v>
      </c>
      <c r="B2715" s="86" t="s">
        <v>15888</v>
      </c>
    </row>
    <row r="2716" spans="1:4" x14ac:dyDescent="0.25">
      <c r="A2716">
        <v>71707</v>
      </c>
      <c r="B2716" s="86" t="s">
        <v>16363</v>
      </c>
      <c r="C2716" t="s">
        <v>15045</v>
      </c>
      <c r="D2716">
        <v>664.25</v>
      </c>
    </row>
    <row r="2717" spans="1:4" ht="30" x14ac:dyDescent="0.25">
      <c r="A2717">
        <v>71711</v>
      </c>
      <c r="B2717" s="86" t="s">
        <v>16364</v>
      </c>
      <c r="C2717" t="s">
        <v>184</v>
      </c>
      <c r="D2717">
        <v>9.65</v>
      </c>
    </row>
    <row r="2718" spans="1:4" x14ac:dyDescent="0.25">
      <c r="A2718">
        <v>718</v>
      </c>
      <c r="B2718" s="86" t="s">
        <v>15888</v>
      </c>
    </row>
    <row r="2719" spans="1:4" ht="30" x14ac:dyDescent="0.25">
      <c r="A2719">
        <v>71820</v>
      </c>
      <c r="B2719" s="86" t="s">
        <v>16365</v>
      </c>
      <c r="C2719" t="s">
        <v>225</v>
      </c>
      <c r="D2719">
        <v>1530</v>
      </c>
    </row>
    <row r="2720" spans="1:4" x14ac:dyDescent="0.25">
      <c r="A2720">
        <v>71874</v>
      </c>
      <c r="B2720" s="86" t="s">
        <v>16366</v>
      </c>
      <c r="C2720" t="s">
        <v>206</v>
      </c>
      <c r="D2720">
        <v>60.02</v>
      </c>
    </row>
    <row r="2721" spans="1:4" ht="30" x14ac:dyDescent="0.25">
      <c r="A2721">
        <v>71894</v>
      </c>
      <c r="B2721" s="86" t="s">
        <v>16367</v>
      </c>
      <c r="C2721" t="s">
        <v>225</v>
      </c>
      <c r="D2721">
        <v>169</v>
      </c>
    </row>
    <row r="2722" spans="1:4" x14ac:dyDescent="0.25">
      <c r="A2722">
        <v>719</v>
      </c>
      <c r="B2722" s="86" t="s">
        <v>15888</v>
      </c>
    </row>
    <row r="2723" spans="1:4" x14ac:dyDescent="0.25">
      <c r="A2723">
        <v>71911</v>
      </c>
      <c r="B2723" s="86" t="s">
        <v>16368</v>
      </c>
      <c r="C2723" t="s">
        <v>16369</v>
      </c>
      <c r="D2723">
        <v>209.36</v>
      </c>
    </row>
    <row r="2724" spans="1:4" ht="30" x14ac:dyDescent="0.25">
      <c r="A2724">
        <v>71963</v>
      </c>
      <c r="B2724" s="86" t="s">
        <v>16370</v>
      </c>
      <c r="C2724" t="s">
        <v>225</v>
      </c>
      <c r="D2724">
        <v>19.64</v>
      </c>
    </row>
    <row r="2725" spans="1:4" x14ac:dyDescent="0.25">
      <c r="A2725">
        <v>720</v>
      </c>
      <c r="B2725" s="86" t="s">
        <v>15888</v>
      </c>
    </row>
    <row r="2726" spans="1:4" x14ac:dyDescent="0.25">
      <c r="A2726">
        <v>72054</v>
      </c>
      <c r="B2726" s="86" t="s">
        <v>16371</v>
      </c>
      <c r="C2726" t="s">
        <v>15045</v>
      </c>
      <c r="D2726">
        <v>743.33</v>
      </c>
    </row>
    <row r="2727" spans="1:4" x14ac:dyDescent="0.25">
      <c r="A2727">
        <v>722</v>
      </c>
      <c r="B2727" s="86" t="s">
        <v>15888</v>
      </c>
    </row>
    <row r="2728" spans="1:4" x14ac:dyDescent="0.25">
      <c r="A2728">
        <v>72280</v>
      </c>
      <c r="B2728" s="86" t="s">
        <v>16372</v>
      </c>
      <c r="C2728" t="s">
        <v>15045</v>
      </c>
      <c r="D2728">
        <v>891.75</v>
      </c>
    </row>
    <row r="2729" spans="1:4" x14ac:dyDescent="0.25">
      <c r="A2729">
        <v>72282</v>
      </c>
      <c r="B2729" s="86" t="s">
        <v>16373</v>
      </c>
      <c r="C2729" t="s">
        <v>15045</v>
      </c>
      <c r="D2729">
        <v>929</v>
      </c>
    </row>
    <row r="2730" spans="1:4" x14ac:dyDescent="0.25">
      <c r="A2730">
        <v>724</v>
      </c>
      <c r="B2730" s="86" t="s">
        <v>15888</v>
      </c>
    </row>
    <row r="2731" spans="1:4" x14ac:dyDescent="0.25">
      <c r="A2731">
        <v>72455</v>
      </c>
      <c r="B2731" s="86" t="s">
        <v>16374</v>
      </c>
      <c r="C2731" t="s">
        <v>225</v>
      </c>
      <c r="D2731">
        <v>85.94</v>
      </c>
    </row>
    <row r="2732" spans="1:4" x14ac:dyDescent="0.25">
      <c r="A2732">
        <v>727</v>
      </c>
      <c r="B2732" s="86" t="s">
        <v>15888</v>
      </c>
    </row>
    <row r="2733" spans="1:4" x14ac:dyDescent="0.25">
      <c r="A2733">
        <v>72708</v>
      </c>
      <c r="B2733" s="86" t="s">
        <v>16375</v>
      </c>
      <c r="C2733" t="s">
        <v>225</v>
      </c>
      <c r="D2733">
        <v>19.670000000000002</v>
      </c>
    </row>
    <row r="2734" spans="1:4" x14ac:dyDescent="0.25">
      <c r="A2734">
        <v>728</v>
      </c>
      <c r="B2734" s="86" t="s">
        <v>13922</v>
      </c>
    </row>
    <row r="2735" spans="1:4" x14ac:dyDescent="0.25">
      <c r="A2735">
        <v>72812</v>
      </c>
      <c r="B2735" s="86" t="s">
        <v>16376</v>
      </c>
      <c r="C2735" t="s">
        <v>206</v>
      </c>
      <c r="D2735">
        <v>6.91</v>
      </c>
    </row>
    <row r="2736" spans="1:4" x14ac:dyDescent="0.25">
      <c r="A2736">
        <v>781</v>
      </c>
      <c r="B2736" s="86" t="s">
        <v>15356</v>
      </c>
    </row>
    <row r="2737" spans="1:4" ht="30" x14ac:dyDescent="0.25">
      <c r="A2737">
        <v>78133</v>
      </c>
      <c r="B2737" s="86" t="s">
        <v>16377</v>
      </c>
      <c r="C2737" t="s">
        <v>15045</v>
      </c>
      <c r="D2737">
        <v>989</v>
      </c>
    </row>
    <row r="2738" spans="1:4" x14ac:dyDescent="0.25">
      <c r="A2738">
        <v>782</v>
      </c>
      <c r="B2738" s="86" t="s">
        <v>13922</v>
      </c>
    </row>
    <row r="2739" spans="1:4" x14ac:dyDescent="0.25">
      <c r="A2739">
        <v>78203</v>
      </c>
      <c r="B2739" s="86" t="s">
        <v>16378</v>
      </c>
      <c r="C2739" t="s">
        <v>225</v>
      </c>
      <c r="D2739">
        <v>783.33</v>
      </c>
    </row>
    <row r="2740" spans="1:4" x14ac:dyDescent="0.25">
      <c r="A2740">
        <v>78226</v>
      </c>
      <c r="B2740" s="86" t="s">
        <v>16379</v>
      </c>
      <c r="C2740" t="s">
        <v>225</v>
      </c>
      <c r="D2740">
        <v>6</v>
      </c>
    </row>
    <row r="2741" spans="1:4" x14ac:dyDescent="0.25">
      <c r="A2741">
        <v>783</v>
      </c>
      <c r="B2741" s="86" t="s">
        <v>16380</v>
      </c>
    </row>
    <row r="2742" spans="1:4" x14ac:dyDescent="0.25">
      <c r="A2742">
        <v>78373</v>
      </c>
      <c r="B2742" s="86" t="s">
        <v>16381</v>
      </c>
      <c r="C2742" t="s">
        <v>15045</v>
      </c>
      <c r="D2742">
        <v>891.75</v>
      </c>
    </row>
    <row r="2743" spans="1:4" x14ac:dyDescent="0.25">
      <c r="A2743">
        <v>784</v>
      </c>
      <c r="B2743" s="86" t="s">
        <v>13922</v>
      </c>
    </row>
    <row r="2744" spans="1:4" x14ac:dyDescent="0.25">
      <c r="A2744">
        <v>78402</v>
      </c>
      <c r="B2744" s="86" t="s">
        <v>16382</v>
      </c>
      <c r="C2744" t="s">
        <v>206</v>
      </c>
      <c r="D2744">
        <v>4.58</v>
      </c>
    </row>
    <row r="2745" spans="1:4" x14ac:dyDescent="0.25">
      <c r="A2745">
        <v>78403</v>
      </c>
      <c r="B2745" s="86" t="s">
        <v>16383</v>
      </c>
      <c r="C2745" t="s">
        <v>206</v>
      </c>
      <c r="D2745">
        <v>3.98</v>
      </c>
    </row>
    <row r="2746" spans="1:4" x14ac:dyDescent="0.25">
      <c r="A2746">
        <v>78404</v>
      </c>
      <c r="B2746" s="86" t="s">
        <v>16384</v>
      </c>
      <c r="C2746" t="s">
        <v>206</v>
      </c>
      <c r="D2746">
        <v>5.4</v>
      </c>
    </row>
    <row r="2747" spans="1:4" x14ac:dyDescent="0.25">
      <c r="A2747">
        <v>78405</v>
      </c>
      <c r="B2747" s="86" t="s">
        <v>16385</v>
      </c>
      <c r="C2747" t="s">
        <v>206</v>
      </c>
      <c r="D2747">
        <v>6.06</v>
      </c>
    </row>
    <row r="2748" spans="1:4" x14ac:dyDescent="0.25">
      <c r="A2748">
        <v>78406</v>
      </c>
      <c r="B2748" s="86" t="s">
        <v>16386</v>
      </c>
      <c r="C2748" t="s">
        <v>206</v>
      </c>
      <c r="D2748">
        <v>4.24</v>
      </c>
    </row>
    <row r="2749" spans="1:4" x14ac:dyDescent="0.25">
      <c r="A2749">
        <v>786</v>
      </c>
      <c r="B2749" s="86" t="s">
        <v>15529</v>
      </c>
    </row>
    <row r="2750" spans="1:4" x14ac:dyDescent="0.25">
      <c r="A2750">
        <v>78627</v>
      </c>
      <c r="B2750" s="86" t="s">
        <v>16387</v>
      </c>
      <c r="C2750" t="s">
        <v>225</v>
      </c>
      <c r="D2750">
        <v>174.64</v>
      </c>
    </row>
    <row r="2751" spans="1:4" x14ac:dyDescent="0.25">
      <c r="A2751">
        <v>787</v>
      </c>
      <c r="B2751" s="86" t="s">
        <v>16380</v>
      </c>
    </row>
    <row r="2752" spans="1:4" x14ac:dyDescent="0.25">
      <c r="A2752">
        <v>78735</v>
      </c>
      <c r="B2752" s="86" t="s">
        <v>16388</v>
      </c>
      <c r="C2752" t="s">
        <v>225</v>
      </c>
      <c r="D2752">
        <v>33.92</v>
      </c>
    </row>
    <row r="2753" spans="1:4" x14ac:dyDescent="0.25">
      <c r="A2753">
        <v>78749</v>
      </c>
      <c r="B2753" s="86" t="s">
        <v>16389</v>
      </c>
      <c r="C2753" t="s">
        <v>225</v>
      </c>
      <c r="D2753">
        <v>98.02</v>
      </c>
    </row>
    <row r="2754" spans="1:4" x14ac:dyDescent="0.25">
      <c r="A2754">
        <v>78760</v>
      </c>
      <c r="B2754" s="86" t="s">
        <v>16390</v>
      </c>
      <c r="C2754" t="s">
        <v>206</v>
      </c>
      <c r="D2754">
        <v>10.93</v>
      </c>
    </row>
    <row r="2755" spans="1:4" x14ac:dyDescent="0.25">
      <c r="A2755">
        <v>788</v>
      </c>
      <c r="B2755" s="86" t="s">
        <v>13922</v>
      </c>
    </row>
    <row r="2756" spans="1:4" x14ac:dyDescent="0.25">
      <c r="A2756">
        <v>78848</v>
      </c>
      <c r="B2756" s="86" t="s">
        <v>16391</v>
      </c>
      <c r="C2756" t="s">
        <v>206</v>
      </c>
      <c r="D2756">
        <v>8.17</v>
      </c>
    </row>
    <row r="2757" spans="1:4" ht="30" x14ac:dyDescent="0.25">
      <c r="A2757">
        <v>78898</v>
      </c>
      <c r="B2757" s="86" t="s">
        <v>16392</v>
      </c>
      <c r="C2757" t="s">
        <v>225</v>
      </c>
      <c r="D2757">
        <v>30.71</v>
      </c>
    </row>
    <row r="2758" spans="1:4" x14ac:dyDescent="0.25">
      <c r="A2758">
        <v>791</v>
      </c>
      <c r="B2758" s="86" t="s">
        <v>16393</v>
      </c>
    </row>
    <row r="2759" spans="1:4" x14ac:dyDescent="0.25">
      <c r="A2759">
        <v>79166</v>
      </c>
      <c r="B2759" s="86" t="s">
        <v>16394</v>
      </c>
      <c r="C2759" t="s">
        <v>206</v>
      </c>
      <c r="D2759">
        <v>5.69</v>
      </c>
    </row>
    <row r="2760" spans="1:4" x14ac:dyDescent="0.25">
      <c r="A2760">
        <v>792</v>
      </c>
      <c r="B2760" s="86" t="s">
        <v>16393</v>
      </c>
    </row>
    <row r="2761" spans="1:4" x14ac:dyDescent="0.25">
      <c r="A2761">
        <v>79245</v>
      </c>
      <c r="B2761" s="86" t="s">
        <v>16395</v>
      </c>
      <c r="C2761" t="s">
        <v>260</v>
      </c>
      <c r="D2761">
        <v>57.43</v>
      </c>
    </row>
    <row r="2762" spans="1:4" x14ac:dyDescent="0.25">
      <c r="A2762">
        <v>79246</v>
      </c>
      <c r="B2762" s="86" t="s">
        <v>16396</v>
      </c>
      <c r="C2762" t="s">
        <v>260</v>
      </c>
      <c r="D2762">
        <v>75.77</v>
      </c>
    </row>
    <row r="2763" spans="1:4" x14ac:dyDescent="0.25">
      <c r="A2763">
        <v>79247</v>
      </c>
      <c r="B2763" s="86" t="s">
        <v>16397</v>
      </c>
      <c r="C2763" t="s">
        <v>260</v>
      </c>
      <c r="D2763">
        <v>76.81</v>
      </c>
    </row>
    <row r="2764" spans="1:4" x14ac:dyDescent="0.25">
      <c r="A2764">
        <v>793</v>
      </c>
      <c r="B2764" s="86" t="s">
        <v>15888</v>
      </c>
    </row>
    <row r="2765" spans="1:4" x14ac:dyDescent="0.25">
      <c r="A2765">
        <v>79372</v>
      </c>
      <c r="B2765" s="86" t="s">
        <v>16398</v>
      </c>
      <c r="C2765" t="s">
        <v>206</v>
      </c>
      <c r="D2765">
        <v>166.6</v>
      </c>
    </row>
    <row r="2766" spans="1:4" x14ac:dyDescent="0.25">
      <c r="A2766">
        <v>79374</v>
      </c>
      <c r="B2766" s="86" t="s">
        <v>16399</v>
      </c>
      <c r="C2766" t="s">
        <v>225</v>
      </c>
      <c r="D2766">
        <v>40.1</v>
      </c>
    </row>
    <row r="2767" spans="1:4" x14ac:dyDescent="0.25">
      <c r="A2767">
        <v>79375</v>
      </c>
      <c r="B2767" s="86" t="s">
        <v>16400</v>
      </c>
      <c r="C2767" t="s">
        <v>260</v>
      </c>
      <c r="D2767">
        <v>3.53</v>
      </c>
    </row>
    <row r="2768" spans="1:4" x14ac:dyDescent="0.25">
      <c r="A2768">
        <v>794</v>
      </c>
      <c r="B2768" s="86" t="s">
        <v>16401</v>
      </c>
    </row>
    <row r="2769" spans="1:4" x14ac:dyDescent="0.25">
      <c r="A2769">
        <v>79419</v>
      </c>
      <c r="B2769" s="86" t="s">
        <v>16402</v>
      </c>
      <c r="C2769" t="s">
        <v>184</v>
      </c>
      <c r="D2769">
        <v>88.88</v>
      </c>
    </row>
    <row r="2770" spans="1:4" x14ac:dyDescent="0.25">
      <c r="A2770">
        <v>10</v>
      </c>
      <c r="B2770" s="86" t="s">
        <v>16403</v>
      </c>
    </row>
    <row r="2771" spans="1:4" x14ac:dyDescent="0.25">
      <c r="A2771">
        <v>1001</v>
      </c>
      <c r="B2771" s="86" t="s">
        <v>16403</v>
      </c>
    </row>
    <row r="2772" spans="1:4" x14ac:dyDescent="0.25">
      <c r="A2772">
        <v>100150</v>
      </c>
      <c r="B2772" s="86" t="s">
        <v>16404</v>
      </c>
      <c r="C2772" t="s">
        <v>229</v>
      </c>
      <c r="D2772">
        <v>65.62</v>
      </c>
    </row>
    <row r="2773" spans="1:4" x14ac:dyDescent="0.25">
      <c r="A2773">
        <v>100151</v>
      </c>
      <c r="B2773" s="86" t="s">
        <v>16405</v>
      </c>
      <c r="C2773" t="s">
        <v>260</v>
      </c>
      <c r="D2773">
        <v>221.33</v>
      </c>
    </row>
    <row r="2774" spans="1:4" x14ac:dyDescent="0.25">
      <c r="A2774">
        <v>100189</v>
      </c>
      <c r="B2774" s="86" t="s">
        <v>16406</v>
      </c>
      <c r="C2774" t="s">
        <v>206</v>
      </c>
      <c r="D2774">
        <v>4.3</v>
      </c>
    </row>
    <row r="2775" spans="1:4" x14ac:dyDescent="0.25">
      <c r="A2775">
        <v>100190</v>
      </c>
      <c r="B2775" s="86" t="s">
        <v>16407</v>
      </c>
      <c r="C2775" t="s">
        <v>206</v>
      </c>
      <c r="D2775">
        <v>17.13</v>
      </c>
    </row>
    <row r="2776" spans="1:4" ht="30" x14ac:dyDescent="0.25">
      <c r="A2776">
        <v>100192</v>
      </c>
      <c r="B2776" s="86" t="s">
        <v>16408</v>
      </c>
      <c r="C2776" t="s">
        <v>206</v>
      </c>
      <c r="D2776">
        <v>25.37</v>
      </c>
    </row>
    <row r="2777" spans="1:4" x14ac:dyDescent="0.25">
      <c r="A2777">
        <v>100194</v>
      </c>
      <c r="B2777" s="86" t="s">
        <v>16409</v>
      </c>
      <c r="C2777" t="s">
        <v>206</v>
      </c>
      <c r="D2777">
        <v>9.2200000000000006</v>
      </c>
    </row>
    <row r="2778" spans="1:4" x14ac:dyDescent="0.25">
      <c r="A2778">
        <v>100195</v>
      </c>
      <c r="B2778" s="86" t="s">
        <v>16410</v>
      </c>
      <c r="C2778" t="s">
        <v>260</v>
      </c>
      <c r="D2778">
        <v>9.36</v>
      </c>
    </row>
    <row r="2779" spans="1:4" x14ac:dyDescent="0.25">
      <c r="A2779">
        <v>100196</v>
      </c>
      <c r="B2779" s="86" t="s">
        <v>16411</v>
      </c>
      <c r="C2779" t="s">
        <v>260</v>
      </c>
      <c r="D2779">
        <v>9.32</v>
      </c>
    </row>
    <row r="2780" spans="1:4" x14ac:dyDescent="0.25">
      <c r="A2780">
        <v>100197</v>
      </c>
      <c r="B2780" s="86" t="s">
        <v>16412</v>
      </c>
      <c r="C2780" t="s">
        <v>260</v>
      </c>
      <c r="D2780">
        <v>9.5</v>
      </c>
    </row>
    <row r="2781" spans="1:4" x14ac:dyDescent="0.25">
      <c r="A2781">
        <v>100198</v>
      </c>
      <c r="B2781" s="86" t="s">
        <v>16413</v>
      </c>
      <c r="C2781" t="s">
        <v>206</v>
      </c>
      <c r="D2781">
        <v>8.57</v>
      </c>
    </row>
    <row r="2782" spans="1:4" x14ac:dyDescent="0.25">
      <c r="A2782">
        <v>1002</v>
      </c>
      <c r="B2782" s="86" t="s">
        <v>16414</v>
      </c>
    </row>
    <row r="2783" spans="1:4" x14ac:dyDescent="0.25">
      <c r="A2783">
        <v>100202</v>
      </c>
      <c r="B2783" s="86" t="s">
        <v>16415</v>
      </c>
      <c r="C2783" t="s">
        <v>260</v>
      </c>
      <c r="D2783">
        <v>14.07</v>
      </c>
    </row>
    <row r="2784" spans="1:4" x14ac:dyDescent="0.25">
      <c r="A2784">
        <v>100203</v>
      </c>
      <c r="B2784" s="86" t="s">
        <v>16416</v>
      </c>
      <c r="C2784" t="s">
        <v>260</v>
      </c>
      <c r="D2784">
        <v>13.34</v>
      </c>
    </row>
    <row r="2785" spans="1:4" x14ac:dyDescent="0.25">
      <c r="A2785">
        <v>100205</v>
      </c>
      <c r="B2785" s="86" t="s">
        <v>16417</v>
      </c>
      <c r="C2785" t="s">
        <v>206</v>
      </c>
      <c r="D2785">
        <v>190.12</v>
      </c>
    </row>
    <row r="2786" spans="1:4" x14ac:dyDescent="0.25">
      <c r="A2786">
        <v>100208</v>
      </c>
      <c r="B2786" s="86" t="s">
        <v>16418</v>
      </c>
      <c r="C2786" t="s">
        <v>206</v>
      </c>
      <c r="D2786">
        <v>131.13</v>
      </c>
    </row>
    <row r="2787" spans="1:4" x14ac:dyDescent="0.25">
      <c r="A2787">
        <v>100209</v>
      </c>
      <c r="B2787" s="86" t="s">
        <v>16419</v>
      </c>
      <c r="C2787" t="s">
        <v>260</v>
      </c>
      <c r="D2787">
        <v>12.33</v>
      </c>
    </row>
    <row r="2788" spans="1:4" x14ac:dyDescent="0.25">
      <c r="A2788">
        <v>13</v>
      </c>
      <c r="B2788" s="86" t="s">
        <v>16420</v>
      </c>
    </row>
    <row r="2789" spans="1:4" x14ac:dyDescent="0.25">
      <c r="A2789">
        <v>1304</v>
      </c>
      <c r="B2789" s="86" t="s">
        <v>16421</v>
      </c>
    </row>
    <row r="2790" spans="1:4" x14ac:dyDescent="0.25">
      <c r="A2790">
        <v>130401</v>
      </c>
      <c r="B2790" s="86" t="s">
        <v>16422</v>
      </c>
      <c r="C2790" t="s">
        <v>225</v>
      </c>
      <c r="D2790">
        <v>193.04</v>
      </c>
    </row>
    <row r="2791" spans="1:4" x14ac:dyDescent="0.25">
      <c r="A2791">
        <v>1305</v>
      </c>
      <c r="B2791" s="86" t="s">
        <v>15781</v>
      </c>
    </row>
    <row r="2792" spans="1:4" ht="45" x14ac:dyDescent="0.25">
      <c r="A2792">
        <v>130561</v>
      </c>
      <c r="B2792" s="86" t="s">
        <v>16423</v>
      </c>
      <c r="C2792" t="s">
        <v>225</v>
      </c>
      <c r="D2792">
        <v>147.56</v>
      </c>
    </row>
    <row r="2793" spans="1:4" x14ac:dyDescent="0.25">
      <c r="A2793">
        <v>1306</v>
      </c>
      <c r="B2793" s="86" t="s">
        <v>15579</v>
      </c>
    </row>
    <row r="2794" spans="1:4" ht="30" x14ac:dyDescent="0.25">
      <c r="A2794">
        <v>130627</v>
      </c>
      <c r="B2794" s="86" t="s">
        <v>16424</v>
      </c>
      <c r="C2794" t="s">
        <v>225</v>
      </c>
      <c r="D2794">
        <v>54.4</v>
      </c>
    </row>
    <row r="2795" spans="1:4" ht="30" x14ac:dyDescent="0.25">
      <c r="A2795">
        <v>130628</v>
      </c>
      <c r="B2795" s="86" t="s">
        <v>16425</v>
      </c>
      <c r="C2795" t="s">
        <v>225</v>
      </c>
      <c r="D2795">
        <v>71.03</v>
      </c>
    </row>
    <row r="2796" spans="1:4" x14ac:dyDescent="0.25">
      <c r="A2796">
        <v>1307</v>
      </c>
      <c r="B2796" s="86" t="s">
        <v>15556</v>
      </c>
    </row>
    <row r="2797" spans="1:4" ht="30" x14ac:dyDescent="0.25">
      <c r="A2797">
        <v>130701</v>
      </c>
      <c r="B2797" s="86" t="s">
        <v>16426</v>
      </c>
      <c r="C2797" t="s">
        <v>225</v>
      </c>
      <c r="D2797">
        <v>20.52</v>
      </c>
    </row>
    <row r="2798" spans="1:4" x14ac:dyDescent="0.25">
      <c r="A2798">
        <v>15</v>
      </c>
      <c r="B2798" s="86" t="s">
        <v>16427</v>
      </c>
    </row>
    <row r="2799" spans="1:4" x14ac:dyDescent="0.25">
      <c r="A2799">
        <v>1502</v>
      </c>
      <c r="B2799" s="86" t="s">
        <v>16428</v>
      </c>
    </row>
    <row r="2800" spans="1:4" ht="30" x14ac:dyDescent="0.25">
      <c r="A2800">
        <v>150266</v>
      </c>
      <c r="B2800" s="86" t="s">
        <v>16429</v>
      </c>
      <c r="C2800" t="s">
        <v>184</v>
      </c>
      <c r="D2800">
        <v>45.87</v>
      </c>
    </row>
    <row r="2801" spans="1:4" x14ac:dyDescent="0.25">
      <c r="A2801">
        <v>1507</v>
      </c>
      <c r="B2801" s="86" t="s">
        <v>16430</v>
      </c>
    </row>
    <row r="2802" spans="1:4" x14ac:dyDescent="0.25">
      <c r="A2802">
        <v>150706</v>
      </c>
      <c r="B2802" s="86" t="s">
        <v>16431</v>
      </c>
      <c r="C2802" t="s">
        <v>225</v>
      </c>
      <c r="D2802">
        <v>2361.59</v>
      </c>
    </row>
    <row r="2803" spans="1:4" x14ac:dyDescent="0.25">
      <c r="A2803">
        <v>60</v>
      </c>
      <c r="B2803" s="86" t="s">
        <v>16432</v>
      </c>
    </row>
    <row r="2804" spans="1:4" x14ac:dyDescent="0.25">
      <c r="A2804">
        <v>6003</v>
      </c>
      <c r="B2804" s="86" t="s">
        <v>16433</v>
      </c>
    </row>
    <row r="2805" spans="1:4" x14ac:dyDescent="0.25">
      <c r="A2805">
        <v>600327</v>
      </c>
      <c r="B2805" s="86" t="s">
        <v>16434</v>
      </c>
      <c r="C2805" t="s">
        <v>229</v>
      </c>
      <c r="D2805">
        <v>143.52000000000001</v>
      </c>
    </row>
    <row r="2806" spans="1:4" x14ac:dyDescent="0.25">
      <c r="A2806">
        <v>80</v>
      </c>
      <c r="B2806" s="86" t="s">
        <v>16435</v>
      </c>
    </row>
    <row r="2807" spans="1:4" x14ac:dyDescent="0.25">
      <c r="A2807">
        <v>8001</v>
      </c>
      <c r="B2807" s="86" t="s">
        <v>16436</v>
      </c>
    </row>
    <row r="2808" spans="1:4" x14ac:dyDescent="0.25">
      <c r="A2808">
        <v>800102</v>
      </c>
      <c r="B2808" s="86" t="s">
        <v>10013</v>
      </c>
      <c r="C2808" t="s">
        <v>7331</v>
      </c>
      <c r="D2808">
        <v>5.09</v>
      </c>
    </row>
    <row r="2809" spans="1:4" x14ac:dyDescent="0.25">
      <c r="A2809">
        <v>8005</v>
      </c>
      <c r="B2809" s="86" t="s">
        <v>16437</v>
      </c>
    </row>
    <row r="2810" spans="1:4" x14ac:dyDescent="0.25">
      <c r="A2810">
        <v>800502</v>
      </c>
      <c r="B2810" s="86" t="s">
        <v>16438</v>
      </c>
      <c r="C2810" t="s">
        <v>260</v>
      </c>
      <c r="D2810">
        <v>17.28</v>
      </c>
    </row>
    <row r="2811" spans="1:4" x14ac:dyDescent="0.25">
      <c r="A2811">
        <v>82</v>
      </c>
      <c r="B2811" s="86" t="s">
        <v>16439</v>
      </c>
    </row>
    <row r="2812" spans="1:4" x14ac:dyDescent="0.25">
      <c r="A2812">
        <v>8201</v>
      </c>
      <c r="B2812" s="86" t="s">
        <v>16440</v>
      </c>
    </row>
    <row r="2813" spans="1:4" x14ac:dyDescent="0.25">
      <c r="A2813">
        <v>820101</v>
      </c>
      <c r="B2813" s="86" t="s">
        <v>16441</v>
      </c>
      <c r="C2813" t="s">
        <v>225</v>
      </c>
      <c r="D2813">
        <v>132.72999999999999</v>
      </c>
    </row>
    <row r="2814" spans="1:4" x14ac:dyDescent="0.25">
      <c r="A2814">
        <v>820104</v>
      </c>
      <c r="B2814" s="86" t="s">
        <v>16442</v>
      </c>
      <c r="C2814" t="s">
        <v>225</v>
      </c>
      <c r="D2814">
        <v>166.93</v>
      </c>
    </row>
    <row r="2815" spans="1:4" x14ac:dyDescent="0.25">
      <c r="A2815">
        <v>820106</v>
      </c>
      <c r="B2815" s="86" t="s">
        <v>16443</v>
      </c>
      <c r="C2815" t="s">
        <v>225</v>
      </c>
      <c r="D2815">
        <v>26.45</v>
      </c>
    </row>
    <row r="2816" spans="1:4" x14ac:dyDescent="0.25">
      <c r="A2816">
        <v>820113</v>
      </c>
      <c r="B2816" s="86" t="s">
        <v>16444</v>
      </c>
      <c r="C2816" t="s">
        <v>225</v>
      </c>
      <c r="D2816">
        <v>34.19</v>
      </c>
    </row>
    <row r="2817" spans="1:4" x14ac:dyDescent="0.25">
      <c r="A2817">
        <v>820114</v>
      </c>
      <c r="B2817" s="86" t="s">
        <v>16445</v>
      </c>
      <c r="C2817" t="s">
        <v>225</v>
      </c>
      <c r="D2817">
        <v>14.71</v>
      </c>
    </row>
    <row r="2818" spans="1:4" x14ac:dyDescent="0.25">
      <c r="A2818">
        <v>820115</v>
      </c>
      <c r="B2818" s="86" t="s">
        <v>16446</v>
      </c>
      <c r="C2818" t="s">
        <v>225</v>
      </c>
      <c r="D2818">
        <v>59.18</v>
      </c>
    </row>
    <row r="2819" spans="1:4" x14ac:dyDescent="0.25">
      <c r="A2819">
        <v>820116</v>
      </c>
      <c r="B2819" s="86" t="s">
        <v>16447</v>
      </c>
      <c r="C2819" t="s">
        <v>225</v>
      </c>
      <c r="D2819">
        <v>5.09</v>
      </c>
    </row>
    <row r="2820" spans="1:4" x14ac:dyDescent="0.25">
      <c r="A2820">
        <v>820117</v>
      </c>
      <c r="B2820" s="86" t="s">
        <v>16448</v>
      </c>
      <c r="C2820" t="s">
        <v>225</v>
      </c>
      <c r="D2820">
        <v>13.36</v>
      </c>
    </row>
    <row r="2821" spans="1:4" x14ac:dyDescent="0.25">
      <c r="A2821">
        <v>820118</v>
      </c>
      <c r="B2821" s="86" t="s">
        <v>16449</v>
      </c>
      <c r="C2821" t="s">
        <v>225</v>
      </c>
      <c r="D2821">
        <v>2.54</v>
      </c>
    </row>
    <row r="2822" spans="1:4" x14ac:dyDescent="0.25">
      <c r="A2822">
        <v>83</v>
      </c>
      <c r="B2822" s="86" t="s">
        <v>16450</v>
      </c>
    </row>
    <row r="2823" spans="1:4" x14ac:dyDescent="0.25">
      <c r="A2823">
        <v>8301</v>
      </c>
      <c r="B2823" s="86" t="s">
        <v>16451</v>
      </c>
    </row>
    <row r="2824" spans="1:4" x14ac:dyDescent="0.25">
      <c r="A2824">
        <v>830101</v>
      </c>
      <c r="B2824" s="86" t="s">
        <v>16452</v>
      </c>
      <c r="C2824" t="s">
        <v>225</v>
      </c>
      <c r="D2824">
        <v>114.44</v>
      </c>
    </row>
    <row r="2825" spans="1:4" x14ac:dyDescent="0.25">
      <c r="A2825">
        <v>830102</v>
      </c>
      <c r="B2825" s="86" t="s">
        <v>16453</v>
      </c>
      <c r="C2825" t="s">
        <v>225</v>
      </c>
      <c r="D2825">
        <v>41.1</v>
      </c>
    </row>
    <row r="2826" spans="1:4" x14ac:dyDescent="0.25">
      <c r="A2826">
        <v>830103</v>
      </c>
      <c r="B2826" s="86" t="s">
        <v>16454</v>
      </c>
      <c r="C2826" t="s">
        <v>225</v>
      </c>
      <c r="D2826">
        <v>68.98</v>
      </c>
    </row>
    <row r="2827" spans="1:4" x14ac:dyDescent="0.25">
      <c r="A2827">
        <v>830104</v>
      </c>
      <c r="B2827" s="86" t="s">
        <v>16455</v>
      </c>
      <c r="C2827" t="s">
        <v>225</v>
      </c>
      <c r="D2827">
        <v>91.71</v>
      </c>
    </row>
    <row r="2828" spans="1:4" x14ac:dyDescent="0.25">
      <c r="A2828">
        <v>830105</v>
      </c>
      <c r="B2828" s="86" t="s">
        <v>16456</v>
      </c>
      <c r="C2828" t="s">
        <v>225</v>
      </c>
      <c r="D2828">
        <v>36.799999999999997</v>
      </c>
    </row>
    <row r="2829" spans="1:4" x14ac:dyDescent="0.25">
      <c r="A2829">
        <v>830106</v>
      </c>
      <c r="B2829" s="86" t="s">
        <v>16457</v>
      </c>
      <c r="C2829" t="s">
        <v>225</v>
      </c>
      <c r="D2829">
        <v>39.49</v>
      </c>
    </row>
    <row r="2830" spans="1:4" x14ac:dyDescent="0.25">
      <c r="A2830">
        <v>830107</v>
      </c>
      <c r="B2830" s="86" t="s">
        <v>16458</v>
      </c>
      <c r="C2830" t="s">
        <v>225</v>
      </c>
      <c r="D2830">
        <v>35.25</v>
      </c>
    </row>
    <row r="2831" spans="1:4" x14ac:dyDescent="0.25">
      <c r="A2831">
        <v>830108</v>
      </c>
      <c r="B2831" s="86" t="s">
        <v>16459</v>
      </c>
      <c r="C2831" t="s">
        <v>225</v>
      </c>
      <c r="D2831">
        <v>131.44</v>
      </c>
    </row>
    <row r="2832" spans="1:4" x14ac:dyDescent="0.25">
      <c r="A2832">
        <v>830109</v>
      </c>
      <c r="B2832" s="86" t="s">
        <v>16460</v>
      </c>
      <c r="C2832" t="s">
        <v>225</v>
      </c>
      <c r="D2832">
        <v>68.540000000000006</v>
      </c>
    </row>
    <row r="2833" spans="1:4" x14ac:dyDescent="0.25">
      <c r="A2833">
        <v>830110</v>
      </c>
      <c r="B2833" s="86" t="s">
        <v>16461</v>
      </c>
      <c r="C2833" t="s">
        <v>225</v>
      </c>
      <c r="D2833">
        <v>44</v>
      </c>
    </row>
    <row r="2834" spans="1:4" x14ac:dyDescent="0.25">
      <c r="A2834">
        <v>830111</v>
      </c>
      <c r="B2834" s="86" t="s">
        <v>16462</v>
      </c>
      <c r="C2834" t="s">
        <v>225</v>
      </c>
      <c r="D2834">
        <v>62.2</v>
      </c>
    </row>
    <row r="2835" spans="1:4" x14ac:dyDescent="0.25">
      <c r="A2835">
        <v>830112</v>
      </c>
      <c r="B2835" s="86" t="s">
        <v>16463</v>
      </c>
      <c r="C2835" t="s">
        <v>225</v>
      </c>
      <c r="D2835">
        <v>449.06</v>
      </c>
    </row>
    <row r="2836" spans="1:4" x14ac:dyDescent="0.25">
      <c r="A2836">
        <v>830113</v>
      </c>
      <c r="B2836" s="86" t="s">
        <v>16464</v>
      </c>
      <c r="C2836" t="s">
        <v>225</v>
      </c>
      <c r="D2836">
        <v>766.38</v>
      </c>
    </row>
    <row r="2837" spans="1:4" x14ac:dyDescent="0.25">
      <c r="A2837">
        <v>830114</v>
      </c>
      <c r="B2837" s="86" t="s">
        <v>16465</v>
      </c>
      <c r="C2837" t="s">
        <v>225</v>
      </c>
      <c r="D2837">
        <v>264.74</v>
      </c>
    </row>
    <row r="2838" spans="1:4" x14ac:dyDescent="0.25">
      <c r="A2838">
        <v>92</v>
      </c>
      <c r="B2838" s="86" t="s">
        <v>16466</v>
      </c>
    </row>
    <row r="2839" spans="1:4" x14ac:dyDescent="0.25">
      <c r="A2839">
        <v>9201</v>
      </c>
      <c r="B2839" s="86" t="s">
        <v>16467</v>
      </c>
    </row>
    <row r="2840" spans="1:4" x14ac:dyDescent="0.25">
      <c r="A2840">
        <v>920110</v>
      </c>
      <c r="B2840" s="86" t="s">
        <v>16468</v>
      </c>
      <c r="C2840" t="s">
        <v>15045</v>
      </c>
      <c r="D2840">
        <v>1272.5999999999999</v>
      </c>
    </row>
    <row r="2841" spans="1:4" x14ac:dyDescent="0.25">
      <c r="A2841">
        <v>9205</v>
      </c>
      <c r="B2841" s="86" t="s">
        <v>16469</v>
      </c>
    </row>
    <row r="2842" spans="1:4" x14ac:dyDescent="0.25">
      <c r="A2842">
        <v>920542</v>
      </c>
      <c r="B2842" s="86" t="s">
        <v>16470</v>
      </c>
      <c r="C2842" t="s">
        <v>15045</v>
      </c>
      <c r="D2842">
        <v>6060.76</v>
      </c>
    </row>
    <row r="2843" spans="1:4" x14ac:dyDescent="0.25">
      <c r="A2843">
        <v>920543</v>
      </c>
      <c r="B2843" s="86" t="s">
        <v>16471</v>
      </c>
      <c r="C2843" t="s">
        <v>15045</v>
      </c>
      <c r="D2843">
        <v>22729.360000000001</v>
      </c>
    </row>
    <row r="2844" spans="1:4" x14ac:dyDescent="0.25">
      <c r="A2844">
        <v>920544</v>
      </c>
      <c r="B2844" s="86" t="s">
        <v>16472</v>
      </c>
      <c r="C2844" t="s">
        <v>15045</v>
      </c>
      <c r="D2844">
        <v>9451.34</v>
      </c>
    </row>
    <row r="2845" spans="1:4" x14ac:dyDescent="0.25">
      <c r="A2845">
        <v>920545</v>
      </c>
      <c r="B2845" s="86" t="s">
        <v>16473</v>
      </c>
      <c r="C2845" t="s">
        <v>15045</v>
      </c>
      <c r="D2845">
        <v>2886.01</v>
      </c>
    </row>
    <row r="2846" spans="1:4" x14ac:dyDescent="0.25">
      <c r="A2846">
        <v>920546</v>
      </c>
      <c r="B2846" s="86" t="s">
        <v>16474</v>
      </c>
      <c r="C2846" t="s">
        <v>15045</v>
      </c>
      <c r="D2846">
        <v>16235.47</v>
      </c>
    </row>
    <row r="2847" spans="1:4" x14ac:dyDescent="0.25">
      <c r="A2847">
        <v>920547</v>
      </c>
      <c r="B2847" s="86" t="s">
        <v>16475</v>
      </c>
      <c r="C2847" t="s">
        <v>15045</v>
      </c>
      <c r="D2847">
        <v>4816.46</v>
      </c>
    </row>
    <row r="2848" spans="1:4" x14ac:dyDescent="0.25">
      <c r="A2848">
        <v>920548</v>
      </c>
      <c r="B2848" s="86" t="s">
        <v>16476</v>
      </c>
      <c r="C2848" t="s">
        <v>15045</v>
      </c>
      <c r="D2848">
        <v>4365.4799999999996</v>
      </c>
    </row>
    <row r="2849" spans="1:4" x14ac:dyDescent="0.25">
      <c r="A2849">
        <v>920549</v>
      </c>
      <c r="B2849" s="86" t="s">
        <v>16477</v>
      </c>
      <c r="C2849" t="s">
        <v>15045</v>
      </c>
      <c r="D2849">
        <v>12987.78</v>
      </c>
    </row>
    <row r="2850" spans="1:4" x14ac:dyDescent="0.25">
      <c r="A2850">
        <v>920550</v>
      </c>
      <c r="B2850" s="86" t="s">
        <v>16478</v>
      </c>
      <c r="C2850" t="s">
        <v>15045</v>
      </c>
      <c r="D2850">
        <v>10750.71</v>
      </c>
    </row>
    <row r="2851" spans="1:4" x14ac:dyDescent="0.25">
      <c r="A2851">
        <v>920551</v>
      </c>
      <c r="B2851" s="86" t="s">
        <v>16479</v>
      </c>
      <c r="C2851" t="s">
        <v>15045</v>
      </c>
      <c r="D2851">
        <v>10750.71</v>
      </c>
    </row>
    <row r="2852" spans="1:4" x14ac:dyDescent="0.25">
      <c r="A2852">
        <v>920552</v>
      </c>
      <c r="B2852" s="86" t="s">
        <v>16480</v>
      </c>
      <c r="C2852" t="s">
        <v>15045</v>
      </c>
      <c r="D2852">
        <v>9972.2800000000007</v>
      </c>
    </row>
    <row r="2853" spans="1:4" x14ac:dyDescent="0.25">
      <c r="A2853">
        <v>920553</v>
      </c>
      <c r="B2853" s="86" t="s">
        <v>16481</v>
      </c>
      <c r="C2853" t="s">
        <v>15045</v>
      </c>
      <c r="D2853">
        <v>10064.56</v>
      </c>
    </row>
    <row r="2854" spans="1:4" x14ac:dyDescent="0.25">
      <c r="A2854">
        <v>920554</v>
      </c>
      <c r="B2854" s="86" t="s">
        <v>16482</v>
      </c>
      <c r="C2854" t="s">
        <v>15045</v>
      </c>
      <c r="D2854">
        <v>10765.6</v>
      </c>
    </row>
    <row r="2855" spans="1:4" ht="30" x14ac:dyDescent="0.25">
      <c r="A2855">
        <v>920555</v>
      </c>
      <c r="B2855" s="86" t="s">
        <v>16483</v>
      </c>
      <c r="C2855" t="s">
        <v>15045</v>
      </c>
      <c r="D2855">
        <v>23269.65</v>
      </c>
    </row>
    <row r="2856" spans="1:4" x14ac:dyDescent="0.25">
      <c r="A2856">
        <v>920556</v>
      </c>
      <c r="B2856" s="86" t="s">
        <v>16484</v>
      </c>
      <c r="C2856" t="s">
        <v>15045</v>
      </c>
      <c r="D2856">
        <v>5767.55</v>
      </c>
    </row>
    <row r="2857" spans="1:4" x14ac:dyDescent="0.25">
      <c r="A2857">
        <v>920557</v>
      </c>
      <c r="B2857" s="86" t="s">
        <v>16485</v>
      </c>
      <c r="C2857" t="s">
        <v>15045</v>
      </c>
      <c r="D2857">
        <v>12986.29</v>
      </c>
    </row>
    <row r="2858" spans="1:4" x14ac:dyDescent="0.25">
      <c r="A2858">
        <v>920558</v>
      </c>
      <c r="B2858" s="86" t="s">
        <v>16486</v>
      </c>
      <c r="C2858" t="s">
        <v>15045</v>
      </c>
      <c r="D2858">
        <v>19468.27</v>
      </c>
    </row>
    <row r="2859" spans="1:4" x14ac:dyDescent="0.25">
      <c r="A2859">
        <v>920559</v>
      </c>
      <c r="B2859" s="86" t="s">
        <v>16487</v>
      </c>
      <c r="C2859" t="s">
        <v>15045</v>
      </c>
      <c r="D2859">
        <v>2717.82</v>
      </c>
    </row>
    <row r="2860" spans="1:4" x14ac:dyDescent="0.25">
      <c r="A2860">
        <v>920560</v>
      </c>
      <c r="B2860" s="86" t="s">
        <v>16488</v>
      </c>
      <c r="C2860" t="s">
        <v>15045</v>
      </c>
      <c r="D2860">
        <v>4916.63</v>
      </c>
    </row>
    <row r="2861" spans="1:4" x14ac:dyDescent="0.25">
      <c r="A2861">
        <v>920561</v>
      </c>
      <c r="B2861" s="86" t="s">
        <v>16489</v>
      </c>
      <c r="C2861" t="s">
        <v>15045</v>
      </c>
      <c r="D2861">
        <v>2017.08</v>
      </c>
    </row>
    <row r="2862" spans="1:4" x14ac:dyDescent="0.25">
      <c r="A2862">
        <v>920562</v>
      </c>
      <c r="B2862" s="86" t="s">
        <v>16490</v>
      </c>
      <c r="C2862" t="s">
        <v>15045</v>
      </c>
      <c r="D2862">
        <v>2017.08</v>
      </c>
    </row>
    <row r="2863" spans="1:4" x14ac:dyDescent="0.25">
      <c r="A2863">
        <v>920563</v>
      </c>
      <c r="B2863" s="86" t="s">
        <v>16491</v>
      </c>
      <c r="C2863" t="s">
        <v>15045</v>
      </c>
      <c r="D2863">
        <v>3782.02</v>
      </c>
    </row>
    <row r="2864" spans="1:4" x14ac:dyDescent="0.25">
      <c r="A2864">
        <v>920564</v>
      </c>
      <c r="B2864" s="86" t="s">
        <v>16492</v>
      </c>
      <c r="C2864" t="s">
        <v>15045</v>
      </c>
      <c r="D2864">
        <v>7018.5</v>
      </c>
    </row>
    <row r="2865" spans="1:4" x14ac:dyDescent="0.25">
      <c r="A2865">
        <v>920565</v>
      </c>
      <c r="B2865" s="86" t="s">
        <v>16493</v>
      </c>
      <c r="C2865" t="s">
        <v>15045</v>
      </c>
      <c r="D2865">
        <v>26321.1</v>
      </c>
    </row>
    <row r="2866" spans="1:4" x14ac:dyDescent="0.25">
      <c r="A2866">
        <v>920566</v>
      </c>
      <c r="B2866" s="86" t="s">
        <v>16494</v>
      </c>
      <c r="C2866" t="s">
        <v>15045</v>
      </c>
      <c r="D2866">
        <v>10944.86</v>
      </c>
    </row>
    <row r="2867" spans="1:4" x14ac:dyDescent="0.25">
      <c r="A2867">
        <v>920567</v>
      </c>
      <c r="B2867" s="86" t="s">
        <v>16495</v>
      </c>
      <c r="C2867" t="s">
        <v>15045</v>
      </c>
      <c r="D2867">
        <v>3342.06</v>
      </c>
    </row>
    <row r="2868" spans="1:4" x14ac:dyDescent="0.25">
      <c r="A2868">
        <v>920568</v>
      </c>
      <c r="B2868" s="86" t="s">
        <v>16496</v>
      </c>
      <c r="C2868" t="s">
        <v>15045</v>
      </c>
      <c r="D2868">
        <v>18801.03</v>
      </c>
    </row>
    <row r="2869" spans="1:4" x14ac:dyDescent="0.25">
      <c r="A2869">
        <v>920569</v>
      </c>
      <c r="B2869" s="86" t="s">
        <v>16497</v>
      </c>
      <c r="C2869" t="s">
        <v>15045</v>
      </c>
      <c r="D2869">
        <v>5577.57</v>
      </c>
    </row>
    <row r="2870" spans="1:4" x14ac:dyDescent="0.25">
      <c r="A2870">
        <v>920570</v>
      </c>
      <c r="B2870" s="86" t="s">
        <v>16498</v>
      </c>
      <c r="C2870" t="s">
        <v>15045</v>
      </c>
      <c r="D2870">
        <v>5055.32</v>
      </c>
    </row>
    <row r="2871" spans="1:4" x14ac:dyDescent="0.25">
      <c r="A2871">
        <v>920571</v>
      </c>
      <c r="B2871" s="86" t="s">
        <v>16499</v>
      </c>
      <c r="C2871" t="s">
        <v>15045</v>
      </c>
      <c r="D2871">
        <v>15040.13</v>
      </c>
    </row>
    <row r="2872" spans="1:4" x14ac:dyDescent="0.25">
      <c r="A2872">
        <v>920572</v>
      </c>
      <c r="B2872" s="86" t="s">
        <v>16500</v>
      </c>
      <c r="C2872" t="s">
        <v>15045</v>
      </c>
      <c r="D2872">
        <v>12449.56</v>
      </c>
    </row>
    <row r="2873" spans="1:4" x14ac:dyDescent="0.25">
      <c r="A2873">
        <v>920573</v>
      </c>
      <c r="B2873" s="86" t="s">
        <v>16501</v>
      </c>
      <c r="C2873" t="s">
        <v>15045</v>
      </c>
      <c r="D2873">
        <v>12449.56</v>
      </c>
    </row>
    <row r="2874" spans="1:4" x14ac:dyDescent="0.25">
      <c r="A2874">
        <v>920574</v>
      </c>
      <c r="B2874" s="86" t="s">
        <v>16502</v>
      </c>
      <c r="C2874" t="s">
        <v>15045</v>
      </c>
      <c r="D2874">
        <v>11548.12</v>
      </c>
    </row>
    <row r="2875" spans="1:4" x14ac:dyDescent="0.25">
      <c r="A2875">
        <v>920575</v>
      </c>
      <c r="B2875" s="86" t="s">
        <v>16503</v>
      </c>
      <c r="C2875" t="s">
        <v>15045</v>
      </c>
      <c r="D2875">
        <v>11654.98</v>
      </c>
    </row>
    <row r="2876" spans="1:4" x14ac:dyDescent="0.25">
      <c r="A2876">
        <v>920576</v>
      </c>
      <c r="B2876" s="86" t="s">
        <v>16504</v>
      </c>
      <c r="C2876" t="s">
        <v>15045</v>
      </c>
      <c r="D2876">
        <v>12466.8</v>
      </c>
    </row>
    <row r="2877" spans="1:4" ht="30" x14ac:dyDescent="0.25">
      <c r="A2877">
        <v>920577</v>
      </c>
      <c r="B2877" s="86" t="s">
        <v>16505</v>
      </c>
      <c r="C2877" t="s">
        <v>15045</v>
      </c>
      <c r="D2877">
        <v>26946.76</v>
      </c>
    </row>
    <row r="2878" spans="1:4" x14ac:dyDescent="0.25">
      <c r="A2878">
        <v>920578</v>
      </c>
      <c r="B2878" s="86" t="s">
        <v>16506</v>
      </c>
      <c r="C2878" t="s">
        <v>15045</v>
      </c>
      <c r="D2878">
        <v>6678.95</v>
      </c>
    </row>
    <row r="2879" spans="1:4" x14ac:dyDescent="0.25">
      <c r="A2879">
        <v>920579</v>
      </c>
      <c r="B2879" s="86" t="s">
        <v>16507</v>
      </c>
      <c r="C2879" t="s">
        <v>15045</v>
      </c>
      <c r="D2879">
        <v>15038.41</v>
      </c>
    </row>
    <row r="2880" spans="1:4" x14ac:dyDescent="0.25">
      <c r="A2880">
        <v>920580</v>
      </c>
      <c r="B2880" s="86" t="s">
        <v>16508</v>
      </c>
      <c r="C2880" t="s">
        <v>15045</v>
      </c>
      <c r="D2880">
        <v>22544.69</v>
      </c>
    </row>
    <row r="2881" spans="1:4" x14ac:dyDescent="0.25">
      <c r="A2881">
        <v>920581</v>
      </c>
      <c r="B2881" s="86" t="s">
        <v>16509</v>
      </c>
      <c r="C2881" t="s">
        <v>15045</v>
      </c>
      <c r="D2881">
        <v>3147.29</v>
      </c>
    </row>
    <row r="2882" spans="1:4" x14ac:dyDescent="0.25">
      <c r="A2882">
        <v>920582</v>
      </c>
      <c r="B2882" s="86" t="s">
        <v>16510</v>
      </c>
      <c r="C2882" t="s">
        <v>15045</v>
      </c>
      <c r="D2882">
        <v>5693.57</v>
      </c>
    </row>
    <row r="2883" spans="1:4" x14ac:dyDescent="0.25">
      <c r="A2883">
        <v>920583</v>
      </c>
      <c r="B2883" s="86" t="s">
        <v>16511</v>
      </c>
      <c r="C2883" t="s">
        <v>15045</v>
      </c>
      <c r="D2883">
        <v>2335.8200000000002</v>
      </c>
    </row>
    <row r="2884" spans="1:4" x14ac:dyDescent="0.25">
      <c r="A2884">
        <v>920584</v>
      </c>
      <c r="B2884" s="86" t="s">
        <v>16512</v>
      </c>
      <c r="C2884" t="s">
        <v>15045</v>
      </c>
      <c r="D2884">
        <v>2335.8200000000002</v>
      </c>
    </row>
    <row r="2885" spans="1:4" x14ac:dyDescent="0.25">
      <c r="A2885">
        <v>920585</v>
      </c>
      <c r="B2885" s="86" t="s">
        <v>16513</v>
      </c>
      <c r="C2885" t="s">
        <v>15045</v>
      </c>
      <c r="D2885">
        <v>4379.67</v>
      </c>
    </row>
    <row r="2886" spans="1:4" x14ac:dyDescent="0.25">
      <c r="A2886">
        <v>93</v>
      </c>
      <c r="B2886" s="86" t="s">
        <v>16514</v>
      </c>
    </row>
    <row r="2887" spans="1:4" x14ac:dyDescent="0.25">
      <c r="A2887">
        <v>9302</v>
      </c>
      <c r="B2887" s="86" t="s">
        <v>16515</v>
      </c>
    </row>
    <row r="2888" spans="1:4" ht="30" x14ac:dyDescent="0.25">
      <c r="A2888">
        <v>930213</v>
      </c>
      <c r="B2888" s="86" t="s">
        <v>16516</v>
      </c>
      <c r="C2888" t="s">
        <v>225</v>
      </c>
      <c r="D2888">
        <v>1082.32</v>
      </c>
    </row>
    <row r="2889" spans="1:4" ht="30" x14ac:dyDescent="0.25">
      <c r="A2889">
        <v>930214</v>
      </c>
      <c r="B2889" s="86" t="s">
        <v>16517</v>
      </c>
      <c r="C2889" t="s">
        <v>225</v>
      </c>
      <c r="D2889">
        <v>2354.17</v>
      </c>
    </row>
    <row r="2890" spans="1:4" ht="30" x14ac:dyDescent="0.25">
      <c r="A2890">
        <v>930218</v>
      </c>
      <c r="B2890" s="86" t="s">
        <v>16518</v>
      </c>
      <c r="C2890" t="s">
        <v>225</v>
      </c>
      <c r="D2890">
        <v>960.44</v>
      </c>
    </row>
    <row r="2891" spans="1:4" ht="30" x14ac:dyDescent="0.25">
      <c r="A2891">
        <v>930219</v>
      </c>
      <c r="B2891" s="86" t="s">
        <v>16519</v>
      </c>
      <c r="C2891" t="s">
        <v>225</v>
      </c>
      <c r="D2891">
        <v>1011.78</v>
      </c>
    </row>
    <row r="2892" spans="1:4" ht="30" x14ac:dyDescent="0.25">
      <c r="A2892">
        <v>930220</v>
      </c>
      <c r="B2892" s="86" t="s">
        <v>16520</v>
      </c>
      <c r="C2892" t="s">
        <v>225</v>
      </c>
      <c r="D2892">
        <v>1183</v>
      </c>
    </row>
    <row r="2893" spans="1:4" ht="30" x14ac:dyDescent="0.25">
      <c r="A2893">
        <v>930226</v>
      </c>
      <c r="B2893" s="86" t="s">
        <v>16521</v>
      </c>
      <c r="C2893" t="s">
        <v>225</v>
      </c>
      <c r="D2893">
        <v>4563.33</v>
      </c>
    </row>
    <row r="2894" spans="1:4" ht="30" x14ac:dyDescent="0.25">
      <c r="A2894">
        <v>930235</v>
      </c>
      <c r="B2894" s="86" t="s">
        <v>16522</v>
      </c>
      <c r="C2894" t="s">
        <v>225</v>
      </c>
      <c r="D2894">
        <v>271.52</v>
      </c>
    </row>
    <row r="2895" spans="1:4" x14ac:dyDescent="0.25">
      <c r="A2895">
        <v>95</v>
      </c>
      <c r="B2895" s="86" t="s">
        <v>16523</v>
      </c>
    </row>
    <row r="2896" spans="1:4" x14ac:dyDescent="0.25">
      <c r="A2896">
        <v>9501</v>
      </c>
      <c r="B2896" s="86" t="s">
        <v>16524</v>
      </c>
    </row>
    <row r="2897" spans="1:4" x14ac:dyDescent="0.25">
      <c r="A2897">
        <v>950101</v>
      </c>
      <c r="B2897" s="86" t="s">
        <v>16525</v>
      </c>
      <c r="C2897" t="s">
        <v>547</v>
      </c>
      <c r="D2897">
        <v>2.83</v>
      </c>
    </row>
    <row r="2898" spans="1:4" x14ac:dyDescent="0.25">
      <c r="A2898">
        <v>950102</v>
      </c>
      <c r="B2898" s="86" t="s">
        <v>16526</v>
      </c>
      <c r="C2898" t="s">
        <v>547</v>
      </c>
      <c r="D2898">
        <v>8.7899999999999991</v>
      </c>
    </row>
    <row r="2900" spans="1:4" x14ac:dyDescent="0.25">
      <c r="A2900" t="s">
        <v>16527</v>
      </c>
    </row>
    <row r="2902" spans="1:4" x14ac:dyDescent="0.25">
      <c r="A2902" t="s">
        <v>15147</v>
      </c>
      <c r="B2902" s="86" t="s">
        <v>15148</v>
      </c>
      <c r="C2902" t="s">
        <v>15149</v>
      </c>
      <c r="D2902" t="s">
        <v>16528</v>
      </c>
    </row>
    <row r="2903" spans="1:4" x14ac:dyDescent="0.25">
      <c r="A2903">
        <v>8</v>
      </c>
      <c r="B2903" s="86" t="s">
        <v>16529</v>
      </c>
    </row>
    <row r="2904" spans="1:4" x14ac:dyDescent="0.25">
      <c r="A2904">
        <v>801</v>
      </c>
      <c r="B2904" s="86" t="s">
        <v>16530</v>
      </c>
    </row>
    <row r="2905" spans="1:4" x14ac:dyDescent="0.25">
      <c r="A2905">
        <v>80124</v>
      </c>
      <c r="B2905" s="86" t="s">
        <v>16531</v>
      </c>
      <c r="C2905" t="s">
        <v>571</v>
      </c>
      <c r="D2905">
        <v>101.75</v>
      </c>
    </row>
    <row r="2906" spans="1:4" x14ac:dyDescent="0.25">
      <c r="A2906" t="s">
        <v>16532</v>
      </c>
      <c r="B2906" s="86" t="s">
        <v>16531</v>
      </c>
      <c r="C2906" t="s">
        <v>1131</v>
      </c>
      <c r="D2906">
        <v>16.89</v>
      </c>
    </row>
    <row r="2907" spans="1:4" x14ac:dyDescent="0.25">
      <c r="A2907">
        <v>80125</v>
      </c>
      <c r="B2907" s="86" t="s">
        <v>16533</v>
      </c>
      <c r="C2907" t="s">
        <v>571</v>
      </c>
      <c r="D2907">
        <v>42.52</v>
      </c>
    </row>
    <row r="2908" spans="1:4" x14ac:dyDescent="0.25">
      <c r="A2908" t="s">
        <v>16534</v>
      </c>
      <c r="B2908" s="86" t="s">
        <v>16533</v>
      </c>
      <c r="C2908" t="s">
        <v>1131</v>
      </c>
      <c r="D2908">
        <v>16.89</v>
      </c>
    </row>
    <row r="2909" spans="1:4" x14ac:dyDescent="0.25">
      <c r="A2909">
        <v>80144</v>
      </c>
      <c r="B2909" s="86" t="s">
        <v>16535</v>
      </c>
      <c r="C2909" t="s">
        <v>571</v>
      </c>
      <c r="D2909">
        <v>27.07</v>
      </c>
    </row>
    <row r="2910" spans="1:4" x14ac:dyDescent="0.25">
      <c r="A2910" t="s">
        <v>16536</v>
      </c>
      <c r="B2910" s="86" t="s">
        <v>16535</v>
      </c>
      <c r="C2910" t="s">
        <v>1131</v>
      </c>
      <c r="D2910">
        <v>16.89</v>
      </c>
    </row>
    <row r="2911" spans="1:4" x14ac:dyDescent="0.25">
      <c r="A2911">
        <v>80170</v>
      </c>
      <c r="B2911" s="86" t="s">
        <v>16537</v>
      </c>
      <c r="C2911" t="s">
        <v>571</v>
      </c>
      <c r="D2911">
        <v>231.46</v>
      </c>
    </row>
    <row r="2912" spans="1:4" x14ac:dyDescent="0.25">
      <c r="A2912" t="s">
        <v>16538</v>
      </c>
      <c r="B2912" s="86" t="s">
        <v>16537</v>
      </c>
      <c r="C2912" t="s">
        <v>1131</v>
      </c>
      <c r="D2912">
        <v>13.91</v>
      </c>
    </row>
    <row r="2913" spans="1:4" x14ac:dyDescent="0.25">
      <c r="A2913">
        <v>80178</v>
      </c>
      <c r="B2913" s="86" t="s">
        <v>16539</v>
      </c>
      <c r="C2913" t="s">
        <v>571</v>
      </c>
      <c r="D2913">
        <v>140.51</v>
      </c>
    </row>
    <row r="2914" spans="1:4" x14ac:dyDescent="0.25">
      <c r="A2914" t="s">
        <v>16540</v>
      </c>
      <c r="B2914" s="86" t="s">
        <v>16539</v>
      </c>
      <c r="C2914" t="s">
        <v>1131</v>
      </c>
      <c r="D2914">
        <v>13.91</v>
      </c>
    </row>
    <row r="2915" spans="1:4" x14ac:dyDescent="0.25">
      <c r="A2915">
        <v>802</v>
      </c>
      <c r="B2915" s="86" t="s">
        <v>16541</v>
      </c>
    </row>
    <row r="2917" spans="1:4" x14ac:dyDescent="0.25">
      <c r="A2917">
        <v>80201</v>
      </c>
      <c r="B2917" s="86" t="s">
        <v>16542</v>
      </c>
      <c r="C2917" t="s">
        <v>547</v>
      </c>
      <c r="D2917">
        <v>2.25</v>
      </c>
    </row>
    <row r="2918" spans="1:4" x14ac:dyDescent="0.25">
      <c r="D2918">
        <v>0</v>
      </c>
    </row>
    <row r="2919" spans="1:4" x14ac:dyDescent="0.25">
      <c r="A2919">
        <v>80202</v>
      </c>
      <c r="B2919" s="86" t="s">
        <v>16543</v>
      </c>
      <c r="C2919" t="s">
        <v>547</v>
      </c>
      <c r="D2919">
        <v>2.25</v>
      </c>
    </row>
    <row r="2920" spans="1:4" x14ac:dyDescent="0.25">
      <c r="D2920">
        <v>0</v>
      </c>
    </row>
    <row r="2921" spans="1:4" x14ac:dyDescent="0.25">
      <c r="A2921">
        <v>80276</v>
      </c>
      <c r="B2921" s="86" t="s">
        <v>16544</v>
      </c>
      <c r="C2921" t="s">
        <v>225</v>
      </c>
      <c r="D2921">
        <v>49379</v>
      </c>
    </row>
    <row r="2922" spans="1:4" x14ac:dyDescent="0.25">
      <c r="D2922">
        <v>0</v>
      </c>
    </row>
    <row r="2923" spans="1:4" x14ac:dyDescent="0.25">
      <c r="A2923">
        <v>804</v>
      </c>
      <c r="B2923" s="86" t="s">
        <v>16545</v>
      </c>
    </row>
    <row r="2925" spans="1:4" ht="30" x14ac:dyDescent="0.25">
      <c r="A2925">
        <v>80425</v>
      </c>
      <c r="B2925" s="86" t="s">
        <v>16546</v>
      </c>
      <c r="C2925" t="s">
        <v>225</v>
      </c>
      <c r="D2925">
        <v>294.41000000000003</v>
      </c>
    </row>
    <row r="2926" spans="1:4" x14ac:dyDescent="0.25">
      <c r="D2926">
        <v>0</v>
      </c>
    </row>
    <row r="2927" spans="1:4" x14ac:dyDescent="0.25">
      <c r="A2927">
        <v>807</v>
      </c>
      <c r="B2927" s="86" t="s">
        <v>16547</v>
      </c>
    </row>
    <row r="2929" spans="1:4" ht="30" x14ac:dyDescent="0.25">
      <c r="A2929">
        <v>80716</v>
      </c>
      <c r="B2929" s="86" t="s">
        <v>16548</v>
      </c>
      <c r="C2929" t="s">
        <v>225</v>
      </c>
      <c r="D2929">
        <v>40847</v>
      </c>
    </row>
    <row r="2930" spans="1:4" x14ac:dyDescent="0.25">
      <c r="D2930">
        <v>0</v>
      </c>
    </row>
    <row r="2931" spans="1:4" x14ac:dyDescent="0.25">
      <c r="A2931">
        <v>860</v>
      </c>
      <c r="B2931" s="86" t="s">
        <v>16549</v>
      </c>
    </row>
    <row r="2933" spans="1:4" x14ac:dyDescent="0.25">
      <c r="A2933">
        <v>86030</v>
      </c>
      <c r="B2933" s="86" t="s">
        <v>16550</v>
      </c>
      <c r="C2933" t="s">
        <v>571</v>
      </c>
      <c r="D2933">
        <v>123.36</v>
      </c>
    </row>
    <row r="2934" spans="1:4" x14ac:dyDescent="0.25">
      <c r="A2934" t="s">
        <v>16551</v>
      </c>
      <c r="B2934" s="86" t="s">
        <v>16550</v>
      </c>
      <c r="C2934" t="s">
        <v>1131</v>
      </c>
      <c r="D2934">
        <v>16.89</v>
      </c>
    </row>
    <row r="2935" spans="1:4" x14ac:dyDescent="0.25">
      <c r="A2935">
        <v>86049</v>
      </c>
      <c r="B2935" s="86" t="s">
        <v>16552</v>
      </c>
      <c r="C2935" t="s">
        <v>571</v>
      </c>
      <c r="D2935">
        <v>141.06</v>
      </c>
    </row>
    <row r="2936" spans="1:4" x14ac:dyDescent="0.25">
      <c r="A2936" t="s">
        <v>16553</v>
      </c>
      <c r="B2936" s="86" t="s">
        <v>16552</v>
      </c>
      <c r="C2936" t="s">
        <v>1131</v>
      </c>
      <c r="D2936">
        <v>13.91</v>
      </c>
    </row>
    <row r="2937" spans="1:4" x14ac:dyDescent="0.25">
      <c r="A2937">
        <v>86096</v>
      </c>
      <c r="B2937" s="86" t="s">
        <v>16554</v>
      </c>
      <c r="C2937" t="s">
        <v>571</v>
      </c>
      <c r="D2937">
        <v>21.84</v>
      </c>
    </row>
    <row r="2938" spans="1:4" x14ac:dyDescent="0.25">
      <c r="A2938" t="s">
        <v>16555</v>
      </c>
      <c r="B2938" s="86" t="s">
        <v>16554</v>
      </c>
      <c r="C2938" t="s">
        <v>1131</v>
      </c>
      <c r="D2938">
        <v>11.37</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8">
    <tabColor rgb="FFFFFF00"/>
  </sheetPr>
  <dimension ref="A1:J2159"/>
  <sheetViews>
    <sheetView workbookViewId="0"/>
  </sheetViews>
  <sheetFormatPr defaultColWidth="16.85546875" defaultRowHeight="15" x14ac:dyDescent="0.25"/>
  <cols>
    <col min="1" max="1" width="9.140625"/>
    <col min="2" max="2" width="199.5703125" style="86" bestFit="1" customWidth="1"/>
    <col min="3" max="3" width="4.42578125" bestFit="1" customWidth="1"/>
    <col min="4" max="4" width="8.7109375" style="364" bestFit="1" customWidth="1"/>
    <col min="5" max="5" width="31.42578125" style="85" bestFit="1" customWidth="1"/>
    <col min="6" max="6" width="9" style="85" bestFit="1" customWidth="1"/>
    <col min="7" max="7" width="7.85546875" style="85" bestFit="1" customWidth="1"/>
    <col min="8" max="9" width="16.85546875" style="85"/>
    <col min="10" max="10" width="6.140625" style="85" bestFit="1" customWidth="1"/>
    <col min="11" max="16384" width="16.85546875" style="85"/>
  </cols>
  <sheetData>
    <row r="1" spans="1:4" ht="13.5" x14ac:dyDescent="0.25">
      <c r="A1" s="83"/>
      <c r="B1" s="105" t="s">
        <v>16556</v>
      </c>
      <c r="C1" s="83"/>
      <c r="D1" s="84"/>
    </row>
    <row r="2" spans="1:4" ht="13.5" x14ac:dyDescent="0.25">
      <c r="A2" s="83">
        <v>11013</v>
      </c>
      <c r="B2" s="83" t="s">
        <v>16557</v>
      </c>
      <c r="C2" s="83" t="s">
        <v>16558</v>
      </c>
      <c r="D2" s="84">
        <v>0.92</v>
      </c>
    </row>
    <row r="3" spans="1:4" ht="13.5" x14ac:dyDescent="0.25">
      <c r="A3" s="83">
        <v>10714</v>
      </c>
      <c r="B3" s="83" t="s">
        <v>16559</v>
      </c>
      <c r="C3" s="83" t="s">
        <v>16558</v>
      </c>
      <c r="D3" s="84">
        <v>128</v>
      </c>
    </row>
    <row r="4" spans="1:4" ht="13.5" x14ac:dyDescent="0.25">
      <c r="A4" s="83">
        <v>10186</v>
      </c>
      <c r="B4" s="83" t="s">
        <v>16560</v>
      </c>
      <c r="C4" s="83" t="s">
        <v>234</v>
      </c>
      <c r="D4" s="84">
        <v>60</v>
      </c>
    </row>
    <row r="5" spans="1:4" ht="13.5" x14ac:dyDescent="0.25">
      <c r="A5" s="83">
        <v>10645</v>
      </c>
      <c r="B5" s="83" t="s">
        <v>16561</v>
      </c>
      <c r="C5" s="83" t="s">
        <v>199</v>
      </c>
      <c r="D5" s="84">
        <v>171.1</v>
      </c>
    </row>
    <row r="6" spans="1:4" ht="13.5" x14ac:dyDescent="0.25">
      <c r="A6" s="83">
        <v>10625</v>
      </c>
      <c r="B6" s="83" t="s">
        <v>16562</v>
      </c>
      <c r="C6" s="83" t="s">
        <v>199</v>
      </c>
      <c r="D6" s="84">
        <v>103.95</v>
      </c>
    </row>
    <row r="7" spans="1:4" ht="13.5" x14ac:dyDescent="0.25">
      <c r="A7" s="83">
        <v>10133</v>
      </c>
      <c r="B7" s="83" t="s">
        <v>16563</v>
      </c>
      <c r="C7" s="83" t="s">
        <v>234</v>
      </c>
      <c r="D7" s="84">
        <v>13.07</v>
      </c>
    </row>
    <row r="8" spans="1:4" ht="13.5" x14ac:dyDescent="0.25">
      <c r="A8" s="83">
        <v>10131</v>
      </c>
      <c r="B8" s="83" t="s">
        <v>16564</v>
      </c>
      <c r="C8" s="83" t="s">
        <v>234</v>
      </c>
      <c r="D8" s="84">
        <v>13.07</v>
      </c>
    </row>
    <row r="9" spans="1:4" ht="13.5" x14ac:dyDescent="0.25">
      <c r="A9" s="83">
        <v>10132</v>
      </c>
      <c r="B9" s="83" t="s">
        <v>16565</v>
      </c>
      <c r="C9" s="83" t="s">
        <v>234</v>
      </c>
      <c r="D9" s="84">
        <v>13.07</v>
      </c>
    </row>
    <row r="10" spans="1:4" ht="13.5" x14ac:dyDescent="0.25">
      <c r="A10" s="83">
        <v>10130</v>
      </c>
      <c r="B10" s="83" t="s">
        <v>16566</v>
      </c>
      <c r="C10" s="83" t="s">
        <v>234</v>
      </c>
      <c r="D10" s="84">
        <v>11.36</v>
      </c>
    </row>
    <row r="11" spans="1:4" ht="13.5" x14ac:dyDescent="0.25">
      <c r="A11" s="83">
        <v>11570</v>
      </c>
      <c r="B11" s="83" t="s">
        <v>16567</v>
      </c>
      <c r="C11" s="83" t="s">
        <v>234</v>
      </c>
      <c r="D11" s="84">
        <v>8.86</v>
      </c>
    </row>
    <row r="12" spans="1:4" ht="13.5" x14ac:dyDescent="0.25">
      <c r="A12" s="83">
        <v>11569</v>
      </c>
      <c r="B12" s="83" t="s">
        <v>16568</v>
      </c>
      <c r="C12" s="83" t="s">
        <v>234</v>
      </c>
      <c r="D12" s="84">
        <v>9.2799999999999994</v>
      </c>
    </row>
    <row r="13" spans="1:4" ht="13.5" x14ac:dyDescent="0.25">
      <c r="A13" s="83">
        <v>10129</v>
      </c>
      <c r="B13" s="83" t="s">
        <v>16569</v>
      </c>
      <c r="C13" s="83" t="s">
        <v>234</v>
      </c>
      <c r="D13" s="84">
        <v>9.82</v>
      </c>
    </row>
    <row r="14" spans="1:4" ht="13.5" x14ac:dyDescent="0.25">
      <c r="A14" s="83">
        <v>10127</v>
      </c>
      <c r="B14" s="83" t="s">
        <v>16570</v>
      </c>
      <c r="C14" s="83" t="s">
        <v>234</v>
      </c>
      <c r="D14" s="84">
        <v>10.54</v>
      </c>
    </row>
    <row r="15" spans="1:4" ht="13.5" x14ac:dyDescent="0.25">
      <c r="A15" s="83">
        <v>10128</v>
      </c>
      <c r="B15" s="83" t="s">
        <v>16571</v>
      </c>
      <c r="C15" s="83" t="s">
        <v>234</v>
      </c>
      <c r="D15" s="84">
        <v>12.17</v>
      </c>
    </row>
    <row r="16" spans="1:4" ht="13.5" x14ac:dyDescent="0.25">
      <c r="A16" s="83">
        <v>10801</v>
      </c>
      <c r="B16" s="83" t="s">
        <v>16572</v>
      </c>
      <c r="C16" s="83" t="s">
        <v>234</v>
      </c>
      <c r="D16" s="84">
        <v>10.72</v>
      </c>
    </row>
    <row r="17" spans="1:4" ht="13.5" x14ac:dyDescent="0.25">
      <c r="A17" s="83">
        <v>10202</v>
      </c>
      <c r="B17" s="83" t="s">
        <v>16573</v>
      </c>
      <c r="C17" s="83" t="s">
        <v>234</v>
      </c>
      <c r="D17" s="84">
        <v>10.96</v>
      </c>
    </row>
    <row r="18" spans="1:4" ht="13.5" x14ac:dyDescent="0.25">
      <c r="A18" s="83">
        <v>10799</v>
      </c>
      <c r="B18" s="83" t="s">
        <v>16574</v>
      </c>
      <c r="C18" s="83" t="s">
        <v>199</v>
      </c>
      <c r="D18" s="84">
        <v>95.67</v>
      </c>
    </row>
    <row r="19" spans="1:4" ht="13.5" x14ac:dyDescent="0.25">
      <c r="A19" s="83">
        <v>10769</v>
      </c>
      <c r="B19" s="83" t="s">
        <v>16575</v>
      </c>
      <c r="C19" s="83" t="s">
        <v>16576</v>
      </c>
      <c r="D19" s="84">
        <v>46.91</v>
      </c>
    </row>
    <row r="20" spans="1:4" ht="13.5" x14ac:dyDescent="0.25">
      <c r="A20" s="83">
        <v>10770</v>
      </c>
      <c r="B20" s="83" t="s">
        <v>16577</v>
      </c>
      <c r="C20" s="83" t="s">
        <v>16576</v>
      </c>
      <c r="D20" s="84">
        <v>135.80000000000001</v>
      </c>
    </row>
    <row r="21" spans="1:4" ht="13.5" x14ac:dyDescent="0.25">
      <c r="A21" s="83">
        <v>10762</v>
      </c>
      <c r="B21" s="83" t="s">
        <v>16578</v>
      </c>
      <c r="C21" s="83" t="s">
        <v>234</v>
      </c>
      <c r="D21" s="84">
        <v>85.99</v>
      </c>
    </row>
    <row r="22" spans="1:4" ht="13.5" x14ac:dyDescent="0.25">
      <c r="A22" s="83">
        <v>10574</v>
      </c>
      <c r="B22" s="83" t="s">
        <v>16579</v>
      </c>
      <c r="C22" s="83" t="s">
        <v>234</v>
      </c>
      <c r="D22" s="84">
        <v>2.4300000000000002</v>
      </c>
    </row>
    <row r="23" spans="1:4" ht="13.5" x14ac:dyDescent="0.25">
      <c r="A23" s="83">
        <v>10557</v>
      </c>
      <c r="B23" s="83" t="s">
        <v>16580</v>
      </c>
      <c r="C23" s="83" t="s">
        <v>221</v>
      </c>
      <c r="D23" s="84">
        <v>7.69</v>
      </c>
    </row>
    <row r="24" spans="1:4" ht="13.5" x14ac:dyDescent="0.25">
      <c r="A24" s="83">
        <v>10785</v>
      </c>
      <c r="B24" s="83" t="s">
        <v>16581</v>
      </c>
      <c r="C24" s="83" t="s">
        <v>16582</v>
      </c>
      <c r="D24" s="84">
        <v>14.17</v>
      </c>
    </row>
    <row r="25" spans="1:4" ht="13.5" x14ac:dyDescent="0.25">
      <c r="A25" s="83">
        <v>10035</v>
      </c>
      <c r="B25" s="83" t="s">
        <v>16583</v>
      </c>
      <c r="C25" s="83" t="s">
        <v>16582</v>
      </c>
      <c r="D25" s="84">
        <v>5.77</v>
      </c>
    </row>
    <row r="26" spans="1:4" ht="13.5" x14ac:dyDescent="0.25">
      <c r="A26" s="83">
        <v>102064</v>
      </c>
      <c r="B26" s="83" t="s">
        <v>16584</v>
      </c>
      <c r="C26" s="83" t="s">
        <v>16585</v>
      </c>
      <c r="D26" s="84">
        <v>96.6</v>
      </c>
    </row>
    <row r="27" spans="1:4" ht="13.5" x14ac:dyDescent="0.25">
      <c r="A27" s="83">
        <v>10591</v>
      </c>
      <c r="B27" s="83" t="s">
        <v>16586</v>
      </c>
      <c r="C27" s="83" t="s">
        <v>16585</v>
      </c>
      <c r="D27" s="84">
        <v>370</v>
      </c>
    </row>
    <row r="28" spans="1:4" ht="13.5" x14ac:dyDescent="0.25">
      <c r="A28" s="83">
        <v>10634</v>
      </c>
      <c r="B28" s="83" t="s">
        <v>16587</v>
      </c>
      <c r="C28" s="83" t="s">
        <v>16585</v>
      </c>
      <c r="D28" s="84">
        <v>130</v>
      </c>
    </row>
    <row r="29" spans="1:4" ht="13.5" x14ac:dyDescent="0.25">
      <c r="A29" s="83">
        <v>10579</v>
      </c>
      <c r="B29" s="83" t="s">
        <v>16588</v>
      </c>
      <c r="C29" s="83" t="s">
        <v>16589</v>
      </c>
      <c r="D29" s="84">
        <v>42.1</v>
      </c>
    </row>
    <row r="30" spans="1:4" ht="13.5" x14ac:dyDescent="0.25">
      <c r="A30" s="83">
        <v>11490</v>
      </c>
      <c r="B30" s="83" t="s">
        <v>16590</v>
      </c>
      <c r="C30" s="83" t="s">
        <v>16585</v>
      </c>
      <c r="D30" s="84">
        <v>5015.07</v>
      </c>
    </row>
    <row r="31" spans="1:4" ht="13.5" x14ac:dyDescent="0.25">
      <c r="A31" s="83">
        <v>10587</v>
      </c>
      <c r="B31" s="83" t="s">
        <v>16591</v>
      </c>
      <c r="C31" s="83" t="s">
        <v>16585</v>
      </c>
      <c r="D31" s="84">
        <v>2920.3</v>
      </c>
    </row>
    <row r="32" spans="1:4" ht="13.5" x14ac:dyDescent="0.25">
      <c r="A32" s="83">
        <v>10589</v>
      </c>
      <c r="B32" s="83" t="s">
        <v>16592</v>
      </c>
      <c r="C32" s="83" t="s">
        <v>16585</v>
      </c>
      <c r="D32" s="84">
        <v>6049.15</v>
      </c>
    </row>
    <row r="33" spans="1:4" ht="13.5" x14ac:dyDescent="0.25">
      <c r="A33" s="83">
        <v>10590</v>
      </c>
      <c r="B33" s="83" t="s">
        <v>16593</v>
      </c>
      <c r="C33" s="83" t="s">
        <v>16585</v>
      </c>
      <c r="D33" s="84">
        <v>3790.69</v>
      </c>
    </row>
    <row r="34" spans="1:4" ht="13.5" x14ac:dyDescent="0.25">
      <c r="A34" s="83">
        <v>10588</v>
      </c>
      <c r="B34" s="83" t="s">
        <v>16594</v>
      </c>
      <c r="C34" s="83" t="s">
        <v>16585</v>
      </c>
      <c r="D34" s="84">
        <v>4233.1099999999997</v>
      </c>
    </row>
    <row r="35" spans="1:4" ht="13.5" x14ac:dyDescent="0.25">
      <c r="A35" s="83">
        <v>10582</v>
      </c>
      <c r="B35" s="83" t="s">
        <v>16595</v>
      </c>
      <c r="C35" s="83" t="s">
        <v>16596</v>
      </c>
      <c r="D35" s="84">
        <v>523.83000000000004</v>
      </c>
    </row>
    <row r="36" spans="1:4" ht="13.5" x14ac:dyDescent="0.25">
      <c r="A36" s="83">
        <v>10580</v>
      </c>
      <c r="B36" s="83" t="s">
        <v>16597</v>
      </c>
      <c r="C36" s="83" t="s">
        <v>16585</v>
      </c>
      <c r="D36" s="84">
        <v>1837.56</v>
      </c>
    </row>
    <row r="37" spans="1:4" ht="13.5" x14ac:dyDescent="0.25">
      <c r="A37" s="83">
        <v>10586</v>
      </c>
      <c r="B37" s="83" t="s">
        <v>16598</v>
      </c>
      <c r="C37" s="83" t="s">
        <v>16585</v>
      </c>
      <c r="D37" s="84">
        <v>7511.24</v>
      </c>
    </row>
    <row r="38" spans="1:4" ht="13.5" x14ac:dyDescent="0.25">
      <c r="A38" s="83">
        <v>10585</v>
      </c>
      <c r="B38" s="83" t="s">
        <v>16599</v>
      </c>
      <c r="C38" s="83" t="s">
        <v>16585</v>
      </c>
      <c r="D38" s="84">
        <v>3067.94</v>
      </c>
    </row>
    <row r="39" spans="1:4" ht="13.5" x14ac:dyDescent="0.25">
      <c r="A39" s="83">
        <v>10592</v>
      </c>
      <c r="B39" s="83" t="s">
        <v>16600</v>
      </c>
      <c r="C39" s="83" t="s">
        <v>16585</v>
      </c>
      <c r="D39" s="84">
        <v>400</v>
      </c>
    </row>
    <row r="40" spans="1:4" ht="13.5" x14ac:dyDescent="0.25">
      <c r="A40" s="83">
        <v>10662</v>
      </c>
      <c r="B40" s="83" t="s">
        <v>16601</v>
      </c>
      <c r="C40" s="83" t="s">
        <v>16558</v>
      </c>
      <c r="D40" s="84">
        <v>7.76</v>
      </c>
    </row>
    <row r="41" spans="1:4" ht="13.5" x14ac:dyDescent="0.25">
      <c r="A41" s="83">
        <v>10659</v>
      </c>
      <c r="B41" s="83" t="s">
        <v>16602</v>
      </c>
      <c r="C41" s="83" t="s">
        <v>16558</v>
      </c>
      <c r="D41" s="84">
        <v>9.2799999999999994</v>
      </c>
    </row>
    <row r="42" spans="1:4" ht="13.5" x14ac:dyDescent="0.25">
      <c r="A42" s="83">
        <v>10650</v>
      </c>
      <c r="B42" s="83" t="s">
        <v>16603</v>
      </c>
      <c r="C42" s="83" t="s">
        <v>16558</v>
      </c>
      <c r="D42" s="84">
        <v>58.06</v>
      </c>
    </row>
    <row r="43" spans="1:4" ht="13.5" x14ac:dyDescent="0.25">
      <c r="A43" s="83">
        <v>10675</v>
      </c>
      <c r="B43" s="83" t="s">
        <v>16604</v>
      </c>
      <c r="C43" s="83" t="s">
        <v>16558</v>
      </c>
      <c r="D43" s="84">
        <v>2412.6</v>
      </c>
    </row>
    <row r="44" spans="1:4" ht="13.5" x14ac:dyDescent="0.25">
      <c r="A44" s="83">
        <v>10676</v>
      </c>
      <c r="B44" s="83" t="s">
        <v>16605</v>
      </c>
      <c r="C44" s="83" t="s">
        <v>16558</v>
      </c>
      <c r="D44" s="84">
        <v>3021.84</v>
      </c>
    </row>
    <row r="45" spans="1:4" ht="13.5" x14ac:dyDescent="0.25">
      <c r="A45" s="83">
        <v>10677</v>
      </c>
      <c r="B45" s="83" t="s">
        <v>16606</v>
      </c>
      <c r="C45" s="83" t="s">
        <v>16558</v>
      </c>
      <c r="D45" s="84">
        <v>4094.11</v>
      </c>
    </row>
    <row r="46" spans="1:4" ht="13.5" x14ac:dyDescent="0.25">
      <c r="A46" s="83">
        <v>10243</v>
      </c>
      <c r="B46" s="83" t="s">
        <v>16607</v>
      </c>
      <c r="C46" s="83" t="s">
        <v>16558</v>
      </c>
      <c r="D46" s="84">
        <v>453.58</v>
      </c>
    </row>
    <row r="47" spans="1:4" ht="13.5" x14ac:dyDescent="0.25">
      <c r="A47" s="83">
        <v>10670</v>
      </c>
      <c r="B47" s="83" t="s">
        <v>16608</v>
      </c>
      <c r="C47" s="83" t="s">
        <v>199</v>
      </c>
      <c r="D47" s="84">
        <v>4855.67</v>
      </c>
    </row>
    <row r="48" spans="1:4" ht="13.5" x14ac:dyDescent="0.25">
      <c r="A48" s="83">
        <v>10857</v>
      </c>
      <c r="B48" s="83" t="s">
        <v>16609</v>
      </c>
      <c r="C48" s="83" t="s">
        <v>16558</v>
      </c>
      <c r="D48" s="84">
        <v>533.5</v>
      </c>
    </row>
    <row r="49" spans="1:4" ht="13.5" x14ac:dyDescent="0.25">
      <c r="A49" s="83">
        <v>10367</v>
      </c>
      <c r="B49" s="83" t="s">
        <v>16610</v>
      </c>
      <c r="C49" s="83" t="s">
        <v>16611</v>
      </c>
      <c r="D49" s="84">
        <v>213.88</v>
      </c>
    </row>
    <row r="50" spans="1:4" ht="13.5" x14ac:dyDescent="0.25">
      <c r="A50" s="83">
        <v>11571</v>
      </c>
      <c r="B50" s="83" t="s">
        <v>16612</v>
      </c>
      <c r="C50" s="83" t="s">
        <v>16558</v>
      </c>
      <c r="D50" s="84">
        <v>1159.18</v>
      </c>
    </row>
    <row r="51" spans="1:4" ht="13.5" x14ac:dyDescent="0.25">
      <c r="A51" s="83">
        <v>10140</v>
      </c>
      <c r="B51" s="83" t="s">
        <v>16613</v>
      </c>
      <c r="C51" s="83" t="s">
        <v>16614</v>
      </c>
      <c r="D51" s="84">
        <v>442.65</v>
      </c>
    </row>
    <row r="52" spans="1:4" ht="13.5" x14ac:dyDescent="0.25">
      <c r="A52" s="83">
        <v>10626</v>
      </c>
      <c r="B52" s="83" t="s">
        <v>16615</v>
      </c>
      <c r="C52" s="83" t="s">
        <v>234</v>
      </c>
      <c r="D52" s="84">
        <v>35.35</v>
      </c>
    </row>
    <row r="53" spans="1:4" ht="13.5" x14ac:dyDescent="0.25">
      <c r="A53" s="83">
        <v>10639</v>
      </c>
      <c r="B53" s="83" t="s">
        <v>16616</v>
      </c>
      <c r="C53" s="83" t="s">
        <v>234</v>
      </c>
      <c r="D53" s="84">
        <v>16.47</v>
      </c>
    </row>
    <row r="54" spans="1:4" ht="13.5" x14ac:dyDescent="0.25">
      <c r="A54" s="83">
        <v>10640</v>
      </c>
      <c r="B54" s="83" t="s">
        <v>16617</v>
      </c>
      <c r="C54" s="83" t="s">
        <v>234</v>
      </c>
      <c r="D54" s="84">
        <v>30.43</v>
      </c>
    </row>
    <row r="55" spans="1:4" ht="13.5" x14ac:dyDescent="0.25">
      <c r="A55" s="83">
        <v>10641</v>
      </c>
      <c r="B55" s="83" t="s">
        <v>16618</v>
      </c>
      <c r="C55" s="83" t="s">
        <v>234</v>
      </c>
      <c r="D55" s="84">
        <v>20.71</v>
      </c>
    </row>
    <row r="56" spans="1:4" ht="13.5" x14ac:dyDescent="0.25">
      <c r="A56" s="83">
        <v>10138</v>
      </c>
      <c r="B56" s="83" t="s">
        <v>16619</v>
      </c>
      <c r="C56" s="83" t="s">
        <v>16614</v>
      </c>
      <c r="D56" s="84">
        <v>1622.25</v>
      </c>
    </row>
    <row r="57" spans="1:4" ht="13.5" x14ac:dyDescent="0.25">
      <c r="A57" s="83">
        <v>10134</v>
      </c>
      <c r="B57" s="83" t="s">
        <v>16620</v>
      </c>
      <c r="C57" s="83" t="s">
        <v>234</v>
      </c>
      <c r="D57" s="84">
        <v>30.43</v>
      </c>
    </row>
    <row r="58" spans="1:4" ht="13.5" x14ac:dyDescent="0.25">
      <c r="A58" s="83">
        <v>10112</v>
      </c>
      <c r="B58" s="83" t="s">
        <v>16621</v>
      </c>
      <c r="C58" s="83" t="s">
        <v>221</v>
      </c>
      <c r="D58" s="84">
        <v>78</v>
      </c>
    </row>
    <row r="59" spans="1:4" ht="13.5" x14ac:dyDescent="0.25">
      <c r="A59" s="83">
        <v>10109</v>
      </c>
      <c r="B59" s="83" t="s">
        <v>16622</v>
      </c>
      <c r="C59" s="83" t="s">
        <v>221</v>
      </c>
      <c r="D59" s="84">
        <v>61.63</v>
      </c>
    </row>
    <row r="60" spans="1:4" ht="13.5" x14ac:dyDescent="0.25">
      <c r="A60" s="83">
        <v>10107</v>
      </c>
      <c r="B60" s="83" t="s">
        <v>16623</v>
      </c>
      <c r="C60" s="83" t="s">
        <v>221</v>
      </c>
      <c r="D60" s="84">
        <v>78</v>
      </c>
    </row>
    <row r="61" spans="1:4" ht="13.5" x14ac:dyDescent="0.25">
      <c r="A61" s="83">
        <v>10110</v>
      </c>
      <c r="B61" s="83" t="s">
        <v>16624</v>
      </c>
      <c r="C61" s="83" t="s">
        <v>221</v>
      </c>
      <c r="D61" s="84">
        <v>60.84</v>
      </c>
    </row>
    <row r="62" spans="1:4" ht="13.5" x14ac:dyDescent="0.25">
      <c r="A62" s="83">
        <v>10111</v>
      </c>
      <c r="B62" s="83" t="s">
        <v>16625</v>
      </c>
      <c r="C62" s="83" t="s">
        <v>221</v>
      </c>
      <c r="D62" s="84">
        <v>50</v>
      </c>
    </row>
    <row r="63" spans="1:4" ht="13.5" x14ac:dyDescent="0.25">
      <c r="A63" s="83">
        <v>10657</v>
      </c>
      <c r="B63" s="83" t="s">
        <v>16626</v>
      </c>
      <c r="C63" s="83" t="s">
        <v>234</v>
      </c>
      <c r="D63" s="84">
        <v>8.31</v>
      </c>
    </row>
    <row r="64" spans="1:4" ht="13.5" x14ac:dyDescent="0.25">
      <c r="A64" s="83">
        <v>10737</v>
      </c>
      <c r="B64" s="83" t="s">
        <v>16627</v>
      </c>
      <c r="C64" s="83" t="s">
        <v>234</v>
      </c>
      <c r="D64" s="84">
        <v>3.61</v>
      </c>
    </row>
    <row r="65" spans="1:4" ht="13.5" x14ac:dyDescent="0.25">
      <c r="A65" s="83">
        <v>10564</v>
      </c>
      <c r="B65" s="83" t="s">
        <v>16628</v>
      </c>
      <c r="C65" s="83" t="s">
        <v>221</v>
      </c>
      <c r="D65" s="84">
        <v>33.94</v>
      </c>
    </row>
    <row r="66" spans="1:4" ht="13.5" x14ac:dyDescent="0.25">
      <c r="A66" s="83">
        <v>102070</v>
      </c>
      <c r="B66" s="83" t="s">
        <v>16629</v>
      </c>
      <c r="C66" s="83" t="s">
        <v>16558</v>
      </c>
      <c r="D66" s="84">
        <v>19.96</v>
      </c>
    </row>
    <row r="67" spans="1:4" ht="13.5" x14ac:dyDescent="0.25">
      <c r="A67" s="83">
        <v>10605</v>
      </c>
      <c r="B67" s="83" t="s">
        <v>16630</v>
      </c>
      <c r="C67" s="83" t="s">
        <v>199</v>
      </c>
      <c r="D67" s="84">
        <v>10650</v>
      </c>
    </row>
    <row r="68" spans="1:4" ht="13.5" x14ac:dyDescent="0.25">
      <c r="A68" s="83">
        <v>10606</v>
      </c>
      <c r="B68" s="83" t="s">
        <v>16631</v>
      </c>
      <c r="C68" s="83" t="s">
        <v>199</v>
      </c>
      <c r="D68" s="84">
        <v>12004</v>
      </c>
    </row>
    <row r="69" spans="1:4" ht="13.5" x14ac:dyDescent="0.25">
      <c r="A69" s="83">
        <v>10607</v>
      </c>
      <c r="B69" s="83" t="s">
        <v>16632</v>
      </c>
      <c r="C69" s="83" t="s">
        <v>199</v>
      </c>
      <c r="D69" s="84">
        <v>13990</v>
      </c>
    </row>
    <row r="70" spans="1:4" ht="13.5" x14ac:dyDescent="0.25">
      <c r="A70" s="83">
        <v>10608</v>
      </c>
      <c r="B70" s="83" t="s">
        <v>16633</v>
      </c>
      <c r="C70" s="83" t="s">
        <v>199</v>
      </c>
      <c r="D70" s="84">
        <v>17600</v>
      </c>
    </row>
    <row r="71" spans="1:4" ht="13.5" x14ac:dyDescent="0.25">
      <c r="A71" s="83">
        <v>10609</v>
      </c>
      <c r="B71" s="83" t="s">
        <v>16634</v>
      </c>
      <c r="C71" s="83" t="s">
        <v>199</v>
      </c>
      <c r="D71" s="84">
        <v>19586</v>
      </c>
    </row>
    <row r="72" spans="1:4" ht="13.5" x14ac:dyDescent="0.25">
      <c r="A72" s="83">
        <v>10610</v>
      </c>
      <c r="B72" s="83" t="s">
        <v>16635</v>
      </c>
      <c r="C72" s="83" t="s">
        <v>199</v>
      </c>
      <c r="D72" s="84">
        <v>21120</v>
      </c>
    </row>
    <row r="73" spans="1:4" ht="13.5" x14ac:dyDescent="0.25">
      <c r="A73" s="83">
        <v>10611</v>
      </c>
      <c r="B73" s="83" t="s">
        <v>16636</v>
      </c>
      <c r="C73" s="83" t="s">
        <v>199</v>
      </c>
      <c r="D73" s="84">
        <v>27848</v>
      </c>
    </row>
    <row r="74" spans="1:4" ht="13.5" x14ac:dyDescent="0.25">
      <c r="A74" s="83">
        <v>10597</v>
      </c>
      <c r="B74" s="83" t="s">
        <v>16637</v>
      </c>
      <c r="C74" s="83" t="s">
        <v>199</v>
      </c>
      <c r="D74" s="84">
        <v>5325</v>
      </c>
    </row>
    <row r="75" spans="1:4" ht="13.5" x14ac:dyDescent="0.25">
      <c r="A75" s="83">
        <v>10598</v>
      </c>
      <c r="B75" s="83" t="s">
        <v>16638</v>
      </c>
      <c r="C75" s="83" t="s">
        <v>199</v>
      </c>
      <c r="D75" s="84">
        <v>6002</v>
      </c>
    </row>
    <row r="76" spans="1:4" ht="13.5" x14ac:dyDescent="0.25">
      <c r="A76" s="83">
        <v>10599</v>
      </c>
      <c r="B76" s="83" t="s">
        <v>16639</v>
      </c>
      <c r="C76" s="83" t="s">
        <v>199</v>
      </c>
      <c r="D76" s="84">
        <v>6995</v>
      </c>
    </row>
    <row r="77" spans="1:4" ht="13.5" x14ac:dyDescent="0.25">
      <c r="A77" s="83">
        <v>10600</v>
      </c>
      <c r="B77" s="83" t="s">
        <v>16640</v>
      </c>
      <c r="C77" s="83" t="s">
        <v>199</v>
      </c>
      <c r="D77" s="84">
        <v>8800</v>
      </c>
    </row>
    <row r="78" spans="1:4" ht="13.5" x14ac:dyDescent="0.25">
      <c r="A78" s="83">
        <v>10601</v>
      </c>
      <c r="B78" s="83" t="s">
        <v>16641</v>
      </c>
      <c r="C78" s="83" t="s">
        <v>199</v>
      </c>
      <c r="D78" s="84">
        <v>9763</v>
      </c>
    </row>
    <row r="79" spans="1:4" ht="13.5" x14ac:dyDescent="0.25">
      <c r="A79" s="83">
        <v>10602</v>
      </c>
      <c r="B79" s="83" t="s">
        <v>16642</v>
      </c>
      <c r="C79" s="83" t="s">
        <v>199</v>
      </c>
      <c r="D79" s="84">
        <v>10560</v>
      </c>
    </row>
    <row r="80" spans="1:4" ht="13.5" x14ac:dyDescent="0.25">
      <c r="A80" s="83">
        <v>10603</v>
      </c>
      <c r="B80" s="83" t="s">
        <v>16643</v>
      </c>
      <c r="C80" s="83" t="s">
        <v>199</v>
      </c>
      <c r="D80" s="84">
        <v>13924</v>
      </c>
    </row>
    <row r="81" spans="1:4" ht="13.5" x14ac:dyDescent="0.25">
      <c r="A81" s="83">
        <v>10604</v>
      </c>
      <c r="B81" s="83" t="s">
        <v>16644</v>
      </c>
      <c r="C81" s="83" t="s">
        <v>199</v>
      </c>
      <c r="D81" s="84">
        <v>13223</v>
      </c>
    </row>
    <row r="82" spans="1:4" ht="13.5" x14ac:dyDescent="0.25">
      <c r="A82" s="83">
        <v>11266</v>
      </c>
      <c r="B82" s="83" t="s">
        <v>16645</v>
      </c>
      <c r="C82" s="83" t="s">
        <v>199</v>
      </c>
      <c r="D82" s="84">
        <v>29244</v>
      </c>
    </row>
    <row r="83" spans="1:4" ht="13.5" x14ac:dyDescent="0.25">
      <c r="A83" s="83">
        <v>11265</v>
      </c>
      <c r="B83" s="83" t="s">
        <v>16646</v>
      </c>
      <c r="C83" s="83" t="s">
        <v>199</v>
      </c>
      <c r="D83" s="84">
        <v>14622</v>
      </c>
    </row>
    <row r="84" spans="1:4" ht="13.5" x14ac:dyDescent="0.25">
      <c r="A84" s="83">
        <v>11012</v>
      </c>
      <c r="B84" s="83" t="s">
        <v>16647</v>
      </c>
      <c r="C84" s="83" t="s">
        <v>16558</v>
      </c>
      <c r="D84" s="84">
        <v>0.63</v>
      </c>
    </row>
    <row r="85" spans="1:4" ht="13.5" x14ac:dyDescent="0.25">
      <c r="A85" s="83">
        <v>10203</v>
      </c>
      <c r="B85" s="83" t="s">
        <v>16648</v>
      </c>
      <c r="C85" s="83" t="s">
        <v>199</v>
      </c>
      <c r="D85" s="84">
        <v>57.67</v>
      </c>
    </row>
    <row r="86" spans="1:4" ht="13.5" x14ac:dyDescent="0.25">
      <c r="A86" s="83">
        <v>10647</v>
      </c>
      <c r="B86" s="83" t="s">
        <v>16649</v>
      </c>
      <c r="C86" s="83" t="s">
        <v>199</v>
      </c>
      <c r="D86" s="84">
        <v>61.9</v>
      </c>
    </row>
    <row r="87" spans="1:4" ht="13.5" x14ac:dyDescent="0.25">
      <c r="A87" s="83">
        <v>10627</v>
      </c>
      <c r="B87" s="83" t="s">
        <v>16650</v>
      </c>
      <c r="C87" s="83" t="s">
        <v>199</v>
      </c>
      <c r="D87" s="84">
        <v>8.69</v>
      </c>
    </row>
    <row r="88" spans="1:4" ht="13.5" x14ac:dyDescent="0.25">
      <c r="A88" s="83">
        <v>10745</v>
      </c>
      <c r="B88" s="83" t="s">
        <v>16651</v>
      </c>
      <c r="C88" s="83" t="s">
        <v>16558</v>
      </c>
      <c r="D88" s="84">
        <v>6.25</v>
      </c>
    </row>
    <row r="89" spans="1:4" ht="13.5" x14ac:dyDescent="0.25">
      <c r="A89" s="83">
        <v>10118</v>
      </c>
      <c r="B89" s="83" t="s">
        <v>16652</v>
      </c>
      <c r="C89" s="83" t="s">
        <v>221</v>
      </c>
      <c r="D89" s="84">
        <v>66.97</v>
      </c>
    </row>
    <row r="90" spans="1:4" ht="13.5" x14ac:dyDescent="0.25">
      <c r="A90" s="83">
        <v>100493</v>
      </c>
      <c r="B90" s="83" t="s">
        <v>16653</v>
      </c>
      <c r="C90" s="83" t="s">
        <v>16558</v>
      </c>
      <c r="D90" s="84">
        <v>3.57</v>
      </c>
    </row>
    <row r="91" spans="1:4" ht="13.5" x14ac:dyDescent="0.25">
      <c r="A91" s="83">
        <v>10271</v>
      </c>
      <c r="B91" s="83" t="s">
        <v>16654</v>
      </c>
      <c r="C91" s="83" t="s">
        <v>16558</v>
      </c>
      <c r="D91" s="84">
        <v>2.08</v>
      </c>
    </row>
    <row r="92" spans="1:4" ht="13.5" x14ac:dyDescent="0.25">
      <c r="A92" s="83">
        <v>10272</v>
      </c>
      <c r="B92" s="83" t="s">
        <v>16655</v>
      </c>
      <c r="C92" s="83" t="s">
        <v>16558</v>
      </c>
      <c r="D92" s="84">
        <v>2.74</v>
      </c>
    </row>
    <row r="93" spans="1:4" ht="13.5" x14ac:dyDescent="0.25">
      <c r="A93" s="83">
        <v>10273</v>
      </c>
      <c r="B93" s="83" t="s">
        <v>16656</v>
      </c>
      <c r="C93" s="83" t="s">
        <v>16558</v>
      </c>
      <c r="D93" s="84">
        <v>3.75</v>
      </c>
    </row>
    <row r="94" spans="1:4" ht="13.5" x14ac:dyDescent="0.25">
      <c r="A94" s="83">
        <v>10619</v>
      </c>
      <c r="B94" s="83" t="s">
        <v>16657</v>
      </c>
      <c r="C94" s="83" t="s">
        <v>16558</v>
      </c>
      <c r="D94" s="84">
        <v>4.6399999999999997</v>
      </c>
    </row>
    <row r="95" spans="1:4" ht="13.5" x14ac:dyDescent="0.25">
      <c r="A95" s="83">
        <v>10266</v>
      </c>
      <c r="B95" s="83" t="s">
        <v>16658</v>
      </c>
      <c r="C95" s="83" t="s">
        <v>182</v>
      </c>
      <c r="D95" s="84">
        <v>42.76</v>
      </c>
    </row>
    <row r="96" spans="1:4" ht="13.5" x14ac:dyDescent="0.25">
      <c r="A96" s="83">
        <v>10296</v>
      </c>
      <c r="B96" s="83" t="s">
        <v>16659</v>
      </c>
      <c r="C96" s="83" t="s">
        <v>182</v>
      </c>
      <c r="D96" s="84">
        <v>48.52</v>
      </c>
    </row>
    <row r="97" spans="1:4" ht="13.5" x14ac:dyDescent="0.25">
      <c r="A97" s="83">
        <v>10267</v>
      </c>
      <c r="B97" s="83" t="s">
        <v>16660</v>
      </c>
      <c r="C97" s="83" t="s">
        <v>182</v>
      </c>
      <c r="D97" s="84">
        <v>58.22</v>
      </c>
    </row>
    <row r="98" spans="1:4" ht="13.5" x14ac:dyDescent="0.25">
      <c r="A98" s="83">
        <v>10268</v>
      </c>
      <c r="B98" s="83" t="s">
        <v>16661</v>
      </c>
      <c r="C98" s="83" t="s">
        <v>182</v>
      </c>
      <c r="D98" s="84">
        <v>63.77</v>
      </c>
    </row>
    <row r="99" spans="1:4" ht="13.5" x14ac:dyDescent="0.25">
      <c r="A99" s="83">
        <v>10748</v>
      </c>
      <c r="B99" s="83" t="s">
        <v>16662</v>
      </c>
      <c r="C99" s="83" t="s">
        <v>16558</v>
      </c>
      <c r="D99" s="84">
        <v>3.41</v>
      </c>
    </row>
    <row r="100" spans="1:4" ht="13.5" x14ac:dyDescent="0.25">
      <c r="A100" s="83">
        <v>10097</v>
      </c>
      <c r="B100" s="83" t="s">
        <v>16663</v>
      </c>
      <c r="C100" s="83" t="s">
        <v>221</v>
      </c>
      <c r="D100" s="84">
        <v>31.67</v>
      </c>
    </row>
    <row r="101" spans="1:4" ht="13.5" x14ac:dyDescent="0.25">
      <c r="A101" s="83">
        <v>10553</v>
      </c>
      <c r="B101" s="83" t="s">
        <v>16664</v>
      </c>
      <c r="C101" s="83" t="s">
        <v>6</v>
      </c>
      <c r="D101" s="84">
        <v>0</v>
      </c>
    </row>
    <row r="102" spans="1:4" ht="13.5" x14ac:dyDescent="0.25">
      <c r="A102" s="83">
        <v>10855</v>
      </c>
      <c r="B102" s="83" t="s">
        <v>16665</v>
      </c>
      <c r="C102" s="83" t="s">
        <v>16558</v>
      </c>
      <c r="D102" s="84">
        <v>2434.67</v>
      </c>
    </row>
    <row r="103" spans="1:4" ht="13.5" x14ac:dyDescent="0.25">
      <c r="A103" s="83">
        <v>10713</v>
      </c>
      <c r="B103" s="83" t="s">
        <v>16666</v>
      </c>
      <c r="C103" s="83" t="s">
        <v>16558</v>
      </c>
      <c r="D103" s="84">
        <v>2448</v>
      </c>
    </row>
    <row r="104" spans="1:4" ht="13.5" x14ac:dyDescent="0.25">
      <c r="A104" s="83">
        <v>10119</v>
      </c>
      <c r="B104" s="83" t="s">
        <v>16667</v>
      </c>
      <c r="C104" s="83" t="s">
        <v>221</v>
      </c>
      <c r="D104" s="84">
        <v>72</v>
      </c>
    </row>
    <row r="105" spans="1:4" ht="13.5" x14ac:dyDescent="0.25">
      <c r="A105" s="83">
        <v>10113</v>
      </c>
      <c r="B105" s="83" t="s">
        <v>16668</v>
      </c>
      <c r="C105" s="83" t="s">
        <v>221</v>
      </c>
      <c r="D105" s="84">
        <v>110.37</v>
      </c>
    </row>
    <row r="106" spans="1:4" ht="13.5" x14ac:dyDescent="0.25">
      <c r="A106" s="83">
        <v>10114</v>
      </c>
      <c r="B106" s="83" t="s">
        <v>16669</v>
      </c>
      <c r="C106" s="83" t="s">
        <v>221</v>
      </c>
      <c r="D106" s="84">
        <v>87.39</v>
      </c>
    </row>
    <row r="107" spans="1:4" ht="13.5" x14ac:dyDescent="0.25">
      <c r="A107" s="83">
        <v>10115</v>
      </c>
      <c r="B107" s="83" t="s">
        <v>16670</v>
      </c>
      <c r="C107" s="83" t="s">
        <v>221</v>
      </c>
      <c r="D107" s="84">
        <v>83.19</v>
      </c>
    </row>
    <row r="108" spans="1:4" ht="13.5" x14ac:dyDescent="0.25">
      <c r="A108" s="83">
        <v>10116</v>
      </c>
      <c r="B108" s="83" t="s">
        <v>16671</v>
      </c>
      <c r="C108" s="83" t="s">
        <v>221</v>
      </c>
      <c r="D108" s="84">
        <v>81.72</v>
      </c>
    </row>
    <row r="109" spans="1:4" ht="13.5" x14ac:dyDescent="0.25">
      <c r="A109" s="83">
        <v>10117</v>
      </c>
      <c r="B109" s="83" t="s">
        <v>16672</v>
      </c>
      <c r="C109" s="83" t="s">
        <v>221</v>
      </c>
      <c r="D109" s="84">
        <v>81.72</v>
      </c>
    </row>
    <row r="110" spans="1:4" ht="13.5" x14ac:dyDescent="0.25">
      <c r="A110" s="83">
        <v>10047</v>
      </c>
      <c r="B110" s="83" t="s">
        <v>16673</v>
      </c>
      <c r="C110" s="83" t="s">
        <v>16558</v>
      </c>
      <c r="D110" s="84">
        <v>521.42999999999995</v>
      </c>
    </row>
    <row r="111" spans="1:4" ht="13.5" x14ac:dyDescent="0.25">
      <c r="A111" s="83">
        <v>10048</v>
      </c>
      <c r="B111" s="83" t="s">
        <v>16674</v>
      </c>
      <c r="C111" s="83" t="s">
        <v>16558</v>
      </c>
      <c r="D111" s="84">
        <v>542.24</v>
      </c>
    </row>
    <row r="112" spans="1:4" ht="13.5" x14ac:dyDescent="0.25">
      <c r="A112" s="83">
        <v>10049</v>
      </c>
      <c r="B112" s="83" t="s">
        <v>16675</v>
      </c>
      <c r="C112" s="83" t="s">
        <v>16558</v>
      </c>
      <c r="D112" s="84">
        <v>625.59</v>
      </c>
    </row>
    <row r="113" spans="1:4" ht="13.5" x14ac:dyDescent="0.25">
      <c r="A113" s="83">
        <v>10050</v>
      </c>
      <c r="B113" s="83" t="s">
        <v>16676</v>
      </c>
      <c r="C113" s="83" t="s">
        <v>16558</v>
      </c>
      <c r="D113" s="84">
        <v>872.89</v>
      </c>
    </row>
    <row r="114" spans="1:4" ht="13.5" x14ac:dyDescent="0.25">
      <c r="A114" s="83">
        <v>10051</v>
      </c>
      <c r="B114" s="83" t="s">
        <v>16677</v>
      </c>
      <c r="C114" s="83" t="s">
        <v>16558</v>
      </c>
      <c r="D114" s="84">
        <v>1042.73</v>
      </c>
    </row>
    <row r="115" spans="1:4" ht="13.5" x14ac:dyDescent="0.25">
      <c r="A115" s="83">
        <v>10052</v>
      </c>
      <c r="B115" s="83" t="s">
        <v>16678</v>
      </c>
      <c r="C115" s="83" t="s">
        <v>16558</v>
      </c>
      <c r="D115" s="84">
        <v>1255.3499999999999</v>
      </c>
    </row>
    <row r="116" spans="1:4" ht="13.5" x14ac:dyDescent="0.25">
      <c r="A116" s="83">
        <v>10053</v>
      </c>
      <c r="B116" s="83" t="s">
        <v>16679</v>
      </c>
      <c r="C116" s="83" t="s">
        <v>16558</v>
      </c>
      <c r="D116" s="84">
        <v>1455.34</v>
      </c>
    </row>
    <row r="117" spans="1:4" ht="13.5" x14ac:dyDescent="0.25">
      <c r="A117" s="83">
        <v>10054</v>
      </c>
      <c r="B117" s="83" t="s">
        <v>16680</v>
      </c>
      <c r="C117" s="83" t="s">
        <v>16558</v>
      </c>
      <c r="D117" s="84">
        <v>1674.04</v>
      </c>
    </row>
    <row r="118" spans="1:4" ht="13.5" x14ac:dyDescent="0.25">
      <c r="A118" s="83">
        <v>10055</v>
      </c>
      <c r="B118" s="83" t="s">
        <v>16681</v>
      </c>
      <c r="C118" s="83" t="s">
        <v>16558</v>
      </c>
      <c r="D118" s="84">
        <v>2034.77</v>
      </c>
    </row>
    <row r="119" spans="1:4" ht="13.5" x14ac:dyDescent="0.25">
      <c r="A119" s="83">
        <v>11011</v>
      </c>
      <c r="B119" s="83" t="s">
        <v>16682</v>
      </c>
      <c r="C119" s="83" t="s">
        <v>16558</v>
      </c>
      <c r="D119" s="84">
        <v>1.1200000000000001</v>
      </c>
    </row>
    <row r="120" spans="1:4" ht="13.5" x14ac:dyDescent="0.25">
      <c r="A120" s="83">
        <v>11566</v>
      </c>
      <c r="B120" s="83" t="s">
        <v>16683</v>
      </c>
      <c r="C120" s="83" t="s">
        <v>16558</v>
      </c>
      <c r="D120" s="84">
        <v>4.4000000000000004</v>
      </c>
    </row>
    <row r="121" spans="1:4" ht="13.5" x14ac:dyDescent="0.25">
      <c r="A121" s="83">
        <v>11005</v>
      </c>
      <c r="B121" s="83" t="s">
        <v>16684</v>
      </c>
      <c r="C121" s="83" t="s">
        <v>16558</v>
      </c>
      <c r="D121" s="84">
        <v>0.38</v>
      </c>
    </row>
    <row r="122" spans="1:4" ht="13.5" x14ac:dyDescent="0.25">
      <c r="A122" s="83">
        <v>10709</v>
      </c>
      <c r="B122" s="83" t="s">
        <v>16685</v>
      </c>
      <c r="C122" s="83" t="s">
        <v>199</v>
      </c>
      <c r="D122" s="84">
        <v>5.65</v>
      </c>
    </row>
    <row r="123" spans="1:4" ht="13.5" x14ac:dyDescent="0.25">
      <c r="A123" s="83">
        <v>10170</v>
      </c>
      <c r="B123" s="83" t="s">
        <v>16686</v>
      </c>
      <c r="C123" s="83" t="s">
        <v>199</v>
      </c>
      <c r="D123" s="84">
        <v>19.989999999999998</v>
      </c>
    </row>
    <row r="124" spans="1:4" ht="13.5" x14ac:dyDescent="0.25">
      <c r="A124" s="83">
        <v>11420</v>
      </c>
      <c r="B124" s="83" t="s">
        <v>16687</v>
      </c>
      <c r="C124" s="83" t="s">
        <v>199</v>
      </c>
      <c r="D124" s="84">
        <v>3.44</v>
      </c>
    </row>
    <row r="125" spans="1:4" ht="13.5" x14ac:dyDescent="0.25">
      <c r="A125" s="83">
        <v>11421</v>
      </c>
      <c r="B125" s="83" t="s">
        <v>16688</v>
      </c>
      <c r="C125" s="83" t="s">
        <v>199</v>
      </c>
      <c r="D125" s="84">
        <v>4.93</v>
      </c>
    </row>
    <row r="126" spans="1:4" ht="13.5" x14ac:dyDescent="0.25">
      <c r="A126" s="83">
        <v>11422</v>
      </c>
      <c r="B126" s="83" t="s">
        <v>16689</v>
      </c>
      <c r="C126" s="83" t="s">
        <v>199</v>
      </c>
      <c r="D126" s="84">
        <v>6.73</v>
      </c>
    </row>
    <row r="127" spans="1:4" ht="13.5" x14ac:dyDescent="0.25">
      <c r="A127" s="83">
        <v>11423</v>
      </c>
      <c r="B127" s="83" t="s">
        <v>16690</v>
      </c>
      <c r="C127" s="83" t="s">
        <v>199</v>
      </c>
      <c r="D127" s="84">
        <v>10.79</v>
      </c>
    </row>
    <row r="128" spans="1:4" ht="13.5" x14ac:dyDescent="0.25">
      <c r="A128" s="83">
        <v>11424</v>
      </c>
      <c r="B128" s="83" t="s">
        <v>16691</v>
      </c>
      <c r="C128" s="83" t="s">
        <v>199</v>
      </c>
      <c r="D128" s="84">
        <v>25.2</v>
      </c>
    </row>
    <row r="129" spans="1:4" ht="13.5" x14ac:dyDescent="0.25">
      <c r="A129" s="83">
        <v>11425</v>
      </c>
      <c r="B129" s="83" t="s">
        <v>16692</v>
      </c>
      <c r="C129" s="83" t="s">
        <v>199</v>
      </c>
      <c r="D129" s="84">
        <v>34.74</v>
      </c>
    </row>
    <row r="130" spans="1:4" ht="13.5" x14ac:dyDescent="0.25">
      <c r="A130" s="83">
        <v>10811</v>
      </c>
      <c r="B130" s="83" t="s">
        <v>16693</v>
      </c>
      <c r="C130" s="83" t="s">
        <v>199</v>
      </c>
      <c r="D130" s="84">
        <v>36.21</v>
      </c>
    </row>
    <row r="131" spans="1:4" ht="13.5" x14ac:dyDescent="0.25">
      <c r="A131" s="83">
        <v>10712</v>
      </c>
      <c r="B131" s="83" t="s">
        <v>16694</v>
      </c>
      <c r="C131" s="83" t="s">
        <v>199</v>
      </c>
      <c r="D131" s="84">
        <v>5.65</v>
      </c>
    </row>
    <row r="132" spans="1:4" ht="13.5" x14ac:dyDescent="0.25">
      <c r="A132" s="83">
        <v>10711</v>
      </c>
      <c r="B132" s="83" t="s">
        <v>16695</v>
      </c>
      <c r="C132" s="83" t="s">
        <v>199</v>
      </c>
      <c r="D132" s="84">
        <v>8.0399999999999991</v>
      </c>
    </row>
    <row r="133" spans="1:4" ht="13.5" x14ac:dyDescent="0.25">
      <c r="A133" s="83">
        <v>10858</v>
      </c>
      <c r="B133" s="83" t="s">
        <v>16696</v>
      </c>
      <c r="C133" s="83" t="s">
        <v>199</v>
      </c>
      <c r="D133" s="84">
        <v>7.49</v>
      </c>
    </row>
    <row r="134" spans="1:4" ht="13.5" x14ac:dyDescent="0.25">
      <c r="A134" s="83">
        <v>10710</v>
      </c>
      <c r="B134" s="83" t="s">
        <v>16697</v>
      </c>
      <c r="C134" s="83" t="s">
        <v>199</v>
      </c>
      <c r="D134" s="84">
        <v>9.57</v>
      </c>
    </row>
    <row r="135" spans="1:4" ht="13.5" x14ac:dyDescent="0.25">
      <c r="A135" s="83">
        <v>11010</v>
      </c>
      <c r="B135" s="83" t="s">
        <v>16698</v>
      </c>
      <c r="C135" s="83" t="s">
        <v>199</v>
      </c>
      <c r="D135" s="84">
        <v>22.2</v>
      </c>
    </row>
    <row r="136" spans="1:4" ht="13.5" x14ac:dyDescent="0.25">
      <c r="A136" s="83">
        <v>10162</v>
      </c>
      <c r="B136" s="83" t="s">
        <v>16699</v>
      </c>
      <c r="C136" s="83" t="s">
        <v>16558</v>
      </c>
      <c r="D136" s="84">
        <v>27.72</v>
      </c>
    </row>
    <row r="137" spans="1:4" ht="13.5" x14ac:dyDescent="0.25">
      <c r="A137" s="83">
        <v>10817</v>
      </c>
      <c r="B137" s="83" t="s">
        <v>16700</v>
      </c>
      <c r="C137" s="83" t="s">
        <v>261</v>
      </c>
      <c r="D137" s="84">
        <v>2169.66</v>
      </c>
    </row>
    <row r="138" spans="1:4" ht="13.5" x14ac:dyDescent="0.25">
      <c r="A138" s="83">
        <v>10064</v>
      </c>
      <c r="B138" s="83" t="s">
        <v>16701</v>
      </c>
      <c r="C138" s="83" t="s">
        <v>261</v>
      </c>
      <c r="D138" s="84">
        <v>2427.17</v>
      </c>
    </row>
    <row r="139" spans="1:4" ht="13.5" x14ac:dyDescent="0.25">
      <c r="A139" s="83">
        <v>10062</v>
      </c>
      <c r="B139" s="83" t="s">
        <v>16702</v>
      </c>
      <c r="C139" s="83" t="s">
        <v>199</v>
      </c>
      <c r="D139" s="84">
        <v>6.09</v>
      </c>
    </row>
    <row r="140" spans="1:4" ht="13.5" x14ac:dyDescent="0.25">
      <c r="A140" s="83">
        <v>10066</v>
      </c>
      <c r="B140" s="83" t="s">
        <v>16703</v>
      </c>
      <c r="C140" s="83" t="s">
        <v>221</v>
      </c>
      <c r="D140" s="84">
        <v>2897.55</v>
      </c>
    </row>
    <row r="141" spans="1:4" ht="13.5" x14ac:dyDescent="0.25">
      <c r="A141" s="83">
        <v>10256</v>
      </c>
      <c r="B141" s="83" t="s">
        <v>16704</v>
      </c>
      <c r="C141" s="83" t="s">
        <v>261</v>
      </c>
      <c r="D141" s="84">
        <v>118</v>
      </c>
    </row>
    <row r="142" spans="1:4" ht="13.5" x14ac:dyDescent="0.25">
      <c r="A142" s="83">
        <v>10312</v>
      </c>
      <c r="B142" s="83" t="s">
        <v>16705</v>
      </c>
      <c r="C142" s="83" t="s">
        <v>234</v>
      </c>
      <c r="D142" s="84">
        <v>1.58</v>
      </c>
    </row>
    <row r="143" spans="1:4" ht="13.5" x14ac:dyDescent="0.25">
      <c r="A143" s="83">
        <v>10068</v>
      </c>
      <c r="B143" s="83" t="s">
        <v>16706</v>
      </c>
      <c r="C143" s="83" t="s">
        <v>221</v>
      </c>
      <c r="D143" s="84">
        <v>2083.56</v>
      </c>
    </row>
    <row r="144" spans="1:4" ht="13.5" x14ac:dyDescent="0.25">
      <c r="A144" s="83">
        <v>10143</v>
      </c>
      <c r="B144" s="83" t="s">
        <v>16707</v>
      </c>
      <c r="C144" s="83" t="s">
        <v>234</v>
      </c>
      <c r="D144" s="84">
        <v>10.65</v>
      </c>
    </row>
    <row r="145" spans="1:4" ht="13.5" x14ac:dyDescent="0.25">
      <c r="A145" s="83">
        <v>10145</v>
      </c>
      <c r="B145" s="83" t="s">
        <v>16708</v>
      </c>
      <c r="C145" s="83" t="s">
        <v>234</v>
      </c>
      <c r="D145" s="84">
        <v>10.5</v>
      </c>
    </row>
    <row r="146" spans="1:4" ht="13.5" x14ac:dyDescent="0.25">
      <c r="A146" s="83">
        <v>10144</v>
      </c>
      <c r="B146" s="83" t="s">
        <v>16709</v>
      </c>
      <c r="C146" s="83" t="s">
        <v>234</v>
      </c>
      <c r="D146" s="84">
        <v>11.78</v>
      </c>
    </row>
    <row r="147" spans="1:4" ht="13.5" x14ac:dyDescent="0.25">
      <c r="A147" s="83">
        <v>10169</v>
      </c>
      <c r="B147" s="83" t="s">
        <v>16710</v>
      </c>
      <c r="C147" s="83" t="s">
        <v>234</v>
      </c>
      <c r="D147" s="84">
        <v>11.04</v>
      </c>
    </row>
    <row r="148" spans="1:4" ht="13.5" x14ac:dyDescent="0.25">
      <c r="A148" s="83">
        <v>10772</v>
      </c>
      <c r="B148" s="83" t="s">
        <v>16711</v>
      </c>
      <c r="C148" s="83" t="s">
        <v>227</v>
      </c>
      <c r="D148" s="84">
        <v>5059.1499999999996</v>
      </c>
    </row>
    <row r="149" spans="1:4" ht="13.5" x14ac:dyDescent="0.25">
      <c r="A149" s="83">
        <v>10001</v>
      </c>
      <c r="B149" s="83" t="s">
        <v>16712</v>
      </c>
      <c r="C149" s="83" t="s">
        <v>227</v>
      </c>
      <c r="D149" s="84">
        <v>4776.46</v>
      </c>
    </row>
    <row r="150" spans="1:4" ht="13.5" x14ac:dyDescent="0.25">
      <c r="A150" s="83">
        <v>10622</v>
      </c>
      <c r="B150" s="83" t="s">
        <v>16713</v>
      </c>
      <c r="C150" s="83" t="s">
        <v>182</v>
      </c>
      <c r="D150" s="84">
        <v>13.12</v>
      </c>
    </row>
    <row r="151" spans="1:4" ht="13.5" x14ac:dyDescent="0.25">
      <c r="A151" s="83">
        <v>10085</v>
      </c>
      <c r="B151" s="83" t="s">
        <v>16714</v>
      </c>
      <c r="C151" s="83" t="s">
        <v>16715</v>
      </c>
      <c r="D151" s="84">
        <v>46.99</v>
      </c>
    </row>
    <row r="152" spans="1:4" ht="13.5" x14ac:dyDescent="0.25">
      <c r="A152" s="83">
        <v>11014</v>
      </c>
      <c r="B152" s="83" t="s">
        <v>16716</v>
      </c>
      <c r="C152" s="83" t="s">
        <v>182</v>
      </c>
      <c r="D152" s="84">
        <v>24.5</v>
      </c>
    </row>
    <row r="153" spans="1:4" ht="13.5" x14ac:dyDescent="0.25">
      <c r="A153" s="83">
        <v>10086</v>
      </c>
      <c r="B153" s="83" t="s">
        <v>16717</v>
      </c>
      <c r="C153" s="83" t="s">
        <v>16715</v>
      </c>
      <c r="D153" s="84">
        <v>61.91</v>
      </c>
    </row>
    <row r="154" spans="1:4" ht="13.5" x14ac:dyDescent="0.25">
      <c r="A154" s="83">
        <v>10087</v>
      </c>
      <c r="B154" s="83" t="s">
        <v>16718</v>
      </c>
      <c r="C154" s="83" t="s">
        <v>16715</v>
      </c>
      <c r="D154" s="84">
        <v>71.7</v>
      </c>
    </row>
    <row r="155" spans="1:4" ht="13.5" x14ac:dyDescent="0.25">
      <c r="A155" s="83">
        <v>11462</v>
      </c>
      <c r="B155" s="83" t="s">
        <v>16719</v>
      </c>
      <c r="C155" s="83" t="s">
        <v>234</v>
      </c>
      <c r="D155" s="84">
        <v>11.04</v>
      </c>
    </row>
    <row r="156" spans="1:4" ht="13.5" x14ac:dyDescent="0.25">
      <c r="A156" s="83">
        <v>10147</v>
      </c>
      <c r="B156" s="83" t="s">
        <v>16720</v>
      </c>
      <c r="C156" s="83" t="s">
        <v>234</v>
      </c>
      <c r="D156" s="84">
        <v>16.88</v>
      </c>
    </row>
    <row r="157" spans="1:4" ht="13.5" x14ac:dyDescent="0.25">
      <c r="A157" s="83">
        <v>10146</v>
      </c>
      <c r="B157" s="83" t="s">
        <v>16721</v>
      </c>
      <c r="C157" s="83" t="s">
        <v>234</v>
      </c>
      <c r="D157" s="84">
        <v>12.9</v>
      </c>
    </row>
    <row r="158" spans="1:4" ht="13.5" x14ac:dyDescent="0.25">
      <c r="A158" s="83">
        <v>10812</v>
      </c>
      <c r="B158" s="83" t="s">
        <v>16722</v>
      </c>
      <c r="C158" s="83" t="s">
        <v>234</v>
      </c>
      <c r="D158" s="84">
        <v>14.5</v>
      </c>
    </row>
    <row r="159" spans="1:4" ht="13.5" x14ac:dyDescent="0.25">
      <c r="A159" s="83">
        <v>10379</v>
      </c>
      <c r="B159" s="83" t="s">
        <v>16723</v>
      </c>
      <c r="C159" s="83" t="s">
        <v>182</v>
      </c>
      <c r="D159" s="84">
        <v>178.04</v>
      </c>
    </row>
    <row r="160" spans="1:4" ht="13.5" x14ac:dyDescent="0.25">
      <c r="A160" s="83">
        <v>10168</v>
      </c>
      <c r="B160" s="83" t="s">
        <v>16724</v>
      </c>
      <c r="C160" s="83" t="s">
        <v>234</v>
      </c>
      <c r="D160" s="84">
        <v>14.06</v>
      </c>
    </row>
    <row r="161" spans="1:4" ht="13.5" x14ac:dyDescent="0.25">
      <c r="A161" s="83">
        <v>10148</v>
      </c>
      <c r="B161" s="83" t="s">
        <v>16725</v>
      </c>
      <c r="C161" s="83" t="s">
        <v>234</v>
      </c>
      <c r="D161" s="84">
        <v>10.38</v>
      </c>
    </row>
    <row r="162" spans="1:4" ht="13.5" x14ac:dyDescent="0.25">
      <c r="A162" s="83">
        <v>10150</v>
      </c>
      <c r="B162" s="83" t="s">
        <v>16726</v>
      </c>
      <c r="C162" s="83" t="s">
        <v>234</v>
      </c>
      <c r="D162" s="84">
        <v>14.29</v>
      </c>
    </row>
    <row r="163" spans="1:4" ht="13.5" x14ac:dyDescent="0.25">
      <c r="A163" s="83">
        <v>10149</v>
      </c>
      <c r="B163" s="83" t="s">
        <v>16727</v>
      </c>
      <c r="C163" s="83" t="s">
        <v>234</v>
      </c>
      <c r="D163" s="84">
        <v>13.93</v>
      </c>
    </row>
    <row r="164" spans="1:4" ht="13.5" x14ac:dyDescent="0.25">
      <c r="A164" s="83">
        <v>10382</v>
      </c>
      <c r="B164" s="83" t="s">
        <v>16728</v>
      </c>
      <c r="C164" s="83" t="s">
        <v>182</v>
      </c>
      <c r="D164" s="84">
        <v>110.2</v>
      </c>
    </row>
    <row r="165" spans="1:4" ht="13.5" x14ac:dyDescent="0.25">
      <c r="A165" s="83">
        <v>10854</v>
      </c>
      <c r="B165" s="83" t="s">
        <v>16729</v>
      </c>
      <c r="C165" s="83" t="s">
        <v>234</v>
      </c>
      <c r="D165" s="84">
        <v>16.059999999999999</v>
      </c>
    </row>
    <row r="166" spans="1:4" ht="13.5" x14ac:dyDescent="0.25">
      <c r="A166" s="83">
        <v>10092</v>
      </c>
      <c r="B166" s="83" t="s">
        <v>16730</v>
      </c>
      <c r="C166" s="83" t="s">
        <v>234</v>
      </c>
      <c r="D166" s="84">
        <v>0.46</v>
      </c>
    </row>
    <row r="167" spans="1:4" ht="13.5" x14ac:dyDescent="0.25">
      <c r="A167" s="83">
        <v>10171</v>
      </c>
      <c r="B167" s="83" t="s">
        <v>16731</v>
      </c>
      <c r="C167" s="83" t="s">
        <v>16558</v>
      </c>
      <c r="D167" s="84">
        <v>10.83</v>
      </c>
    </row>
    <row r="168" spans="1:4" ht="13.5" x14ac:dyDescent="0.25">
      <c r="A168" s="83">
        <v>10006</v>
      </c>
      <c r="B168" s="83" t="s">
        <v>16732</v>
      </c>
      <c r="C168" s="83" t="s">
        <v>227</v>
      </c>
      <c r="D168" s="84">
        <v>6488.84</v>
      </c>
    </row>
    <row r="169" spans="1:4" ht="13.5" x14ac:dyDescent="0.25">
      <c r="A169" s="83">
        <v>10362</v>
      </c>
      <c r="B169" s="83" t="s">
        <v>16733</v>
      </c>
      <c r="C169" s="83" t="s">
        <v>234</v>
      </c>
      <c r="D169" s="84">
        <v>26.69</v>
      </c>
    </row>
    <row r="170" spans="1:4" ht="13.5" x14ac:dyDescent="0.25">
      <c r="A170" s="83">
        <v>11427</v>
      </c>
      <c r="B170" s="83" t="s">
        <v>16734</v>
      </c>
      <c r="C170" s="83" t="s">
        <v>221</v>
      </c>
      <c r="D170" s="84">
        <v>343.67</v>
      </c>
    </row>
    <row r="171" spans="1:4" ht="13.5" x14ac:dyDescent="0.25">
      <c r="A171" s="83">
        <v>11428</v>
      </c>
      <c r="B171" s="83" t="s">
        <v>16735</v>
      </c>
      <c r="C171" s="83" t="s">
        <v>221</v>
      </c>
      <c r="D171" s="84">
        <v>358</v>
      </c>
    </row>
    <row r="172" spans="1:4" ht="13.5" x14ac:dyDescent="0.25">
      <c r="A172" s="83">
        <v>11426</v>
      </c>
      <c r="B172" s="83" t="s">
        <v>16736</v>
      </c>
      <c r="C172" s="83" t="s">
        <v>221</v>
      </c>
      <c r="D172" s="84">
        <v>377.33</v>
      </c>
    </row>
    <row r="173" spans="1:4" ht="13.5" x14ac:dyDescent="0.25">
      <c r="A173" s="83">
        <v>11406</v>
      </c>
      <c r="B173" s="83" t="s">
        <v>16737</v>
      </c>
      <c r="C173" s="83" t="s">
        <v>221</v>
      </c>
      <c r="D173" s="84">
        <v>396.67</v>
      </c>
    </row>
    <row r="174" spans="1:4" ht="13.5" x14ac:dyDescent="0.25">
      <c r="A174" s="83">
        <v>11481</v>
      </c>
      <c r="B174" s="83" t="s">
        <v>16738</v>
      </c>
      <c r="C174" s="83" t="s">
        <v>221</v>
      </c>
      <c r="D174" s="84">
        <v>411.27</v>
      </c>
    </row>
    <row r="175" spans="1:4" ht="13.5" x14ac:dyDescent="0.25">
      <c r="A175" s="83">
        <v>11482</v>
      </c>
      <c r="B175" s="83" t="s">
        <v>16739</v>
      </c>
      <c r="C175" s="83" t="s">
        <v>221</v>
      </c>
      <c r="D175" s="84">
        <v>429.03</v>
      </c>
    </row>
    <row r="176" spans="1:4" ht="13.5" x14ac:dyDescent="0.25">
      <c r="A176" s="83">
        <v>10283</v>
      </c>
      <c r="B176" s="83" t="s">
        <v>16740</v>
      </c>
      <c r="C176" s="83" t="s">
        <v>16558</v>
      </c>
      <c r="D176" s="84">
        <v>839.81</v>
      </c>
    </row>
    <row r="177" spans="1:4" ht="13.5" x14ac:dyDescent="0.25">
      <c r="A177" s="83">
        <v>10364</v>
      </c>
      <c r="B177" s="83" t="s">
        <v>16741</v>
      </c>
      <c r="C177" s="83" t="s">
        <v>16558</v>
      </c>
      <c r="D177" s="84">
        <v>123.29</v>
      </c>
    </row>
    <row r="178" spans="1:4" ht="13.5" x14ac:dyDescent="0.25">
      <c r="A178" s="83">
        <v>10651</v>
      </c>
      <c r="B178" s="83" t="s">
        <v>16742</v>
      </c>
      <c r="C178" s="83" t="s">
        <v>16558</v>
      </c>
      <c r="D178" s="84">
        <v>59.62</v>
      </c>
    </row>
    <row r="179" spans="1:4" ht="13.5" x14ac:dyDescent="0.25">
      <c r="A179" s="83">
        <v>10708</v>
      </c>
      <c r="B179" s="83" t="s">
        <v>16743</v>
      </c>
      <c r="C179" s="83" t="s">
        <v>16558</v>
      </c>
      <c r="D179" s="84">
        <v>14163</v>
      </c>
    </row>
    <row r="180" spans="1:4" ht="13.5" x14ac:dyDescent="0.25">
      <c r="A180" s="83">
        <v>10856</v>
      </c>
      <c r="B180" s="83" t="s">
        <v>16744</v>
      </c>
      <c r="C180" s="83" t="s">
        <v>16558</v>
      </c>
      <c r="D180" s="84">
        <v>12974</v>
      </c>
    </row>
    <row r="181" spans="1:4" ht="13.5" x14ac:dyDescent="0.25">
      <c r="A181" s="83">
        <v>11476</v>
      </c>
      <c r="B181" s="83" t="s">
        <v>16745</v>
      </c>
      <c r="C181" s="83" t="s">
        <v>16558</v>
      </c>
      <c r="D181" s="84">
        <v>0.34</v>
      </c>
    </row>
    <row r="182" spans="1:4" ht="13.5" x14ac:dyDescent="0.25">
      <c r="A182" s="83">
        <v>10045</v>
      </c>
      <c r="B182" s="83" t="s">
        <v>16746</v>
      </c>
      <c r="C182" s="83" t="s">
        <v>199</v>
      </c>
      <c r="D182" s="84">
        <v>1.4</v>
      </c>
    </row>
    <row r="183" spans="1:4" ht="13.5" x14ac:dyDescent="0.25">
      <c r="A183" s="83">
        <v>10644</v>
      </c>
      <c r="B183" s="83" t="s">
        <v>16747</v>
      </c>
      <c r="C183" s="83" t="s">
        <v>16558</v>
      </c>
      <c r="D183" s="84">
        <v>1701.74</v>
      </c>
    </row>
    <row r="184" spans="1:4" ht="13.5" x14ac:dyDescent="0.25">
      <c r="A184" s="83">
        <v>10774</v>
      </c>
      <c r="B184" s="83" t="s">
        <v>16748</v>
      </c>
      <c r="C184" s="83" t="s">
        <v>16558</v>
      </c>
      <c r="D184" s="84">
        <v>6.15</v>
      </c>
    </row>
    <row r="185" spans="1:4" ht="13.5" x14ac:dyDescent="0.25">
      <c r="A185" s="83">
        <v>11007</v>
      </c>
      <c r="B185" s="83" t="s">
        <v>16749</v>
      </c>
      <c r="C185" s="83" t="s">
        <v>16558</v>
      </c>
      <c r="D185" s="84">
        <v>3.83</v>
      </c>
    </row>
    <row r="186" spans="1:4" ht="13.5" x14ac:dyDescent="0.25">
      <c r="A186" s="83">
        <v>10342</v>
      </c>
      <c r="B186" s="83" t="s">
        <v>16750</v>
      </c>
      <c r="C186" s="83" t="s">
        <v>199</v>
      </c>
      <c r="D186" s="84">
        <v>436.58</v>
      </c>
    </row>
    <row r="187" spans="1:4" ht="13.5" x14ac:dyDescent="0.25">
      <c r="A187" s="83">
        <v>10208</v>
      </c>
      <c r="B187" s="83" t="s">
        <v>16751</v>
      </c>
      <c r="C187" s="83" t="s">
        <v>234</v>
      </c>
      <c r="D187" s="84">
        <v>6.1</v>
      </c>
    </row>
    <row r="188" spans="1:4" ht="13.5" x14ac:dyDescent="0.25">
      <c r="A188" s="83">
        <v>11020</v>
      </c>
      <c r="B188" s="83" t="s">
        <v>16752</v>
      </c>
      <c r="C188" s="83" t="s">
        <v>16753</v>
      </c>
      <c r="D188" s="84">
        <v>112</v>
      </c>
    </row>
    <row r="189" spans="1:4" ht="13.5" x14ac:dyDescent="0.25">
      <c r="A189" s="83">
        <v>10040</v>
      </c>
      <c r="B189" s="83" t="s">
        <v>16754</v>
      </c>
      <c r="C189" s="83" t="s">
        <v>234</v>
      </c>
      <c r="D189" s="84">
        <v>8.99</v>
      </c>
    </row>
    <row r="190" spans="1:4" ht="13.5" x14ac:dyDescent="0.25">
      <c r="A190" s="83">
        <v>10029</v>
      </c>
      <c r="B190" s="83" t="s">
        <v>16755</v>
      </c>
      <c r="C190" s="83" t="s">
        <v>234</v>
      </c>
      <c r="D190" s="84">
        <v>68.42</v>
      </c>
    </row>
    <row r="191" spans="1:4" ht="13.5" x14ac:dyDescent="0.25">
      <c r="A191" s="83">
        <v>10028</v>
      </c>
      <c r="B191" s="83" t="s">
        <v>16756</v>
      </c>
      <c r="C191" s="83" t="s">
        <v>227</v>
      </c>
      <c r="D191" s="84">
        <v>68420</v>
      </c>
    </row>
    <row r="192" spans="1:4" ht="13.5" x14ac:dyDescent="0.25">
      <c r="A192" s="83">
        <v>10185</v>
      </c>
      <c r="B192" s="83" t="s">
        <v>16757</v>
      </c>
      <c r="C192" s="83" t="s">
        <v>234</v>
      </c>
      <c r="D192" s="84">
        <v>30.8</v>
      </c>
    </row>
    <row r="193" spans="1:4" ht="13.5" x14ac:dyDescent="0.25">
      <c r="A193" s="83">
        <v>10775</v>
      </c>
      <c r="B193" s="83" t="s">
        <v>16758</v>
      </c>
      <c r="C193" s="83" t="s">
        <v>199</v>
      </c>
      <c r="D193" s="84">
        <v>12.59</v>
      </c>
    </row>
    <row r="194" spans="1:4" ht="13.5" x14ac:dyDescent="0.25">
      <c r="A194" s="83">
        <v>10809</v>
      </c>
      <c r="B194" s="83" t="s">
        <v>16759</v>
      </c>
      <c r="C194" s="83" t="s">
        <v>199</v>
      </c>
      <c r="D194" s="84">
        <v>31.3</v>
      </c>
    </row>
    <row r="195" spans="1:4" ht="13.5" x14ac:dyDescent="0.25">
      <c r="A195" s="83">
        <v>10763</v>
      </c>
      <c r="B195" s="83" t="s">
        <v>16760</v>
      </c>
      <c r="C195" s="83" t="s">
        <v>199</v>
      </c>
      <c r="D195" s="84">
        <v>128.58000000000001</v>
      </c>
    </row>
    <row r="196" spans="1:4" ht="13.5" x14ac:dyDescent="0.25">
      <c r="A196" s="83">
        <v>11467</v>
      </c>
      <c r="B196" s="83" t="s">
        <v>16761</v>
      </c>
      <c r="C196" s="83" t="s">
        <v>16762</v>
      </c>
      <c r="D196" s="84">
        <v>209.7</v>
      </c>
    </row>
    <row r="197" spans="1:4" ht="13.5" x14ac:dyDescent="0.25">
      <c r="A197" s="83">
        <v>11006</v>
      </c>
      <c r="B197" s="83" t="s">
        <v>16763</v>
      </c>
      <c r="C197" s="83" t="s">
        <v>199</v>
      </c>
      <c r="D197" s="84">
        <v>4.58</v>
      </c>
    </row>
    <row r="198" spans="1:4" ht="13.5" x14ac:dyDescent="0.25">
      <c r="A198" s="83">
        <v>10810</v>
      </c>
      <c r="B198" s="83" t="s">
        <v>16764</v>
      </c>
      <c r="C198" s="83" t="s">
        <v>199</v>
      </c>
      <c r="D198" s="84">
        <v>49.37</v>
      </c>
    </row>
    <row r="199" spans="1:4" ht="13.5" x14ac:dyDescent="0.25">
      <c r="A199" s="83">
        <v>10685</v>
      </c>
      <c r="B199" s="83" t="s">
        <v>16765</v>
      </c>
      <c r="C199" s="83" t="s">
        <v>199</v>
      </c>
      <c r="D199" s="84">
        <v>17.12</v>
      </c>
    </row>
    <row r="200" spans="1:4" ht="13.5" x14ac:dyDescent="0.25">
      <c r="A200" s="83">
        <v>10686</v>
      </c>
      <c r="B200" s="83" t="s">
        <v>16766</v>
      </c>
      <c r="C200" s="83" t="s">
        <v>199</v>
      </c>
      <c r="D200" s="84">
        <v>31.33</v>
      </c>
    </row>
    <row r="201" spans="1:4" ht="13.5" x14ac:dyDescent="0.25">
      <c r="A201" s="83">
        <v>10694</v>
      </c>
      <c r="B201" s="83" t="s">
        <v>16767</v>
      </c>
      <c r="C201" s="83" t="s">
        <v>199</v>
      </c>
      <c r="D201" s="84">
        <v>4.3</v>
      </c>
    </row>
    <row r="202" spans="1:4" ht="13.5" x14ac:dyDescent="0.25">
      <c r="A202" s="83">
        <v>10693</v>
      </c>
      <c r="B202" s="83" t="s">
        <v>16768</v>
      </c>
      <c r="C202" s="83" t="s">
        <v>199</v>
      </c>
      <c r="D202" s="84">
        <v>3.09</v>
      </c>
    </row>
    <row r="203" spans="1:4" ht="13.5" x14ac:dyDescent="0.25">
      <c r="A203" s="83">
        <v>10696</v>
      </c>
      <c r="B203" s="83" t="s">
        <v>16769</v>
      </c>
      <c r="C203" s="83" t="s">
        <v>199</v>
      </c>
      <c r="D203" s="84">
        <v>5.05</v>
      </c>
    </row>
    <row r="204" spans="1:4" ht="13.5" x14ac:dyDescent="0.25">
      <c r="A204" s="83">
        <v>10695</v>
      </c>
      <c r="B204" s="83" t="s">
        <v>16770</v>
      </c>
      <c r="C204" s="83" t="s">
        <v>199</v>
      </c>
      <c r="D204" s="84">
        <v>11.94</v>
      </c>
    </row>
    <row r="205" spans="1:4" ht="13.5" x14ac:dyDescent="0.25">
      <c r="A205" s="83">
        <v>101195</v>
      </c>
      <c r="B205" s="83" t="s">
        <v>16771</v>
      </c>
      <c r="C205" s="83" t="s">
        <v>227</v>
      </c>
      <c r="D205" s="84">
        <v>3317.45</v>
      </c>
    </row>
    <row r="206" spans="1:4" ht="13.5" x14ac:dyDescent="0.25">
      <c r="A206" s="83">
        <v>10777</v>
      </c>
      <c r="B206" s="83" t="s">
        <v>16772</v>
      </c>
      <c r="C206" s="83" t="s">
        <v>227</v>
      </c>
      <c r="D206" s="84">
        <v>4489.18</v>
      </c>
    </row>
    <row r="207" spans="1:4" ht="13.5" x14ac:dyDescent="0.25">
      <c r="A207" s="83">
        <v>10011</v>
      </c>
      <c r="B207" s="83" t="s">
        <v>16773</v>
      </c>
      <c r="C207" s="83" t="s">
        <v>227</v>
      </c>
      <c r="D207" s="84">
        <v>3530.25</v>
      </c>
    </row>
    <row r="208" spans="1:4" ht="13.5" x14ac:dyDescent="0.25">
      <c r="A208" s="83">
        <v>10022</v>
      </c>
      <c r="B208" s="83" t="s">
        <v>16774</v>
      </c>
      <c r="C208" s="83" t="s">
        <v>227</v>
      </c>
      <c r="D208" s="84">
        <v>4264.3999999999996</v>
      </c>
    </row>
    <row r="209" spans="1:4" ht="13.5" x14ac:dyDescent="0.25">
      <c r="A209" s="83">
        <v>10008</v>
      </c>
      <c r="B209" s="83" t="s">
        <v>16775</v>
      </c>
      <c r="C209" s="83" t="s">
        <v>227</v>
      </c>
      <c r="D209" s="84">
        <v>3795.19</v>
      </c>
    </row>
    <row r="210" spans="1:4" ht="13.5" x14ac:dyDescent="0.25">
      <c r="A210" s="83">
        <v>10009</v>
      </c>
      <c r="B210" s="83" t="s">
        <v>16776</v>
      </c>
      <c r="C210" s="83" t="s">
        <v>227</v>
      </c>
      <c r="D210" s="84">
        <v>3359.15</v>
      </c>
    </row>
    <row r="211" spans="1:4" ht="13.5" x14ac:dyDescent="0.25">
      <c r="A211" s="83">
        <v>10020</v>
      </c>
      <c r="B211" s="83" t="s">
        <v>16777</v>
      </c>
      <c r="C211" s="83" t="s">
        <v>227</v>
      </c>
      <c r="D211" s="84">
        <v>4653.13</v>
      </c>
    </row>
    <row r="212" spans="1:4" ht="13.5" x14ac:dyDescent="0.25">
      <c r="A212" s="83">
        <v>10010</v>
      </c>
      <c r="B212" s="83" t="s">
        <v>16778</v>
      </c>
      <c r="C212" s="83" t="s">
        <v>227</v>
      </c>
      <c r="D212" s="84">
        <v>4242.01</v>
      </c>
    </row>
    <row r="213" spans="1:4" ht="13.5" x14ac:dyDescent="0.25">
      <c r="A213" s="83">
        <v>10021</v>
      </c>
      <c r="B213" s="83" t="s">
        <v>16779</v>
      </c>
      <c r="C213" s="83" t="s">
        <v>227</v>
      </c>
      <c r="D213" s="84">
        <v>4411.07</v>
      </c>
    </row>
    <row r="214" spans="1:4" ht="13.5" x14ac:dyDescent="0.25">
      <c r="A214" s="83">
        <v>10104</v>
      </c>
      <c r="B214" s="83" t="s">
        <v>16780</v>
      </c>
      <c r="C214" s="83" t="s">
        <v>16582</v>
      </c>
      <c r="D214" s="84">
        <v>15.47</v>
      </c>
    </row>
    <row r="215" spans="1:4" ht="13.5" x14ac:dyDescent="0.25">
      <c r="A215" s="83">
        <v>10073</v>
      </c>
      <c r="B215" s="83" t="s">
        <v>16781</v>
      </c>
      <c r="C215" s="83" t="s">
        <v>16782</v>
      </c>
      <c r="D215" s="84">
        <v>120.93</v>
      </c>
    </row>
    <row r="216" spans="1:4" ht="13.5" x14ac:dyDescent="0.25">
      <c r="A216" s="83">
        <v>10123</v>
      </c>
      <c r="B216" s="83" t="s">
        <v>16783</v>
      </c>
      <c r="C216" s="83" t="s">
        <v>227</v>
      </c>
      <c r="D216" s="84">
        <v>23</v>
      </c>
    </row>
    <row r="217" spans="1:4" ht="13.5" x14ac:dyDescent="0.25">
      <c r="A217" s="83">
        <v>10207</v>
      </c>
      <c r="B217" s="83" t="s">
        <v>16784</v>
      </c>
      <c r="C217" s="83" t="s">
        <v>16558</v>
      </c>
      <c r="D217" s="84">
        <v>8.24</v>
      </c>
    </row>
    <row r="218" spans="1:4" ht="13.5" x14ac:dyDescent="0.25">
      <c r="A218" s="83">
        <v>10369</v>
      </c>
      <c r="B218" s="83" t="s">
        <v>16785</v>
      </c>
      <c r="C218" s="83" t="s">
        <v>16611</v>
      </c>
      <c r="D218" s="84">
        <v>123.62</v>
      </c>
    </row>
    <row r="219" spans="1:4" ht="13.5" x14ac:dyDescent="0.25">
      <c r="A219" s="83">
        <v>10370</v>
      </c>
      <c r="B219" s="83" t="s">
        <v>16786</v>
      </c>
      <c r="C219" s="83" t="s">
        <v>16611</v>
      </c>
      <c r="D219" s="84">
        <v>125.32</v>
      </c>
    </row>
    <row r="220" spans="1:4" ht="13.5" x14ac:dyDescent="0.25">
      <c r="A220" s="83">
        <v>10044</v>
      </c>
      <c r="B220" s="83" t="s">
        <v>16787</v>
      </c>
      <c r="C220" s="83" t="s">
        <v>16558</v>
      </c>
      <c r="D220" s="84">
        <v>18.690000000000001</v>
      </c>
    </row>
    <row r="221" spans="1:4" ht="13.5" x14ac:dyDescent="0.25">
      <c r="A221" s="83">
        <v>10043</v>
      </c>
      <c r="B221" s="83" t="s">
        <v>16788</v>
      </c>
      <c r="C221" s="83" t="s">
        <v>16558</v>
      </c>
      <c r="D221" s="84">
        <v>11.42</v>
      </c>
    </row>
    <row r="222" spans="1:4" ht="13.5" x14ac:dyDescent="0.25">
      <c r="A222" s="83">
        <v>11468</v>
      </c>
      <c r="B222" s="83" t="s">
        <v>16789</v>
      </c>
      <c r="C222" s="83" t="s">
        <v>199</v>
      </c>
      <c r="D222" s="84">
        <v>116.37</v>
      </c>
    </row>
    <row r="223" spans="1:4" ht="13.5" x14ac:dyDescent="0.25">
      <c r="A223" s="83">
        <v>11469</v>
      </c>
      <c r="B223" s="83" t="s">
        <v>16790</v>
      </c>
      <c r="C223" s="83" t="s">
        <v>199</v>
      </c>
      <c r="D223" s="84">
        <v>144.76</v>
      </c>
    </row>
    <row r="224" spans="1:4" ht="13.5" x14ac:dyDescent="0.25">
      <c r="A224" s="83">
        <v>11470</v>
      </c>
      <c r="B224" s="83" t="s">
        <v>16791</v>
      </c>
      <c r="C224" s="83" t="s">
        <v>199</v>
      </c>
      <c r="D224" s="84">
        <v>198.18</v>
      </c>
    </row>
    <row r="225" spans="1:4" ht="13.5" x14ac:dyDescent="0.25">
      <c r="A225" s="83">
        <v>10720</v>
      </c>
      <c r="B225" s="83" t="s">
        <v>16792</v>
      </c>
      <c r="C225" s="83" t="s">
        <v>234</v>
      </c>
      <c r="D225" s="84">
        <v>14</v>
      </c>
    </row>
    <row r="226" spans="1:4" ht="13.5" x14ac:dyDescent="0.25">
      <c r="A226" s="83">
        <v>10078</v>
      </c>
      <c r="B226" s="83" t="s">
        <v>16793</v>
      </c>
      <c r="C226" s="83" t="s">
        <v>16558</v>
      </c>
      <c r="D226" s="84">
        <v>10.88</v>
      </c>
    </row>
    <row r="227" spans="1:4" ht="13.5" x14ac:dyDescent="0.25">
      <c r="A227" s="83">
        <v>11531</v>
      </c>
      <c r="B227" s="83" t="s">
        <v>16794</v>
      </c>
      <c r="C227" s="83" t="s">
        <v>234</v>
      </c>
      <c r="D227" s="84">
        <v>12.68</v>
      </c>
    </row>
    <row r="228" spans="1:4" ht="13.5" x14ac:dyDescent="0.25">
      <c r="A228" s="83">
        <v>10042</v>
      </c>
      <c r="B228" s="83" t="s">
        <v>16795</v>
      </c>
      <c r="C228" s="83" t="s">
        <v>199</v>
      </c>
      <c r="D228" s="84">
        <v>2.0499999999999998</v>
      </c>
    </row>
    <row r="229" spans="1:4" ht="13.5" x14ac:dyDescent="0.25">
      <c r="A229" s="83">
        <v>10098</v>
      </c>
      <c r="B229" s="83" t="s">
        <v>16796</v>
      </c>
      <c r="C229" s="83" t="s">
        <v>227</v>
      </c>
      <c r="D229" s="84">
        <v>108.9</v>
      </c>
    </row>
    <row r="230" spans="1:4" ht="13.5" x14ac:dyDescent="0.25">
      <c r="A230" s="83">
        <v>11021</v>
      </c>
      <c r="B230" s="83" t="s">
        <v>16797</v>
      </c>
      <c r="C230" s="83" t="s">
        <v>16558</v>
      </c>
      <c r="D230" s="84">
        <v>875</v>
      </c>
    </row>
    <row r="231" spans="1:4" ht="13.5" x14ac:dyDescent="0.25">
      <c r="A231" s="83">
        <v>11516</v>
      </c>
      <c r="B231" s="83" t="s">
        <v>16798</v>
      </c>
      <c r="C231" s="83" t="s">
        <v>199</v>
      </c>
      <c r="D231" s="84">
        <v>477.53</v>
      </c>
    </row>
    <row r="232" spans="1:4" ht="13.5" x14ac:dyDescent="0.25">
      <c r="A232" s="83">
        <v>10773</v>
      </c>
      <c r="B232" s="83" t="s">
        <v>16799</v>
      </c>
      <c r="C232" s="83" t="s">
        <v>199</v>
      </c>
      <c r="D232" s="84">
        <v>5.63</v>
      </c>
    </row>
    <row r="233" spans="1:4" ht="13.5" x14ac:dyDescent="0.25">
      <c r="A233" s="83">
        <v>11009</v>
      </c>
      <c r="B233" s="83" t="s">
        <v>16800</v>
      </c>
      <c r="C233" s="83" t="s">
        <v>199</v>
      </c>
      <c r="D233" s="84">
        <v>4.07</v>
      </c>
    </row>
    <row r="234" spans="1:4" ht="13.5" x14ac:dyDescent="0.25">
      <c r="A234" s="83">
        <v>10744</v>
      </c>
      <c r="B234" s="83" t="s">
        <v>16801</v>
      </c>
      <c r="C234" s="83" t="s">
        <v>199</v>
      </c>
      <c r="D234" s="84">
        <v>4.96</v>
      </c>
    </row>
    <row r="235" spans="1:4" ht="13.5" x14ac:dyDescent="0.25">
      <c r="A235" s="83">
        <v>11472</v>
      </c>
      <c r="B235" s="83" t="s">
        <v>16802</v>
      </c>
      <c r="C235" s="83" t="s">
        <v>16614</v>
      </c>
      <c r="D235" s="84">
        <v>12.19</v>
      </c>
    </row>
    <row r="236" spans="1:4" ht="13.5" x14ac:dyDescent="0.25">
      <c r="A236" s="83">
        <v>11260</v>
      </c>
      <c r="B236" s="83" t="s">
        <v>16803</v>
      </c>
      <c r="C236" s="83" t="s">
        <v>234</v>
      </c>
      <c r="D236" s="84">
        <v>29.38</v>
      </c>
    </row>
    <row r="237" spans="1:4" ht="13.5" x14ac:dyDescent="0.25">
      <c r="A237" s="83">
        <v>10786</v>
      </c>
      <c r="B237" s="83" t="s">
        <v>16804</v>
      </c>
      <c r="C237" s="83" t="s">
        <v>16582</v>
      </c>
      <c r="D237" s="84">
        <v>7.6</v>
      </c>
    </row>
    <row r="238" spans="1:4" ht="13.5" x14ac:dyDescent="0.25">
      <c r="A238" s="83">
        <v>10158</v>
      </c>
      <c r="B238" s="83" t="s">
        <v>16805</v>
      </c>
      <c r="C238" s="83" t="s">
        <v>221</v>
      </c>
      <c r="D238" s="84">
        <v>414.65</v>
      </c>
    </row>
    <row r="239" spans="1:4" ht="13.5" x14ac:dyDescent="0.25">
      <c r="A239" s="83">
        <v>10157</v>
      </c>
      <c r="B239" s="83" t="s">
        <v>16806</v>
      </c>
      <c r="C239" s="83" t="s">
        <v>221</v>
      </c>
      <c r="D239" s="84">
        <v>617.79</v>
      </c>
    </row>
    <row r="240" spans="1:4" ht="13.5" x14ac:dyDescent="0.25">
      <c r="A240" s="83">
        <v>10155</v>
      </c>
      <c r="B240" s="83" t="s">
        <v>16807</v>
      </c>
      <c r="C240" s="83" t="s">
        <v>221</v>
      </c>
      <c r="D240" s="84">
        <v>471.02</v>
      </c>
    </row>
    <row r="241" spans="1:4" ht="13.5" x14ac:dyDescent="0.25">
      <c r="A241" s="83">
        <v>10156</v>
      </c>
      <c r="B241" s="83" t="s">
        <v>16808</v>
      </c>
      <c r="C241" s="83" t="s">
        <v>221</v>
      </c>
      <c r="D241" s="84">
        <v>344.86</v>
      </c>
    </row>
    <row r="242" spans="1:4" ht="13.5" x14ac:dyDescent="0.25">
      <c r="A242" s="83">
        <v>10176</v>
      </c>
      <c r="B242" s="83" t="s">
        <v>16809</v>
      </c>
      <c r="C242" s="83" t="s">
        <v>182</v>
      </c>
      <c r="D242" s="84">
        <v>122.45</v>
      </c>
    </row>
    <row r="243" spans="1:4" ht="13.5" x14ac:dyDescent="0.25">
      <c r="A243" s="83">
        <v>10853</v>
      </c>
      <c r="B243" s="83" t="s">
        <v>16810</v>
      </c>
      <c r="C243" s="83" t="s">
        <v>221</v>
      </c>
      <c r="D243" s="84">
        <v>299.07</v>
      </c>
    </row>
    <row r="244" spans="1:4" ht="13.5" x14ac:dyDescent="0.25">
      <c r="A244" s="83">
        <v>10859</v>
      </c>
      <c r="B244" s="83" t="s">
        <v>16811</v>
      </c>
      <c r="C244" s="83" t="s">
        <v>16582</v>
      </c>
      <c r="D244" s="84">
        <v>6.82</v>
      </c>
    </row>
    <row r="245" spans="1:4" ht="13.5" x14ac:dyDescent="0.25">
      <c r="A245" s="83">
        <v>10041</v>
      </c>
      <c r="B245" s="83" t="s">
        <v>16812</v>
      </c>
      <c r="C245" s="83" t="s">
        <v>234</v>
      </c>
      <c r="D245" s="84">
        <v>8.99</v>
      </c>
    </row>
    <row r="246" spans="1:4" ht="13.5" x14ac:dyDescent="0.25">
      <c r="A246" s="83">
        <v>10852</v>
      </c>
      <c r="B246" s="83" t="s">
        <v>16813</v>
      </c>
      <c r="C246" s="83" t="s">
        <v>199</v>
      </c>
      <c r="D246" s="84">
        <v>4.09</v>
      </c>
    </row>
    <row r="247" spans="1:4" ht="13.5" x14ac:dyDescent="0.25">
      <c r="A247" s="83">
        <v>10848</v>
      </c>
      <c r="B247" s="83" t="s">
        <v>16814</v>
      </c>
      <c r="C247" s="83" t="s">
        <v>182</v>
      </c>
      <c r="D247" s="84">
        <v>50.87</v>
      </c>
    </row>
    <row r="248" spans="1:4" ht="13.5" x14ac:dyDescent="0.25">
      <c r="A248" s="83">
        <v>10851</v>
      </c>
      <c r="B248" s="83" t="s">
        <v>16815</v>
      </c>
      <c r="C248" s="83" t="s">
        <v>182</v>
      </c>
      <c r="D248" s="84">
        <v>25.75</v>
      </c>
    </row>
    <row r="249" spans="1:4" ht="13.5" x14ac:dyDescent="0.25">
      <c r="A249" s="83">
        <v>10850</v>
      </c>
      <c r="B249" s="83" t="s">
        <v>16816</v>
      </c>
      <c r="C249" s="83" t="s">
        <v>182</v>
      </c>
      <c r="D249" s="84">
        <v>30.86</v>
      </c>
    </row>
    <row r="250" spans="1:4" ht="13.5" x14ac:dyDescent="0.25">
      <c r="A250" s="83">
        <v>10849</v>
      </c>
      <c r="B250" s="83" t="s">
        <v>16817</v>
      </c>
      <c r="C250" s="83" t="s">
        <v>182</v>
      </c>
      <c r="D250" s="84">
        <v>35.409999999999997</v>
      </c>
    </row>
    <row r="251" spans="1:4" ht="13.5" x14ac:dyDescent="0.25">
      <c r="A251" s="83">
        <v>102592</v>
      </c>
      <c r="B251" s="83" t="s">
        <v>16818</v>
      </c>
      <c r="C251" s="83" t="s">
        <v>182</v>
      </c>
      <c r="D251" s="84">
        <v>16.22</v>
      </c>
    </row>
    <row r="252" spans="1:4" ht="13.5" x14ac:dyDescent="0.25">
      <c r="A252" s="83">
        <v>102591</v>
      </c>
      <c r="B252" s="83" t="s">
        <v>16819</v>
      </c>
      <c r="C252" s="83" t="s">
        <v>182</v>
      </c>
      <c r="D252" s="84">
        <v>19.57</v>
      </c>
    </row>
    <row r="253" spans="1:4" ht="13.5" x14ac:dyDescent="0.25">
      <c r="A253" s="83">
        <v>102593</v>
      </c>
      <c r="B253" s="83" t="s">
        <v>16820</v>
      </c>
      <c r="C253" s="83" t="s">
        <v>182</v>
      </c>
      <c r="D253" s="84">
        <v>23.66</v>
      </c>
    </row>
    <row r="254" spans="1:4" ht="13.5" x14ac:dyDescent="0.25">
      <c r="A254" s="83">
        <v>10719</v>
      </c>
      <c r="B254" s="83" t="s">
        <v>16821</v>
      </c>
      <c r="C254" s="83" t="s">
        <v>182</v>
      </c>
      <c r="D254" s="84">
        <v>34.65</v>
      </c>
    </row>
    <row r="255" spans="1:4" ht="13.5" x14ac:dyDescent="0.25">
      <c r="A255" s="83">
        <v>10334</v>
      </c>
      <c r="B255" s="83" t="s">
        <v>16822</v>
      </c>
      <c r="C255" s="83" t="s">
        <v>182</v>
      </c>
      <c r="D255" s="84">
        <v>26.02</v>
      </c>
    </row>
    <row r="256" spans="1:4" ht="13.5" x14ac:dyDescent="0.25">
      <c r="A256" s="83">
        <v>10569</v>
      </c>
      <c r="B256" s="83" t="s">
        <v>16823</v>
      </c>
      <c r="C256" s="83" t="s">
        <v>182</v>
      </c>
      <c r="D256" s="84">
        <v>12.5</v>
      </c>
    </row>
    <row r="257" spans="1:4" ht="13.5" x14ac:dyDescent="0.25">
      <c r="A257" s="83">
        <v>10137</v>
      </c>
      <c r="B257" s="83" t="s">
        <v>16824</v>
      </c>
      <c r="C257" s="83" t="s">
        <v>234</v>
      </c>
      <c r="D257" s="84">
        <v>12.63</v>
      </c>
    </row>
    <row r="258" spans="1:4" ht="13.5" x14ac:dyDescent="0.25">
      <c r="A258" s="83">
        <v>10629</v>
      </c>
      <c r="B258" s="83" t="s">
        <v>16825</v>
      </c>
      <c r="C258" s="83" t="s">
        <v>234</v>
      </c>
      <c r="D258" s="84">
        <v>38.799999999999997</v>
      </c>
    </row>
    <row r="259" spans="1:4" ht="13.5" x14ac:dyDescent="0.25">
      <c r="A259" s="83">
        <v>10782</v>
      </c>
      <c r="B259" s="83" t="s">
        <v>16826</v>
      </c>
      <c r="C259" s="83" t="s">
        <v>16558</v>
      </c>
      <c r="D259" s="84">
        <v>447.56</v>
      </c>
    </row>
    <row r="260" spans="1:4" ht="13.5" x14ac:dyDescent="0.25">
      <c r="A260" s="83">
        <v>10255</v>
      </c>
      <c r="B260" s="83" t="s">
        <v>16827</v>
      </c>
      <c r="C260" s="83" t="s">
        <v>261</v>
      </c>
      <c r="D260" s="84">
        <v>241.3</v>
      </c>
    </row>
    <row r="261" spans="1:4" ht="13.5" x14ac:dyDescent="0.25">
      <c r="A261" s="83">
        <v>11478</v>
      </c>
      <c r="B261" s="83" t="s">
        <v>16828</v>
      </c>
      <c r="C261" s="83" t="s">
        <v>16558</v>
      </c>
      <c r="D261" s="84">
        <v>7409</v>
      </c>
    </row>
    <row r="262" spans="1:4" ht="13.5" x14ac:dyDescent="0.25">
      <c r="A262" s="83">
        <v>11480</v>
      </c>
      <c r="B262" s="83" t="s">
        <v>16829</v>
      </c>
      <c r="C262" s="83" t="s">
        <v>16558</v>
      </c>
      <c r="D262" s="84">
        <v>1384.67</v>
      </c>
    </row>
    <row r="263" spans="1:4" ht="13.5" x14ac:dyDescent="0.25">
      <c r="A263" s="83">
        <v>11475</v>
      </c>
      <c r="B263" s="83" t="s">
        <v>16830</v>
      </c>
      <c r="C263" s="83" t="s">
        <v>16558</v>
      </c>
      <c r="D263" s="84">
        <v>1882.93</v>
      </c>
    </row>
    <row r="264" spans="1:4" ht="13.5" x14ac:dyDescent="0.25">
      <c r="A264" s="83">
        <v>11474</v>
      </c>
      <c r="B264" s="83" t="s">
        <v>16831</v>
      </c>
      <c r="C264" s="83" t="s">
        <v>16558</v>
      </c>
      <c r="D264" s="84">
        <v>3411</v>
      </c>
    </row>
    <row r="265" spans="1:4" ht="13.5" x14ac:dyDescent="0.25">
      <c r="A265" s="83">
        <v>10663</v>
      </c>
      <c r="B265" s="83" t="s">
        <v>16832</v>
      </c>
      <c r="C265" s="83" t="s">
        <v>16558</v>
      </c>
      <c r="D265" s="84">
        <v>50.09</v>
      </c>
    </row>
    <row r="266" spans="1:4" ht="13.5" x14ac:dyDescent="0.25">
      <c r="A266" s="83">
        <v>10699</v>
      </c>
      <c r="B266" s="83" t="s">
        <v>16833</v>
      </c>
      <c r="C266" s="83" t="s">
        <v>16558</v>
      </c>
      <c r="D266" s="84">
        <v>56.22</v>
      </c>
    </row>
    <row r="267" spans="1:4" ht="13.5" x14ac:dyDescent="0.25">
      <c r="A267" s="83">
        <v>11471</v>
      </c>
      <c r="B267" s="83" t="s">
        <v>16834</v>
      </c>
      <c r="C267" s="83" t="s">
        <v>16835</v>
      </c>
      <c r="D267" s="84">
        <v>0</v>
      </c>
    </row>
    <row r="268" spans="1:4" ht="13.5" x14ac:dyDescent="0.25">
      <c r="A268" s="83">
        <v>10747</v>
      </c>
      <c r="B268" s="83" t="s">
        <v>16836</v>
      </c>
      <c r="C268" s="83" t="s">
        <v>16558</v>
      </c>
      <c r="D268" s="84">
        <v>6.35</v>
      </c>
    </row>
    <row r="269" spans="1:4" ht="13.5" x14ac:dyDescent="0.25">
      <c r="A269" s="83">
        <v>10697</v>
      </c>
      <c r="B269" s="83" t="s">
        <v>16837</v>
      </c>
      <c r="C269" s="83" t="s">
        <v>16558</v>
      </c>
      <c r="D269" s="84">
        <v>5.57</v>
      </c>
    </row>
    <row r="270" spans="1:4" ht="13.5" x14ac:dyDescent="0.25">
      <c r="A270" s="83">
        <v>10056</v>
      </c>
      <c r="B270" s="83" t="s">
        <v>16838</v>
      </c>
      <c r="C270" s="83" t="s">
        <v>16839</v>
      </c>
      <c r="D270" s="84">
        <v>10024.379999999999</v>
      </c>
    </row>
    <row r="271" spans="1:4" ht="13.5" x14ac:dyDescent="0.25">
      <c r="A271" s="83">
        <v>10771</v>
      </c>
      <c r="B271" s="83" t="s">
        <v>16840</v>
      </c>
      <c r="C271" s="83" t="s">
        <v>199</v>
      </c>
      <c r="D271" s="84">
        <v>73.81</v>
      </c>
    </row>
    <row r="272" spans="1:4" ht="13.5" x14ac:dyDescent="0.25">
      <c r="A272" s="83">
        <v>10781</v>
      </c>
      <c r="B272" s="83" t="s">
        <v>16841</v>
      </c>
      <c r="C272" s="83" t="s">
        <v>182</v>
      </c>
      <c r="D272" s="84">
        <v>75.17</v>
      </c>
    </row>
    <row r="273" spans="1:4" ht="13.5" x14ac:dyDescent="0.25">
      <c r="A273" s="83">
        <v>10274</v>
      </c>
      <c r="B273" s="83" t="s">
        <v>16842</v>
      </c>
      <c r="C273" s="83" t="s">
        <v>182</v>
      </c>
      <c r="D273" s="84">
        <v>63.51</v>
      </c>
    </row>
    <row r="274" spans="1:4" ht="13.5" x14ac:dyDescent="0.25">
      <c r="A274" s="83">
        <v>10319</v>
      </c>
      <c r="B274" s="83" t="s">
        <v>16843</v>
      </c>
      <c r="C274" s="83" t="s">
        <v>16844</v>
      </c>
      <c r="D274" s="84">
        <v>500</v>
      </c>
    </row>
    <row r="275" spans="1:4" ht="13.5" x14ac:dyDescent="0.25">
      <c r="A275" s="83">
        <v>10746</v>
      </c>
      <c r="B275" s="83" t="s">
        <v>16845</v>
      </c>
      <c r="C275" s="83" t="s">
        <v>16558</v>
      </c>
      <c r="D275" s="84">
        <v>7.38</v>
      </c>
    </row>
    <row r="276" spans="1:4" ht="13.5" x14ac:dyDescent="0.25">
      <c r="A276" s="83">
        <v>11022</v>
      </c>
      <c r="B276" s="83" t="s">
        <v>16846</v>
      </c>
      <c r="C276" s="83" t="s">
        <v>16558</v>
      </c>
      <c r="D276" s="84">
        <v>25.6</v>
      </c>
    </row>
    <row r="277" spans="1:4" ht="13.5" x14ac:dyDescent="0.25">
      <c r="A277" s="83">
        <v>10318</v>
      </c>
      <c r="B277" s="83" t="s">
        <v>16847</v>
      </c>
      <c r="C277" s="83" t="s">
        <v>16558</v>
      </c>
      <c r="D277" s="84">
        <v>1.24</v>
      </c>
    </row>
    <row r="278" spans="1:4" ht="13.5" x14ac:dyDescent="0.25">
      <c r="A278" s="83">
        <v>10373</v>
      </c>
      <c r="B278" s="83" t="s">
        <v>16848</v>
      </c>
      <c r="C278" s="83" t="s">
        <v>16558</v>
      </c>
      <c r="D278" s="84">
        <v>1.69</v>
      </c>
    </row>
    <row r="279" spans="1:4" ht="13.5" x14ac:dyDescent="0.25">
      <c r="A279" s="83">
        <v>10784</v>
      </c>
      <c r="B279" s="83" t="s">
        <v>16849</v>
      </c>
      <c r="C279" s="83" t="s">
        <v>16558</v>
      </c>
      <c r="D279" s="84">
        <v>0.91</v>
      </c>
    </row>
    <row r="280" spans="1:4" ht="13.5" x14ac:dyDescent="0.25">
      <c r="A280" s="83">
        <v>10789</v>
      </c>
      <c r="B280" s="83" t="s">
        <v>16850</v>
      </c>
      <c r="C280" s="83" t="s">
        <v>16558</v>
      </c>
      <c r="D280" s="84">
        <v>4.4000000000000004</v>
      </c>
    </row>
    <row r="281" spans="1:4" ht="13.5" x14ac:dyDescent="0.25">
      <c r="A281" s="83">
        <v>10742</v>
      </c>
      <c r="B281" s="83" t="s">
        <v>16851</v>
      </c>
      <c r="C281" s="83" t="s">
        <v>182</v>
      </c>
      <c r="D281" s="84">
        <v>1.1299999999999999</v>
      </c>
    </row>
    <row r="282" spans="1:4" ht="13.5" x14ac:dyDescent="0.25">
      <c r="A282" s="83">
        <v>11008</v>
      </c>
      <c r="B282" s="83" t="s">
        <v>16852</v>
      </c>
      <c r="C282" s="83" t="s">
        <v>16558</v>
      </c>
      <c r="D282" s="84">
        <v>1.66</v>
      </c>
    </row>
    <row r="283" spans="1:4" ht="13.5" x14ac:dyDescent="0.25">
      <c r="A283" s="83">
        <v>10630</v>
      </c>
      <c r="B283" s="83" t="s">
        <v>16853</v>
      </c>
      <c r="C283" s="83" t="s">
        <v>16558</v>
      </c>
      <c r="D283" s="84">
        <v>3.78</v>
      </c>
    </row>
    <row r="284" spans="1:4" ht="13.5" x14ac:dyDescent="0.25">
      <c r="A284" s="83">
        <v>10764</v>
      </c>
      <c r="B284" s="83" t="s">
        <v>16854</v>
      </c>
      <c r="C284" s="83" t="s">
        <v>16558</v>
      </c>
      <c r="D284" s="84">
        <v>136.80000000000001</v>
      </c>
    </row>
    <row r="285" spans="1:4" ht="13.5" x14ac:dyDescent="0.25">
      <c r="A285" s="83">
        <v>10653</v>
      </c>
      <c r="B285" s="83" t="s">
        <v>16855</v>
      </c>
      <c r="C285" s="83" t="s">
        <v>16558</v>
      </c>
      <c r="D285" s="84">
        <v>76.34</v>
      </c>
    </row>
    <row r="286" spans="1:4" ht="13.5" x14ac:dyDescent="0.25">
      <c r="A286" s="83">
        <v>10071</v>
      </c>
      <c r="B286" s="83" t="s">
        <v>16856</v>
      </c>
      <c r="C286" s="83" t="s">
        <v>199</v>
      </c>
      <c r="D286" s="84">
        <v>30.38</v>
      </c>
    </row>
    <row r="287" spans="1:4" ht="13.5" x14ac:dyDescent="0.25">
      <c r="A287" s="83">
        <v>10072</v>
      </c>
      <c r="B287" s="83" t="s">
        <v>16857</v>
      </c>
      <c r="C287" s="83" t="s">
        <v>199</v>
      </c>
      <c r="D287" s="84">
        <v>59.48</v>
      </c>
    </row>
    <row r="288" spans="1:4" ht="13.5" x14ac:dyDescent="0.25">
      <c r="A288" s="83">
        <v>10082</v>
      </c>
      <c r="B288" s="83" t="s">
        <v>16858</v>
      </c>
      <c r="C288" s="83" t="s">
        <v>221</v>
      </c>
      <c r="D288" s="84">
        <v>4726.67</v>
      </c>
    </row>
    <row r="289" spans="1:4" ht="13.5" x14ac:dyDescent="0.25">
      <c r="A289" s="83">
        <v>10081</v>
      </c>
      <c r="B289" s="83" t="s">
        <v>16859</v>
      </c>
      <c r="C289" s="83" t="s">
        <v>221</v>
      </c>
      <c r="D289" s="84">
        <v>4726.67</v>
      </c>
    </row>
    <row r="290" spans="1:4" ht="13.5" x14ac:dyDescent="0.25">
      <c r="A290" s="83">
        <v>10080</v>
      </c>
      <c r="B290" s="83" t="s">
        <v>16860</v>
      </c>
      <c r="C290" s="83" t="s">
        <v>16558</v>
      </c>
      <c r="D290" s="84">
        <v>85.72</v>
      </c>
    </row>
    <row r="291" spans="1:4" ht="13.5" x14ac:dyDescent="0.25">
      <c r="A291" s="83">
        <v>10632</v>
      </c>
      <c r="B291" s="83" t="s">
        <v>16861</v>
      </c>
      <c r="C291" s="83" t="s">
        <v>16558</v>
      </c>
      <c r="D291" s="84">
        <v>3766.2</v>
      </c>
    </row>
    <row r="292" spans="1:4" ht="13.5" x14ac:dyDescent="0.25">
      <c r="A292" s="83">
        <v>10633</v>
      </c>
      <c r="B292" s="83" t="s">
        <v>16862</v>
      </c>
      <c r="C292" s="83" t="s">
        <v>16558</v>
      </c>
      <c r="D292" s="84">
        <v>5168.33</v>
      </c>
    </row>
    <row r="293" spans="1:4" ht="13.5" x14ac:dyDescent="0.25">
      <c r="A293" s="83">
        <v>11250</v>
      </c>
      <c r="B293" s="83" t="s">
        <v>16863</v>
      </c>
      <c r="C293" s="83" t="s">
        <v>182</v>
      </c>
      <c r="D293" s="84">
        <v>15.74</v>
      </c>
    </row>
    <row r="294" spans="1:4" ht="13.5" x14ac:dyDescent="0.25">
      <c r="A294" s="83">
        <v>10323</v>
      </c>
      <c r="B294" s="83" t="s">
        <v>16864</v>
      </c>
      <c r="C294" s="83" t="s">
        <v>182</v>
      </c>
      <c r="D294" s="84">
        <v>2.78</v>
      </c>
    </row>
    <row r="295" spans="1:4" ht="13.5" x14ac:dyDescent="0.25">
      <c r="A295" s="83">
        <v>10847</v>
      </c>
      <c r="B295" s="83" t="s">
        <v>16865</v>
      </c>
      <c r="C295" s="83" t="s">
        <v>182</v>
      </c>
      <c r="D295" s="84">
        <v>8.8800000000000008</v>
      </c>
    </row>
    <row r="296" spans="1:4" ht="13.5" x14ac:dyDescent="0.25">
      <c r="A296" s="83">
        <v>10163</v>
      </c>
      <c r="B296" s="83" t="s">
        <v>16866</v>
      </c>
      <c r="C296" s="83" t="s">
        <v>182</v>
      </c>
      <c r="D296" s="84">
        <v>13.3</v>
      </c>
    </row>
    <row r="297" spans="1:4" ht="13.5" x14ac:dyDescent="0.25">
      <c r="A297" s="83">
        <v>10039</v>
      </c>
      <c r="B297" s="83" t="s">
        <v>16867</v>
      </c>
      <c r="C297" s="83" t="s">
        <v>227</v>
      </c>
      <c r="D297" s="84">
        <v>590.5</v>
      </c>
    </row>
    <row r="298" spans="1:4" ht="13.5" x14ac:dyDescent="0.25">
      <c r="A298" s="83">
        <v>11486</v>
      </c>
      <c r="B298" s="83" t="s">
        <v>16868</v>
      </c>
      <c r="C298" s="83" t="s">
        <v>16869</v>
      </c>
      <c r="D298" s="84">
        <v>230.12</v>
      </c>
    </row>
    <row r="299" spans="1:4" ht="13.5" x14ac:dyDescent="0.25">
      <c r="A299" s="83">
        <v>10352</v>
      </c>
      <c r="B299" s="83" t="s">
        <v>16870</v>
      </c>
      <c r="C299" s="83" t="s">
        <v>16869</v>
      </c>
      <c r="D299" s="84">
        <v>242.33</v>
      </c>
    </row>
    <row r="300" spans="1:4" ht="13.5" x14ac:dyDescent="0.25">
      <c r="A300" s="83">
        <v>10263</v>
      </c>
      <c r="B300" s="83" t="s">
        <v>16871</v>
      </c>
      <c r="C300" s="83" t="s">
        <v>16872</v>
      </c>
      <c r="D300" s="84">
        <v>24.55</v>
      </c>
    </row>
    <row r="301" spans="1:4" ht="13.5" x14ac:dyDescent="0.25">
      <c r="A301" s="83">
        <v>10344</v>
      </c>
      <c r="B301" s="83" t="s">
        <v>16873</v>
      </c>
      <c r="C301" s="83" t="s">
        <v>16869</v>
      </c>
      <c r="D301" s="84">
        <v>405.23</v>
      </c>
    </row>
    <row r="302" spans="1:4" ht="13.5" x14ac:dyDescent="0.25">
      <c r="A302" s="83">
        <v>10346</v>
      </c>
      <c r="B302" s="83" t="s">
        <v>16874</v>
      </c>
      <c r="C302" s="83" t="s">
        <v>234</v>
      </c>
      <c r="D302" s="84">
        <v>16.21</v>
      </c>
    </row>
    <row r="303" spans="1:4" ht="13.5" x14ac:dyDescent="0.25">
      <c r="A303" s="83">
        <v>10345</v>
      </c>
      <c r="B303" s="83" t="s">
        <v>16875</v>
      </c>
      <c r="C303" s="83" t="s">
        <v>16869</v>
      </c>
      <c r="D303" s="84">
        <v>405.23</v>
      </c>
    </row>
    <row r="304" spans="1:4" ht="13.5" x14ac:dyDescent="0.25">
      <c r="A304" s="83">
        <v>10623</v>
      </c>
      <c r="B304" s="83" t="s">
        <v>16876</v>
      </c>
      <c r="C304" s="83" t="s">
        <v>16558</v>
      </c>
      <c r="D304" s="84">
        <v>78.95</v>
      </c>
    </row>
    <row r="305" spans="1:4" ht="13.5" x14ac:dyDescent="0.25">
      <c r="A305" s="83">
        <v>10074</v>
      </c>
      <c r="B305" s="83" t="s">
        <v>16877</v>
      </c>
      <c r="C305" s="83" t="s">
        <v>16782</v>
      </c>
      <c r="D305" s="84">
        <v>199.47</v>
      </c>
    </row>
    <row r="306" spans="1:4" ht="13.5" x14ac:dyDescent="0.25">
      <c r="A306" s="83">
        <v>10075</v>
      </c>
      <c r="B306" s="83" t="s">
        <v>16878</v>
      </c>
      <c r="C306" s="83" t="s">
        <v>16782</v>
      </c>
      <c r="D306" s="84">
        <v>841.52</v>
      </c>
    </row>
    <row r="307" spans="1:4" ht="13.5" x14ac:dyDescent="0.25">
      <c r="A307" s="83">
        <v>10821</v>
      </c>
      <c r="B307" s="83" t="s">
        <v>16879</v>
      </c>
      <c r="C307" s="83" t="s">
        <v>16782</v>
      </c>
      <c r="D307" s="84">
        <v>942.5</v>
      </c>
    </row>
    <row r="308" spans="1:4" ht="13.5" x14ac:dyDescent="0.25">
      <c r="A308" s="83">
        <v>10260</v>
      </c>
      <c r="B308" s="83" t="s">
        <v>16880</v>
      </c>
      <c r="C308" s="83" t="s">
        <v>16872</v>
      </c>
      <c r="D308" s="84">
        <v>64.22</v>
      </c>
    </row>
    <row r="309" spans="1:4" ht="13.5" x14ac:dyDescent="0.25">
      <c r="A309" s="83">
        <v>10261</v>
      </c>
      <c r="B309" s="83" t="s">
        <v>16881</v>
      </c>
      <c r="C309" s="83" t="s">
        <v>16872</v>
      </c>
      <c r="D309" s="84">
        <v>56.44</v>
      </c>
    </row>
    <row r="310" spans="1:4" ht="13.5" x14ac:dyDescent="0.25">
      <c r="A310" s="83">
        <v>10570</v>
      </c>
      <c r="B310" s="83" t="s">
        <v>16882</v>
      </c>
      <c r="C310" s="83" t="s">
        <v>16558</v>
      </c>
      <c r="D310" s="84">
        <v>48.05</v>
      </c>
    </row>
    <row r="311" spans="1:4" ht="13.5" x14ac:dyDescent="0.25">
      <c r="A311" s="83">
        <v>11262</v>
      </c>
      <c r="B311" s="83" t="s">
        <v>16883</v>
      </c>
      <c r="C311" s="83" t="s">
        <v>16558</v>
      </c>
      <c r="D311" s="84">
        <v>98.71</v>
      </c>
    </row>
    <row r="312" spans="1:4" ht="13.5" x14ac:dyDescent="0.25">
      <c r="A312" s="83">
        <v>11267</v>
      </c>
      <c r="B312" s="83" t="s">
        <v>16884</v>
      </c>
      <c r="C312" s="83" t="s">
        <v>16558</v>
      </c>
      <c r="D312" s="84">
        <v>2.33</v>
      </c>
    </row>
    <row r="313" spans="1:4" ht="13.5" x14ac:dyDescent="0.25">
      <c r="A313" s="83">
        <v>10036</v>
      </c>
      <c r="B313" s="83" t="s">
        <v>16885</v>
      </c>
      <c r="C313" s="83" t="s">
        <v>234</v>
      </c>
      <c r="D313" s="84">
        <v>5.03</v>
      </c>
    </row>
    <row r="314" spans="1:4" ht="13.5" x14ac:dyDescent="0.25">
      <c r="A314" s="83">
        <v>10309</v>
      </c>
      <c r="B314" s="83" t="s">
        <v>16886</v>
      </c>
      <c r="C314" s="83" t="s">
        <v>16582</v>
      </c>
      <c r="D314" s="84">
        <v>29.76</v>
      </c>
    </row>
    <row r="315" spans="1:4" ht="13.5" x14ac:dyDescent="0.25">
      <c r="A315" s="83">
        <v>10034</v>
      </c>
      <c r="B315" s="83" t="s">
        <v>16887</v>
      </c>
      <c r="C315" s="83" t="s">
        <v>16582</v>
      </c>
      <c r="D315" s="84">
        <v>5.31</v>
      </c>
    </row>
    <row r="316" spans="1:4" ht="13.5" x14ac:dyDescent="0.25">
      <c r="A316" s="83">
        <v>10187</v>
      </c>
      <c r="B316" s="83" t="s">
        <v>16888</v>
      </c>
      <c r="C316" s="83" t="s">
        <v>221</v>
      </c>
      <c r="D316" s="84">
        <v>13.15</v>
      </c>
    </row>
    <row r="317" spans="1:4" ht="13.5" x14ac:dyDescent="0.25">
      <c r="A317" s="83">
        <v>10375</v>
      </c>
      <c r="B317" s="83" t="s">
        <v>16889</v>
      </c>
      <c r="C317" s="83" t="s">
        <v>16558</v>
      </c>
      <c r="D317" s="84">
        <v>0.52</v>
      </c>
    </row>
    <row r="318" spans="1:4" ht="13.5" x14ac:dyDescent="0.25">
      <c r="A318" s="83">
        <v>10327</v>
      </c>
      <c r="B318" s="83" t="s">
        <v>16890</v>
      </c>
      <c r="C318" s="83" t="s">
        <v>16558</v>
      </c>
      <c r="D318" s="84">
        <v>8.99</v>
      </c>
    </row>
    <row r="319" spans="1:4" ht="13.5" x14ac:dyDescent="0.25">
      <c r="A319" s="83">
        <v>101971</v>
      </c>
      <c r="B319" s="83" t="s">
        <v>16891</v>
      </c>
      <c r="C319" s="83" t="s">
        <v>16558</v>
      </c>
      <c r="D319" s="84">
        <v>8.99</v>
      </c>
    </row>
    <row r="320" spans="1:4" ht="13.5" x14ac:dyDescent="0.25">
      <c r="A320" s="83">
        <v>11565</v>
      </c>
      <c r="B320" s="83" t="s">
        <v>16892</v>
      </c>
      <c r="C320" s="83" t="s">
        <v>16558</v>
      </c>
      <c r="D320" s="84">
        <v>11.8</v>
      </c>
    </row>
    <row r="321" spans="1:4" ht="13.5" x14ac:dyDescent="0.25">
      <c r="A321" s="83">
        <v>10326</v>
      </c>
      <c r="B321" s="83" t="s">
        <v>16893</v>
      </c>
      <c r="C321" s="83" t="s">
        <v>16558</v>
      </c>
      <c r="D321" s="84">
        <v>1.1200000000000001</v>
      </c>
    </row>
    <row r="322" spans="1:4" ht="13.5" x14ac:dyDescent="0.25">
      <c r="A322" s="83">
        <v>10298</v>
      </c>
      <c r="B322" s="83" t="s">
        <v>16894</v>
      </c>
      <c r="C322" s="83" t="s">
        <v>16844</v>
      </c>
      <c r="D322" s="84">
        <v>3762.41</v>
      </c>
    </row>
    <row r="323" spans="1:4" ht="13.5" x14ac:dyDescent="0.25">
      <c r="A323" s="83">
        <v>11016</v>
      </c>
      <c r="B323" s="83" t="s">
        <v>16895</v>
      </c>
      <c r="C323" s="83" t="s">
        <v>199</v>
      </c>
      <c r="D323" s="84">
        <v>6.78</v>
      </c>
    </row>
    <row r="324" spans="1:4" ht="13.5" x14ac:dyDescent="0.25">
      <c r="A324" s="83">
        <v>11017</v>
      </c>
      <c r="B324" s="83" t="s">
        <v>16896</v>
      </c>
      <c r="C324" s="83" t="s">
        <v>199</v>
      </c>
      <c r="D324" s="84">
        <v>8.98</v>
      </c>
    </row>
    <row r="325" spans="1:4" ht="13.5" x14ac:dyDescent="0.25">
      <c r="A325" s="83">
        <v>11015</v>
      </c>
      <c r="B325" s="83" t="s">
        <v>16897</v>
      </c>
      <c r="C325" s="83" t="s">
        <v>199</v>
      </c>
      <c r="D325" s="84">
        <v>32.26</v>
      </c>
    </row>
    <row r="326" spans="1:4" ht="13.5" x14ac:dyDescent="0.25">
      <c r="A326" s="83">
        <v>10125</v>
      </c>
      <c r="B326" s="83" t="s">
        <v>16898</v>
      </c>
      <c r="C326" s="83" t="s">
        <v>221</v>
      </c>
      <c r="D326" s="84">
        <v>100.82</v>
      </c>
    </row>
    <row r="327" spans="1:4" ht="13.5" x14ac:dyDescent="0.25">
      <c r="A327" s="83">
        <v>10121</v>
      </c>
      <c r="B327" s="83" t="s">
        <v>16899</v>
      </c>
      <c r="C327" s="83" t="s">
        <v>221</v>
      </c>
      <c r="D327" s="84">
        <v>80.55</v>
      </c>
    </row>
    <row r="328" spans="1:4" ht="13.5" x14ac:dyDescent="0.25">
      <c r="A328" s="83">
        <v>10124</v>
      </c>
      <c r="B328" s="83" t="s">
        <v>16900</v>
      </c>
      <c r="C328" s="83" t="s">
        <v>221</v>
      </c>
      <c r="D328" s="84">
        <v>82.6</v>
      </c>
    </row>
    <row r="329" spans="1:4" ht="13.5" x14ac:dyDescent="0.25">
      <c r="A329" s="83">
        <v>10301</v>
      </c>
      <c r="B329" s="83" t="s">
        <v>16901</v>
      </c>
      <c r="C329" s="83" t="s">
        <v>182</v>
      </c>
      <c r="D329" s="84">
        <v>58.23</v>
      </c>
    </row>
    <row r="330" spans="1:4" ht="13.5" x14ac:dyDescent="0.25">
      <c r="A330" s="83">
        <v>10126</v>
      </c>
      <c r="B330" s="83" t="s">
        <v>16902</v>
      </c>
      <c r="C330" s="83" t="s">
        <v>221</v>
      </c>
      <c r="D330" s="84">
        <v>106.47</v>
      </c>
    </row>
    <row r="331" spans="1:4" ht="13.5" x14ac:dyDescent="0.25">
      <c r="A331" s="83">
        <v>10368</v>
      </c>
      <c r="B331" s="83" t="s">
        <v>16903</v>
      </c>
      <c r="C331" s="83" t="s">
        <v>182</v>
      </c>
      <c r="D331" s="84">
        <v>94.54</v>
      </c>
    </row>
    <row r="332" spans="1:4" ht="13.5" x14ac:dyDescent="0.25">
      <c r="A332" s="83">
        <v>10380</v>
      </c>
      <c r="B332" s="83" t="s">
        <v>16904</v>
      </c>
      <c r="C332" s="83" t="s">
        <v>182</v>
      </c>
      <c r="D332" s="84">
        <v>185.66</v>
      </c>
    </row>
    <row r="333" spans="1:4" ht="13.5" x14ac:dyDescent="0.25">
      <c r="A333" s="83">
        <v>10363</v>
      </c>
      <c r="B333" s="83" t="s">
        <v>16905</v>
      </c>
      <c r="C333" s="83" t="s">
        <v>182</v>
      </c>
      <c r="D333" s="84">
        <v>103.89</v>
      </c>
    </row>
    <row r="334" spans="1:4" ht="13.5" x14ac:dyDescent="0.25">
      <c r="A334" s="83">
        <v>11488</v>
      </c>
      <c r="B334" s="83" t="s">
        <v>16906</v>
      </c>
      <c r="C334" s="83" t="s">
        <v>199</v>
      </c>
      <c r="D334" s="84">
        <v>424.02</v>
      </c>
    </row>
    <row r="335" spans="1:4" ht="13.5" x14ac:dyDescent="0.25">
      <c r="A335" s="83">
        <v>10200</v>
      </c>
      <c r="B335" s="83" t="s">
        <v>16907</v>
      </c>
      <c r="C335" s="83" t="s">
        <v>199</v>
      </c>
      <c r="D335" s="84">
        <v>1284.67</v>
      </c>
    </row>
    <row r="336" spans="1:4" ht="13.5" x14ac:dyDescent="0.25">
      <c r="A336" s="83">
        <v>11465</v>
      </c>
      <c r="B336" s="83" t="s">
        <v>16908</v>
      </c>
      <c r="C336" s="83" t="s">
        <v>234</v>
      </c>
      <c r="D336" s="84">
        <v>13.28</v>
      </c>
    </row>
    <row r="337" spans="1:4" ht="13.5" x14ac:dyDescent="0.25">
      <c r="A337" s="83">
        <v>10179</v>
      </c>
      <c r="B337" s="83" t="s">
        <v>16909</v>
      </c>
      <c r="C337" s="83" t="s">
        <v>234</v>
      </c>
      <c r="D337" s="84">
        <v>11.9</v>
      </c>
    </row>
    <row r="338" spans="1:4" ht="13.5" x14ac:dyDescent="0.25">
      <c r="A338" s="83">
        <v>10257</v>
      </c>
      <c r="B338" s="83" t="s">
        <v>16910</v>
      </c>
      <c r="C338" s="83" t="s">
        <v>16558</v>
      </c>
      <c r="D338" s="84">
        <v>62.05</v>
      </c>
    </row>
    <row r="339" spans="1:4" ht="13.5" x14ac:dyDescent="0.25">
      <c r="A339" s="83">
        <v>11512</v>
      </c>
      <c r="B339" s="83" t="s">
        <v>16911</v>
      </c>
      <c r="C339" s="83" t="s">
        <v>16835</v>
      </c>
      <c r="D339" s="84">
        <v>0</v>
      </c>
    </row>
    <row r="340" spans="1:4" ht="13.5" x14ac:dyDescent="0.25">
      <c r="A340" s="83">
        <v>10201</v>
      </c>
      <c r="B340" s="83" t="s">
        <v>16912</v>
      </c>
      <c r="C340" s="83" t="s">
        <v>16913</v>
      </c>
      <c r="D340" s="84">
        <v>75.239999999999995</v>
      </c>
    </row>
    <row r="341" spans="1:4" ht="13.5" x14ac:dyDescent="0.25">
      <c r="A341" s="83">
        <v>10378</v>
      </c>
      <c r="B341" s="83" t="s">
        <v>16914</v>
      </c>
      <c r="C341" s="83" t="s">
        <v>182</v>
      </c>
      <c r="D341" s="84">
        <v>167.9</v>
      </c>
    </row>
    <row r="342" spans="1:4" ht="13.5" x14ac:dyDescent="0.25">
      <c r="A342" s="83">
        <v>10615</v>
      </c>
      <c r="B342" s="83" t="s">
        <v>16915</v>
      </c>
      <c r="C342" s="83" t="s">
        <v>16558</v>
      </c>
      <c r="D342" s="84">
        <v>88.47</v>
      </c>
    </row>
    <row r="343" spans="1:4" ht="13.5" x14ac:dyDescent="0.25">
      <c r="A343" s="83">
        <v>10340</v>
      </c>
      <c r="B343" s="83" t="s">
        <v>16916</v>
      </c>
      <c r="C343" s="83" t="s">
        <v>182</v>
      </c>
      <c r="D343" s="84">
        <v>519.75</v>
      </c>
    </row>
    <row r="344" spans="1:4" ht="13.5" x14ac:dyDescent="0.25">
      <c r="A344" s="83">
        <v>10654</v>
      </c>
      <c r="B344" s="83" t="s">
        <v>16917</v>
      </c>
      <c r="C344" s="83" t="s">
        <v>16558</v>
      </c>
      <c r="D344" s="84">
        <v>69.36</v>
      </c>
    </row>
    <row r="345" spans="1:4" ht="13.5" x14ac:dyDescent="0.25">
      <c r="A345" s="83">
        <v>10798</v>
      </c>
      <c r="B345" s="83" t="s">
        <v>16918</v>
      </c>
      <c r="C345" s="83" t="s">
        <v>16558</v>
      </c>
      <c r="D345" s="84">
        <v>128.88</v>
      </c>
    </row>
    <row r="346" spans="1:4" ht="13.5" x14ac:dyDescent="0.25">
      <c r="A346" s="83">
        <v>10191</v>
      </c>
      <c r="B346" s="83" t="s">
        <v>16919</v>
      </c>
      <c r="C346" s="83" t="s">
        <v>234</v>
      </c>
      <c r="D346" s="84">
        <v>6.65</v>
      </c>
    </row>
    <row r="347" spans="1:4" ht="13.5" x14ac:dyDescent="0.25">
      <c r="A347" s="83">
        <v>11407</v>
      </c>
      <c r="B347" s="83" t="s">
        <v>16920</v>
      </c>
      <c r="C347" s="83" t="s">
        <v>199</v>
      </c>
      <c r="D347" s="84">
        <v>15.9</v>
      </c>
    </row>
    <row r="348" spans="1:4" ht="13.5" x14ac:dyDescent="0.25">
      <c r="A348" s="83">
        <v>10573</v>
      </c>
      <c r="B348" s="83" t="s">
        <v>16921</v>
      </c>
      <c r="C348" s="83" t="s">
        <v>234</v>
      </c>
      <c r="D348" s="84">
        <v>0.09</v>
      </c>
    </row>
    <row r="349" spans="1:4" ht="13.5" x14ac:dyDescent="0.25">
      <c r="A349" s="83">
        <v>10120</v>
      </c>
      <c r="B349" s="83" t="s">
        <v>16922</v>
      </c>
      <c r="C349" s="83" t="s">
        <v>221</v>
      </c>
      <c r="D349" s="84">
        <v>48.38</v>
      </c>
    </row>
    <row r="350" spans="1:4" ht="13.5" x14ac:dyDescent="0.25">
      <c r="A350" s="83">
        <v>10621</v>
      </c>
      <c r="B350" s="83" t="s">
        <v>16923</v>
      </c>
      <c r="C350" s="83" t="s">
        <v>199</v>
      </c>
      <c r="D350" s="84">
        <v>12.08</v>
      </c>
    </row>
    <row r="351" spans="1:4" ht="13.5" x14ac:dyDescent="0.25">
      <c r="A351" s="83">
        <v>10624</v>
      </c>
      <c r="B351" s="83" t="s">
        <v>16924</v>
      </c>
      <c r="C351" s="83" t="s">
        <v>199</v>
      </c>
      <c r="D351" s="84">
        <v>14.75</v>
      </c>
    </row>
    <row r="352" spans="1:4" ht="13.5" x14ac:dyDescent="0.25">
      <c r="A352" s="83">
        <v>10616</v>
      </c>
      <c r="B352" s="83" t="s">
        <v>16925</v>
      </c>
      <c r="C352" s="83" t="s">
        <v>16558</v>
      </c>
      <c r="D352" s="84">
        <v>37.07</v>
      </c>
    </row>
    <row r="353" spans="1:4" ht="13.5" x14ac:dyDescent="0.25">
      <c r="A353" s="83">
        <v>10656</v>
      </c>
      <c r="B353" s="83" t="s">
        <v>16926</v>
      </c>
      <c r="C353" s="83" t="s">
        <v>16558</v>
      </c>
      <c r="D353" s="84">
        <v>68.47</v>
      </c>
    </row>
    <row r="354" spans="1:4" ht="13.5" x14ac:dyDescent="0.25">
      <c r="A354" s="83">
        <v>10778</v>
      </c>
      <c r="B354" s="83" t="s">
        <v>16927</v>
      </c>
      <c r="C354" s="83" t="s">
        <v>16558</v>
      </c>
      <c r="D354" s="84">
        <v>740.9</v>
      </c>
    </row>
    <row r="355" spans="1:4" ht="13.5" x14ac:dyDescent="0.25">
      <c r="A355" s="83">
        <v>10703</v>
      </c>
      <c r="B355" s="83" t="s">
        <v>16928</v>
      </c>
      <c r="C355" s="83" t="s">
        <v>16558</v>
      </c>
      <c r="D355" s="84">
        <v>1068.8399999999999</v>
      </c>
    </row>
    <row r="356" spans="1:4" ht="13.5" x14ac:dyDescent="0.25">
      <c r="A356" s="83">
        <v>10702</v>
      </c>
      <c r="B356" s="83" t="s">
        <v>16929</v>
      </c>
      <c r="C356" s="83" t="s">
        <v>16558</v>
      </c>
      <c r="D356" s="84">
        <v>2713.33</v>
      </c>
    </row>
    <row r="357" spans="1:4" ht="13.5" x14ac:dyDescent="0.25">
      <c r="A357" s="83">
        <v>10701</v>
      </c>
      <c r="B357" s="83" t="s">
        <v>16930</v>
      </c>
      <c r="C357" s="83" t="s">
        <v>16558</v>
      </c>
      <c r="D357" s="84">
        <v>3309.33</v>
      </c>
    </row>
    <row r="358" spans="1:4" ht="13.5" x14ac:dyDescent="0.25">
      <c r="A358" s="83">
        <v>11519</v>
      </c>
      <c r="B358" s="83" t="s">
        <v>16931</v>
      </c>
      <c r="C358" s="83" t="s">
        <v>16558</v>
      </c>
      <c r="D358" s="84">
        <v>189.3</v>
      </c>
    </row>
    <row r="359" spans="1:4" ht="13.5" x14ac:dyDescent="0.25">
      <c r="A359" s="83">
        <v>10063</v>
      </c>
      <c r="B359" s="83" t="s">
        <v>16932</v>
      </c>
      <c r="C359" s="83" t="s">
        <v>221</v>
      </c>
      <c r="D359" s="84">
        <v>4726.67</v>
      </c>
    </row>
    <row r="360" spans="1:4" ht="13.5" x14ac:dyDescent="0.25">
      <c r="A360" s="83">
        <v>10135</v>
      </c>
      <c r="B360" s="83" t="s">
        <v>16933</v>
      </c>
      <c r="C360" s="83" t="s">
        <v>234</v>
      </c>
      <c r="D360" s="84">
        <v>27.61</v>
      </c>
    </row>
    <row r="361" spans="1:4" ht="13.5" x14ac:dyDescent="0.25">
      <c r="A361" s="83">
        <v>10136</v>
      </c>
      <c r="B361" s="83" t="s">
        <v>16934</v>
      </c>
      <c r="C361" s="83" t="s">
        <v>234</v>
      </c>
      <c r="D361" s="84">
        <v>25.88</v>
      </c>
    </row>
    <row r="362" spans="1:4" ht="13.5" x14ac:dyDescent="0.25">
      <c r="A362" s="83">
        <v>10381</v>
      </c>
      <c r="B362" s="83" t="s">
        <v>16935</v>
      </c>
      <c r="C362" s="83" t="s">
        <v>16611</v>
      </c>
      <c r="D362" s="84">
        <v>153.38999999999999</v>
      </c>
    </row>
    <row r="363" spans="1:4" ht="13.5" x14ac:dyDescent="0.25">
      <c r="A363" s="83">
        <v>10617</v>
      </c>
      <c r="B363" s="83" t="s">
        <v>16936</v>
      </c>
      <c r="C363" s="83" t="s">
        <v>16611</v>
      </c>
      <c r="D363" s="84">
        <v>281.23</v>
      </c>
    </row>
    <row r="364" spans="1:4" ht="13.5" x14ac:dyDescent="0.25">
      <c r="A364" s="83">
        <v>10618</v>
      </c>
      <c r="B364" s="83" t="s">
        <v>16937</v>
      </c>
      <c r="C364" s="83" t="s">
        <v>16611</v>
      </c>
      <c r="D364" s="84">
        <v>255.1</v>
      </c>
    </row>
    <row r="365" spans="1:4" ht="13.5" x14ac:dyDescent="0.25">
      <c r="A365" s="83">
        <v>10749</v>
      </c>
      <c r="B365" s="83" t="s">
        <v>16938</v>
      </c>
      <c r="C365" s="83" t="s">
        <v>234</v>
      </c>
      <c r="D365" s="84">
        <v>95.65</v>
      </c>
    </row>
    <row r="366" spans="1:4" ht="13.5" x14ac:dyDescent="0.25">
      <c r="A366" s="83">
        <v>11487</v>
      </c>
      <c r="B366" s="83" t="s">
        <v>16939</v>
      </c>
      <c r="C366" s="83" t="s">
        <v>16582</v>
      </c>
      <c r="D366" s="84">
        <v>14.24</v>
      </c>
    </row>
    <row r="367" spans="1:4" ht="13.5" x14ac:dyDescent="0.25">
      <c r="A367" s="83">
        <v>11002</v>
      </c>
      <c r="B367" s="83" t="s">
        <v>16940</v>
      </c>
      <c r="C367" s="83" t="s">
        <v>16558</v>
      </c>
      <c r="D367" s="84">
        <v>474.53</v>
      </c>
    </row>
    <row r="368" spans="1:4" ht="13.5" x14ac:dyDescent="0.25">
      <c r="A368" s="83">
        <v>10046</v>
      </c>
      <c r="B368" s="83" t="s">
        <v>16941</v>
      </c>
      <c r="C368" s="83" t="s">
        <v>16558</v>
      </c>
      <c r="D368" s="84">
        <v>21.96</v>
      </c>
    </row>
    <row r="369" spans="1:4" ht="13.5" x14ac:dyDescent="0.25">
      <c r="A369" s="83">
        <v>10069</v>
      </c>
      <c r="B369" s="83" t="s">
        <v>16942</v>
      </c>
      <c r="C369" s="83" t="s">
        <v>221</v>
      </c>
      <c r="D369" s="84">
        <v>1947.52</v>
      </c>
    </row>
    <row r="370" spans="1:4" ht="13.5" x14ac:dyDescent="0.25">
      <c r="A370" s="83">
        <v>11261</v>
      </c>
      <c r="B370" s="83" t="s">
        <v>16943</v>
      </c>
      <c r="C370" s="83" t="s">
        <v>199</v>
      </c>
      <c r="D370" s="84">
        <v>7.1</v>
      </c>
    </row>
    <row r="371" spans="1:4" ht="13.5" x14ac:dyDescent="0.25">
      <c r="A371" s="83">
        <v>10320</v>
      </c>
      <c r="B371" s="83" t="s">
        <v>16944</v>
      </c>
      <c r="C371" s="83" t="s">
        <v>16558</v>
      </c>
      <c r="D371" s="84">
        <v>1.97</v>
      </c>
    </row>
    <row r="372" spans="1:4" ht="13.5" x14ac:dyDescent="0.25">
      <c r="A372" s="83">
        <v>10165</v>
      </c>
      <c r="B372" s="83" t="s">
        <v>16945</v>
      </c>
      <c r="C372" s="83" t="s">
        <v>16558</v>
      </c>
      <c r="D372" s="84">
        <v>325.89999999999998</v>
      </c>
    </row>
    <row r="373" spans="1:4" ht="13.5" x14ac:dyDescent="0.25">
      <c r="A373" s="83">
        <v>10067</v>
      </c>
      <c r="B373" s="83" t="s">
        <v>16946</v>
      </c>
      <c r="C373" s="83" t="s">
        <v>221</v>
      </c>
      <c r="D373" s="84">
        <v>1548</v>
      </c>
    </row>
    <row r="374" spans="1:4" ht="13.5" x14ac:dyDescent="0.25">
      <c r="A374" s="83">
        <v>10004</v>
      </c>
      <c r="B374" s="83" t="s">
        <v>16947</v>
      </c>
      <c r="C374" s="83" t="s">
        <v>227</v>
      </c>
      <c r="D374" s="84">
        <v>5978.04</v>
      </c>
    </row>
    <row r="375" spans="1:4" ht="13.5" x14ac:dyDescent="0.25">
      <c r="A375" s="83">
        <v>10005</v>
      </c>
      <c r="B375" s="83" t="s">
        <v>16948</v>
      </c>
      <c r="C375" s="83" t="s">
        <v>227</v>
      </c>
      <c r="D375" s="84">
        <v>6148.02</v>
      </c>
    </row>
    <row r="376" spans="1:4" ht="13.5" x14ac:dyDescent="0.25">
      <c r="A376" s="83">
        <v>10776</v>
      </c>
      <c r="B376" s="83" t="s">
        <v>16949</v>
      </c>
      <c r="C376" s="83" t="s">
        <v>227</v>
      </c>
      <c r="D376" s="84">
        <v>6440.95</v>
      </c>
    </row>
    <row r="377" spans="1:4" ht="13.5" x14ac:dyDescent="0.25">
      <c r="A377" s="83">
        <v>10572</v>
      </c>
      <c r="B377" s="83" t="s">
        <v>16950</v>
      </c>
      <c r="C377" s="83" t="s">
        <v>234</v>
      </c>
      <c r="D377" s="84">
        <v>15.79</v>
      </c>
    </row>
    <row r="378" spans="1:4" ht="13.5" x14ac:dyDescent="0.25">
      <c r="A378" s="83">
        <v>10584</v>
      </c>
      <c r="B378" s="83" t="s">
        <v>535</v>
      </c>
      <c r="C378" s="83" t="s">
        <v>16585</v>
      </c>
      <c r="D378" s="84">
        <v>3268.78</v>
      </c>
    </row>
    <row r="379" spans="1:4" ht="13.5" x14ac:dyDescent="0.25">
      <c r="A379" s="83">
        <v>11504</v>
      </c>
      <c r="B379" s="83" t="s">
        <v>16951</v>
      </c>
      <c r="C379" s="83" t="s">
        <v>234</v>
      </c>
      <c r="D379" s="84">
        <v>12.48</v>
      </c>
    </row>
    <row r="380" spans="1:4" ht="13.5" x14ac:dyDescent="0.25">
      <c r="A380" s="83">
        <v>11558</v>
      </c>
      <c r="B380" s="83" t="s">
        <v>16952</v>
      </c>
      <c r="C380" s="83" t="s">
        <v>16582</v>
      </c>
      <c r="D380" s="84">
        <v>12.65</v>
      </c>
    </row>
    <row r="381" spans="1:4" ht="13.5" x14ac:dyDescent="0.25">
      <c r="A381" s="83">
        <v>10198</v>
      </c>
      <c r="B381" s="83" t="s">
        <v>16953</v>
      </c>
      <c r="C381" s="83" t="s">
        <v>234</v>
      </c>
      <c r="D381" s="84">
        <v>131.76</v>
      </c>
    </row>
    <row r="382" spans="1:4" ht="13.5" x14ac:dyDescent="0.25">
      <c r="A382" s="83">
        <v>10195</v>
      </c>
      <c r="B382" s="83" t="s">
        <v>16954</v>
      </c>
      <c r="C382" s="83" t="s">
        <v>234</v>
      </c>
      <c r="D382" s="84">
        <v>1.1299999999999999</v>
      </c>
    </row>
    <row r="383" spans="1:4" ht="13.5" x14ac:dyDescent="0.25">
      <c r="A383" s="83">
        <v>10099</v>
      </c>
      <c r="B383" s="83" t="s">
        <v>16955</v>
      </c>
      <c r="C383" s="83" t="s">
        <v>16869</v>
      </c>
      <c r="D383" s="84">
        <v>21.42</v>
      </c>
    </row>
    <row r="384" spans="1:4" ht="13.5" x14ac:dyDescent="0.25">
      <c r="A384" s="83">
        <v>11513</v>
      </c>
      <c r="B384" s="83" t="s">
        <v>16956</v>
      </c>
      <c r="C384" s="83" t="s">
        <v>199</v>
      </c>
      <c r="D384" s="84">
        <v>281.95999999999998</v>
      </c>
    </row>
    <row r="385" spans="1:4" ht="13.5" x14ac:dyDescent="0.25">
      <c r="A385" s="83">
        <v>10122</v>
      </c>
      <c r="B385" s="83" t="s">
        <v>16957</v>
      </c>
      <c r="C385" s="83" t="s">
        <v>221</v>
      </c>
      <c r="D385" s="84">
        <v>62.49</v>
      </c>
    </row>
    <row r="386" spans="1:4" ht="13.5" x14ac:dyDescent="0.25">
      <c r="A386" s="83">
        <v>10366</v>
      </c>
      <c r="B386" s="83" t="s">
        <v>16958</v>
      </c>
      <c r="C386" s="83" t="s">
        <v>16611</v>
      </c>
      <c r="D386" s="84">
        <v>143.75</v>
      </c>
    </row>
    <row r="387" spans="1:4" ht="13.5" x14ac:dyDescent="0.25">
      <c r="A387" s="83">
        <v>10374</v>
      </c>
      <c r="B387" s="83" t="s">
        <v>16959</v>
      </c>
      <c r="C387" s="83" t="s">
        <v>16558</v>
      </c>
      <c r="D387" s="84">
        <v>47.79</v>
      </c>
    </row>
    <row r="388" spans="1:4" ht="13.5" x14ac:dyDescent="0.25">
      <c r="A388" s="83">
        <v>10743</v>
      </c>
      <c r="B388" s="83" t="s">
        <v>16960</v>
      </c>
      <c r="C388" s="83" t="s">
        <v>16558</v>
      </c>
      <c r="D388" s="84">
        <v>50.78</v>
      </c>
    </row>
    <row r="389" spans="1:4" ht="13.5" x14ac:dyDescent="0.25">
      <c r="A389" s="83">
        <v>10620</v>
      </c>
      <c r="B389" s="83" t="s">
        <v>16961</v>
      </c>
      <c r="C389" s="83" t="s">
        <v>199</v>
      </c>
      <c r="D389" s="84">
        <v>15.94</v>
      </c>
    </row>
    <row r="390" spans="1:4" ht="13.5" x14ac:dyDescent="0.25">
      <c r="A390" s="83">
        <v>10065</v>
      </c>
      <c r="B390" s="83" t="s">
        <v>16962</v>
      </c>
      <c r="C390" s="83" t="s">
        <v>221</v>
      </c>
      <c r="D390" s="84">
        <v>2083.56</v>
      </c>
    </row>
    <row r="391" spans="1:4" ht="13.5" x14ac:dyDescent="0.25">
      <c r="A391" s="83">
        <v>10061</v>
      </c>
      <c r="B391" s="83" t="s">
        <v>16963</v>
      </c>
      <c r="C391" s="83" t="s">
        <v>221</v>
      </c>
      <c r="D391" s="84">
        <v>2083.56</v>
      </c>
    </row>
    <row r="392" spans="1:4" ht="13.5" x14ac:dyDescent="0.25">
      <c r="A392" s="83">
        <v>10359</v>
      </c>
      <c r="B392" s="83" t="s">
        <v>16964</v>
      </c>
      <c r="C392" s="83" t="s">
        <v>16558</v>
      </c>
      <c r="D392" s="84">
        <v>18.37</v>
      </c>
    </row>
    <row r="393" spans="1:4" ht="13.5" x14ac:dyDescent="0.25">
      <c r="A393" s="83">
        <v>10358</v>
      </c>
      <c r="B393" s="83" t="s">
        <v>16965</v>
      </c>
      <c r="C393" s="83" t="s">
        <v>16558</v>
      </c>
      <c r="D393" s="84">
        <v>15.66</v>
      </c>
    </row>
    <row r="394" spans="1:4" ht="13.5" x14ac:dyDescent="0.25">
      <c r="A394" s="83">
        <v>10361</v>
      </c>
      <c r="B394" s="83" t="s">
        <v>16966</v>
      </c>
      <c r="C394" s="83" t="s">
        <v>16558</v>
      </c>
      <c r="D394" s="84">
        <v>48.56</v>
      </c>
    </row>
    <row r="395" spans="1:4" ht="13.5" x14ac:dyDescent="0.25">
      <c r="A395" s="83">
        <v>10360</v>
      </c>
      <c r="B395" s="83" t="s">
        <v>16967</v>
      </c>
      <c r="C395" s="83" t="s">
        <v>16558</v>
      </c>
      <c r="D395" s="84">
        <v>46.78</v>
      </c>
    </row>
    <row r="396" spans="1:4" ht="13.5" x14ac:dyDescent="0.25">
      <c r="A396" s="83">
        <v>10057</v>
      </c>
      <c r="B396" s="83" t="s">
        <v>16968</v>
      </c>
      <c r="C396" s="83" t="s">
        <v>221</v>
      </c>
      <c r="D396" s="84">
        <v>2083.56</v>
      </c>
    </row>
    <row r="397" spans="1:4" ht="13.5" x14ac:dyDescent="0.25">
      <c r="A397" s="83">
        <v>10244</v>
      </c>
      <c r="B397" s="83" t="s">
        <v>16969</v>
      </c>
      <c r="C397" s="83" t="s">
        <v>16558</v>
      </c>
      <c r="D397" s="84">
        <v>446.57</v>
      </c>
    </row>
    <row r="398" spans="1:4" ht="13.5" x14ac:dyDescent="0.25">
      <c r="A398" s="83">
        <v>10161</v>
      </c>
      <c r="B398" s="83" t="s">
        <v>16970</v>
      </c>
      <c r="C398" s="83" t="s">
        <v>16558</v>
      </c>
      <c r="D398" s="84">
        <v>63.95</v>
      </c>
    </row>
    <row r="399" spans="1:4" ht="13.5" x14ac:dyDescent="0.25">
      <c r="A399" s="83">
        <v>10182</v>
      </c>
      <c r="B399" s="83" t="s">
        <v>16971</v>
      </c>
      <c r="C399" s="83" t="s">
        <v>261</v>
      </c>
      <c r="D399" s="84">
        <v>556.08000000000004</v>
      </c>
    </row>
    <row r="400" spans="1:4" ht="13.5" x14ac:dyDescent="0.25">
      <c r="A400" s="83">
        <v>10642</v>
      </c>
      <c r="B400" s="83" t="s">
        <v>16972</v>
      </c>
      <c r="C400" s="83" t="s">
        <v>16558</v>
      </c>
      <c r="D400" s="84">
        <v>690.82</v>
      </c>
    </row>
    <row r="401" spans="1:4" ht="13.5" x14ac:dyDescent="0.25">
      <c r="A401" s="83">
        <v>11255</v>
      </c>
      <c r="B401" s="83" t="s">
        <v>16973</v>
      </c>
      <c r="C401" s="83" t="s">
        <v>182</v>
      </c>
      <c r="D401" s="84">
        <v>67.77</v>
      </c>
    </row>
    <row r="402" spans="1:4" ht="13.5" x14ac:dyDescent="0.25">
      <c r="A402" s="83">
        <v>10635</v>
      </c>
      <c r="B402" s="83" t="s">
        <v>16974</v>
      </c>
      <c r="C402" s="83" t="s">
        <v>234</v>
      </c>
      <c r="D402" s="84">
        <v>12.97</v>
      </c>
    </row>
    <row r="403" spans="1:4" ht="13.5" x14ac:dyDescent="0.25">
      <c r="A403" s="83">
        <v>11493</v>
      </c>
      <c r="B403" s="83" t="s">
        <v>16975</v>
      </c>
      <c r="C403" s="83" t="s">
        <v>234</v>
      </c>
      <c r="D403" s="84">
        <v>17.079999999999998</v>
      </c>
    </row>
    <row r="404" spans="1:4" ht="13.5" x14ac:dyDescent="0.25">
      <c r="A404" s="83">
        <v>10649</v>
      </c>
      <c r="B404" s="83" t="s">
        <v>16976</v>
      </c>
      <c r="C404" s="83" t="s">
        <v>16614</v>
      </c>
      <c r="D404" s="84">
        <v>87.72</v>
      </c>
    </row>
    <row r="405" spans="1:4" ht="13.5" x14ac:dyDescent="0.25">
      <c r="A405" s="83">
        <v>10173</v>
      </c>
      <c r="B405" s="83" t="s">
        <v>16977</v>
      </c>
      <c r="C405" s="83" t="s">
        <v>182</v>
      </c>
      <c r="D405" s="84">
        <v>60.83</v>
      </c>
    </row>
    <row r="406" spans="1:4" ht="13.5" x14ac:dyDescent="0.25">
      <c r="A406" s="83">
        <v>10637</v>
      </c>
      <c r="B406" s="83" t="s">
        <v>16978</v>
      </c>
      <c r="C406" s="83" t="s">
        <v>182</v>
      </c>
      <c r="D406" s="84">
        <v>24.86</v>
      </c>
    </row>
    <row r="407" spans="1:4" ht="13.5" x14ac:dyDescent="0.25">
      <c r="A407" s="83">
        <v>10172</v>
      </c>
      <c r="B407" s="83" t="s">
        <v>16979</v>
      </c>
      <c r="C407" s="83" t="s">
        <v>182</v>
      </c>
      <c r="D407" s="84">
        <v>41.05</v>
      </c>
    </row>
    <row r="408" spans="1:4" ht="13.5" x14ac:dyDescent="0.25">
      <c r="A408" s="83">
        <v>11003</v>
      </c>
      <c r="B408" s="83" t="s">
        <v>16980</v>
      </c>
      <c r="C408" s="83" t="s">
        <v>182</v>
      </c>
      <c r="D408" s="84">
        <v>29.27</v>
      </c>
    </row>
    <row r="409" spans="1:4" ht="13.5" x14ac:dyDescent="0.25">
      <c r="A409" s="83">
        <v>10818</v>
      </c>
      <c r="B409" s="83" t="s">
        <v>16981</v>
      </c>
      <c r="C409" s="83" t="s">
        <v>16872</v>
      </c>
      <c r="D409" s="84">
        <v>146.37</v>
      </c>
    </row>
    <row r="410" spans="1:4" ht="13.5" x14ac:dyDescent="0.25">
      <c r="A410" s="83">
        <v>10324</v>
      </c>
      <c r="B410" s="83" t="s">
        <v>16982</v>
      </c>
      <c r="C410" s="83" t="s">
        <v>16872</v>
      </c>
      <c r="D410" s="84">
        <v>220.87</v>
      </c>
    </row>
    <row r="411" spans="1:4" ht="13.5" x14ac:dyDescent="0.25">
      <c r="A411" s="83">
        <v>10819</v>
      </c>
      <c r="B411" s="83" t="s">
        <v>16983</v>
      </c>
      <c r="C411" s="83" t="s">
        <v>16872</v>
      </c>
      <c r="D411" s="84">
        <v>236.3</v>
      </c>
    </row>
    <row r="412" spans="1:4" ht="13.5" x14ac:dyDescent="0.25">
      <c r="A412" s="83">
        <v>10325</v>
      </c>
      <c r="B412" s="83" t="s">
        <v>16984</v>
      </c>
      <c r="C412" s="83" t="s">
        <v>16872</v>
      </c>
      <c r="D412" s="84">
        <v>330.67</v>
      </c>
    </row>
    <row r="413" spans="1:4" ht="13.5" x14ac:dyDescent="0.25">
      <c r="A413" s="83">
        <v>10571</v>
      </c>
      <c r="B413" s="83" t="s">
        <v>16985</v>
      </c>
      <c r="C413" s="83" t="s">
        <v>221</v>
      </c>
      <c r="D413" s="84">
        <v>145.71</v>
      </c>
    </row>
    <row r="414" spans="1:4" ht="13.5" x14ac:dyDescent="0.25">
      <c r="A414" s="83">
        <v>10845</v>
      </c>
      <c r="B414" s="83" t="s">
        <v>16986</v>
      </c>
      <c r="C414" s="83" t="s">
        <v>16872</v>
      </c>
      <c r="D414" s="84">
        <v>830.76</v>
      </c>
    </row>
    <row r="415" spans="1:4" ht="13.5" x14ac:dyDescent="0.25">
      <c r="A415" s="83">
        <v>10844</v>
      </c>
      <c r="B415" s="83" t="s">
        <v>16987</v>
      </c>
      <c r="C415" s="83" t="s">
        <v>16872</v>
      </c>
      <c r="D415" s="84">
        <v>674.73</v>
      </c>
    </row>
    <row r="416" spans="1:4" ht="13.5" x14ac:dyDescent="0.25">
      <c r="A416" s="83">
        <v>10846</v>
      </c>
      <c r="B416" s="83" t="s">
        <v>16988</v>
      </c>
      <c r="C416" s="83" t="s">
        <v>16872</v>
      </c>
      <c r="D416" s="84">
        <v>909.09</v>
      </c>
    </row>
    <row r="417" spans="1:4" ht="13.5" x14ac:dyDescent="0.25">
      <c r="A417" s="83">
        <v>10842</v>
      </c>
      <c r="B417" s="83" t="s">
        <v>16989</v>
      </c>
      <c r="C417" s="83" t="s">
        <v>16872</v>
      </c>
      <c r="D417" s="84">
        <v>814.17</v>
      </c>
    </row>
    <row r="418" spans="1:4" ht="13.5" x14ac:dyDescent="0.25">
      <c r="A418" s="83">
        <v>10843</v>
      </c>
      <c r="B418" s="83" t="s">
        <v>16990</v>
      </c>
      <c r="C418" s="83" t="s">
        <v>16872</v>
      </c>
      <c r="D418" s="84">
        <v>900.48</v>
      </c>
    </row>
    <row r="419" spans="1:4" ht="13.5" x14ac:dyDescent="0.25">
      <c r="A419" s="83">
        <v>10329</v>
      </c>
      <c r="B419" s="83" t="s">
        <v>16991</v>
      </c>
      <c r="C419" s="83" t="s">
        <v>182</v>
      </c>
      <c r="D419" s="84">
        <v>47.04</v>
      </c>
    </row>
    <row r="420" spans="1:4" ht="13.5" x14ac:dyDescent="0.25">
      <c r="A420" s="83">
        <v>11567</v>
      </c>
      <c r="B420" s="83" t="s">
        <v>16992</v>
      </c>
      <c r="C420" s="83" t="s">
        <v>16558</v>
      </c>
      <c r="D420" s="84">
        <v>0.43</v>
      </c>
    </row>
    <row r="421" spans="1:4" ht="13.5" x14ac:dyDescent="0.25">
      <c r="A421" s="83">
        <v>10372</v>
      </c>
      <c r="B421" s="83" t="s">
        <v>16993</v>
      </c>
      <c r="C421" s="83" t="s">
        <v>16582</v>
      </c>
      <c r="D421" s="84">
        <v>17.54</v>
      </c>
    </row>
    <row r="422" spans="1:4" ht="13.5" x14ac:dyDescent="0.25">
      <c r="A422" s="83">
        <v>10365</v>
      </c>
      <c r="B422" s="83" t="s">
        <v>16994</v>
      </c>
      <c r="C422" s="83" t="s">
        <v>16611</v>
      </c>
      <c r="D422" s="84">
        <v>285.08</v>
      </c>
    </row>
    <row r="423" spans="1:4" ht="13.5" x14ac:dyDescent="0.25">
      <c r="A423" s="83">
        <v>11521</v>
      </c>
      <c r="B423" s="83" t="s">
        <v>16995</v>
      </c>
      <c r="C423" s="83" t="s">
        <v>16582</v>
      </c>
      <c r="D423" s="84">
        <v>64.180000000000007</v>
      </c>
    </row>
    <row r="424" spans="1:4" ht="13.5" x14ac:dyDescent="0.25">
      <c r="A424" s="83">
        <v>10788</v>
      </c>
      <c r="B424" s="83" t="s">
        <v>16996</v>
      </c>
      <c r="C424" s="83" t="s">
        <v>16582</v>
      </c>
      <c r="D424" s="84">
        <v>34.340000000000003</v>
      </c>
    </row>
    <row r="425" spans="1:4" ht="13.5" x14ac:dyDescent="0.25">
      <c r="A425" s="83">
        <v>10371</v>
      </c>
      <c r="B425" s="83" t="s">
        <v>16997</v>
      </c>
      <c r="C425" s="83" t="s">
        <v>16998</v>
      </c>
      <c r="D425" s="84">
        <v>168.12</v>
      </c>
    </row>
    <row r="426" spans="1:4" ht="13.5" x14ac:dyDescent="0.25">
      <c r="A426" s="83">
        <v>10317</v>
      </c>
      <c r="B426" s="83" t="s">
        <v>16999</v>
      </c>
      <c r="C426" s="83" t="s">
        <v>16998</v>
      </c>
      <c r="D426" s="84">
        <v>623.16</v>
      </c>
    </row>
    <row r="427" spans="1:4" ht="13.5" x14ac:dyDescent="0.25">
      <c r="A427" s="83">
        <v>10655</v>
      </c>
      <c r="B427" s="83" t="s">
        <v>17000</v>
      </c>
      <c r="C427" s="83" t="s">
        <v>234</v>
      </c>
      <c r="D427" s="84">
        <v>66.930000000000007</v>
      </c>
    </row>
    <row r="428" spans="1:4" ht="13.5" x14ac:dyDescent="0.25">
      <c r="A428" s="83">
        <v>10787</v>
      </c>
      <c r="B428" s="83" t="s">
        <v>17001</v>
      </c>
      <c r="C428" s="83" t="s">
        <v>16582</v>
      </c>
      <c r="D428" s="84">
        <v>9.34</v>
      </c>
    </row>
    <row r="429" spans="1:4" ht="13.5" x14ac:dyDescent="0.25">
      <c r="A429" s="83">
        <v>10339</v>
      </c>
      <c r="B429" s="83" t="s">
        <v>17002</v>
      </c>
      <c r="C429" s="83" t="s">
        <v>16998</v>
      </c>
      <c r="D429" s="84">
        <v>318.42</v>
      </c>
    </row>
    <row r="430" spans="1:4" ht="13.5" x14ac:dyDescent="0.25">
      <c r="A430" s="83">
        <v>10178</v>
      </c>
      <c r="B430" s="83" t="s">
        <v>17003</v>
      </c>
      <c r="C430" s="83" t="s">
        <v>234</v>
      </c>
      <c r="D430" s="84">
        <v>4.76</v>
      </c>
    </row>
    <row r="431" spans="1:4" ht="13.5" x14ac:dyDescent="0.25">
      <c r="A431" s="83">
        <v>10159</v>
      </c>
      <c r="B431" s="83" t="s">
        <v>17004</v>
      </c>
      <c r="C431" s="83" t="s">
        <v>199</v>
      </c>
      <c r="D431" s="84">
        <v>67.03</v>
      </c>
    </row>
    <row r="432" spans="1:4" ht="13.5" x14ac:dyDescent="0.25">
      <c r="A432" s="83">
        <v>10160</v>
      </c>
      <c r="B432" s="83" t="s">
        <v>17005</v>
      </c>
      <c r="C432" s="83" t="s">
        <v>199</v>
      </c>
      <c r="D432" s="84">
        <v>167.4</v>
      </c>
    </row>
    <row r="433" spans="1:4" ht="13.5" x14ac:dyDescent="0.25">
      <c r="A433" s="83">
        <v>11477</v>
      </c>
      <c r="B433" s="83" t="s">
        <v>17006</v>
      </c>
      <c r="C433" s="83" t="s">
        <v>199</v>
      </c>
      <c r="D433" s="84">
        <v>94.18</v>
      </c>
    </row>
    <row r="434" spans="1:4" ht="13.5" x14ac:dyDescent="0.25">
      <c r="A434" s="83">
        <v>10174</v>
      </c>
      <c r="B434" s="83" t="s">
        <v>17007</v>
      </c>
      <c r="C434" s="83" t="s">
        <v>199</v>
      </c>
      <c r="D434" s="84">
        <v>92.05</v>
      </c>
    </row>
    <row r="435" spans="1:4" ht="13.5" x14ac:dyDescent="0.25">
      <c r="A435" s="83">
        <v>10217</v>
      </c>
      <c r="B435" s="83" t="s">
        <v>17008</v>
      </c>
      <c r="C435" s="83" t="s">
        <v>199</v>
      </c>
      <c r="D435" s="84">
        <v>97</v>
      </c>
    </row>
    <row r="436" spans="1:4" ht="13.5" x14ac:dyDescent="0.25">
      <c r="A436" s="83">
        <v>10218</v>
      </c>
      <c r="B436" s="83" t="s">
        <v>17009</v>
      </c>
      <c r="C436" s="83" t="s">
        <v>199</v>
      </c>
      <c r="D436" s="84">
        <v>113.31</v>
      </c>
    </row>
    <row r="437" spans="1:4" ht="13.5" x14ac:dyDescent="0.25">
      <c r="A437" s="83">
        <v>10229</v>
      </c>
      <c r="B437" s="83" t="s">
        <v>17010</v>
      </c>
      <c r="C437" s="83" t="s">
        <v>199</v>
      </c>
      <c r="D437" s="84">
        <v>129.38</v>
      </c>
    </row>
    <row r="438" spans="1:4" ht="13.5" x14ac:dyDescent="0.25">
      <c r="A438" s="83">
        <v>10219</v>
      </c>
      <c r="B438" s="83" t="s">
        <v>17011</v>
      </c>
      <c r="C438" s="83" t="s">
        <v>199</v>
      </c>
      <c r="D438" s="84">
        <v>185.06</v>
      </c>
    </row>
    <row r="439" spans="1:4" ht="13.5" x14ac:dyDescent="0.25">
      <c r="A439" s="83">
        <v>10224</v>
      </c>
      <c r="B439" s="83" t="s">
        <v>17012</v>
      </c>
      <c r="C439" s="83" t="s">
        <v>199</v>
      </c>
      <c r="D439" s="84">
        <v>145</v>
      </c>
    </row>
    <row r="440" spans="1:4" ht="13.5" x14ac:dyDescent="0.25">
      <c r="A440" s="83">
        <v>10230</v>
      </c>
      <c r="B440" s="83" t="s">
        <v>17013</v>
      </c>
      <c r="C440" s="83" t="s">
        <v>199</v>
      </c>
      <c r="D440" s="84">
        <v>210.97</v>
      </c>
    </row>
    <row r="441" spans="1:4" ht="13.5" x14ac:dyDescent="0.25">
      <c r="A441" s="83">
        <v>10235</v>
      </c>
      <c r="B441" s="83" t="s">
        <v>17014</v>
      </c>
      <c r="C441" s="83" t="s">
        <v>199</v>
      </c>
      <c r="D441" s="84">
        <v>125.8</v>
      </c>
    </row>
    <row r="442" spans="1:4" ht="13.5" x14ac:dyDescent="0.25">
      <c r="A442" s="83">
        <v>10220</v>
      </c>
      <c r="B442" s="83" t="s">
        <v>17015</v>
      </c>
      <c r="C442" s="83" t="s">
        <v>199</v>
      </c>
      <c r="D442" s="84">
        <v>274.83</v>
      </c>
    </row>
    <row r="443" spans="1:4" ht="13.5" x14ac:dyDescent="0.25">
      <c r="A443" s="83">
        <v>10225</v>
      </c>
      <c r="B443" s="83" t="s">
        <v>17016</v>
      </c>
      <c r="C443" s="83" t="s">
        <v>199</v>
      </c>
      <c r="D443" s="84">
        <v>241.26</v>
      </c>
    </row>
    <row r="444" spans="1:4" ht="13.5" x14ac:dyDescent="0.25">
      <c r="A444" s="83">
        <v>10231</v>
      </c>
      <c r="B444" s="83" t="s">
        <v>17017</v>
      </c>
      <c r="C444" s="83" t="s">
        <v>199</v>
      </c>
      <c r="D444" s="84">
        <v>375.66</v>
      </c>
    </row>
    <row r="445" spans="1:4" ht="13.5" x14ac:dyDescent="0.25">
      <c r="A445" s="83">
        <v>10236</v>
      </c>
      <c r="B445" s="83" t="s">
        <v>17018</v>
      </c>
      <c r="C445" s="83" t="s">
        <v>199</v>
      </c>
      <c r="D445" s="84">
        <v>234.55</v>
      </c>
    </row>
    <row r="446" spans="1:4" ht="13.5" x14ac:dyDescent="0.25">
      <c r="A446" s="83">
        <v>10221</v>
      </c>
      <c r="B446" s="83" t="s">
        <v>17019</v>
      </c>
      <c r="C446" s="83" t="s">
        <v>199</v>
      </c>
      <c r="D446" s="84">
        <v>451.15</v>
      </c>
    </row>
    <row r="447" spans="1:4" ht="13.5" x14ac:dyDescent="0.25">
      <c r="A447" s="83">
        <v>10226</v>
      </c>
      <c r="B447" s="83" t="s">
        <v>17020</v>
      </c>
      <c r="C447" s="83" t="s">
        <v>199</v>
      </c>
      <c r="D447" s="84">
        <v>282.68</v>
      </c>
    </row>
    <row r="448" spans="1:4" ht="13.5" x14ac:dyDescent="0.25">
      <c r="A448" s="83">
        <v>10232</v>
      </c>
      <c r="B448" s="83" t="s">
        <v>17021</v>
      </c>
      <c r="C448" s="83" t="s">
        <v>199</v>
      </c>
      <c r="D448" s="84">
        <v>551.30999999999995</v>
      </c>
    </row>
    <row r="449" spans="1:4" ht="13.5" x14ac:dyDescent="0.25">
      <c r="A449" s="83">
        <v>10237</v>
      </c>
      <c r="B449" s="83" t="s">
        <v>17022</v>
      </c>
      <c r="C449" s="83" t="s">
        <v>199</v>
      </c>
      <c r="D449" s="84">
        <v>310.70999999999998</v>
      </c>
    </row>
    <row r="450" spans="1:4" ht="13.5" x14ac:dyDescent="0.25">
      <c r="A450" s="83">
        <v>10240</v>
      </c>
      <c r="B450" s="83" t="s">
        <v>17023</v>
      </c>
      <c r="C450" s="83" t="s">
        <v>199</v>
      </c>
      <c r="D450" s="84">
        <v>396</v>
      </c>
    </row>
    <row r="451" spans="1:4" ht="13.5" x14ac:dyDescent="0.25">
      <c r="A451" s="83">
        <v>10222</v>
      </c>
      <c r="B451" s="83" t="s">
        <v>17024</v>
      </c>
      <c r="C451" s="83" t="s">
        <v>199</v>
      </c>
      <c r="D451" s="84">
        <v>651.17999999999995</v>
      </c>
    </row>
    <row r="452" spans="1:4" ht="13.5" x14ac:dyDescent="0.25">
      <c r="A452" s="83">
        <v>10227</v>
      </c>
      <c r="B452" s="83" t="s">
        <v>17025</v>
      </c>
      <c r="C452" s="83" t="s">
        <v>199</v>
      </c>
      <c r="D452" s="84">
        <v>422.2</v>
      </c>
    </row>
    <row r="453" spans="1:4" ht="13.5" x14ac:dyDescent="0.25">
      <c r="A453" s="83">
        <v>10233</v>
      </c>
      <c r="B453" s="83" t="s">
        <v>17026</v>
      </c>
      <c r="C453" s="83" t="s">
        <v>199</v>
      </c>
      <c r="D453" s="84">
        <v>836.66</v>
      </c>
    </row>
    <row r="454" spans="1:4" ht="13.5" x14ac:dyDescent="0.25">
      <c r="A454" s="83">
        <v>10238</v>
      </c>
      <c r="B454" s="83" t="s">
        <v>17027</v>
      </c>
      <c r="C454" s="83" t="s">
        <v>199</v>
      </c>
      <c r="D454" s="84">
        <v>455.71</v>
      </c>
    </row>
    <row r="455" spans="1:4" ht="13.5" x14ac:dyDescent="0.25">
      <c r="A455" s="83">
        <v>10241</v>
      </c>
      <c r="B455" s="83" t="s">
        <v>17028</v>
      </c>
      <c r="C455" s="83" t="s">
        <v>199</v>
      </c>
      <c r="D455" s="84">
        <v>629.83000000000004</v>
      </c>
    </row>
    <row r="456" spans="1:4" ht="13.5" x14ac:dyDescent="0.25">
      <c r="A456" s="83">
        <v>10223</v>
      </c>
      <c r="B456" s="83" t="s">
        <v>17029</v>
      </c>
      <c r="C456" s="83" t="s">
        <v>199</v>
      </c>
      <c r="D456" s="84">
        <v>1018.44</v>
      </c>
    </row>
    <row r="457" spans="1:4" ht="13.5" x14ac:dyDescent="0.25">
      <c r="A457" s="83">
        <v>10228</v>
      </c>
      <c r="B457" s="83" t="s">
        <v>17030</v>
      </c>
      <c r="C457" s="83" t="s">
        <v>199</v>
      </c>
      <c r="D457" s="84">
        <v>611.67999999999995</v>
      </c>
    </row>
    <row r="458" spans="1:4" ht="13.5" x14ac:dyDescent="0.25">
      <c r="A458" s="83">
        <v>10234</v>
      </c>
      <c r="B458" s="83" t="s">
        <v>17031</v>
      </c>
      <c r="C458" s="83" t="s">
        <v>199</v>
      </c>
      <c r="D458" s="84">
        <v>1298.24</v>
      </c>
    </row>
    <row r="459" spans="1:4" ht="13.5" x14ac:dyDescent="0.25">
      <c r="A459" s="83">
        <v>10239</v>
      </c>
      <c r="B459" s="83" t="s">
        <v>17032</v>
      </c>
      <c r="C459" s="83" t="s">
        <v>199</v>
      </c>
      <c r="D459" s="84">
        <v>654.32000000000005</v>
      </c>
    </row>
    <row r="460" spans="1:4" ht="13.5" x14ac:dyDescent="0.25">
      <c r="A460" s="83">
        <v>10242</v>
      </c>
      <c r="B460" s="83" t="s">
        <v>17033</v>
      </c>
      <c r="C460" s="83" t="s">
        <v>199</v>
      </c>
      <c r="D460" s="84">
        <v>956.51</v>
      </c>
    </row>
    <row r="461" spans="1:4" ht="13.5" x14ac:dyDescent="0.25">
      <c r="A461" s="83">
        <v>10249</v>
      </c>
      <c r="B461" s="83" t="s">
        <v>17034</v>
      </c>
      <c r="C461" s="83" t="s">
        <v>199</v>
      </c>
      <c r="D461" s="84">
        <v>26.1</v>
      </c>
    </row>
    <row r="462" spans="1:4" ht="13.5" x14ac:dyDescent="0.25">
      <c r="A462" s="83">
        <v>10209</v>
      </c>
      <c r="B462" s="83" t="s">
        <v>17035</v>
      </c>
      <c r="C462" s="83" t="s">
        <v>199</v>
      </c>
      <c r="D462" s="84">
        <v>24.96</v>
      </c>
    </row>
    <row r="463" spans="1:4" ht="13.5" x14ac:dyDescent="0.25">
      <c r="A463" s="83">
        <v>10213</v>
      </c>
      <c r="B463" s="83" t="s">
        <v>17036</v>
      </c>
      <c r="C463" s="83" t="s">
        <v>199</v>
      </c>
      <c r="D463" s="84">
        <v>30.64</v>
      </c>
    </row>
    <row r="464" spans="1:4" ht="13.5" x14ac:dyDescent="0.25">
      <c r="A464" s="83">
        <v>10210</v>
      </c>
      <c r="B464" s="83" t="s">
        <v>17037</v>
      </c>
      <c r="C464" s="83" t="s">
        <v>199</v>
      </c>
      <c r="D464" s="84">
        <v>34.950000000000003</v>
      </c>
    </row>
    <row r="465" spans="1:4" ht="13.5" x14ac:dyDescent="0.25">
      <c r="A465" s="83">
        <v>10214</v>
      </c>
      <c r="B465" s="83" t="s">
        <v>17038</v>
      </c>
      <c r="C465" s="83" t="s">
        <v>199</v>
      </c>
      <c r="D465" s="84">
        <v>41.99</v>
      </c>
    </row>
    <row r="466" spans="1:4" ht="13.5" x14ac:dyDescent="0.25">
      <c r="A466" s="83">
        <v>10211</v>
      </c>
      <c r="B466" s="83" t="s">
        <v>17039</v>
      </c>
      <c r="C466" s="83" t="s">
        <v>199</v>
      </c>
      <c r="D466" s="84">
        <v>48.79</v>
      </c>
    </row>
    <row r="467" spans="1:4" ht="13.5" x14ac:dyDescent="0.25">
      <c r="A467" s="83">
        <v>10215</v>
      </c>
      <c r="B467" s="83" t="s">
        <v>17040</v>
      </c>
      <c r="C467" s="83" t="s">
        <v>199</v>
      </c>
      <c r="D467" s="84">
        <v>49.62</v>
      </c>
    </row>
    <row r="468" spans="1:4" ht="13.5" x14ac:dyDescent="0.25">
      <c r="A468" s="83">
        <v>10212</v>
      </c>
      <c r="B468" s="83" t="s">
        <v>17041</v>
      </c>
      <c r="C468" s="83" t="s">
        <v>199</v>
      </c>
      <c r="D468" s="84">
        <v>81.680000000000007</v>
      </c>
    </row>
    <row r="469" spans="1:4" ht="13.5" x14ac:dyDescent="0.25">
      <c r="A469" s="83">
        <v>10216</v>
      </c>
      <c r="B469" s="83" t="s">
        <v>17042</v>
      </c>
      <c r="C469" s="83" t="s">
        <v>199</v>
      </c>
      <c r="D469" s="84">
        <v>88.4</v>
      </c>
    </row>
    <row r="470" spans="1:4" ht="13.5" x14ac:dyDescent="0.25">
      <c r="A470" s="83">
        <v>10813</v>
      </c>
      <c r="B470" s="83" t="s">
        <v>17043</v>
      </c>
      <c r="C470" s="83" t="s">
        <v>199</v>
      </c>
      <c r="D470" s="84">
        <v>18.63</v>
      </c>
    </row>
    <row r="471" spans="1:4" ht="13.5" x14ac:dyDescent="0.25">
      <c r="A471" s="83">
        <v>10661</v>
      </c>
      <c r="B471" s="83" t="s">
        <v>17044</v>
      </c>
      <c r="C471" s="83" t="s">
        <v>199</v>
      </c>
      <c r="D471" s="84">
        <v>54.67</v>
      </c>
    </row>
    <row r="472" spans="1:4" ht="13.5" x14ac:dyDescent="0.25">
      <c r="A472" s="83">
        <v>10658</v>
      </c>
      <c r="B472" s="83" t="s">
        <v>17045</v>
      </c>
      <c r="C472" s="83" t="s">
        <v>199</v>
      </c>
      <c r="D472" s="84">
        <v>91.35</v>
      </c>
    </row>
    <row r="473" spans="1:4" ht="13.5" x14ac:dyDescent="0.25">
      <c r="A473" s="83">
        <v>10688</v>
      </c>
      <c r="B473" s="83" t="s">
        <v>17046</v>
      </c>
      <c r="C473" s="83" t="s">
        <v>199</v>
      </c>
      <c r="D473" s="84">
        <v>64.349999999999994</v>
      </c>
    </row>
    <row r="474" spans="1:4" ht="13.5" x14ac:dyDescent="0.25">
      <c r="A474" s="83">
        <v>10687</v>
      </c>
      <c r="B474" s="83" t="s">
        <v>17047</v>
      </c>
      <c r="C474" s="83" t="s">
        <v>199</v>
      </c>
      <c r="D474" s="84">
        <v>22.77</v>
      </c>
    </row>
    <row r="475" spans="1:4" ht="13.5" x14ac:dyDescent="0.25">
      <c r="A475" s="83">
        <v>10306</v>
      </c>
      <c r="B475" s="83" t="s">
        <v>17048</v>
      </c>
      <c r="C475" s="83" t="s">
        <v>16762</v>
      </c>
      <c r="D475" s="84">
        <v>145.13999999999999</v>
      </c>
    </row>
    <row r="476" spans="1:4" ht="13.5" x14ac:dyDescent="0.25">
      <c r="A476" s="83">
        <v>10307</v>
      </c>
      <c r="B476" s="83" t="s">
        <v>17049</v>
      </c>
      <c r="C476" s="83" t="s">
        <v>16762</v>
      </c>
      <c r="D476" s="84">
        <v>190.2</v>
      </c>
    </row>
    <row r="477" spans="1:4" ht="13.5" x14ac:dyDescent="0.25">
      <c r="A477" s="83">
        <v>10308</v>
      </c>
      <c r="B477" s="83" t="s">
        <v>17050</v>
      </c>
      <c r="C477" s="83" t="s">
        <v>16762</v>
      </c>
      <c r="D477" s="84">
        <v>239.04</v>
      </c>
    </row>
    <row r="478" spans="1:4" ht="13.5" x14ac:dyDescent="0.25">
      <c r="A478" s="83">
        <v>10648</v>
      </c>
      <c r="B478" s="83" t="s">
        <v>17051</v>
      </c>
      <c r="C478" s="83" t="s">
        <v>16558</v>
      </c>
      <c r="D478" s="84">
        <v>72.569999999999993</v>
      </c>
    </row>
    <row r="479" spans="1:4" ht="13.5" x14ac:dyDescent="0.25">
      <c r="A479" s="83">
        <v>10631</v>
      </c>
      <c r="B479" s="83" t="s">
        <v>17052</v>
      </c>
      <c r="C479" s="83" t="s">
        <v>16558</v>
      </c>
      <c r="D479" s="84">
        <v>118.47</v>
      </c>
    </row>
    <row r="480" spans="1:4" ht="13.5" x14ac:dyDescent="0.25">
      <c r="A480" s="83">
        <v>10690</v>
      </c>
      <c r="B480" s="83" t="s">
        <v>17053</v>
      </c>
      <c r="C480" s="83" t="s">
        <v>199</v>
      </c>
      <c r="D480" s="84">
        <v>55.53</v>
      </c>
    </row>
    <row r="481" spans="1:4" ht="13.5" x14ac:dyDescent="0.25">
      <c r="A481" s="83">
        <v>10752</v>
      </c>
      <c r="B481" s="83" t="s">
        <v>17054</v>
      </c>
      <c r="C481" s="83" t="s">
        <v>199</v>
      </c>
      <c r="D481" s="84">
        <v>4.4400000000000004</v>
      </c>
    </row>
    <row r="482" spans="1:4" ht="13.5" x14ac:dyDescent="0.25">
      <c r="A482" s="83">
        <v>10753</v>
      </c>
      <c r="B482" s="83" t="s">
        <v>17055</v>
      </c>
      <c r="C482" s="83" t="s">
        <v>199</v>
      </c>
      <c r="D482" s="84">
        <v>5.82</v>
      </c>
    </row>
    <row r="483" spans="1:4" ht="13.5" x14ac:dyDescent="0.25">
      <c r="A483" s="83">
        <v>10754</v>
      </c>
      <c r="B483" s="83" t="s">
        <v>17056</v>
      </c>
      <c r="C483" s="83" t="s">
        <v>199</v>
      </c>
      <c r="D483" s="84">
        <v>11.68</v>
      </c>
    </row>
    <row r="484" spans="1:4" ht="13.5" x14ac:dyDescent="0.25">
      <c r="A484" s="83">
        <v>10303</v>
      </c>
      <c r="B484" s="83" t="s">
        <v>17057</v>
      </c>
      <c r="C484" s="83" t="s">
        <v>199</v>
      </c>
      <c r="D484" s="84">
        <v>11.22</v>
      </c>
    </row>
    <row r="485" spans="1:4" ht="13.5" x14ac:dyDescent="0.25">
      <c r="A485" s="83">
        <v>10684</v>
      </c>
      <c r="B485" s="83" t="s">
        <v>17058</v>
      </c>
      <c r="C485" s="83" t="s">
        <v>199</v>
      </c>
      <c r="D485" s="84">
        <v>6.56</v>
      </c>
    </row>
    <row r="486" spans="1:4" ht="13.5" x14ac:dyDescent="0.25">
      <c r="A486" s="83">
        <v>10682</v>
      </c>
      <c r="B486" s="83" t="s">
        <v>17059</v>
      </c>
      <c r="C486" s="83" t="s">
        <v>199</v>
      </c>
      <c r="D486" s="84">
        <v>8.92</v>
      </c>
    </row>
    <row r="487" spans="1:4" ht="13.5" x14ac:dyDescent="0.25">
      <c r="A487" s="83">
        <v>10683</v>
      </c>
      <c r="B487" s="83" t="s">
        <v>17060</v>
      </c>
      <c r="C487" s="83" t="s">
        <v>199</v>
      </c>
      <c r="D487" s="84">
        <v>14.99</v>
      </c>
    </row>
    <row r="488" spans="1:4" ht="13.5" x14ac:dyDescent="0.25">
      <c r="A488" s="83">
        <v>10258</v>
      </c>
      <c r="B488" s="83" t="s">
        <v>17061</v>
      </c>
      <c r="C488" s="83" t="s">
        <v>199</v>
      </c>
      <c r="D488" s="84">
        <v>9.24</v>
      </c>
    </row>
    <row r="489" spans="1:4" ht="13.5" x14ac:dyDescent="0.25">
      <c r="A489" s="83">
        <v>10800</v>
      </c>
      <c r="B489" s="83" t="s">
        <v>17062</v>
      </c>
      <c r="C489" s="83" t="s">
        <v>199</v>
      </c>
      <c r="D489" s="84">
        <v>5.76</v>
      </c>
    </row>
    <row r="490" spans="1:4" ht="13.5" x14ac:dyDescent="0.25">
      <c r="A490" s="83">
        <v>10515</v>
      </c>
      <c r="B490" s="83" t="s">
        <v>17063</v>
      </c>
      <c r="C490" s="83" t="s">
        <v>16835</v>
      </c>
      <c r="D490" s="84">
        <v>0</v>
      </c>
    </row>
    <row r="491" spans="1:4" ht="13.5" x14ac:dyDescent="0.25">
      <c r="A491" s="83">
        <v>10516</v>
      </c>
      <c r="B491" s="83" t="s">
        <v>17064</v>
      </c>
      <c r="C491" s="83" t="s">
        <v>16835</v>
      </c>
      <c r="D491" s="84">
        <v>0</v>
      </c>
    </row>
    <row r="492" spans="1:4" ht="13.5" x14ac:dyDescent="0.25">
      <c r="A492" s="83">
        <v>10514</v>
      </c>
      <c r="B492" s="83" t="s">
        <v>17065</v>
      </c>
      <c r="C492" s="83" t="s">
        <v>16835</v>
      </c>
      <c r="D492" s="84">
        <v>0</v>
      </c>
    </row>
    <row r="493" spans="1:4" ht="13.5" x14ac:dyDescent="0.25">
      <c r="A493" s="83">
        <v>10513</v>
      </c>
      <c r="B493" s="83" t="s">
        <v>17066</v>
      </c>
      <c r="C493" s="83" t="s">
        <v>16835</v>
      </c>
      <c r="D493" s="84">
        <v>0</v>
      </c>
    </row>
    <row r="494" spans="1:4" ht="13.5" x14ac:dyDescent="0.25">
      <c r="A494" s="83">
        <v>10330</v>
      </c>
      <c r="B494" s="83" t="s">
        <v>17067</v>
      </c>
      <c r="C494" s="83" t="s">
        <v>16558</v>
      </c>
      <c r="D494" s="84">
        <v>13.28</v>
      </c>
    </row>
    <row r="495" spans="1:4" ht="13.5" x14ac:dyDescent="0.25">
      <c r="A495" s="83">
        <v>10328</v>
      </c>
      <c r="B495" s="83" t="s">
        <v>17068</v>
      </c>
      <c r="C495" s="83" t="s">
        <v>16611</v>
      </c>
      <c r="D495" s="84">
        <v>55.44</v>
      </c>
    </row>
    <row r="496" spans="1:4" ht="13.5" x14ac:dyDescent="0.25">
      <c r="A496" s="83">
        <v>10790</v>
      </c>
      <c r="B496" s="83" t="s">
        <v>17069</v>
      </c>
      <c r="C496" s="83" t="s">
        <v>16582</v>
      </c>
      <c r="D496" s="84">
        <v>28.64</v>
      </c>
    </row>
    <row r="498" spans="1:4" ht="13.5" x14ac:dyDescent="0.25">
      <c r="A498" s="83">
        <v>43339</v>
      </c>
      <c r="B498" s="83" t="s">
        <v>17070</v>
      </c>
      <c r="C498" s="83" t="s">
        <v>182</v>
      </c>
      <c r="D498" s="84">
        <v>0.86</v>
      </c>
    </row>
    <row r="499" spans="1:4" ht="13.5" x14ac:dyDescent="0.25">
      <c r="A499" s="83">
        <v>41099</v>
      </c>
      <c r="B499" s="83" t="s">
        <v>17071</v>
      </c>
      <c r="C499" s="83" t="s">
        <v>221</v>
      </c>
      <c r="D499" s="84">
        <v>8.6300000000000008</v>
      </c>
    </row>
    <row r="500" spans="1:4" ht="13.5" x14ac:dyDescent="0.25">
      <c r="A500" s="83">
        <v>40224</v>
      </c>
      <c r="B500" s="83" t="s">
        <v>17072</v>
      </c>
      <c r="C500" s="83" t="s">
        <v>221</v>
      </c>
      <c r="D500" s="84">
        <v>4.47</v>
      </c>
    </row>
    <row r="501" spans="1:4" ht="13.5" x14ac:dyDescent="0.25">
      <c r="A501" s="83">
        <v>40225</v>
      </c>
      <c r="B501" s="83" t="s">
        <v>17073</v>
      </c>
      <c r="C501" s="83" t="s">
        <v>221</v>
      </c>
      <c r="D501" s="84">
        <v>5.78</v>
      </c>
    </row>
    <row r="502" spans="1:4" ht="13.5" x14ac:dyDescent="0.25">
      <c r="A502" s="83">
        <v>40226</v>
      </c>
      <c r="B502" s="83" t="s">
        <v>17074</v>
      </c>
      <c r="C502" s="83" t="s">
        <v>221</v>
      </c>
      <c r="D502" s="84">
        <v>8.6300000000000008</v>
      </c>
    </row>
    <row r="503" spans="1:4" ht="13.5" x14ac:dyDescent="0.25">
      <c r="A503" s="83">
        <v>40229</v>
      </c>
      <c r="B503" s="83" t="s">
        <v>17075</v>
      </c>
      <c r="C503" s="83" t="s">
        <v>221</v>
      </c>
      <c r="D503" s="84">
        <v>9.91</v>
      </c>
    </row>
    <row r="504" spans="1:4" ht="13.5" x14ac:dyDescent="0.25">
      <c r="A504" s="83">
        <v>43340</v>
      </c>
      <c r="B504" s="83" t="s">
        <v>17076</v>
      </c>
      <c r="C504" s="83" t="s">
        <v>221</v>
      </c>
      <c r="D504" s="84">
        <v>9.2200000000000006</v>
      </c>
    </row>
    <row r="505" spans="1:4" ht="13.5" x14ac:dyDescent="0.25">
      <c r="A505" s="83">
        <v>40228</v>
      </c>
      <c r="B505" s="83" t="s">
        <v>17077</v>
      </c>
      <c r="C505" s="83" t="s">
        <v>221</v>
      </c>
      <c r="D505" s="84">
        <v>7.15</v>
      </c>
    </row>
    <row r="506" spans="1:4" ht="13.5" x14ac:dyDescent="0.25">
      <c r="A506" s="83">
        <v>42227</v>
      </c>
      <c r="B506" s="83" t="s">
        <v>17078</v>
      </c>
      <c r="C506" s="83" t="s">
        <v>221</v>
      </c>
      <c r="D506" s="84">
        <v>6.95</v>
      </c>
    </row>
    <row r="507" spans="1:4" ht="13.5" x14ac:dyDescent="0.25">
      <c r="A507" s="83">
        <v>40994</v>
      </c>
      <c r="B507" s="83" t="s">
        <v>17079</v>
      </c>
      <c r="C507" s="83" t="s">
        <v>221</v>
      </c>
      <c r="D507" s="84">
        <v>8.6</v>
      </c>
    </row>
    <row r="508" spans="1:4" ht="13.5" x14ac:dyDescent="0.25">
      <c r="A508" s="83">
        <v>42940</v>
      </c>
      <c r="B508" s="83" t="s">
        <v>17080</v>
      </c>
      <c r="C508" s="83" t="s">
        <v>221</v>
      </c>
      <c r="D508" s="84">
        <v>334.4</v>
      </c>
    </row>
    <row r="509" spans="1:4" ht="13.5" x14ac:dyDescent="0.25">
      <c r="A509" s="83">
        <v>41047</v>
      </c>
      <c r="B509" s="83" t="s">
        <v>17081</v>
      </c>
      <c r="C509" s="83" t="s">
        <v>221</v>
      </c>
      <c r="D509" s="84">
        <v>764.18</v>
      </c>
    </row>
    <row r="510" spans="1:4" ht="13.5" x14ac:dyDescent="0.25">
      <c r="A510" s="83">
        <v>41048</v>
      </c>
      <c r="B510" s="83" t="s">
        <v>17082</v>
      </c>
      <c r="C510" s="83" t="s">
        <v>221</v>
      </c>
      <c r="D510" s="84">
        <v>668.94</v>
      </c>
    </row>
    <row r="511" spans="1:4" ht="13.5" x14ac:dyDescent="0.25">
      <c r="A511" s="83">
        <v>40217</v>
      </c>
      <c r="B511" s="83" t="s">
        <v>17083</v>
      </c>
      <c r="C511" s="83" t="s">
        <v>221</v>
      </c>
      <c r="D511" s="84">
        <v>62.78</v>
      </c>
    </row>
    <row r="512" spans="1:4" ht="13.5" x14ac:dyDescent="0.25">
      <c r="A512" s="83">
        <v>40172</v>
      </c>
      <c r="B512" s="83" t="s">
        <v>17084</v>
      </c>
      <c r="C512" s="83" t="s">
        <v>16558</v>
      </c>
      <c r="D512" s="84">
        <v>39.68</v>
      </c>
    </row>
    <row r="513" spans="1:4" ht="13.5" x14ac:dyDescent="0.25">
      <c r="A513" s="83">
        <v>40171</v>
      </c>
      <c r="B513" s="83" t="s">
        <v>17085</v>
      </c>
      <c r="C513" s="83" t="s">
        <v>16558</v>
      </c>
      <c r="D513" s="84">
        <v>19.84</v>
      </c>
    </row>
    <row r="514" spans="1:4" ht="13.5" x14ac:dyDescent="0.25">
      <c r="A514" s="83">
        <v>42225</v>
      </c>
      <c r="B514" s="83" t="s">
        <v>17086</v>
      </c>
      <c r="C514" s="83" t="s">
        <v>221</v>
      </c>
      <c r="D514" s="84">
        <v>11.71</v>
      </c>
    </row>
    <row r="515" spans="1:4" ht="13.5" x14ac:dyDescent="0.25">
      <c r="A515" s="83">
        <v>40178</v>
      </c>
      <c r="B515" s="83" t="s">
        <v>17087</v>
      </c>
      <c r="C515" s="83" t="s">
        <v>221</v>
      </c>
      <c r="D515" s="84">
        <v>9.7100000000000009</v>
      </c>
    </row>
    <row r="516" spans="1:4" ht="13.5" x14ac:dyDescent="0.25">
      <c r="A516" s="83">
        <v>40179</v>
      </c>
      <c r="B516" s="83" t="s">
        <v>17088</v>
      </c>
      <c r="C516" s="83" t="s">
        <v>221</v>
      </c>
      <c r="D516" s="84">
        <v>19.39</v>
      </c>
    </row>
    <row r="517" spans="1:4" ht="13.5" x14ac:dyDescent="0.25">
      <c r="A517" s="83">
        <v>40184</v>
      </c>
      <c r="B517" s="83" t="s">
        <v>17089</v>
      </c>
      <c r="C517" s="83" t="s">
        <v>221</v>
      </c>
      <c r="D517" s="84">
        <v>33.86</v>
      </c>
    </row>
    <row r="518" spans="1:4" ht="13.5" x14ac:dyDescent="0.25">
      <c r="A518" s="83">
        <v>40180</v>
      </c>
      <c r="B518" s="83" t="s">
        <v>17090</v>
      </c>
      <c r="C518" s="83" t="s">
        <v>221</v>
      </c>
      <c r="D518" s="84">
        <v>22.34</v>
      </c>
    </row>
    <row r="519" spans="1:4" ht="13.5" x14ac:dyDescent="0.25">
      <c r="A519" s="83">
        <v>40181</v>
      </c>
      <c r="B519" s="83" t="s">
        <v>17091</v>
      </c>
      <c r="C519" s="83" t="s">
        <v>221</v>
      </c>
      <c r="D519" s="84">
        <v>25.09</v>
      </c>
    </row>
    <row r="520" spans="1:4" ht="13.5" x14ac:dyDescent="0.25">
      <c r="A520" s="83">
        <v>40182</v>
      </c>
      <c r="B520" s="83" t="s">
        <v>17092</v>
      </c>
      <c r="C520" s="83" t="s">
        <v>221</v>
      </c>
      <c r="D520" s="84">
        <v>28.81</v>
      </c>
    </row>
    <row r="521" spans="1:4" ht="13.5" x14ac:dyDescent="0.25">
      <c r="A521" s="83">
        <v>40183</v>
      </c>
      <c r="B521" s="83" t="s">
        <v>17093</v>
      </c>
      <c r="C521" s="83" t="s">
        <v>221</v>
      </c>
      <c r="D521" s="84">
        <v>30.43</v>
      </c>
    </row>
    <row r="522" spans="1:4" ht="13.5" x14ac:dyDescent="0.25">
      <c r="A522" s="83">
        <v>40191</v>
      </c>
      <c r="B522" s="83" t="s">
        <v>17094</v>
      </c>
      <c r="C522" s="83" t="s">
        <v>221</v>
      </c>
      <c r="D522" s="84">
        <v>29.36</v>
      </c>
    </row>
    <row r="523" spans="1:4" ht="13.5" x14ac:dyDescent="0.25">
      <c r="A523" s="83">
        <v>40196</v>
      </c>
      <c r="B523" s="83" t="s">
        <v>17095</v>
      </c>
      <c r="C523" s="83" t="s">
        <v>221</v>
      </c>
      <c r="D523" s="84">
        <v>46.49</v>
      </c>
    </row>
    <row r="524" spans="1:4" ht="13.5" x14ac:dyDescent="0.25">
      <c r="A524" s="83">
        <v>40192</v>
      </c>
      <c r="B524" s="83" t="s">
        <v>17096</v>
      </c>
      <c r="C524" s="83" t="s">
        <v>221</v>
      </c>
      <c r="D524" s="84">
        <v>31.85</v>
      </c>
    </row>
    <row r="525" spans="1:4" ht="13.5" x14ac:dyDescent="0.25">
      <c r="A525" s="83">
        <v>40193</v>
      </c>
      <c r="B525" s="83" t="s">
        <v>17097</v>
      </c>
      <c r="C525" s="83" t="s">
        <v>221</v>
      </c>
      <c r="D525" s="84">
        <v>34.82</v>
      </c>
    </row>
    <row r="526" spans="1:4" ht="13.5" x14ac:dyDescent="0.25">
      <c r="A526" s="83">
        <v>40194</v>
      </c>
      <c r="B526" s="83" t="s">
        <v>17098</v>
      </c>
      <c r="C526" s="83" t="s">
        <v>221</v>
      </c>
      <c r="D526" s="84">
        <v>39.86</v>
      </c>
    </row>
    <row r="527" spans="1:4" ht="13.5" x14ac:dyDescent="0.25">
      <c r="A527" s="83">
        <v>40195</v>
      </c>
      <c r="B527" s="83" t="s">
        <v>17099</v>
      </c>
      <c r="C527" s="83" t="s">
        <v>221</v>
      </c>
      <c r="D527" s="84">
        <v>42.61</v>
      </c>
    </row>
    <row r="528" spans="1:4" ht="13.5" x14ac:dyDescent="0.25">
      <c r="A528" s="83">
        <v>40220</v>
      </c>
      <c r="B528" s="83" t="s">
        <v>17100</v>
      </c>
      <c r="C528" s="83" t="s">
        <v>221</v>
      </c>
      <c r="D528" s="84">
        <v>12.49</v>
      </c>
    </row>
    <row r="529" spans="1:4" ht="13.5" x14ac:dyDescent="0.25">
      <c r="A529" s="83">
        <v>40230</v>
      </c>
      <c r="B529" s="83" t="s">
        <v>17101</v>
      </c>
      <c r="C529" s="83" t="s">
        <v>221</v>
      </c>
      <c r="D529" s="84">
        <v>4.5599999999999996</v>
      </c>
    </row>
    <row r="530" spans="1:4" ht="13.5" x14ac:dyDescent="0.25">
      <c r="A530" s="83">
        <v>40221</v>
      </c>
      <c r="B530" s="83" t="s">
        <v>17102</v>
      </c>
      <c r="C530" s="83" t="s">
        <v>221</v>
      </c>
      <c r="D530" s="84">
        <v>12.2</v>
      </c>
    </row>
    <row r="531" spans="1:4" ht="13.5" x14ac:dyDescent="0.25">
      <c r="A531" s="83">
        <v>40231</v>
      </c>
      <c r="B531" s="83" t="s">
        <v>17103</v>
      </c>
      <c r="C531" s="83" t="s">
        <v>221</v>
      </c>
      <c r="D531" s="84">
        <v>6.72</v>
      </c>
    </row>
    <row r="532" spans="1:4" ht="13.5" x14ac:dyDescent="0.25">
      <c r="A532" s="83">
        <v>40222</v>
      </c>
      <c r="B532" s="83" t="s">
        <v>17104</v>
      </c>
      <c r="C532" s="83" t="s">
        <v>221</v>
      </c>
      <c r="D532" s="84">
        <v>17.46</v>
      </c>
    </row>
    <row r="533" spans="1:4" ht="13.5" x14ac:dyDescent="0.25">
      <c r="A533" s="83">
        <v>40216</v>
      </c>
      <c r="B533" s="83" t="s">
        <v>17105</v>
      </c>
      <c r="C533" s="83" t="s">
        <v>221</v>
      </c>
      <c r="D533" s="84">
        <v>131.44999999999999</v>
      </c>
    </row>
    <row r="534" spans="1:4" ht="13.5" x14ac:dyDescent="0.25">
      <c r="A534" s="83">
        <v>40223</v>
      </c>
      <c r="B534" s="83" t="s">
        <v>17106</v>
      </c>
      <c r="C534" s="83" t="s">
        <v>221</v>
      </c>
      <c r="D534" s="84">
        <v>59.97</v>
      </c>
    </row>
    <row r="535" spans="1:4" ht="13.5" x14ac:dyDescent="0.25">
      <c r="A535" s="83">
        <v>43335</v>
      </c>
      <c r="B535" s="83" t="s">
        <v>17107</v>
      </c>
      <c r="C535" s="83" t="s">
        <v>221</v>
      </c>
      <c r="D535" s="84">
        <v>3.55</v>
      </c>
    </row>
    <row r="536" spans="1:4" ht="13.5" x14ac:dyDescent="0.25">
      <c r="A536" s="83">
        <v>42547</v>
      </c>
      <c r="B536" s="83" t="s">
        <v>17108</v>
      </c>
      <c r="C536" s="83" t="s">
        <v>221</v>
      </c>
      <c r="D536" s="84">
        <v>2.17</v>
      </c>
    </row>
    <row r="537" spans="1:4" ht="13.5" x14ac:dyDescent="0.25">
      <c r="A537" s="83">
        <v>40177</v>
      </c>
      <c r="B537" s="83" t="s">
        <v>17109</v>
      </c>
      <c r="C537" s="83" t="s">
        <v>221</v>
      </c>
      <c r="D537" s="84">
        <v>5.62</v>
      </c>
    </row>
    <row r="538" spans="1:4" ht="13.5" x14ac:dyDescent="0.25">
      <c r="A538" s="83">
        <v>41056</v>
      </c>
      <c r="B538" s="83" t="s">
        <v>17110</v>
      </c>
      <c r="C538" s="83" t="s">
        <v>221</v>
      </c>
      <c r="D538" s="84">
        <v>113.79</v>
      </c>
    </row>
    <row r="539" spans="1:4" ht="13.5" x14ac:dyDescent="0.25">
      <c r="A539" s="83">
        <v>40218</v>
      </c>
      <c r="B539" s="83" t="s">
        <v>17111</v>
      </c>
      <c r="C539" s="83" t="s">
        <v>221</v>
      </c>
      <c r="D539" s="84">
        <v>63.34</v>
      </c>
    </row>
    <row r="540" spans="1:4" ht="13.5" x14ac:dyDescent="0.25">
      <c r="A540" s="83">
        <v>40170</v>
      </c>
      <c r="B540" s="83" t="s">
        <v>17112</v>
      </c>
      <c r="C540" s="83" t="s">
        <v>182</v>
      </c>
      <c r="D540" s="84">
        <v>0.99</v>
      </c>
    </row>
    <row r="541" spans="1:4" ht="13.5" x14ac:dyDescent="0.25">
      <c r="A541" s="83">
        <v>40167</v>
      </c>
      <c r="B541" s="83" t="s">
        <v>17113</v>
      </c>
      <c r="C541" s="83" t="s">
        <v>182</v>
      </c>
      <c r="D541" s="84">
        <v>0.76</v>
      </c>
    </row>
    <row r="542" spans="1:4" ht="13.5" x14ac:dyDescent="0.25">
      <c r="A542" s="83">
        <v>40168</v>
      </c>
      <c r="B542" s="83" t="s">
        <v>17114</v>
      </c>
      <c r="C542" s="83" t="s">
        <v>182</v>
      </c>
      <c r="D542" s="84">
        <v>3.66</v>
      </c>
    </row>
    <row r="543" spans="1:4" ht="13.5" x14ac:dyDescent="0.25">
      <c r="A543" s="83">
        <v>40169</v>
      </c>
      <c r="B543" s="83" t="s">
        <v>17115</v>
      </c>
      <c r="C543" s="83" t="s">
        <v>182</v>
      </c>
      <c r="D543" s="84">
        <v>10.83</v>
      </c>
    </row>
    <row r="544" spans="1:4" ht="13.5" x14ac:dyDescent="0.25">
      <c r="A544" s="83">
        <v>102069</v>
      </c>
      <c r="B544" s="83" t="s">
        <v>17116</v>
      </c>
      <c r="C544" s="83" t="s">
        <v>182</v>
      </c>
      <c r="D544" s="84">
        <v>5.03</v>
      </c>
    </row>
    <row r="545" spans="1:5" ht="13.5" x14ac:dyDescent="0.25">
      <c r="A545" s="83">
        <v>40219</v>
      </c>
      <c r="B545" s="83" t="s">
        <v>17117</v>
      </c>
      <c r="C545" s="83" t="s">
        <v>182</v>
      </c>
      <c r="D545" s="84">
        <v>43.5</v>
      </c>
    </row>
    <row r="546" spans="1:5" ht="13.5" x14ac:dyDescent="0.25">
      <c r="A546" s="83">
        <v>41095</v>
      </c>
      <c r="B546" s="83" t="s">
        <v>17118</v>
      </c>
      <c r="C546" s="83" t="s">
        <v>221</v>
      </c>
      <c r="D546" s="84">
        <v>34.979999999999997</v>
      </c>
    </row>
    <row r="547" spans="1:5" ht="13.5" x14ac:dyDescent="0.25">
      <c r="A547" s="83">
        <v>43352</v>
      </c>
      <c r="B547" s="83" t="s">
        <v>17119</v>
      </c>
      <c r="C547" s="83" t="s">
        <v>182</v>
      </c>
      <c r="D547" s="84">
        <v>0.77</v>
      </c>
    </row>
    <row r="548" spans="1:5" ht="13.5" x14ac:dyDescent="0.25">
      <c r="A548" s="83">
        <v>43338</v>
      </c>
      <c r="B548" s="83" t="s">
        <v>17120</v>
      </c>
      <c r="C548" s="83" t="s">
        <v>182</v>
      </c>
      <c r="D548" s="84">
        <v>0.62</v>
      </c>
    </row>
    <row r="549" spans="1:5" ht="13.5" x14ac:dyDescent="0.25">
      <c r="A549" s="83">
        <v>40166</v>
      </c>
      <c r="B549" s="83" t="s">
        <v>17121</v>
      </c>
      <c r="C549" s="83" t="s">
        <v>182</v>
      </c>
      <c r="D549" s="84">
        <v>0.23</v>
      </c>
    </row>
    <row r="550" spans="1:5" ht="13.5" x14ac:dyDescent="0.25">
      <c r="A550" s="83">
        <v>41326</v>
      </c>
      <c r="B550" s="83" t="s">
        <v>17122</v>
      </c>
      <c r="C550" s="83" t="s">
        <v>221</v>
      </c>
      <c r="D550" s="84">
        <v>7.37</v>
      </c>
    </row>
    <row r="551" spans="1:5" ht="13.5" x14ac:dyDescent="0.25">
      <c r="A551" s="83">
        <v>40801</v>
      </c>
      <c r="B551" s="83" t="s">
        <v>17123</v>
      </c>
      <c r="C551" s="83" t="s">
        <v>221</v>
      </c>
      <c r="D551" s="84">
        <v>107.55</v>
      </c>
      <c r="E551" s="85" t="s">
        <v>17124</v>
      </c>
    </row>
    <row r="552" spans="1:5" ht="13.5" x14ac:dyDescent="0.25">
      <c r="A552" s="83">
        <v>40799</v>
      </c>
      <c r="B552" s="83" t="s">
        <v>17125</v>
      </c>
      <c r="C552" s="83" t="s">
        <v>221</v>
      </c>
      <c r="D552" s="84">
        <v>83.04</v>
      </c>
      <c r="E552" s="85" t="s">
        <v>17124</v>
      </c>
    </row>
    <row r="553" spans="1:5" ht="13.5" x14ac:dyDescent="0.25">
      <c r="A553" s="83">
        <v>40793</v>
      </c>
      <c r="B553" s="83" t="s">
        <v>17126</v>
      </c>
      <c r="C553" s="83" t="s">
        <v>221</v>
      </c>
      <c r="D553" s="84">
        <v>121.92</v>
      </c>
      <c r="E553" s="85" t="s">
        <v>17124</v>
      </c>
    </row>
    <row r="554" spans="1:5" ht="13.5" x14ac:dyDescent="0.25">
      <c r="A554" s="83">
        <v>40797</v>
      </c>
      <c r="B554" s="83" t="s">
        <v>17127</v>
      </c>
      <c r="C554" s="83" t="s">
        <v>221</v>
      </c>
      <c r="D554" s="84">
        <v>57.34</v>
      </c>
      <c r="E554" s="85" t="s">
        <v>17124</v>
      </c>
    </row>
    <row r="555" spans="1:5" ht="13.5" x14ac:dyDescent="0.25">
      <c r="A555" s="83">
        <v>41157</v>
      </c>
      <c r="B555" s="83" t="s">
        <v>17128</v>
      </c>
      <c r="C555" s="83" t="s">
        <v>221</v>
      </c>
      <c r="D555" s="84">
        <v>71.62</v>
      </c>
    </row>
    <row r="556" spans="1:5" ht="13.5" x14ac:dyDescent="0.25">
      <c r="A556" s="83">
        <v>40795</v>
      </c>
      <c r="B556" s="83" t="s">
        <v>17129</v>
      </c>
      <c r="C556" s="83" t="s">
        <v>221</v>
      </c>
      <c r="D556" s="84">
        <v>53.82</v>
      </c>
      <c r="E556" s="85" t="s">
        <v>17124</v>
      </c>
    </row>
    <row r="557" spans="1:5" ht="13.5" x14ac:dyDescent="0.25">
      <c r="A557" s="83">
        <v>40787</v>
      </c>
      <c r="B557" s="83" t="s">
        <v>17130</v>
      </c>
      <c r="C557" s="83" t="s">
        <v>221</v>
      </c>
      <c r="D557" s="84">
        <v>144.41999999999999</v>
      </c>
      <c r="E557" s="85" t="s">
        <v>17124</v>
      </c>
    </row>
    <row r="558" spans="1:5" ht="13.5" x14ac:dyDescent="0.25">
      <c r="A558" s="83">
        <v>40812</v>
      </c>
      <c r="B558" s="83" t="s">
        <v>17131</v>
      </c>
      <c r="C558" s="83" t="s">
        <v>221</v>
      </c>
      <c r="D558" s="84">
        <v>144.41999999999999</v>
      </c>
    </row>
    <row r="559" spans="1:5" ht="13.5" x14ac:dyDescent="0.25">
      <c r="A559" s="83">
        <v>42673</v>
      </c>
      <c r="B559" s="83" t="s">
        <v>17132</v>
      </c>
      <c r="C559" s="83" t="s">
        <v>221</v>
      </c>
      <c r="D559" s="84">
        <v>170.98</v>
      </c>
    </row>
    <row r="560" spans="1:5" ht="13.5" x14ac:dyDescent="0.25">
      <c r="A560" s="83">
        <v>40803</v>
      </c>
      <c r="B560" s="83" t="s">
        <v>17133</v>
      </c>
      <c r="C560" s="83" t="s">
        <v>221</v>
      </c>
      <c r="D560" s="84">
        <v>102.73</v>
      </c>
      <c r="E560" s="85" t="s">
        <v>17124</v>
      </c>
    </row>
    <row r="561" spans="1:5" ht="13.5" x14ac:dyDescent="0.25">
      <c r="A561" s="83">
        <v>41406</v>
      </c>
      <c r="B561" s="83" t="s">
        <v>17134</v>
      </c>
      <c r="C561" s="83" t="s">
        <v>221</v>
      </c>
      <c r="D561" s="84">
        <v>90.52</v>
      </c>
      <c r="E561" s="85" t="s">
        <v>17124</v>
      </c>
    </row>
    <row r="562" spans="1:5" ht="13.5" x14ac:dyDescent="0.25">
      <c r="A562" s="83">
        <v>41100</v>
      </c>
      <c r="B562" s="83" t="s">
        <v>17135</v>
      </c>
      <c r="C562" s="83" t="s">
        <v>221</v>
      </c>
      <c r="D562" s="84">
        <v>87.21</v>
      </c>
    </row>
    <row r="563" spans="1:5" ht="13.5" x14ac:dyDescent="0.25">
      <c r="A563" s="83">
        <v>40979</v>
      </c>
      <c r="B563" s="83" t="s">
        <v>17136</v>
      </c>
      <c r="C563" s="83" t="s">
        <v>221</v>
      </c>
      <c r="D563" s="84">
        <v>68.12</v>
      </c>
    </row>
    <row r="564" spans="1:5" ht="13.5" x14ac:dyDescent="0.25">
      <c r="A564" s="83">
        <v>40815</v>
      </c>
      <c r="B564" s="83" t="s">
        <v>17137</v>
      </c>
      <c r="C564" s="83" t="s">
        <v>221</v>
      </c>
      <c r="D564" s="84">
        <v>83.33</v>
      </c>
    </row>
    <row r="565" spans="1:5" ht="13.5" x14ac:dyDescent="0.25">
      <c r="A565" s="83">
        <v>40809</v>
      </c>
      <c r="B565" s="83" t="s">
        <v>17138</v>
      </c>
      <c r="C565" s="83" t="s">
        <v>221</v>
      </c>
      <c r="D565" s="84">
        <v>95.77</v>
      </c>
    </row>
    <row r="566" spans="1:5" ht="13.5" x14ac:dyDescent="0.25">
      <c r="A566" s="83">
        <v>40810</v>
      </c>
      <c r="B566" s="83" t="s">
        <v>17139</v>
      </c>
      <c r="C566" s="83" t="s">
        <v>221</v>
      </c>
      <c r="D566" s="84">
        <v>120.74</v>
      </c>
    </row>
    <row r="567" spans="1:5" ht="13.5" x14ac:dyDescent="0.25">
      <c r="A567" s="83">
        <v>41097</v>
      </c>
      <c r="B567" s="83" t="s">
        <v>17140</v>
      </c>
      <c r="C567" s="83" t="s">
        <v>221</v>
      </c>
      <c r="D567" s="84">
        <v>135.83000000000001</v>
      </c>
      <c r="E567" s="85" t="s">
        <v>17124</v>
      </c>
    </row>
    <row r="568" spans="1:5" ht="13.5" x14ac:dyDescent="0.25">
      <c r="A568" s="83">
        <v>41364</v>
      </c>
      <c r="B568" s="83" t="s">
        <v>17141</v>
      </c>
      <c r="C568" s="83" t="s">
        <v>221</v>
      </c>
      <c r="D568" s="84">
        <v>90.52</v>
      </c>
    </row>
    <row r="569" spans="1:5" ht="13.5" x14ac:dyDescent="0.25">
      <c r="A569" s="83">
        <v>40777</v>
      </c>
      <c r="B569" s="83" t="s">
        <v>17142</v>
      </c>
      <c r="C569" s="83" t="s">
        <v>221</v>
      </c>
      <c r="D569" s="84">
        <v>59.46</v>
      </c>
      <c r="E569" s="85" t="s">
        <v>17124</v>
      </c>
    </row>
    <row r="570" spans="1:5" ht="13.5" x14ac:dyDescent="0.25">
      <c r="A570" s="83">
        <v>40779</v>
      </c>
      <c r="B570" s="83" t="s">
        <v>17143</v>
      </c>
      <c r="C570" s="83" t="s">
        <v>221</v>
      </c>
      <c r="D570" s="84">
        <v>67.77</v>
      </c>
      <c r="E570" s="85" t="s">
        <v>17124</v>
      </c>
    </row>
    <row r="571" spans="1:5" ht="13.5" x14ac:dyDescent="0.25">
      <c r="A571" s="83">
        <v>40781</v>
      </c>
      <c r="B571" s="83" t="s">
        <v>17144</v>
      </c>
      <c r="C571" s="83" t="s">
        <v>221</v>
      </c>
      <c r="D571" s="84">
        <v>95.77</v>
      </c>
      <c r="E571" s="85" t="s">
        <v>17124</v>
      </c>
    </row>
    <row r="572" spans="1:5" ht="13.5" x14ac:dyDescent="0.25">
      <c r="A572" s="83">
        <v>40783</v>
      </c>
      <c r="B572" s="83" t="s">
        <v>17145</v>
      </c>
      <c r="C572" s="83" t="s">
        <v>221</v>
      </c>
      <c r="D572" s="84">
        <v>120.74</v>
      </c>
      <c r="E572" s="85" t="s">
        <v>17124</v>
      </c>
    </row>
    <row r="573" spans="1:5" ht="13.5" x14ac:dyDescent="0.25">
      <c r="A573" s="83">
        <v>41366</v>
      </c>
      <c r="B573" s="83" t="s">
        <v>17146</v>
      </c>
      <c r="C573" s="83" t="s">
        <v>221</v>
      </c>
      <c r="D573" s="84">
        <v>135.83000000000001</v>
      </c>
    </row>
    <row r="574" spans="1:5" ht="13.5" x14ac:dyDescent="0.25">
      <c r="A574" s="83">
        <v>40834</v>
      </c>
      <c r="B574" s="83" t="s">
        <v>17147</v>
      </c>
      <c r="C574" s="83" t="s">
        <v>182</v>
      </c>
      <c r="D574" s="84">
        <v>2.67</v>
      </c>
      <c r="E574" s="85" t="s">
        <v>17124</v>
      </c>
    </row>
    <row r="575" spans="1:5" ht="13.5" x14ac:dyDescent="0.25">
      <c r="A575" s="83">
        <v>40835</v>
      </c>
      <c r="B575" s="83" t="s">
        <v>17148</v>
      </c>
      <c r="C575" s="83" t="s">
        <v>182</v>
      </c>
      <c r="D575" s="84">
        <v>5.29</v>
      </c>
      <c r="E575" s="85" t="s">
        <v>17124</v>
      </c>
    </row>
    <row r="576" spans="1:5" ht="13.5" x14ac:dyDescent="0.25">
      <c r="A576" s="83">
        <v>40841</v>
      </c>
      <c r="B576" s="83" t="s">
        <v>17149</v>
      </c>
      <c r="C576" s="83" t="s">
        <v>227</v>
      </c>
      <c r="D576" s="84">
        <v>164.41</v>
      </c>
      <c r="E576" s="85" t="s">
        <v>17124</v>
      </c>
    </row>
    <row r="577" spans="1:5" ht="13.5" x14ac:dyDescent="0.25">
      <c r="A577" s="83">
        <v>40842</v>
      </c>
      <c r="B577" s="83" t="s">
        <v>17150</v>
      </c>
      <c r="C577" s="83" t="s">
        <v>227</v>
      </c>
      <c r="D577" s="84">
        <v>543.12</v>
      </c>
      <c r="E577" s="85" t="s">
        <v>17124</v>
      </c>
    </row>
    <row r="578" spans="1:5" ht="13.5" x14ac:dyDescent="0.25">
      <c r="A578" s="83">
        <v>40843</v>
      </c>
      <c r="B578" s="83" t="s">
        <v>17151</v>
      </c>
      <c r="C578" s="83" t="s">
        <v>227</v>
      </c>
      <c r="D578" s="84">
        <v>166.97</v>
      </c>
      <c r="E578" s="85" t="s">
        <v>17124</v>
      </c>
    </row>
    <row r="579" spans="1:5" ht="13.5" x14ac:dyDescent="0.25">
      <c r="A579" s="83">
        <v>40844</v>
      </c>
      <c r="B579" s="83" t="s">
        <v>17152</v>
      </c>
      <c r="C579" s="83" t="s">
        <v>227</v>
      </c>
      <c r="D579" s="84">
        <v>547.79</v>
      </c>
      <c r="E579" s="85" t="s">
        <v>17124</v>
      </c>
    </row>
    <row r="580" spans="1:5" ht="13.5" x14ac:dyDescent="0.25">
      <c r="A580" s="83">
        <v>41112</v>
      </c>
      <c r="B580" s="83" t="s">
        <v>17153</v>
      </c>
      <c r="C580" s="83" t="s">
        <v>227</v>
      </c>
      <c r="D580" s="84">
        <v>158.78</v>
      </c>
      <c r="E580" s="85" t="s">
        <v>17124</v>
      </c>
    </row>
    <row r="581" spans="1:5" ht="13.5" x14ac:dyDescent="0.25">
      <c r="A581" s="83">
        <v>43342</v>
      </c>
      <c r="B581" s="83" t="s">
        <v>17154</v>
      </c>
      <c r="C581" s="83" t="s">
        <v>227</v>
      </c>
      <c r="D581" s="84">
        <v>165.97</v>
      </c>
      <c r="E581" s="85" t="s">
        <v>17124</v>
      </c>
    </row>
    <row r="582" spans="1:5" ht="13.5" x14ac:dyDescent="0.25">
      <c r="A582" s="83">
        <v>40878</v>
      </c>
      <c r="B582" s="83" t="s">
        <v>17155</v>
      </c>
      <c r="C582" s="83" t="s">
        <v>227</v>
      </c>
      <c r="D582" s="84">
        <v>167.24</v>
      </c>
      <c r="E582" s="85" t="s">
        <v>17124</v>
      </c>
    </row>
    <row r="583" spans="1:5" ht="13.5" x14ac:dyDescent="0.25">
      <c r="A583" s="83">
        <v>40845</v>
      </c>
      <c r="B583" s="83" t="s">
        <v>17156</v>
      </c>
      <c r="C583" s="83" t="s">
        <v>227</v>
      </c>
      <c r="D583" s="84">
        <v>132.72</v>
      </c>
      <c r="E583" s="85" t="s">
        <v>17124</v>
      </c>
    </row>
    <row r="584" spans="1:5" ht="13.5" x14ac:dyDescent="0.25">
      <c r="A584" s="83">
        <v>40846</v>
      </c>
      <c r="B584" s="83" t="s">
        <v>17157</v>
      </c>
      <c r="C584" s="83" t="s">
        <v>227</v>
      </c>
      <c r="D584" s="84">
        <v>513.54999999999995</v>
      </c>
      <c r="E584" s="85" t="s">
        <v>17124</v>
      </c>
    </row>
    <row r="585" spans="1:5" ht="13.5" x14ac:dyDescent="0.25">
      <c r="A585" s="83">
        <v>40879</v>
      </c>
      <c r="B585" s="83" t="s">
        <v>17158</v>
      </c>
      <c r="C585" s="83" t="s">
        <v>227</v>
      </c>
      <c r="D585" s="84">
        <v>133</v>
      </c>
    </row>
    <row r="586" spans="1:5" ht="13.5" x14ac:dyDescent="0.25">
      <c r="A586" s="83">
        <v>40877</v>
      </c>
      <c r="B586" s="83" t="s">
        <v>17159</v>
      </c>
      <c r="C586" s="83" t="s">
        <v>227</v>
      </c>
      <c r="D586" s="84">
        <v>174.55</v>
      </c>
      <c r="E586" s="85" t="s">
        <v>17124</v>
      </c>
    </row>
    <row r="587" spans="1:5" ht="13.5" x14ac:dyDescent="0.25">
      <c r="A587" s="83">
        <v>43341</v>
      </c>
      <c r="B587" s="83" t="s">
        <v>17160</v>
      </c>
      <c r="C587" s="83" t="s">
        <v>227</v>
      </c>
      <c r="D587" s="84">
        <v>175.45</v>
      </c>
      <c r="E587" s="85" t="s">
        <v>17124</v>
      </c>
    </row>
    <row r="588" spans="1:5" ht="13.5" x14ac:dyDescent="0.25">
      <c r="A588" s="83">
        <v>40867</v>
      </c>
      <c r="B588" s="83" t="s">
        <v>17161</v>
      </c>
      <c r="C588" s="83" t="s">
        <v>182</v>
      </c>
      <c r="D588" s="84">
        <v>4</v>
      </c>
    </row>
    <row r="589" spans="1:5" ht="13.5" x14ac:dyDescent="0.25">
      <c r="A589" s="83">
        <v>40763</v>
      </c>
      <c r="B589" s="83" t="s">
        <v>17162</v>
      </c>
      <c r="C589" s="83" t="s">
        <v>182</v>
      </c>
      <c r="D589" s="84">
        <v>1.1000000000000001</v>
      </c>
    </row>
    <row r="590" spans="1:5" ht="13.5" x14ac:dyDescent="0.25">
      <c r="A590" s="83">
        <v>40765</v>
      </c>
      <c r="B590" s="83" t="s">
        <v>17163</v>
      </c>
      <c r="C590" s="83" t="s">
        <v>182</v>
      </c>
      <c r="D590" s="84">
        <v>9.11</v>
      </c>
    </row>
    <row r="591" spans="1:5" ht="13.5" x14ac:dyDescent="0.25">
      <c r="A591" s="83">
        <v>40757</v>
      </c>
      <c r="B591" s="83" t="s">
        <v>17164</v>
      </c>
      <c r="C591" s="83" t="s">
        <v>221</v>
      </c>
      <c r="D591" s="84">
        <v>27.8</v>
      </c>
    </row>
    <row r="592" spans="1:5" ht="13.5" x14ac:dyDescent="0.25">
      <c r="A592" s="83">
        <v>40758</v>
      </c>
      <c r="B592" s="83" t="s">
        <v>17165</v>
      </c>
      <c r="C592" s="83" t="s">
        <v>221</v>
      </c>
      <c r="D592" s="84">
        <v>29.94</v>
      </c>
    </row>
    <row r="593" spans="1:5" ht="13.5" x14ac:dyDescent="0.25">
      <c r="A593" s="83">
        <v>40761</v>
      </c>
      <c r="B593" s="83" t="s">
        <v>17166</v>
      </c>
      <c r="C593" s="83" t="s">
        <v>221</v>
      </c>
      <c r="D593" s="84">
        <v>54.59</v>
      </c>
    </row>
    <row r="594" spans="1:5" ht="13.5" x14ac:dyDescent="0.25">
      <c r="A594" s="83">
        <v>40759</v>
      </c>
      <c r="B594" s="83" t="s">
        <v>17167</v>
      </c>
      <c r="C594" s="83" t="s">
        <v>221</v>
      </c>
      <c r="D594" s="84">
        <v>30.57</v>
      </c>
    </row>
    <row r="595" spans="1:5" ht="13.5" x14ac:dyDescent="0.25">
      <c r="A595" s="83">
        <v>40760</v>
      </c>
      <c r="B595" s="83" t="s">
        <v>17168</v>
      </c>
      <c r="C595" s="83" t="s">
        <v>221</v>
      </c>
      <c r="D595" s="84">
        <v>31.47</v>
      </c>
    </row>
    <row r="596" spans="1:5" ht="13.5" x14ac:dyDescent="0.25">
      <c r="A596" s="83">
        <v>41069</v>
      </c>
      <c r="B596" s="83" t="s">
        <v>17169</v>
      </c>
      <c r="C596" s="83" t="s">
        <v>182</v>
      </c>
      <c r="D596" s="84">
        <v>19.37</v>
      </c>
    </row>
    <row r="597" spans="1:5" ht="13.5" x14ac:dyDescent="0.25">
      <c r="A597" s="83">
        <v>40985</v>
      </c>
      <c r="B597" s="83" t="s">
        <v>17170</v>
      </c>
      <c r="C597" s="83" t="s">
        <v>182</v>
      </c>
      <c r="D597" s="84">
        <v>16.79</v>
      </c>
    </row>
    <row r="598" spans="1:5" ht="13.5" x14ac:dyDescent="0.25">
      <c r="A598" s="83">
        <v>40868</v>
      </c>
      <c r="B598" s="83" t="s">
        <v>17171</v>
      </c>
      <c r="C598" s="83" t="s">
        <v>182</v>
      </c>
      <c r="D598" s="84">
        <v>23.98</v>
      </c>
    </row>
    <row r="599" spans="1:5" ht="13.5" x14ac:dyDescent="0.25">
      <c r="A599" s="83">
        <v>40816</v>
      </c>
      <c r="B599" s="83" t="s">
        <v>17172</v>
      </c>
      <c r="C599" s="83" t="s">
        <v>182</v>
      </c>
      <c r="D599" s="84">
        <v>1.1499999999999999</v>
      </c>
    </row>
    <row r="600" spans="1:5" ht="13.5" x14ac:dyDescent="0.25">
      <c r="A600" s="83">
        <v>40817</v>
      </c>
      <c r="B600" s="83" t="s">
        <v>17173</v>
      </c>
      <c r="C600" s="83" t="s">
        <v>182</v>
      </c>
      <c r="D600" s="84">
        <v>10.75</v>
      </c>
      <c r="E600" s="85" t="s">
        <v>17124</v>
      </c>
    </row>
    <row r="601" spans="1:5" ht="13.5" x14ac:dyDescent="0.25">
      <c r="A601" s="83">
        <v>40850</v>
      </c>
      <c r="B601" s="83" t="s">
        <v>17174</v>
      </c>
      <c r="C601" s="83" t="s">
        <v>182</v>
      </c>
      <c r="D601" s="84">
        <v>2.36</v>
      </c>
      <c r="E601" s="85" t="s">
        <v>17124</v>
      </c>
    </row>
    <row r="602" spans="1:5" ht="13.5" x14ac:dyDescent="0.25">
      <c r="A602" s="83">
        <v>40851</v>
      </c>
      <c r="B602" s="83" t="s">
        <v>17175</v>
      </c>
      <c r="C602" s="83" t="s">
        <v>182</v>
      </c>
      <c r="D602" s="84">
        <v>6.04</v>
      </c>
      <c r="E602" s="85" t="s">
        <v>17124</v>
      </c>
    </row>
    <row r="603" spans="1:5" ht="13.5" x14ac:dyDescent="0.25">
      <c r="A603" s="83">
        <v>40852</v>
      </c>
      <c r="B603" s="83" t="s">
        <v>17176</v>
      </c>
      <c r="C603" s="83" t="s">
        <v>182</v>
      </c>
      <c r="D603" s="84">
        <v>2.4900000000000002</v>
      </c>
      <c r="E603" s="85" t="s">
        <v>17124</v>
      </c>
    </row>
    <row r="604" spans="1:5" ht="13.5" x14ac:dyDescent="0.25">
      <c r="A604" s="83">
        <v>40853</v>
      </c>
      <c r="B604" s="83" t="s">
        <v>17177</v>
      </c>
      <c r="C604" s="83" t="s">
        <v>182</v>
      </c>
      <c r="D604" s="84">
        <v>8.27</v>
      </c>
      <c r="E604" s="85" t="s">
        <v>17124</v>
      </c>
    </row>
    <row r="605" spans="1:5" ht="13.5" x14ac:dyDescent="0.25">
      <c r="A605" s="83">
        <v>40854</v>
      </c>
      <c r="B605" s="83" t="s">
        <v>17178</v>
      </c>
      <c r="C605" s="83" t="s">
        <v>182</v>
      </c>
      <c r="D605" s="84">
        <v>2.6</v>
      </c>
      <c r="E605" s="85" t="s">
        <v>17124</v>
      </c>
    </row>
    <row r="606" spans="1:5" ht="13.5" x14ac:dyDescent="0.25">
      <c r="A606" s="83">
        <v>40855</v>
      </c>
      <c r="B606" s="83" t="s">
        <v>17179</v>
      </c>
      <c r="C606" s="83" t="s">
        <v>182</v>
      </c>
      <c r="D606" s="84">
        <v>11.01</v>
      </c>
      <c r="E606" s="85" t="s">
        <v>17124</v>
      </c>
    </row>
    <row r="607" spans="1:5" ht="13.5" x14ac:dyDescent="0.25">
      <c r="A607" s="83">
        <v>40856</v>
      </c>
      <c r="B607" s="83" t="s">
        <v>17180</v>
      </c>
      <c r="C607" s="83" t="s">
        <v>182</v>
      </c>
      <c r="D607" s="84">
        <v>2.93</v>
      </c>
      <c r="E607" s="85" t="s">
        <v>17124</v>
      </c>
    </row>
    <row r="608" spans="1:5" ht="13.5" x14ac:dyDescent="0.25">
      <c r="A608" s="83">
        <v>40857</v>
      </c>
      <c r="B608" s="83" t="s">
        <v>17181</v>
      </c>
      <c r="C608" s="83" t="s">
        <v>182</v>
      </c>
      <c r="D608" s="84">
        <v>14.5</v>
      </c>
      <c r="E608" s="85" t="s">
        <v>17124</v>
      </c>
    </row>
    <row r="609" spans="1:5" ht="13.5" x14ac:dyDescent="0.25">
      <c r="A609" s="83">
        <v>42229</v>
      </c>
      <c r="B609" s="83" t="s">
        <v>17182</v>
      </c>
      <c r="C609" s="83" t="s">
        <v>221</v>
      </c>
      <c r="D609" s="84">
        <v>28.51</v>
      </c>
    </row>
    <row r="610" spans="1:5" ht="13.5" x14ac:dyDescent="0.25">
      <c r="A610" s="83">
        <v>40894</v>
      </c>
      <c r="B610" s="83" t="s">
        <v>17183</v>
      </c>
      <c r="C610" s="83" t="s">
        <v>199</v>
      </c>
      <c r="D610" s="84">
        <v>37.69</v>
      </c>
    </row>
    <row r="611" spans="1:5" ht="13.5" x14ac:dyDescent="0.25">
      <c r="A611" s="83">
        <v>40895</v>
      </c>
      <c r="B611" s="83" t="s">
        <v>17184</v>
      </c>
      <c r="C611" s="83" t="s">
        <v>199</v>
      </c>
      <c r="D611" s="84">
        <v>67.489999999999995</v>
      </c>
    </row>
    <row r="612" spans="1:5" ht="13.5" x14ac:dyDescent="0.25">
      <c r="A612" s="83">
        <v>40869</v>
      </c>
      <c r="B612" s="83" t="s">
        <v>17185</v>
      </c>
      <c r="C612" s="83" t="s">
        <v>182</v>
      </c>
      <c r="D612" s="84">
        <v>8.11</v>
      </c>
      <c r="E612" s="85" t="s">
        <v>17124</v>
      </c>
    </row>
    <row r="613" spans="1:5" ht="13.5" x14ac:dyDescent="0.25">
      <c r="A613" s="83">
        <v>40881</v>
      </c>
      <c r="B613" s="83" t="s">
        <v>17186</v>
      </c>
      <c r="C613" s="83" t="s">
        <v>182</v>
      </c>
      <c r="D613" s="84">
        <v>8.11</v>
      </c>
    </row>
    <row r="614" spans="1:5" ht="13.5" x14ac:dyDescent="0.25">
      <c r="A614" s="83">
        <v>40870</v>
      </c>
      <c r="B614" s="83" t="s">
        <v>17187</v>
      </c>
      <c r="C614" s="83" t="s">
        <v>182</v>
      </c>
      <c r="D614" s="84">
        <v>22.5</v>
      </c>
      <c r="E614" s="85" t="s">
        <v>17124</v>
      </c>
    </row>
    <row r="615" spans="1:5" ht="13.5" x14ac:dyDescent="0.25">
      <c r="A615" s="83">
        <v>40860</v>
      </c>
      <c r="B615" s="83" t="s">
        <v>17188</v>
      </c>
      <c r="C615" s="83" t="s">
        <v>182</v>
      </c>
      <c r="D615" s="84">
        <v>61.85</v>
      </c>
      <c r="E615" s="85" t="s">
        <v>17124</v>
      </c>
    </row>
    <row r="616" spans="1:5" ht="13.5" x14ac:dyDescent="0.25">
      <c r="A616" s="83">
        <v>40864</v>
      </c>
      <c r="B616" s="83" t="s">
        <v>17189</v>
      </c>
      <c r="C616" s="83" t="s">
        <v>227</v>
      </c>
      <c r="D616" s="84">
        <v>635.83000000000004</v>
      </c>
      <c r="E616" s="85" t="s">
        <v>17124</v>
      </c>
    </row>
    <row r="617" spans="1:5" ht="13.5" x14ac:dyDescent="0.25">
      <c r="A617" s="83">
        <v>40861</v>
      </c>
      <c r="B617" s="83" t="s">
        <v>17190</v>
      </c>
      <c r="C617" s="83" t="s">
        <v>182</v>
      </c>
      <c r="D617" s="84">
        <v>101.7</v>
      </c>
      <c r="E617" s="85" t="s">
        <v>17124</v>
      </c>
    </row>
    <row r="618" spans="1:5" ht="13.5" x14ac:dyDescent="0.25">
      <c r="A618" s="83">
        <v>40865</v>
      </c>
      <c r="B618" s="83" t="s">
        <v>17191</v>
      </c>
      <c r="C618" s="83" t="s">
        <v>227</v>
      </c>
      <c r="D618" s="84">
        <v>1074.24</v>
      </c>
      <c r="E618" s="85" t="s">
        <v>17124</v>
      </c>
    </row>
    <row r="619" spans="1:5" ht="13.5" x14ac:dyDescent="0.25">
      <c r="A619" s="83">
        <v>40880</v>
      </c>
      <c r="B619" s="83" t="s">
        <v>17192</v>
      </c>
      <c r="C619" s="83" t="s">
        <v>182</v>
      </c>
      <c r="D619" s="84">
        <v>67.03</v>
      </c>
    </row>
    <row r="620" spans="1:5" ht="13.5" x14ac:dyDescent="0.25">
      <c r="A620" s="83">
        <v>40858</v>
      </c>
      <c r="B620" s="83" t="s">
        <v>17193</v>
      </c>
      <c r="C620" s="83" t="s">
        <v>182</v>
      </c>
      <c r="D620" s="84">
        <v>55.11</v>
      </c>
      <c r="E620" s="85" t="s">
        <v>17124</v>
      </c>
    </row>
    <row r="621" spans="1:5" ht="13.5" x14ac:dyDescent="0.25">
      <c r="A621" s="83">
        <v>40862</v>
      </c>
      <c r="B621" s="83" t="s">
        <v>17194</v>
      </c>
      <c r="C621" s="83" t="s">
        <v>227</v>
      </c>
      <c r="D621" s="84">
        <v>565.61</v>
      </c>
      <c r="E621" s="85" t="s">
        <v>17124</v>
      </c>
    </row>
    <row r="622" spans="1:5" ht="13.5" x14ac:dyDescent="0.25">
      <c r="A622" s="83">
        <v>40859</v>
      </c>
      <c r="B622" s="83" t="s">
        <v>17195</v>
      </c>
      <c r="C622" s="83" t="s">
        <v>182</v>
      </c>
      <c r="D622" s="84">
        <v>95.84</v>
      </c>
      <c r="E622" s="85" t="s">
        <v>17124</v>
      </c>
    </row>
    <row r="623" spans="1:5" ht="13.5" x14ac:dyDescent="0.25">
      <c r="A623" s="83">
        <v>40863</v>
      </c>
      <c r="B623" s="83" t="s">
        <v>17196</v>
      </c>
      <c r="C623" s="83" t="s">
        <v>227</v>
      </c>
      <c r="D623" s="84">
        <v>997.6</v>
      </c>
      <c r="E623" s="85" t="s">
        <v>17124</v>
      </c>
    </row>
    <row r="624" spans="1:5" ht="13.5" x14ac:dyDescent="0.25">
      <c r="A624" s="83">
        <v>40883</v>
      </c>
      <c r="B624" s="83" t="s">
        <v>17197</v>
      </c>
      <c r="C624" s="83" t="s">
        <v>182</v>
      </c>
      <c r="D624" s="84">
        <v>104.14</v>
      </c>
      <c r="E624" s="85" t="s">
        <v>17124</v>
      </c>
    </row>
    <row r="625" spans="1:5" ht="13.5" x14ac:dyDescent="0.25">
      <c r="A625" s="83">
        <v>40885</v>
      </c>
      <c r="B625" s="83" t="s">
        <v>17198</v>
      </c>
      <c r="C625" s="83" t="s">
        <v>182</v>
      </c>
      <c r="D625" s="84">
        <v>130.05000000000001</v>
      </c>
      <c r="E625" s="85" t="s">
        <v>17124</v>
      </c>
    </row>
    <row r="626" spans="1:5" ht="13.5" x14ac:dyDescent="0.25">
      <c r="A626" s="83">
        <v>40897</v>
      </c>
      <c r="B626" s="83" t="s">
        <v>17199</v>
      </c>
      <c r="C626" s="83" t="s">
        <v>182</v>
      </c>
      <c r="D626" s="84">
        <v>104.14</v>
      </c>
    </row>
    <row r="627" spans="1:5" ht="13.5" x14ac:dyDescent="0.25">
      <c r="A627" s="83">
        <v>40884</v>
      </c>
      <c r="B627" s="83" t="s">
        <v>17200</v>
      </c>
      <c r="C627" s="83" t="s">
        <v>182</v>
      </c>
      <c r="D627" s="84">
        <v>123.2</v>
      </c>
      <c r="E627" s="85" t="s">
        <v>17124</v>
      </c>
    </row>
    <row r="628" spans="1:5" ht="13.5" x14ac:dyDescent="0.25">
      <c r="A628" s="83">
        <v>40898</v>
      </c>
      <c r="B628" s="83" t="s">
        <v>17201</v>
      </c>
      <c r="C628" s="83" t="s">
        <v>182</v>
      </c>
      <c r="D628" s="84">
        <v>123.2</v>
      </c>
    </row>
    <row r="629" spans="1:5" ht="13.5" x14ac:dyDescent="0.25">
      <c r="A629" s="83">
        <v>40896</v>
      </c>
      <c r="B629" s="83" t="s">
        <v>17202</v>
      </c>
      <c r="C629" s="83" t="s">
        <v>182</v>
      </c>
      <c r="D629" s="84">
        <v>130.05000000000001</v>
      </c>
    </row>
    <row r="630" spans="1:5" ht="13.5" x14ac:dyDescent="0.25">
      <c r="A630" s="83">
        <v>40886</v>
      </c>
      <c r="B630" s="83" t="s">
        <v>17203</v>
      </c>
      <c r="C630" s="83" t="s">
        <v>182</v>
      </c>
      <c r="D630" s="84">
        <v>51.41</v>
      </c>
      <c r="E630" s="85" t="s">
        <v>17124</v>
      </c>
    </row>
    <row r="631" spans="1:5" ht="13.5" x14ac:dyDescent="0.25">
      <c r="A631" s="83">
        <v>40887</v>
      </c>
      <c r="B631" s="83" t="s">
        <v>17204</v>
      </c>
      <c r="C631" s="83" t="s">
        <v>182</v>
      </c>
      <c r="D631" s="84">
        <v>260.19</v>
      </c>
      <c r="E631" s="85" t="s">
        <v>17124</v>
      </c>
    </row>
    <row r="632" spans="1:5" ht="13.5" x14ac:dyDescent="0.25">
      <c r="A632" s="83">
        <v>40888</v>
      </c>
      <c r="B632" s="83" t="s">
        <v>17205</v>
      </c>
      <c r="C632" s="83" t="s">
        <v>182</v>
      </c>
      <c r="D632" s="84">
        <v>259.36</v>
      </c>
      <c r="E632" s="85" t="s">
        <v>17124</v>
      </c>
    </row>
    <row r="633" spans="1:5" ht="13.5" x14ac:dyDescent="0.25">
      <c r="A633" s="83">
        <v>40889</v>
      </c>
      <c r="B633" s="83" t="s">
        <v>17206</v>
      </c>
      <c r="C633" s="83" t="s">
        <v>182</v>
      </c>
      <c r="D633" s="84">
        <v>152.44</v>
      </c>
      <c r="E633" s="85" t="s">
        <v>17124</v>
      </c>
    </row>
    <row r="634" spans="1:5" ht="13.5" x14ac:dyDescent="0.25">
      <c r="A634" s="83">
        <v>40818</v>
      </c>
      <c r="B634" s="83" t="s">
        <v>17207</v>
      </c>
      <c r="C634" s="83" t="s">
        <v>182</v>
      </c>
      <c r="D634" s="84">
        <v>0.96</v>
      </c>
    </row>
    <row r="635" spans="1:5" ht="13.5" x14ac:dyDescent="0.25">
      <c r="A635" s="83">
        <v>40819</v>
      </c>
      <c r="B635" s="83" t="s">
        <v>17208</v>
      </c>
      <c r="C635" s="83" t="s">
        <v>182</v>
      </c>
      <c r="D635" s="84">
        <v>3.44</v>
      </c>
      <c r="E635" s="85" t="s">
        <v>17124</v>
      </c>
    </row>
    <row r="636" spans="1:5" ht="13.5" x14ac:dyDescent="0.25">
      <c r="A636" s="83">
        <v>40872</v>
      </c>
      <c r="B636" s="83" t="s">
        <v>17209</v>
      </c>
      <c r="C636" s="83" t="s">
        <v>227</v>
      </c>
      <c r="D636" s="84">
        <v>96.84</v>
      </c>
      <c r="E636" s="85" t="s">
        <v>17124</v>
      </c>
    </row>
    <row r="637" spans="1:5" ht="13.5" x14ac:dyDescent="0.25">
      <c r="A637" s="83">
        <v>40836</v>
      </c>
      <c r="B637" s="83" t="s">
        <v>17210</v>
      </c>
      <c r="C637" s="83" t="s">
        <v>227</v>
      </c>
      <c r="D637" s="84">
        <v>62.51</v>
      </c>
      <c r="E637" s="85" t="s">
        <v>17124</v>
      </c>
    </row>
    <row r="638" spans="1:5" ht="13.5" x14ac:dyDescent="0.25">
      <c r="A638" s="83">
        <v>40837</v>
      </c>
      <c r="B638" s="83" t="s">
        <v>17211</v>
      </c>
      <c r="C638" s="83" t="s">
        <v>227</v>
      </c>
      <c r="D638" s="84">
        <v>436.92</v>
      </c>
      <c r="E638" s="85" t="s">
        <v>17124</v>
      </c>
    </row>
    <row r="639" spans="1:5" ht="13.5" x14ac:dyDescent="0.25">
      <c r="A639" s="83">
        <v>41076</v>
      </c>
      <c r="B639" s="83" t="s">
        <v>17212</v>
      </c>
      <c r="C639" s="83" t="s">
        <v>221</v>
      </c>
      <c r="D639" s="84">
        <v>59.66</v>
      </c>
    </row>
    <row r="640" spans="1:5" ht="13.5" x14ac:dyDescent="0.25">
      <c r="A640" s="83">
        <v>41556</v>
      </c>
      <c r="B640" s="83" t="s">
        <v>17213</v>
      </c>
      <c r="C640" s="83" t="s">
        <v>221</v>
      </c>
      <c r="D640" s="84">
        <v>65.28</v>
      </c>
      <c r="E640" s="85" t="s">
        <v>17124</v>
      </c>
    </row>
    <row r="641" spans="1:5" ht="13.5" x14ac:dyDescent="0.25">
      <c r="A641" s="83">
        <v>43345</v>
      </c>
      <c r="B641" s="83" t="s">
        <v>17214</v>
      </c>
      <c r="C641" s="83" t="s">
        <v>221</v>
      </c>
      <c r="D641" s="84">
        <v>50.01</v>
      </c>
    </row>
    <row r="642" spans="1:5" ht="13.5" x14ac:dyDescent="0.25">
      <c r="A642" s="83">
        <v>40720</v>
      </c>
      <c r="B642" s="83" t="s">
        <v>17215</v>
      </c>
      <c r="C642" s="83" t="s">
        <v>221</v>
      </c>
      <c r="D642" s="84">
        <v>106.68</v>
      </c>
    </row>
    <row r="643" spans="1:5" ht="13.5" x14ac:dyDescent="0.25">
      <c r="A643" s="83">
        <v>41070</v>
      </c>
      <c r="B643" s="83" t="s">
        <v>17216</v>
      </c>
      <c r="C643" s="83" t="s">
        <v>221</v>
      </c>
      <c r="D643" s="84">
        <v>135.09</v>
      </c>
      <c r="E643" s="85" t="s">
        <v>17124</v>
      </c>
    </row>
    <row r="644" spans="1:5" ht="13.5" x14ac:dyDescent="0.25">
      <c r="A644" s="83">
        <v>40984</v>
      </c>
      <c r="B644" s="83" t="s">
        <v>17217</v>
      </c>
      <c r="C644" s="83" t="s">
        <v>221</v>
      </c>
      <c r="D644" s="84">
        <v>71.55</v>
      </c>
    </row>
    <row r="645" spans="1:5" ht="13.5" x14ac:dyDescent="0.25">
      <c r="A645" s="83">
        <v>41356</v>
      </c>
      <c r="B645" s="83" t="s">
        <v>17218</v>
      </c>
      <c r="C645" s="83" t="s">
        <v>221</v>
      </c>
      <c r="D645" s="84">
        <v>142.01</v>
      </c>
      <c r="E645" s="85" t="s">
        <v>17124</v>
      </c>
    </row>
    <row r="646" spans="1:5" ht="13.5" x14ac:dyDescent="0.25">
      <c r="A646" s="83">
        <v>40774</v>
      </c>
      <c r="B646" s="83" t="s">
        <v>17219</v>
      </c>
      <c r="C646" s="83" t="s">
        <v>221</v>
      </c>
      <c r="D646" s="84">
        <v>142.01</v>
      </c>
    </row>
    <row r="647" spans="1:5" ht="13.5" x14ac:dyDescent="0.25">
      <c r="A647" s="83">
        <v>40768</v>
      </c>
      <c r="B647" s="83" t="s">
        <v>17220</v>
      </c>
      <c r="C647" s="83" t="s">
        <v>221</v>
      </c>
      <c r="D647" s="84">
        <v>129.58000000000001</v>
      </c>
      <c r="E647" s="85" t="s">
        <v>17124</v>
      </c>
    </row>
    <row r="648" spans="1:5" ht="13.5" x14ac:dyDescent="0.25">
      <c r="A648" s="83">
        <v>40767</v>
      </c>
      <c r="B648" s="83" t="s">
        <v>17221</v>
      </c>
      <c r="C648" s="83" t="s">
        <v>221</v>
      </c>
      <c r="D648" s="84">
        <v>111.29</v>
      </c>
      <c r="E648" s="85" t="s">
        <v>17124</v>
      </c>
    </row>
    <row r="649" spans="1:5" ht="13.5" x14ac:dyDescent="0.25">
      <c r="A649" s="83">
        <v>40769</v>
      </c>
      <c r="B649" s="83" t="s">
        <v>17222</v>
      </c>
      <c r="C649" s="83" t="s">
        <v>221</v>
      </c>
      <c r="D649" s="84">
        <v>154.44</v>
      </c>
      <c r="E649" s="85" t="s">
        <v>17124</v>
      </c>
    </row>
    <row r="650" spans="1:5" ht="13.5" x14ac:dyDescent="0.25">
      <c r="A650" s="83">
        <v>40766</v>
      </c>
      <c r="B650" s="83" t="s">
        <v>17223</v>
      </c>
      <c r="C650" s="83" t="s">
        <v>221</v>
      </c>
      <c r="D650" s="84">
        <v>78.06</v>
      </c>
    </row>
    <row r="651" spans="1:5" ht="13.5" x14ac:dyDescent="0.25">
      <c r="A651" s="83">
        <v>40771</v>
      </c>
      <c r="B651" s="83" t="s">
        <v>17224</v>
      </c>
      <c r="C651" s="83" t="s">
        <v>221</v>
      </c>
      <c r="D651" s="84">
        <v>386.44</v>
      </c>
      <c r="E651" s="85" t="s">
        <v>17124</v>
      </c>
    </row>
    <row r="652" spans="1:5" ht="13.5" x14ac:dyDescent="0.25">
      <c r="A652" s="83">
        <v>40773</v>
      </c>
      <c r="B652" s="83" t="s">
        <v>17225</v>
      </c>
      <c r="C652" s="83" t="s">
        <v>221</v>
      </c>
      <c r="D652" s="84">
        <v>99.95</v>
      </c>
      <c r="E652" s="85" t="s">
        <v>17124</v>
      </c>
    </row>
    <row r="653" spans="1:5" ht="13.5" x14ac:dyDescent="0.25">
      <c r="A653" s="83">
        <v>40775</v>
      </c>
      <c r="B653" s="83" t="s">
        <v>17226</v>
      </c>
      <c r="C653" s="83" t="s">
        <v>221</v>
      </c>
      <c r="D653" s="84">
        <v>154.44</v>
      </c>
    </row>
    <row r="654" spans="1:5" ht="13.5" x14ac:dyDescent="0.25">
      <c r="A654" s="83">
        <v>40762</v>
      </c>
      <c r="B654" s="83" t="s">
        <v>17227</v>
      </c>
      <c r="C654" s="83" t="s">
        <v>182</v>
      </c>
      <c r="D654" s="84">
        <v>9.1</v>
      </c>
    </row>
    <row r="655" spans="1:5" ht="13.5" x14ac:dyDescent="0.25">
      <c r="A655" s="83">
        <v>40804</v>
      </c>
      <c r="B655" s="83" t="s">
        <v>17228</v>
      </c>
      <c r="C655" s="83" t="s">
        <v>182</v>
      </c>
      <c r="D655" s="84">
        <v>15.99</v>
      </c>
      <c r="E655" s="85" t="s">
        <v>17124</v>
      </c>
    </row>
    <row r="656" spans="1:5" ht="13.5" x14ac:dyDescent="0.25">
      <c r="A656" s="83">
        <v>40811</v>
      </c>
      <c r="B656" s="83" t="s">
        <v>17229</v>
      </c>
      <c r="C656" s="83" t="s">
        <v>221</v>
      </c>
      <c r="D656" s="84">
        <v>90.78</v>
      </c>
    </row>
    <row r="657" spans="1:5" ht="13.5" x14ac:dyDescent="0.25">
      <c r="A657" s="83">
        <v>42211</v>
      </c>
      <c r="B657" s="83" t="s">
        <v>17230</v>
      </c>
      <c r="C657" s="83" t="s">
        <v>221</v>
      </c>
      <c r="D657" s="84">
        <v>90.78</v>
      </c>
      <c r="E657" s="85" t="s">
        <v>17124</v>
      </c>
    </row>
    <row r="658" spans="1:5" ht="13.5" x14ac:dyDescent="0.25">
      <c r="A658" s="83">
        <v>40756</v>
      </c>
      <c r="B658" s="83" t="s">
        <v>17231</v>
      </c>
      <c r="C658" s="83" t="s">
        <v>221</v>
      </c>
      <c r="D658" s="84">
        <v>10.210000000000001</v>
      </c>
    </row>
    <row r="659" spans="1:5" ht="13.5" x14ac:dyDescent="0.25">
      <c r="A659" s="83">
        <v>40754</v>
      </c>
      <c r="B659" s="83" t="s">
        <v>17232</v>
      </c>
      <c r="C659" s="83" t="s">
        <v>182</v>
      </c>
      <c r="D659" s="84">
        <v>1.82</v>
      </c>
    </row>
    <row r="660" spans="1:5" ht="13.5" x14ac:dyDescent="0.25">
      <c r="A660" s="83">
        <v>40866</v>
      </c>
      <c r="B660" s="83" t="s">
        <v>17233</v>
      </c>
      <c r="C660" s="83" t="s">
        <v>182</v>
      </c>
      <c r="D660" s="84">
        <v>1.0900000000000001</v>
      </c>
    </row>
    <row r="661" spans="1:5" ht="13.5" x14ac:dyDescent="0.25">
      <c r="A661" s="83">
        <v>40893</v>
      </c>
      <c r="B661" s="83" t="s">
        <v>17234</v>
      </c>
      <c r="C661" s="83" t="s">
        <v>199</v>
      </c>
      <c r="D661" s="84">
        <v>29.78</v>
      </c>
    </row>
    <row r="662" spans="1:5" ht="13.5" x14ac:dyDescent="0.25">
      <c r="A662" s="83">
        <v>40891</v>
      </c>
      <c r="B662" s="83" t="s">
        <v>17235</v>
      </c>
      <c r="C662" s="83" t="s">
        <v>182</v>
      </c>
      <c r="D662" s="84">
        <v>24.08</v>
      </c>
    </row>
    <row r="663" spans="1:5" ht="13.5" x14ac:dyDescent="0.25">
      <c r="A663" s="83">
        <v>40890</v>
      </c>
      <c r="B663" s="83" t="s">
        <v>17236</v>
      </c>
      <c r="C663" s="83" t="s">
        <v>182</v>
      </c>
      <c r="D663" s="84">
        <v>97.13</v>
      </c>
      <c r="E663" s="85" t="s">
        <v>17124</v>
      </c>
    </row>
    <row r="664" spans="1:5" ht="13.5" x14ac:dyDescent="0.25">
      <c r="A664" s="83">
        <v>40892</v>
      </c>
      <c r="B664" s="83" t="s">
        <v>17237</v>
      </c>
      <c r="C664" s="83" t="s">
        <v>182</v>
      </c>
      <c r="D664" s="84">
        <v>110.16</v>
      </c>
      <c r="E664" s="85" t="s">
        <v>17124</v>
      </c>
    </row>
    <row r="665" spans="1:5" ht="13.5" x14ac:dyDescent="0.25">
      <c r="A665" s="83">
        <v>40749</v>
      </c>
      <c r="B665" s="83" t="s">
        <v>17238</v>
      </c>
      <c r="C665" s="83" t="s">
        <v>182</v>
      </c>
      <c r="D665" s="84">
        <v>0.23</v>
      </c>
    </row>
    <row r="666" spans="1:5" ht="13.5" x14ac:dyDescent="0.25">
      <c r="A666" s="83">
        <v>40750</v>
      </c>
      <c r="B666" s="83" t="s">
        <v>17239</v>
      </c>
      <c r="C666" s="83" t="s">
        <v>182</v>
      </c>
      <c r="D666" s="84">
        <v>1.19</v>
      </c>
    </row>
    <row r="667" spans="1:5" ht="13.5" x14ac:dyDescent="0.25">
      <c r="A667" s="83">
        <v>40792</v>
      </c>
      <c r="B667" s="83" t="s">
        <v>17240</v>
      </c>
      <c r="C667" s="83" t="s">
        <v>221</v>
      </c>
      <c r="D667" s="84">
        <v>121.92</v>
      </c>
      <c r="E667" s="85" t="s">
        <v>17124</v>
      </c>
    </row>
    <row r="668" spans="1:5" ht="13.5" x14ac:dyDescent="0.25">
      <c r="A668" s="83">
        <v>40794</v>
      </c>
      <c r="B668" s="83" t="s">
        <v>17241</v>
      </c>
      <c r="C668" s="83" t="s">
        <v>221</v>
      </c>
      <c r="D668" s="84">
        <v>53.82</v>
      </c>
      <c r="E668" s="85" t="s">
        <v>17124</v>
      </c>
    </row>
    <row r="669" spans="1:5" ht="13.5" x14ac:dyDescent="0.25">
      <c r="A669" s="83">
        <v>40796</v>
      </c>
      <c r="B669" s="83" t="s">
        <v>17242</v>
      </c>
      <c r="C669" s="83" t="s">
        <v>221</v>
      </c>
      <c r="D669" s="84">
        <v>57.34</v>
      </c>
      <c r="E669" s="85" t="s">
        <v>17124</v>
      </c>
    </row>
    <row r="670" spans="1:5" ht="13.5" x14ac:dyDescent="0.25">
      <c r="A670" s="83">
        <v>41098</v>
      </c>
      <c r="B670" s="83" t="s">
        <v>17243</v>
      </c>
      <c r="C670" s="83" t="s">
        <v>221</v>
      </c>
      <c r="D670" s="84">
        <v>57.34</v>
      </c>
    </row>
    <row r="671" spans="1:5" ht="13.5" x14ac:dyDescent="0.25">
      <c r="A671" s="83">
        <v>40786</v>
      </c>
      <c r="B671" s="83" t="s">
        <v>17244</v>
      </c>
      <c r="C671" s="83" t="s">
        <v>221</v>
      </c>
      <c r="D671" s="84">
        <v>144.41999999999999</v>
      </c>
      <c r="E671" s="85" t="s">
        <v>17124</v>
      </c>
    </row>
    <row r="672" spans="1:5" ht="13.5" x14ac:dyDescent="0.25">
      <c r="A672" s="83">
        <v>43327</v>
      </c>
      <c r="B672" s="83" t="s">
        <v>17245</v>
      </c>
      <c r="C672" s="83" t="s">
        <v>221</v>
      </c>
      <c r="D672" s="84">
        <v>144.41999999999999</v>
      </c>
    </row>
    <row r="673" spans="1:5" ht="13.5" x14ac:dyDescent="0.25">
      <c r="A673" s="83">
        <v>42675</v>
      </c>
      <c r="B673" s="83" t="s">
        <v>17246</v>
      </c>
      <c r="C673" s="83" t="s">
        <v>221</v>
      </c>
      <c r="D673" s="84">
        <v>170.98</v>
      </c>
    </row>
    <row r="674" spans="1:5" ht="13.5" x14ac:dyDescent="0.25">
      <c r="A674" s="83">
        <v>40802</v>
      </c>
      <c r="B674" s="83" t="s">
        <v>17247</v>
      </c>
      <c r="C674" s="83" t="s">
        <v>221</v>
      </c>
      <c r="D674" s="84">
        <v>102.73</v>
      </c>
      <c r="E674" s="85" t="s">
        <v>17124</v>
      </c>
    </row>
    <row r="675" spans="1:5" ht="13.5" x14ac:dyDescent="0.25">
      <c r="A675" s="83">
        <v>41074</v>
      </c>
      <c r="B675" s="83" t="s">
        <v>17248</v>
      </c>
      <c r="C675" s="83" t="s">
        <v>221</v>
      </c>
      <c r="D675" s="84">
        <v>91.95</v>
      </c>
    </row>
    <row r="676" spans="1:5" ht="13.5" x14ac:dyDescent="0.25">
      <c r="A676" s="83">
        <v>40776</v>
      </c>
      <c r="B676" s="83" t="s">
        <v>17249</v>
      </c>
      <c r="C676" s="83" t="s">
        <v>221</v>
      </c>
      <c r="D676" s="84">
        <v>59.46</v>
      </c>
      <c r="E676" s="85" t="s">
        <v>17124</v>
      </c>
    </row>
    <row r="677" spans="1:5" ht="13.5" x14ac:dyDescent="0.25">
      <c r="A677" s="83">
        <v>40778</v>
      </c>
      <c r="B677" s="83" t="s">
        <v>17250</v>
      </c>
      <c r="C677" s="83" t="s">
        <v>221</v>
      </c>
      <c r="D677" s="84">
        <v>67.77</v>
      </c>
      <c r="E677" s="85" t="s">
        <v>17124</v>
      </c>
    </row>
    <row r="678" spans="1:5" ht="13.5" x14ac:dyDescent="0.25">
      <c r="A678" s="83">
        <v>40780</v>
      </c>
      <c r="B678" s="83" t="s">
        <v>17251</v>
      </c>
      <c r="C678" s="83" t="s">
        <v>221</v>
      </c>
      <c r="D678" s="84">
        <v>95.77</v>
      </c>
      <c r="E678" s="85" t="s">
        <v>17124</v>
      </c>
    </row>
    <row r="679" spans="1:5" ht="13.5" x14ac:dyDescent="0.25">
      <c r="A679" s="83">
        <v>40782</v>
      </c>
      <c r="B679" s="83" t="s">
        <v>17252</v>
      </c>
      <c r="C679" s="83" t="s">
        <v>221</v>
      </c>
      <c r="D679" s="84">
        <v>120.74</v>
      </c>
      <c r="E679" s="85" t="s">
        <v>17124</v>
      </c>
    </row>
    <row r="680" spans="1:5" ht="13.5" x14ac:dyDescent="0.25">
      <c r="A680" s="83">
        <v>40830</v>
      </c>
      <c r="B680" s="83" t="s">
        <v>17253</v>
      </c>
      <c r="C680" s="83" t="s">
        <v>182</v>
      </c>
      <c r="D680" s="84">
        <v>11.75</v>
      </c>
      <c r="E680" s="85" t="s">
        <v>17124</v>
      </c>
    </row>
    <row r="681" spans="1:5" ht="13.5" x14ac:dyDescent="0.25">
      <c r="A681" s="83">
        <v>40873</v>
      </c>
      <c r="B681" s="83" t="s">
        <v>17254</v>
      </c>
      <c r="C681" s="83" t="s">
        <v>182</v>
      </c>
      <c r="D681" s="84">
        <v>9.61</v>
      </c>
      <c r="E681" s="85" t="s">
        <v>17124</v>
      </c>
    </row>
    <row r="682" spans="1:5" ht="13.5" x14ac:dyDescent="0.25">
      <c r="A682" s="83">
        <v>40876</v>
      </c>
      <c r="B682" s="83" t="s">
        <v>17255</v>
      </c>
      <c r="C682" s="83" t="s">
        <v>182</v>
      </c>
      <c r="D682" s="84">
        <v>10.37</v>
      </c>
    </row>
    <row r="683" spans="1:5" ht="13.5" x14ac:dyDescent="0.25">
      <c r="A683" s="83">
        <v>41363</v>
      </c>
      <c r="B683" s="83" t="s">
        <v>17256</v>
      </c>
      <c r="C683" s="83" t="s">
        <v>182</v>
      </c>
      <c r="D683" s="84">
        <v>17.53</v>
      </c>
      <c r="E683" s="85" t="s">
        <v>17124</v>
      </c>
    </row>
    <row r="684" spans="1:5" ht="13.5" x14ac:dyDescent="0.25">
      <c r="A684" s="83">
        <v>40831</v>
      </c>
      <c r="B684" s="83" t="s">
        <v>17257</v>
      </c>
      <c r="C684" s="83" t="s">
        <v>182</v>
      </c>
      <c r="D684" s="84">
        <v>31.61</v>
      </c>
      <c r="E684" s="85" t="s">
        <v>17124</v>
      </c>
    </row>
    <row r="685" spans="1:5" ht="13.5" x14ac:dyDescent="0.25">
      <c r="A685" s="83">
        <v>40827</v>
      </c>
      <c r="B685" s="83" t="s">
        <v>17258</v>
      </c>
      <c r="C685" s="83" t="s">
        <v>182</v>
      </c>
      <c r="D685" s="84">
        <v>16.940000000000001</v>
      </c>
      <c r="E685" s="85" t="s">
        <v>17124</v>
      </c>
    </row>
    <row r="686" spans="1:5" ht="13.5" x14ac:dyDescent="0.25">
      <c r="A686" s="83">
        <v>40828</v>
      </c>
      <c r="B686" s="83" t="s">
        <v>17259</v>
      </c>
      <c r="C686" s="83" t="s">
        <v>182</v>
      </c>
      <c r="D686" s="84">
        <v>10.74</v>
      </c>
      <c r="E686" s="85" t="s">
        <v>17124</v>
      </c>
    </row>
    <row r="687" spans="1:5" ht="13.5" x14ac:dyDescent="0.25">
      <c r="A687" s="83">
        <v>40874</v>
      </c>
      <c r="B687" s="83" t="s">
        <v>17260</v>
      </c>
      <c r="C687" s="83" t="s">
        <v>182</v>
      </c>
      <c r="D687" s="84">
        <v>10.74</v>
      </c>
      <c r="E687" s="85" t="s">
        <v>17124</v>
      </c>
    </row>
    <row r="688" spans="1:5" ht="13.5" x14ac:dyDescent="0.25">
      <c r="A688" s="83">
        <v>40875</v>
      </c>
      <c r="B688" s="83" t="s">
        <v>17261</v>
      </c>
      <c r="C688" s="83" t="s">
        <v>182</v>
      </c>
      <c r="D688" s="84">
        <v>10.220000000000001</v>
      </c>
    </row>
    <row r="689" spans="1:5" ht="13.5" x14ac:dyDescent="0.25">
      <c r="A689" s="83">
        <v>40829</v>
      </c>
      <c r="B689" s="83" t="s">
        <v>17262</v>
      </c>
      <c r="C689" s="83" t="s">
        <v>182</v>
      </c>
      <c r="D689" s="84">
        <v>29.04</v>
      </c>
      <c r="E689" s="85" t="s">
        <v>17124</v>
      </c>
    </row>
    <row r="690" spans="1:5" ht="13.5" x14ac:dyDescent="0.25">
      <c r="A690" s="83">
        <v>40824</v>
      </c>
      <c r="B690" s="83" t="s">
        <v>17263</v>
      </c>
      <c r="C690" s="83" t="s">
        <v>182</v>
      </c>
      <c r="D690" s="84">
        <v>6.74</v>
      </c>
      <c r="E690" s="85" t="s">
        <v>17124</v>
      </c>
    </row>
    <row r="691" spans="1:5" ht="13.5" x14ac:dyDescent="0.25">
      <c r="A691" s="83">
        <v>40825</v>
      </c>
      <c r="B691" s="83" t="s">
        <v>17264</v>
      </c>
      <c r="C691" s="83" t="s">
        <v>182</v>
      </c>
      <c r="D691" s="84">
        <v>12.94</v>
      </c>
      <c r="E691" s="85" t="s">
        <v>17124</v>
      </c>
    </row>
    <row r="692" spans="1:5" ht="13.5" x14ac:dyDescent="0.25">
      <c r="A692" s="83">
        <v>40820</v>
      </c>
      <c r="B692" s="83" t="s">
        <v>17265</v>
      </c>
      <c r="C692" s="83" t="s">
        <v>182</v>
      </c>
      <c r="D692" s="84">
        <v>6.25</v>
      </c>
      <c r="E692" s="85" t="s">
        <v>17124</v>
      </c>
    </row>
    <row r="693" spans="1:5" ht="13.5" x14ac:dyDescent="0.25">
      <c r="A693" s="83">
        <v>40821</v>
      </c>
      <c r="B693" s="83" t="s">
        <v>17266</v>
      </c>
      <c r="C693" s="83" t="s">
        <v>182</v>
      </c>
      <c r="D693" s="84">
        <v>12.45</v>
      </c>
      <c r="E693" s="85" t="s">
        <v>17124</v>
      </c>
    </row>
    <row r="694" spans="1:5" ht="13.5" x14ac:dyDescent="0.25">
      <c r="A694" s="83">
        <v>40840</v>
      </c>
      <c r="B694" s="83" t="s">
        <v>17267</v>
      </c>
      <c r="C694" s="83" t="s">
        <v>227</v>
      </c>
      <c r="D694" s="84">
        <v>80.88</v>
      </c>
      <c r="E694" s="85" t="s">
        <v>17124</v>
      </c>
    </row>
    <row r="695" spans="1:5" ht="13.5" x14ac:dyDescent="0.25">
      <c r="A695" s="83">
        <v>43331</v>
      </c>
      <c r="B695" s="83" t="s">
        <v>17268</v>
      </c>
      <c r="C695" s="83" t="s">
        <v>221</v>
      </c>
      <c r="D695" s="84">
        <v>9.49</v>
      </c>
    </row>
    <row r="696" spans="1:5" ht="13.5" x14ac:dyDescent="0.25">
      <c r="A696" s="83">
        <v>100394</v>
      </c>
      <c r="B696" s="83" t="s">
        <v>17269</v>
      </c>
      <c r="C696" s="83" t="s">
        <v>234</v>
      </c>
      <c r="D696" s="84">
        <v>22.85</v>
      </c>
    </row>
    <row r="697" spans="1:5" ht="13.5" x14ac:dyDescent="0.25">
      <c r="A697" s="83">
        <v>40376</v>
      </c>
      <c r="B697" s="83" t="s">
        <v>17270</v>
      </c>
      <c r="C697" s="83" t="s">
        <v>234</v>
      </c>
      <c r="D697" s="84">
        <v>17.829999999999998</v>
      </c>
    </row>
    <row r="698" spans="1:5" ht="13.5" x14ac:dyDescent="0.25">
      <c r="A698" s="83">
        <v>43351</v>
      </c>
      <c r="B698" s="83" t="s">
        <v>17271</v>
      </c>
      <c r="C698" s="83" t="s">
        <v>234</v>
      </c>
      <c r="D698" s="84">
        <v>16.89</v>
      </c>
    </row>
    <row r="699" spans="1:5" ht="13.5" x14ac:dyDescent="0.25">
      <c r="A699" s="83">
        <v>43350</v>
      </c>
      <c r="B699" s="83" t="s">
        <v>17272</v>
      </c>
      <c r="C699" s="83" t="s">
        <v>234</v>
      </c>
      <c r="D699" s="84">
        <v>16.63</v>
      </c>
    </row>
    <row r="700" spans="1:5" ht="13.5" x14ac:dyDescent="0.25">
      <c r="A700" s="83">
        <v>41261</v>
      </c>
      <c r="B700" s="83" t="s">
        <v>17273</v>
      </c>
      <c r="C700" s="83" t="s">
        <v>234</v>
      </c>
      <c r="D700" s="84">
        <v>18.23</v>
      </c>
    </row>
    <row r="701" spans="1:5" ht="13.5" x14ac:dyDescent="0.25">
      <c r="A701" s="83">
        <v>41023</v>
      </c>
      <c r="B701" s="83" t="s">
        <v>17274</v>
      </c>
      <c r="C701" s="83" t="s">
        <v>199</v>
      </c>
      <c r="D701" s="84">
        <v>106.77</v>
      </c>
    </row>
    <row r="702" spans="1:5" ht="13.5" x14ac:dyDescent="0.25">
      <c r="A702" s="83">
        <v>41575</v>
      </c>
      <c r="B702" s="83" t="s">
        <v>17275</v>
      </c>
      <c r="C702" s="83" t="s">
        <v>182</v>
      </c>
      <c r="D702" s="84">
        <v>67.33</v>
      </c>
      <c r="E702" s="85" t="s">
        <v>17124</v>
      </c>
    </row>
    <row r="703" spans="1:5" ht="13.5" x14ac:dyDescent="0.25">
      <c r="A703" s="83">
        <v>40346</v>
      </c>
      <c r="B703" s="83" t="s">
        <v>17276</v>
      </c>
      <c r="C703" s="83" t="s">
        <v>182</v>
      </c>
      <c r="D703" s="84">
        <v>111.83</v>
      </c>
      <c r="E703" s="85" t="s">
        <v>17124</v>
      </c>
    </row>
    <row r="704" spans="1:5" ht="13.5" x14ac:dyDescent="0.25">
      <c r="A704" s="83">
        <v>40345</v>
      </c>
      <c r="B704" s="83" t="s">
        <v>17277</v>
      </c>
      <c r="C704" s="83" t="s">
        <v>182</v>
      </c>
      <c r="D704" s="84">
        <v>72.37</v>
      </c>
      <c r="E704" s="85" t="s">
        <v>17124</v>
      </c>
    </row>
    <row r="705" spans="1:5" ht="13.5" x14ac:dyDescent="0.25">
      <c r="A705" s="83">
        <v>40343</v>
      </c>
      <c r="B705" s="83" t="s">
        <v>17278</v>
      </c>
      <c r="C705" s="83" t="s">
        <v>221</v>
      </c>
      <c r="D705" s="84">
        <v>444.24</v>
      </c>
      <c r="E705" s="85" t="s">
        <v>17124</v>
      </c>
    </row>
    <row r="706" spans="1:5" ht="13.5" x14ac:dyDescent="0.25">
      <c r="A706" s="83">
        <v>40344</v>
      </c>
      <c r="B706" s="83" t="s">
        <v>17279</v>
      </c>
      <c r="C706" s="83" t="s">
        <v>221</v>
      </c>
      <c r="D706" s="84">
        <v>332.96</v>
      </c>
      <c r="E706" s="85" t="s">
        <v>17124</v>
      </c>
    </row>
    <row r="707" spans="1:5" ht="13.5" x14ac:dyDescent="0.25">
      <c r="A707" s="83">
        <v>41027</v>
      </c>
      <c r="B707" s="83" t="s">
        <v>17280</v>
      </c>
      <c r="C707" s="83" t="s">
        <v>221</v>
      </c>
      <c r="D707" s="84">
        <v>38.35</v>
      </c>
    </row>
    <row r="708" spans="1:5" ht="13.5" x14ac:dyDescent="0.25">
      <c r="A708" s="83">
        <v>40337</v>
      </c>
      <c r="B708" s="83" t="s">
        <v>17281</v>
      </c>
      <c r="C708" s="83" t="s">
        <v>182</v>
      </c>
      <c r="D708" s="84">
        <v>174.89</v>
      </c>
    </row>
    <row r="709" spans="1:5" ht="13.5" x14ac:dyDescent="0.25">
      <c r="A709" s="83">
        <v>40395</v>
      </c>
      <c r="B709" s="83" t="s">
        <v>17282</v>
      </c>
      <c r="C709" s="83" t="s">
        <v>182</v>
      </c>
      <c r="D709" s="84">
        <v>30.22</v>
      </c>
    </row>
    <row r="710" spans="1:5" ht="13.5" x14ac:dyDescent="0.25">
      <c r="A710" s="83">
        <v>40300</v>
      </c>
      <c r="B710" s="83" t="s">
        <v>17283</v>
      </c>
      <c r="C710" s="83" t="s">
        <v>221</v>
      </c>
      <c r="D710" s="84">
        <v>64.55</v>
      </c>
    </row>
    <row r="711" spans="1:5" ht="13.5" x14ac:dyDescent="0.25">
      <c r="A711" s="83">
        <v>40348</v>
      </c>
      <c r="B711" s="83" t="s">
        <v>17284</v>
      </c>
      <c r="C711" s="83" t="s">
        <v>221</v>
      </c>
      <c r="D711" s="84">
        <v>530.01</v>
      </c>
      <c r="E711" s="85" t="s">
        <v>17124</v>
      </c>
    </row>
    <row r="712" spans="1:5" ht="13.5" x14ac:dyDescent="0.25">
      <c r="A712" s="83">
        <v>40347</v>
      </c>
      <c r="B712" s="83" t="s">
        <v>17285</v>
      </c>
      <c r="C712" s="83" t="s">
        <v>221</v>
      </c>
      <c r="D712" s="84">
        <v>967.27</v>
      </c>
      <c r="E712" s="85" t="s">
        <v>17124</v>
      </c>
    </row>
    <row r="713" spans="1:5" ht="13.5" x14ac:dyDescent="0.25">
      <c r="A713" s="83">
        <v>41415</v>
      </c>
      <c r="B713" s="83" t="s">
        <v>17286</v>
      </c>
      <c r="C713" s="83" t="s">
        <v>221</v>
      </c>
      <c r="D713" s="84">
        <v>544.82000000000005</v>
      </c>
      <c r="E713" s="85" t="s">
        <v>17124</v>
      </c>
    </row>
    <row r="714" spans="1:5" ht="13.5" x14ac:dyDescent="0.25">
      <c r="A714" s="83">
        <v>42257</v>
      </c>
      <c r="B714" s="83" t="s">
        <v>17287</v>
      </c>
      <c r="C714" s="83" t="s">
        <v>221</v>
      </c>
      <c r="D714" s="84">
        <v>9.68</v>
      </c>
    </row>
    <row r="715" spans="1:5" ht="13.5" x14ac:dyDescent="0.25">
      <c r="A715" s="83">
        <v>40519</v>
      </c>
      <c r="B715" s="83" t="s">
        <v>17288</v>
      </c>
      <c r="C715" s="83" t="s">
        <v>199</v>
      </c>
      <c r="D715" s="84">
        <v>326.58</v>
      </c>
      <c r="E715" s="85" t="s">
        <v>17124</v>
      </c>
    </row>
    <row r="716" spans="1:5" ht="13.5" x14ac:dyDescent="0.25">
      <c r="A716" s="83">
        <v>40520</v>
      </c>
      <c r="B716" s="83" t="s">
        <v>17289</v>
      </c>
      <c r="C716" s="83" t="s">
        <v>199</v>
      </c>
      <c r="D716" s="84">
        <v>509.32</v>
      </c>
      <c r="E716" s="85" t="s">
        <v>17124</v>
      </c>
    </row>
    <row r="717" spans="1:5" ht="13.5" x14ac:dyDescent="0.25">
      <c r="A717" s="83">
        <v>40521</v>
      </c>
      <c r="B717" s="83" t="s">
        <v>17290</v>
      </c>
      <c r="C717" s="83" t="s">
        <v>199</v>
      </c>
      <c r="D717" s="84">
        <v>731.68</v>
      </c>
      <c r="E717" s="85" t="s">
        <v>17124</v>
      </c>
    </row>
    <row r="718" spans="1:5" ht="13.5" x14ac:dyDescent="0.25">
      <c r="A718" s="83">
        <v>40522</v>
      </c>
      <c r="B718" s="83" t="s">
        <v>17291</v>
      </c>
      <c r="C718" s="83" t="s">
        <v>199</v>
      </c>
      <c r="D718" s="84">
        <v>986.58</v>
      </c>
      <c r="E718" s="85" t="s">
        <v>17124</v>
      </c>
    </row>
    <row r="719" spans="1:5" ht="13.5" x14ac:dyDescent="0.25">
      <c r="A719" s="83">
        <v>40523</v>
      </c>
      <c r="B719" s="83" t="s">
        <v>17292</v>
      </c>
      <c r="C719" s="83" t="s">
        <v>199</v>
      </c>
      <c r="D719" s="84">
        <v>1422.48</v>
      </c>
      <c r="E719" s="85" t="s">
        <v>17124</v>
      </c>
    </row>
    <row r="720" spans="1:5" ht="13.5" x14ac:dyDescent="0.25">
      <c r="A720" s="83">
        <v>40513</v>
      </c>
      <c r="B720" s="83" t="s">
        <v>17293</v>
      </c>
      <c r="C720" s="83" t="s">
        <v>199</v>
      </c>
      <c r="D720" s="84">
        <v>118.68</v>
      </c>
      <c r="E720" s="85" t="s">
        <v>17124</v>
      </c>
    </row>
    <row r="721" spans="1:5" ht="13.5" x14ac:dyDescent="0.25">
      <c r="A721" s="83">
        <v>40514</v>
      </c>
      <c r="B721" s="83" t="s">
        <v>17294</v>
      </c>
      <c r="C721" s="83" t="s">
        <v>199</v>
      </c>
      <c r="D721" s="84">
        <v>197.42</v>
      </c>
      <c r="E721" s="85" t="s">
        <v>17124</v>
      </c>
    </row>
    <row r="722" spans="1:5" ht="13.5" x14ac:dyDescent="0.25">
      <c r="A722" s="83">
        <v>40515</v>
      </c>
      <c r="B722" s="83" t="s">
        <v>17295</v>
      </c>
      <c r="C722" s="83" t="s">
        <v>199</v>
      </c>
      <c r="D722" s="84">
        <v>299.83999999999997</v>
      </c>
      <c r="E722" s="85" t="s">
        <v>17124</v>
      </c>
    </row>
    <row r="723" spans="1:5" ht="13.5" x14ac:dyDescent="0.25">
      <c r="A723" s="83">
        <v>40516</v>
      </c>
      <c r="B723" s="83" t="s">
        <v>17296</v>
      </c>
      <c r="C723" s="83" t="s">
        <v>199</v>
      </c>
      <c r="D723" s="84">
        <v>421.79</v>
      </c>
      <c r="E723" s="85" t="s">
        <v>17124</v>
      </c>
    </row>
    <row r="724" spans="1:5" ht="13.5" x14ac:dyDescent="0.25">
      <c r="A724" s="83">
        <v>40517</v>
      </c>
      <c r="B724" s="83" t="s">
        <v>17297</v>
      </c>
      <c r="C724" s="83" t="s">
        <v>199</v>
      </c>
      <c r="D724" s="84">
        <v>560.55999999999995</v>
      </c>
      <c r="E724" s="85" t="s">
        <v>17124</v>
      </c>
    </row>
    <row r="725" spans="1:5" ht="13.5" x14ac:dyDescent="0.25">
      <c r="A725" s="83">
        <v>40518</v>
      </c>
      <c r="B725" s="83" t="s">
        <v>17298</v>
      </c>
      <c r="C725" s="83" t="s">
        <v>199</v>
      </c>
      <c r="D725" s="84">
        <v>794.57</v>
      </c>
      <c r="E725" s="85" t="s">
        <v>17124</v>
      </c>
    </row>
    <row r="726" spans="1:5" ht="13.5" x14ac:dyDescent="0.25">
      <c r="A726" s="83">
        <v>40524</v>
      </c>
      <c r="B726" s="83" t="s">
        <v>17299</v>
      </c>
      <c r="C726" s="83" t="s">
        <v>199</v>
      </c>
      <c r="D726" s="84">
        <v>453.58</v>
      </c>
      <c r="E726" s="85" t="s">
        <v>17124</v>
      </c>
    </row>
    <row r="727" spans="1:5" ht="13.5" x14ac:dyDescent="0.25">
      <c r="A727" s="83">
        <v>40525</v>
      </c>
      <c r="B727" s="83" t="s">
        <v>17300</v>
      </c>
      <c r="C727" s="83" t="s">
        <v>199</v>
      </c>
      <c r="D727" s="84">
        <v>719.89</v>
      </c>
      <c r="E727" s="85" t="s">
        <v>17124</v>
      </c>
    </row>
    <row r="728" spans="1:5" ht="13.5" x14ac:dyDescent="0.25">
      <c r="A728" s="83">
        <v>40526</v>
      </c>
      <c r="B728" s="83" t="s">
        <v>17301</v>
      </c>
      <c r="C728" s="83" t="s">
        <v>199</v>
      </c>
      <c r="D728" s="84">
        <v>1041.01</v>
      </c>
      <c r="E728" s="85" t="s">
        <v>17124</v>
      </c>
    </row>
    <row r="729" spans="1:5" ht="13.5" x14ac:dyDescent="0.25">
      <c r="A729" s="83">
        <v>40527</v>
      </c>
      <c r="B729" s="83" t="s">
        <v>17302</v>
      </c>
      <c r="C729" s="83" t="s">
        <v>199</v>
      </c>
      <c r="D729" s="84">
        <v>1412.6</v>
      </c>
      <c r="E729" s="85" t="s">
        <v>17124</v>
      </c>
    </row>
    <row r="730" spans="1:5" ht="13.5" x14ac:dyDescent="0.25">
      <c r="A730" s="83">
        <v>40528</v>
      </c>
      <c r="B730" s="83" t="s">
        <v>17303</v>
      </c>
      <c r="C730" s="83" t="s">
        <v>199</v>
      </c>
      <c r="D730" s="84">
        <v>2050.39</v>
      </c>
      <c r="E730" s="85" t="s">
        <v>17124</v>
      </c>
    </row>
    <row r="731" spans="1:5" ht="13.5" x14ac:dyDescent="0.25">
      <c r="A731" s="83">
        <v>41177</v>
      </c>
      <c r="B731" s="83" t="s">
        <v>17304</v>
      </c>
      <c r="C731" s="83" t="s">
        <v>199</v>
      </c>
      <c r="D731" s="84">
        <v>55.51</v>
      </c>
      <c r="E731" s="85" t="s">
        <v>17124</v>
      </c>
    </row>
    <row r="732" spans="1:5" ht="13.5" x14ac:dyDescent="0.25">
      <c r="A732" s="83">
        <v>100391</v>
      </c>
      <c r="B732" s="83" t="s">
        <v>17305</v>
      </c>
      <c r="C732" s="83" t="s">
        <v>199</v>
      </c>
      <c r="D732" s="84">
        <v>61.83</v>
      </c>
      <c r="E732" s="85" t="s">
        <v>17124</v>
      </c>
    </row>
    <row r="733" spans="1:5" ht="13.5" x14ac:dyDescent="0.25">
      <c r="A733" s="83">
        <v>41172</v>
      </c>
      <c r="B733" s="83" t="s">
        <v>17306</v>
      </c>
      <c r="C733" s="83" t="s">
        <v>199</v>
      </c>
      <c r="D733" s="84">
        <v>105.19</v>
      </c>
      <c r="E733" s="85" t="s">
        <v>17124</v>
      </c>
    </row>
    <row r="734" spans="1:5" ht="13.5" x14ac:dyDescent="0.25">
      <c r="A734" s="83">
        <v>40620</v>
      </c>
      <c r="B734" s="83" t="s">
        <v>17307</v>
      </c>
      <c r="C734" s="83" t="s">
        <v>16558</v>
      </c>
      <c r="D734" s="84">
        <v>21106.1</v>
      </c>
    </row>
    <row r="735" spans="1:5" ht="13.5" x14ac:dyDescent="0.25">
      <c r="A735" s="83">
        <v>40626</v>
      </c>
      <c r="B735" s="83" t="s">
        <v>17308</v>
      </c>
      <c r="C735" s="83" t="s">
        <v>16558</v>
      </c>
      <c r="D735" s="84">
        <v>20408.59</v>
      </c>
    </row>
    <row r="736" spans="1:5" ht="13.5" x14ac:dyDescent="0.25">
      <c r="A736" s="83">
        <v>40621</v>
      </c>
      <c r="B736" s="83" t="s">
        <v>17309</v>
      </c>
      <c r="C736" s="83" t="s">
        <v>16558</v>
      </c>
      <c r="D736" s="84">
        <v>32293.43</v>
      </c>
    </row>
    <row r="737" spans="1:4" ht="13.5" x14ac:dyDescent="0.25">
      <c r="A737" s="83">
        <v>40622</v>
      </c>
      <c r="B737" s="83" t="s">
        <v>17310</v>
      </c>
      <c r="C737" s="83" t="s">
        <v>16558</v>
      </c>
      <c r="D737" s="84">
        <v>50839.66</v>
      </c>
    </row>
    <row r="738" spans="1:4" ht="13.5" x14ac:dyDescent="0.25">
      <c r="A738" s="83">
        <v>40627</v>
      </c>
      <c r="B738" s="83" t="s">
        <v>17311</v>
      </c>
      <c r="C738" s="83" t="s">
        <v>16558</v>
      </c>
      <c r="D738" s="84">
        <v>37576.089999999997</v>
      </c>
    </row>
    <row r="739" spans="1:4" ht="13.5" x14ac:dyDescent="0.25">
      <c r="A739" s="83">
        <v>40623</v>
      </c>
      <c r="B739" s="83" t="s">
        <v>17312</v>
      </c>
      <c r="C739" s="83" t="s">
        <v>16558</v>
      </c>
      <c r="D739" s="84">
        <v>44879.18</v>
      </c>
    </row>
    <row r="740" spans="1:4" ht="13.5" x14ac:dyDescent="0.25">
      <c r="A740" s="83">
        <v>40624</v>
      </c>
      <c r="B740" s="83" t="s">
        <v>17313</v>
      </c>
      <c r="C740" s="83" t="s">
        <v>16558</v>
      </c>
      <c r="D740" s="84">
        <v>57616.800000000003</v>
      </c>
    </row>
    <row r="741" spans="1:4" ht="13.5" x14ac:dyDescent="0.25">
      <c r="A741" s="83">
        <v>40625</v>
      </c>
      <c r="B741" s="83" t="s">
        <v>17314</v>
      </c>
      <c r="C741" s="83" t="s">
        <v>16558</v>
      </c>
      <c r="D741" s="84">
        <v>64263.07</v>
      </c>
    </row>
    <row r="742" spans="1:4" ht="13.5" x14ac:dyDescent="0.25">
      <c r="A742" s="83">
        <v>40613</v>
      </c>
      <c r="B742" s="83" t="s">
        <v>17315</v>
      </c>
      <c r="C742" s="83" t="s">
        <v>16558</v>
      </c>
      <c r="D742" s="84">
        <v>18227.28</v>
      </c>
    </row>
    <row r="743" spans="1:4" ht="13.5" x14ac:dyDescent="0.25">
      <c r="A743" s="83">
        <v>40614</v>
      </c>
      <c r="B743" s="83" t="s">
        <v>17316</v>
      </c>
      <c r="C743" s="83" t="s">
        <v>16558</v>
      </c>
      <c r="D743" s="84">
        <v>28157.75</v>
      </c>
    </row>
    <row r="744" spans="1:4" ht="13.5" x14ac:dyDescent="0.25">
      <c r="A744" s="83">
        <v>40615</v>
      </c>
      <c r="B744" s="83" t="s">
        <v>17317</v>
      </c>
      <c r="C744" s="83" t="s">
        <v>16558</v>
      </c>
      <c r="D744" s="84">
        <v>42773.03</v>
      </c>
    </row>
    <row r="745" spans="1:4" ht="13.5" x14ac:dyDescent="0.25">
      <c r="A745" s="83">
        <v>40616</v>
      </c>
      <c r="B745" s="83" t="s">
        <v>17318</v>
      </c>
      <c r="C745" s="83" t="s">
        <v>16558</v>
      </c>
      <c r="D745" s="84">
        <v>37043.120000000003</v>
      </c>
    </row>
    <row r="746" spans="1:4" ht="13.5" x14ac:dyDescent="0.25">
      <c r="A746" s="83">
        <v>40617</v>
      </c>
      <c r="B746" s="83" t="s">
        <v>17319</v>
      </c>
      <c r="C746" s="83" t="s">
        <v>16558</v>
      </c>
      <c r="D746" s="84">
        <v>47829.68</v>
      </c>
    </row>
    <row r="747" spans="1:4" ht="13.5" x14ac:dyDescent="0.25">
      <c r="A747" s="83">
        <v>40618</v>
      </c>
      <c r="B747" s="83" t="s">
        <v>17320</v>
      </c>
      <c r="C747" s="83" t="s">
        <v>16558</v>
      </c>
      <c r="D747" s="84">
        <v>53159.94</v>
      </c>
    </row>
    <row r="748" spans="1:4" ht="13.5" x14ac:dyDescent="0.25">
      <c r="A748" s="83">
        <v>40629</v>
      </c>
      <c r="B748" s="83" t="s">
        <v>17321</v>
      </c>
      <c r="C748" s="83" t="s">
        <v>16558</v>
      </c>
      <c r="D748" s="84">
        <v>26080.62</v>
      </c>
    </row>
    <row r="749" spans="1:4" ht="13.5" x14ac:dyDescent="0.25">
      <c r="A749" s="83">
        <v>40630</v>
      </c>
      <c r="B749" s="83" t="s">
        <v>17322</v>
      </c>
      <c r="C749" s="83" t="s">
        <v>16558</v>
      </c>
      <c r="D749" s="84">
        <v>39461.83</v>
      </c>
    </row>
    <row r="750" spans="1:4" ht="13.5" x14ac:dyDescent="0.25">
      <c r="A750" s="83">
        <v>40631</v>
      </c>
      <c r="B750" s="83" t="s">
        <v>17323</v>
      </c>
      <c r="C750" s="83" t="s">
        <v>16558</v>
      </c>
      <c r="D750" s="84">
        <v>60260.44</v>
      </c>
    </row>
    <row r="751" spans="1:4" ht="13.5" x14ac:dyDescent="0.25">
      <c r="A751" s="83">
        <v>40632</v>
      </c>
      <c r="B751" s="83" t="s">
        <v>17324</v>
      </c>
      <c r="C751" s="83" t="s">
        <v>16558</v>
      </c>
      <c r="D751" s="84">
        <v>55317.19</v>
      </c>
    </row>
    <row r="752" spans="1:4" ht="13.5" x14ac:dyDescent="0.25">
      <c r="A752" s="83">
        <v>40633</v>
      </c>
      <c r="B752" s="83" t="s">
        <v>17325</v>
      </c>
      <c r="C752" s="83" t="s">
        <v>16558</v>
      </c>
      <c r="D752" s="84">
        <v>68765.149999999994</v>
      </c>
    </row>
    <row r="753" spans="1:5" ht="13.5" x14ac:dyDescent="0.25">
      <c r="A753" s="83">
        <v>40634</v>
      </c>
      <c r="B753" s="83" t="s">
        <v>17326</v>
      </c>
      <c r="C753" s="83" t="s">
        <v>16558</v>
      </c>
      <c r="D753" s="84">
        <v>77526.240000000005</v>
      </c>
    </row>
    <row r="754" spans="1:5" ht="13.5" x14ac:dyDescent="0.25">
      <c r="A754" s="83">
        <v>40535</v>
      </c>
      <c r="B754" s="83" t="s">
        <v>17327</v>
      </c>
      <c r="C754" s="83" t="s">
        <v>16558</v>
      </c>
      <c r="D754" s="84">
        <v>1696.06</v>
      </c>
      <c r="E754" s="85" t="s">
        <v>17124</v>
      </c>
    </row>
    <row r="755" spans="1:5" ht="13.5" x14ac:dyDescent="0.25">
      <c r="A755" s="83">
        <v>40536</v>
      </c>
      <c r="B755" s="83" t="s">
        <v>17328</v>
      </c>
      <c r="C755" s="83" t="s">
        <v>16558</v>
      </c>
      <c r="D755" s="84">
        <v>2800.26</v>
      </c>
      <c r="E755" s="85" t="s">
        <v>17124</v>
      </c>
    </row>
    <row r="756" spans="1:5" ht="13.5" x14ac:dyDescent="0.25">
      <c r="A756" s="83">
        <v>40537</v>
      </c>
      <c r="B756" s="83" t="s">
        <v>17329</v>
      </c>
      <c r="C756" s="83" t="s">
        <v>16558</v>
      </c>
      <c r="D756" s="84">
        <v>5251.56</v>
      </c>
      <c r="E756" s="85" t="s">
        <v>17124</v>
      </c>
    </row>
    <row r="757" spans="1:5" ht="13.5" x14ac:dyDescent="0.25">
      <c r="A757" s="83">
        <v>40538</v>
      </c>
      <c r="B757" s="83" t="s">
        <v>17330</v>
      </c>
      <c r="C757" s="83" t="s">
        <v>16558</v>
      </c>
      <c r="D757" s="84">
        <v>7546.8</v>
      </c>
      <c r="E757" s="85" t="s">
        <v>17124</v>
      </c>
    </row>
    <row r="758" spans="1:5" ht="13.5" x14ac:dyDescent="0.25">
      <c r="A758" s="83">
        <v>40539</v>
      </c>
      <c r="B758" s="83" t="s">
        <v>17331</v>
      </c>
      <c r="C758" s="83" t="s">
        <v>16558</v>
      </c>
      <c r="D758" s="84">
        <v>13174.17</v>
      </c>
      <c r="E758" s="85" t="s">
        <v>17124</v>
      </c>
    </row>
    <row r="759" spans="1:5" ht="13.5" x14ac:dyDescent="0.25">
      <c r="A759" s="83">
        <v>40529</v>
      </c>
      <c r="B759" s="83" t="s">
        <v>17332</v>
      </c>
      <c r="C759" s="83" t="s">
        <v>16558</v>
      </c>
      <c r="D759" s="84">
        <v>495.4</v>
      </c>
      <c r="E759" s="85" t="s">
        <v>17124</v>
      </c>
    </row>
    <row r="760" spans="1:5" ht="13.5" x14ac:dyDescent="0.25">
      <c r="A760" s="83">
        <v>40530</v>
      </c>
      <c r="B760" s="83" t="s">
        <v>17333</v>
      </c>
      <c r="C760" s="83" t="s">
        <v>16558</v>
      </c>
      <c r="D760" s="84">
        <v>1502.38</v>
      </c>
      <c r="E760" s="85" t="s">
        <v>17124</v>
      </c>
    </row>
    <row r="761" spans="1:5" ht="13.5" x14ac:dyDescent="0.25">
      <c r="A761" s="83">
        <v>40531</v>
      </c>
      <c r="B761" s="83" t="s">
        <v>17334</v>
      </c>
      <c r="C761" s="83" t="s">
        <v>16558</v>
      </c>
      <c r="D761" s="84">
        <v>2475.7800000000002</v>
      </c>
      <c r="E761" s="85" t="s">
        <v>17124</v>
      </c>
    </row>
    <row r="762" spans="1:5" ht="13.5" x14ac:dyDescent="0.25">
      <c r="A762" s="83">
        <v>40532</v>
      </c>
      <c r="B762" s="83" t="s">
        <v>17335</v>
      </c>
      <c r="C762" s="83" t="s">
        <v>16558</v>
      </c>
      <c r="D762" s="84">
        <v>3780.91</v>
      </c>
      <c r="E762" s="85" t="s">
        <v>17124</v>
      </c>
    </row>
    <row r="763" spans="1:5" ht="13.5" x14ac:dyDescent="0.25">
      <c r="A763" s="83">
        <v>40533</v>
      </c>
      <c r="B763" s="83" t="s">
        <v>17336</v>
      </c>
      <c r="C763" s="83" t="s">
        <v>16558</v>
      </c>
      <c r="D763" s="84">
        <v>5418.06</v>
      </c>
      <c r="E763" s="85" t="s">
        <v>17124</v>
      </c>
    </row>
    <row r="764" spans="1:5" ht="13.5" x14ac:dyDescent="0.25">
      <c r="A764" s="83">
        <v>40534</v>
      </c>
      <c r="B764" s="83" t="s">
        <v>17337</v>
      </c>
      <c r="C764" s="83" t="s">
        <v>16558</v>
      </c>
      <c r="D764" s="84">
        <v>9695.68</v>
      </c>
      <c r="E764" s="85" t="s">
        <v>17124</v>
      </c>
    </row>
    <row r="765" spans="1:5" ht="13.5" x14ac:dyDescent="0.25">
      <c r="A765" s="83">
        <v>40540</v>
      </c>
      <c r="B765" s="83" t="s">
        <v>17338</v>
      </c>
      <c r="C765" s="83" t="s">
        <v>16558</v>
      </c>
      <c r="D765" s="84">
        <v>2108.75</v>
      </c>
      <c r="E765" s="85" t="s">
        <v>17124</v>
      </c>
    </row>
    <row r="766" spans="1:5" ht="13.5" x14ac:dyDescent="0.25">
      <c r="A766" s="83">
        <v>40541</v>
      </c>
      <c r="B766" s="83" t="s">
        <v>17339</v>
      </c>
      <c r="C766" s="83" t="s">
        <v>16558</v>
      </c>
      <c r="D766" s="84">
        <v>3425.81</v>
      </c>
      <c r="E766" s="85" t="s">
        <v>17124</v>
      </c>
    </row>
    <row r="767" spans="1:5" ht="13.5" x14ac:dyDescent="0.25">
      <c r="A767" s="83">
        <v>40542</v>
      </c>
      <c r="B767" s="83" t="s">
        <v>17340</v>
      </c>
      <c r="C767" s="83" t="s">
        <v>16558</v>
      </c>
      <c r="D767" s="84">
        <v>6722.23</v>
      </c>
      <c r="E767" s="85" t="s">
        <v>17124</v>
      </c>
    </row>
    <row r="768" spans="1:5" ht="13.5" x14ac:dyDescent="0.25">
      <c r="A768" s="83">
        <v>40543</v>
      </c>
      <c r="B768" s="83" t="s">
        <v>17341</v>
      </c>
      <c r="C768" s="83" t="s">
        <v>16558</v>
      </c>
      <c r="D768" s="84">
        <v>9674.36</v>
      </c>
      <c r="E768" s="85" t="s">
        <v>17124</v>
      </c>
    </row>
    <row r="769" spans="1:5" ht="13.5" x14ac:dyDescent="0.25">
      <c r="A769" s="83">
        <v>40544</v>
      </c>
      <c r="B769" s="83" t="s">
        <v>17342</v>
      </c>
      <c r="C769" s="83" t="s">
        <v>16558</v>
      </c>
      <c r="D769" s="84">
        <v>16718.62</v>
      </c>
      <c r="E769" s="85" t="s">
        <v>17124</v>
      </c>
    </row>
    <row r="770" spans="1:5" ht="13.5" x14ac:dyDescent="0.25">
      <c r="A770" s="83">
        <v>40565</v>
      </c>
      <c r="B770" s="83" t="s">
        <v>17343</v>
      </c>
      <c r="C770" s="83" t="s">
        <v>16558</v>
      </c>
      <c r="D770" s="84">
        <v>4176.5600000000004</v>
      </c>
    </row>
    <row r="771" spans="1:5" ht="13.5" x14ac:dyDescent="0.25">
      <c r="A771" s="83">
        <v>40656</v>
      </c>
      <c r="B771" s="83" t="s">
        <v>17344</v>
      </c>
      <c r="C771" s="83" t="s">
        <v>16558</v>
      </c>
      <c r="D771" s="84">
        <v>317.38</v>
      </c>
      <c r="E771" s="85" t="s">
        <v>17124</v>
      </c>
    </row>
    <row r="772" spans="1:5" ht="13.5" x14ac:dyDescent="0.25">
      <c r="A772" s="83">
        <v>41102</v>
      </c>
      <c r="B772" s="83" t="s">
        <v>17345</v>
      </c>
      <c r="C772" s="83" t="s">
        <v>199</v>
      </c>
      <c r="D772" s="84">
        <v>3982.31</v>
      </c>
      <c r="E772" s="85" t="s">
        <v>17124</v>
      </c>
    </row>
    <row r="773" spans="1:5" ht="13.5" x14ac:dyDescent="0.25">
      <c r="A773" s="83">
        <v>41103</v>
      </c>
      <c r="B773" s="83" t="s">
        <v>17346</v>
      </c>
      <c r="C773" s="83" t="s">
        <v>199</v>
      </c>
      <c r="D773" s="84">
        <v>4800.8999999999996</v>
      </c>
      <c r="E773" s="85" t="s">
        <v>17124</v>
      </c>
    </row>
    <row r="774" spans="1:5" ht="13.5" x14ac:dyDescent="0.25">
      <c r="A774" s="83">
        <v>41104</v>
      </c>
      <c r="B774" s="83" t="s">
        <v>17347</v>
      </c>
      <c r="C774" s="83" t="s">
        <v>199</v>
      </c>
      <c r="D774" s="84">
        <v>6151.27</v>
      </c>
      <c r="E774" s="85" t="s">
        <v>17124</v>
      </c>
    </row>
    <row r="775" spans="1:5" ht="13.5" x14ac:dyDescent="0.25">
      <c r="A775" s="83">
        <v>41155</v>
      </c>
      <c r="B775" s="83" t="s">
        <v>17348</v>
      </c>
      <c r="C775" s="83" t="s">
        <v>199</v>
      </c>
      <c r="D775" s="84">
        <v>7129.67</v>
      </c>
      <c r="E775" s="85" t="s">
        <v>17124</v>
      </c>
    </row>
    <row r="776" spans="1:5" ht="13.5" x14ac:dyDescent="0.25">
      <c r="A776" s="83">
        <v>40635</v>
      </c>
      <c r="B776" s="83" t="s">
        <v>17349</v>
      </c>
      <c r="C776" s="83" t="s">
        <v>199</v>
      </c>
      <c r="D776" s="84">
        <v>22846.11</v>
      </c>
      <c r="E776" s="85" t="s">
        <v>17124</v>
      </c>
    </row>
    <row r="777" spans="1:5" ht="13.5" x14ac:dyDescent="0.25">
      <c r="A777" s="83">
        <v>42230</v>
      </c>
      <c r="B777" s="83" t="s">
        <v>17350</v>
      </c>
      <c r="C777" s="83" t="s">
        <v>199</v>
      </c>
      <c r="D777" s="84">
        <v>19430.150000000001</v>
      </c>
      <c r="E777" s="85" t="s">
        <v>17124</v>
      </c>
    </row>
    <row r="778" spans="1:5" ht="13.5" x14ac:dyDescent="0.25">
      <c r="A778" s="83">
        <v>40658</v>
      </c>
      <c r="B778" s="83" t="s">
        <v>17351</v>
      </c>
      <c r="C778" s="83" t="s">
        <v>182</v>
      </c>
      <c r="D778" s="84">
        <v>7.17</v>
      </c>
    </row>
    <row r="779" spans="1:5" ht="13.5" x14ac:dyDescent="0.25">
      <c r="A779" s="83">
        <v>41161</v>
      </c>
      <c r="B779" s="83" t="s">
        <v>17352</v>
      </c>
      <c r="C779" s="83" t="s">
        <v>16558</v>
      </c>
      <c r="D779" s="84">
        <v>5857.67</v>
      </c>
    </row>
    <row r="780" spans="1:5" ht="13.5" x14ac:dyDescent="0.25">
      <c r="A780" s="83">
        <v>40563</v>
      </c>
      <c r="B780" s="83" t="s">
        <v>17353</v>
      </c>
      <c r="C780" s="83" t="s">
        <v>16558</v>
      </c>
      <c r="D780" s="84">
        <v>5927.44</v>
      </c>
    </row>
    <row r="781" spans="1:5" ht="13.5" x14ac:dyDescent="0.25">
      <c r="A781" s="83">
        <v>40564</v>
      </c>
      <c r="B781" s="83" t="s">
        <v>17354</v>
      </c>
      <c r="C781" s="83" t="s">
        <v>16558</v>
      </c>
      <c r="D781" s="84">
        <v>7281.79</v>
      </c>
    </row>
    <row r="782" spans="1:5" ht="13.5" x14ac:dyDescent="0.25">
      <c r="A782" s="83">
        <v>41333</v>
      </c>
      <c r="B782" s="83" t="s">
        <v>17355</v>
      </c>
      <c r="C782" s="83" t="s">
        <v>16558</v>
      </c>
      <c r="D782" s="84">
        <v>2842.58</v>
      </c>
      <c r="E782" s="85" t="s">
        <v>17124</v>
      </c>
    </row>
    <row r="783" spans="1:5" ht="13.5" x14ac:dyDescent="0.25">
      <c r="A783" s="83">
        <v>40545</v>
      </c>
      <c r="B783" s="83" t="s">
        <v>17356</v>
      </c>
      <c r="C783" s="83" t="s">
        <v>16558</v>
      </c>
      <c r="D783" s="84">
        <v>2793.56</v>
      </c>
      <c r="E783" s="85" t="s">
        <v>17124</v>
      </c>
    </row>
    <row r="784" spans="1:5" ht="13.5" x14ac:dyDescent="0.25">
      <c r="A784" s="83">
        <v>40546</v>
      </c>
      <c r="B784" s="83" t="s">
        <v>17357</v>
      </c>
      <c r="C784" s="83" t="s">
        <v>16558</v>
      </c>
      <c r="D784" s="84">
        <v>4319.5200000000004</v>
      </c>
      <c r="E784" s="85" t="s">
        <v>17124</v>
      </c>
    </row>
    <row r="785" spans="1:5" ht="13.5" x14ac:dyDescent="0.25">
      <c r="A785" s="83">
        <v>40547</v>
      </c>
      <c r="B785" s="83" t="s">
        <v>17358</v>
      </c>
      <c r="C785" s="83" t="s">
        <v>16558</v>
      </c>
      <c r="D785" s="84">
        <v>5373.1</v>
      </c>
      <c r="E785" s="85" t="s">
        <v>17124</v>
      </c>
    </row>
    <row r="786" spans="1:5" ht="13.5" x14ac:dyDescent="0.25">
      <c r="A786" s="83">
        <v>40548</v>
      </c>
      <c r="B786" s="83" t="s">
        <v>17359</v>
      </c>
      <c r="C786" s="83" t="s">
        <v>16558</v>
      </c>
      <c r="D786" s="84">
        <v>6380.46</v>
      </c>
      <c r="E786" s="85" t="s">
        <v>17124</v>
      </c>
    </row>
    <row r="787" spans="1:5" ht="13.5" x14ac:dyDescent="0.25">
      <c r="A787" s="83">
        <v>40549</v>
      </c>
      <c r="B787" s="83" t="s">
        <v>17360</v>
      </c>
      <c r="C787" s="83" t="s">
        <v>16558</v>
      </c>
      <c r="D787" s="84">
        <v>1827.13</v>
      </c>
    </row>
    <row r="788" spans="1:5" ht="13.5" x14ac:dyDescent="0.25">
      <c r="A788" s="83">
        <v>40550</v>
      </c>
      <c r="B788" s="83" t="s">
        <v>17361</v>
      </c>
      <c r="C788" s="83" t="s">
        <v>16558</v>
      </c>
      <c r="D788" s="84">
        <v>2308.59</v>
      </c>
    </row>
    <row r="789" spans="1:5" ht="13.5" x14ac:dyDescent="0.25">
      <c r="A789" s="83">
        <v>40551</v>
      </c>
      <c r="B789" s="83" t="s">
        <v>17362</v>
      </c>
      <c r="C789" s="83" t="s">
        <v>16558</v>
      </c>
      <c r="D789" s="84">
        <v>2902.92</v>
      </c>
    </row>
    <row r="790" spans="1:5" ht="13.5" x14ac:dyDescent="0.25">
      <c r="A790" s="83">
        <v>40552</v>
      </c>
      <c r="B790" s="83" t="s">
        <v>17363</v>
      </c>
      <c r="C790" s="83" t="s">
        <v>16558</v>
      </c>
      <c r="D790" s="84">
        <v>4633.95</v>
      </c>
    </row>
    <row r="791" spans="1:5" ht="13.5" x14ac:dyDescent="0.25">
      <c r="A791" s="83">
        <v>41320</v>
      </c>
      <c r="B791" s="83" t="s">
        <v>17364</v>
      </c>
      <c r="C791" s="83" t="s">
        <v>16558</v>
      </c>
      <c r="D791" s="84">
        <v>10476.51</v>
      </c>
      <c r="E791" s="85" t="s">
        <v>17124</v>
      </c>
    </row>
    <row r="792" spans="1:5" ht="13.5" x14ac:dyDescent="0.25">
      <c r="A792" s="83">
        <v>41184</v>
      </c>
      <c r="B792" s="83" t="s">
        <v>17365</v>
      </c>
      <c r="C792" s="83" t="s">
        <v>199</v>
      </c>
      <c r="D792" s="84">
        <v>1771.03</v>
      </c>
    </row>
    <row r="793" spans="1:5" ht="13.5" x14ac:dyDescent="0.25">
      <c r="A793" s="83">
        <v>41338</v>
      </c>
      <c r="B793" s="83" t="s">
        <v>17366</v>
      </c>
      <c r="C793" s="83" t="s">
        <v>16558</v>
      </c>
      <c r="D793" s="84">
        <v>811.87</v>
      </c>
    </row>
    <row r="794" spans="1:5" ht="13.5" x14ac:dyDescent="0.25">
      <c r="A794" s="83">
        <v>40561</v>
      </c>
      <c r="B794" s="83" t="s">
        <v>17367</v>
      </c>
      <c r="C794" s="83" t="s">
        <v>16558</v>
      </c>
      <c r="D794" s="84">
        <v>714.51</v>
      </c>
      <c r="E794" s="85" t="s">
        <v>17124</v>
      </c>
    </row>
    <row r="795" spans="1:5" ht="13.5" x14ac:dyDescent="0.25">
      <c r="A795" s="83">
        <v>40672</v>
      </c>
      <c r="B795" s="83" t="s">
        <v>17368</v>
      </c>
      <c r="C795" s="83" t="s">
        <v>199</v>
      </c>
      <c r="D795" s="84">
        <v>867.53</v>
      </c>
      <c r="E795" s="85" t="s">
        <v>17124</v>
      </c>
    </row>
    <row r="796" spans="1:5" ht="13.5" x14ac:dyDescent="0.25">
      <c r="A796" s="83">
        <v>40703</v>
      </c>
      <c r="B796" s="83" t="s">
        <v>17369</v>
      </c>
      <c r="C796" s="83" t="s">
        <v>199</v>
      </c>
      <c r="D796" s="84">
        <v>263.36</v>
      </c>
    </row>
    <row r="797" spans="1:5" ht="13.5" x14ac:dyDescent="0.25">
      <c r="A797" s="83">
        <v>40671</v>
      </c>
      <c r="B797" s="83" t="s">
        <v>17370</v>
      </c>
      <c r="C797" s="83" t="s">
        <v>199</v>
      </c>
      <c r="D797" s="84">
        <v>333.83</v>
      </c>
    </row>
    <row r="798" spans="1:5" ht="13.5" x14ac:dyDescent="0.25">
      <c r="A798" s="83">
        <v>41016</v>
      </c>
      <c r="B798" s="83" t="s">
        <v>17371</v>
      </c>
      <c r="C798" s="83" t="s">
        <v>199</v>
      </c>
      <c r="D798" s="84">
        <v>246.93</v>
      </c>
      <c r="E798" s="85" t="s">
        <v>17124</v>
      </c>
    </row>
    <row r="799" spans="1:5" ht="13.5" x14ac:dyDescent="0.25">
      <c r="A799" s="83">
        <v>40952</v>
      </c>
      <c r="B799" s="83" t="s">
        <v>17372</v>
      </c>
      <c r="C799" s="83" t="s">
        <v>182</v>
      </c>
      <c r="D799" s="84">
        <v>59.32</v>
      </c>
    </row>
    <row r="800" spans="1:5" ht="13.5" x14ac:dyDescent="0.25">
      <c r="A800" s="83">
        <v>40953</v>
      </c>
      <c r="B800" s="83" t="s">
        <v>17373</v>
      </c>
      <c r="C800" s="83" t="s">
        <v>199</v>
      </c>
      <c r="D800" s="84">
        <v>128.57</v>
      </c>
      <c r="E800" s="85" t="s">
        <v>17124</v>
      </c>
    </row>
    <row r="801" spans="1:5" ht="13.5" x14ac:dyDescent="0.25">
      <c r="A801" s="83">
        <v>40708</v>
      </c>
      <c r="B801" s="83" t="s">
        <v>17374</v>
      </c>
      <c r="C801" s="83" t="s">
        <v>182</v>
      </c>
      <c r="D801" s="84">
        <v>127.25</v>
      </c>
    </row>
    <row r="802" spans="1:5" ht="13.5" x14ac:dyDescent="0.25">
      <c r="A802" s="83">
        <v>40377</v>
      </c>
      <c r="B802" s="83" t="s">
        <v>17375</v>
      </c>
      <c r="C802" s="83" t="s">
        <v>182</v>
      </c>
      <c r="D802" s="84">
        <v>6.85</v>
      </c>
    </row>
    <row r="803" spans="1:5" ht="13.5" x14ac:dyDescent="0.25">
      <c r="A803" s="83">
        <v>40378</v>
      </c>
      <c r="B803" s="83" t="s">
        <v>17376</v>
      </c>
      <c r="C803" s="83" t="s">
        <v>182</v>
      </c>
      <c r="D803" s="84">
        <v>11.61</v>
      </c>
    </row>
    <row r="804" spans="1:5" ht="13.5" x14ac:dyDescent="0.25">
      <c r="A804" s="83">
        <v>41389</v>
      </c>
      <c r="B804" s="83" t="s">
        <v>17377</v>
      </c>
      <c r="C804" s="83" t="s">
        <v>221</v>
      </c>
      <c r="D804" s="84">
        <v>6.89</v>
      </c>
    </row>
    <row r="805" spans="1:5" ht="13.5" x14ac:dyDescent="0.25">
      <c r="A805" s="83">
        <v>40715</v>
      </c>
      <c r="B805" s="83" t="s">
        <v>17378</v>
      </c>
      <c r="C805" s="83" t="s">
        <v>221</v>
      </c>
      <c r="D805" s="84">
        <v>82.89</v>
      </c>
      <c r="E805" s="85" t="s">
        <v>17124</v>
      </c>
    </row>
    <row r="806" spans="1:5" ht="13.5" x14ac:dyDescent="0.25">
      <c r="A806" s="83">
        <v>40716</v>
      </c>
      <c r="B806" s="83" t="s">
        <v>17379</v>
      </c>
      <c r="C806" s="83" t="s">
        <v>221</v>
      </c>
      <c r="D806" s="84">
        <v>131.85</v>
      </c>
      <c r="E806" s="85" t="s">
        <v>17124</v>
      </c>
    </row>
    <row r="807" spans="1:5" ht="13.5" x14ac:dyDescent="0.25">
      <c r="A807" s="83">
        <v>40717</v>
      </c>
      <c r="B807" s="83" t="s">
        <v>17380</v>
      </c>
      <c r="C807" s="83" t="s">
        <v>221</v>
      </c>
      <c r="D807" s="84">
        <v>125.89</v>
      </c>
      <c r="E807" s="85" t="s">
        <v>17124</v>
      </c>
    </row>
    <row r="808" spans="1:5" ht="13.5" x14ac:dyDescent="0.25">
      <c r="A808" s="83">
        <v>40718</v>
      </c>
      <c r="B808" s="83" t="s">
        <v>17381</v>
      </c>
      <c r="C808" s="83" t="s">
        <v>221</v>
      </c>
      <c r="D808" s="84">
        <v>123.81</v>
      </c>
      <c r="E808" s="85" t="s">
        <v>17124</v>
      </c>
    </row>
    <row r="809" spans="1:5" ht="13.5" x14ac:dyDescent="0.25">
      <c r="A809" s="83">
        <v>40652</v>
      </c>
      <c r="B809" s="83" t="s">
        <v>17382</v>
      </c>
      <c r="C809" s="83" t="s">
        <v>199</v>
      </c>
      <c r="D809" s="84">
        <v>550.11</v>
      </c>
      <c r="E809" s="85" t="s">
        <v>17124</v>
      </c>
    </row>
    <row r="810" spans="1:5" ht="13.5" x14ac:dyDescent="0.25">
      <c r="A810" s="83">
        <v>41090</v>
      </c>
      <c r="B810" s="83" t="s">
        <v>17383</v>
      </c>
      <c r="C810" s="83" t="s">
        <v>221</v>
      </c>
      <c r="D810" s="84">
        <v>1488.99</v>
      </c>
    </row>
    <row r="811" spans="1:5" ht="13.5" x14ac:dyDescent="0.25">
      <c r="A811" s="83">
        <v>40350</v>
      </c>
      <c r="B811" s="83" t="s">
        <v>17384</v>
      </c>
      <c r="C811" s="83" t="s">
        <v>221</v>
      </c>
      <c r="D811" s="84">
        <v>508.34</v>
      </c>
      <c r="E811" s="85" t="s">
        <v>17124</v>
      </c>
    </row>
    <row r="812" spans="1:5" ht="13.5" x14ac:dyDescent="0.25">
      <c r="A812" s="83">
        <v>40351</v>
      </c>
      <c r="B812" s="83" t="s">
        <v>17385</v>
      </c>
      <c r="C812" s="83" t="s">
        <v>221</v>
      </c>
      <c r="D812" s="84">
        <v>542.70000000000005</v>
      </c>
      <c r="E812" s="85" t="s">
        <v>17124</v>
      </c>
    </row>
    <row r="813" spans="1:5" ht="13.5" x14ac:dyDescent="0.25">
      <c r="A813" s="83">
        <v>40353</v>
      </c>
      <c r="B813" s="83" t="s">
        <v>17386</v>
      </c>
      <c r="C813" s="83" t="s">
        <v>221</v>
      </c>
      <c r="D813" s="84">
        <v>560.09</v>
      </c>
      <c r="E813" s="85" t="s">
        <v>17124</v>
      </c>
    </row>
    <row r="814" spans="1:5" ht="13.5" x14ac:dyDescent="0.25">
      <c r="A814" s="83">
        <v>40349</v>
      </c>
      <c r="B814" s="83" t="s">
        <v>17387</v>
      </c>
      <c r="C814" s="83" t="s">
        <v>221</v>
      </c>
      <c r="D814" s="84">
        <v>560.67999999999995</v>
      </c>
      <c r="E814" s="85" t="s">
        <v>17124</v>
      </c>
    </row>
    <row r="815" spans="1:5" ht="13.5" x14ac:dyDescent="0.25">
      <c r="A815" s="83">
        <v>40358</v>
      </c>
      <c r="B815" s="83" t="s">
        <v>17388</v>
      </c>
      <c r="C815" s="83" t="s">
        <v>221</v>
      </c>
      <c r="D815" s="84">
        <v>707.07</v>
      </c>
      <c r="E815" s="85" t="s">
        <v>17124</v>
      </c>
    </row>
    <row r="816" spans="1:5" ht="13.5" x14ac:dyDescent="0.25">
      <c r="A816" s="83">
        <v>40361</v>
      </c>
      <c r="B816" s="83" t="s">
        <v>17389</v>
      </c>
      <c r="C816" s="83" t="s">
        <v>221</v>
      </c>
      <c r="D816" s="84">
        <v>738.76</v>
      </c>
      <c r="E816" s="85" t="s">
        <v>17124</v>
      </c>
    </row>
    <row r="817" spans="1:5" ht="13.5" x14ac:dyDescent="0.25">
      <c r="A817" s="83">
        <v>40360</v>
      </c>
      <c r="B817" s="83" t="s">
        <v>17390</v>
      </c>
      <c r="C817" s="83" t="s">
        <v>221</v>
      </c>
      <c r="D817" s="84">
        <v>731.91</v>
      </c>
      <c r="E817" s="85" t="s">
        <v>17124</v>
      </c>
    </row>
    <row r="818" spans="1:5" ht="13.5" x14ac:dyDescent="0.25">
      <c r="A818" s="83">
        <v>40363</v>
      </c>
      <c r="B818" s="83" t="s">
        <v>17391</v>
      </c>
      <c r="C818" s="83" t="s">
        <v>221</v>
      </c>
      <c r="D818" s="84">
        <v>765.97</v>
      </c>
      <c r="E818" s="85" t="s">
        <v>17124</v>
      </c>
    </row>
    <row r="819" spans="1:5" ht="13.5" x14ac:dyDescent="0.25">
      <c r="A819" s="83">
        <v>40362</v>
      </c>
      <c r="B819" s="83" t="s">
        <v>17392</v>
      </c>
      <c r="C819" s="83" t="s">
        <v>221</v>
      </c>
      <c r="D819" s="84">
        <v>758.31</v>
      </c>
      <c r="E819" s="85" t="s">
        <v>17124</v>
      </c>
    </row>
    <row r="820" spans="1:5" ht="13.5" x14ac:dyDescent="0.25">
      <c r="A820" s="83">
        <v>40368</v>
      </c>
      <c r="B820" s="83" t="s">
        <v>17393</v>
      </c>
      <c r="C820" s="83" t="s">
        <v>221</v>
      </c>
      <c r="D820" s="84">
        <v>937.84</v>
      </c>
      <c r="E820" s="85" t="s">
        <v>17124</v>
      </c>
    </row>
    <row r="821" spans="1:5" ht="13.5" x14ac:dyDescent="0.25">
      <c r="A821" s="83">
        <v>40365</v>
      </c>
      <c r="B821" s="83" t="s">
        <v>17394</v>
      </c>
      <c r="C821" s="83" t="s">
        <v>221</v>
      </c>
      <c r="D821" s="84">
        <v>791.08</v>
      </c>
      <c r="E821" s="85" t="s">
        <v>17124</v>
      </c>
    </row>
    <row r="822" spans="1:5" ht="13.5" x14ac:dyDescent="0.25">
      <c r="A822" s="83">
        <v>40364</v>
      </c>
      <c r="B822" s="83" t="s">
        <v>17395</v>
      </c>
      <c r="C822" s="83" t="s">
        <v>221</v>
      </c>
      <c r="D822" s="84">
        <v>782.65</v>
      </c>
      <c r="E822" s="85" t="s">
        <v>17124</v>
      </c>
    </row>
    <row r="823" spans="1:5" ht="13.5" x14ac:dyDescent="0.25">
      <c r="A823" s="83">
        <v>40369</v>
      </c>
      <c r="B823" s="83" t="s">
        <v>17396</v>
      </c>
      <c r="C823" s="83" t="s">
        <v>221</v>
      </c>
      <c r="D823" s="84">
        <v>977.59</v>
      </c>
      <c r="E823" s="85" t="s">
        <v>17124</v>
      </c>
    </row>
    <row r="824" spans="1:5" ht="13.5" x14ac:dyDescent="0.25">
      <c r="A824" s="83">
        <v>40371</v>
      </c>
      <c r="B824" s="83" t="s">
        <v>17397</v>
      </c>
      <c r="C824" s="83" t="s">
        <v>221</v>
      </c>
      <c r="D824" s="84">
        <v>1741.05</v>
      </c>
      <c r="E824" s="85" t="s">
        <v>17124</v>
      </c>
    </row>
    <row r="825" spans="1:5" ht="13.5" x14ac:dyDescent="0.25">
      <c r="A825" s="83">
        <v>40467</v>
      </c>
      <c r="B825" s="83" t="s">
        <v>17398</v>
      </c>
      <c r="C825" s="83" t="s">
        <v>199</v>
      </c>
      <c r="D825" s="84">
        <v>621.37</v>
      </c>
      <c r="E825" s="85" t="s">
        <v>17124</v>
      </c>
    </row>
    <row r="826" spans="1:5" ht="13.5" x14ac:dyDescent="0.25">
      <c r="A826" s="83">
        <v>40468</v>
      </c>
      <c r="B826" s="83" t="s">
        <v>17399</v>
      </c>
      <c r="C826" s="83" t="s">
        <v>199</v>
      </c>
      <c r="D826" s="84">
        <v>522.55999999999995</v>
      </c>
      <c r="E826" s="85" t="s">
        <v>17124</v>
      </c>
    </row>
    <row r="827" spans="1:5" ht="13.5" x14ac:dyDescent="0.25">
      <c r="A827" s="83">
        <v>40469</v>
      </c>
      <c r="B827" s="83" t="s">
        <v>17400</v>
      </c>
      <c r="C827" s="83" t="s">
        <v>199</v>
      </c>
      <c r="D827" s="84">
        <v>685.27</v>
      </c>
      <c r="E827" s="85" t="s">
        <v>17124</v>
      </c>
    </row>
    <row r="828" spans="1:5" ht="13.5" x14ac:dyDescent="0.25">
      <c r="A828" s="83">
        <v>40470</v>
      </c>
      <c r="B828" s="83" t="s">
        <v>17401</v>
      </c>
      <c r="C828" s="83" t="s">
        <v>199</v>
      </c>
      <c r="D828" s="84">
        <v>475.21</v>
      </c>
      <c r="E828" s="85" t="s">
        <v>17124</v>
      </c>
    </row>
    <row r="829" spans="1:5" ht="13.5" x14ac:dyDescent="0.25">
      <c r="A829" s="83">
        <v>40471</v>
      </c>
      <c r="B829" s="83" t="s">
        <v>17402</v>
      </c>
      <c r="C829" s="83" t="s">
        <v>199</v>
      </c>
      <c r="D829" s="84">
        <v>1098.6199999999999</v>
      </c>
      <c r="E829" s="85" t="s">
        <v>17124</v>
      </c>
    </row>
    <row r="830" spans="1:5" ht="13.5" x14ac:dyDescent="0.25">
      <c r="A830" s="83">
        <v>40472</v>
      </c>
      <c r="B830" s="83" t="s">
        <v>17403</v>
      </c>
      <c r="C830" s="83" t="s">
        <v>199</v>
      </c>
      <c r="D830" s="84">
        <v>1015.82</v>
      </c>
      <c r="E830" s="85" t="s">
        <v>17124</v>
      </c>
    </row>
    <row r="831" spans="1:5" ht="13.5" x14ac:dyDescent="0.25">
      <c r="A831" s="83">
        <v>40473</v>
      </c>
      <c r="B831" s="83" t="s">
        <v>17404</v>
      </c>
      <c r="C831" s="83" t="s">
        <v>199</v>
      </c>
      <c r="D831" s="84">
        <v>1347.3</v>
      </c>
      <c r="E831" s="85" t="s">
        <v>17124</v>
      </c>
    </row>
    <row r="832" spans="1:5" ht="13.5" x14ac:dyDescent="0.25">
      <c r="A832" s="83">
        <v>40474</v>
      </c>
      <c r="B832" s="83" t="s">
        <v>17405</v>
      </c>
      <c r="C832" s="83" t="s">
        <v>199</v>
      </c>
      <c r="D832" s="84">
        <v>999.27</v>
      </c>
      <c r="E832" s="85" t="s">
        <v>17124</v>
      </c>
    </row>
    <row r="833" spans="1:5" ht="13.5" x14ac:dyDescent="0.25">
      <c r="A833" s="83">
        <v>40475</v>
      </c>
      <c r="B833" s="83" t="s">
        <v>17406</v>
      </c>
      <c r="C833" s="83" t="s">
        <v>199</v>
      </c>
      <c r="D833" s="84">
        <v>1589.1</v>
      </c>
      <c r="E833" s="85" t="s">
        <v>17124</v>
      </c>
    </row>
    <row r="834" spans="1:5" ht="13.5" x14ac:dyDescent="0.25">
      <c r="A834" s="83">
        <v>40476</v>
      </c>
      <c r="B834" s="83" t="s">
        <v>17407</v>
      </c>
      <c r="C834" s="83" t="s">
        <v>199</v>
      </c>
      <c r="D834" s="84">
        <v>1173.58</v>
      </c>
      <c r="E834" s="85" t="s">
        <v>17124</v>
      </c>
    </row>
    <row r="835" spans="1:5" ht="13.5" x14ac:dyDescent="0.25">
      <c r="A835" s="83">
        <v>40477</v>
      </c>
      <c r="B835" s="83" t="s">
        <v>17408</v>
      </c>
      <c r="C835" s="83" t="s">
        <v>199</v>
      </c>
      <c r="D835" s="84">
        <v>1836.13</v>
      </c>
      <c r="E835" s="85" t="s">
        <v>17124</v>
      </c>
    </row>
    <row r="836" spans="1:5" ht="13.5" x14ac:dyDescent="0.25">
      <c r="A836" s="83">
        <v>40478</v>
      </c>
      <c r="B836" s="83" t="s">
        <v>17409</v>
      </c>
      <c r="C836" s="83" t="s">
        <v>199</v>
      </c>
      <c r="D836" s="84">
        <v>1242.72</v>
      </c>
      <c r="E836" s="85" t="s">
        <v>17124</v>
      </c>
    </row>
    <row r="837" spans="1:5" ht="13.5" x14ac:dyDescent="0.25">
      <c r="A837" s="83">
        <v>40479</v>
      </c>
      <c r="B837" s="83" t="s">
        <v>17410</v>
      </c>
      <c r="C837" s="83" t="s">
        <v>199</v>
      </c>
      <c r="D837" s="84">
        <v>1453.07</v>
      </c>
      <c r="E837" s="85" t="s">
        <v>17124</v>
      </c>
    </row>
    <row r="838" spans="1:5" ht="13.5" x14ac:dyDescent="0.25">
      <c r="A838" s="83">
        <v>40480</v>
      </c>
      <c r="B838" s="83" t="s">
        <v>17411</v>
      </c>
      <c r="C838" s="83" t="s">
        <v>199</v>
      </c>
      <c r="D838" s="84">
        <v>2203.59</v>
      </c>
      <c r="E838" s="85" t="s">
        <v>17124</v>
      </c>
    </row>
    <row r="839" spans="1:5" ht="13.5" x14ac:dyDescent="0.25">
      <c r="A839" s="83">
        <v>40481</v>
      </c>
      <c r="B839" s="83" t="s">
        <v>17412</v>
      </c>
      <c r="C839" s="83" t="s">
        <v>199</v>
      </c>
      <c r="D839" s="84">
        <v>1638.83</v>
      </c>
      <c r="E839" s="85" t="s">
        <v>17124</v>
      </c>
    </row>
    <row r="840" spans="1:5" ht="13.5" x14ac:dyDescent="0.25">
      <c r="A840" s="83">
        <v>40482</v>
      </c>
      <c r="B840" s="83" t="s">
        <v>17413</v>
      </c>
      <c r="C840" s="83" t="s">
        <v>199</v>
      </c>
      <c r="D840" s="84">
        <v>2661.06</v>
      </c>
      <c r="E840" s="85" t="s">
        <v>17124</v>
      </c>
    </row>
    <row r="841" spans="1:5" ht="13.5" x14ac:dyDescent="0.25">
      <c r="A841" s="83">
        <v>40483</v>
      </c>
      <c r="B841" s="83" t="s">
        <v>17414</v>
      </c>
      <c r="C841" s="83" t="s">
        <v>199</v>
      </c>
      <c r="D841" s="84">
        <v>1721.48</v>
      </c>
      <c r="E841" s="85" t="s">
        <v>17124</v>
      </c>
    </row>
    <row r="842" spans="1:5" ht="13.5" x14ac:dyDescent="0.25">
      <c r="A842" s="83">
        <v>40484</v>
      </c>
      <c r="B842" s="83" t="s">
        <v>17415</v>
      </c>
      <c r="C842" s="83" t="s">
        <v>199</v>
      </c>
      <c r="D842" s="84">
        <v>2150.9299999999998</v>
      </c>
      <c r="E842" s="85" t="s">
        <v>17124</v>
      </c>
    </row>
    <row r="843" spans="1:5" ht="13.5" x14ac:dyDescent="0.25">
      <c r="A843" s="83">
        <v>40485</v>
      </c>
      <c r="B843" s="83" t="s">
        <v>17416</v>
      </c>
      <c r="C843" s="83" t="s">
        <v>199</v>
      </c>
      <c r="D843" s="84">
        <v>3257.58</v>
      </c>
      <c r="E843" s="85" t="s">
        <v>17124</v>
      </c>
    </row>
    <row r="844" spans="1:5" ht="13.5" x14ac:dyDescent="0.25">
      <c r="A844" s="83">
        <v>40486</v>
      </c>
      <c r="B844" s="83" t="s">
        <v>17417</v>
      </c>
      <c r="C844" s="83" t="s">
        <v>199</v>
      </c>
      <c r="D844" s="84">
        <v>2254.35</v>
      </c>
      <c r="E844" s="85" t="s">
        <v>17124</v>
      </c>
    </row>
    <row r="845" spans="1:5" ht="13.5" x14ac:dyDescent="0.25">
      <c r="A845" s="83">
        <v>40487</v>
      </c>
      <c r="B845" s="83" t="s">
        <v>17418</v>
      </c>
      <c r="C845" s="83" t="s">
        <v>199</v>
      </c>
      <c r="D845" s="84">
        <v>3947.68</v>
      </c>
      <c r="E845" s="85" t="s">
        <v>17124</v>
      </c>
    </row>
    <row r="846" spans="1:5" ht="13.5" x14ac:dyDescent="0.25">
      <c r="A846" s="83">
        <v>40488</v>
      </c>
      <c r="B846" s="83" t="s">
        <v>17419</v>
      </c>
      <c r="C846" s="83" t="s">
        <v>199</v>
      </c>
      <c r="D846" s="84">
        <v>2359.5100000000002</v>
      </c>
      <c r="E846" s="85" t="s">
        <v>17124</v>
      </c>
    </row>
    <row r="847" spans="1:5" ht="13.5" x14ac:dyDescent="0.25">
      <c r="A847" s="83">
        <v>40489</v>
      </c>
      <c r="B847" s="83" t="s">
        <v>17420</v>
      </c>
      <c r="C847" s="83" t="s">
        <v>199</v>
      </c>
      <c r="D847" s="84">
        <v>3104.83</v>
      </c>
      <c r="E847" s="85" t="s">
        <v>17124</v>
      </c>
    </row>
    <row r="848" spans="1:5" ht="13.5" x14ac:dyDescent="0.25">
      <c r="A848" s="83">
        <v>40417</v>
      </c>
      <c r="B848" s="83" t="s">
        <v>17421</v>
      </c>
      <c r="C848" s="83" t="s">
        <v>199</v>
      </c>
      <c r="D848" s="84">
        <v>116.58</v>
      </c>
      <c r="E848" s="85" t="s">
        <v>17124</v>
      </c>
    </row>
    <row r="849" spans="1:5" ht="13.5" x14ac:dyDescent="0.25">
      <c r="A849" s="83">
        <v>40418</v>
      </c>
      <c r="B849" s="83" t="s">
        <v>17422</v>
      </c>
      <c r="C849" s="83" t="s">
        <v>199</v>
      </c>
      <c r="D849" s="84">
        <v>123.59</v>
      </c>
      <c r="E849" s="85" t="s">
        <v>17124</v>
      </c>
    </row>
    <row r="850" spans="1:5" ht="13.5" x14ac:dyDescent="0.25">
      <c r="A850" s="83">
        <v>40419</v>
      </c>
      <c r="B850" s="83" t="s">
        <v>17423</v>
      </c>
      <c r="C850" s="83" t="s">
        <v>199</v>
      </c>
      <c r="D850" s="84">
        <v>148.93</v>
      </c>
      <c r="E850" s="85" t="s">
        <v>17124</v>
      </c>
    </row>
    <row r="851" spans="1:5" ht="13.5" x14ac:dyDescent="0.25">
      <c r="A851" s="83">
        <v>40420</v>
      </c>
      <c r="B851" s="83" t="s">
        <v>17424</v>
      </c>
      <c r="C851" s="83" t="s">
        <v>199</v>
      </c>
      <c r="D851" s="84">
        <v>157.61000000000001</v>
      </c>
      <c r="E851" s="85" t="s">
        <v>17124</v>
      </c>
    </row>
    <row r="852" spans="1:5" ht="13.5" x14ac:dyDescent="0.25">
      <c r="A852" s="83">
        <v>40422</v>
      </c>
      <c r="B852" s="83" t="s">
        <v>17425</v>
      </c>
      <c r="C852" s="83" t="s">
        <v>199</v>
      </c>
      <c r="D852" s="84">
        <v>208.47</v>
      </c>
      <c r="E852" s="85" t="s">
        <v>17124</v>
      </c>
    </row>
    <row r="853" spans="1:5" ht="13.5" x14ac:dyDescent="0.25">
      <c r="A853" s="83">
        <v>40423</v>
      </c>
      <c r="B853" s="83" t="s">
        <v>17426</v>
      </c>
      <c r="C853" s="83" t="s">
        <v>199</v>
      </c>
      <c r="D853" s="84">
        <v>209.49</v>
      </c>
      <c r="E853" s="85" t="s">
        <v>17124</v>
      </c>
    </row>
    <row r="854" spans="1:5" ht="13.5" x14ac:dyDescent="0.25">
      <c r="A854" s="83">
        <v>40426</v>
      </c>
      <c r="B854" s="83" t="s">
        <v>17427</v>
      </c>
      <c r="C854" s="83" t="s">
        <v>199</v>
      </c>
      <c r="D854" s="84">
        <v>330.34</v>
      </c>
      <c r="E854" s="85" t="s">
        <v>17124</v>
      </c>
    </row>
    <row r="855" spans="1:5" ht="13.5" x14ac:dyDescent="0.25">
      <c r="A855" s="83">
        <v>40427</v>
      </c>
      <c r="B855" s="83" t="s">
        <v>17428</v>
      </c>
      <c r="C855" s="83" t="s">
        <v>199</v>
      </c>
      <c r="D855" s="84">
        <v>338.63</v>
      </c>
      <c r="E855" s="85" t="s">
        <v>17124</v>
      </c>
    </row>
    <row r="856" spans="1:5" ht="13.5" x14ac:dyDescent="0.25">
      <c r="A856" s="83">
        <v>40421</v>
      </c>
      <c r="B856" s="83" t="s">
        <v>17429</v>
      </c>
      <c r="C856" s="83" t="s">
        <v>199</v>
      </c>
      <c r="D856" s="84">
        <v>225.45</v>
      </c>
      <c r="E856" s="85" t="s">
        <v>17124</v>
      </c>
    </row>
    <row r="857" spans="1:5" ht="13.5" x14ac:dyDescent="0.25">
      <c r="A857" s="83">
        <v>40424</v>
      </c>
      <c r="B857" s="83" t="s">
        <v>17430</v>
      </c>
      <c r="C857" s="83" t="s">
        <v>199</v>
      </c>
      <c r="D857" s="84">
        <v>288.02999999999997</v>
      </c>
      <c r="E857" s="85" t="s">
        <v>17124</v>
      </c>
    </row>
    <row r="858" spans="1:5" ht="13.5" x14ac:dyDescent="0.25">
      <c r="A858" s="83">
        <v>40425</v>
      </c>
      <c r="B858" s="83" t="s">
        <v>17431</v>
      </c>
      <c r="C858" s="83" t="s">
        <v>199</v>
      </c>
      <c r="D858" s="84">
        <v>307.85000000000002</v>
      </c>
      <c r="E858" s="85" t="s">
        <v>17124</v>
      </c>
    </row>
    <row r="859" spans="1:5" ht="13.5" x14ac:dyDescent="0.25">
      <c r="A859" s="83">
        <v>40428</v>
      </c>
      <c r="B859" s="83" t="s">
        <v>17432</v>
      </c>
      <c r="C859" s="83" t="s">
        <v>199</v>
      </c>
      <c r="D859" s="84">
        <v>457.83</v>
      </c>
      <c r="E859" s="85" t="s">
        <v>17124</v>
      </c>
    </row>
    <row r="860" spans="1:5" ht="13.5" x14ac:dyDescent="0.25">
      <c r="A860" s="83">
        <v>40429</v>
      </c>
      <c r="B860" s="83" t="s">
        <v>17433</v>
      </c>
      <c r="C860" s="83" t="s">
        <v>199</v>
      </c>
      <c r="D860" s="84">
        <v>408.43</v>
      </c>
      <c r="E860" s="85" t="s">
        <v>17124</v>
      </c>
    </row>
    <row r="861" spans="1:5" ht="13.5" x14ac:dyDescent="0.25">
      <c r="A861" s="83">
        <v>40430</v>
      </c>
      <c r="B861" s="83" t="s">
        <v>17434</v>
      </c>
      <c r="C861" s="83" t="s">
        <v>199</v>
      </c>
      <c r="D861" s="84">
        <v>489.79</v>
      </c>
      <c r="E861" s="85" t="s">
        <v>17124</v>
      </c>
    </row>
    <row r="862" spans="1:5" ht="13.5" x14ac:dyDescent="0.25">
      <c r="A862" s="83">
        <v>40431</v>
      </c>
      <c r="B862" s="83" t="s">
        <v>17435</v>
      </c>
      <c r="C862" s="83" t="s">
        <v>199</v>
      </c>
      <c r="D862" s="84">
        <v>384.75</v>
      </c>
      <c r="E862" s="85" t="s">
        <v>17124</v>
      </c>
    </row>
    <row r="863" spans="1:5" ht="13.5" x14ac:dyDescent="0.25">
      <c r="A863" s="83">
        <v>40432</v>
      </c>
      <c r="B863" s="83" t="s">
        <v>17436</v>
      </c>
      <c r="C863" s="83" t="s">
        <v>199</v>
      </c>
      <c r="D863" s="84">
        <v>812.28</v>
      </c>
      <c r="E863" s="85" t="s">
        <v>17124</v>
      </c>
    </row>
    <row r="864" spans="1:5" ht="13.5" x14ac:dyDescent="0.25">
      <c r="A864" s="83">
        <v>40433</v>
      </c>
      <c r="B864" s="83" t="s">
        <v>17437</v>
      </c>
      <c r="C864" s="83" t="s">
        <v>199</v>
      </c>
      <c r="D864" s="84">
        <v>770.88</v>
      </c>
      <c r="E864" s="85" t="s">
        <v>17124</v>
      </c>
    </row>
    <row r="865" spans="1:5" ht="13.5" x14ac:dyDescent="0.25">
      <c r="A865" s="83">
        <v>40434</v>
      </c>
      <c r="B865" s="83" t="s">
        <v>17438</v>
      </c>
      <c r="C865" s="83" t="s">
        <v>199</v>
      </c>
      <c r="D865" s="84">
        <v>936.62</v>
      </c>
      <c r="E865" s="85" t="s">
        <v>17124</v>
      </c>
    </row>
    <row r="866" spans="1:5" ht="13.5" x14ac:dyDescent="0.25">
      <c r="A866" s="83">
        <v>40435</v>
      </c>
      <c r="B866" s="83" t="s">
        <v>17439</v>
      </c>
      <c r="C866" s="83" t="s">
        <v>199</v>
      </c>
      <c r="D866" s="84">
        <v>762.61</v>
      </c>
      <c r="E866" s="85" t="s">
        <v>17124</v>
      </c>
    </row>
    <row r="867" spans="1:5" ht="13.5" x14ac:dyDescent="0.25">
      <c r="A867" s="83">
        <v>40436</v>
      </c>
      <c r="B867" s="83" t="s">
        <v>17440</v>
      </c>
      <c r="C867" s="83" t="s">
        <v>199</v>
      </c>
      <c r="D867" s="84">
        <v>1183.83</v>
      </c>
      <c r="E867" s="85" t="s">
        <v>17124</v>
      </c>
    </row>
    <row r="868" spans="1:5" ht="13.5" x14ac:dyDescent="0.25">
      <c r="A868" s="83">
        <v>40437</v>
      </c>
      <c r="B868" s="83" t="s">
        <v>17441</v>
      </c>
      <c r="C868" s="83" t="s">
        <v>199</v>
      </c>
      <c r="D868" s="84">
        <v>976.07</v>
      </c>
      <c r="E868" s="85" t="s">
        <v>17124</v>
      </c>
    </row>
    <row r="869" spans="1:5" ht="13.5" x14ac:dyDescent="0.25">
      <c r="A869" s="83">
        <v>40438</v>
      </c>
      <c r="B869" s="83" t="s">
        <v>17442</v>
      </c>
      <c r="C869" s="83" t="s">
        <v>199</v>
      </c>
      <c r="D869" s="84">
        <v>1307.3499999999999</v>
      </c>
      <c r="E869" s="85" t="s">
        <v>17124</v>
      </c>
    </row>
    <row r="870" spans="1:5" ht="13.5" x14ac:dyDescent="0.25">
      <c r="A870" s="83">
        <v>40439</v>
      </c>
      <c r="B870" s="83" t="s">
        <v>17443</v>
      </c>
      <c r="C870" s="83" t="s">
        <v>199</v>
      </c>
      <c r="D870" s="84">
        <v>1010.64</v>
      </c>
      <c r="E870" s="85" t="s">
        <v>17124</v>
      </c>
    </row>
    <row r="871" spans="1:5" ht="13.5" x14ac:dyDescent="0.25">
      <c r="A871" s="83">
        <v>40440</v>
      </c>
      <c r="B871" s="83" t="s">
        <v>17444</v>
      </c>
      <c r="C871" s="83" t="s">
        <v>199</v>
      </c>
      <c r="D871" s="84">
        <v>1613.72</v>
      </c>
      <c r="E871" s="85" t="s">
        <v>17124</v>
      </c>
    </row>
    <row r="872" spans="1:5" ht="13.5" x14ac:dyDescent="0.25">
      <c r="A872" s="83">
        <v>40441</v>
      </c>
      <c r="B872" s="83" t="s">
        <v>17445</v>
      </c>
      <c r="C872" s="83" t="s">
        <v>199</v>
      </c>
      <c r="D872" s="84">
        <v>1331.35</v>
      </c>
      <c r="E872" s="85" t="s">
        <v>17124</v>
      </c>
    </row>
    <row r="873" spans="1:5" ht="13.5" x14ac:dyDescent="0.25">
      <c r="A873" s="83">
        <v>40442</v>
      </c>
      <c r="B873" s="83" t="s">
        <v>17446</v>
      </c>
      <c r="C873" s="83" t="s">
        <v>199</v>
      </c>
      <c r="D873" s="84">
        <v>1842.46</v>
      </c>
      <c r="E873" s="85" t="s">
        <v>17124</v>
      </c>
    </row>
    <row r="874" spans="1:5" ht="13.5" x14ac:dyDescent="0.25">
      <c r="A874" s="83">
        <v>40443</v>
      </c>
      <c r="B874" s="83" t="s">
        <v>17447</v>
      </c>
      <c r="C874" s="83" t="s">
        <v>199</v>
      </c>
      <c r="D874" s="84">
        <v>1372.67</v>
      </c>
      <c r="E874" s="85" t="s">
        <v>17124</v>
      </c>
    </row>
    <row r="875" spans="1:5" ht="13.5" x14ac:dyDescent="0.25">
      <c r="A875" s="83">
        <v>40444</v>
      </c>
      <c r="B875" s="83" t="s">
        <v>17448</v>
      </c>
      <c r="C875" s="83" t="s">
        <v>199</v>
      </c>
      <c r="D875" s="84">
        <v>312.75</v>
      </c>
      <c r="E875" s="85" t="s">
        <v>17124</v>
      </c>
    </row>
    <row r="876" spans="1:5" ht="13.5" x14ac:dyDescent="0.25">
      <c r="A876" s="83">
        <v>40445</v>
      </c>
      <c r="B876" s="83" t="s">
        <v>17449</v>
      </c>
      <c r="C876" s="83" t="s">
        <v>199</v>
      </c>
      <c r="D876" s="84">
        <v>263.33999999999997</v>
      </c>
      <c r="E876" s="85" t="s">
        <v>17124</v>
      </c>
    </row>
    <row r="877" spans="1:5" ht="13.5" x14ac:dyDescent="0.25">
      <c r="A877" s="83">
        <v>40446</v>
      </c>
      <c r="B877" s="83" t="s">
        <v>17450</v>
      </c>
      <c r="C877" s="83" t="s">
        <v>199</v>
      </c>
      <c r="D877" s="84">
        <v>344.7</v>
      </c>
      <c r="E877" s="85" t="s">
        <v>17124</v>
      </c>
    </row>
    <row r="878" spans="1:5" ht="13.5" x14ac:dyDescent="0.25">
      <c r="A878" s="83">
        <v>40447</v>
      </c>
      <c r="B878" s="83" t="s">
        <v>17451</v>
      </c>
      <c r="C878" s="83" t="s">
        <v>199</v>
      </c>
      <c r="D878" s="84">
        <v>239.67</v>
      </c>
      <c r="E878" s="85" t="s">
        <v>17124</v>
      </c>
    </row>
    <row r="879" spans="1:5" ht="13.5" x14ac:dyDescent="0.25">
      <c r="A879" s="83">
        <v>40448</v>
      </c>
      <c r="B879" s="83" t="s">
        <v>17452</v>
      </c>
      <c r="C879" s="83" t="s">
        <v>199</v>
      </c>
      <c r="D879" s="84">
        <v>606.78</v>
      </c>
      <c r="E879" s="85" t="s">
        <v>17124</v>
      </c>
    </row>
    <row r="880" spans="1:5" ht="13.5" x14ac:dyDescent="0.25">
      <c r="A880" s="83">
        <v>40449</v>
      </c>
      <c r="B880" s="83" t="s">
        <v>17453</v>
      </c>
      <c r="C880" s="83" t="s">
        <v>199</v>
      </c>
      <c r="D880" s="84">
        <v>565.38</v>
      </c>
      <c r="E880" s="85" t="s">
        <v>17124</v>
      </c>
    </row>
    <row r="881" spans="1:5" ht="13.5" x14ac:dyDescent="0.25">
      <c r="A881" s="83">
        <v>40450</v>
      </c>
      <c r="B881" s="83" t="s">
        <v>17454</v>
      </c>
      <c r="C881" s="83" t="s">
        <v>199</v>
      </c>
      <c r="D881" s="84">
        <v>731.12</v>
      </c>
      <c r="E881" s="85" t="s">
        <v>17124</v>
      </c>
    </row>
    <row r="882" spans="1:5" ht="13.5" x14ac:dyDescent="0.25">
      <c r="A882" s="83">
        <v>40451</v>
      </c>
      <c r="B882" s="83" t="s">
        <v>17455</v>
      </c>
      <c r="C882" s="83" t="s">
        <v>199</v>
      </c>
      <c r="D882" s="84">
        <v>557.11</v>
      </c>
      <c r="E882" s="85" t="s">
        <v>17124</v>
      </c>
    </row>
    <row r="883" spans="1:5" ht="13.5" x14ac:dyDescent="0.25">
      <c r="A883" s="83">
        <v>40452</v>
      </c>
      <c r="B883" s="83" t="s">
        <v>17456</v>
      </c>
      <c r="C883" s="83" t="s">
        <v>199</v>
      </c>
      <c r="D883" s="84">
        <v>850.89</v>
      </c>
      <c r="E883" s="85" t="s">
        <v>17124</v>
      </c>
    </row>
    <row r="884" spans="1:5" ht="13.5" x14ac:dyDescent="0.25">
      <c r="A884" s="83">
        <v>40453</v>
      </c>
      <c r="B884" s="83" t="s">
        <v>17457</v>
      </c>
      <c r="C884" s="83" t="s">
        <v>199</v>
      </c>
      <c r="D884" s="84">
        <v>643.13</v>
      </c>
      <c r="E884" s="85" t="s">
        <v>17124</v>
      </c>
    </row>
    <row r="885" spans="1:5" ht="13.5" x14ac:dyDescent="0.25">
      <c r="A885" s="83">
        <v>40454</v>
      </c>
      <c r="B885" s="83" t="s">
        <v>17458</v>
      </c>
      <c r="C885" s="83" t="s">
        <v>199</v>
      </c>
      <c r="D885" s="84">
        <v>974.41</v>
      </c>
      <c r="E885" s="85" t="s">
        <v>17124</v>
      </c>
    </row>
    <row r="886" spans="1:5" ht="13.5" x14ac:dyDescent="0.25">
      <c r="A886" s="83">
        <v>40455</v>
      </c>
      <c r="B886" s="83" t="s">
        <v>17459</v>
      </c>
      <c r="C886" s="83" t="s">
        <v>199</v>
      </c>
      <c r="D886" s="84">
        <v>677.7</v>
      </c>
      <c r="E886" s="85" t="s">
        <v>17124</v>
      </c>
    </row>
    <row r="887" spans="1:5" ht="13.5" x14ac:dyDescent="0.25">
      <c r="A887" s="83">
        <v>40456</v>
      </c>
      <c r="B887" s="83" t="s">
        <v>17460</v>
      </c>
      <c r="C887" s="83" t="s">
        <v>199</v>
      </c>
      <c r="D887" s="84">
        <v>782.88</v>
      </c>
      <c r="E887" s="85" t="s">
        <v>17124</v>
      </c>
    </row>
    <row r="888" spans="1:5" ht="13.5" x14ac:dyDescent="0.25">
      <c r="A888" s="83">
        <v>40457</v>
      </c>
      <c r="B888" s="83" t="s">
        <v>17461</v>
      </c>
      <c r="C888" s="83" t="s">
        <v>199</v>
      </c>
      <c r="D888" s="84">
        <v>1162.29</v>
      </c>
      <c r="E888" s="85" t="s">
        <v>17124</v>
      </c>
    </row>
    <row r="889" spans="1:5" ht="13.5" x14ac:dyDescent="0.25">
      <c r="A889" s="83">
        <v>40458</v>
      </c>
      <c r="B889" s="83" t="s">
        <v>17462</v>
      </c>
      <c r="C889" s="83" t="s">
        <v>199</v>
      </c>
      <c r="D889" s="84">
        <v>879.91</v>
      </c>
      <c r="E889" s="85" t="s">
        <v>17124</v>
      </c>
    </row>
    <row r="890" spans="1:5" ht="13.5" x14ac:dyDescent="0.25">
      <c r="A890" s="83">
        <v>40459</v>
      </c>
      <c r="B890" s="83" t="s">
        <v>17463</v>
      </c>
      <c r="C890" s="83" t="s">
        <v>199</v>
      </c>
      <c r="D890" s="84">
        <v>1391.02</v>
      </c>
      <c r="E890" s="85" t="s">
        <v>17124</v>
      </c>
    </row>
    <row r="891" spans="1:5" ht="13.5" x14ac:dyDescent="0.25">
      <c r="A891" s="83">
        <v>40460</v>
      </c>
      <c r="B891" s="83" t="s">
        <v>17464</v>
      </c>
      <c r="C891" s="83" t="s">
        <v>199</v>
      </c>
      <c r="D891" s="84">
        <v>921.23</v>
      </c>
      <c r="E891" s="85" t="s">
        <v>17124</v>
      </c>
    </row>
    <row r="892" spans="1:5" ht="13.5" x14ac:dyDescent="0.25">
      <c r="A892" s="83">
        <v>40461</v>
      </c>
      <c r="B892" s="83" t="s">
        <v>17465</v>
      </c>
      <c r="C892" s="83" t="s">
        <v>199</v>
      </c>
      <c r="D892" s="84">
        <v>1135.96</v>
      </c>
      <c r="E892" s="85" t="s">
        <v>17124</v>
      </c>
    </row>
    <row r="893" spans="1:5" ht="13.5" x14ac:dyDescent="0.25">
      <c r="A893" s="83">
        <v>40462</v>
      </c>
      <c r="B893" s="83" t="s">
        <v>17466</v>
      </c>
      <c r="C893" s="83" t="s">
        <v>199</v>
      </c>
      <c r="D893" s="84">
        <v>1685.11</v>
      </c>
      <c r="E893" s="85" t="s">
        <v>17124</v>
      </c>
    </row>
    <row r="894" spans="1:5" ht="13.5" x14ac:dyDescent="0.25">
      <c r="A894" s="83">
        <v>40463</v>
      </c>
      <c r="B894" s="83" t="s">
        <v>17467</v>
      </c>
      <c r="C894" s="83" t="s">
        <v>199</v>
      </c>
      <c r="D894" s="84">
        <v>1183.5</v>
      </c>
      <c r="E894" s="85" t="s">
        <v>17124</v>
      </c>
    </row>
    <row r="895" spans="1:5" ht="13.5" x14ac:dyDescent="0.25">
      <c r="A895" s="83">
        <v>40464</v>
      </c>
      <c r="B895" s="83" t="s">
        <v>17468</v>
      </c>
      <c r="C895" s="83" t="s">
        <v>199</v>
      </c>
      <c r="D895" s="84">
        <v>2030.16</v>
      </c>
      <c r="E895" s="85" t="s">
        <v>17124</v>
      </c>
    </row>
    <row r="896" spans="1:5" ht="13.5" x14ac:dyDescent="0.25">
      <c r="A896" s="83">
        <v>40465</v>
      </c>
      <c r="B896" s="83" t="s">
        <v>17469</v>
      </c>
      <c r="C896" s="83" t="s">
        <v>199</v>
      </c>
      <c r="D896" s="84">
        <v>1236.08</v>
      </c>
      <c r="E896" s="85" t="s">
        <v>17124</v>
      </c>
    </row>
    <row r="897" spans="1:5" ht="13.5" x14ac:dyDescent="0.25">
      <c r="A897" s="83">
        <v>40466</v>
      </c>
      <c r="B897" s="83" t="s">
        <v>17470</v>
      </c>
      <c r="C897" s="83" t="s">
        <v>199</v>
      </c>
      <c r="D897" s="84">
        <v>1608.74</v>
      </c>
      <c r="E897" s="85" t="s">
        <v>17124</v>
      </c>
    </row>
    <row r="898" spans="1:5" ht="13.5" x14ac:dyDescent="0.25">
      <c r="A898" s="83">
        <v>40490</v>
      </c>
      <c r="B898" s="83" t="s">
        <v>17471</v>
      </c>
      <c r="C898" s="83" t="s">
        <v>199</v>
      </c>
      <c r="D898" s="84">
        <v>934.14</v>
      </c>
      <c r="E898" s="85" t="s">
        <v>17124</v>
      </c>
    </row>
    <row r="899" spans="1:5" ht="13.5" x14ac:dyDescent="0.25">
      <c r="A899" s="83">
        <v>40491</v>
      </c>
      <c r="B899" s="83" t="s">
        <v>17472</v>
      </c>
      <c r="C899" s="83" t="s">
        <v>199</v>
      </c>
      <c r="D899" s="84">
        <v>785.94</v>
      </c>
      <c r="E899" s="85" t="s">
        <v>17124</v>
      </c>
    </row>
    <row r="900" spans="1:5" ht="13.5" x14ac:dyDescent="0.25">
      <c r="A900" s="83">
        <v>40492</v>
      </c>
      <c r="B900" s="83" t="s">
        <v>17473</v>
      </c>
      <c r="C900" s="83" t="s">
        <v>199</v>
      </c>
      <c r="D900" s="84">
        <v>1030</v>
      </c>
      <c r="E900" s="85" t="s">
        <v>17124</v>
      </c>
    </row>
    <row r="901" spans="1:5" ht="13.5" x14ac:dyDescent="0.25">
      <c r="A901" s="83">
        <v>40493</v>
      </c>
      <c r="B901" s="83" t="s">
        <v>17474</v>
      </c>
      <c r="C901" s="83" t="s">
        <v>199</v>
      </c>
      <c r="D901" s="84">
        <v>714.91</v>
      </c>
      <c r="E901" s="85" t="s">
        <v>17124</v>
      </c>
    </row>
    <row r="902" spans="1:5" ht="13.5" x14ac:dyDescent="0.25">
      <c r="A902" s="83">
        <v>40494</v>
      </c>
      <c r="B902" s="83" t="s">
        <v>17475</v>
      </c>
      <c r="C902" s="83" t="s">
        <v>199</v>
      </c>
      <c r="D902" s="84">
        <v>1595.04</v>
      </c>
      <c r="E902" s="85" t="s">
        <v>17124</v>
      </c>
    </row>
    <row r="903" spans="1:5" ht="13.5" x14ac:dyDescent="0.25">
      <c r="A903" s="83">
        <v>40495</v>
      </c>
      <c r="B903" s="83" t="s">
        <v>17476</v>
      </c>
      <c r="C903" s="83" t="s">
        <v>199</v>
      </c>
      <c r="D903" s="84">
        <v>1470.84</v>
      </c>
      <c r="E903" s="85" t="s">
        <v>17124</v>
      </c>
    </row>
    <row r="904" spans="1:5" ht="13.5" x14ac:dyDescent="0.25">
      <c r="A904" s="83">
        <v>40496</v>
      </c>
      <c r="B904" s="83" t="s">
        <v>17477</v>
      </c>
      <c r="C904" s="83" t="s">
        <v>199</v>
      </c>
      <c r="D904" s="84">
        <v>1968.07</v>
      </c>
      <c r="E904" s="85" t="s">
        <v>17124</v>
      </c>
    </row>
    <row r="905" spans="1:5" ht="13.5" x14ac:dyDescent="0.25">
      <c r="A905" s="83">
        <v>40497</v>
      </c>
      <c r="B905" s="83" t="s">
        <v>17478</v>
      </c>
      <c r="C905" s="83" t="s">
        <v>199</v>
      </c>
      <c r="D905" s="84">
        <v>1446.02</v>
      </c>
      <c r="E905" s="85" t="s">
        <v>17124</v>
      </c>
    </row>
    <row r="906" spans="1:5" ht="13.5" x14ac:dyDescent="0.25">
      <c r="A906" s="83">
        <v>40498</v>
      </c>
      <c r="B906" s="83" t="s">
        <v>17479</v>
      </c>
      <c r="C906" s="83" t="s">
        <v>199</v>
      </c>
      <c r="D906" s="84">
        <v>2327.33</v>
      </c>
      <c r="E906" s="85" t="s">
        <v>17124</v>
      </c>
    </row>
    <row r="907" spans="1:5" ht="13.5" x14ac:dyDescent="0.25">
      <c r="A907" s="83">
        <v>40499</v>
      </c>
      <c r="B907" s="83" t="s">
        <v>17480</v>
      </c>
      <c r="C907" s="83" t="s">
        <v>199</v>
      </c>
      <c r="D907" s="84">
        <v>1704.06</v>
      </c>
      <c r="E907" s="85" t="s">
        <v>17124</v>
      </c>
    </row>
    <row r="908" spans="1:5" ht="13.5" x14ac:dyDescent="0.25">
      <c r="A908" s="83">
        <v>40500</v>
      </c>
      <c r="B908" s="83" t="s">
        <v>17481</v>
      </c>
      <c r="C908" s="83" t="s">
        <v>199</v>
      </c>
      <c r="D908" s="84">
        <v>2697.88</v>
      </c>
      <c r="E908" s="85" t="s">
        <v>17124</v>
      </c>
    </row>
    <row r="909" spans="1:5" ht="13.5" x14ac:dyDescent="0.25">
      <c r="A909" s="83">
        <v>40501</v>
      </c>
      <c r="B909" s="83" t="s">
        <v>17482</v>
      </c>
      <c r="C909" s="83" t="s">
        <v>199</v>
      </c>
      <c r="D909" s="84">
        <v>1807.76</v>
      </c>
      <c r="E909" s="85" t="s">
        <v>17124</v>
      </c>
    </row>
    <row r="910" spans="1:5" ht="13.5" x14ac:dyDescent="0.25">
      <c r="A910" s="83">
        <v>40502</v>
      </c>
      <c r="B910" s="83" t="s">
        <v>17483</v>
      </c>
      <c r="C910" s="83" t="s">
        <v>199</v>
      </c>
      <c r="D910" s="84">
        <v>2123.29</v>
      </c>
      <c r="E910" s="85" t="s">
        <v>17124</v>
      </c>
    </row>
    <row r="911" spans="1:5" ht="13.5" x14ac:dyDescent="0.25">
      <c r="A911" s="83">
        <v>40503</v>
      </c>
      <c r="B911" s="83" t="s">
        <v>17484</v>
      </c>
      <c r="C911" s="83" t="s">
        <v>199</v>
      </c>
      <c r="D911" s="84">
        <v>3261.51</v>
      </c>
      <c r="E911" s="85" t="s">
        <v>17124</v>
      </c>
    </row>
    <row r="912" spans="1:5" ht="13.5" x14ac:dyDescent="0.25">
      <c r="A912" s="83">
        <v>40504</v>
      </c>
      <c r="B912" s="83" t="s">
        <v>17485</v>
      </c>
      <c r="C912" s="83" t="s">
        <v>199</v>
      </c>
      <c r="D912" s="84">
        <v>2414.38</v>
      </c>
      <c r="E912" s="85" t="s">
        <v>17124</v>
      </c>
    </row>
    <row r="913" spans="1:5" ht="13.5" x14ac:dyDescent="0.25">
      <c r="A913" s="83">
        <v>40505</v>
      </c>
      <c r="B913" s="83" t="s">
        <v>17486</v>
      </c>
      <c r="C913" s="83" t="s">
        <v>199</v>
      </c>
      <c r="D913" s="84">
        <v>3947.71</v>
      </c>
      <c r="E913" s="85" t="s">
        <v>17124</v>
      </c>
    </row>
    <row r="914" spans="1:5" ht="13.5" x14ac:dyDescent="0.25">
      <c r="A914" s="83">
        <v>40506</v>
      </c>
      <c r="B914" s="83" t="s">
        <v>17487</v>
      </c>
      <c r="C914" s="83" t="s">
        <v>199</v>
      </c>
      <c r="D914" s="84">
        <v>2538.35</v>
      </c>
      <c r="E914" s="85" t="s">
        <v>17124</v>
      </c>
    </row>
    <row r="915" spans="1:5" ht="13.5" x14ac:dyDescent="0.25">
      <c r="A915" s="83">
        <v>40507</v>
      </c>
      <c r="B915" s="83" t="s">
        <v>17488</v>
      </c>
      <c r="C915" s="83" t="s">
        <v>199</v>
      </c>
      <c r="D915" s="84">
        <v>3182.53</v>
      </c>
      <c r="E915" s="85" t="s">
        <v>17124</v>
      </c>
    </row>
    <row r="916" spans="1:5" ht="13.5" x14ac:dyDescent="0.25">
      <c r="A916" s="83">
        <v>40508</v>
      </c>
      <c r="B916" s="83" t="s">
        <v>17489</v>
      </c>
      <c r="C916" s="83" t="s">
        <v>199</v>
      </c>
      <c r="D916" s="84">
        <v>4830.04</v>
      </c>
      <c r="E916" s="85" t="s">
        <v>17124</v>
      </c>
    </row>
    <row r="917" spans="1:5" ht="13.5" x14ac:dyDescent="0.25">
      <c r="A917" s="83">
        <v>40509</v>
      </c>
      <c r="B917" s="83" t="s">
        <v>17490</v>
      </c>
      <c r="C917" s="83" t="s">
        <v>199</v>
      </c>
      <c r="D917" s="84">
        <v>3325.2</v>
      </c>
      <c r="E917" s="85" t="s">
        <v>17124</v>
      </c>
    </row>
    <row r="918" spans="1:5" ht="13.5" x14ac:dyDescent="0.25">
      <c r="A918" s="83">
        <v>40510</v>
      </c>
      <c r="B918" s="83" t="s">
        <v>17491</v>
      </c>
      <c r="C918" s="83" t="s">
        <v>199</v>
      </c>
      <c r="D918" s="84">
        <v>5865.19</v>
      </c>
      <c r="E918" s="85" t="s">
        <v>17124</v>
      </c>
    </row>
    <row r="919" spans="1:5" ht="13.5" x14ac:dyDescent="0.25">
      <c r="A919" s="83">
        <v>40511</v>
      </c>
      <c r="B919" s="83" t="s">
        <v>17492</v>
      </c>
      <c r="C919" s="83" t="s">
        <v>199</v>
      </c>
      <c r="D919" s="84">
        <v>3482.95</v>
      </c>
      <c r="E919" s="85" t="s">
        <v>17124</v>
      </c>
    </row>
    <row r="920" spans="1:5" ht="13.5" x14ac:dyDescent="0.25">
      <c r="A920" s="83">
        <v>40512</v>
      </c>
      <c r="B920" s="83" t="s">
        <v>17493</v>
      </c>
      <c r="C920" s="83" t="s">
        <v>199</v>
      </c>
      <c r="D920" s="84">
        <v>4600.93</v>
      </c>
      <c r="E920" s="85" t="s">
        <v>17124</v>
      </c>
    </row>
    <row r="921" spans="1:5" ht="13.5" x14ac:dyDescent="0.25">
      <c r="A921" s="83">
        <v>40586</v>
      </c>
      <c r="B921" s="83" t="s">
        <v>17494</v>
      </c>
      <c r="C921" s="83" t="s">
        <v>199</v>
      </c>
      <c r="D921" s="84">
        <v>5959.98</v>
      </c>
    </row>
    <row r="922" spans="1:5" ht="13.5" x14ac:dyDescent="0.25">
      <c r="A922" s="83">
        <v>40592</v>
      </c>
      <c r="B922" s="83" t="s">
        <v>17495</v>
      </c>
      <c r="C922" s="83" t="s">
        <v>199</v>
      </c>
      <c r="D922" s="84">
        <v>6316.62</v>
      </c>
    </row>
    <row r="923" spans="1:5" ht="13.5" x14ac:dyDescent="0.25">
      <c r="A923" s="83">
        <v>40598</v>
      </c>
      <c r="B923" s="83" t="s">
        <v>17496</v>
      </c>
      <c r="C923" s="83" t="s">
        <v>199</v>
      </c>
      <c r="D923" s="84">
        <v>9003.1200000000008</v>
      </c>
    </row>
    <row r="924" spans="1:5" ht="13.5" x14ac:dyDescent="0.25">
      <c r="A924" s="83">
        <v>40587</v>
      </c>
      <c r="B924" s="83" t="s">
        <v>17497</v>
      </c>
      <c r="C924" s="83" t="s">
        <v>199</v>
      </c>
      <c r="D924" s="84">
        <v>8687.65</v>
      </c>
    </row>
    <row r="925" spans="1:5" ht="13.5" x14ac:dyDescent="0.25">
      <c r="A925" s="83">
        <v>40593</v>
      </c>
      <c r="B925" s="83" t="s">
        <v>17498</v>
      </c>
      <c r="C925" s="83" t="s">
        <v>199</v>
      </c>
      <c r="D925" s="84">
        <v>9884.09</v>
      </c>
    </row>
    <row r="926" spans="1:5" ht="13.5" x14ac:dyDescent="0.25">
      <c r="A926" s="83">
        <v>40588</v>
      </c>
      <c r="B926" s="83" t="s">
        <v>17499</v>
      </c>
      <c r="C926" s="83" t="s">
        <v>199</v>
      </c>
      <c r="D926" s="84">
        <v>12228.06</v>
      </c>
    </row>
    <row r="927" spans="1:5" ht="13.5" x14ac:dyDescent="0.25">
      <c r="A927" s="83">
        <v>40594</v>
      </c>
      <c r="B927" s="83" t="s">
        <v>17500</v>
      </c>
      <c r="C927" s="83" t="s">
        <v>199</v>
      </c>
      <c r="D927" s="84">
        <v>14500.37</v>
      </c>
    </row>
    <row r="928" spans="1:5" ht="13.5" x14ac:dyDescent="0.25">
      <c r="A928" s="83">
        <v>40599</v>
      </c>
      <c r="B928" s="83" t="s">
        <v>17501</v>
      </c>
      <c r="C928" s="83" t="s">
        <v>199</v>
      </c>
      <c r="D928" s="84">
        <v>12972.36</v>
      </c>
    </row>
    <row r="929" spans="1:4" ht="13.5" x14ac:dyDescent="0.25">
      <c r="A929" s="83">
        <v>40589</v>
      </c>
      <c r="B929" s="83" t="s">
        <v>17502</v>
      </c>
      <c r="C929" s="83" t="s">
        <v>199</v>
      </c>
      <c r="D929" s="84">
        <v>11790.68</v>
      </c>
    </row>
    <row r="930" spans="1:4" ht="13.5" x14ac:dyDescent="0.25">
      <c r="A930" s="83">
        <v>40595</v>
      </c>
      <c r="B930" s="83" t="s">
        <v>17503</v>
      </c>
      <c r="C930" s="83" t="s">
        <v>199</v>
      </c>
      <c r="D930" s="84">
        <v>13141.32</v>
      </c>
    </row>
    <row r="931" spans="1:4" ht="13.5" x14ac:dyDescent="0.25">
      <c r="A931" s="83">
        <v>40590</v>
      </c>
      <c r="B931" s="83" t="s">
        <v>17504</v>
      </c>
      <c r="C931" s="83" t="s">
        <v>199</v>
      </c>
      <c r="D931" s="84">
        <v>14109.89</v>
      </c>
    </row>
    <row r="932" spans="1:4" ht="13.5" x14ac:dyDescent="0.25">
      <c r="A932" s="83">
        <v>40596</v>
      </c>
      <c r="B932" s="83" t="s">
        <v>17505</v>
      </c>
      <c r="C932" s="83" t="s">
        <v>199</v>
      </c>
      <c r="D932" s="84">
        <v>15606.1</v>
      </c>
    </row>
    <row r="933" spans="1:4" ht="13.5" x14ac:dyDescent="0.25">
      <c r="A933" s="83">
        <v>40591</v>
      </c>
      <c r="B933" s="83" t="s">
        <v>17506</v>
      </c>
      <c r="C933" s="83" t="s">
        <v>199</v>
      </c>
      <c r="D933" s="84">
        <v>15459.92</v>
      </c>
    </row>
    <row r="934" spans="1:4" ht="13.5" x14ac:dyDescent="0.25">
      <c r="A934" s="83">
        <v>40597</v>
      </c>
      <c r="B934" s="83" t="s">
        <v>17507</v>
      </c>
      <c r="C934" s="83" t="s">
        <v>199</v>
      </c>
      <c r="D934" s="84">
        <v>16518.84</v>
      </c>
    </row>
    <row r="935" spans="1:4" ht="13.5" x14ac:dyDescent="0.25">
      <c r="A935" s="83">
        <v>40573</v>
      </c>
      <c r="B935" s="83" t="s">
        <v>17508</v>
      </c>
      <c r="C935" s="83" t="s">
        <v>199</v>
      </c>
      <c r="D935" s="84">
        <v>3646.75</v>
      </c>
    </row>
    <row r="936" spans="1:4" ht="13.5" x14ac:dyDescent="0.25">
      <c r="A936" s="83">
        <v>40579</v>
      </c>
      <c r="B936" s="83" t="s">
        <v>17509</v>
      </c>
      <c r="C936" s="83" t="s">
        <v>199</v>
      </c>
      <c r="D936" s="84">
        <v>3914.23</v>
      </c>
    </row>
    <row r="937" spans="1:4" ht="13.5" x14ac:dyDescent="0.25">
      <c r="A937" s="83">
        <v>41113</v>
      </c>
      <c r="B937" s="83" t="s">
        <v>17510</v>
      </c>
      <c r="C937" s="83" t="s">
        <v>199</v>
      </c>
      <c r="D937" s="84">
        <v>6472.46</v>
      </c>
    </row>
    <row r="938" spans="1:4" ht="13.5" x14ac:dyDescent="0.25">
      <c r="A938" s="83">
        <v>40574</v>
      </c>
      <c r="B938" s="83" t="s">
        <v>17511</v>
      </c>
      <c r="C938" s="83" t="s">
        <v>199</v>
      </c>
      <c r="D938" s="84">
        <v>5229.42</v>
      </c>
    </row>
    <row r="939" spans="1:4" ht="13.5" x14ac:dyDescent="0.25">
      <c r="A939" s="83">
        <v>40580</v>
      </c>
      <c r="B939" s="83" t="s">
        <v>17512</v>
      </c>
      <c r="C939" s="83" t="s">
        <v>199</v>
      </c>
      <c r="D939" s="84">
        <v>5848.34</v>
      </c>
    </row>
    <row r="940" spans="1:4" ht="13.5" x14ac:dyDescent="0.25">
      <c r="A940" s="83">
        <v>40575</v>
      </c>
      <c r="B940" s="83" t="s">
        <v>17513</v>
      </c>
      <c r="C940" s="83" t="s">
        <v>199</v>
      </c>
      <c r="D940" s="84">
        <v>7516.81</v>
      </c>
    </row>
    <row r="941" spans="1:4" ht="13.5" x14ac:dyDescent="0.25">
      <c r="A941" s="83">
        <v>40581</v>
      </c>
      <c r="B941" s="83" t="s">
        <v>17514</v>
      </c>
      <c r="C941" s="83" t="s">
        <v>199</v>
      </c>
      <c r="D941" s="84">
        <v>9552.73</v>
      </c>
    </row>
    <row r="942" spans="1:4" ht="13.5" x14ac:dyDescent="0.25">
      <c r="A942" s="83">
        <v>40576</v>
      </c>
      <c r="B942" s="83" t="s">
        <v>17515</v>
      </c>
      <c r="C942" s="83" t="s">
        <v>199</v>
      </c>
      <c r="D942" s="84">
        <v>7382.23</v>
      </c>
    </row>
    <row r="943" spans="1:4" ht="13.5" x14ac:dyDescent="0.25">
      <c r="A943" s="83">
        <v>40582</v>
      </c>
      <c r="B943" s="83" t="s">
        <v>17516</v>
      </c>
      <c r="C943" s="83" t="s">
        <v>199</v>
      </c>
      <c r="D943" s="84">
        <v>8327.33</v>
      </c>
    </row>
    <row r="944" spans="1:4" ht="13.5" x14ac:dyDescent="0.25">
      <c r="A944" s="83">
        <v>40577</v>
      </c>
      <c r="B944" s="83" t="s">
        <v>17517</v>
      </c>
      <c r="C944" s="83" t="s">
        <v>199</v>
      </c>
      <c r="D944" s="84">
        <v>9324.84</v>
      </c>
    </row>
    <row r="945" spans="1:4" ht="13.5" x14ac:dyDescent="0.25">
      <c r="A945" s="83">
        <v>40583</v>
      </c>
      <c r="B945" s="83" t="s">
        <v>17518</v>
      </c>
      <c r="C945" s="83" t="s">
        <v>199</v>
      </c>
      <c r="D945" s="84">
        <v>11323.9</v>
      </c>
    </row>
    <row r="946" spans="1:4" ht="13.5" x14ac:dyDescent="0.25">
      <c r="A946" s="83">
        <v>40578</v>
      </c>
      <c r="B946" s="83" t="s">
        <v>17519</v>
      </c>
      <c r="C946" s="83" t="s">
        <v>199</v>
      </c>
      <c r="D946" s="84">
        <v>10084.780000000001</v>
      </c>
    </row>
    <row r="947" spans="1:4" ht="13.5" x14ac:dyDescent="0.25">
      <c r="A947" s="83">
        <v>40584</v>
      </c>
      <c r="B947" s="83" t="s">
        <v>17520</v>
      </c>
      <c r="C947" s="83" t="s">
        <v>199</v>
      </c>
      <c r="D947" s="84">
        <v>11625.59</v>
      </c>
    </row>
    <row r="948" spans="1:4" ht="13.5" x14ac:dyDescent="0.25">
      <c r="A948" s="83">
        <v>40601</v>
      </c>
      <c r="B948" s="83" t="s">
        <v>17521</v>
      </c>
      <c r="C948" s="83" t="s">
        <v>199</v>
      </c>
      <c r="D948" s="84">
        <v>8357.43</v>
      </c>
    </row>
    <row r="949" spans="1:4" ht="13.5" x14ac:dyDescent="0.25">
      <c r="A949" s="83">
        <v>40607</v>
      </c>
      <c r="B949" s="83" t="s">
        <v>17522</v>
      </c>
      <c r="C949" s="83" t="s">
        <v>199</v>
      </c>
      <c r="D949" s="84">
        <v>9017.2199999999993</v>
      </c>
    </row>
    <row r="950" spans="1:4" ht="13.5" x14ac:dyDescent="0.25">
      <c r="A950" s="83">
        <v>40602</v>
      </c>
      <c r="B950" s="83" t="s">
        <v>17523</v>
      </c>
      <c r="C950" s="83" t="s">
        <v>199</v>
      </c>
      <c r="D950" s="84">
        <v>12371.99</v>
      </c>
    </row>
    <row r="951" spans="1:4" ht="13.5" x14ac:dyDescent="0.25">
      <c r="A951" s="83">
        <v>40608</v>
      </c>
      <c r="B951" s="83" t="s">
        <v>17524</v>
      </c>
      <c r="C951" s="83" t="s">
        <v>199</v>
      </c>
      <c r="D951" s="84">
        <v>13529.38</v>
      </c>
    </row>
    <row r="952" spans="1:4" ht="13.5" x14ac:dyDescent="0.25">
      <c r="A952" s="83">
        <v>40603</v>
      </c>
      <c r="B952" s="83" t="s">
        <v>17525</v>
      </c>
      <c r="C952" s="83" t="s">
        <v>199</v>
      </c>
      <c r="D952" s="84">
        <v>17890.36</v>
      </c>
    </row>
    <row r="953" spans="1:4" ht="13.5" x14ac:dyDescent="0.25">
      <c r="A953" s="83">
        <v>40609</v>
      </c>
      <c r="B953" s="83" t="s">
        <v>17526</v>
      </c>
      <c r="C953" s="83" t="s">
        <v>199</v>
      </c>
      <c r="D953" s="84">
        <v>20392.009999999998</v>
      </c>
    </row>
    <row r="954" spans="1:4" ht="13.5" x14ac:dyDescent="0.25">
      <c r="A954" s="83">
        <v>40604</v>
      </c>
      <c r="B954" s="83" t="s">
        <v>17527</v>
      </c>
      <c r="C954" s="83" t="s">
        <v>199</v>
      </c>
      <c r="D954" s="84">
        <v>16199.87</v>
      </c>
    </row>
    <row r="955" spans="1:4" ht="13.5" x14ac:dyDescent="0.25">
      <c r="A955" s="83">
        <v>40610</v>
      </c>
      <c r="B955" s="83" t="s">
        <v>17528</v>
      </c>
      <c r="C955" s="83" t="s">
        <v>199</v>
      </c>
      <c r="D955" s="84">
        <v>18131.32</v>
      </c>
    </row>
    <row r="956" spans="1:4" ht="13.5" x14ac:dyDescent="0.25">
      <c r="A956" s="83">
        <v>40605</v>
      </c>
      <c r="B956" s="83" t="s">
        <v>17529</v>
      </c>
      <c r="C956" s="83" t="s">
        <v>199</v>
      </c>
      <c r="D956" s="84">
        <v>20008.740000000002</v>
      </c>
    </row>
    <row r="957" spans="1:4" ht="13.5" x14ac:dyDescent="0.25">
      <c r="A957" s="83">
        <v>40611</v>
      </c>
      <c r="B957" s="83" t="s">
        <v>17530</v>
      </c>
      <c r="C957" s="83" t="s">
        <v>199</v>
      </c>
      <c r="D957" s="84">
        <v>22805.97</v>
      </c>
    </row>
    <row r="958" spans="1:4" ht="13.5" x14ac:dyDescent="0.25">
      <c r="A958" s="83">
        <v>40606</v>
      </c>
      <c r="B958" s="83" t="s">
        <v>17531</v>
      </c>
      <c r="C958" s="83" t="s">
        <v>199</v>
      </c>
      <c r="D958" s="84">
        <v>21334.53</v>
      </c>
    </row>
    <row r="959" spans="1:4" ht="13.5" x14ac:dyDescent="0.25">
      <c r="A959" s="83">
        <v>40612</v>
      </c>
      <c r="B959" s="83" t="s">
        <v>17532</v>
      </c>
      <c r="C959" s="83" t="s">
        <v>199</v>
      </c>
      <c r="D959" s="84">
        <v>23970.34</v>
      </c>
    </row>
    <row r="960" spans="1:4" ht="13.5" x14ac:dyDescent="0.25">
      <c r="A960" s="83">
        <v>40305</v>
      </c>
      <c r="B960" s="83" t="s">
        <v>17533</v>
      </c>
      <c r="C960" s="83" t="s">
        <v>221</v>
      </c>
      <c r="D960" s="84">
        <v>22.41</v>
      </c>
    </row>
    <row r="961" spans="1:4" ht="13.5" x14ac:dyDescent="0.25">
      <c r="A961" s="83">
        <v>40306</v>
      </c>
      <c r="B961" s="83" t="s">
        <v>17534</v>
      </c>
      <c r="C961" s="83" t="s">
        <v>221</v>
      </c>
      <c r="D961" s="84">
        <v>44.83</v>
      </c>
    </row>
    <row r="962" spans="1:4" ht="13.5" x14ac:dyDescent="0.25">
      <c r="A962" s="83">
        <v>41049</v>
      </c>
      <c r="B962" s="83" t="s">
        <v>17535</v>
      </c>
      <c r="C962" s="83" t="s">
        <v>199</v>
      </c>
      <c r="D962" s="84">
        <v>24.65</v>
      </c>
    </row>
    <row r="963" spans="1:4" ht="13.5" x14ac:dyDescent="0.25">
      <c r="A963" s="83">
        <v>40372</v>
      </c>
      <c r="B963" s="83" t="s">
        <v>17536</v>
      </c>
      <c r="C963" s="83" t="s">
        <v>221</v>
      </c>
      <c r="D963" s="84">
        <v>248.83</v>
      </c>
    </row>
    <row r="964" spans="1:4" ht="13.5" x14ac:dyDescent="0.25">
      <c r="A964" s="83">
        <v>40374</v>
      </c>
      <c r="B964" s="83" t="s">
        <v>17537</v>
      </c>
      <c r="C964" s="83" t="s">
        <v>221</v>
      </c>
      <c r="D964" s="84">
        <v>367.23</v>
      </c>
    </row>
    <row r="965" spans="1:4" ht="13.5" x14ac:dyDescent="0.25">
      <c r="A965" s="83">
        <v>40373</v>
      </c>
      <c r="B965" s="83" t="s">
        <v>17538</v>
      </c>
      <c r="C965" s="83" t="s">
        <v>221</v>
      </c>
      <c r="D965" s="84">
        <v>324.02</v>
      </c>
    </row>
    <row r="966" spans="1:4" ht="13.5" x14ac:dyDescent="0.25">
      <c r="A966" s="83">
        <v>40375</v>
      </c>
      <c r="B966" s="83" t="s">
        <v>17539</v>
      </c>
      <c r="C966" s="83" t="s">
        <v>221</v>
      </c>
      <c r="D966" s="84">
        <v>234.33</v>
      </c>
    </row>
    <row r="967" spans="1:4" ht="13.5" x14ac:dyDescent="0.25">
      <c r="A967" s="83">
        <v>40678</v>
      </c>
      <c r="B967" s="83" t="s">
        <v>17540</v>
      </c>
      <c r="C967" s="83" t="s">
        <v>199</v>
      </c>
      <c r="D967" s="84">
        <v>505.75</v>
      </c>
    </row>
    <row r="968" spans="1:4" ht="13.5" x14ac:dyDescent="0.25">
      <c r="A968" s="83">
        <v>40679</v>
      </c>
      <c r="B968" s="83" t="s">
        <v>17541</v>
      </c>
      <c r="C968" s="83" t="s">
        <v>16558</v>
      </c>
      <c r="D968" s="84">
        <v>949.88</v>
      </c>
    </row>
    <row r="969" spans="1:4" ht="13.5" x14ac:dyDescent="0.25">
      <c r="A969" s="83">
        <v>40684</v>
      </c>
      <c r="B969" s="83" t="s">
        <v>17542</v>
      </c>
      <c r="C969" s="83" t="s">
        <v>16558</v>
      </c>
      <c r="D969" s="84">
        <v>999.63</v>
      </c>
    </row>
    <row r="970" spans="1:4" ht="13.5" x14ac:dyDescent="0.25">
      <c r="A970" s="83">
        <v>40683</v>
      </c>
      <c r="B970" s="83" t="s">
        <v>17543</v>
      </c>
      <c r="C970" s="83" t="s">
        <v>199</v>
      </c>
      <c r="D970" s="84">
        <v>494.03</v>
      </c>
    </row>
    <row r="971" spans="1:4" ht="13.5" x14ac:dyDescent="0.25">
      <c r="A971" s="83">
        <v>40685</v>
      </c>
      <c r="B971" s="83" t="s">
        <v>17544</v>
      </c>
      <c r="C971" s="83" t="s">
        <v>16558</v>
      </c>
      <c r="D971" s="84">
        <v>891.46</v>
      </c>
    </row>
    <row r="972" spans="1:4" ht="13.5" x14ac:dyDescent="0.25">
      <c r="A972" s="83">
        <v>40686</v>
      </c>
      <c r="B972" s="83" t="s">
        <v>17545</v>
      </c>
      <c r="C972" s="83" t="s">
        <v>199</v>
      </c>
      <c r="D972" s="84">
        <v>685.83</v>
      </c>
    </row>
    <row r="973" spans="1:4" ht="13.5" x14ac:dyDescent="0.25">
      <c r="A973" s="83">
        <v>40687</v>
      </c>
      <c r="B973" s="83" t="s">
        <v>17546</v>
      </c>
      <c r="C973" s="83" t="s">
        <v>199</v>
      </c>
      <c r="D973" s="84">
        <v>644.5</v>
      </c>
    </row>
    <row r="974" spans="1:4" ht="13.5" x14ac:dyDescent="0.25">
      <c r="A974" s="83">
        <v>40676</v>
      </c>
      <c r="B974" s="83" t="s">
        <v>17547</v>
      </c>
      <c r="C974" s="83" t="s">
        <v>199</v>
      </c>
      <c r="D974" s="84">
        <v>380.93</v>
      </c>
    </row>
    <row r="975" spans="1:4" ht="13.5" x14ac:dyDescent="0.25">
      <c r="A975" s="83">
        <v>40677</v>
      </c>
      <c r="B975" s="83" t="s">
        <v>17548</v>
      </c>
      <c r="C975" s="83" t="s">
        <v>16558</v>
      </c>
      <c r="D975" s="84">
        <v>807.22</v>
      </c>
    </row>
    <row r="976" spans="1:4" ht="13.5" x14ac:dyDescent="0.25">
      <c r="A976" s="83">
        <v>40681</v>
      </c>
      <c r="B976" s="83" t="s">
        <v>17549</v>
      </c>
      <c r="C976" s="83" t="s">
        <v>16558</v>
      </c>
      <c r="D976" s="84">
        <v>895.31</v>
      </c>
    </row>
    <row r="977" spans="1:5" ht="13.5" x14ac:dyDescent="0.25">
      <c r="A977" s="83">
        <v>40680</v>
      </c>
      <c r="B977" s="83" t="s">
        <v>17550</v>
      </c>
      <c r="C977" s="83" t="s">
        <v>199</v>
      </c>
      <c r="D977" s="84">
        <v>458.36</v>
      </c>
    </row>
    <row r="978" spans="1:5" ht="13.5" x14ac:dyDescent="0.25">
      <c r="A978" s="83">
        <v>40682</v>
      </c>
      <c r="B978" s="83" t="s">
        <v>17551</v>
      </c>
      <c r="C978" s="83" t="s">
        <v>16558</v>
      </c>
      <c r="D978" s="84">
        <v>802.3</v>
      </c>
    </row>
    <row r="979" spans="1:5" ht="13.5" x14ac:dyDescent="0.25">
      <c r="A979" s="83">
        <v>41189</v>
      </c>
      <c r="B979" s="83" t="s">
        <v>17552</v>
      </c>
      <c r="C979" s="83" t="s">
        <v>199</v>
      </c>
      <c r="D979" s="84">
        <v>48.55</v>
      </c>
      <c r="E979" s="85" t="s">
        <v>17124</v>
      </c>
    </row>
    <row r="980" spans="1:5" ht="13.5" x14ac:dyDescent="0.25">
      <c r="A980" s="83">
        <v>40728</v>
      </c>
      <c r="B980" s="83" t="s">
        <v>17553</v>
      </c>
      <c r="C980" s="83" t="s">
        <v>16558</v>
      </c>
      <c r="D980" s="84">
        <v>448.45</v>
      </c>
      <c r="E980" s="85" t="s">
        <v>17124</v>
      </c>
    </row>
    <row r="981" spans="1:5" ht="13.5" x14ac:dyDescent="0.25">
      <c r="A981" s="83">
        <v>40732</v>
      </c>
      <c r="B981" s="83" t="s">
        <v>17554</v>
      </c>
      <c r="C981" s="83" t="s">
        <v>16558</v>
      </c>
      <c r="D981" s="84">
        <v>791.77</v>
      </c>
      <c r="E981" s="85" t="s">
        <v>17124</v>
      </c>
    </row>
    <row r="982" spans="1:5" ht="13.5" x14ac:dyDescent="0.25">
      <c r="A982" s="83">
        <v>40733</v>
      </c>
      <c r="B982" s="83" t="s">
        <v>17555</v>
      </c>
      <c r="C982" s="83" t="s">
        <v>16558</v>
      </c>
      <c r="D982" s="84">
        <v>1937.01</v>
      </c>
      <c r="E982" s="85" t="s">
        <v>17124</v>
      </c>
    </row>
    <row r="983" spans="1:5" ht="13.5" x14ac:dyDescent="0.25">
      <c r="A983" s="83">
        <v>40734</v>
      </c>
      <c r="B983" s="83" t="s">
        <v>17556</v>
      </c>
      <c r="C983" s="83" t="s">
        <v>16558</v>
      </c>
      <c r="D983" s="84">
        <v>3028.82</v>
      </c>
      <c r="E983" s="85" t="s">
        <v>17124</v>
      </c>
    </row>
    <row r="984" spans="1:5" ht="13.5" x14ac:dyDescent="0.25">
      <c r="A984" s="83">
        <v>40735</v>
      </c>
      <c r="B984" s="83" t="s">
        <v>17557</v>
      </c>
      <c r="C984" s="83" t="s">
        <v>16558</v>
      </c>
      <c r="D984" s="84">
        <v>4371.74</v>
      </c>
      <c r="E984" s="85" t="s">
        <v>17124</v>
      </c>
    </row>
    <row r="985" spans="1:5" ht="13.5" x14ac:dyDescent="0.25">
      <c r="A985" s="83">
        <v>40736</v>
      </c>
      <c r="B985" s="83" t="s">
        <v>17558</v>
      </c>
      <c r="C985" s="83" t="s">
        <v>16558</v>
      </c>
      <c r="D985" s="84">
        <v>5877.28</v>
      </c>
      <c r="E985" s="85" t="s">
        <v>17124</v>
      </c>
    </row>
    <row r="986" spans="1:5" ht="13.5" x14ac:dyDescent="0.25">
      <c r="A986" s="83">
        <v>40737</v>
      </c>
      <c r="B986" s="83" t="s">
        <v>17559</v>
      </c>
      <c r="C986" s="83" t="s">
        <v>16558</v>
      </c>
      <c r="D986" s="84">
        <v>9321.59</v>
      </c>
      <c r="E986" s="85" t="s">
        <v>17124</v>
      </c>
    </row>
    <row r="987" spans="1:5" ht="13.5" x14ac:dyDescent="0.25">
      <c r="A987" s="83">
        <v>40738</v>
      </c>
      <c r="B987" s="83" t="s">
        <v>17560</v>
      </c>
      <c r="C987" s="83" t="s">
        <v>16558</v>
      </c>
      <c r="D987" s="84">
        <v>5973.6</v>
      </c>
      <c r="E987" s="85" t="s">
        <v>17124</v>
      </c>
    </row>
    <row r="988" spans="1:5" ht="13.5" x14ac:dyDescent="0.25">
      <c r="A988" s="83">
        <v>40739</v>
      </c>
      <c r="B988" s="83" t="s">
        <v>17561</v>
      </c>
      <c r="C988" s="83" t="s">
        <v>16558</v>
      </c>
      <c r="D988" s="84">
        <v>8035.29</v>
      </c>
      <c r="E988" s="85" t="s">
        <v>17124</v>
      </c>
    </row>
    <row r="989" spans="1:5" ht="13.5" x14ac:dyDescent="0.25">
      <c r="A989" s="83">
        <v>40740</v>
      </c>
      <c r="B989" s="83" t="s">
        <v>17562</v>
      </c>
      <c r="C989" s="83" t="s">
        <v>16558</v>
      </c>
      <c r="D989" s="84">
        <v>12442.06</v>
      </c>
      <c r="E989" s="85" t="s">
        <v>17124</v>
      </c>
    </row>
    <row r="990" spans="1:5" ht="13.5" x14ac:dyDescent="0.25">
      <c r="A990" s="83">
        <v>40741</v>
      </c>
      <c r="B990" s="83" t="s">
        <v>17563</v>
      </c>
      <c r="C990" s="83" t="s">
        <v>16558</v>
      </c>
      <c r="D990" s="84">
        <v>7584.95</v>
      </c>
      <c r="E990" s="85" t="s">
        <v>17124</v>
      </c>
    </row>
    <row r="991" spans="1:5" ht="13.5" x14ac:dyDescent="0.25">
      <c r="A991" s="83">
        <v>40742</v>
      </c>
      <c r="B991" s="83" t="s">
        <v>17564</v>
      </c>
      <c r="C991" s="83" t="s">
        <v>16558</v>
      </c>
      <c r="D991" s="84">
        <v>15560.02</v>
      </c>
      <c r="E991" s="85" t="s">
        <v>17124</v>
      </c>
    </row>
    <row r="992" spans="1:5" ht="13.5" x14ac:dyDescent="0.25">
      <c r="A992" s="83">
        <v>40729</v>
      </c>
      <c r="B992" s="83" t="s">
        <v>17565</v>
      </c>
      <c r="C992" s="83" t="s">
        <v>16558</v>
      </c>
      <c r="D992" s="84">
        <v>377.05</v>
      </c>
      <c r="E992" s="85" t="s">
        <v>17124</v>
      </c>
    </row>
    <row r="993" spans="1:5" ht="13.5" x14ac:dyDescent="0.25">
      <c r="A993" s="83">
        <v>40730</v>
      </c>
      <c r="B993" s="83" t="s">
        <v>17566</v>
      </c>
      <c r="C993" s="83" t="s">
        <v>16558</v>
      </c>
      <c r="D993" s="84">
        <v>448.45</v>
      </c>
      <c r="E993" s="85" t="s">
        <v>17124</v>
      </c>
    </row>
    <row r="994" spans="1:5" ht="13.5" x14ac:dyDescent="0.25">
      <c r="A994" s="83">
        <v>40731</v>
      </c>
      <c r="B994" s="83" t="s">
        <v>17567</v>
      </c>
      <c r="C994" s="83" t="s">
        <v>16558</v>
      </c>
      <c r="D994" s="84">
        <v>534.74</v>
      </c>
      <c r="E994" s="85" t="s">
        <v>17124</v>
      </c>
    </row>
    <row r="995" spans="1:5" ht="13.5" x14ac:dyDescent="0.25">
      <c r="A995" s="83">
        <v>40650</v>
      </c>
      <c r="B995" s="83" t="s">
        <v>17568</v>
      </c>
      <c r="C995" s="83" t="s">
        <v>199</v>
      </c>
      <c r="D995" s="84">
        <v>81.349999999999994</v>
      </c>
      <c r="E995" s="85" t="s">
        <v>17124</v>
      </c>
    </row>
    <row r="996" spans="1:5" ht="13.5" x14ac:dyDescent="0.25">
      <c r="A996" s="83">
        <v>40637</v>
      </c>
      <c r="B996" s="83" t="s">
        <v>17569</v>
      </c>
      <c r="C996" s="83" t="s">
        <v>199</v>
      </c>
      <c r="D996" s="84">
        <v>69.790000000000006</v>
      </c>
    </row>
    <row r="997" spans="1:5" ht="13.5" x14ac:dyDescent="0.25">
      <c r="A997" s="83">
        <v>40636</v>
      </c>
      <c r="B997" s="83" t="s">
        <v>17570</v>
      </c>
      <c r="C997" s="83" t="s">
        <v>199</v>
      </c>
      <c r="D997" s="84">
        <v>42.22</v>
      </c>
    </row>
    <row r="998" spans="1:5" ht="13.5" x14ac:dyDescent="0.25">
      <c r="A998" s="83">
        <v>40712</v>
      </c>
      <c r="B998" s="83" t="s">
        <v>17571</v>
      </c>
      <c r="C998" s="83" t="s">
        <v>199</v>
      </c>
      <c r="D998" s="84">
        <v>129.11000000000001</v>
      </c>
      <c r="E998" s="85" t="s">
        <v>17124</v>
      </c>
    </row>
    <row r="999" spans="1:5" ht="13.5" x14ac:dyDescent="0.25">
      <c r="A999" s="83">
        <v>40713</v>
      </c>
      <c r="B999" s="83" t="s">
        <v>17572</v>
      </c>
      <c r="C999" s="83" t="s">
        <v>199</v>
      </c>
      <c r="D999" s="84">
        <v>166.87</v>
      </c>
      <c r="E999" s="85" t="s">
        <v>17124</v>
      </c>
    </row>
    <row r="1000" spans="1:5" ht="13.5" x14ac:dyDescent="0.25">
      <c r="A1000" s="83">
        <v>41262</v>
      </c>
      <c r="B1000" s="83" t="s">
        <v>17573</v>
      </c>
      <c r="C1000" s="83" t="s">
        <v>199</v>
      </c>
      <c r="D1000" s="84">
        <v>116.69</v>
      </c>
    </row>
    <row r="1001" spans="1:5" ht="13.5" x14ac:dyDescent="0.25">
      <c r="A1001" s="83">
        <v>41259</v>
      </c>
      <c r="B1001" s="83" t="s">
        <v>17574</v>
      </c>
      <c r="C1001" s="83" t="s">
        <v>199</v>
      </c>
      <c r="D1001" s="84">
        <v>40.159999999999997</v>
      </c>
    </row>
    <row r="1002" spans="1:5" ht="13.5" x14ac:dyDescent="0.25">
      <c r="A1002" s="83">
        <v>40640</v>
      </c>
      <c r="B1002" s="83" t="s">
        <v>17575</v>
      </c>
      <c r="C1002" s="83" t="s">
        <v>199</v>
      </c>
      <c r="D1002" s="84">
        <v>115.02</v>
      </c>
      <c r="E1002" s="85" t="s">
        <v>17124</v>
      </c>
    </row>
    <row r="1003" spans="1:5" ht="13.5" x14ac:dyDescent="0.25">
      <c r="A1003" s="83">
        <v>40642</v>
      </c>
      <c r="B1003" s="83" t="s">
        <v>17576</v>
      </c>
      <c r="C1003" s="83" t="s">
        <v>199</v>
      </c>
      <c r="D1003" s="84">
        <v>128.30000000000001</v>
      </c>
      <c r="E1003" s="85" t="s">
        <v>17124</v>
      </c>
    </row>
    <row r="1004" spans="1:5" ht="13.5" x14ac:dyDescent="0.25">
      <c r="A1004" s="83">
        <v>40643</v>
      </c>
      <c r="B1004" s="83" t="s">
        <v>17577</v>
      </c>
      <c r="C1004" s="83" t="s">
        <v>199</v>
      </c>
      <c r="D1004" s="84">
        <v>141.04</v>
      </c>
      <c r="E1004" s="85" t="s">
        <v>17124</v>
      </c>
    </row>
    <row r="1005" spans="1:5" ht="13.5" x14ac:dyDescent="0.25">
      <c r="A1005" s="83">
        <v>40641</v>
      </c>
      <c r="B1005" s="83" t="s">
        <v>17578</v>
      </c>
      <c r="C1005" s="83" t="s">
        <v>199</v>
      </c>
      <c r="D1005" s="84">
        <v>132.53</v>
      </c>
      <c r="E1005" s="85" t="s">
        <v>17124</v>
      </c>
    </row>
    <row r="1006" spans="1:5" ht="13.5" x14ac:dyDescent="0.25">
      <c r="A1006" s="83">
        <v>40648</v>
      </c>
      <c r="B1006" s="83" t="s">
        <v>17579</v>
      </c>
      <c r="C1006" s="83" t="s">
        <v>199</v>
      </c>
      <c r="D1006" s="84">
        <v>158.54</v>
      </c>
      <c r="E1006" s="85" t="s">
        <v>17124</v>
      </c>
    </row>
    <row r="1007" spans="1:5" ht="13.5" x14ac:dyDescent="0.25">
      <c r="A1007" s="83">
        <v>40649</v>
      </c>
      <c r="B1007" s="83" t="s">
        <v>17580</v>
      </c>
      <c r="C1007" s="83" t="s">
        <v>199</v>
      </c>
      <c r="D1007" s="84">
        <v>131.18</v>
      </c>
      <c r="E1007" s="85" t="s">
        <v>17124</v>
      </c>
    </row>
    <row r="1008" spans="1:5" ht="13.5" x14ac:dyDescent="0.25">
      <c r="A1008" s="83">
        <v>40645</v>
      </c>
      <c r="B1008" s="83" t="s">
        <v>17581</v>
      </c>
      <c r="C1008" s="83" t="s">
        <v>199</v>
      </c>
      <c r="D1008" s="84">
        <v>320.18</v>
      </c>
      <c r="E1008" s="85" t="s">
        <v>17124</v>
      </c>
    </row>
    <row r="1009" spans="1:5" ht="13.5" x14ac:dyDescent="0.25">
      <c r="A1009" s="83">
        <v>40644</v>
      </c>
      <c r="B1009" s="83" t="s">
        <v>17582</v>
      </c>
      <c r="C1009" s="83" t="s">
        <v>199</v>
      </c>
      <c r="D1009" s="84">
        <v>203.57</v>
      </c>
      <c r="E1009" s="85" t="s">
        <v>17124</v>
      </c>
    </row>
    <row r="1010" spans="1:5" ht="13.5" x14ac:dyDescent="0.25">
      <c r="A1010" s="83">
        <v>40646</v>
      </c>
      <c r="B1010" s="83" t="s">
        <v>17583</v>
      </c>
      <c r="C1010" s="83" t="s">
        <v>199</v>
      </c>
      <c r="D1010" s="84">
        <v>142.34</v>
      </c>
      <c r="E1010" s="85" t="s">
        <v>17124</v>
      </c>
    </row>
    <row r="1011" spans="1:5" ht="13.5" x14ac:dyDescent="0.25">
      <c r="A1011" s="83">
        <v>40647</v>
      </c>
      <c r="B1011" s="83" t="s">
        <v>17584</v>
      </c>
      <c r="C1011" s="83" t="s">
        <v>199</v>
      </c>
      <c r="D1011" s="84">
        <v>145.80000000000001</v>
      </c>
      <c r="E1011" s="85" t="s">
        <v>17124</v>
      </c>
    </row>
    <row r="1012" spans="1:5" ht="13.5" x14ac:dyDescent="0.25">
      <c r="A1012" s="83">
        <v>40704</v>
      </c>
      <c r="B1012" s="83" t="s">
        <v>17585</v>
      </c>
      <c r="C1012" s="83" t="s">
        <v>199</v>
      </c>
      <c r="D1012" s="84">
        <v>136.93</v>
      </c>
      <c r="E1012" s="85" t="s">
        <v>17124</v>
      </c>
    </row>
    <row r="1013" spans="1:5" ht="13.5" x14ac:dyDescent="0.25">
      <c r="A1013" s="83">
        <v>41107</v>
      </c>
      <c r="B1013" s="83" t="s">
        <v>17586</v>
      </c>
      <c r="C1013" s="83" t="s">
        <v>199</v>
      </c>
      <c r="D1013" s="84">
        <v>181.73</v>
      </c>
      <c r="E1013" s="85" t="s">
        <v>17124</v>
      </c>
    </row>
    <row r="1014" spans="1:5" ht="13.5" x14ac:dyDescent="0.25">
      <c r="A1014" s="83">
        <v>40638</v>
      </c>
      <c r="B1014" s="83" t="s">
        <v>17587</v>
      </c>
      <c r="C1014" s="83" t="s">
        <v>199</v>
      </c>
      <c r="D1014" s="84">
        <v>684.8</v>
      </c>
    </row>
    <row r="1015" spans="1:5" ht="13.5" x14ac:dyDescent="0.25">
      <c r="A1015" s="83">
        <v>41188</v>
      </c>
      <c r="B1015" s="83" t="s">
        <v>17588</v>
      </c>
      <c r="C1015" s="83" t="s">
        <v>199</v>
      </c>
      <c r="D1015" s="84">
        <v>1059.23</v>
      </c>
    </row>
    <row r="1016" spans="1:5" ht="13.5" x14ac:dyDescent="0.25">
      <c r="A1016" s="83">
        <v>41187</v>
      </c>
      <c r="B1016" s="83" t="s">
        <v>17589</v>
      </c>
      <c r="C1016" s="83" t="s">
        <v>199</v>
      </c>
      <c r="D1016" s="84">
        <v>1395.1</v>
      </c>
    </row>
    <row r="1017" spans="1:5" ht="13.5" x14ac:dyDescent="0.25">
      <c r="A1017" s="83">
        <v>40705</v>
      </c>
      <c r="B1017" s="83" t="s">
        <v>17590</v>
      </c>
      <c r="C1017" s="83" t="s">
        <v>199</v>
      </c>
      <c r="D1017" s="84">
        <v>104.11</v>
      </c>
      <c r="E1017" s="85" t="s">
        <v>17124</v>
      </c>
    </row>
    <row r="1018" spans="1:5" ht="13.5" x14ac:dyDescent="0.25">
      <c r="A1018" s="83">
        <v>40639</v>
      </c>
      <c r="B1018" s="83" t="s">
        <v>17591</v>
      </c>
      <c r="C1018" s="83" t="s">
        <v>199</v>
      </c>
      <c r="D1018" s="84">
        <v>695.84</v>
      </c>
    </row>
    <row r="1019" spans="1:5" ht="13.5" x14ac:dyDescent="0.25">
      <c r="A1019" s="83">
        <v>41227</v>
      </c>
      <c r="B1019" s="83" t="s">
        <v>17592</v>
      </c>
      <c r="C1019" s="83" t="s">
        <v>199</v>
      </c>
      <c r="D1019" s="84">
        <v>233.01</v>
      </c>
    </row>
    <row r="1020" spans="1:5" ht="13.5" x14ac:dyDescent="0.25">
      <c r="A1020" s="83">
        <v>40951</v>
      </c>
      <c r="B1020" s="83" t="s">
        <v>17593</v>
      </c>
      <c r="C1020" s="83" t="s">
        <v>199</v>
      </c>
      <c r="D1020" s="84">
        <v>36.89</v>
      </c>
    </row>
    <row r="1021" spans="1:5" ht="13.5" x14ac:dyDescent="0.25">
      <c r="A1021" s="83">
        <v>41121</v>
      </c>
      <c r="B1021" s="83" t="s">
        <v>17594</v>
      </c>
      <c r="C1021" s="83" t="s">
        <v>199</v>
      </c>
      <c r="D1021" s="84">
        <v>43.44</v>
      </c>
    </row>
    <row r="1022" spans="1:5" ht="13.5" x14ac:dyDescent="0.25">
      <c r="A1022" s="83">
        <v>41120</v>
      </c>
      <c r="B1022" s="83" t="s">
        <v>17595</v>
      </c>
      <c r="C1022" s="83" t="s">
        <v>199</v>
      </c>
      <c r="D1022" s="84">
        <v>25.92</v>
      </c>
    </row>
    <row r="1023" spans="1:5" ht="13.5" x14ac:dyDescent="0.25">
      <c r="A1023" s="83">
        <v>41128</v>
      </c>
      <c r="B1023" s="83" t="s">
        <v>17596</v>
      </c>
      <c r="C1023" s="83" t="s">
        <v>199</v>
      </c>
      <c r="D1023" s="84">
        <v>8.6199999999999992</v>
      </c>
    </row>
    <row r="1024" spans="1:5" ht="13.5" x14ac:dyDescent="0.25">
      <c r="A1024" s="83">
        <v>41129</v>
      </c>
      <c r="B1024" s="83" t="s">
        <v>17597</v>
      </c>
      <c r="C1024" s="83" t="s">
        <v>199</v>
      </c>
      <c r="D1024" s="84">
        <v>10.11</v>
      </c>
    </row>
    <row r="1025" spans="1:5" ht="13.5" x14ac:dyDescent="0.25">
      <c r="A1025" s="83">
        <v>41131</v>
      </c>
      <c r="B1025" s="83" t="s">
        <v>17598</v>
      </c>
      <c r="C1025" s="83" t="s">
        <v>199</v>
      </c>
      <c r="D1025" s="84">
        <v>11.03</v>
      </c>
    </row>
    <row r="1026" spans="1:5" ht="13.5" x14ac:dyDescent="0.25">
      <c r="A1026" s="83">
        <v>41130</v>
      </c>
      <c r="B1026" s="83" t="s">
        <v>17599</v>
      </c>
      <c r="C1026" s="83" t="s">
        <v>199</v>
      </c>
      <c r="D1026" s="84">
        <v>19.53</v>
      </c>
    </row>
    <row r="1027" spans="1:5" ht="13.5" x14ac:dyDescent="0.25">
      <c r="A1027" s="83">
        <v>40997</v>
      </c>
      <c r="B1027" s="83" t="s">
        <v>17600</v>
      </c>
      <c r="C1027" s="83" t="s">
        <v>221</v>
      </c>
      <c r="D1027" s="84">
        <v>156.49</v>
      </c>
    </row>
    <row r="1028" spans="1:5" ht="13.5" x14ac:dyDescent="0.25">
      <c r="A1028" s="83">
        <v>40724</v>
      </c>
      <c r="B1028" s="83" t="s">
        <v>17601</v>
      </c>
      <c r="C1028" s="83" t="s">
        <v>221</v>
      </c>
      <c r="D1028" s="84">
        <v>212.04</v>
      </c>
    </row>
    <row r="1029" spans="1:5" ht="13.5" x14ac:dyDescent="0.25">
      <c r="A1029" s="83">
        <v>40722</v>
      </c>
      <c r="B1029" s="83" t="s">
        <v>17602</v>
      </c>
      <c r="C1029" s="83" t="s">
        <v>221</v>
      </c>
      <c r="D1029" s="84">
        <v>14.46</v>
      </c>
    </row>
    <row r="1030" spans="1:5" ht="13.5" x14ac:dyDescent="0.25">
      <c r="A1030" s="83">
        <v>40998</v>
      </c>
      <c r="B1030" s="83" t="s">
        <v>17603</v>
      </c>
      <c r="C1030" s="83" t="s">
        <v>221</v>
      </c>
      <c r="D1030" s="84">
        <v>13.71</v>
      </c>
    </row>
    <row r="1031" spans="1:5" ht="13.5" x14ac:dyDescent="0.25">
      <c r="A1031" s="83">
        <v>40723</v>
      </c>
      <c r="B1031" s="83" t="s">
        <v>17604</v>
      </c>
      <c r="C1031" s="83" t="s">
        <v>221</v>
      </c>
      <c r="D1031" s="84">
        <v>116.32</v>
      </c>
    </row>
    <row r="1032" spans="1:5" ht="13.5" x14ac:dyDescent="0.25">
      <c r="A1032" s="83">
        <v>40335</v>
      </c>
      <c r="B1032" s="83" t="s">
        <v>17605</v>
      </c>
      <c r="C1032" s="83" t="s">
        <v>182</v>
      </c>
      <c r="D1032" s="84">
        <v>814.87</v>
      </c>
      <c r="E1032" s="85" t="s">
        <v>17124</v>
      </c>
    </row>
    <row r="1033" spans="1:5" ht="13.5" x14ac:dyDescent="0.25">
      <c r="A1033" s="83">
        <v>40334</v>
      </c>
      <c r="B1033" s="83" t="s">
        <v>17606</v>
      </c>
      <c r="C1033" s="83" t="s">
        <v>182</v>
      </c>
      <c r="D1033" s="84">
        <v>1179.1300000000001</v>
      </c>
      <c r="E1033" s="85" t="s">
        <v>17124</v>
      </c>
    </row>
    <row r="1034" spans="1:5" ht="13.5" x14ac:dyDescent="0.25">
      <c r="A1034" s="83">
        <v>40333</v>
      </c>
      <c r="B1034" s="83" t="s">
        <v>17607</v>
      </c>
      <c r="C1034" s="83" t="s">
        <v>182</v>
      </c>
      <c r="D1034" s="84">
        <v>407.43</v>
      </c>
      <c r="E1034" s="85" t="s">
        <v>17124</v>
      </c>
    </row>
    <row r="1035" spans="1:5" ht="13.5" x14ac:dyDescent="0.25">
      <c r="A1035" s="83">
        <v>40332</v>
      </c>
      <c r="B1035" s="83" t="s">
        <v>17608</v>
      </c>
      <c r="C1035" s="83" t="s">
        <v>182</v>
      </c>
      <c r="D1035" s="84">
        <v>589.55999999999995</v>
      </c>
      <c r="E1035" s="85" t="s">
        <v>17124</v>
      </c>
    </row>
    <row r="1036" spans="1:5" ht="13.5" x14ac:dyDescent="0.25">
      <c r="A1036" s="83">
        <v>40675</v>
      </c>
      <c r="B1036" s="83" t="s">
        <v>17609</v>
      </c>
      <c r="C1036" s="83" t="s">
        <v>16558</v>
      </c>
      <c r="D1036" s="84">
        <v>308.66000000000003</v>
      </c>
    </row>
    <row r="1037" spans="1:5" ht="13.5" x14ac:dyDescent="0.25">
      <c r="A1037" s="83">
        <v>40673</v>
      </c>
      <c r="B1037" s="83" t="s">
        <v>17610</v>
      </c>
      <c r="C1037" s="83" t="s">
        <v>16558</v>
      </c>
      <c r="D1037" s="84">
        <v>91.21</v>
      </c>
    </row>
    <row r="1038" spans="1:5" ht="13.5" x14ac:dyDescent="0.25">
      <c r="A1038" s="83">
        <v>40674</v>
      </c>
      <c r="B1038" s="83" t="s">
        <v>17611</v>
      </c>
      <c r="C1038" s="83" t="s">
        <v>16558</v>
      </c>
      <c r="D1038" s="84">
        <v>97.79</v>
      </c>
    </row>
    <row r="1039" spans="1:5" ht="13.5" x14ac:dyDescent="0.25">
      <c r="A1039" s="83">
        <v>41037</v>
      </c>
      <c r="B1039" s="83" t="s">
        <v>17612</v>
      </c>
      <c r="C1039" s="83" t="s">
        <v>199</v>
      </c>
      <c r="D1039" s="84">
        <v>129.22</v>
      </c>
    </row>
    <row r="1040" spans="1:5" ht="13.5" x14ac:dyDescent="0.25">
      <c r="A1040" s="83">
        <v>40258</v>
      </c>
      <c r="B1040" s="83" t="s">
        <v>17613</v>
      </c>
      <c r="C1040" s="83" t="s">
        <v>221</v>
      </c>
      <c r="D1040" s="84">
        <v>79.14</v>
      </c>
    </row>
    <row r="1041" spans="1:4" ht="13.5" x14ac:dyDescent="0.25">
      <c r="A1041" s="83">
        <v>40261</v>
      </c>
      <c r="B1041" s="83" t="s">
        <v>17614</v>
      </c>
      <c r="C1041" s="83" t="s">
        <v>221</v>
      </c>
      <c r="D1041" s="84">
        <v>90.78</v>
      </c>
    </row>
    <row r="1042" spans="1:4" ht="13.5" x14ac:dyDescent="0.25">
      <c r="A1042" s="83">
        <v>40259</v>
      </c>
      <c r="B1042" s="83" t="s">
        <v>17615</v>
      </c>
      <c r="C1042" s="83" t="s">
        <v>221</v>
      </c>
      <c r="D1042" s="84">
        <v>116.64</v>
      </c>
    </row>
    <row r="1043" spans="1:4" ht="13.5" x14ac:dyDescent="0.25">
      <c r="A1043" s="83">
        <v>40262</v>
      </c>
      <c r="B1043" s="83" t="s">
        <v>17616</v>
      </c>
      <c r="C1043" s="83" t="s">
        <v>221</v>
      </c>
      <c r="D1043" s="84">
        <v>128.28</v>
      </c>
    </row>
    <row r="1044" spans="1:4" ht="13.5" x14ac:dyDescent="0.25">
      <c r="A1044" s="83">
        <v>40260</v>
      </c>
      <c r="B1044" s="83" t="s">
        <v>17617</v>
      </c>
      <c r="C1044" s="83" t="s">
        <v>221</v>
      </c>
      <c r="D1044" s="84">
        <v>172.89</v>
      </c>
    </row>
    <row r="1045" spans="1:4" ht="13.5" x14ac:dyDescent="0.25">
      <c r="A1045" s="83">
        <v>40263</v>
      </c>
      <c r="B1045" s="83" t="s">
        <v>17618</v>
      </c>
      <c r="C1045" s="83" t="s">
        <v>221</v>
      </c>
      <c r="D1045" s="84">
        <v>184.53</v>
      </c>
    </row>
    <row r="1046" spans="1:4" ht="13.5" x14ac:dyDescent="0.25">
      <c r="A1046" s="83">
        <v>40267</v>
      </c>
      <c r="B1046" s="83" t="s">
        <v>17619</v>
      </c>
      <c r="C1046" s="83" t="s">
        <v>221</v>
      </c>
      <c r="D1046" s="84">
        <v>190.11</v>
      </c>
    </row>
    <row r="1047" spans="1:4" ht="13.5" x14ac:dyDescent="0.25">
      <c r="A1047" s="83">
        <v>40264</v>
      </c>
      <c r="B1047" s="83" t="s">
        <v>17620</v>
      </c>
      <c r="C1047" s="83" t="s">
        <v>221</v>
      </c>
      <c r="D1047" s="84">
        <v>178.46</v>
      </c>
    </row>
    <row r="1048" spans="1:4" ht="13.5" x14ac:dyDescent="0.25">
      <c r="A1048" s="83">
        <v>40268</v>
      </c>
      <c r="B1048" s="83" t="s">
        <v>17621</v>
      </c>
      <c r="C1048" s="83" t="s">
        <v>221</v>
      </c>
      <c r="D1048" s="84">
        <v>233.72</v>
      </c>
    </row>
    <row r="1049" spans="1:4" ht="13.5" x14ac:dyDescent="0.25">
      <c r="A1049" s="83">
        <v>40265</v>
      </c>
      <c r="B1049" s="83" t="s">
        <v>17622</v>
      </c>
      <c r="C1049" s="83" t="s">
        <v>221</v>
      </c>
      <c r="D1049" s="84">
        <v>222.08</v>
      </c>
    </row>
    <row r="1050" spans="1:4" ht="13.5" x14ac:dyDescent="0.25">
      <c r="A1050" s="83">
        <v>40269</v>
      </c>
      <c r="B1050" s="83" t="s">
        <v>17623</v>
      </c>
      <c r="C1050" s="83" t="s">
        <v>221</v>
      </c>
      <c r="D1050" s="84">
        <v>406.08</v>
      </c>
    </row>
    <row r="1051" spans="1:4" ht="13.5" x14ac:dyDescent="0.25">
      <c r="A1051" s="83">
        <v>40266</v>
      </c>
      <c r="B1051" s="83" t="s">
        <v>17624</v>
      </c>
      <c r="C1051" s="83" t="s">
        <v>221</v>
      </c>
      <c r="D1051" s="84">
        <v>394.43</v>
      </c>
    </row>
    <row r="1052" spans="1:4" ht="13.5" x14ac:dyDescent="0.25">
      <c r="A1052" s="83">
        <v>40276</v>
      </c>
      <c r="B1052" s="83" t="s">
        <v>17625</v>
      </c>
      <c r="C1052" s="83" t="s">
        <v>221</v>
      </c>
      <c r="D1052" s="84">
        <v>319.77999999999997</v>
      </c>
    </row>
    <row r="1053" spans="1:4" ht="13.5" x14ac:dyDescent="0.25">
      <c r="A1053" s="83">
        <v>40256</v>
      </c>
      <c r="B1053" s="83" t="s">
        <v>17626</v>
      </c>
      <c r="C1053" s="83" t="s">
        <v>221</v>
      </c>
      <c r="D1053" s="84">
        <v>116.64</v>
      </c>
    </row>
    <row r="1054" spans="1:4" ht="13.5" x14ac:dyDescent="0.25">
      <c r="A1054" s="83">
        <v>40257</v>
      </c>
      <c r="B1054" s="83" t="s">
        <v>17627</v>
      </c>
      <c r="C1054" s="83" t="s">
        <v>221</v>
      </c>
      <c r="D1054" s="84">
        <v>265.61</v>
      </c>
    </row>
    <row r="1055" spans="1:4" ht="13.5" x14ac:dyDescent="0.25">
      <c r="A1055" s="83">
        <v>40282</v>
      </c>
      <c r="B1055" s="83" t="s">
        <v>17628</v>
      </c>
      <c r="C1055" s="83" t="s">
        <v>221</v>
      </c>
      <c r="D1055" s="84">
        <v>20.37</v>
      </c>
    </row>
    <row r="1056" spans="1:4" ht="13.5" x14ac:dyDescent="0.25">
      <c r="A1056" s="83">
        <v>40285</v>
      </c>
      <c r="B1056" s="83" t="s">
        <v>17629</v>
      </c>
      <c r="C1056" s="83" t="s">
        <v>221</v>
      </c>
      <c r="D1056" s="84">
        <v>32.01</v>
      </c>
    </row>
    <row r="1057" spans="1:4" ht="13.5" x14ac:dyDescent="0.25">
      <c r="A1057" s="83">
        <v>40283</v>
      </c>
      <c r="B1057" s="83" t="s">
        <v>17630</v>
      </c>
      <c r="C1057" s="83" t="s">
        <v>221</v>
      </c>
      <c r="D1057" s="84">
        <v>22.41</v>
      </c>
    </row>
    <row r="1058" spans="1:4" ht="13.5" x14ac:dyDescent="0.25">
      <c r="A1058" s="83">
        <v>40286</v>
      </c>
      <c r="B1058" s="83" t="s">
        <v>17631</v>
      </c>
      <c r="C1058" s="83" t="s">
        <v>221</v>
      </c>
      <c r="D1058" s="84">
        <v>34.06</v>
      </c>
    </row>
    <row r="1059" spans="1:4" ht="13.5" x14ac:dyDescent="0.25">
      <c r="A1059" s="83">
        <v>40284</v>
      </c>
      <c r="B1059" s="83" t="s">
        <v>17632</v>
      </c>
      <c r="C1059" s="83" t="s">
        <v>221</v>
      </c>
      <c r="D1059" s="84">
        <v>26.37</v>
      </c>
    </row>
    <row r="1060" spans="1:4" ht="13.5" x14ac:dyDescent="0.25">
      <c r="A1060" s="83">
        <v>40287</v>
      </c>
      <c r="B1060" s="83" t="s">
        <v>17633</v>
      </c>
      <c r="C1060" s="83" t="s">
        <v>221</v>
      </c>
      <c r="D1060" s="84">
        <v>38.01</v>
      </c>
    </row>
    <row r="1061" spans="1:4" ht="13.5" x14ac:dyDescent="0.25">
      <c r="A1061" s="83">
        <v>40288</v>
      </c>
      <c r="B1061" s="83" t="s">
        <v>17634</v>
      </c>
      <c r="C1061" s="83" t="s">
        <v>221</v>
      </c>
      <c r="D1061" s="84">
        <v>37.36</v>
      </c>
    </row>
    <row r="1062" spans="1:4" ht="13.5" x14ac:dyDescent="0.25">
      <c r="A1062" s="83">
        <v>40291</v>
      </c>
      <c r="B1062" s="83" t="s">
        <v>17635</v>
      </c>
      <c r="C1062" s="83" t="s">
        <v>221</v>
      </c>
      <c r="D1062" s="84">
        <v>49</v>
      </c>
    </row>
    <row r="1063" spans="1:4" ht="13.5" x14ac:dyDescent="0.25">
      <c r="A1063" s="83">
        <v>40289</v>
      </c>
      <c r="B1063" s="83" t="s">
        <v>17636</v>
      </c>
      <c r="C1063" s="83" t="s">
        <v>221</v>
      </c>
      <c r="D1063" s="84">
        <v>44.83</v>
      </c>
    </row>
    <row r="1064" spans="1:4" ht="13.5" x14ac:dyDescent="0.25">
      <c r="A1064" s="83">
        <v>40292</v>
      </c>
      <c r="B1064" s="83" t="s">
        <v>17637</v>
      </c>
      <c r="C1064" s="83" t="s">
        <v>221</v>
      </c>
      <c r="D1064" s="84">
        <v>56.48</v>
      </c>
    </row>
    <row r="1065" spans="1:4" ht="13.5" x14ac:dyDescent="0.25">
      <c r="A1065" s="83">
        <v>40290</v>
      </c>
      <c r="B1065" s="83" t="s">
        <v>17638</v>
      </c>
      <c r="C1065" s="83" t="s">
        <v>221</v>
      </c>
      <c r="D1065" s="84">
        <v>56.04</v>
      </c>
    </row>
    <row r="1066" spans="1:4" ht="13.5" x14ac:dyDescent="0.25">
      <c r="A1066" s="83">
        <v>40293</v>
      </c>
      <c r="B1066" s="83" t="s">
        <v>17639</v>
      </c>
      <c r="C1066" s="83" t="s">
        <v>221</v>
      </c>
      <c r="D1066" s="84">
        <v>67.69</v>
      </c>
    </row>
    <row r="1067" spans="1:4" ht="13.5" x14ac:dyDescent="0.25">
      <c r="A1067" s="83">
        <v>40294</v>
      </c>
      <c r="B1067" s="83" t="s">
        <v>17640</v>
      </c>
      <c r="C1067" s="83" t="s">
        <v>221</v>
      </c>
      <c r="D1067" s="84">
        <v>175.85</v>
      </c>
    </row>
    <row r="1068" spans="1:4" ht="13.5" x14ac:dyDescent="0.25">
      <c r="A1068" s="83">
        <v>40297</v>
      </c>
      <c r="B1068" s="83" t="s">
        <v>17641</v>
      </c>
      <c r="C1068" s="83" t="s">
        <v>221</v>
      </c>
      <c r="D1068" s="84">
        <v>187.49</v>
      </c>
    </row>
    <row r="1069" spans="1:4" ht="13.5" x14ac:dyDescent="0.25">
      <c r="A1069" s="83">
        <v>40295</v>
      </c>
      <c r="B1069" s="83" t="s">
        <v>17642</v>
      </c>
      <c r="C1069" s="83" t="s">
        <v>221</v>
      </c>
      <c r="D1069" s="84">
        <v>196.96</v>
      </c>
    </row>
    <row r="1070" spans="1:4" ht="13.5" x14ac:dyDescent="0.25">
      <c r="A1070" s="83">
        <v>40298</v>
      </c>
      <c r="B1070" s="83" t="s">
        <v>17643</v>
      </c>
      <c r="C1070" s="83" t="s">
        <v>221</v>
      </c>
      <c r="D1070" s="84">
        <v>208.6</v>
      </c>
    </row>
    <row r="1071" spans="1:4" ht="13.5" x14ac:dyDescent="0.25">
      <c r="A1071" s="83">
        <v>40296</v>
      </c>
      <c r="B1071" s="83" t="s">
        <v>17644</v>
      </c>
      <c r="C1071" s="83" t="s">
        <v>221</v>
      </c>
      <c r="D1071" s="84">
        <v>235.4</v>
      </c>
    </row>
    <row r="1072" spans="1:4" ht="13.5" x14ac:dyDescent="0.25">
      <c r="A1072" s="83">
        <v>40299</v>
      </c>
      <c r="B1072" s="83" t="s">
        <v>17645</v>
      </c>
      <c r="C1072" s="83" t="s">
        <v>221</v>
      </c>
      <c r="D1072" s="84">
        <v>247.04</v>
      </c>
    </row>
    <row r="1073" spans="1:5" ht="13.5" x14ac:dyDescent="0.25">
      <c r="A1073" s="83">
        <v>40327</v>
      </c>
      <c r="B1073" s="83" t="s">
        <v>17646</v>
      </c>
      <c r="C1073" s="83" t="s">
        <v>182</v>
      </c>
      <c r="D1073" s="84">
        <v>251.14</v>
      </c>
      <c r="E1073" s="85" t="s">
        <v>17124</v>
      </c>
    </row>
    <row r="1074" spans="1:5" ht="13.5" x14ac:dyDescent="0.25">
      <c r="A1074" s="83">
        <v>40328</v>
      </c>
      <c r="B1074" s="83" t="s">
        <v>17647</v>
      </c>
      <c r="C1074" s="83" t="s">
        <v>221</v>
      </c>
      <c r="D1074" s="84">
        <v>164.54</v>
      </c>
      <c r="E1074" s="85" t="s">
        <v>17124</v>
      </c>
    </row>
    <row r="1075" spans="1:5" ht="13.5" x14ac:dyDescent="0.25">
      <c r="A1075" s="83">
        <v>43332</v>
      </c>
      <c r="B1075" s="83" t="s">
        <v>17648</v>
      </c>
      <c r="C1075" s="83" t="s">
        <v>16585</v>
      </c>
      <c r="D1075" s="84">
        <v>8418.6299999999992</v>
      </c>
    </row>
    <row r="1076" spans="1:5" ht="13.5" x14ac:dyDescent="0.25">
      <c r="A1076" s="83">
        <v>40316</v>
      </c>
      <c r="B1076" s="83" t="s">
        <v>17649</v>
      </c>
      <c r="C1076" s="83" t="s">
        <v>182</v>
      </c>
      <c r="D1076" s="84">
        <v>111.86</v>
      </c>
      <c r="E1076" s="85" t="s">
        <v>17124</v>
      </c>
    </row>
    <row r="1077" spans="1:5" ht="13.5" x14ac:dyDescent="0.25">
      <c r="A1077" s="83">
        <v>40317</v>
      </c>
      <c r="B1077" s="83" t="s">
        <v>17650</v>
      </c>
      <c r="C1077" s="83" t="s">
        <v>182</v>
      </c>
      <c r="D1077" s="84">
        <v>99.33</v>
      </c>
      <c r="E1077" s="85" t="s">
        <v>17124</v>
      </c>
    </row>
    <row r="1078" spans="1:5" ht="13.5" x14ac:dyDescent="0.25">
      <c r="A1078" s="83">
        <v>40318</v>
      </c>
      <c r="B1078" s="83" t="s">
        <v>17651</v>
      </c>
      <c r="C1078" s="83" t="s">
        <v>182</v>
      </c>
      <c r="D1078" s="84">
        <v>12.22</v>
      </c>
    </row>
    <row r="1079" spans="1:5" ht="13.5" x14ac:dyDescent="0.25">
      <c r="A1079" s="83">
        <v>40311</v>
      </c>
      <c r="B1079" s="83" t="s">
        <v>17652</v>
      </c>
      <c r="C1079" s="83" t="s">
        <v>182</v>
      </c>
      <c r="D1079" s="84">
        <v>139.85</v>
      </c>
      <c r="E1079" s="85" t="s">
        <v>17124</v>
      </c>
    </row>
    <row r="1080" spans="1:5" ht="13.5" x14ac:dyDescent="0.25">
      <c r="A1080" s="83">
        <v>40312</v>
      </c>
      <c r="B1080" s="83" t="s">
        <v>17653</v>
      </c>
      <c r="C1080" s="83" t="s">
        <v>182</v>
      </c>
      <c r="D1080" s="84">
        <v>117.67</v>
      </c>
      <c r="E1080" s="85" t="s">
        <v>17124</v>
      </c>
    </row>
    <row r="1081" spans="1:5" ht="13.5" x14ac:dyDescent="0.25">
      <c r="A1081" s="83">
        <v>40313</v>
      </c>
      <c r="B1081" s="83" t="s">
        <v>17654</v>
      </c>
      <c r="C1081" s="83" t="s">
        <v>182</v>
      </c>
      <c r="D1081" s="84">
        <v>100.4</v>
      </c>
      <c r="E1081" s="85" t="s">
        <v>17124</v>
      </c>
    </row>
    <row r="1082" spans="1:5" ht="13.5" x14ac:dyDescent="0.25">
      <c r="A1082" s="83">
        <v>40310</v>
      </c>
      <c r="B1082" s="83" t="s">
        <v>17655</v>
      </c>
      <c r="C1082" s="83" t="s">
        <v>182</v>
      </c>
      <c r="D1082" s="84">
        <v>203.33</v>
      </c>
      <c r="E1082" s="85" t="s">
        <v>17124</v>
      </c>
    </row>
    <row r="1083" spans="1:5" ht="13.5" x14ac:dyDescent="0.25">
      <c r="A1083" s="83">
        <v>40748</v>
      </c>
      <c r="B1083" s="83" t="s">
        <v>17656</v>
      </c>
      <c r="C1083" s="83" t="s">
        <v>182</v>
      </c>
      <c r="D1083" s="84">
        <v>250.66</v>
      </c>
    </row>
    <row r="1084" spans="1:5" ht="13.5" x14ac:dyDescent="0.25">
      <c r="A1084" s="83">
        <v>40726</v>
      </c>
      <c r="B1084" s="83" t="s">
        <v>17657</v>
      </c>
      <c r="C1084" s="83" t="s">
        <v>221</v>
      </c>
      <c r="D1084" s="84">
        <v>618.46</v>
      </c>
      <c r="E1084" s="85" t="s">
        <v>17124</v>
      </c>
    </row>
    <row r="1085" spans="1:5" ht="13.5" x14ac:dyDescent="0.25">
      <c r="A1085" s="83">
        <v>40725</v>
      </c>
      <c r="B1085" s="83" t="s">
        <v>17658</v>
      </c>
      <c r="C1085" s="83" t="s">
        <v>221</v>
      </c>
      <c r="D1085" s="84">
        <v>615.49</v>
      </c>
      <c r="E1085" s="85" t="s">
        <v>17124</v>
      </c>
    </row>
    <row r="1086" spans="1:5" ht="13.5" x14ac:dyDescent="0.25">
      <c r="A1086" s="83">
        <v>41394</v>
      </c>
      <c r="B1086" s="83" t="s">
        <v>17659</v>
      </c>
      <c r="C1086" s="83" t="s">
        <v>182</v>
      </c>
      <c r="D1086" s="84">
        <v>34.65</v>
      </c>
    </row>
    <row r="1087" spans="1:5" ht="13.5" x14ac:dyDescent="0.25">
      <c r="A1087" s="83">
        <v>41393</v>
      </c>
      <c r="B1087" s="83" t="s">
        <v>17660</v>
      </c>
      <c r="C1087" s="83" t="s">
        <v>182</v>
      </c>
      <c r="D1087" s="84">
        <v>41.27</v>
      </c>
    </row>
    <row r="1088" spans="1:5" ht="13.5" x14ac:dyDescent="0.25">
      <c r="A1088" s="83">
        <v>41391</v>
      </c>
      <c r="B1088" s="83" t="s">
        <v>17661</v>
      </c>
      <c r="C1088" s="83" t="s">
        <v>182</v>
      </c>
      <c r="D1088" s="84">
        <v>67.180000000000007</v>
      </c>
    </row>
    <row r="1089" spans="1:5" ht="13.5" x14ac:dyDescent="0.25">
      <c r="A1089" s="83">
        <v>102596</v>
      </c>
      <c r="B1089" s="83" t="s">
        <v>17662</v>
      </c>
      <c r="C1089" s="83" t="s">
        <v>182</v>
      </c>
      <c r="D1089" s="84">
        <v>22.32</v>
      </c>
    </row>
    <row r="1090" spans="1:5" ht="13.5" x14ac:dyDescent="0.25">
      <c r="A1090" s="83">
        <v>102595</v>
      </c>
      <c r="B1090" s="83" t="s">
        <v>17663</v>
      </c>
      <c r="C1090" s="83" t="s">
        <v>182</v>
      </c>
      <c r="D1090" s="84">
        <v>26.64</v>
      </c>
    </row>
    <row r="1091" spans="1:5" ht="13.5" x14ac:dyDescent="0.25">
      <c r="A1091" s="83">
        <v>41392</v>
      </c>
      <c r="B1091" s="83" t="s">
        <v>17664</v>
      </c>
      <c r="C1091" s="83" t="s">
        <v>182</v>
      </c>
      <c r="D1091" s="84">
        <v>47.16</v>
      </c>
    </row>
    <row r="1092" spans="1:5" ht="13.5" x14ac:dyDescent="0.25">
      <c r="A1092" s="83">
        <v>102594</v>
      </c>
      <c r="B1092" s="83" t="s">
        <v>17665</v>
      </c>
      <c r="C1092" s="83" t="s">
        <v>182</v>
      </c>
      <c r="D1092" s="84">
        <v>31.95</v>
      </c>
    </row>
    <row r="1093" spans="1:5" ht="13.5" x14ac:dyDescent="0.25">
      <c r="A1093" s="83">
        <v>41197</v>
      </c>
      <c r="B1093" s="83" t="s">
        <v>17666</v>
      </c>
      <c r="C1093" s="83" t="s">
        <v>182</v>
      </c>
      <c r="D1093" s="84">
        <v>49.05</v>
      </c>
    </row>
    <row r="1094" spans="1:5" ht="13.5" x14ac:dyDescent="0.25">
      <c r="A1094" s="83">
        <v>40709</v>
      </c>
      <c r="B1094" s="83" t="s">
        <v>17667</v>
      </c>
      <c r="C1094" s="83" t="s">
        <v>182</v>
      </c>
      <c r="D1094" s="84">
        <v>33.97</v>
      </c>
    </row>
    <row r="1095" spans="1:5" ht="13.5" x14ac:dyDescent="0.25">
      <c r="A1095" s="83">
        <v>40721</v>
      </c>
      <c r="B1095" s="83" t="s">
        <v>17668</v>
      </c>
      <c r="C1095" s="83" t="s">
        <v>221</v>
      </c>
      <c r="D1095" s="84">
        <v>157.75</v>
      </c>
      <c r="E1095" s="85" t="s">
        <v>17124</v>
      </c>
    </row>
    <row r="1096" spans="1:5" ht="13.5" x14ac:dyDescent="0.25">
      <c r="A1096" s="83">
        <v>40396</v>
      </c>
      <c r="B1096" s="83" t="s">
        <v>17669</v>
      </c>
      <c r="C1096" s="83" t="s">
        <v>182</v>
      </c>
      <c r="D1096" s="84">
        <v>43.34</v>
      </c>
    </row>
    <row r="1097" spans="1:5" ht="13.5" x14ac:dyDescent="0.25">
      <c r="A1097" s="83">
        <v>40744</v>
      </c>
      <c r="B1097" s="83" t="s">
        <v>17670</v>
      </c>
      <c r="C1097" s="83" t="s">
        <v>199</v>
      </c>
      <c r="D1097" s="84">
        <v>38.840000000000003</v>
      </c>
    </row>
    <row r="1098" spans="1:5" ht="13.5" x14ac:dyDescent="0.25">
      <c r="A1098" s="83">
        <v>40746</v>
      </c>
      <c r="B1098" s="83" t="s">
        <v>17671</v>
      </c>
      <c r="C1098" s="83" t="s">
        <v>199</v>
      </c>
      <c r="D1098" s="84">
        <v>75.61</v>
      </c>
    </row>
    <row r="1099" spans="1:5" ht="13.5" x14ac:dyDescent="0.25">
      <c r="A1099" s="83">
        <v>40743</v>
      </c>
      <c r="B1099" s="83" t="s">
        <v>17672</v>
      </c>
      <c r="C1099" s="83" t="s">
        <v>199</v>
      </c>
      <c r="D1099" s="84">
        <v>20.45</v>
      </c>
    </row>
    <row r="1100" spans="1:5" ht="13.5" x14ac:dyDescent="0.25">
      <c r="A1100" s="83">
        <v>40745</v>
      </c>
      <c r="B1100" s="83" t="s">
        <v>17673</v>
      </c>
      <c r="C1100" s="83" t="s">
        <v>199</v>
      </c>
      <c r="D1100" s="84">
        <v>57.23</v>
      </c>
    </row>
    <row r="1101" spans="1:5" ht="13.5" x14ac:dyDescent="0.25">
      <c r="A1101" s="83">
        <v>40397</v>
      </c>
      <c r="B1101" s="83" t="s">
        <v>17674</v>
      </c>
      <c r="C1101" s="83" t="s">
        <v>182</v>
      </c>
      <c r="D1101" s="84">
        <v>117.63</v>
      </c>
    </row>
    <row r="1102" spans="1:5" ht="13.5" x14ac:dyDescent="0.25">
      <c r="A1102" s="83">
        <v>41221</v>
      </c>
      <c r="B1102" s="83" t="s">
        <v>17675</v>
      </c>
      <c r="C1102" s="83" t="s">
        <v>182</v>
      </c>
      <c r="D1102" s="84">
        <v>5.2</v>
      </c>
    </row>
    <row r="1103" spans="1:5" ht="13.5" x14ac:dyDescent="0.25">
      <c r="A1103" s="83">
        <v>41401</v>
      </c>
      <c r="B1103" s="83" t="s">
        <v>17676</v>
      </c>
      <c r="C1103" s="83" t="s">
        <v>182</v>
      </c>
      <c r="D1103" s="84">
        <v>12.61</v>
      </c>
    </row>
    <row r="1104" spans="1:5" ht="13.5" x14ac:dyDescent="0.25">
      <c r="A1104" s="83">
        <v>40714</v>
      </c>
      <c r="B1104" s="83" t="s">
        <v>17677</v>
      </c>
      <c r="C1104" s="83" t="s">
        <v>182</v>
      </c>
      <c r="D1104" s="84">
        <v>18.21</v>
      </c>
    </row>
    <row r="1105" spans="1:5" ht="13.5" x14ac:dyDescent="0.25">
      <c r="A1105" s="83">
        <v>40660</v>
      </c>
      <c r="B1105" s="83" t="s">
        <v>17678</v>
      </c>
      <c r="C1105" s="83" t="s">
        <v>199</v>
      </c>
      <c r="D1105" s="84">
        <v>77.16</v>
      </c>
    </row>
    <row r="1106" spans="1:5" ht="13.5" x14ac:dyDescent="0.25">
      <c r="A1106" s="83">
        <v>40661</v>
      </c>
      <c r="B1106" s="83" t="s">
        <v>17679</v>
      </c>
      <c r="C1106" s="83" t="s">
        <v>199</v>
      </c>
      <c r="D1106" s="84">
        <v>147.54</v>
      </c>
    </row>
    <row r="1107" spans="1:5" ht="13.5" x14ac:dyDescent="0.25">
      <c r="A1107" s="83">
        <v>40662</v>
      </c>
      <c r="B1107" s="83" t="s">
        <v>17680</v>
      </c>
      <c r="C1107" s="83" t="s">
        <v>199</v>
      </c>
      <c r="D1107" s="84">
        <v>82.64</v>
      </c>
    </row>
    <row r="1108" spans="1:5" ht="13.5" x14ac:dyDescent="0.25">
      <c r="A1108" s="83">
        <v>40663</v>
      </c>
      <c r="B1108" s="83" t="s">
        <v>17681</v>
      </c>
      <c r="C1108" s="83" t="s">
        <v>199</v>
      </c>
      <c r="D1108" s="84">
        <v>71.42</v>
      </c>
      <c r="E1108" s="85" t="s">
        <v>17124</v>
      </c>
    </row>
    <row r="1109" spans="1:5" ht="13.5" x14ac:dyDescent="0.25">
      <c r="A1109" s="83">
        <v>40659</v>
      </c>
      <c r="B1109" s="83" t="s">
        <v>17682</v>
      </c>
      <c r="C1109" s="83" t="s">
        <v>199</v>
      </c>
      <c r="D1109" s="84">
        <v>69.459999999999994</v>
      </c>
    </row>
    <row r="1110" spans="1:5" ht="13.5" x14ac:dyDescent="0.25">
      <c r="A1110" s="83">
        <v>41024</v>
      </c>
      <c r="B1110" s="83" t="s">
        <v>17683</v>
      </c>
      <c r="C1110" s="83" t="s">
        <v>199</v>
      </c>
      <c r="D1110" s="84">
        <v>27.21</v>
      </c>
    </row>
    <row r="1111" spans="1:5" ht="13.5" x14ac:dyDescent="0.25">
      <c r="A1111" s="83">
        <v>40657</v>
      </c>
      <c r="B1111" s="83" t="s">
        <v>17684</v>
      </c>
      <c r="C1111" s="83" t="s">
        <v>199</v>
      </c>
      <c r="D1111" s="84">
        <v>246.29</v>
      </c>
    </row>
    <row r="1112" spans="1:5" ht="13.5" x14ac:dyDescent="0.25">
      <c r="A1112" s="83">
        <v>41395</v>
      </c>
      <c r="B1112" s="83" t="s">
        <v>17685</v>
      </c>
      <c r="C1112" s="83" t="s">
        <v>182</v>
      </c>
      <c r="D1112" s="84">
        <v>977.07</v>
      </c>
      <c r="E1112" s="85" t="s">
        <v>17124</v>
      </c>
    </row>
    <row r="1113" spans="1:5" ht="13.5" x14ac:dyDescent="0.25">
      <c r="A1113" s="83">
        <v>41396</v>
      </c>
      <c r="B1113" s="83" t="s">
        <v>17686</v>
      </c>
      <c r="C1113" s="83" t="s">
        <v>182</v>
      </c>
      <c r="D1113" s="84">
        <v>1169.5899999999999</v>
      </c>
      <c r="E1113" s="85" t="s">
        <v>17124</v>
      </c>
    </row>
    <row r="1114" spans="1:5" ht="13.5" x14ac:dyDescent="0.25">
      <c r="A1114" s="83">
        <v>41397</v>
      </c>
      <c r="B1114" s="83" t="s">
        <v>17687</v>
      </c>
      <c r="C1114" s="83" t="s">
        <v>182</v>
      </c>
      <c r="D1114" s="84">
        <v>1137.92</v>
      </c>
      <c r="E1114" s="85" t="s">
        <v>17124</v>
      </c>
    </row>
    <row r="1115" spans="1:5" ht="13.5" x14ac:dyDescent="0.25">
      <c r="A1115" s="83">
        <v>41398</v>
      </c>
      <c r="B1115" s="83" t="s">
        <v>17688</v>
      </c>
      <c r="C1115" s="83" t="s">
        <v>182</v>
      </c>
      <c r="D1115" s="84">
        <v>1221.6500000000001</v>
      </c>
      <c r="E1115" s="85" t="s">
        <v>17124</v>
      </c>
    </row>
    <row r="1116" spans="1:5" ht="13.5" x14ac:dyDescent="0.25">
      <c r="A1116" s="83">
        <v>41399</v>
      </c>
      <c r="B1116" s="83" t="s">
        <v>17689</v>
      </c>
      <c r="C1116" s="83" t="s">
        <v>182</v>
      </c>
      <c r="D1116" s="84">
        <v>1232.8900000000001</v>
      </c>
      <c r="E1116" s="85" t="s">
        <v>17124</v>
      </c>
    </row>
    <row r="1117" spans="1:5" ht="13.5" x14ac:dyDescent="0.25">
      <c r="A1117" s="83">
        <v>40654</v>
      </c>
      <c r="B1117" s="83" t="s">
        <v>17690</v>
      </c>
      <c r="C1117" s="83" t="s">
        <v>16558</v>
      </c>
      <c r="D1117" s="84">
        <v>797.15</v>
      </c>
      <c r="E1117" s="85" t="s">
        <v>17124</v>
      </c>
    </row>
    <row r="1118" spans="1:5" ht="13.5" x14ac:dyDescent="0.25">
      <c r="A1118" s="83">
        <v>40653</v>
      </c>
      <c r="B1118" s="83" t="s">
        <v>17691</v>
      </c>
      <c r="C1118" s="83" t="s">
        <v>16558</v>
      </c>
      <c r="D1118" s="84">
        <v>875.49</v>
      </c>
      <c r="E1118" s="85" t="s">
        <v>17124</v>
      </c>
    </row>
    <row r="1119" spans="1:5" ht="13.5" x14ac:dyDescent="0.25">
      <c r="A1119" s="83">
        <v>41337</v>
      </c>
      <c r="B1119" s="83" t="s">
        <v>17692</v>
      </c>
      <c r="C1119" s="83" t="s">
        <v>16558</v>
      </c>
      <c r="D1119" s="84">
        <v>393.98</v>
      </c>
      <c r="E1119" s="85" t="s">
        <v>17124</v>
      </c>
    </row>
    <row r="1120" spans="1:5" ht="13.5" x14ac:dyDescent="0.25">
      <c r="A1120" s="83">
        <v>40719</v>
      </c>
      <c r="B1120" s="83" t="s">
        <v>17693</v>
      </c>
      <c r="C1120" s="83" t="s">
        <v>221</v>
      </c>
      <c r="D1120" s="84">
        <v>100.88</v>
      </c>
    </row>
    <row r="1121" spans="1:5" ht="13.5" x14ac:dyDescent="0.25">
      <c r="A1121" s="83">
        <v>41019</v>
      </c>
      <c r="B1121" s="83" t="s">
        <v>17694</v>
      </c>
      <c r="C1121" s="83" t="s">
        <v>199</v>
      </c>
      <c r="D1121" s="84">
        <v>1012.16</v>
      </c>
    </row>
    <row r="1122" spans="1:5" ht="13.5" x14ac:dyDescent="0.25">
      <c r="A1122" s="83">
        <v>40557</v>
      </c>
      <c r="B1122" s="83" t="s">
        <v>17695</v>
      </c>
      <c r="C1122" s="83" t="s">
        <v>16558</v>
      </c>
      <c r="D1122" s="84">
        <v>129.19</v>
      </c>
      <c r="E1122" s="85" t="s">
        <v>17124</v>
      </c>
    </row>
    <row r="1123" spans="1:5" ht="13.5" x14ac:dyDescent="0.25">
      <c r="A1123" s="83">
        <v>40391</v>
      </c>
      <c r="B1123" s="83" t="s">
        <v>17696</v>
      </c>
      <c r="C1123" s="83" t="s">
        <v>182</v>
      </c>
      <c r="D1123" s="84">
        <v>5.68</v>
      </c>
    </row>
    <row r="1124" spans="1:5" ht="13.5" x14ac:dyDescent="0.25">
      <c r="A1124" s="83">
        <v>40380</v>
      </c>
      <c r="B1124" s="83" t="s">
        <v>17697</v>
      </c>
      <c r="C1124" s="83" t="s">
        <v>182</v>
      </c>
      <c r="D1124" s="84">
        <v>68.14</v>
      </c>
    </row>
    <row r="1125" spans="1:5" ht="13.5" x14ac:dyDescent="0.25">
      <c r="A1125" s="83">
        <v>40399</v>
      </c>
      <c r="B1125" s="83" t="s">
        <v>17698</v>
      </c>
      <c r="C1125" s="83" t="s">
        <v>182</v>
      </c>
      <c r="D1125" s="84">
        <v>289.98</v>
      </c>
    </row>
    <row r="1126" spans="1:5" ht="13.5" x14ac:dyDescent="0.25">
      <c r="A1126" s="83">
        <v>41028</v>
      </c>
      <c r="B1126" s="83" t="s">
        <v>17699</v>
      </c>
      <c r="C1126" s="83" t="s">
        <v>182</v>
      </c>
      <c r="D1126" s="84">
        <v>5.1100000000000003</v>
      </c>
    </row>
    <row r="1127" spans="1:5" ht="13.5" x14ac:dyDescent="0.25">
      <c r="A1127" s="83">
        <v>41167</v>
      </c>
      <c r="B1127" s="83" t="s">
        <v>17700</v>
      </c>
      <c r="C1127" s="83" t="s">
        <v>16558</v>
      </c>
      <c r="D1127" s="84">
        <v>3481.58</v>
      </c>
    </row>
    <row r="1128" spans="1:5" ht="13.5" x14ac:dyDescent="0.25">
      <c r="A1128" s="83">
        <v>41168</v>
      </c>
      <c r="B1128" s="83" t="s">
        <v>17701</v>
      </c>
      <c r="C1128" s="83" t="s">
        <v>16558</v>
      </c>
      <c r="D1128" s="84">
        <v>4028.05</v>
      </c>
    </row>
    <row r="1129" spans="1:5" ht="13.5" x14ac:dyDescent="0.25">
      <c r="A1129" s="83">
        <v>40570</v>
      </c>
      <c r="B1129" s="83" t="s">
        <v>17702</v>
      </c>
      <c r="C1129" s="83" t="s">
        <v>16558</v>
      </c>
      <c r="D1129" s="84">
        <v>15241.78</v>
      </c>
      <c r="E1129" s="85" t="s">
        <v>17124</v>
      </c>
    </row>
    <row r="1130" spans="1:5" ht="13.5" x14ac:dyDescent="0.25">
      <c r="A1130" s="83">
        <v>41115</v>
      </c>
      <c r="B1130" s="83" t="s">
        <v>17703</v>
      </c>
      <c r="C1130" s="83" t="s">
        <v>16558</v>
      </c>
      <c r="D1130" s="84">
        <v>2008.25</v>
      </c>
    </row>
    <row r="1131" spans="1:5" ht="13.5" x14ac:dyDescent="0.25">
      <c r="A1131" s="83">
        <v>41116</v>
      </c>
      <c r="B1131" s="83" t="s">
        <v>17704</v>
      </c>
      <c r="C1131" s="83" t="s">
        <v>16558</v>
      </c>
      <c r="D1131" s="84">
        <v>2580.4899999999998</v>
      </c>
    </row>
    <row r="1132" spans="1:5" ht="13.5" x14ac:dyDescent="0.25">
      <c r="A1132" s="83">
        <v>41117</v>
      </c>
      <c r="B1132" s="83" t="s">
        <v>17705</v>
      </c>
      <c r="C1132" s="83" t="s">
        <v>16558</v>
      </c>
      <c r="D1132" s="84">
        <v>3161.24</v>
      </c>
    </row>
    <row r="1133" spans="1:5" ht="13.5" x14ac:dyDescent="0.25">
      <c r="A1133" s="83">
        <v>40572</v>
      </c>
      <c r="B1133" s="83" t="s">
        <v>17706</v>
      </c>
      <c r="C1133" s="83" t="s">
        <v>16558</v>
      </c>
      <c r="D1133" s="84">
        <v>24910.87</v>
      </c>
      <c r="E1133" s="85" t="s">
        <v>17124</v>
      </c>
    </row>
    <row r="1134" spans="1:5" ht="13.5" x14ac:dyDescent="0.25">
      <c r="A1134" s="83">
        <v>40553</v>
      </c>
      <c r="B1134" s="83" t="s">
        <v>17707</v>
      </c>
      <c r="C1134" s="83" t="s">
        <v>16558</v>
      </c>
      <c r="D1134" s="84">
        <v>5135.13</v>
      </c>
      <c r="E1134" s="85" t="s">
        <v>17124</v>
      </c>
    </row>
    <row r="1135" spans="1:5" ht="13.5" x14ac:dyDescent="0.25">
      <c r="A1135" s="83">
        <v>40554</v>
      </c>
      <c r="B1135" s="83" t="s">
        <v>17708</v>
      </c>
      <c r="C1135" s="83" t="s">
        <v>16558</v>
      </c>
      <c r="D1135" s="84">
        <v>5680.58</v>
      </c>
      <c r="E1135" s="85" t="s">
        <v>17124</v>
      </c>
    </row>
    <row r="1136" spans="1:5" ht="13.5" x14ac:dyDescent="0.25">
      <c r="A1136" s="83">
        <v>40555</v>
      </c>
      <c r="B1136" s="83" t="s">
        <v>17709</v>
      </c>
      <c r="C1136" s="83" t="s">
        <v>16558</v>
      </c>
      <c r="D1136" s="84">
        <v>6226.01</v>
      </c>
      <c r="E1136" s="85" t="s">
        <v>17124</v>
      </c>
    </row>
    <row r="1137" spans="1:5" ht="13.5" x14ac:dyDescent="0.25">
      <c r="A1137" s="83">
        <v>40556</v>
      </c>
      <c r="B1137" s="83" t="s">
        <v>17710</v>
      </c>
      <c r="C1137" s="83" t="s">
        <v>16558</v>
      </c>
      <c r="D1137" s="84">
        <v>6771.46</v>
      </c>
      <c r="E1137" s="85" t="s">
        <v>17124</v>
      </c>
    </row>
    <row r="1138" spans="1:5" ht="13.5" x14ac:dyDescent="0.25">
      <c r="A1138" s="83">
        <v>41086</v>
      </c>
      <c r="B1138" s="83" t="s">
        <v>17711</v>
      </c>
      <c r="C1138" s="83" t="s">
        <v>182</v>
      </c>
      <c r="D1138" s="84">
        <v>13.09</v>
      </c>
    </row>
    <row r="1139" spans="1:5" ht="13.5" x14ac:dyDescent="0.25">
      <c r="A1139" s="83">
        <v>41021</v>
      </c>
      <c r="B1139" s="83" t="s">
        <v>17712</v>
      </c>
      <c r="C1139" s="83" t="s">
        <v>182</v>
      </c>
      <c r="D1139" s="84">
        <v>10.5</v>
      </c>
    </row>
    <row r="1140" spans="1:5" ht="13.5" x14ac:dyDescent="0.25">
      <c r="A1140" s="83">
        <v>40304</v>
      </c>
      <c r="B1140" s="83" t="s">
        <v>17713</v>
      </c>
      <c r="C1140" s="83" t="s">
        <v>221</v>
      </c>
      <c r="D1140" s="84">
        <v>70.73</v>
      </c>
      <c r="E1140" s="85" t="s">
        <v>17124</v>
      </c>
    </row>
    <row r="1141" spans="1:5" ht="13.5" x14ac:dyDescent="0.25">
      <c r="A1141" s="83">
        <v>40302</v>
      </c>
      <c r="B1141" s="83" t="s">
        <v>17714</v>
      </c>
      <c r="C1141" s="83" t="s">
        <v>221</v>
      </c>
      <c r="D1141" s="84">
        <v>83.3</v>
      </c>
    </row>
    <row r="1142" spans="1:5" ht="13.5" x14ac:dyDescent="0.25">
      <c r="A1142" s="83">
        <v>40301</v>
      </c>
      <c r="B1142" s="83" t="s">
        <v>17715</v>
      </c>
      <c r="C1142" s="83" t="s">
        <v>221</v>
      </c>
      <c r="D1142" s="84">
        <v>120.8</v>
      </c>
    </row>
    <row r="1143" spans="1:5" ht="13.5" x14ac:dyDescent="0.25">
      <c r="A1143" s="83">
        <v>40303</v>
      </c>
      <c r="B1143" s="83" t="s">
        <v>17716</v>
      </c>
      <c r="C1143" s="83" t="s">
        <v>221</v>
      </c>
      <c r="D1143" s="84">
        <v>52.69</v>
      </c>
    </row>
    <row r="1144" spans="1:5" ht="13.5" x14ac:dyDescent="0.25">
      <c r="A1144" s="83">
        <v>40559</v>
      </c>
      <c r="B1144" s="83" t="s">
        <v>17717</v>
      </c>
      <c r="C1144" s="83" t="s">
        <v>16558</v>
      </c>
      <c r="D1144" s="84">
        <v>1118.2</v>
      </c>
      <c r="E1144" s="85" t="s">
        <v>17124</v>
      </c>
    </row>
    <row r="1145" spans="1:5" ht="13.5" x14ac:dyDescent="0.25">
      <c r="A1145" s="83">
        <v>41224</v>
      </c>
      <c r="B1145" s="83" t="s">
        <v>17718</v>
      </c>
      <c r="C1145" s="83" t="s">
        <v>199</v>
      </c>
      <c r="D1145" s="84">
        <v>24.76</v>
      </c>
    </row>
    <row r="1146" spans="1:5" ht="13.5" x14ac:dyDescent="0.25">
      <c r="A1146" s="83">
        <v>41225</v>
      </c>
      <c r="B1146" s="83" t="s">
        <v>17719</v>
      </c>
      <c r="C1146" s="83" t="s">
        <v>199</v>
      </c>
      <c r="D1146" s="84">
        <v>29.59</v>
      </c>
    </row>
    <row r="1147" spans="1:5" ht="13.5" x14ac:dyDescent="0.25">
      <c r="A1147" s="83">
        <v>41226</v>
      </c>
      <c r="B1147" s="83" t="s">
        <v>17720</v>
      </c>
      <c r="C1147" s="83" t="s">
        <v>199</v>
      </c>
      <c r="D1147" s="84">
        <v>37.14</v>
      </c>
    </row>
    <row r="1148" spans="1:5" ht="13.5" x14ac:dyDescent="0.25">
      <c r="A1148" s="83">
        <v>41060</v>
      </c>
      <c r="B1148" s="83" t="s">
        <v>17721</v>
      </c>
      <c r="C1148" s="83" t="s">
        <v>199</v>
      </c>
      <c r="D1148" s="84">
        <v>119.5</v>
      </c>
    </row>
    <row r="1149" spans="1:5" ht="13.5" x14ac:dyDescent="0.25">
      <c r="A1149" s="83">
        <v>41059</v>
      </c>
      <c r="B1149" s="83" t="s">
        <v>17722</v>
      </c>
      <c r="C1149" s="83" t="s">
        <v>199</v>
      </c>
      <c r="D1149" s="84">
        <v>173.9</v>
      </c>
    </row>
    <row r="1150" spans="1:5" ht="13.5" x14ac:dyDescent="0.25">
      <c r="A1150" s="83">
        <v>40567</v>
      </c>
      <c r="B1150" s="83" t="s">
        <v>17723</v>
      </c>
      <c r="C1150" s="83" t="s">
        <v>199</v>
      </c>
      <c r="D1150" s="84">
        <v>103.08</v>
      </c>
    </row>
    <row r="1151" spans="1:5" ht="13.5" x14ac:dyDescent="0.25">
      <c r="A1151" s="83">
        <v>40747</v>
      </c>
      <c r="B1151" s="83" t="s">
        <v>17724</v>
      </c>
      <c r="C1151" s="83" t="s">
        <v>199</v>
      </c>
      <c r="D1151" s="84">
        <v>166.85</v>
      </c>
    </row>
    <row r="1152" spans="1:5" ht="13.5" x14ac:dyDescent="0.25">
      <c r="A1152" s="83">
        <v>40727</v>
      </c>
      <c r="B1152" s="83" t="s">
        <v>17725</v>
      </c>
      <c r="C1152" s="83" t="s">
        <v>221</v>
      </c>
      <c r="D1152" s="84">
        <v>370.53</v>
      </c>
      <c r="E1152" s="85" t="s">
        <v>17124</v>
      </c>
    </row>
    <row r="1153" spans="1:5" ht="13.5" x14ac:dyDescent="0.25">
      <c r="A1153" s="83">
        <v>41264</v>
      </c>
      <c r="B1153" s="83" t="s">
        <v>17726</v>
      </c>
      <c r="C1153" s="83" t="s">
        <v>221</v>
      </c>
      <c r="D1153" s="84">
        <v>539.35</v>
      </c>
      <c r="E1153" s="85" t="s">
        <v>17124</v>
      </c>
    </row>
    <row r="1154" spans="1:5" ht="13.5" x14ac:dyDescent="0.25">
      <c r="A1154" s="83">
        <v>41239</v>
      </c>
      <c r="B1154" s="83" t="s">
        <v>17727</v>
      </c>
      <c r="C1154" s="83" t="s">
        <v>221</v>
      </c>
      <c r="D1154" s="84">
        <v>121</v>
      </c>
    </row>
    <row r="1155" spans="1:5" ht="13.5" x14ac:dyDescent="0.25">
      <c r="A1155" s="83">
        <v>40688</v>
      </c>
      <c r="B1155" s="83" t="s">
        <v>17728</v>
      </c>
      <c r="C1155" s="83" t="s">
        <v>16558</v>
      </c>
      <c r="D1155" s="84">
        <v>406.3</v>
      </c>
    </row>
    <row r="1156" spans="1:5" ht="13.5" x14ac:dyDescent="0.25">
      <c r="A1156" s="83">
        <v>40690</v>
      </c>
      <c r="B1156" s="83" t="s">
        <v>17729</v>
      </c>
      <c r="C1156" s="83" t="s">
        <v>16558</v>
      </c>
      <c r="D1156" s="84">
        <v>1806.26</v>
      </c>
    </row>
    <row r="1157" spans="1:5" ht="13.5" x14ac:dyDescent="0.25">
      <c r="A1157" s="83">
        <v>40691</v>
      </c>
      <c r="B1157" s="83" t="s">
        <v>17730</v>
      </c>
      <c r="C1157" s="83" t="s">
        <v>16558</v>
      </c>
      <c r="D1157" s="84">
        <v>2158.11</v>
      </c>
    </row>
    <row r="1158" spans="1:5" ht="13.5" x14ac:dyDescent="0.25">
      <c r="A1158" s="83">
        <v>40689</v>
      </c>
      <c r="B1158" s="83" t="s">
        <v>17731</v>
      </c>
      <c r="C1158" s="83" t="s">
        <v>16558</v>
      </c>
      <c r="D1158" s="84">
        <v>951.9</v>
      </c>
    </row>
    <row r="1159" spans="1:5" ht="13.5" x14ac:dyDescent="0.25">
      <c r="A1159" s="83">
        <v>40666</v>
      </c>
      <c r="B1159" s="83" t="s">
        <v>17732</v>
      </c>
      <c r="C1159" s="83" t="s">
        <v>199</v>
      </c>
      <c r="D1159" s="84">
        <v>106.46</v>
      </c>
    </row>
    <row r="1160" spans="1:5" ht="13.5" x14ac:dyDescent="0.25">
      <c r="A1160" s="83">
        <v>40667</v>
      </c>
      <c r="B1160" s="83" t="s">
        <v>17733</v>
      </c>
      <c r="C1160" s="83" t="s">
        <v>199</v>
      </c>
      <c r="D1160" s="84">
        <v>111.32</v>
      </c>
    </row>
    <row r="1161" spans="1:5" ht="13.5" x14ac:dyDescent="0.25">
      <c r="A1161" s="83">
        <v>41180</v>
      </c>
      <c r="B1161" s="83" t="s">
        <v>17734</v>
      </c>
      <c r="C1161" s="83" t="s">
        <v>199</v>
      </c>
      <c r="D1161" s="84">
        <v>98.8</v>
      </c>
      <c r="E1161" s="85" t="s">
        <v>17124</v>
      </c>
    </row>
    <row r="1162" spans="1:5" ht="13.5" x14ac:dyDescent="0.25">
      <c r="A1162" s="83">
        <v>40668</v>
      </c>
      <c r="B1162" s="83" t="s">
        <v>17735</v>
      </c>
      <c r="C1162" s="83" t="s">
        <v>199</v>
      </c>
      <c r="D1162" s="84">
        <v>128.63</v>
      </c>
    </row>
    <row r="1163" spans="1:5" ht="13.5" x14ac:dyDescent="0.25">
      <c r="A1163" s="83">
        <v>40982</v>
      </c>
      <c r="B1163" s="83" t="s">
        <v>17736</v>
      </c>
      <c r="C1163" s="83" t="s">
        <v>199</v>
      </c>
      <c r="D1163" s="84">
        <v>246.83</v>
      </c>
    </row>
    <row r="1164" spans="1:5" ht="13.5" x14ac:dyDescent="0.25">
      <c r="A1164" s="83">
        <v>41336</v>
      </c>
      <c r="B1164" s="83" t="s">
        <v>17737</v>
      </c>
      <c r="C1164" s="83" t="s">
        <v>199</v>
      </c>
      <c r="D1164" s="84">
        <v>129.46</v>
      </c>
      <c r="E1164" s="85" t="s">
        <v>17124</v>
      </c>
    </row>
    <row r="1165" spans="1:5" ht="13.5" x14ac:dyDescent="0.25">
      <c r="A1165" s="83">
        <v>40669</v>
      </c>
      <c r="B1165" s="83" t="s">
        <v>17738</v>
      </c>
      <c r="C1165" s="83" t="s">
        <v>199</v>
      </c>
      <c r="D1165" s="84">
        <v>104.55</v>
      </c>
    </row>
    <row r="1166" spans="1:5" ht="13.5" x14ac:dyDescent="0.25">
      <c r="A1166" s="83">
        <v>40670</v>
      </c>
      <c r="B1166" s="83" t="s">
        <v>17739</v>
      </c>
      <c r="C1166" s="83" t="s">
        <v>199</v>
      </c>
      <c r="D1166" s="84">
        <v>77.91</v>
      </c>
    </row>
    <row r="1167" spans="1:5" ht="13.5" x14ac:dyDescent="0.25">
      <c r="A1167" s="83">
        <v>40560</v>
      </c>
      <c r="B1167" s="83" t="s">
        <v>17740</v>
      </c>
      <c r="C1167" s="83" t="s">
        <v>16558</v>
      </c>
      <c r="D1167" s="84">
        <v>319.64999999999998</v>
      </c>
      <c r="E1167" s="85" t="s">
        <v>17124</v>
      </c>
    </row>
    <row r="1168" spans="1:5" ht="13.5" x14ac:dyDescent="0.25">
      <c r="A1168" s="83">
        <v>40558</v>
      </c>
      <c r="B1168" s="83" t="s">
        <v>17741</v>
      </c>
      <c r="C1168" s="83" t="s">
        <v>16558</v>
      </c>
      <c r="D1168" s="84">
        <v>705.24</v>
      </c>
      <c r="E1168" s="85" t="s">
        <v>17124</v>
      </c>
    </row>
    <row r="1169" spans="1:5" ht="13.5" x14ac:dyDescent="0.25">
      <c r="A1169" s="83">
        <v>41029</v>
      </c>
      <c r="B1169" s="83" t="s">
        <v>17742</v>
      </c>
      <c r="C1169" s="83" t="s">
        <v>182</v>
      </c>
      <c r="D1169" s="84">
        <v>65.37</v>
      </c>
    </row>
    <row r="1170" spans="1:5" ht="13.5" x14ac:dyDescent="0.25">
      <c r="A1170" s="83">
        <v>41040</v>
      </c>
      <c r="B1170" s="83" t="s">
        <v>17743</v>
      </c>
      <c r="C1170" s="83" t="s">
        <v>182</v>
      </c>
      <c r="D1170" s="84">
        <v>56.2</v>
      </c>
    </row>
    <row r="1171" spans="1:5" ht="13.5" x14ac:dyDescent="0.25">
      <c r="A1171" s="83">
        <v>42658</v>
      </c>
      <c r="B1171" s="83" t="s">
        <v>17744</v>
      </c>
      <c r="C1171" s="83" t="s">
        <v>182</v>
      </c>
      <c r="D1171" s="84">
        <v>89.54</v>
      </c>
    </row>
    <row r="1172" spans="1:5" ht="13.5" x14ac:dyDescent="0.25">
      <c r="A1172" s="83">
        <v>40655</v>
      </c>
      <c r="B1172" s="83" t="s">
        <v>17745</v>
      </c>
      <c r="C1172" s="83" t="s">
        <v>16558</v>
      </c>
      <c r="D1172" s="84">
        <v>454.23</v>
      </c>
      <c r="E1172" s="85" t="s">
        <v>17124</v>
      </c>
    </row>
    <row r="1173" spans="1:5" ht="13.5" x14ac:dyDescent="0.25">
      <c r="A1173" s="83">
        <v>41092</v>
      </c>
      <c r="B1173" s="83" t="s">
        <v>17746</v>
      </c>
      <c r="C1173" s="83" t="s">
        <v>17747</v>
      </c>
      <c r="D1173" s="84">
        <v>29.76</v>
      </c>
    </row>
    <row r="1174" spans="1:5" ht="13.5" x14ac:dyDescent="0.25">
      <c r="A1174" s="83">
        <v>41091</v>
      </c>
      <c r="B1174" s="83" t="s">
        <v>17748</v>
      </c>
      <c r="C1174" s="83" t="s">
        <v>17747</v>
      </c>
      <c r="D1174" s="84">
        <v>40.270000000000003</v>
      </c>
    </row>
    <row r="1175" spans="1:5" ht="13.5" x14ac:dyDescent="0.25">
      <c r="A1175" s="83">
        <v>40706</v>
      </c>
      <c r="B1175" s="83" t="s">
        <v>17749</v>
      </c>
      <c r="C1175" s="83" t="s">
        <v>199</v>
      </c>
      <c r="D1175" s="84">
        <v>429.22</v>
      </c>
      <c r="E1175" s="85" t="s">
        <v>17124</v>
      </c>
    </row>
    <row r="1176" spans="1:5" ht="13.5" x14ac:dyDescent="0.25">
      <c r="A1176" s="83">
        <v>40651</v>
      </c>
      <c r="B1176" s="83" t="s">
        <v>17750</v>
      </c>
      <c r="C1176" s="83" t="s">
        <v>199</v>
      </c>
      <c r="D1176" s="84">
        <v>590.32000000000005</v>
      </c>
      <c r="E1176" s="85" t="s">
        <v>17124</v>
      </c>
    </row>
    <row r="1177" spans="1:5" ht="13.5" x14ac:dyDescent="0.25">
      <c r="A1177" s="83">
        <v>41122</v>
      </c>
      <c r="B1177" s="83" t="s">
        <v>17751</v>
      </c>
      <c r="C1177" s="83" t="s">
        <v>199</v>
      </c>
      <c r="D1177" s="84">
        <v>32.880000000000003</v>
      </c>
    </row>
    <row r="1178" spans="1:5" ht="13.5" x14ac:dyDescent="0.25">
      <c r="A1178" s="83">
        <v>41123</v>
      </c>
      <c r="B1178" s="83" t="s">
        <v>17752</v>
      </c>
      <c r="C1178" s="83" t="s">
        <v>199</v>
      </c>
      <c r="D1178" s="84">
        <v>84.16</v>
      </c>
    </row>
    <row r="1179" spans="1:5" ht="13.5" x14ac:dyDescent="0.25">
      <c r="A1179" s="83">
        <v>41125</v>
      </c>
      <c r="B1179" s="83" t="s">
        <v>17753</v>
      </c>
      <c r="C1179" s="83" t="s">
        <v>199</v>
      </c>
      <c r="D1179" s="84">
        <v>73.28</v>
      </c>
    </row>
    <row r="1180" spans="1:5" ht="13.5" x14ac:dyDescent="0.25">
      <c r="A1180" s="83">
        <v>41119</v>
      </c>
      <c r="B1180" s="83" t="s">
        <v>17754</v>
      </c>
      <c r="C1180" s="83" t="s">
        <v>199</v>
      </c>
      <c r="D1180" s="84">
        <v>12.89</v>
      </c>
    </row>
    <row r="1181" spans="1:5" ht="13.5" x14ac:dyDescent="0.25">
      <c r="A1181" s="83">
        <v>41114</v>
      </c>
      <c r="B1181" s="83" t="s">
        <v>17755</v>
      </c>
      <c r="C1181" s="83" t="s">
        <v>199</v>
      </c>
      <c r="D1181" s="84">
        <v>15.8</v>
      </c>
    </row>
    <row r="1182" spans="1:5" ht="13.5" x14ac:dyDescent="0.25">
      <c r="A1182" s="83">
        <v>40707</v>
      </c>
      <c r="B1182" s="83" t="s">
        <v>17756</v>
      </c>
      <c r="C1182" s="83" t="s">
        <v>199</v>
      </c>
      <c r="D1182" s="84">
        <v>275.69</v>
      </c>
      <c r="E1182" s="85" t="s">
        <v>17124</v>
      </c>
    </row>
    <row r="1183" spans="1:5" ht="13.5" x14ac:dyDescent="0.25">
      <c r="A1183" s="83">
        <v>41118</v>
      </c>
      <c r="B1183" s="83" t="s">
        <v>17757</v>
      </c>
      <c r="C1183" s="83" t="s">
        <v>199</v>
      </c>
      <c r="D1183" s="84">
        <v>23.29</v>
      </c>
    </row>
    <row r="1184" spans="1:5" ht="13.5" x14ac:dyDescent="0.25">
      <c r="A1184" s="83">
        <v>40702</v>
      </c>
      <c r="B1184" s="83" t="s">
        <v>17758</v>
      </c>
      <c r="C1184" s="83" t="s">
        <v>221</v>
      </c>
      <c r="D1184" s="84">
        <v>444.24</v>
      </c>
      <c r="E1184" s="85" t="s">
        <v>17124</v>
      </c>
    </row>
    <row r="1185" spans="1:5" ht="13.5" x14ac:dyDescent="0.25">
      <c r="A1185" s="83">
        <v>40701</v>
      </c>
      <c r="B1185" s="83" t="s">
        <v>17759</v>
      </c>
      <c r="C1185" s="83" t="s">
        <v>221</v>
      </c>
      <c r="D1185" s="84">
        <v>212.04</v>
      </c>
      <c r="E1185" s="85" t="s">
        <v>17124</v>
      </c>
    </row>
    <row r="1186" spans="1:5" ht="13.5" x14ac:dyDescent="0.25">
      <c r="A1186" s="83">
        <v>40698</v>
      </c>
      <c r="B1186" s="83" t="s">
        <v>17760</v>
      </c>
      <c r="C1186" s="83" t="s">
        <v>199</v>
      </c>
      <c r="D1186" s="84">
        <v>114.94</v>
      </c>
      <c r="E1186" s="85" t="s">
        <v>17124</v>
      </c>
    </row>
    <row r="1187" spans="1:5" ht="13.5" x14ac:dyDescent="0.25">
      <c r="A1187" s="83">
        <v>40700</v>
      </c>
      <c r="B1187" s="83" t="s">
        <v>17761</v>
      </c>
      <c r="C1187" s="83" t="s">
        <v>199</v>
      </c>
      <c r="D1187" s="84">
        <v>112.48</v>
      </c>
      <c r="E1187" s="85" t="s">
        <v>17124</v>
      </c>
    </row>
    <row r="1188" spans="1:5" ht="13.5" x14ac:dyDescent="0.25">
      <c r="A1188" s="83">
        <v>40696</v>
      </c>
      <c r="B1188" s="83" t="s">
        <v>17762</v>
      </c>
      <c r="C1188" s="83" t="s">
        <v>199</v>
      </c>
      <c r="D1188" s="84">
        <v>221.53</v>
      </c>
      <c r="E1188" s="85" t="s">
        <v>17124</v>
      </c>
    </row>
    <row r="1189" spans="1:5" ht="13.5" x14ac:dyDescent="0.25">
      <c r="A1189" s="83">
        <v>40695</v>
      </c>
      <c r="B1189" s="83" t="s">
        <v>17763</v>
      </c>
      <c r="C1189" s="83" t="s">
        <v>199</v>
      </c>
      <c r="D1189" s="84">
        <v>82.14</v>
      </c>
    </row>
    <row r="1190" spans="1:5" ht="13.5" x14ac:dyDescent="0.25">
      <c r="A1190" s="83">
        <v>40692</v>
      </c>
      <c r="B1190" s="83" t="s">
        <v>17764</v>
      </c>
      <c r="C1190" s="83" t="s">
        <v>199</v>
      </c>
      <c r="D1190" s="84">
        <v>4.57</v>
      </c>
    </row>
    <row r="1191" spans="1:5" ht="13.5" x14ac:dyDescent="0.25">
      <c r="A1191" s="83">
        <v>40697</v>
      </c>
      <c r="B1191" s="83" t="s">
        <v>17765</v>
      </c>
      <c r="C1191" s="83" t="s">
        <v>199</v>
      </c>
      <c r="D1191" s="84">
        <v>112.54</v>
      </c>
      <c r="E1191" s="85" t="s">
        <v>17124</v>
      </c>
    </row>
    <row r="1192" spans="1:5" ht="13.5" x14ac:dyDescent="0.25">
      <c r="A1192" s="83">
        <v>40699</v>
      </c>
      <c r="B1192" s="83" t="s">
        <v>17766</v>
      </c>
      <c r="C1192" s="83" t="s">
        <v>199</v>
      </c>
      <c r="D1192" s="84">
        <v>266.77</v>
      </c>
      <c r="E1192" s="85" t="s">
        <v>17124</v>
      </c>
    </row>
    <row r="1193" spans="1:5" ht="13.5" x14ac:dyDescent="0.25">
      <c r="A1193" s="83">
        <v>40693</v>
      </c>
      <c r="B1193" s="83" t="s">
        <v>17767</v>
      </c>
      <c r="C1193" s="83" t="s">
        <v>199</v>
      </c>
      <c r="D1193" s="84">
        <v>44.46</v>
      </c>
    </row>
    <row r="1194" spans="1:5" ht="13.5" x14ac:dyDescent="0.25">
      <c r="A1194" s="83">
        <v>40694</v>
      </c>
      <c r="B1194" s="83" t="s">
        <v>17768</v>
      </c>
      <c r="C1194" s="83" t="s">
        <v>199</v>
      </c>
      <c r="D1194" s="84">
        <v>93.25</v>
      </c>
      <c r="E1194" s="85" t="s">
        <v>17124</v>
      </c>
    </row>
    <row r="1195" spans="1:5" ht="13.5" x14ac:dyDescent="0.25">
      <c r="A1195" s="83">
        <v>40972</v>
      </c>
      <c r="B1195" s="83" t="s">
        <v>17769</v>
      </c>
      <c r="C1195" s="83" t="s">
        <v>6</v>
      </c>
      <c r="D1195" s="84">
        <v>0</v>
      </c>
    </row>
    <row r="1196" spans="1:5" ht="13.5" x14ac:dyDescent="0.25">
      <c r="A1196" s="83">
        <v>41405</v>
      </c>
      <c r="B1196" s="83" t="s">
        <v>17770</v>
      </c>
      <c r="C1196" s="83" t="s">
        <v>227</v>
      </c>
      <c r="D1196" s="84">
        <v>6148.02</v>
      </c>
    </row>
    <row r="1197" spans="1:5" ht="13.5" x14ac:dyDescent="0.25">
      <c r="A1197" s="83">
        <v>41360</v>
      </c>
      <c r="B1197" s="83" t="s">
        <v>17771</v>
      </c>
      <c r="C1197" s="83" t="s">
        <v>227</v>
      </c>
      <c r="D1197" s="84">
        <v>4776.46</v>
      </c>
    </row>
    <row r="1198" spans="1:5" ht="13.5" x14ac:dyDescent="0.25">
      <c r="A1198" s="83">
        <v>40968</v>
      </c>
      <c r="B1198" s="83" t="s">
        <v>17772</v>
      </c>
      <c r="C1198" s="83" t="s">
        <v>227</v>
      </c>
      <c r="D1198" s="84">
        <v>6488.84</v>
      </c>
    </row>
    <row r="1199" spans="1:5" ht="13.5" x14ac:dyDescent="0.25">
      <c r="A1199" s="83">
        <v>40976</v>
      </c>
      <c r="B1199" s="83" t="s">
        <v>17773</v>
      </c>
      <c r="C1199" s="83" t="s">
        <v>227</v>
      </c>
      <c r="D1199" s="84">
        <v>68420</v>
      </c>
    </row>
    <row r="1200" spans="1:5" ht="13.5" x14ac:dyDescent="0.25">
      <c r="A1200" s="83">
        <v>101196</v>
      </c>
      <c r="B1200" s="83" t="s">
        <v>17774</v>
      </c>
      <c r="C1200" s="83" t="s">
        <v>227</v>
      </c>
      <c r="D1200" s="84">
        <v>3317.45</v>
      </c>
    </row>
    <row r="1201" spans="1:4" ht="13.5" x14ac:dyDescent="0.25">
      <c r="A1201" s="83">
        <v>42545</v>
      </c>
      <c r="B1201" s="83" t="s">
        <v>17775</v>
      </c>
      <c r="C1201" s="83" t="s">
        <v>227</v>
      </c>
      <c r="D1201" s="84">
        <v>4264.3999999999996</v>
      </c>
    </row>
    <row r="1202" spans="1:4" ht="13.5" x14ac:dyDescent="0.25">
      <c r="A1202" s="83">
        <v>40974</v>
      </c>
      <c r="B1202" s="83" t="s">
        <v>17776</v>
      </c>
      <c r="C1202" s="83" t="s">
        <v>227</v>
      </c>
      <c r="D1202" s="84">
        <v>3795.19</v>
      </c>
    </row>
    <row r="1203" spans="1:4" ht="13.5" x14ac:dyDescent="0.25">
      <c r="A1203" s="83">
        <v>40978</v>
      </c>
      <c r="B1203" s="83" t="s">
        <v>17777</v>
      </c>
      <c r="C1203" s="83" t="s">
        <v>227</v>
      </c>
      <c r="D1203" s="84">
        <v>4653.13</v>
      </c>
    </row>
    <row r="1204" spans="1:4" ht="13.5" x14ac:dyDescent="0.25">
      <c r="A1204" s="83">
        <v>40975</v>
      </c>
      <c r="B1204" s="83" t="s">
        <v>17778</v>
      </c>
      <c r="C1204" s="83" t="s">
        <v>227</v>
      </c>
      <c r="D1204" s="84">
        <v>3359.15</v>
      </c>
    </row>
    <row r="1205" spans="1:4" ht="13.5" x14ac:dyDescent="0.25">
      <c r="A1205" s="83">
        <v>40969</v>
      </c>
      <c r="B1205" s="83" t="s">
        <v>17779</v>
      </c>
      <c r="C1205" s="83" t="s">
        <v>227</v>
      </c>
      <c r="D1205" s="84">
        <v>4242.01</v>
      </c>
    </row>
    <row r="1206" spans="1:4" ht="13.5" x14ac:dyDescent="0.25">
      <c r="A1206" s="83">
        <v>40971</v>
      </c>
      <c r="B1206" s="83" t="s">
        <v>17780</v>
      </c>
      <c r="C1206" s="83" t="s">
        <v>227</v>
      </c>
      <c r="D1206" s="84">
        <v>4411.07</v>
      </c>
    </row>
    <row r="1207" spans="1:4" ht="13.5" x14ac:dyDescent="0.25">
      <c r="A1207" s="83">
        <v>40910</v>
      </c>
      <c r="B1207" s="83" t="s">
        <v>17781</v>
      </c>
      <c r="C1207" s="83" t="s">
        <v>16558</v>
      </c>
      <c r="D1207" s="84">
        <v>21364.3</v>
      </c>
    </row>
    <row r="1208" spans="1:4" ht="13.5" x14ac:dyDescent="0.25">
      <c r="A1208" s="83">
        <v>41362</v>
      </c>
      <c r="B1208" s="83" t="s">
        <v>17782</v>
      </c>
      <c r="C1208" s="83" t="s">
        <v>16558</v>
      </c>
      <c r="D1208" s="84">
        <v>16000.96</v>
      </c>
    </row>
    <row r="1209" spans="1:4" ht="13.5" x14ac:dyDescent="0.25">
      <c r="A1209" s="83">
        <v>43343</v>
      </c>
      <c r="B1209" s="83" t="s">
        <v>17783</v>
      </c>
      <c r="C1209" s="83" t="s">
        <v>182</v>
      </c>
      <c r="D1209" s="84">
        <v>121.79</v>
      </c>
    </row>
    <row r="1210" spans="1:4" ht="13.5" x14ac:dyDescent="0.25">
      <c r="A1210" s="83">
        <v>41151</v>
      </c>
      <c r="B1210" s="83" t="s">
        <v>17784</v>
      </c>
      <c r="C1210" s="83" t="s">
        <v>16558</v>
      </c>
      <c r="D1210" s="84">
        <v>3369.74</v>
      </c>
    </row>
    <row r="1211" spans="1:4" ht="13.5" x14ac:dyDescent="0.25">
      <c r="A1211" s="83">
        <v>41346</v>
      </c>
      <c r="B1211" s="83" t="s">
        <v>17785</v>
      </c>
      <c r="C1211" s="83" t="s">
        <v>199</v>
      </c>
      <c r="D1211" s="84">
        <v>58.37</v>
      </c>
    </row>
    <row r="1212" spans="1:4" ht="13.5" x14ac:dyDescent="0.25">
      <c r="A1212" s="83">
        <v>41150</v>
      </c>
      <c r="B1212" s="83" t="s">
        <v>17786</v>
      </c>
      <c r="C1212" s="83" t="s">
        <v>199</v>
      </c>
      <c r="D1212" s="84">
        <v>11.77</v>
      </c>
    </row>
    <row r="1213" spans="1:4" ht="13.5" x14ac:dyDescent="0.25">
      <c r="A1213" s="83">
        <v>41149</v>
      </c>
      <c r="B1213" s="83" t="s">
        <v>17787</v>
      </c>
      <c r="C1213" s="83" t="s">
        <v>199</v>
      </c>
      <c r="D1213" s="84">
        <v>14.72</v>
      </c>
    </row>
    <row r="1214" spans="1:4" ht="13.5" x14ac:dyDescent="0.25">
      <c r="A1214" s="83">
        <v>41410</v>
      </c>
      <c r="B1214" s="83" t="s">
        <v>17788</v>
      </c>
      <c r="C1214" s="83" t="s">
        <v>199</v>
      </c>
      <c r="D1214" s="84">
        <v>14.04</v>
      </c>
    </row>
    <row r="1215" spans="1:4" ht="13.5" x14ac:dyDescent="0.25">
      <c r="A1215" s="83">
        <v>41148</v>
      </c>
      <c r="B1215" s="83" t="s">
        <v>17789</v>
      </c>
      <c r="C1215" s="83" t="s">
        <v>199</v>
      </c>
      <c r="D1215" s="84">
        <v>16.61</v>
      </c>
    </row>
    <row r="1216" spans="1:4" ht="13.5" x14ac:dyDescent="0.25">
      <c r="A1216" s="83">
        <v>41152</v>
      </c>
      <c r="B1216" s="83" t="s">
        <v>17790</v>
      </c>
      <c r="C1216" s="83" t="s">
        <v>16558</v>
      </c>
      <c r="D1216" s="84">
        <v>653.42999999999995</v>
      </c>
    </row>
    <row r="1217" spans="1:5" ht="13.5" x14ac:dyDescent="0.25">
      <c r="A1217" s="83">
        <v>41004</v>
      </c>
      <c r="B1217" s="83" t="s">
        <v>17791</v>
      </c>
      <c r="C1217" s="83" t="s">
        <v>16558</v>
      </c>
      <c r="D1217" s="84">
        <v>1428.94</v>
      </c>
    </row>
    <row r="1218" spans="1:5" ht="13.5" x14ac:dyDescent="0.25">
      <c r="A1218" s="83">
        <v>40911</v>
      </c>
      <c r="B1218" s="83" t="s">
        <v>17792</v>
      </c>
      <c r="C1218" s="83" t="s">
        <v>182</v>
      </c>
      <c r="D1218" s="84">
        <v>59.31</v>
      </c>
      <c r="E1218" s="85" t="s">
        <v>17124</v>
      </c>
    </row>
    <row r="1219" spans="1:5" ht="13.5" x14ac:dyDescent="0.25">
      <c r="A1219" s="83">
        <v>40915</v>
      </c>
      <c r="B1219" s="83" t="s">
        <v>17793</v>
      </c>
      <c r="C1219" s="83" t="s">
        <v>182</v>
      </c>
      <c r="D1219" s="84">
        <v>121.43</v>
      </c>
      <c r="E1219" s="85" t="s">
        <v>17124</v>
      </c>
    </row>
    <row r="1220" spans="1:5" ht="13.5" x14ac:dyDescent="0.25">
      <c r="A1220" s="83">
        <v>40899</v>
      </c>
      <c r="B1220" s="83" t="s">
        <v>17794</v>
      </c>
      <c r="C1220" s="83" t="s">
        <v>199</v>
      </c>
      <c r="D1220" s="84">
        <v>24.25</v>
      </c>
      <c r="E1220" s="85" t="s">
        <v>17124</v>
      </c>
    </row>
    <row r="1221" spans="1:5" ht="13.5" x14ac:dyDescent="0.25">
      <c r="A1221" s="83">
        <v>40900</v>
      </c>
      <c r="B1221" s="83" t="s">
        <v>17795</v>
      </c>
      <c r="C1221" s="83" t="s">
        <v>199</v>
      </c>
      <c r="D1221" s="84">
        <v>34.49</v>
      </c>
      <c r="E1221" s="85" t="s">
        <v>17124</v>
      </c>
    </row>
    <row r="1222" spans="1:5" ht="13.5" x14ac:dyDescent="0.25">
      <c r="A1222" s="83">
        <v>41365</v>
      </c>
      <c r="B1222" s="83" t="s">
        <v>17796</v>
      </c>
      <c r="C1222" s="83" t="s">
        <v>199</v>
      </c>
      <c r="D1222" s="84">
        <v>24.77</v>
      </c>
      <c r="E1222" s="85" t="s">
        <v>17124</v>
      </c>
    </row>
    <row r="1223" spans="1:5" ht="13.5" x14ac:dyDescent="0.25">
      <c r="A1223" s="83">
        <v>41110</v>
      </c>
      <c r="B1223" s="83" t="s">
        <v>17797</v>
      </c>
      <c r="C1223" s="83" t="s">
        <v>199</v>
      </c>
      <c r="D1223" s="84">
        <v>24.55</v>
      </c>
      <c r="E1223" s="85" t="s">
        <v>17124</v>
      </c>
    </row>
    <row r="1224" spans="1:5" ht="13.5" x14ac:dyDescent="0.25">
      <c r="A1224" s="83">
        <v>40903</v>
      </c>
      <c r="B1224" s="83" t="s">
        <v>17798</v>
      </c>
      <c r="C1224" s="83" t="s">
        <v>199</v>
      </c>
      <c r="D1224" s="84">
        <v>40.49</v>
      </c>
      <c r="E1224" s="85" t="s">
        <v>17124</v>
      </c>
    </row>
    <row r="1225" spans="1:5" ht="13.5" x14ac:dyDescent="0.25">
      <c r="A1225" s="83">
        <v>40904</v>
      </c>
      <c r="B1225" s="83" t="s">
        <v>17799</v>
      </c>
      <c r="C1225" s="83" t="s">
        <v>199</v>
      </c>
      <c r="D1225" s="84">
        <v>69.41</v>
      </c>
      <c r="E1225" s="85" t="s">
        <v>17124</v>
      </c>
    </row>
    <row r="1226" spans="1:5" ht="13.5" x14ac:dyDescent="0.25">
      <c r="A1226" s="83">
        <v>40905</v>
      </c>
      <c r="B1226" s="83" t="s">
        <v>17800</v>
      </c>
      <c r="C1226" s="83" t="s">
        <v>199</v>
      </c>
      <c r="D1226" s="84">
        <v>43.85</v>
      </c>
      <c r="E1226" s="85" t="s">
        <v>17124</v>
      </c>
    </row>
    <row r="1227" spans="1:5" ht="13.5" x14ac:dyDescent="0.25">
      <c r="A1227" s="83">
        <v>43330</v>
      </c>
      <c r="B1227" s="83" t="s">
        <v>17801</v>
      </c>
      <c r="C1227" s="83" t="s">
        <v>199</v>
      </c>
      <c r="D1227" s="84">
        <v>39.99</v>
      </c>
      <c r="E1227" s="85" t="s">
        <v>17124</v>
      </c>
    </row>
    <row r="1228" spans="1:5" ht="13.5" x14ac:dyDescent="0.25">
      <c r="A1228" s="83">
        <v>40901</v>
      </c>
      <c r="B1228" s="83" t="s">
        <v>17802</v>
      </c>
      <c r="C1228" s="83" t="s">
        <v>199</v>
      </c>
      <c r="D1228" s="84">
        <v>27.42</v>
      </c>
      <c r="E1228" s="85" t="s">
        <v>17124</v>
      </c>
    </row>
    <row r="1229" spans="1:5" ht="13.5" x14ac:dyDescent="0.25">
      <c r="A1229" s="83">
        <v>42475</v>
      </c>
      <c r="B1229" s="83" t="s">
        <v>17803</v>
      </c>
      <c r="C1229" s="83" t="s">
        <v>221</v>
      </c>
      <c r="D1229" s="84">
        <v>657.99</v>
      </c>
      <c r="E1229" s="85" t="s">
        <v>17124</v>
      </c>
    </row>
    <row r="1230" spans="1:5" ht="13.5" x14ac:dyDescent="0.25">
      <c r="A1230" s="83">
        <v>40945</v>
      </c>
      <c r="B1230" s="83" t="s">
        <v>17804</v>
      </c>
      <c r="C1230" s="83" t="s">
        <v>199</v>
      </c>
      <c r="D1230" s="84">
        <v>84.25</v>
      </c>
      <c r="E1230" s="85" t="s">
        <v>17124</v>
      </c>
    </row>
    <row r="1231" spans="1:5" ht="13.5" x14ac:dyDescent="0.25">
      <c r="A1231" s="83">
        <v>41109</v>
      </c>
      <c r="B1231" s="83" t="s">
        <v>17805</v>
      </c>
      <c r="C1231" s="83" t="s">
        <v>199</v>
      </c>
      <c r="D1231" s="84">
        <v>3.44</v>
      </c>
    </row>
    <row r="1232" spans="1:5" ht="13.5" x14ac:dyDescent="0.25">
      <c r="A1232" s="83">
        <v>40164</v>
      </c>
      <c r="B1232" s="83" t="s">
        <v>17806</v>
      </c>
      <c r="C1232" s="83" t="s">
        <v>182</v>
      </c>
      <c r="D1232" s="84">
        <v>63.38</v>
      </c>
    </row>
    <row r="1233" spans="1:5" ht="13.5" x14ac:dyDescent="0.25">
      <c r="A1233" s="83">
        <v>40944</v>
      </c>
      <c r="B1233" s="83" t="s">
        <v>17807</v>
      </c>
      <c r="C1233" s="83" t="s">
        <v>199</v>
      </c>
      <c r="D1233" s="84">
        <v>737.13</v>
      </c>
      <c r="E1233" s="85" t="s">
        <v>17124</v>
      </c>
    </row>
    <row r="1234" spans="1:5" ht="13.5" x14ac:dyDescent="0.25">
      <c r="A1234" s="83">
        <v>40902</v>
      </c>
      <c r="B1234" s="83" t="s">
        <v>17808</v>
      </c>
      <c r="C1234" s="83" t="s">
        <v>199</v>
      </c>
      <c r="D1234" s="84">
        <v>6.2</v>
      </c>
    </row>
    <row r="1235" spans="1:5" ht="13.5" x14ac:dyDescent="0.25">
      <c r="A1235" s="83">
        <v>41344</v>
      </c>
      <c r="B1235" s="83" t="s">
        <v>17809</v>
      </c>
      <c r="C1235" s="83" t="s">
        <v>199</v>
      </c>
      <c r="D1235" s="84">
        <v>96.63</v>
      </c>
    </row>
    <row r="1236" spans="1:5" ht="13.5" x14ac:dyDescent="0.25">
      <c r="A1236" s="83">
        <v>41345</v>
      </c>
      <c r="B1236" s="83" t="s">
        <v>17810</v>
      </c>
      <c r="C1236" s="83" t="s">
        <v>199</v>
      </c>
      <c r="D1236" s="84">
        <v>145.09</v>
      </c>
    </row>
    <row r="1237" spans="1:5" ht="13.5" x14ac:dyDescent="0.25">
      <c r="A1237" s="83">
        <v>41242</v>
      </c>
      <c r="B1237" s="83" t="s">
        <v>17811</v>
      </c>
      <c r="C1237" s="83" t="s">
        <v>182</v>
      </c>
      <c r="D1237" s="84">
        <v>79.25</v>
      </c>
    </row>
    <row r="1238" spans="1:5" ht="13.5" x14ac:dyDescent="0.25">
      <c r="A1238" s="83">
        <v>42476</v>
      </c>
      <c r="B1238" s="83" t="s">
        <v>17812</v>
      </c>
      <c r="C1238" s="83" t="s">
        <v>16558</v>
      </c>
      <c r="D1238" s="84">
        <v>50.4</v>
      </c>
    </row>
    <row r="1239" spans="1:5" ht="13.5" x14ac:dyDescent="0.25">
      <c r="A1239" s="83">
        <v>41136</v>
      </c>
      <c r="B1239" s="83" t="s">
        <v>17813</v>
      </c>
      <c r="C1239" s="83" t="s">
        <v>16558</v>
      </c>
      <c r="D1239" s="84">
        <v>152.06</v>
      </c>
    </row>
    <row r="1240" spans="1:5" ht="13.5" x14ac:dyDescent="0.25">
      <c r="A1240" s="83">
        <v>41135</v>
      </c>
      <c r="B1240" s="83" t="s">
        <v>17814</v>
      </c>
      <c r="C1240" s="83" t="s">
        <v>16558</v>
      </c>
      <c r="D1240" s="84">
        <v>109.44</v>
      </c>
    </row>
    <row r="1241" spans="1:5" ht="13.5" x14ac:dyDescent="0.25">
      <c r="A1241" s="83">
        <v>40912</v>
      </c>
      <c r="B1241" s="83" t="s">
        <v>17815</v>
      </c>
      <c r="C1241" s="83" t="s">
        <v>182</v>
      </c>
      <c r="D1241" s="84">
        <v>118.89</v>
      </c>
      <c r="E1241" s="85" t="s">
        <v>17124</v>
      </c>
    </row>
    <row r="1242" spans="1:5" ht="13.5" x14ac:dyDescent="0.25">
      <c r="A1242" s="83">
        <v>40908</v>
      </c>
      <c r="B1242" s="83" t="s">
        <v>17816</v>
      </c>
      <c r="C1242" s="83" t="s">
        <v>16558</v>
      </c>
      <c r="D1242" s="84">
        <v>11861.73</v>
      </c>
      <c r="E1242" s="85" t="s">
        <v>17124</v>
      </c>
    </row>
    <row r="1243" spans="1:5" ht="13.5" x14ac:dyDescent="0.25">
      <c r="A1243" s="83">
        <v>40907</v>
      </c>
      <c r="B1243" s="83" t="s">
        <v>17817</v>
      </c>
      <c r="C1243" s="83" t="s">
        <v>16558</v>
      </c>
      <c r="D1243" s="84">
        <v>17518.810000000001</v>
      </c>
      <c r="E1243" s="85" t="s">
        <v>17124</v>
      </c>
    </row>
    <row r="1244" spans="1:5" ht="13.5" x14ac:dyDescent="0.25">
      <c r="A1244" s="83">
        <v>40906</v>
      </c>
      <c r="B1244" s="83" t="s">
        <v>17818</v>
      </c>
      <c r="C1244" s="83" t="s">
        <v>199</v>
      </c>
      <c r="D1244" s="84">
        <v>5506.65</v>
      </c>
    </row>
    <row r="1245" spans="1:5" ht="13.5" x14ac:dyDescent="0.25">
      <c r="A1245" s="83">
        <v>41240</v>
      </c>
      <c r="B1245" s="83" t="s">
        <v>17819</v>
      </c>
      <c r="C1245" s="83" t="s">
        <v>182</v>
      </c>
      <c r="D1245" s="84">
        <v>110.34</v>
      </c>
      <c r="E1245" s="85" t="s">
        <v>17124</v>
      </c>
    </row>
    <row r="1246" spans="1:5" ht="13.5" x14ac:dyDescent="0.25">
      <c r="A1246" s="83">
        <v>40946</v>
      </c>
      <c r="B1246" s="83" t="s">
        <v>17820</v>
      </c>
      <c r="C1246" s="83" t="s">
        <v>182</v>
      </c>
      <c r="D1246" s="84">
        <v>107.57</v>
      </c>
      <c r="E1246" s="85" t="s">
        <v>17124</v>
      </c>
    </row>
    <row r="1247" spans="1:5" ht="13.5" x14ac:dyDescent="0.25">
      <c r="A1247" s="83">
        <v>40942</v>
      </c>
      <c r="B1247" s="83" t="s">
        <v>17821</v>
      </c>
      <c r="C1247" s="83" t="s">
        <v>182</v>
      </c>
      <c r="D1247" s="84">
        <v>47.34</v>
      </c>
      <c r="E1247" s="85" t="s">
        <v>17124</v>
      </c>
    </row>
    <row r="1248" spans="1:5" ht="13.5" x14ac:dyDescent="0.25">
      <c r="A1248" s="83">
        <v>41245</v>
      </c>
      <c r="B1248" s="83" t="s">
        <v>17822</v>
      </c>
      <c r="C1248" s="83" t="s">
        <v>182</v>
      </c>
      <c r="D1248" s="84">
        <v>49.47</v>
      </c>
    </row>
    <row r="1249" spans="1:5" ht="13.5" x14ac:dyDescent="0.25">
      <c r="A1249" s="83">
        <v>41404</v>
      </c>
      <c r="B1249" s="83" t="s">
        <v>17823</v>
      </c>
      <c r="C1249" s="83" t="s">
        <v>182</v>
      </c>
      <c r="D1249" s="84">
        <v>46.62</v>
      </c>
    </row>
    <row r="1250" spans="1:5" ht="13.5" x14ac:dyDescent="0.25">
      <c r="A1250" s="83">
        <v>41244</v>
      </c>
      <c r="B1250" s="83" t="s">
        <v>17824</v>
      </c>
      <c r="C1250" s="83" t="s">
        <v>182</v>
      </c>
      <c r="D1250" s="84">
        <v>23.31</v>
      </c>
    </row>
    <row r="1251" spans="1:5" ht="13.5" x14ac:dyDescent="0.25">
      <c r="A1251" s="83">
        <v>43328</v>
      </c>
      <c r="B1251" s="83" t="s">
        <v>17825</v>
      </c>
      <c r="C1251" s="83" t="s">
        <v>16558</v>
      </c>
      <c r="D1251" s="84">
        <v>14.23</v>
      </c>
    </row>
    <row r="1252" spans="1:5" ht="13.5" x14ac:dyDescent="0.25">
      <c r="A1252" s="83">
        <v>40909</v>
      </c>
      <c r="B1252" s="83" t="s">
        <v>17826</v>
      </c>
      <c r="C1252" s="83" t="s">
        <v>16558</v>
      </c>
      <c r="D1252" s="84">
        <v>4260.53</v>
      </c>
      <c r="E1252" s="85" t="s">
        <v>17124</v>
      </c>
    </row>
    <row r="1253" spans="1:5" ht="13.5" x14ac:dyDescent="0.25">
      <c r="A1253" s="83">
        <v>41140</v>
      </c>
      <c r="B1253" s="83" t="s">
        <v>17827</v>
      </c>
      <c r="C1253" s="83" t="s">
        <v>16558</v>
      </c>
      <c r="D1253" s="84">
        <v>1691.76</v>
      </c>
    </row>
    <row r="1254" spans="1:5" ht="13.5" x14ac:dyDescent="0.25">
      <c r="A1254" s="83">
        <v>41139</v>
      </c>
      <c r="B1254" s="83" t="s">
        <v>17828</v>
      </c>
      <c r="C1254" s="83" t="s">
        <v>16558</v>
      </c>
      <c r="D1254" s="84">
        <v>3719.75</v>
      </c>
    </row>
    <row r="1255" spans="1:5" ht="13.5" x14ac:dyDescent="0.25">
      <c r="A1255" s="83">
        <v>41138</v>
      </c>
      <c r="B1255" s="83" t="s">
        <v>17829</v>
      </c>
      <c r="C1255" s="83" t="s">
        <v>16558</v>
      </c>
      <c r="D1255" s="84">
        <v>4454.7299999999996</v>
      </c>
    </row>
    <row r="1256" spans="1:5" ht="13.5" x14ac:dyDescent="0.25">
      <c r="A1256" s="83">
        <v>41246</v>
      </c>
      <c r="B1256" s="83" t="s">
        <v>17830</v>
      </c>
      <c r="C1256" s="83" t="s">
        <v>199</v>
      </c>
      <c r="D1256" s="84">
        <v>76.34</v>
      </c>
      <c r="E1256" s="85" t="s">
        <v>17124</v>
      </c>
    </row>
    <row r="1257" spans="1:5" ht="13.5" x14ac:dyDescent="0.25">
      <c r="A1257" s="83">
        <v>40943</v>
      </c>
      <c r="B1257" s="83" t="s">
        <v>17831</v>
      </c>
      <c r="C1257" s="83" t="s">
        <v>199</v>
      </c>
      <c r="D1257" s="84">
        <v>57.2</v>
      </c>
      <c r="E1257" s="85" t="s">
        <v>17124</v>
      </c>
    </row>
    <row r="1258" spans="1:5" ht="13.5" x14ac:dyDescent="0.25">
      <c r="A1258" s="83">
        <v>40922</v>
      </c>
      <c r="B1258" s="83" t="s">
        <v>17832</v>
      </c>
      <c r="C1258" s="83" t="s">
        <v>221</v>
      </c>
      <c r="D1258" s="84">
        <v>8.49</v>
      </c>
    </row>
    <row r="1259" spans="1:5" ht="13.5" x14ac:dyDescent="0.25">
      <c r="A1259" s="83">
        <v>40914</v>
      </c>
      <c r="B1259" s="83" t="s">
        <v>17833</v>
      </c>
      <c r="C1259" s="83" t="s">
        <v>199</v>
      </c>
      <c r="D1259" s="84">
        <v>23.99</v>
      </c>
      <c r="E1259" s="85" t="s">
        <v>17124</v>
      </c>
    </row>
    <row r="1260" spans="1:5" ht="13.5" x14ac:dyDescent="0.25">
      <c r="A1260" s="83">
        <v>40913</v>
      </c>
      <c r="B1260" s="83" t="s">
        <v>17834</v>
      </c>
      <c r="C1260" s="83" t="s">
        <v>199</v>
      </c>
      <c r="D1260" s="84">
        <v>145.30000000000001</v>
      </c>
    </row>
    <row r="1261" spans="1:5" ht="13.5" x14ac:dyDescent="0.25">
      <c r="A1261" s="83">
        <v>41191</v>
      </c>
      <c r="B1261" s="83" t="s">
        <v>17835</v>
      </c>
      <c r="C1261" s="83" t="s">
        <v>199</v>
      </c>
      <c r="D1261" s="84">
        <v>508.83</v>
      </c>
      <c r="E1261" s="85" t="s">
        <v>17124</v>
      </c>
    </row>
    <row r="1262" spans="1:5" ht="13.5" x14ac:dyDescent="0.25">
      <c r="A1262" s="83">
        <v>40947</v>
      </c>
      <c r="B1262" s="83" t="s">
        <v>17836</v>
      </c>
      <c r="C1262" s="83" t="s">
        <v>16558</v>
      </c>
      <c r="D1262" s="84">
        <v>3769.16</v>
      </c>
      <c r="E1262" s="85" t="s">
        <v>17124</v>
      </c>
    </row>
    <row r="1263" spans="1:5" ht="13.5" x14ac:dyDescent="0.25">
      <c r="A1263" s="83">
        <v>43329</v>
      </c>
      <c r="B1263" s="83" t="s">
        <v>17837</v>
      </c>
      <c r="C1263" s="83" t="s">
        <v>16558</v>
      </c>
      <c r="D1263" s="84">
        <v>280.63</v>
      </c>
      <c r="E1263" s="85" t="s">
        <v>17124</v>
      </c>
    </row>
    <row r="1264" spans="1:5" ht="13.5" x14ac:dyDescent="0.25">
      <c r="A1264" s="83">
        <v>42050</v>
      </c>
      <c r="B1264" s="83" t="s">
        <v>17838</v>
      </c>
      <c r="C1264" s="83" t="s">
        <v>182</v>
      </c>
      <c r="D1264" s="84">
        <v>171.5</v>
      </c>
      <c r="E1264" s="85" t="s">
        <v>17124</v>
      </c>
    </row>
    <row r="1265" spans="1:5" ht="13.5" x14ac:dyDescent="0.25">
      <c r="A1265" s="83">
        <v>42203</v>
      </c>
      <c r="B1265" s="83" t="s">
        <v>17839</v>
      </c>
      <c r="C1265" s="83" t="s">
        <v>16558</v>
      </c>
      <c r="D1265" s="84">
        <v>207.9</v>
      </c>
      <c r="E1265" s="85" t="s">
        <v>17124</v>
      </c>
    </row>
    <row r="1266" spans="1:5" ht="13.5" x14ac:dyDescent="0.25">
      <c r="A1266" s="83">
        <v>42202</v>
      </c>
      <c r="B1266" s="83" t="s">
        <v>17840</v>
      </c>
      <c r="C1266" s="83" t="s">
        <v>16558</v>
      </c>
      <c r="D1266" s="84">
        <v>133.75</v>
      </c>
      <c r="E1266" s="85" t="s">
        <v>17124</v>
      </c>
    </row>
    <row r="1267" spans="1:5" ht="13.5" x14ac:dyDescent="0.25">
      <c r="A1267" s="83">
        <v>42041</v>
      </c>
      <c r="B1267" s="83" t="s">
        <v>17841</v>
      </c>
      <c r="C1267" s="83" t="s">
        <v>199</v>
      </c>
      <c r="D1267" s="84">
        <v>36.89</v>
      </c>
      <c r="E1267" s="85" t="s">
        <v>17124</v>
      </c>
    </row>
    <row r="1268" spans="1:5" ht="13.5" x14ac:dyDescent="0.25">
      <c r="A1268" s="83">
        <v>42199</v>
      </c>
      <c r="B1268" s="83" t="s">
        <v>17842</v>
      </c>
      <c r="C1268" s="83" t="s">
        <v>182</v>
      </c>
      <c r="D1268" s="84">
        <v>1.91</v>
      </c>
    </row>
    <row r="1269" spans="1:5" ht="13.5" x14ac:dyDescent="0.25">
      <c r="A1269" s="83">
        <v>42210</v>
      </c>
      <c r="B1269" s="83" t="s">
        <v>17843</v>
      </c>
      <c r="C1269" s="83" t="s">
        <v>182</v>
      </c>
      <c r="D1269" s="84">
        <v>32.93</v>
      </c>
      <c r="E1269" s="85" t="s">
        <v>17124</v>
      </c>
    </row>
    <row r="1270" spans="1:5" ht="13.5" x14ac:dyDescent="0.25">
      <c r="A1270" s="83">
        <v>42206</v>
      </c>
      <c r="B1270" s="83" t="s">
        <v>17844</v>
      </c>
      <c r="C1270" s="83" t="s">
        <v>182</v>
      </c>
      <c r="D1270" s="84">
        <v>24.02</v>
      </c>
      <c r="E1270" s="85" t="s">
        <v>17124</v>
      </c>
    </row>
    <row r="1271" spans="1:5" ht="13.5" x14ac:dyDescent="0.25">
      <c r="A1271" s="83">
        <v>42208</v>
      </c>
      <c r="B1271" s="83" t="s">
        <v>17845</v>
      </c>
      <c r="C1271" s="83" t="s">
        <v>182</v>
      </c>
      <c r="D1271" s="84">
        <v>2.23</v>
      </c>
    </row>
    <row r="1272" spans="1:5" ht="13.5" x14ac:dyDescent="0.25">
      <c r="A1272" s="83">
        <v>42209</v>
      </c>
      <c r="B1272" s="83" t="s">
        <v>17846</v>
      </c>
      <c r="C1272" s="83" t="s">
        <v>182</v>
      </c>
      <c r="D1272" s="84">
        <v>10.83</v>
      </c>
      <c r="E1272" s="85" t="s">
        <v>17124</v>
      </c>
    </row>
    <row r="1273" spans="1:5" ht="13.5" x14ac:dyDescent="0.25">
      <c r="A1273" s="83">
        <v>42207</v>
      </c>
      <c r="B1273" s="83" t="s">
        <v>17847</v>
      </c>
      <c r="C1273" s="83" t="s">
        <v>182</v>
      </c>
      <c r="D1273" s="84">
        <v>4.37</v>
      </c>
    </row>
    <row r="1274" spans="1:5" ht="13.5" x14ac:dyDescent="0.25">
      <c r="A1274" s="83">
        <v>42200</v>
      </c>
      <c r="B1274" s="83" t="s">
        <v>17848</v>
      </c>
      <c r="C1274" s="83" t="s">
        <v>182</v>
      </c>
      <c r="D1274" s="84">
        <v>7.27</v>
      </c>
    </row>
    <row r="1275" spans="1:5" ht="13.5" x14ac:dyDescent="0.25">
      <c r="A1275" s="83">
        <v>42201</v>
      </c>
      <c r="B1275" s="83" t="s">
        <v>17849</v>
      </c>
      <c r="C1275" s="83" t="s">
        <v>182</v>
      </c>
      <c r="D1275" s="84">
        <v>5.24</v>
      </c>
    </row>
    <row r="1276" spans="1:5" ht="13.5" x14ac:dyDescent="0.25">
      <c r="A1276" s="83">
        <v>41247</v>
      </c>
      <c r="B1276" s="83" t="s">
        <v>17850</v>
      </c>
      <c r="C1276" s="83" t="s">
        <v>221</v>
      </c>
      <c r="D1276" s="84">
        <v>79.430000000000007</v>
      </c>
    </row>
    <row r="1277" spans="1:5" ht="13.5" x14ac:dyDescent="0.25">
      <c r="A1277" s="83">
        <v>42204</v>
      </c>
      <c r="B1277" s="83" t="s">
        <v>17851</v>
      </c>
      <c r="C1277" s="83" t="s">
        <v>16558</v>
      </c>
      <c r="D1277" s="84">
        <v>50.45</v>
      </c>
      <c r="E1277" s="85" t="s">
        <v>17124</v>
      </c>
    </row>
    <row r="1278" spans="1:5" ht="13.5" x14ac:dyDescent="0.25">
      <c r="A1278" s="83">
        <v>42044</v>
      </c>
      <c r="B1278" s="83" t="s">
        <v>17852</v>
      </c>
      <c r="C1278" s="83" t="s">
        <v>16558</v>
      </c>
      <c r="D1278" s="84">
        <v>5085.6400000000003</v>
      </c>
    </row>
    <row r="1279" spans="1:5" ht="13.5" x14ac:dyDescent="0.25">
      <c r="A1279" s="83">
        <v>40102</v>
      </c>
      <c r="B1279" s="83" t="s">
        <v>17853</v>
      </c>
      <c r="C1279" s="83" t="s">
        <v>182</v>
      </c>
      <c r="D1279" s="84">
        <v>23.52</v>
      </c>
      <c r="E1279" s="85" t="s">
        <v>17124</v>
      </c>
    </row>
    <row r="1280" spans="1:5" ht="13.5" x14ac:dyDescent="0.25">
      <c r="A1280" s="83">
        <v>42039</v>
      </c>
      <c r="B1280" s="83" t="s">
        <v>17854</v>
      </c>
      <c r="C1280" s="83" t="s">
        <v>182</v>
      </c>
      <c r="D1280" s="84">
        <v>26.78</v>
      </c>
      <c r="E1280" s="85" t="s">
        <v>17124</v>
      </c>
    </row>
    <row r="1281" spans="1:5" ht="13.5" x14ac:dyDescent="0.25">
      <c r="A1281" s="83">
        <v>41153</v>
      </c>
      <c r="B1281" s="83" t="s">
        <v>17855</v>
      </c>
      <c r="C1281" s="83" t="s">
        <v>16558</v>
      </c>
      <c r="D1281" s="84">
        <v>176.23</v>
      </c>
    </row>
    <row r="1282" spans="1:5" ht="13.5" x14ac:dyDescent="0.25">
      <c r="A1282" s="83">
        <v>41409</v>
      </c>
      <c r="B1282" s="83" t="s">
        <v>17856</v>
      </c>
      <c r="C1282" s="83" t="s">
        <v>16558</v>
      </c>
      <c r="D1282" s="84">
        <v>687.69</v>
      </c>
    </row>
    <row r="1283" spans="1:5" ht="13.5" x14ac:dyDescent="0.25">
      <c r="A1283" s="83">
        <v>40928</v>
      </c>
      <c r="B1283" s="83" t="s">
        <v>17857</v>
      </c>
      <c r="C1283" s="83" t="s">
        <v>16558</v>
      </c>
      <c r="D1283" s="84">
        <v>91.51</v>
      </c>
      <c r="E1283" s="85" t="s">
        <v>17124</v>
      </c>
    </row>
    <row r="1284" spans="1:5" ht="13.5" x14ac:dyDescent="0.25">
      <c r="A1284" s="83">
        <v>41408</v>
      </c>
      <c r="B1284" s="83" t="s">
        <v>17858</v>
      </c>
      <c r="C1284" s="83" t="s">
        <v>16558</v>
      </c>
      <c r="D1284" s="84">
        <v>3034.48</v>
      </c>
    </row>
    <row r="1285" spans="1:5" ht="13.5" x14ac:dyDescent="0.25">
      <c r="A1285" s="83">
        <v>41147</v>
      </c>
      <c r="B1285" s="83" t="s">
        <v>17859</v>
      </c>
      <c r="C1285" s="83" t="s">
        <v>199</v>
      </c>
      <c r="D1285" s="84">
        <v>12.92</v>
      </c>
    </row>
    <row r="1286" spans="1:5" ht="13.5" x14ac:dyDescent="0.25">
      <c r="A1286" s="83">
        <v>42046</v>
      </c>
      <c r="B1286" s="83" t="s">
        <v>17860</v>
      </c>
      <c r="C1286" s="83" t="s">
        <v>16558</v>
      </c>
      <c r="D1286" s="84">
        <v>152.47</v>
      </c>
    </row>
    <row r="1287" spans="1:5" ht="13.5" x14ac:dyDescent="0.25">
      <c r="A1287" s="83">
        <v>41407</v>
      </c>
      <c r="B1287" s="83" t="s">
        <v>17861</v>
      </c>
      <c r="C1287" s="83" t="s">
        <v>16558</v>
      </c>
      <c r="D1287" s="84">
        <v>16099.72</v>
      </c>
    </row>
    <row r="1288" spans="1:5" ht="13.5" x14ac:dyDescent="0.25">
      <c r="A1288" s="83">
        <v>41146</v>
      </c>
      <c r="B1288" s="83" t="s">
        <v>17862</v>
      </c>
      <c r="C1288" s="83" t="s">
        <v>16558</v>
      </c>
      <c r="D1288" s="84">
        <v>17565.990000000002</v>
      </c>
    </row>
    <row r="1289" spans="1:5" ht="13.5" x14ac:dyDescent="0.25">
      <c r="A1289" s="83">
        <v>41017</v>
      </c>
      <c r="B1289" s="83" t="s">
        <v>17863</v>
      </c>
      <c r="C1289" s="83" t="s">
        <v>199</v>
      </c>
      <c r="D1289" s="84">
        <v>654.02</v>
      </c>
    </row>
    <row r="1290" spans="1:5" ht="13.5" x14ac:dyDescent="0.25">
      <c r="A1290" s="83">
        <v>40929</v>
      </c>
      <c r="B1290" s="83" t="s">
        <v>17864</v>
      </c>
      <c r="C1290" s="83" t="s">
        <v>199</v>
      </c>
      <c r="D1290" s="84">
        <v>551.35</v>
      </c>
      <c r="E1290" s="85" t="s">
        <v>17124</v>
      </c>
    </row>
    <row r="1291" spans="1:5" ht="13.5" x14ac:dyDescent="0.25">
      <c r="A1291" s="83">
        <v>41203</v>
      </c>
      <c r="B1291" s="83" t="s">
        <v>17865</v>
      </c>
      <c r="C1291" s="83" t="s">
        <v>199</v>
      </c>
      <c r="D1291" s="84">
        <v>1093.6600000000001</v>
      </c>
      <c r="E1291" s="85" t="s">
        <v>17124</v>
      </c>
    </row>
    <row r="1292" spans="1:5" ht="13.5" x14ac:dyDescent="0.25">
      <c r="A1292" s="83">
        <v>42047</v>
      </c>
      <c r="B1292" s="83" t="s">
        <v>17866</v>
      </c>
      <c r="C1292" s="83" t="s">
        <v>16558</v>
      </c>
      <c r="D1292" s="84">
        <v>42.49</v>
      </c>
    </row>
    <row r="1293" spans="1:5" ht="13.5" x14ac:dyDescent="0.25">
      <c r="A1293" s="83">
        <v>41145</v>
      </c>
      <c r="B1293" s="83" t="s">
        <v>17867</v>
      </c>
      <c r="C1293" s="83" t="s">
        <v>16558</v>
      </c>
      <c r="D1293" s="84">
        <v>9492.06</v>
      </c>
    </row>
    <row r="1294" spans="1:5" ht="13.5" x14ac:dyDescent="0.25">
      <c r="A1294" s="83">
        <v>41141</v>
      </c>
      <c r="B1294" s="83" t="s">
        <v>17868</v>
      </c>
      <c r="C1294" s="83" t="s">
        <v>16558</v>
      </c>
      <c r="D1294" s="84">
        <v>2044.47</v>
      </c>
    </row>
    <row r="1295" spans="1:5" ht="13.5" x14ac:dyDescent="0.25">
      <c r="A1295" s="83">
        <v>41142</v>
      </c>
      <c r="B1295" s="83" t="s">
        <v>17869</v>
      </c>
      <c r="C1295" s="83" t="s">
        <v>16558</v>
      </c>
      <c r="D1295" s="84">
        <v>2658.92</v>
      </c>
    </row>
    <row r="1296" spans="1:5" ht="13.5" x14ac:dyDescent="0.25">
      <c r="A1296" s="83">
        <v>41143</v>
      </c>
      <c r="B1296" s="83" t="s">
        <v>17870</v>
      </c>
      <c r="C1296" s="83" t="s">
        <v>16558</v>
      </c>
      <c r="D1296" s="84">
        <v>4561.7299999999996</v>
      </c>
    </row>
    <row r="1297" spans="1:5" ht="13.5" x14ac:dyDescent="0.25">
      <c r="A1297" s="83">
        <v>43162</v>
      </c>
      <c r="B1297" s="83" t="s">
        <v>17871</v>
      </c>
      <c r="C1297" s="83" t="s">
        <v>199</v>
      </c>
      <c r="D1297" s="84">
        <v>524.41</v>
      </c>
      <c r="E1297" s="85" t="s">
        <v>17124</v>
      </c>
    </row>
    <row r="1298" spans="1:5" ht="13.5" x14ac:dyDescent="0.25">
      <c r="A1298" s="83">
        <v>40931</v>
      </c>
      <c r="B1298" s="83" t="s">
        <v>17872</v>
      </c>
      <c r="C1298" s="83" t="s">
        <v>182</v>
      </c>
      <c r="D1298" s="84">
        <v>272.16000000000003</v>
      </c>
      <c r="E1298" s="85" t="s">
        <v>17124</v>
      </c>
    </row>
    <row r="1299" spans="1:5" ht="13.5" x14ac:dyDescent="0.25">
      <c r="A1299" s="83">
        <v>41526</v>
      </c>
      <c r="B1299" s="83" t="s">
        <v>17873</v>
      </c>
      <c r="C1299" s="83" t="s">
        <v>182</v>
      </c>
      <c r="D1299" s="84">
        <v>11.59</v>
      </c>
      <c r="E1299" s="85" t="s">
        <v>17124</v>
      </c>
    </row>
    <row r="1300" spans="1:5" ht="13.5" x14ac:dyDescent="0.25">
      <c r="A1300" s="83">
        <v>42524</v>
      </c>
      <c r="B1300" s="83" t="s">
        <v>17874</v>
      </c>
      <c r="C1300" s="83" t="s">
        <v>182</v>
      </c>
      <c r="D1300" s="84">
        <v>119.27</v>
      </c>
    </row>
    <row r="1301" spans="1:5" ht="13.5" x14ac:dyDescent="0.25">
      <c r="A1301" s="83">
        <v>40938</v>
      </c>
      <c r="B1301" s="83" t="s">
        <v>17875</v>
      </c>
      <c r="C1301" s="83" t="s">
        <v>182</v>
      </c>
      <c r="D1301" s="84">
        <v>821.98</v>
      </c>
    </row>
    <row r="1302" spans="1:5" ht="13.5" x14ac:dyDescent="0.25">
      <c r="A1302" s="83">
        <v>40924</v>
      </c>
      <c r="B1302" s="83" t="s">
        <v>17876</v>
      </c>
      <c r="C1302" s="83" t="s">
        <v>182</v>
      </c>
      <c r="D1302" s="84">
        <v>20.34</v>
      </c>
      <c r="E1302" s="85" t="s">
        <v>17124</v>
      </c>
    </row>
    <row r="1303" spans="1:5" ht="13.5" x14ac:dyDescent="0.25">
      <c r="A1303" s="83">
        <v>40925</v>
      </c>
      <c r="B1303" s="83" t="s">
        <v>17877</v>
      </c>
      <c r="C1303" s="83" t="s">
        <v>182</v>
      </c>
      <c r="D1303" s="84">
        <v>24.71</v>
      </c>
      <c r="E1303" s="85" t="s">
        <v>17124</v>
      </c>
    </row>
    <row r="1304" spans="1:5" ht="13.5" x14ac:dyDescent="0.25">
      <c r="A1304" s="83">
        <v>40926</v>
      </c>
      <c r="B1304" s="83" t="s">
        <v>17878</v>
      </c>
      <c r="C1304" s="83" t="s">
        <v>182</v>
      </c>
      <c r="D1304" s="84">
        <v>29.06</v>
      </c>
      <c r="E1304" s="85" t="s">
        <v>17124</v>
      </c>
    </row>
    <row r="1305" spans="1:5" ht="13.5" x14ac:dyDescent="0.25">
      <c r="A1305" s="83">
        <v>40927</v>
      </c>
      <c r="B1305" s="83" t="s">
        <v>17879</v>
      </c>
      <c r="C1305" s="83" t="s">
        <v>182</v>
      </c>
      <c r="D1305" s="84">
        <v>50.82</v>
      </c>
      <c r="E1305" s="85" t="s">
        <v>17124</v>
      </c>
    </row>
    <row r="1306" spans="1:5" ht="13.5" x14ac:dyDescent="0.25">
      <c r="A1306" s="83">
        <v>41202</v>
      </c>
      <c r="B1306" s="83" t="s">
        <v>17880</v>
      </c>
      <c r="C1306" s="83" t="s">
        <v>199</v>
      </c>
      <c r="D1306" s="84">
        <v>35.46</v>
      </c>
    </row>
    <row r="1307" spans="1:5" ht="13.5" x14ac:dyDescent="0.25">
      <c r="A1307" s="83">
        <v>40937</v>
      </c>
      <c r="B1307" s="83" t="s">
        <v>17881</v>
      </c>
      <c r="C1307" s="83" t="s">
        <v>182</v>
      </c>
      <c r="D1307" s="84">
        <v>720.1</v>
      </c>
    </row>
    <row r="1308" spans="1:5" ht="13.5" x14ac:dyDescent="0.25">
      <c r="A1308" s="83">
        <v>40939</v>
      </c>
      <c r="B1308" s="83" t="s">
        <v>17882</v>
      </c>
      <c r="C1308" s="83" t="s">
        <v>182</v>
      </c>
      <c r="D1308" s="84">
        <v>797.27</v>
      </c>
    </row>
    <row r="1309" spans="1:5" ht="13.5" x14ac:dyDescent="0.25">
      <c r="A1309" s="83">
        <v>40936</v>
      </c>
      <c r="B1309" s="83" t="s">
        <v>17883</v>
      </c>
      <c r="C1309" s="83" t="s">
        <v>182</v>
      </c>
      <c r="D1309" s="84">
        <v>880.93</v>
      </c>
    </row>
    <row r="1310" spans="1:5" ht="13.5" x14ac:dyDescent="0.25">
      <c r="A1310" s="83">
        <v>40930</v>
      </c>
      <c r="B1310" s="83" t="s">
        <v>17884</v>
      </c>
      <c r="C1310" s="83" t="s">
        <v>182</v>
      </c>
      <c r="D1310" s="84">
        <v>266.02999999999997</v>
      </c>
      <c r="E1310" s="85" t="s">
        <v>17124</v>
      </c>
    </row>
    <row r="1311" spans="1:5" ht="13.5" x14ac:dyDescent="0.25">
      <c r="A1311" s="83">
        <v>41222</v>
      </c>
      <c r="B1311" s="83" t="s">
        <v>17885</v>
      </c>
      <c r="C1311" s="83" t="s">
        <v>16558</v>
      </c>
      <c r="D1311" s="84">
        <v>104.21</v>
      </c>
    </row>
    <row r="1312" spans="1:5" ht="13.5" x14ac:dyDescent="0.25">
      <c r="A1312" s="83">
        <v>40932</v>
      </c>
      <c r="B1312" s="83" t="s">
        <v>17886</v>
      </c>
      <c r="C1312" s="83" t="s">
        <v>16558</v>
      </c>
      <c r="D1312" s="84">
        <v>28.07</v>
      </c>
    </row>
    <row r="1313" spans="1:5" ht="13.5" x14ac:dyDescent="0.25">
      <c r="A1313" s="83">
        <v>40934</v>
      </c>
      <c r="B1313" s="83" t="s">
        <v>17887</v>
      </c>
      <c r="C1313" s="83" t="s">
        <v>16558</v>
      </c>
      <c r="D1313" s="84">
        <v>31.42</v>
      </c>
    </row>
    <row r="1314" spans="1:5" ht="13.5" x14ac:dyDescent="0.25">
      <c r="A1314" s="83">
        <v>40933</v>
      </c>
      <c r="B1314" s="83" t="s">
        <v>17888</v>
      </c>
      <c r="C1314" s="83" t="s">
        <v>16558</v>
      </c>
      <c r="D1314" s="84">
        <v>79.069999999999993</v>
      </c>
    </row>
    <row r="1315" spans="1:5" ht="13.5" x14ac:dyDescent="0.25">
      <c r="A1315" s="83">
        <v>40935</v>
      </c>
      <c r="B1315" s="83" t="s">
        <v>17889</v>
      </c>
      <c r="C1315" s="83" t="s">
        <v>16558</v>
      </c>
      <c r="D1315" s="84">
        <v>81.260000000000005</v>
      </c>
    </row>
    <row r="1316" spans="1:5" ht="13.5" x14ac:dyDescent="0.25">
      <c r="A1316" s="83">
        <v>41359</v>
      </c>
      <c r="B1316" s="83" t="s">
        <v>17890</v>
      </c>
      <c r="C1316" s="83" t="s">
        <v>199</v>
      </c>
      <c r="D1316" s="84">
        <v>19.760000000000002</v>
      </c>
      <c r="E1316" s="85" t="s">
        <v>17124</v>
      </c>
    </row>
    <row r="1317" spans="1:5" ht="13.5" x14ac:dyDescent="0.25">
      <c r="A1317" s="83">
        <v>42878</v>
      </c>
      <c r="B1317" s="83" t="s">
        <v>17891</v>
      </c>
      <c r="C1317" s="83" t="s">
        <v>16585</v>
      </c>
      <c r="D1317" s="84">
        <v>7988.59</v>
      </c>
    </row>
    <row r="1318" spans="1:5" ht="13.5" x14ac:dyDescent="0.25">
      <c r="A1318" s="83">
        <v>42888</v>
      </c>
      <c r="B1318" s="83" t="s">
        <v>17892</v>
      </c>
      <c r="C1318" s="83" t="s">
        <v>16585</v>
      </c>
      <c r="D1318" s="84">
        <v>13468.07</v>
      </c>
    </row>
    <row r="1319" spans="1:5" ht="13.5" x14ac:dyDescent="0.25">
      <c r="A1319" s="83">
        <v>40981</v>
      </c>
      <c r="B1319" s="83" t="s">
        <v>17893</v>
      </c>
      <c r="C1319" s="83" t="s">
        <v>182</v>
      </c>
      <c r="D1319" s="84">
        <v>2.54</v>
      </c>
    </row>
    <row r="1320" spans="1:5" ht="13.5" x14ac:dyDescent="0.25">
      <c r="A1320" s="83">
        <v>40101</v>
      </c>
      <c r="B1320" s="83" t="s">
        <v>17894</v>
      </c>
      <c r="C1320" s="83" t="s">
        <v>16558</v>
      </c>
      <c r="D1320" s="84">
        <v>229.12</v>
      </c>
    </row>
    <row r="1321" spans="1:5" ht="13.5" x14ac:dyDescent="0.25">
      <c r="A1321" s="83">
        <v>40110</v>
      </c>
      <c r="B1321" s="83" t="s">
        <v>17895</v>
      </c>
      <c r="C1321" s="83" t="s">
        <v>221</v>
      </c>
      <c r="D1321" s="84">
        <v>53.79</v>
      </c>
    </row>
    <row r="1322" spans="1:5" ht="13.5" x14ac:dyDescent="0.25">
      <c r="A1322" s="83">
        <v>40137</v>
      </c>
      <c r="B1322" s="83" t="s">
        <v>17896</v>
      </c>
      <c r="C1322" s="83" t="s">
        <v>16558</v>
      </c>
      <c r="D1322" s="84">
        <v>2061.84</v>
      </c>
      <c r="E1322" s="85" t="s">
        <v>17124</v>
      </c>
    </row>
    <row r="1323" spans="1:5" ht="13.5" x14ac:dyDescent="0.25">
      <c r="A1323" s="83">
        <v>40138</v>
      </c>
      <c r="B1323" s="83" t="s">
        <v>17897</v>
      </c>
      <c r="C1323" s="83" t="s">
        <v>16558</v>
      </c>
      <c r="D1323" s="84">
        <v>3550.39</v>
      </c>
      <c r="E1323" s="85" t="s">
        <v>17124</v>
      </c>
    </row>
    <row r="1324" spans="1:5" ht="13.5" x14ac:dyDescent="0.25">
      <c r="A1324" s="83">
        <v>43336</v>
      </c>
      <c r="B1324" s="83" t="s">
        <v>17070</v>
      </c>
      <c r="C1324" s="83" t="s">
        <v>182</v>
      </c>
      <c r="D1324" s="84">
        <v>1.93</v>
      </c>
    </row>
    <row r="1325" spans="1:5" ht="13.5" x14ac:dyDescent="0.25">
      <c r="A1325" s="83">
        <v>40980</v>
      </c>
      <c r="B1325" s="83" t="s">
        <v>17898</v>
      </c>
      <c r="C1325" s="83" t="s">
        <v>221</v>
      </c>
      <c r="D1325" s="84">
        <v>18.38</v>
      </c>
    </row>
    <row r="1326" spans="1:5" ht="13.5" x14ac:dyDescent="0.25">
      <c r="A1326" s="83">
        <v>40115</v>
      </c>
      <c r="B1326" s="83" t="s">
        <v>17899</v>
      </c>
      <c r="C1326" s="83" t="s">
        <v>227</v>
      </c>
      <c r="D1326" s="84">
        <v>513.54999999999995</v>
      </c>
      <c r="E1326" s="85" t="s">
        <v>17124</v>
      </c>
    </row>
    <row r="1327" spans="1:5" ht="13.5" x14ac:dyDescent="0.25">
      <c r="A1327" s="83">
        <v>40104</v>
      </c>
      <c r="B1327" s="83" t="s">
        <v>17900</v>
      </c>
      <c r="C1327" s="83" t="s">
        <v>199</v>
      </c>
      <c r="D1327" s="84">
        <v>23.76</v>
      </c>
      <c r="E1327" s="85" t="s">
        <v>17124</v>
      </c>
    </row>
    <row r="1328" spans="1:5" ht="13.5" x14ac:dyDescent="0.25">
      <c r="A1328" s="83">
        <v>40143</v>
      </c>
      <c r="B1328" s="83" t="s">
        <v>17901</v>
      </c>
      <c r="C1328" s="83" t="s">
        <v>221</v>
      </c>
      <c r="D1328" s="84">
        <v>134.15</v>
      </c>
      <c r="E1328" s="85" t="s">
        <v>17124</v>
      </c>
    </row>
    <row r="1329" spans="1:5" ht="13.5" x14ac:dyDescent="0.25">
      <c r="A1329" s="83">
        <v>40107</v>
      </c>
      <c r="B1329" s="83" t="s">
        <v>17077</v>
      </c>
      <c r="C1329" s="83" t="s">
        <v>221</v>
      </c>
      <c r="D1329" s="84">
        <v>8.81</v>
      </c>
    </row>
    <row r="1330" spans="1:5" ht="13.5" x14ac:dyDescent="0.25">
      <c r="A1330" s="83">
        <v>40108</v>
      </c>
      <c r="B1330" s="83" t="s">
        <v>17902</v>
      </c>
      <c r="C1330" s="83" t="s">
        <v>182</v>
      </c>
      <c r="D1330" s="84">
        <v>4.2</v>
      </c>
    </row>
    <row r="1331" spans="1:5" ht="13.5" x14ac:dyDescent="0.25">
      <c r="A1331" s="83">
        <v>40081</v>
      </c>
      <c r="B1331" s="83" t="s">
        <v>17903</v>
      </c>
      <c r="C1331" s="83" t="s">
        <v>221</v>
      </c>
      <c r="D1331" s="84">
        <v>11.46</v>
      </c>
    </row>
    <row r="1332" spans="1:5" ht="13.5" x14ac:dyDescent="0.25">
      <c r="A1332" s="83">
        <v>40136</v>
      </c>
      <c r="B1332" s="83" t="s">
        <v>17904</v>
      </c>
      <c r="C1332" s="83" t="s">
        <v>199</v>
      </c>
      <c r="D1332" s="84">
        <v>734.98</v>
      </c>
      <c r="E1332" s="85" t="s">
        <v>17124</v>
      </c>
    </row>
    <row r="1333" spans="1:5" ht="13.5" x14ac:dyDescent="0.25">
      <c r="A1333" s="83">
        <v>40096</v>
      </c>
      <c r="B1333" s="83" t="s">
        <v>17905</v>
      </c>
      <c r="C1333" s="83" t="s">
        <v>199</v>
      </c>
      <c r="D1333" s="84">
        <v>682.95</v>
      </c>
    </row>
    <row r="1334" spans="1:5" ht="13.5" x14ac:dyDescent="0.25">
      <c r="A1334" s="83">
        <v>40134</v>
      </c>
      <c r="B1334" s="83" t="s">
        <v>17906</v>
      </c>
      <c r="C1334" s="83" t="s">
        <v>182</v>
      </c>
      <c r="D1334" s="84">
        <v>7.69</v>
      </c>
    </row>
    <row r="1335" spans="1:5" ht="13.5" x14ac:dyDescent="0.25">
      <c r="A1335" s="83">
        <v>40105</v>
      </c>
      <c r="B1335" s="83" t="s">
        <v>17907</v>
      </c>
      <c r="C1335" s="83" t="s">
        <v>182</v>
      </c>
      <c r="D1335" s="84">
        <v>0.94</v>
      </c>
    </row>
    <row r="1336" spans="1:5" ht="13.5" x14ac:dyDescent="0.25">
      <c r="A1336" s="83">
        <v>40084</v>
      </c>
      <c r="B1336" s="83" t="s">
        <v>17908</v>
      </c>
      <c r="C1336" s="83" t="s">
        <v>199</v>
      </c>
      <c r="D1336" s="84">
        <v>2.2599999999999998</v>
      </c>
    </row>
    <row r="1337" spans="1:5" ht="13.5" x14ac:dyDescent="0.25">
      <c r="A1337" s="83">
        <v>40144</v>
      </c>
      <c r="B1337" s="83" t="s">
        <v>17909</v>
      </c>
      <c r="C1337" s="83" t="s">
        <v>199</v>
      </c>
      <c r="D1337" s="84">
        <v>173.06</v>
      </c>
      <c r="E1337" s="85" t="s">
        <v>17124</v>
      </c>
    </row>
    <row r="1338" spans="1:5" ht="13.5" x14ac:dyDescent="0.25">
      <c r="A1338" s="83">
        <v>40106</v>
      </c>
      <c r="B1338" s="83" t="s">
        <v>17910</v>
      </c>
      <c r="C1338" s="83" t="s">
        <v>221</v>
      </c>
      <c r="D1338" s="84">
        <v>16</v>
      </c>
      <c r="E1338" s="85" t="s">
        <v>17124</v>
      </c>
    </row>
    <row r="1339" spans="1:5" ht="13.5" x14ac:dyDescent="0.25">
      <c r="A1339" s="83">
        <v>40135</v>
      </c>
      <c r="B1339" s="83" t="s">
        <v>17911</v>
      </c>
      <c r="C1339" s="83" t="s">
        <v>182</v>
      </c>
      <c r="D1339" s="84">
        <v>23.98</v>
      </c>
    </row>
    <row r="1340" spans="1:5" ht="13.5" x14ac:dyDescent="0.25">
      <c r="A1340" s="83">
        <v>40111</v>
      </c>
      <c r="B1340" s="83" t="s">
        <v>17912</v>
      </c>
      <c r="C1340" s="83" t="s">
        <v>182</v>
      </c>
      <c r="D1340" s="84">
        <v>11.04</v>
      </c>
      <c r="E1340" s="85" t="s">
        <v>17124</v>
      </c>
    </row>
    <row r="1341" spans="1:5" ht="13.5" x14ac:dyDescent="0.25">
      <c r="A1341" s="83">
        <v>40126</v>
      </c>
      <c r="B1341" s="83" t="s">
        <v>17913</v>
      </c>
      <c r="C1341" s="83" t="s">
        <v>182</v>
      </c>
      <c r="D1341" s="84">
        <v>6.04</v>
      </c>
      <c r="E1341" s="85" t="s">
        <v>17124</v>
      </c>
    </row>
    <row r="1342" spans="1:5" ht="13.5" x14ac:dyDescent="0.25">
      <c r="A1342" s="83">
        <v>40127</v>
      </c>
      <c r="B1342" s="83" t="s">
        <v>17914</v>
      </c>
      <c r="C1342" s="83" t="s">
        <v>182</v>
      </c>
      <c r="D1342" s="84">
        <v>8.27</v>
      </c>
      <c r="E1342" s="85" t="s">
        <v>17124</v>
      </c>
    </row>
    <row r="1343" spans="1:5" ht="13.5" x14ac:dyDescent="0.25">
      <c r="A1343" s="83">
        <v>40128</v>
      </c>
      <c r="B1343" s="83" t="s">
        <v>17915</v>
      </c>
      <c r="C1343" s="83" t="s">
        <v>182</v>
      </c>
      <c r="D1343" s="84">
        <v>11.01</v>
      </c>
      <c r="E1343" s="85" t="s">
        <v>17124</v>
      </c>
    </row>
    <row r="1344" spans="1:5" ht="13.5" x14ac:dyDescent="0.25">
      <c r="A1344" s="83">
        <v>40129</v>
      </c>
      <c r="B1344" s="83" t="s">
        <v>17916</v>
      </c>
      <c r="C1344" s="83" t="s">
        <v>182</v>
      </c>
      <c r="D1344" s="84">
        <v>14.5</v>
      </c>
      <c r="E1344" s="85" t="s">
        <v>17124</v>
      </c>
    </row>
    <row r="1345" spans="1:5" ht="13.5" x14ac:dyDescent="0.25">
      <c r="A1345" s="83">
        <v>40085</v>
      </c>
      <c r="B1345" s="83" t="s">
        <v>17917</v>
      </c>
      <c r="C1345" s="83" t="s">
        <v>199</v>
      </c>
      <c r="D1345" s="84">
        <v>1.7</v>
      </c>
    </row>
    <row r="1346" spans="1:5" ht="13.5" x14ac:dyDescent="0.25">
      <c r="A1346" s="83">
        <v>40086</v>
      </c>
      <c r="B1346" s="83" t="s">
        <v>17918</v>
      </c>
      <c r="C1346" s="83" t="s">
        <v>199</v>
      </c>
      <c r="D1346" s="84">
        <v>40.590000000000003</v>
      </c>
    </row>
    <row r="1347" spans="1:5" ht="13.5" x14ac:dyDescent="0.25">
      <c r="A1347" s="83">
        <v>40087</v>
      </c>
      <c r="B1347" s="83" t="s">
        <v>17919</v>
      </c>
      <c r="C1347" s="83" t="s">
        <v>16558</v>
      </c>
      <c r="D1347" s="84">
        <v>157.19</v>
      </c>
    </row>
    <row r="1348" spans="1:5" ht="13.5" x14ac:dyDescent="0.25">
      <c r="A1348" s="83">
        <v>40983</v>
      </c>
      <c r="B1348" s="83" t="s">
        <v>17920</v>
      </c>
      <c r="C1348" s="83" t="s">
        <v>199</v>
      </c>
      <c r="D1348" s="84">
        <v>13.72</v>
      </c>
    </row>
    <row r="1349" spans="1:5" ht="13.5" x14ac:dyDescent="0.25">
      <c r="A1349" s="83">
        <v>40100</v>
      </c>
      <c r="B1349" s="83" t="s">
        <v>17921</v>
      </c>
      <c r="C1349" s="83" t="s">
        <v>199</v>
      </c>
      <c r="D1349" s="84">
        <v>132.21</v>
      </c>
    </row>
    <row r="1350" spans="1:5" ht="13.5" x14ac:dyDescent="0.25">
      <c r="A1350" s="83">
        <v>40141</v>
      </c>
      <c r="B1350" s="83" t="s">
        <v>17922</v>
      </c>
      <c r="C1350" s="83" t="s">
        <v>199</v>
      </c>
      <c r="D1350" s="84">
        <v>71.42</v>
      </c>
      <c r="E1350" s="85" t="s">
        <v>17124</v>
      </c>
    </row>
    <row r="1351" spans="1:5" ht="13.5" x14ac:dyDescent="0.25">
      <c r="A1351" s="83">
        <v>40118</v>
      </c>
      <c r="B1351" s="83" t="s">
        <v>17923</v>
      </c>
      <c r="C1351" s="83" t="s">
        <v>182</v>
      </c>
      <c r="D1351" s="84">
        <v>107.02</v>
      </c>
      <c r="E1351" s="85" t="s">
        <v>17124</v>
      </c>
    </row>
    <row r="1352" spans="1:5" ht="13.5" x14ac:dyDescent="0.25">
      <c r="A1352" s="83">
        <v>40116</v>
      </c>
      <c r="B1352" s="83" t="s">
        <v>17924</v>
      </c>
      <c r="C1352" s="83" t="s">
        <v>182</v>
      </c>
      <c r="D1352" s="84">
        <v>95.89</v>
      </c>
      <c r="E1352" s="85" t="s">
        <v>17124</v>
      </c>
    </row>
    <row r="1353" spans="1:5" ht="13.5" x14ac:dyDescent="0.25">
      <c r="A1353" s="83">
        <v>40117</v>
      </c>
      <c r="B1353" s="83" t="s">
        <v>17925</v>
      </c>
      <c r="C1353" s="83" t="s">
        <v>182</v>
      </c>
      <c r="D1353" s="84">
        <v>57.96</v>
      </c>
      <c r="E1353" s="85" t="s">
        <v>17124</v>
      </c>
    </row>
    <row r="1354" spans="1:5" ht="13.5" x14ac:dyDescent="0.25">
      <c r="A1354" s="83">
        <v>40148</v>
      </c>
      <c r="B1354" s="83" t="s">
        <v>17926</v>
      </c>
      <c r="C1354" s="83" t="s">
        <v>199</v>
      </c>
      <c r="D1354" s="84">
        <v>3.84</v>
      </c>
    </row>
    <row r="1355" spans="1:5" ht="13.5" x14ac:dyDescent="0.25">
      <c r="A1355" s="83">
        <v>40112</v>
      </c>
      <c r="B1355" s="83" t="s">
        <v>17927</v>
      </c>
      <c r="C1355" s="83" t="s">
        <v>182</v>
      </c>
      <c r="D1355" s="84">
        <v>3.63</v>
      </c>
      <c r="E1355" s="85" t="s">
        <v>17124</v>
      </c>
    </row>
    <row r="1356" spans="1:5" ht="13.5" x14ac:dyDescent="0.25">
      <c r="A1356" s="83">
        <v>40149</v>
      </c>
      <c r="B1356" s="83" t="s">
        <v>17928</v>
      </c>
      <c r="C1356" s="83" t="s">
        <v>182</v>
      </c>
      <c r="D1356" s="84">
        <v>7.92</v>
      </c>
    </row>
    <row r="1357" spans="1:5" ht="13.5" x14ac:dyDescent="0.25">
      <c r="A1357" s="83">
        <v>40094</v>
      </c>
      <c r="B1357" s="83" t="s">
        <v>17929</v>
      </c>
      <c r="C1357" s="83" t="s">
        <v>182</v>
      </c>
      <c r="D1357" s="84">
        <v>130.18</v>
      </c>
    </row>
    <row r="1358" spans="1:5" ht="13.5" x14ac:dyDescent="0.25">
      <c r="A1358" s="83">
        <v>40095</v>
      </c>
      <c r="B1358" s="83" t="s">
        <v>17930</v>
      </c>
      <c r="C1358" s="83" t="s">
        <v>182</v>
      </c>
      <c r="D1358" s="84">
        <v>846.06</v>
      </c>
      <c r="E1358" s="85" t="s">
        <v>17124</v>
      </c>
    </row>
    <row r="1359" spans="1:5" ht="13.5" x14ac:dyDescent="0.25">
      <c r="A1359" s="83">
        <v>40114</v>
      </c>
      <c r="B1359" s="83" t="s">
        <v>17931</v>
      </c>
      <c r="C1359" s="83" t="s">
        <v>227</v>
      </c>
      <c r="D1359" s="84">
        <v>431.17</v>
      </c>
      <c r="E1359" s="85" t="s">
        <v>17124</v>
      </c>
    </row>
    <row r="1360" spans="1:5" ht="13.5" x14ac:dyDescent="0.25">
      <c r="A1360" s="83">
        <v>41134</v>
      </c>
      <c r="B1360" s="83" t="s">
        <v>17932</v>
      </c>
      <c r="C1360" s="83" t="s">
        <v>221</v>
      </c>
      <c r="D1360" s="84">
        <v>150.13999999999999</v>
      </c>
      <c r="E1360" s="85" t="s">
        <v>17124</v>
      </c>
    </row>
    <row r="1361" spans="1:5" ht="13.5" x14ac:dyDescent="0.25">
      <c r="A1361" s="83">
        <v>40130</v>
      </c>
      <c r="B1361" s="83" t="s">
        <v>17933</v>
      </c>
      <c r="C1361" s="83" t="s">
        <v>227</v>
      </c>
      <c r="D1361" s="84">
        <v>547.87</v>
      </c>
      <c r="E1361" s="85" t="s">
        <v>17124</v>
      </c>
    </row>
    <row r="1362" spans="1:5" ht="13.5" x14ac:dyDescent="0.25">
      <c r="A1362" s="83">
        <v>40131</v>
      </c>
      <c r="B1362" s="83" t="s">
        <v>17934</v>
      </c>
      <c r="C1362" s="83" t="s">
        <v>227</v>
      </c>
      <c r="D1362" s="84">
        <v>462.05</v>
      </c>
      <c r="E1362" s="85" t="s">
        <v>17124</v>
      </c>
    </row>
    <row r="1363" spans="1:5" ht="13.5" x14ac:dyDescent="0.25">
      <c r="A1363" s="83">
        <v>40083</v>
      </c>
      <c r="B1363" s="83" t="s">
        <v>17935</v>
      </c>
      <c r="C1363" s="83" t="s">
        <v>182</v>
      </c>
      <c r="D1363" s="84">
        <v>4.21</v>
      </c>
      <c r="E1363" s="85" t="s">
        <v>17124</v>
      </c>
    </row>
    <row r="1364" spans="1:5" ht="13.5" x14ac:dyDescent="0.25">
      <c r="A1364" s="83">
        <v>40079</v>
      </c>
      <c r="B1364" s="83" t="s">
        <v>17936</v>
      </c>
      <c r="C1364" s="83" t="s">
        <v>221</v>
      </c>
      <c r="D1364" s="84">
        <v>35.229999999999997</v>
      </c>
      <c r="E1364" s="85" t="s">
        <v>17124</v>
      </c>
    </row>
    <row r="1365" spans="1:5" ht="13.5" x14ac:dyDescent="0.25">
      <c r="A1365" s="83">
        <v>40082</v>
      </c>
      <c r="B1365" s="83" t="s">
        <v>17937</v>
      </c>
      <c r="C1365" s="83" t="s">
        <v>182</v>
      </c>
      <c r="D1365" s="84">
        <v>0.16</v>
      </c>
    </row>
    <row r="1366" spans="1:5" ht="13.5" x14ac:dyDescent="0.25">
      <c r="A1366" s="83">
        <v>40119</v>
      </c>
      <c r="B1366" s="83" t="s">
        <v>17938</v>
      </c>
      <c r="C1366" s="83" t="s">
        <v>182</v>
      </c>
      <c r="D1366" s="84">
        <v>55.22</v>
      </c>
      <c r="E1366" s="85" t="s">
        <v>17124</v>
      </c>
    </row>
    <row r="1367" spans="1:5" ht="13.5" x14ac:dyDescent="0.25">
      <c r="A1367" s="83">
        <v>40122</v>
      </c>
      <c r="B1367" s="83" t="s">
        <v>17938</v>
      </c>
      <c r="C1367" s="83" t="s">
        <v>227</v>
      </c>
      <c r="D1367" s="84">
        <v>628.84</v>
      </c>
      <c r="E1367" s="85" t="s">
        <v>17124</v>
      </c>
    </row>
    <row r="1368" spans="1:5" ht="13.5" x14ac:dyDescent="0.25">
      <c r="A1368" s="83">
        <v>40120</v>
      </c>
      <c r="B1368" s="83" t="s">
        <v>17939</v>
      </c>
      <c r="C1368" s="83" t="s">
        <v>182</v>
      </c>
      <c r="D1368" s="84">
        <v>17.28</v>
      </c>
      <c r="E1368" s="85" t="s">
        <v>17124</v>
      </c>
    </row>
    <row r="1369" spans="1:5" ht="13.5" x14ac:dyDescent="0.25">
      <c r="A1369" s="83">
        <v>40121</v>
      </c>
      <c r="B1369" s="83" t="s">
        <v>17940</v>
      </c>
      <c r="C1369" s="83" t="s">
        <v>182</v>
      </c>
      <c r="D1369" s="84">
        <v>66.349999999999994</v>
      </c>
      <c r="E1369" s="85" t="s">
        <v>17124</v>
      </c>
    </row>
    <row r="1370" spans="1:5" ht="13.5" x14ac:dyDescent="0.25">
      <c r="A1370" s="83">
        <v>40123</v>
      </c>
      <c r="B1370" s="83" t="s">
        <v>17940</v>
      </c>
      <c r="C1370" s="83" t="s">
        <v>227</v>
      </c>
      <c r="D1370" s="84">
        <v>705.47</v>
      </c>
      <c r="E1370" s="85" t="s">
        <v>17124</v>
      </c>
    </row>
    <row r="1371" spans="1:5" ht="13.5" x14ac:dyDescent="0.25">
      <c r="A1371" s="83">
        <v>40080</v>
      </c>
      <c r="B1371" s="83" t="s">
        <v>17941</v>
      </c>
      <c r="C1371" s="83" t="s">
        <v>221</v>
      </c>
      <c r="D1371" s="84">
        <v>2.56</v>
      </c>
      <c r="E1371" s="85" t="s">
        <v>17124</v>
      </c>
    </row>
    <row r="1372" spans="1:5" ht="13.5" x14ac:dyDescent="0.25">
      <c r="A1372" s="83">
        <v>40089</v>
      </c>
      <c r="B1372" s="83" t="s">
        <v>17942</v>
      </c>
      <c r="C1372" s="83" t="s">
        <v>16558</v>
      </c>
      <c r="D1372" s="84">
        <v>2355.14</v>
      </c>
      <c r="E1372" s="85" t="s">
        <v>17124</v>
      </c>
    </row>
    <row r="1373" spans="1:5" ht="13.5" x14ac:dyDescent="0.25">
      <c r="A1373" s="83">
        <v>40088</v>
      </c>
      <c r="B1373" s="83" t="s">
        <v>17943</v>
      </c>
      <c r="C1373" s="83" t="s">
        <v>16558</v>
      </c>
      <c r="D1373" s="84">
        <v>1020.55</v>
      </c>
      <c r="E1373" s="85" t="s">
        <v>17124</v>
      </c>
    </row>
    <row r="1374" spans="1:5" ht="13.5" x14ac:dyDescent="0.25">
      <c r="A1374" s="83">
        <v>40092</v>
      </c>
      <c r="B1374" s="83" t="s">
        <v>17944</v>
      </c>
      <c r="C1374" s="83" t="s">
        <v>16558</v>
      </c>
      <c r="D1374" s="84">
        <v>400.14</v>
      </c>
      <c r="E1374" s="85" t="s">
        <v>17124</v>
      </c>
    </row>
    <row r="1375" spans="1:5" ht="13.5" x14ac:dyDescent="0.25">
      <c r="A1375" s="83">
        <v>40078</v>
      </c>
      <c r="B1375" s="83" t="s">
        <v>17945</v>
      </c>
      <c r="C1375" s="83" t="s">
        <v>199</v>
      </c>
      <c r="D1375" s="84">
        <v>11</v>
      </c>
      <c r="E1375" s="85" t="s">
        <v>17124</v>
      </c>
    </row>
    <row r="1376" spans="1:5" ht="13.5" x14ac:dyDescent="0.25">
      <c r="A1376" s="83">
        <v>40097</v>
      </c>
      <c r="B1376" s="83" t="s">
        <v>17946</v>
      </c>
      <c r="C1376" s="83" t="s">
        <v>199</v>
      </c>
      <c r="D1376" s="84">
        <v>174.15</v>
      </c>
    </row>
    <row r="1377" spans="1:5" ht="13.5" x14ac:dyDescent="0.25">
      <c r="A1377" s="83">
        <v>40090</v>
      </c>
      <c r="B1377" s="83" t="s">
        <v>17947</v>
      </c>
      <c r="C1377" s="83" t="s">
        <v>199</v>
      </c>
      <c r="D1377" s="84">
        <v>43.91</v>
      </c>
      <c r="E1377" s="85" t="s">
        <v>17124</v>
      </c>
    </row>
    <row r="1378" spans="1:5" ht="13.5" x14ac:dyDescent="0.25">
      <c r="A1378" s="83">
        <v>40099</v>
      </c>
      <c r="B1378" s="83" t="s">
        <v>17948</v>
      </c>
      <c r="C1378" s="83" t="s">
        <v>221</v>
      </c>
      <c r="D1378" s="84">
        <v>937.2</v>
      </c>
      <c r="E1378" s="85" t="s">
        <v>17124</v>
      </c>
    </row>
    <row r="1379" spans="1:5" ht="13.5" x14ac:dyDescent="0.25">
      <c r="A1379" s="83">
        <v>40091</v>
      </c>
      <c r="B1379" s="83" t="s">
        <v>17949</v>
      </c>
      <c r="C1379" s="83" t="s">
        <v>199</v>
      </c>
      <c r="D1379" s="84">
        <v>57.8</v>
      </c>
      <c r="E1379" s="85" t="s">
        <v>17124</v>
      </c>
    </row>
    <row r="1380" spans="1:5" ht="13.5" x14ac:dyDescent="0.25">
      <c r="A1380" s="83">
        <v>40093</v>
      </c>
      <c r="B1380" s="83" t="s">
        <v>17950</v>
      </c>
      <c r="C1380" s="83" t="s">
        <v>182</v>
      </c>
      <c r="D1380" s="84">
        <v>120.58</v>
      </c>
    </row>
    <row r="1381" spans="1:5" ht="13.5" x14ac:dyDescent="0.25">
      <c r="A1381" s="83">
        <v>43353</v>
      </c>
      <c r="B1381" s="83" t="s">
        <v>17951</v>
      </c>
      <c r="C1381" s="83" t="s">
        <v>182</v>
      </c>
      <c r="D1381" s="84">
        <v>0.96</v>
      </c>
    </row>
    <row r="1382" spans="1:5" ht="13.5" x14ac:dyDescent="0.25">
      <c r="A1382" s="83">
        <v>43337</v>
      </c>
      <c r="B1382" s="83" t="s">
        <v>17952</v>
      </c>
      <c r="C1382" s="83" t="s">
        <v>182</v>
      </c>
      <c r="D1382" s="84">
        <v>0.81</v>
      </c>
    </row>
    <row r="1383" spans="1:5" ht="13.5" x14ac:dyDescent="0.25">
      <c r="A1383" s="83">
        <v>40077</v>
      </c>
      <c r="B1383" s="83" t="s">
        <v>17953</v>
      </c>
      <c r="C1383" s="83" t="s">
        <v>182</v>
      </c>
      <c r="D1383" s="84">
        <v>0.27</v>
      </c>
    </row>
    <row r="1384" spans="1:5" ht="13.5" x14ac:dyDescent="0.25">
      <c r="A1384" s="362">
        <v>40142</v>
      </c>
      <c r="B1384" s="362" t="s">
        <v>17954</v>
      </c>
      <c r="C1384" s="362" t="s">
        <v>199</v>
      </c>
      <c r="D1384" s="363">
        <v>122.09</v>
      </c>
      <c r="E1384" s="85" t="s">
        <v>17124</v>
      </c>
    </row>
    <row r="1385" spans="1:5" ht="13.5" x14ac:dyDescent="0.25">
      <c r="A1385" s="83">
        <v>40124</v>
      </c>
      <c r="B1385" s="83" t="s">
        <v>17955</v>
      </c>
      <c r="C1385" s="83" t="s">
        <v>182</v>
      </c>
      <c r="D1385" s="84">
        <v>15.68</v>
      </c>
      <c r="E1385" s="85" t="s">
        <v>17124</v>
      </c>
    </row>
    <row r="1386" spans="1:5" ht="13.5" x14ac:dyDescent="0.25">
      <c r="A1386" s="83">
        <v>40146</v>
      </c>
      <c r="B1386" s="83" t="s">
        <v>17956</v>
      </c>
      <c r="C1386" s="83" t="s">
        <v>182</v>
      </c>
      <c r="D1386" s="84">
        <v>23.65</v>
      </c>
      <c r="E1386" s="85" t="s">
        <v>17124</v>
      </c>
    </row>
    <row r="1387" spans="1:5" ht="13.5" x14ac:dyDescent="0.25">
      <c r="A1387" s="83">
        <v>40145</v>
      </c>
      <c r="B1387" s="83" t="s">
        <v>17957</v>
      </c>
      <c r="C1387" s="83" t="s">
        <v>182</v>
      </c>
      <c r="D1387" s="84">
        <v>710.56</v>
      </c>
      <c r="E1387" s="85" t="s">
        <v>17124</v>
      </c>
    </row>
    <row r="1388" spans="1:5" ht="13.5" x14ac:dyDescent="0.25">
      <c r="A1388" s="83">
        <v>40109</v>
      </c>
      <c r="B1388" s="83" t="s">
        <v>17958</v>
      </c>
      <c r="C1388" s="83" t="s">
        <v>221</v>
      </c>
      <c r="D1388" s="84">
        <v>47.39</v>
      </c>
    </row>
    <row r="1389" spans="1:5" ht="13.5" x14ac:dyDescent="0.25">
      <c r="A1389" s="83">
        <v>40125</v>
      </c>
      <c r="B1389" s="83" t="s">
        <v>17959</v>
      </c>
      <c r="C1389" s="83" t="s">
        <v>182</v>
      </c>
      <c r="D1389" s="84">
        <v>18.21</v>
      </c>
      <c r="E1389" s="85" t="s">
        <v>17124</v>
      </c>
    </row>
    <row r="1390" spans="1:5" ht="13.5" x14ac:dyDescent="0.25">
      <c r="A1390" s="83">
        <v>40113</v>
      </c>
      <c r="B1390" s="83" t="s">
        <v>17960</v>
      </c>
      <c r="C1390" s="83" t="s">
        <v>182</v>
      </c>
      <c r="D1390" s="84">
        <v>25.76</v>
      </c>
      <c r="E1390" s="85" t="s">
        <v>17124</v>
      </c>
    </row>
    <row r="1391" spans="1:5" ht="13.5" x14ac:dyDescent="0.25">
      <c r="A1391" s="83">
        <v>40140</v>
      </c>
      <c r="B1391" s="83" t="s">
        <v>17961</v>
      </c>
      <c r="C1391" s="83" t="s">
        <v>199</v>
      </c>
      <c r="D1391" s="84">
        <v>115.99</v>
      </c>
      <c r="E1391" s="85" t="s">
        <v>17124</v>
      </c>
    </row>
    <row r="1392" spans="1:5" ht="13.5" x14ac:dyDescent="0.25">
      <c r="A1392" s="83">
        <v>40139</v>
      </c>
      <c r="B1392" s="83" t="s">
        <v>17962</v>
      </c>
      <c r="C1392" s="83" t="s">
        <v>199</v>
      </c>
      <c r="D1392" s="84">
        <v>13.2</v>
      </c>
    </row>
    <row r="1393" spans="1:5" ht="13.5" x14ac:dyDescent="0.25">
      <c r="A1393" s="83">
        <v>42186</v>
      </c>
      <c r="B1393" s="83" t="s">
        <v>17963</v>
      </c>
      <c r="C1393" s="83" t="s">
        <v>16585</v>
      </c>
      <c r="D1393" s="84">
        <v>10696.77</v>
      </c>
    </row>
    <row r="1394" spans="1:5" ht="13.5" x14ac:dyDescent="0.25">
      <c r="A1394" s="83">
        <v>41352</v>
      </c>
      <c r="B1394" s="83" t="s">
        <v>17964</v>
      </c>
      <c r="C1394" s="83" t="s">
        <v>16558</v>
      </c>
      <c r="D1394" s="84">
        <v>207.96</v>
      </c>
    </row>
    <row r="1395" spans="1:5" ht="13.5" x14ac:dyDescent="0.25">
      <c r="A1395" s="83">
        <v>41340</v>
      </c>
      <c r="B1395" s="83" t="s">
        <v>17965</v>
      </c>
      <c r="C1395" s="83" t="s">
        <v>199</v>
      </c>
      <c r="D1395" s="84">
        <v>1180.71</v>
      </c>
    </row>
    <row r="1396" spans="1:5" ht="13.5" x14ac:dyDescent="0.25">
      <c r="A1396" s="83">
        <v>40331</v>
      </c>
      <c r="B1396" s="83" t="s">
        <v>17966</v>
      </c>
      <c r="C1396" s="83" t="s">
        <v>182</v>
      </c>
      <c r="D1396" s="84">
        <v>135.08000000000001</v>
      </c>
      <c r="E1396" s="85" t="s">
        <v>17124</v>
      </c>
    </row>
    <row r="1397" spans="1:5" ht="13.5" x14ac:dyDescent="0.25">
      <c r="A1397" s="83">
        <v>40403</v>
      </c>
      <c r="B1397" s="83" t="s">
        <v>17967</v>
      </c>
      <c r="C1397" s="83" t="s">
        <v>199</v>
      </c>
      <c r="D1397" s="84">
        <v>266.58999999999997</v>
      </c>
      <c r="E1397" s="85" t="s">
        <v>17124</v>
      </c>
    </row>
    <row r="1398" spans="1:5" ht="13.5" x14ac:dyDescent="0.25">
      <c r="A1398" s="83">
        <v>40405</v>
      </c>
      <c r="B1398" s="83" t="s">
        <v>17968</v>
      </c>
      <c r="C1398" s="83" t="s">
        <v>199</v>
      </c>
      <c r="D1398" s="84">
        <v>390.86</v>
      </c>
    </row>
    <row r="1399" spans="1:5" ht="13.5" x14ac:dyDescent="0.25">
      <c r="A1399" s="83">
        <v>40408</v>
      </c>
      <c r="B1399" s="83" t="s">
        <v>17969</v>
      </c>
      <c r="C1399" s="83" t="s">
        <v>199</v>
      </c>
      <c r="D1399" s="84">
        <v>766.39</v>
      </c>
      <c r="E1399" s="85" t="s">
        <v>17124</v>
      </c>
    </row>
    <row r="1400" spans="1:5" ht="13.5" x14ac:dyDescent="0.25">
      <c r="A1400" s="83">
        <v>40406</v>
      </c>
      <c r="B1400" s="83" t="s">
        <v>17970</v>
      </c>
      <c r="C1400" s="83" t="s">
        <v>199</v>
      </c>
      <c r="D1400" s="84">
        <v>698.59</v>
      </c>
      <c r="E1400" s="85" t="s">
        <v>17124</v>
      </c>
    </row>
    <row r="1401" spans="1:5" ht="13.5" x14ac:dyDescent="0.25">
      <c r="A1401" s="83">
        <v>40407</v>
      </c>
      <c r="B1401" s="83" t="s">
        <v>17971</v>
      </c>
      <c r="C1401" s="83" t="s">
        <v>199</v>
      </c>
      <c r="D1401" s="84">
        <v>1187.6199999999999</v>
      </c>
      <c r="E1401" s="85" t="s">
        <v>17124</v>
      </c>
    </row>
    <row r="1402" spans="1:5" ht="13.5" x14ac:dyDescent="0.25">
      <c r="A1402" s="83">
        <v>40409</v>
      </c>
      <c r="B1402" s="83" t="s">
        <v>17972</v>
      </c>
      <c r="C1402" s="83" t="s">
        <v>199</v>
      </c>
      <c r="D1402" s="84">
        <v>1323.21</v>
      </c>
      <c r="E1402" s="85" t="s">
        <v>17124</v>
      </c>
    </row>
    <row r="1403" spans="1:5" ht="13.5" x14ac:dyDescent="0.25">
      <c r="A1403" s="83">
        <v>40404</v>
      </c>
      <c r="B1403" s="83" t="s">
        <v>17973</v>
      </c>
      <c r="C1403" s="83" t="s">
        <v>199</v>
      </c>
      <c r="D1403" s="84">
        <v>269.87</v>
      </c>
    </row>
    <row r="1404" spans="1:5" ht="13.5" x14ac:dyDescent="0.25">
      <c r="A1404" s="83">
        <v>42051</v>
      </c>
      <c r="B1404" s="83" t="s">
        <v>17974</v>
      </c>
      <c r="C1404" s="83" t="s">
        <v>199</v>
      </c>
      <c r="D1404" s="84">
        <v>1635.92</v>
      </c>
      <c r="E1404" s="85" t="s">
        <v>17124</v>
      </c>
    </row>
    <row r="1405" spans="1:5" ht="13.5" x14ac:dyDescent="0.25">
      <c r="A1405" s="83">
        <v>42052</v>
      </c>
      <c r="B1405" s="83" t="s">
        <v>17975</v>
      </c>
      <c r="C1405" s="83" t="s">
        <v>199</v>
      </c>
      <c r="D1405" s="84">
        <v>917.96</v>
      </c>
      <c r="E1405" s="85" t="s">
        <v>17124</v>
      </c>
    </row>
    <row r="1406" spans="1:5" ht="13.5" x14ac:dyDescent="0.25">
      <c r="A1406" s="83">
        <v>40410</v>
      </c>
      <c r="B1406" s="83" t="s">
        <v>17976</v>
      </c>
      <c r="C1406" s="83" t="s">
        <v>199</v>
      </c>
      <c r="D1406" s="84">
        <v>642.64</v>
      </c>
      <c r="E1406" s="85" t="s">
        <v>17124</v>
      </c>
    </row>
    <row r="1407" spans="1:5" ht="13.5" x14ac:dyDescent="0.25">
      <c r="A1407" s="83">
        <v>40309</v>
      </c>
      <c r="B1407" s="83" t="s">
        <v>17977</v>
      </c>
      <c r="C1407" s="83" t="s">
        <v>182</v>
      </c>
      <c r="D1407" s="84">
        <v>241.22</v>
      </c>
      <c r="E1407" s="85" t="s">
        <v>17124</v>
      </c>
    </row>
    <row r="1408" spans="1:5" ht="13.5" x14ac:dyDescent="0.25">
      <c r="A1408" s="83">
        <v>41258</v>
      </c>
      <c r="B1408" s="83" t="s">
        <v>17978</v>
      </c>
      <c r="C1408" s="83" t="s">
        <v>199</v>
      </c>
      <c r="D1408" s="84">
        <v>322.37</v>
      </c>
    </row>
    <row r="1409" spans="1:5" ht="13.5" x14ac:dyDescent="0.25">
      <c r="A1409" s="83">
        <v>41034</v>
      </c>
      <c r="B1409" s="83" t="s">
        <v>17979</v>
      </c>
      <c r="C1409" s="83" t="s">
        <v>199</v>
      </c>
      <c r="D1409" s="84">
        <v>247.97</v>
      </c>
    </row>
    <row r="1410" spans="1:5" ht="13.5" x14ac:dyDescent="0.25">
      <c r="A1410" s="83">
        <v>41026</v>
      </c>
      <c r="B1410" s="83" t="s">
        <v>17980</v>
      </c>
      <c r="C1410" s="83" t="s">
        <v>199</v>
      </c>
      <c r="D1410" s="84">
        <v>202.44</v>
      </c>
    </row>
    <row r="1411" spans="1:5" ht="13.5" x14ac:dyDescent="0.25">
      <c r="A1411" s="83">
        <v>41022</v>
      </c>
      <c r="B1411" s="83" t="s">
        <v>17981</v>
      </c>
      <c r="C1411" s="83" t="s">
        <v>199</v>
      </c>
      <c r="D1411" s="84">
        <v>188.95</v>
      </c>
    </row>
    <row r="1412" spans="1:5" ht="13.5" x14ac:dyDescent="0.25">
      <c r="A1412" s="83">
        <v>41403</v>
      </c>
      <c r="B1412" s="83" t="s">
        <v>17982</v>
      </c>
      <c r="C1412" s="83" t="s">
        <v>199</v>
      </c>
      <c r="D1412" s="84">
        <v>2002.12</v>
      </c>
    </row>
    <row r="1413" spans="1:5" ht="13.5" x14ac:dyDescent="0.25">
      <c r="A1413" s="83">
        <v>40398</v>
      </c>
      <c r="B1413" s="83" t="s">
        <v>17983</v>
      </c>
      <c r="C1413" s="83" t="s">
        <v>182</v>
      </c>
      <c r="D1413" s="84">
        <v>289.98</v>
      </c>
    </row>
    <row r="1414" spans="1:5" ht="13.5" x14ac:dyDescent="0.25">
      <c r="A1414" s="83">
        <v>41036</v>
      </c>
      <c r="B1414" s="83" t="s">
        <v>17984</v>
      </c>
      <c r="C1414" s="83" t="s">
        <v>227</v>
      </c>
      <c r="D1414" s="84">
        <v>183.61</v>
      </c>
    </row>
    <row r="1415" spans="1:5" ht="13.5" x14ac:dyDescent="0.25">
      <c r="A1415" s="83">
        <v>40381</v>
      </c>
      <c r="B1415" s="83" t="s">
        <v>17985</v>
      </c>
      <c r="C1415" s="83" t="s">
        <v>182</v>
      </c>
      <c r="D1415" s="84">
        <v>27.56</v>
      </c>
    </row>
    <row r="1416" spans="1:5" ht="13.5" x14ac:dyDescent="0.25">
      <c r="A1416" s="83">
        <v>41260</v>
      </c>
      <c r="B1416" s="83" t="s">
        <v>17986</v>
      </c>
      <c r="C1416" s="83" t="s">
        <v>16558</v>
      </c>
      <c r="D1416" s="84">
        <v>1329.34</v>
      </c>
      <c r="E1416" s="85" t="s">
        <v>17124</v>
      </c>
    </row>
    <row r="1417" spans="1:5" ht="13.5" x14ac:dyDescent="0.25">
      <c r="A1417" s="83">
        <v>41045</v>
      </c>
      <c r="B1417" s="83" t="s">
        <v>17987</v>
      </c>
      <c r="C1417" s="83" t="s">
        <v>16558</v>
      </c>
      <c r="D1417" s="84">
        <v>1255.94</v>
      </c>
      <c r="E1417" s="85" t="s">
        <v>17124</v>
      </c>
    </row>
    <row r="1418" spans="1:5" ht="13.5" x14ac:dyDescent="0.25">
      <c r="A1418" s="83">
        <v>40387</v>
      </c>
      <c r="B1418" s="83" t="s">
        <v>17988</v>
      </c>
      <c r="C1418" s="83" t="s">
        <v>16913</v>
      </c>
      <c r="D1418" s="84">
        <v>97.79</v>
      </c>
      <c r="E1418" s="85" t="s">
        <v>17124</v>
      </c>
    </row>
    <row r="1419" spans="1:5" ht="13.5" x14ac:dyDescent="0.25">
      <c r="A1419" s="83">
        <v>40339</v>
      </c>
      <c r="B1419" s="83" t="s">
        <v>17989</v>
      </c>
      <c r="C1419" s="83" t="s">
        <v>199</v>
      </c>
      <c r="D1419" s="84">
        <v>148.99</v>
      </c>
    </row>
    <row r="1420" spans="1:5" ht="13.5" x14ac:dyDescent="0.25">
      <c r="A1420" s="83">
        <v>40379</v>
      </c>
      <c r="B1420" s="83" t="s">
        <v>17990</v>
      </c>
      <c r="C1420" s="83" t="s">
        <v>234</v>
      </c>
      <c r="D1420" s="84">
        <v>23.66</v>
      </c>
      <c r="E1420" s="85" t="s">
        <v>17124</v>
      </c>
    </row>
    <row r="1421" spans="1:5" ht="13.5" x14ac:dyDescent="0.25">
      <c r="A1421" s="83">
        <v>42875</v>
      </c>
      <c r="B1421" s="83" t="s">
        <v>17991</v>
      </c>
      <c r="C1421" s="83" t="s">
        <v>199</v>
      </c>
      <c r="D1421" s="84">
        <v>78.78</v>
      </c>
    </row>
    <row r="1422" spans="1:5" ht="13.5" x14ac:dyDescent="0.25">
      <c r="A1422" s="83">
        <v>40991</v>
      </c>
      <c r="B1422" s="83" t="s">
        <v>17992</v>
      </c>
      <c r="C1422" s="83" t="s">
        <v>234</v>
      </c>
      <c r="D1422" s="84">
        <v>62.22</v>
      </c>
    </row>
    <row r="1423" spans="1:5" ht="13.5" x14ac:dyDescent="0.25">
      <c r="A1423" s="83">
        <v>40382</v>
      </c>
      <c r="B1423" s="83" t="s">
        <v>17993</v>
      </c>
      <c r="C1423" s="83" t="s">
        <v>221</v>
      </c>
      <c r="D1423" s="84">
        <v>924.61</v>
      </c>
    </row>
    <row r="1424" spans="1:5" ht="13.5" x14ac:dyDescent="0.25">
      <c r="A1424" s="83">
        <v>42660</v>
      </c>
      <c r="B1424" s="83" t="s">
        <v>17994</v>
      </c>
      <c r="C1424" s="83" t="s">
        <v>221</v>
      </c>
      <c r="D1424" s="84">
        <v>1183.73</v>
      </c>
    </row>
    <row r="1425" spans="1:5" ht="13.5" x14ac:dyDescent="0.25">
      <c r="A1425" s="83">
        <v>40401</v>
      </c>
      <c r="B1425" s="83" t="s">
        <v>17995</v>
      </c>
      <c r="C1425" s="83" t="s">
        <v>16558</v>
      </c>
      <c r="D1425" s="84">
        <v>1432.58</v>
      </c>
      <c r="E1425" s="85" t="s">
        <v>17124</v>
      </c>
    </row>
    <row r="1426" spans="1:5" ht="13.5" x14ac:dyDescent="0.25">
      <c r="A1426" s="83">
        <v>41200</v>
      </c>
      <c r="B1426" s="83" t="s">
        <v>17996</v>
      </c>
      <c r="C1426" s="83" t="s">
        <v>16558</v>
      </c>
      <c r="D1426" s="84">
        <v>32.28</v>
      </c>
    </row>
    <row r="1427" spans="1:5" ht="13.5" x14ac:dyDescent="0.25">
      <c r="A1427" s="83">
        <v>42876</v>
      </c>
      <c r="B1427" s="83" t="s">
        <v>17997</v>
      </c>
      <c r="C1427" s="83" t="s">
        <v>182</v>
      </c>
      <c r="D1427" s="84">
        <v>169.31</v>
      </c>
    </row>
    <row r="1428" spans="1:5" ht="13.5" x14ac:dyDescent="0.25">
      <c r="A1428" s="83">
        <v>42239</v>
      </c>
      <c r="B1428" s="83" t="s">
        <v>17998</v>
      </c>
      <c r="C1428" s="83" t="s">
        <v>221</v>
      </c>
      <c r="D1428" s="84">
        <v>210</v>
      </c>
      <c r="E1428" s="85" t="s">
        <v>17124</v>
      </c>
    </row>
    <row r="1429" spans="1:5" ht="13.5" x14ac:dyDescent="0.25">
      <c r="A1429" s="83">
        <v>40329</v>
      </c>
      <c r="B1429" s="83" t="s">
        <v>17999</v>
      </c>
      <c r="C1429" s="83" t="s">
        <v>221</v>
      </c>
      <c r="D1429" s="84">
        <v>233.86</v>
      </c>
      <c r="E1429" s="85" t="s">
        <v>17124</v>
      </c>
    </row>
    <row r="1430" spans="1:5" ht="13.5" x14ac:dyDescent="0.25">
      <c r="A1430" s="83">
        <v>41195</v>
      </c>
      <c r="B1430" s="83" t="s">
        <v>18000</v>
      </c>
      <c r="C1430" s="83" t="s">
        <v>234</v>
      </c>
      <c r="D1430" s="84">
        <v>19.04</v>
      </c>
    </row>
    <row r="1431" spans="1:5" ht="13.5" x14ac:dyDescent="0.25">
      <c r="A1431" s="83">
        <v>40315</v>
      </c>
      <c r="B1431" s="83" t="s">
        <v>18001</v>
      </c>
      <c r="C1431" s="83" t="s">
        <v>182</v>
      </c>
      <c r="D1431" s="84">
        <v>393.23</v>
      </c>
      <c r="E1431" s="85" t="s">
        <v>17124</v>
      </c>
    </row>
    <row r="1432" spans="1:5" ht="13.5" x14ac:dyDescent="0.25">
      <c r="A1432" s="83">
        <v>40314</v>
      </c>
      <c r="B1432" s="83" t="s">
        <v>18002</v>
      </c>
      <c r="C1432" s="83" t="s">
        <v>182</v>
      </c>
      <c r="D1432" s="84">
        <v>153.19999999999999</v>
      </c>
      <c r="E1432" s="85" t="s">
        <v>17124</v>
      </c>
    </row>
    <row r="1433" spans="1:5" ht="13.5" x14ac:dyDescent="0.25">
      <c r="A1433" s="83">
        <v>40321</v>
      </c>
      <c r="B1433" s="83" t="s">
        <v>18003</v>
      </c>
      <c r="C1433" s="83" t="s">
        <v>182</v>
      </c>
      <c r="D1433" s="84">
        <v>108.86</v>
      </c>
      <c r="E1433" s="85" t="s">
        <v>17124</v>
      </c>
    </row>
    <row r="1434" spans="1:5" ht="13.5" x14ac:dyDescent="0.25">
      <c r="A1434" s="83">
        <v>40323</v>
      </c>
      <c r="B1434" s="83" t="s">
        <v>18004</v>
      </c>
      <c r="C1434" s="83" t="s">
        <v>182</v>
      </c>
      <c r="D1434" s="84">
        <v>112.11</v>
      </c>
      <c r="E1434" s="85" t="s">
        <v>17124</v>
      </c>
    </row>
    <row r="1435" spans="1:5" ht="13.5" x14ac:dyDescent="0.25">
      <c r="A1435" s="83">
        <v>40324</v>
      </c>
      <c r="B1435" s="83" t="s">
        <v>18005</v>
      </c>
      <c r="C1435" s="83" t="s">
        <v>182</v>
      </c>
      <c r="D1435" s="84">
        <v>98.17</v>
      </c>
      <c r="E1435" s="85" t="s">
        <v>17124</v>
      </c>
    </row>
    <row r="1436" spans="1:5" ht="13.5" x14ac:dyDescent="0.25">
      <c r="A1436" s="83">
        <v>40325</v>
      </c>
      <c r="B1436" s="83" t="s">
        <v>18006</v>
      </c>
      <c r="C1436" s="83" t="s">
        <v>182</v>
      </c>
      <c r="D1436" s="84">
        <v>85.9</v>
      </c>
      <c r="E1436" s="85" t="s">
        <v>17124</v>
      </c>
    </row>
    <row r="1437" spans="1:5" ht="13.5" x14ac:dyDescent="0.25">
      <c r="A1437" s="83">
        <v>40319</v>
      </c>
      <c r="B1437" s="83" t="s">
        <v>18007</v>
      </c>
      <c r="C1437" s="83" t="s">
        <v>182</v>
      </c>
      <c r="D1437" s="84">
        <v>143.02000000000001</v>
      </c>
      <c r="E1437" s="85" t="s">
        <v>17124</v>
      </c>
    </row>
    <row r="1438" spans="1:5" ht="13.5" x14ac:dyDescent="0.25">
      <c r="A1438" s="83">
        <v>40320</v>
      </c>
      <c r="B1438" s="83" t="s">
        <v>18008</v>
      </c>
      <c r="C1438" s="83" t="s">
        <v>182</v>
      </c>
      <c r="D1438" s="84">
        <v>151.37</v>
      </c>
      <c r="E1438" s="85" t="s">
        <v>17124</v>
      </c>
    </row>
    <row r="1439" spans="1:5" ht="13.5" x14ac:dyDescent="0.25">
      <c r="A1439" s="83">
        <v>40322</v>
      </c>
      <c r="B1439" s="83" t="s">
        <v>18009</v>
      </c>
      <c r="C1439" s="83" t="s">
        <v>182</v>
      </c>
      <c r="D1439" s="84">
        <v>156.86000000000001</v>
      </c>
      <c r="E1439" s="85" t="s">
        <v>17124</v>
      </c>
    </row>
    <row r="1440" spans="1:5" ht="13.5" x14ac:dyDescent="0.25">
      <c r="A1440" s="83">
        <v>40342</v>
      </c>
      <c r="B1440" s="83" t="s">
        <v>18010</v>
      </c>
      <c r="C1440" s="83" t="s">
        <v>16558</v>
      </c>
      <c r="D1440" s="84">
        <v>57.81</v>
      </c>
    </row>
    <row r="1441" spans="1:5" ht="13.5" x14ac:dyDescent="0.25">
      <c r="A1441" s="83">
        <v>40338</v>
      </c>
      <c r="B1441" s="83" t="s">
        <v>18011</v>
      </c>
      <c r="C1441" s="83" t="s">
        <v>16558</v>
      </c>
      <c r="D1441" s="84">
        <v>37.869999999999997</v>
      </c>
    </row>
    <row r="1442" spans="1:5" ht="13.5" x14ac:dyDescent="0.25">
      <c r="A1442" s="83">
        <v>40341</v>
      </c>
      <c r="B1442" s="83" t="s">
        <v>18012</v>
      </c>
      <c r="C1442" s="83" t="s">
        <v>16558</v>
      </c>
      <c r="D1442" s="84">
        <v>11.38</v>
      </c>
    </row>
    <row r="1443" spans="1:5" ht="13.5" x14ac:dyDescent="0.25">
      <c r="A1443" s="83">
        <v>40416</v>
      </c>
      <c r="B1443" s="83" t="s">
        <v>18013</v>
      </c>
      <c r="C1443" s="83" t="s">
        <v>199</v>
      </c>
      <c r="D1443" s="84">
        <v>524.64</v>
      </c>
    </row>
    <row r="1444" spans="1:5" ht="13.5" x14ac:dyDescent="0.25">
      <c r="A1444" s="83">
        <v>40388</v>
      </c>
      <c r="B1444" s="83" t="s">
        <v>18014</v>
      </c>
      <c r="C1444" s="83" t="s">
        <v>199</v>
      </c>
      <c r="D1444" s="84">
        <v>385.73</v>
      </c>
    </row>
    <row r="1445" spans="1:5" ht="13.5" x14ac:dyDescent="0.25">
      <c r="A1445" s="83">
        <v>40402</v>
      </c>
      <c r="B1445" s="83" t="s">
        <v>18015</v>
      </c>
      <c r="C1445" s="83" t="s">
        <v>182</v>
      </c>
      <c r="D1445" s="84">
        <v>13.57</v>
      </c>
    </row>
    <row r="1446" spans="1:5" ht="13.5" x14ac:dyDescent="0.25">
      <c r="A1446" s="83">
        <v>41033</v>
      </c>
      <c r="B1446" s="83" t="s">
        <v>18016</v>
      </c>
      <c r="C1446" s="83" t="s">
        <v>16869</v>
      </c>
      <c r="D1446" s="84">
        <v>52.27</v>
      </c>
    </row>
    <row r="1447" spans="1:5" ht="13.5" x14ac:dyDescent="0.25">
      <c r="A1447" s="83">
        <v>41233</v>
      </c>
      <c r="B1447" s="83" t="s">
        <v>18017</v>
      </c>
      <c r="C1447" s="83" t="s">
        <v>234</v>
      </c>
      <c r="D1447" s="84">
        <v>734.25</v>
      </c>
    </row>
    <row r="1448" spans="1:5" ht="13.5" x14ac:dyDescent="0.25">
      <c r="A1448" s="83">
        <v>40386</v>
      </c>
      <c r="B1448" s="83" t="s">
        <v>18018</v>
      </c>
      <c r="C1448" s="83" t="s">
        <v>199</v>
      </c>
      <c r="D1448" s="84">
        <v>296.22000000000003</v>
      </c>
      <c r="E1448" s="85" t="s">
        <v>17124</v>
      </c>
    </row>
    <row r="1449" spans="1:5" ht="13.5" x14ac:dyDescent="0.25">
      <c r="A1449" s="83">
        <v>41199</v>
      </c>
      <c r="B1449" s="83" t="s">
        <v>18019</v>
      </c>
      <c r="C1449" s="83" t="s">
        <v>199</v>
      </c>
      <c r="D1449" s="84">
        <v>97.53</v>
      </c>
    </row>
    <row r="1450" spans="1:5" ht="13.5" x14ac:dyDescent="0.25">
      <c r="A1450" s="83">
        <v>42529</v>
      </c>
      <c r="B1450" s="83" t="s">
        <v>18020</v>
      </c>
      <c r="C1450" s="83" t="s">
        <v>199</v>
      </c>
      <c r="D1450" s="84">
        <v>522.9</v>
      </c>
    </row>
    <row r="1451" spans="1:5" ht="13.5" x14ac:dyDescent="0.25">
      <c r="A1451" s="83">
        <v>40384</v>
      </c>
      <c r="B1451" s="83" t="s">
        <v>18021</v>
      </c>
      <c r="C1451" s="83" t="s">
        <v>199</v>
      </c>
      <c r="D1451" s="84">
        <v>1584.25</v>
      </c>
    </row>
    <row r="1452" spans="1:5" ht="13.5" x14ac:dyDescent="0.25">
      <c r="A1452" s="83">
        <v>40385</v>
      </c>
      <c r="B1452" s="83" t="s">
        <v>18022</v>
      </c>
      <c r="C1452" s="83" t="s">
        <v>199</v>
      </c>
      <c r="D1452" s="84">
        <v>1641.85</v>
      </c>
    </row>
    <row r="1453" spans="1:5" ht="13.5" x14ac:dyDescent="0.25">
      <c r="A1453" s="83">
        <v>40393</v>
      </c>
      <c r="B1453" s="83" t="s">
        <v>18023</v>
      </c>
      <c r="C1453" s="83" t="s">
        <v>199</v>
      </c>
      <c r="D1453" s="84">
        <v>27.89</v>
      </c>
    </row>
    <row r="1454" spans="1:5" ht="13.5" x14ac:dyDescent="0.25">
      <c r="A1454" s="83">
        <v>40394</v>
      </c>
      <c r="B1454" s="83" t="s">
        <v>18024</v>
      </c>
      <c r="C1454" s="83" t="s">
        <v>199</v>
      </c>
      <c r="D1454" s="84">
        <v>32.21</v>
      </c>
    </row>
    <row r="1455" spans="1:5" ht="13.5" x14ac:dyDescent="0.25">
      <c r="A1455" s="83">
        <v>40390</v>
      </c>
      <c r="B1455" s="83" t="s">
        <v>18025</v>
      </c>
      <c r="C1455" s="83" t="s">
        <v>182</v>
      </c>
      <c r="D1455" s="84">
        <v>5.19</v>
      </c>
    </row>
    <row r="1456" spans="1:5" ht="13.5" x14ac:dyDescent="0.25">
      <c r="A1456" s="83">
        <v>42256</v>
      </c>
      <c r="B1456" s="83" t="s">
        <v>18026</v>
      </c>
      <c r="C1456" s="83" t="s">
        <v>182</v>
      </c>
      <c r="D1456" s="84">
        <v>5642.83</v>
      </c>
      <c r="E1456" s="85" t="s">
        <v>17124</v>
      </c>
    </row>
    <row r="1457" spans="1:5" ht="13.5" x14ac:dyDescent="0.25">
      <c r="A1457" s="83">
        <v>40400</v>
      </c>
      <c r="B1457" s="83" t="s">
        <v>18027</v>
      </c>
      <c r="C1457" s="83" t="s">
        <v>234</v>
      </c>
      <c r="D1457" s="84">
        <v>24.56</v>
      </c>
      <c r="E1457" s="85" t="s">
        <v>17124</v>
      </c>
    </row>
    <row r="1458" spans="1:5" ht="13.5" x14ac:dyDescent="0.25">
      <c r="A1458" s="83">
        <v>41201</v>
      </c>
      <c r="B1458" s="83" t="s">
        <v>18028</v>
      </c>
      <c r="C1458" s="83" t="s">
        <v>182</v>
      </c>
      <c r="D1458" s="84">
        <v>432.96</v>
      </c>
    </row>
    <row r="1459" spans="1:5" ht="13.5" x14ac:dyDescent="0.25">
      <c r="A1459" s="83">
        <v>41035</v>
      </c>
      <c r="B1459" s="83" t="s">
        <v>18029</v>
      </c>
      <c r="C1459" s="83" t="s">
        <v>199</v>
      </c>
      <c r="D1459" s="84">
        <v>157.86000000000001</v>
      </c>
    </row>
    <row r="1460" spans="1:5" ht="13.5" x14ac:dyDescent="0.25">
      <c r="A1460" s="83">
        <v>41263</v>
      </c>
      <c r="B1460" s="83" t="s">
        <v>18030</v>
      </c>
      <c r="C1460" s="83" t="s">
        <v>199</v>
      </c>
      <c r="D1460" s="84">
        <v>267.37</v>
      </c>
    </row>
    <row r="1461" spans="1:5" ht="13.5" x14ac:dyDescent="0.25">
      <c r="A1461" s="83">
        <v>41089</v>
      </c>
      <c r="B1461" s="83" t="s">
        <v>18031</v>
      </c>
      <c r="C1461" s="83" t="s">
        <v>199</v>
      </c>
      <c r="D1461" s="84">
        <v>279.51</v>
      </c>
    </row>
    <row r="1462" spans="1:5" ht="13.5" x14ac:dyDescent="0.25">
      <c r="A1462" s="83">
        <v>41039</v>
      </c>
      <c r="B1462" s="83" t="s">
        <v>18032</v>
      </c>
      <c r="C1462" s="83" t="s">
        <v>199</v>
      </c>
      <c r="D1462" s="84">
        <v>360.39</v>
      </c>
    </row>
    <row r="1463" spans="1:5" ht="13.5" x14ac:dyDescent="0.25">
      <c r="A1463" s="83">
        <v>41030</v>
      </c>
      <c r="B1463" s="83" t="s">
        <v>18033</v>
      </c>
      <c r="C1463" s="83" t="s">
        <v>199</v>
      </c>
      <c r="D1463" s="84">
        <v>251.99</v>
      </c>
    </row>
    <row r="1464" spans="1:5" ht="13.5" x14ac:dyDescent="0.25">
      <c r="A1464" s="83">
        <v>42045</v>
      </c>
      <c r="B1464" s="83" t="s">
        <v>18034</v>
      </c>
      <c r="C1464" s="83" t="s">
        <v>221</v>
      </c>
      <c r="D1464" s="84">
        <v>33.94</v>
      </c>
    </row>
    <row r="1465" spans="1:5" ht="13.5" x14ac:dyDescent="0.25">
      <c r="A1465" s="83">
        <v>42043</v>
      </c>
      <c r="B1465" s="83" t="s">
        <v>18035</v>
      </c>
      <c r="C1465" s="83" t="s">
        <v>6</v>
      </c>
      <c r="D1465" s="84">
        <v>0</v>
      </c>
    </row>
    <row r="1466" spans="1:5" ht="13.5" x14ac:dyDescent="0.25">
      <c r="A1466" s="83">
        <v>42512</v>
      </c>
      <c r="B1466" s="83" t="s">
        <v>18036</v>
      </c>
      <c r="C1466" s="83" t="s">
        <v>221</v>
      </c>
      <c r="D1466" s="84">
        <v>5.29</v>
      </c>
    </row>
    <row r="1467" spans="1:5" ht="13.5" x14ac:dyDescent="0.25">
      <c r="A1467" s="83">
        <v>42513</v>
      </c>
      <c r="B1467" s="83" t="s">
        <v>18037</v>
      </c>
      <c r="C1467" s="83" t="s">
        <v>221</v>
      </c>
      <c r="D1467" s="84">
        <v>6.86</v>
      </c>
    </row>
    <row r="1468" spans="1:5" ht="13.5" x14ac:dyDescent="0.25">
      <c r="A1468" s="83">
        <v>42514</v>
      </c>
      <c r="B1468" s="83" t="s">
        <v>18038</v>
      </c>
      <c r="C1468" s="83" t="s">
        <v>221</v>
      </c>
      <c r="D1468" s="84">
        <v>10.33</v>
      </c>
    </row>
    <row r="1469" spans="1:5" ht="13.5" x14ac:dyDescent="0.25">
      <c r="A1469" s="83">
        <v>43349</v>
      </c>
      <c r="B1469" s="83" t="s">
        <v>18039</v>
      </c>
      <c r="C1469" s="83" t="s">
        <v>221</v>
      </c>
      <c r="D1469" s="84">
        <v>11.13</v>
      </c>
    </row>
    <row r="1470" spans="1:5" ht="13.5" x14ac:dyDescent="0.25">
      <c r="A1470" s="83">
        <v>42515</v>
      </c>
      <c r="B1470" s="83" t="s">
        <v>18040</v>
      </c>
      <c r="C1470" s="83" t="s">
        <v>221</v>
      </c>
      <c r="D1470" s="84">
        <v>8.59</v>
      </c>
    </row>
    <row r="1471" spans="1:5" ht="13.5" x14ac:dyDescent="0.25">
      <c r="A1471" s="83">
        <v>42523</v>
      </c>
      <c r="B1471" s="83" t="s">
        <v>18041</v>
      </c>
      <c r="C1471" s="83" t="s">
        <v>221</v>
      </c>
      <c r="D1471" s="84">
        <v>14.07</v>
      </c>
    </row>
    <row r="1472" spans="1:5" ht="13.5" x14ac:dyDescent="0.25">
      <c r="A1472" s="83">
        <v>42576</v>
      </c>
      <c r="B1472" s="83" t="s">
        <v>18042</v>
      </c>
      <c r="C1472" s="83" t="s">
        <v>221</v>
      </c>
      <c r="D1472" s="84">
        <v>156.11000000000001</v>
      </c>
    </row>
    <row r="1473" spans="1:5" ht="13.5" x14ac:dyDescent="0.25">
      <c r="A1473" s="83">
        <v>42577</v>
      </c>
      <c r="B1473" s="83" t="s">
        <v>18043</v>
      </c>
      <c r="C1473" s="83" t="s">
        <v>221</v>
      </c>
      <c r="D1473" s="84">
        <v>13.6</v>
      </c>
    </row>
    <row r="1474" spans="1:5" ht="13.5" x14ac:dyDescent="0.25">
      <c r="A1474" s="83">
        <v>42578</v>
      </c>
      <c r="B1474" s="83" t="s">
        <v>18044</v>
      </c>
      <c r="C1474" s="83" t="s">
        <v>221</v>
      </c>
      <c r="D1474" s="84">
        <v>5.47</v>
      </c>
    </row>
    <row r="1475" spans="1:5" ht="13.5" x14ac:dyDescent="0.25">
      <c r="A1475" s="83">
        <v>42580</v>
      </c>
      <c r="B1475" s="83" t="s">
        <v>18045</v>
      </c>
      <c r="C1475" s="83" t="s">
        <v>221</v>
      </c>
      <c r="D1475" s="84">
        <v>8.08</v>
      </c>
    </row>
    <row r="1476" spans="1:5" ht="13.5" x14ac:dyDescent="0.25">
      <c r="A1476" s="83">
        <v>42582</v>
      </c>
      <c r="B1476" s="83" t="s">
        <v>18046</v>
      </c>
      <c r="C1476" s="83" t="s">
        <v>221</v>
      </c>
      <c r="D1476" s="84">
        <v>75.45</v>
      </c>
    </row>
    <row r="1477" spans="1:5" ht="13.5" x14ac:dyDescent="0.25">
      <c r="A1477" s="83">
        <v>42586</v>
      </c>
      <c r="B1477" s="83" t="s">
        <v>18047</v>
      </c>
      <c r="C1477" s="83" t="s">
        <v>221</v>
      </c>
      <c r="D1477" s="84">
        <v>75.39</v>
      </c>
    </row>
    <row r="1478" spans="1:5" ht="13.5" x14ac:dyDescent="0.25">
      <c r="A1478" s="83">
        <v>42587</v>
      </c>
      <c r="B1478" s="83" t="s">
        <v>18048</v>
      </c>
      <c r="C1478" s="83" t="s">
        <v>182</v>
      </c>
      <c r="D1478" s="84">
        <v>1.2</v>
      </c>
    </row>
    <row r="1479" spans="1:5" ht="13.5" x14ac:dyDescent="0.25">
      <c r="A1479" s="83">
        <v>42590</v>
      </c>
      <c r="B1479" s="83" t="s">
        <v>18049</v>
      </c>
      <c r="C1479" s="83" t="s">
        <v>182</v>
      </c>
      <c r="D1479" s="84">
        <v>13.05</v>
      </c>
    </row>
    <row r="1480" spans="1:5" ht="13.5" x14ac:dyDescent="0.25">
      <c r="A1480" s="83">
        <v>42591</v>
      </c>
      <c r="B1480" s="83" t="s">
        <v>18050</v>
      </c>
      <c r="C1480" s="83" t="s">
        <v>182</v>
      </c>
      <c r="D1480" s="84">
        <v>54.05</v>
      </c>
    </row>
    <row r="1481" spans="1:5" ht="13.5" x14ac:dyDescent="0.25">
      <c r="A1481" s="83">
        <v>42592</v>
      </c>
      <c r="B1481" s="83" t="s">
        <v>18051</v>
      </c>
      <c r="C1481" s="83" t="s">
        <v>182</v>
      </c>
      <c r="D1481" s="84">
        <v>24.23</v>
      </c>
      <c r="E1481" s="85" t="s">
        <v>17124</v>
      </c>
    </row>
    <row r="1482" spans="1:5" ht="13.5" x14ac:dyDescent="0.25">
      <c r="A1482" s="83">
        <v>42593</v>
      </c>
      <c r="B1482" s="83" t="s">
        <v>18052</v>
      </c>
      <c r="C1482" s="83" t="s">
        <v>221</v>
      </c>
      <c r="D1482" s="84">
        <v>44.17</v>
      </c>
    </row>
    <row r="1483" spans="1:5" ht="13.5" x14ac:dyDescent="0.25">
      <c r="A1483" s="83">
        <v>42596</v>
      </c>
      <c r="B1483" s="83" t="s">
        <v>18053</v>
      </c>
      <c r="C1483" s="83" t="s">
        <v>221</v>
      </c>
      <c r="D1483" s="84">
        <v>8.86</v>
      </c>
    </row>
    <row r="1484" spans="1:5" ht="13.5" x14ac:dyDescent="0.25">
      <c r="A1484" s="83">
        <v>42483</v>
      </c>
      <c r="B1484" s="83" t="s">
        <v>18054</v>
      </c>
      <c r="C1484" s="83" t="s">
        <v>221</v>
      </c>
      <c r="D1484" s="84">
        <v>153.05000000000001</v>
      </c>
    </row>
    <row r="1485" spans="1:5" ht="13.5" x14ac:dyDescent="0.25">
      <c r="A1485" s="83">
        <v>42695</v>
      </c>
      <c r="B1485" s="83" t="s">
        <v>18055</v>
      </c>
      <c r="C1485" s="83" t="s">
        <v>221</v>
      </c>
      <c r="D1485" s="84">
        <v>179.61</v>
      </c>
    </row>
    <row r="1486" spans="1:5" ht="13.5" x14ac:dyDescent="0.25">
      <c r="A1486" s="83">
        <v>42481</v>
      </c>
      <c r="B1486" s="83" t="s">
        <v>18056</v>
      </c>
      <c r="C1486" s="83" t="s">
        <v>221</v>
      </c>
      <c r="D1486" s="84">
        <v>110.17</v>
      </c>
    </row>
    <row r="1487" spans="1:5" ht="13.5" x14ac:dyDescent="0.25">
      <c r="A1487" s="83">
        <v>42496</v>
      </c>
      <c r="B1487" s="83" t="s">
        <v>18057</v>
      </c>
      <c r="C1487" s="83" t="s">
        <v>182</v>
      </c>
      <c r="D1487" s="84">
        <v>5.72</v>
      </c>
    </row>
    <row r="1488" spans="1:5" ht="13.5" x14ac:dyDescent="0.25">
      <c r="A1488" s="83">
        <v>41133</v>
      </c>
      <c r="B1488" s="83" t="s">
        <v>18058</v>
      </c>
      <c r="C1488" s="83" t="s">
        <v>182</v>
      </c>
      <c r="D1488" s="84">
        <v>26.25</v>
      </c>
    </row>
    <row r="1489" spans="1:5" ht="13.5" x14ac:dyDescent="0.25">
      <c r="A1489" s="83">
        <v>42479</v>
      </c>
      <c r="B1489" s="83" t="s">
        <v>18059</v>
      </c>
      <c r="C1489" s="83" t="s">
        <v>182</v>
      </c>
      <c r="D1489" s="84">
        <v>17.989999999999998</v>
      </c>
    </row>
    <row r="1490" spans="1:5" ht="13.5" x14ac:dyDescent="0.25">
      <c r="A1490" s="83">
        <v>43333</v>
      </c>
      <c r="B1490" s="83" t="s">
        <v>18060</v>
      </c>
      <c r="C1490" s="83" t="s">
        <v>182</v>
      </c>
      <c r="D1490" s="84">
        <v>1.66</v>
      </c>
    </row>
    <row r="1491" spans="1:5" ht="13.5" x14ac:dyDescent="0.25">
      <c r="A1491" s="83">
        <v>42484</v>
      </c>
      <c r="B1491" s="83" t="s">
        <v>18061</v>
      </c>
      <c r="C1491" s="83" t="s">
        <v>182</v>
      </c>
      <c r="D1491" s="84">
        <v>11.25</v>
      </c>
      <c r="E1491" s="85" t="s">
        <v>17124</v>
      </c>
    </row>
    <row r="1492" spans="1:5" ht="13.5" x14ac:dyDescent="0.25">
      <c r="A1492" s="83">
        <v>42497</v>
      </c>
      <c r="B1492" s="83" t="s">
        <v>18062</v>
      </c>
      <c r="C1492" s="83" t="s">
        <v>182</v>
      </c>
      <c r="D1492" s="84">
        <v>24.59</v>
      </c>
      <c r="E1492" s="85" t="s">
        <v>17124</v>
      </c>
    </row>
    <row r="1493" spans="1:5" ht="13.5" x14ac:dyDescent="0.25">
      <c r="A1493" s="83">
        <v>42493</v>
      </c>
      <c r="B1493" s="83" t="s">
        <v>18063</v>
      </c>
      <c r="C1493" s="83" t="s">
        <v>182</v>
      </c>
      <c r="D1493" s="84">
        <v>123.67</v>
      </c>
      <c r="E1493" s="85" t="s">
        <v>17124</v>
      </c>
    </row>
    <row r="1494" spans="1:5" ht="13.5" x14ac:dyDescent="0.25">
      <c r="A1494" s="83">
        <v>42494</v>
      </c>
      <c r="B1494" s="83" t="s">
        <v>18064</v>
      </c>
      <c r="C1494" s="83" t="s">
        <v>227</v>
      </c>
      <c r="D1494" s="84">
        <v>730.84</v>
      </c>
      <c r="E1494" s="85" t="s">
        <v>17124</v>
      </c>
    </row>
    <row r="1495" spans="1:5" ht="13.5" x14ac:dyDescent="0.25">
      <c r="A1495" s="83">
        <v>42498</v>
      </c>
      <c r="B1495" s="83" t="s">
        <v>18065</v>
      </c>
      <c r="C1495" s="83" t="s">
        <v>182</v>
      </c>
      <c r="D1495" s="84">
        <v>113.89</v>
      </c>
      <c r="E1495" s="85" t="s">
        <v>17124</v>
      </c>
    </row>
    <row r="1496" spans="1:5" ht="13.5" x14ac:dyDescent="0.25">
      <c r="A1496" s="83">
        <v>42499</v>
      </c>
      <c r="B1496" s="83" t="s">
        <v>18066</v>
      </c>
      <c r="C1496" s="83" t="s">
        <v>182</v>
      </c>
      <c r="D1496" s="84">
        <v>132.96</v>
      </c>
      <c r="E1496" s="85" t="s">
        <v>17124</v>
      </c>
    </row>
    <row r="1497" spans="1:5" ht="13.5" x14ac:dyDescent="0.25">
      <c r="A1497" s="83">
        <v>42500</v>
      </c>
      <c r="B1497" s="83" t="s">
        <v>18067</v>
      </c>
      <c r="C1497" s="83" t="s">
        <v>182</v>
      </c>
      <c r="D1497" s="84">
        <v>139.80000000000001</v>
      </c>
      <c r="E1497" s="85" t="s">
        <v>17124</v>
      </c>
    </row>
    <row r="1498" spans="1:5" ht="13.5" x14ac:dyDescent="0.25">
      <c r="A1498" s="83">
        <v>42501</v>
      </c>
      <c r="B1498" s="83" t="s">
        <v>18068</v>
      </c>
      <c r="C1498" s="83" t="s">
        <v>182</v>
      </c>
      <c r="D1498" s="84">
        <v>269.94</v>
      </c>
      <c r="E1498" s="85" t="s">
        <v>17124</v>
      </c>
    </row>
    <row r="1499" spans="1:5" ht="13.5" x14ac:dyDescent="0.25">
      <c r="A1499" s="83">
        <v>42502</v>
      </c>
      <c r="B1499" s="83" t="s">
        <v>18069</v>
      </c>
      <c r="C1499" s="83" t="s">
        <v>182</v>
      </c>
      <c r="D1499" s="84">
        <v>269.12</v>
      </c>
      <c r="E1499" s="85" t="s">
        <v>17124</v>
      </c>
    </row>
    <row r="1500" spans="1:5" ht="13.5" x14ac:dyDescent="0.25">
      <c r="A1500" s="83">
        <v>42503</v>
      </c>
      <c r="B1500" s="83" t="s">
        <v>18070</v>
      </c>
      <c r="C1500" s="83" t="s">
        <v>182</v>
      </c>
      <c r="D1500" s="84">
        <v>166.53</v>
      </c>
      <c r="E1500" s="85" t="s">
        <v>17124</v>
      </c>
    </row>
    <row r="1501" spans="1:5" ht="13.5" x14ac:dyDescent="0.25">
      <c r="A1501" s="83">
        <v>43334</v>
      </c>
      <c r="B1501" s="83" t="s">
        <v>18071</v>
      </c>
      <c r="C1501" s="83" t="s">
        <v>182</v>
      </c>
      <c r="D1501" s="84">
        <v>1.38</v>
      </c>
    </row>
    <row r="1502" spans="1:5" ht="13.5" x14ac:dyDescent="0.25">
      <c r="A1502" s="83">
        <v>42485</v>
      </c>
      <c r="B1502" s="83" t="s">
        <v>18072</v>
      </c>
      <c r="C1502" s="83" t="s">
        <v>182</v>
      </c>
      <c r="D1502" s="84">
        <v>3.85</v>
      </c>
      <c r="E1502" s="85" t="s">
        <v>17124</v>
      </c>
    </row>
    <row r="1503" spans="1:5" ht="13.5" x14ac:dyDescent="0.25">
      <c r="A1503" s="83">
        <v>42495</v>
      </c>
      <c r="B1503" s="83" t="s">
        <v>18073</v>
      </c>
      <c r="C1503" s="83" t="s">
        <v>182</v>
      </c>
      <c r="D1503" s="84">
        <v>1.57</v>
      </c>
    </row>
    <row r="1504" spans="1:5" ht="13.5" x14ac:dyDescent="0.25">
      <c r="A1504" s="83">
        <v>42507</v>
      </c>
      <c r="B1504" s="83" t="s">
        <v>18074</v>
      </c>
      <c r="C1504" s="83" t="s">
        <v>199</v>
      </c>
      <c r="D1504" s="84">
        <v>32.369999999999997</v>
      </c>
    </row>
    <row r="1505" spans="1:5" ht="13.5" x14ac:dyDescent="0.25">
      <c r="A1505" s="83">
        <v>42505</v>
      </c>
      <c r="B1505" s="83" t="s">
        <v>18075</v>
      </c>
      <c r="C1505" s="83" t="s">
        <v>182</v>
      </c>
      <c r="D1505" s="84">
        <v>26.16</v>
      </c>
    </row>
    <row r="1506" spans="1:5" ht="13.5" x14ac:dyDescent="0.25">
      <c r="A1506" s="83">
        <v>42504</v>
      </c>
      <c r="B1506" s="83" t="s">
        <v>18076</v>
      </c>
      <c r="C1506" s="83" t="s">
        <v>182</v>
      </c>
      <c r="D1506" s="84">
        <v>73.44</v>
      </c>
      <c r="E1506" s="85" t="s">
        <v>17124</v>
      </c>
    </row>
    <row r="1507" spans="1:5" ht="13.5" x14ac:dyDescent="0.25">
      <c r="A1507" s="83">
        <v>42506</v>
      </c>
      <c r="B1507" s="83" t="s">
        <v>18077</v>
      </c>
      <c r="C1507" s="83" t="s">
        <v>182</v>
      </c>
      <c r="D1507" s="84">
        <v>86.47</v>
      </c>
      <c r="E1507" s="85" t="s">
        <v>17124</v>
      </c>
    </row>
    <row r="1508" spans="1:5" ht="13.5" x14ac:dyDescent="0.25">
      <c r="A1508" s="83">
        <v>42482</v>
      </c>
      <c r="B1508" s="83" t="s">
        <v>18078</v>
      </c>
      <c r="C1508" s="83" t="s">
        <v>221</v>
      </c>
      <c r="D1508" s="84">
        <v>144.41999999999999</v>
      </c>
      <c r="E1508" s="85" t="s">
        <v>17124</v>
      </c>
    </row>
    <row r="1509" spans="1:5" ht="13.5" x14ac:dyDescent="0.25">
      <c r="A1509" s="83">
        <v>42702</v>
      </c>
      <c r="B1509" s="83" t="s">
        <v>18079</v>
      </c>
      <c r="C1509" s="83" t="s">
        <v>221</v>
      </c>
      <c r="D1509" s="84">
        <v>179.61</v>
      </c>
    </row>
    <row r="1510" spans="1:5" ht="13.5" x14ac:dyDescent="0.25">
      <c r="A1510" s="83">
        <v>42480</v>
      </c>
      <c r="B1510" s="83" t="s">
        <v>18080</v>
      </c>
      <c r="C1510" s="83" t="s">
        <v>221</v>
      </c>
      <c r="D1510" s="84">
        <v>110.17</v>
      </c>
      <c r="E1510" s="85" t="s">
        <v>17124</v>
      </c>
    </row>
    <row r="1511" spans="1:5" ht="13.5" x14ac:dyDescent="0.25">
      <c r="A1511" s="83">
        <v>42489</v>
      </c>
      <c r="B1511" s="83" t="s">
        <v>18081</v>
      </c>
      <c r="C1511" s="83" t="s">
        <v>182</v>
      </c>
      <c r="D1511" s="84">
        <v>20.27</v>
      </c>
      <c r="E1511" s="85" t="s">
        <v>17124</v>
      </c>
    </row>
    <row r="1512" spans="1:5" ht="13.5" x14ac:dyDescent="0.25">
      <c r="A1512" s="83">
        <v>42487</v>
      </c>
      <c r="B1512" s="83" t="s">
        <v>18082</v>
      </c>
      <c r="C1512" s="83" t="s">
        <v>182</v>
      </c>
      <c r="D1512" s="84">
        <v>34.72</v>
      </c>
      <c r="E1512" s="85" t="s">
        <v>17124</v>
      </c>
    </row>
    <row r="1513" spans="1:5" ht="13.5" x14ac:dyDescent="0.25">
      <c r="A1513" s="83">
        <v>42486</v>
      </c>
      <c r="B1513" s="83" t="s">
        <v>18083</v>
      </c>
      <c r="C1513" s="83" t="s">
        <v>182</v>
      </c>
      <c r="D1513" s="84">
        <v>19.68</v>
      </c>
      <c r="E1513" s="85" t="s">
        <v>17124</v>
      </c>
    </row>
    <row r="1514" spans="1:5" ht="13.5" x14ac:dyDescent="0.25">
      <c r="A1514" s="83">
        <v>42488</v>
      </c>
      <c r="B1514" s="83" t="s">
        <v>18084</v>
      </c>
      <c r="C1514" s="83" t="s">
        <v>182</v>
      </c>
      <c r="D1514" s="84">
        <v>13.47</v>
      </c>
      <c r="E1514" s="85" t="s">
        <v>17124</v>
      </c>
    </row>
    <row r="1515" spans="1:5" ht="13.5" x14ac:dyDescent="0.25">
      <c r="A1515" s="83">
        <v>42601</v>
      </c>
      <c r="B1515" s="83" t="s">
        <v>18085</v>
      </c>
      <c r="C1515" s="83" t="s">
        <v>182</v>
      </c>
      <c r="D1515" s="84">
        <v>74.09</v>
      </c>
      <c r="E1515" s="85" t="s">
        <v>17124</v>
      </c>
    </row>
    <row r="1516" spans="1:5" ht="13.5" x14ac:dyDescent="0.25">
      <c r="A1516" s="83">
        <v>43602</v>
      </c>
      <c r="B1516" s="83" t="s">
        <v>18086</v>
      </c>
      <c r="C1516" s="83" t="s">
        <v>182</v>
      </c>
      <c r="D1516" s="84">
        <v>111.83</v>
      </c>
      <c r="E1516" s="85" t="s">
        <v>17124</v>
      </c>
    </row>
    <row r="1517" spans="1:5" ht="13.5" x14ac:dyDescent="0.25">
      <c r="A1517" s="83">
        <v>42602</v>
      </c>
      <c r="B1517" s="83" t="s">
        <v>18087</v>
      </c>
      <c r="C1517" s="83" t="s">
        <v>182</v>
      </c>
      <c r="D1517" s="84">
        <v>121.97</v>
      </c>
      <c r="E1517" s="85" t="s">
        <v>17124</v>
      </c>
    </row>
    <row r="1518" spans="1:5" ht="13.5" x14ac:dyDescent="0.25">
      <c r="A1518" s="83">
        <v>42603</v>
      </c>
      <c r="B1518" s="83" t="s">
        <v>18088</v>
      </c>
      <c r="C1518" s="83" t="s">
        <v>182</v>
      </c>
      <c r="D1518" s="84">
        <v>79.62</v>
      </c>
      <c r="E1518" s="85" t="s">
        <v>17124</v>
      </c>
    </row>
    <row r="1519" spans="1:5" ht="13.5" x14ac:dyDescent="0.25">
      <c r="A1519" s="83">
        <v>42604</v>
      </c>
      <c r="B1519" s="83" t="s">
        <v>18089</v>
      </c>
      <c r="C1519" s="83" t="s">
        <v>221</v>
      </c>
      <c r="D1519" s="84">
        <v>358.92</v>
      </c>
      <c r="E1519" s="85" t="s">
        <v>17124</v>
      </c>
    </row>
    <row r="1520" spans="1:5" ht="13.5" x14ac:dyDescent="0.25">
      <c r="A1520" s="83">
        <v>42605</v>
      </c>
      <c r="B1520" s="83" t="s">
        <v>18090</v>
      </c>
      <c r="C1520" s="83" t="s">
        <v>221</v>
      </c>
      <c r="D1520" s="84">
        <v>479.69</v>
      </c>
      <c r="E1520" s="85" t="s">
        <v>17124</v>
      </c>
    </row>
    <row r="1521" spans="1:5" ht="13.5" x14ac:dyDescent="0.25">
      <c r="A1521" s="83">
        <v>42606</v>
      </c>
      <c r="B1521" s="83" t="s">
        <v>18091</v>
      </c>
      <c r="C1521" s="83" t="s">
        <v>221</v>
      </c>
      <c r="D1521" s="84">
        <v>41.1</v>
      </c>
    </row>
    <row r="1522" spans="1:5" ht="13.5" x14ac:dyDescent="0.25">
      <c r="A1522" s="83">
        <v>42607</v>
      </c>
      <c r="B1522" s="83" t="s">
        <v>18092</v>
      </c>
      <c r="C1522" s="83" t="s">
        <v>182</v>
      </c>
      <c r="D1522" s="84">
        <v>181.2</v>
      </c>
    </row>
    <row r="1523" spans="1:5" ht="13.5" x14ac:dyDescent="0.25">
      <c r="A1523" s="83">
        <v>42608</v>
      </c>
      <c r="B1523" s="83" t="s">
        <v>18093</v>
      </c>
      <c r="C1523" s="83" t="s">
        <v>182</v>
      </c>
      <c r="D1523" s="84">
        <v>32.85</v>
      </c>
    </row>
    <row r="1524" spans="1:5" ht="13.5" x14ac:dyDescent="0.25">
      <c r="A1524" s="83">
        <v>42609</v>
      </c>
      <c r="B1524" s="83" t="s">
        <v>18094</v>
      </c>
      <c r="C1524" s="83" t="s">
        <v>221</v>
      </c>
      <c r="D1524" s="84">
        <v>70.16</v>
      </c>
    </row>
    <row r="1525" spans="1:5" ht="13.5" x14ac:dyDescent="0.25">
      <c r="A1525" s="83">
        <v>42611</v>
      </c>
      <c r="B1525" s="83" t="s">
        <v>18095</v>
      </c>
      <c r="C1525" s="83" t="s">
        <v>221</v>
      </c>
      <c r="D1525" s="84">
        <v>577.08000000000004</v>
      </c>
      <c r="E1525" s="85" t="s">
        <v>17124</v>
      </c>
    </row>
    <row r="1526" spans="1:5" ht="13.5" x14ac:dyDescent="0.25">
      <c r="A1526" s="83">
        <v>42612</v>
      </c>
      <c r="B1526" s="83" t="s">
        <v>18096</v>
      </c>
      <c r="C1526" s="83" t="s">
        <v>221</v>
      </c>
      <c r="D1526" s="84">
        <v>1014.34</v>
      </c>
      <c r="E1526" s="85" t="s">
        <v>17124</v>
      </c>
    </row>
    <row r="1527" spans="1:5" ht="13.5" x14ac:dyDescent="0.25">
      <c r="A1527" s="83">
        <v>42613</v>
      </c>
      <c r="B1527" s="83" t="s">
        <v>18097</v>
      </c>
      <c r="C1527" s="83" t="s">
        <v>221</v>
      </c>
      <c r="D1527" s="84">
        <v>591.14</v>
      </c>
      <c r="E1527" s="85" t="s">
        <v>17124</v>
      </c>
    </row>
    <row r="1528" spans="1:5" ht="13.5" x14ac:dyDescent="0.25">
      <c r="A1528" s="83">
        <v>42615</v>
      </c>
      <c r="B1528" s="83" t="s">
        <v>18098</v>
      </c>
      <c r="C1528" s="83" t="s">
        <v>199</v>
      </c>
      <c r="D1528" s="84">
        <v>326.58</v>
      </c>
      <c r="E1528" s="85" t="s">
        <v>17124</v>
      </c>
    </row>
    <row r="1529" spans="1:5" ht="13.5" x14ac:dyDescent="0.25">
      <c r="A1529" s="83">
        <v>41173</v>
      </c>
      <c r="B1529" s="83" t="s">
        <v>18099</v>
      </c>
      <c r="C1529" s="83" t="s">
        <v>199</v>
      </c>
      <c r="D1529" s="84">
        <v>23.97</v>
      </c>
      <c r="E1529" s="85" t="s">
        <v>17124</v>
      </c>
    </row>
    <row r="1530" spans="1:5" ht="13.5" x14ac:dyDescent="0.25">
      <c r="A1530" s="83">
        <v>41174</v>
      </c>
      <c r="B1530" s="83" t="s">
        <v>18100</v>
      </c>
      <c r="C1530" s="83" t="s">
        <v>199</v>
      </c>
      <c r="D1530" s="84">
        <v>25.55</v>
      </c>
      <c r="E1530" s="85" t="s">
        <v>17124</v>
      </c>
    </row>
    <row r="1531" spans="1:5" ht="13.5" x14ac:dyDescent="0.25">
      <c r="A1531" s="83">
        <v>41175</v>
      </c>
      <c r="B1531" s="83" t="s">
        <v>18101</v>
      </c>
      <c r="C1531" s="83" t="s">
        <v>199</v>
      </c>
      <c r="D1531" s="84">
        <v>31.85</v>
      </c>
      <c r="E1531" s="85" t="s">
        <v>17124</v>
      </c>
    </row>
    <row r="1532" spans="1:5" ht="13.5" x14ac:dyDescent="0.25">
      <c r="A1532" s="83">
        <v>41176</v>
      </c>
      <c r="B1532" s="83" t="s">
        <v>18102</v>
      </c>
      <c r="C1532" s="83" t="s">
        <v>199</v>
      </c>
      <c r="D1532" s="84">
        <v>47.62</v>
      </c>
      <c r="E1532" s="85" t="s">
        <v>17124</v>
      </c>
    </row>
    <row r="1533" spans="1:5" ht="13.5" x14ac:dyDescent="0.25">
      <c r="A1533" s="83">
        <v>42635</v>
      </c>
      <c r="B1533" s="83" t="s">
        <v>18103</v>
      </c>
      <c r="C1533" s="83" t="s">
        <v>16558</v>
      </c>
      <c r="D1533" s="84">
        <v>20518.849999999999</v>
      </c>
    </row>
    <row r="1534" spans="1:5" ht="13.5" x14ac:dyDescent="0.25">
      <c r="A1534" s="83">
        <v>40628</v>
      </c>
      <c r="B1534" s="83" t="s">
        <v>18104</v>
      </c>
      <c r="C1534" s="83" t="s">
        <v>16558</v>
      </c>
      <c r="D1534" s="84">
        <v>41253.22</v>
      </c>
    </row>
    <row r="1535" spans="1:5" ht="13.5" x14ac:dyDescent="0.25">
      <c r="A1535" s="83">
        <v>40619</v>
      </c>
      <c r="B1535" s="83" t="s">
        <v>18105</v>
      </c>
      <c r="C1535" s="83" t="s">
        <v>16558</v>
      </c>
      <c r="D1535" s="84">
        <v>37722.089999999997</v>
      </c>
    </row>
    <row r="1536" spans="1:5" ht="13.5" x14ac:dyDescent="0.25">
      <c r="A1536" s="83">
        <v>41087</v>
      </c>
      <c r="B1536" s="83" t="s">
        <v>18106</v>
      </c>
      <c r="C1536" s="83" t="s">
        <v>16558</v>
      </c>
      <c r="D1536" s="84">
        <v>1813.91</v>
      </c>
    </row>
    <row r="1537" spans="1:5" ht="13.5" x14ac:dyDescent="0.25">
      <c r="A1537" s="83">
        <v>42676</v>
      </c>
      <c r="B1537" s="83" t="s">
        <v>18107</v>
      </c>
      <c r="C1537" s="83" t="s">
        <v>199</v>
      </c>
      <c r="D1537" s="84">
        <v>23871.24</v>
      </c>
      <c r="E1537" s="85" t="s">
        <v>17124</v>
      </c>
    </row>
    <row r="1538" spans="1:5" ht="13.5" x14ac:dyDescent="0.25">
      <c r="A1538" s="83">
        <v>42677</v>
      </c>
      <c r="B1538" s="83" t="s">
        <v>18108</v>
      </c>
      <c r="C1538" s="83" t="s">
        <v>199</v>
      </c>
      <c r="D1538" s="84">
        <v>19625.5</v>
      </c>
      <c r="E1538" s="85" t="s">
        <v>17124</v>
      </c>
    </row>
    <row r="1539" spans="1:5" ht="13.5" x14ac:dyDescent="0.25">
      <c r="A1539" s="83">
        <v>42678</v>
      </c>
      <c r="B1539" s="83" t="s">
        <v>18109</v>
      </c>
      <c r="C1539" s="83" t="s">
        <v>182</v>
      </c>
      <c r="D1539" s="84">
        <v>8.5299999999999994</v>
      </c>
    </row>
    <row r="1540" spans="1:5" ht="13.5" x14ac:dyDescent="0.25">
      <c r="A1540" s="83">
        <v>41159</v>
      </c>
      <c r="B1540" s="83" t="s">
        <v>18110</v>
      </c>
      <c r="C1540" s="83" t="s">
        <v>16558</v>
      </c>
      <c r="D1540" s="84">
        <v>4251.6400000000003</v>
      </c>
    </row>
    <row r="1541" spans="1:5" ht="13.5" x14ac:dyDescent="0.25">
      <c r="A1541" s="83">
        <v>41144</v>
      </c>
      <c r="B1541" s="83" t="s">
        <v>18111</v>
      </c>
      <c r="C1541" s="83" t="s">
        <v>16558</v>
      </c>
      <c r="D1541" s="84">
        <v>3114.92</v>
      </c>
    </row>
    <row r="1542" spans="1:5" ht="13.5" x14ac:dyDescent="0.25">
      <c r="A1542" s="83">
        <v>41158</v>
      </c>
      <c r="B1542" s="83" t="s">
        <v>18112</v>
      </c>
      <c r="C1542" s="83" t="s">
        <v>16558</v>
      </c>
      <c r="D1542" s="84">
        <v>3643.13</v>
      </c>
    </row>
    <row r="1543" spans="1:5" ht="13.5" x14ac:dyDescent="0.25">
      <c r="A1543" s="83">
        <v>41160</v>
      </c>
      <c r="B1543" s="83" t="s">
        <v>18113</v>
      </c>
      <c r="C1543" s="83" t="s">
        <v>16558</v>
      </c>
      <c r="D1543" s="84">
        <v>5419.59</v>
      </c>
    </row>
    <row r="1544" spans="1:5" ht="13.5" x14ac:dyDescent="0.25">
      <c r="A1544" s="83">
        <v>41101</v>
      </c>
      <c r="B1544" s="83" t="s">
        <v>18114</v>
      </c>
      <c r="C1544" s="83" t="s">
        <v>16558</v>
      </c>
      <c r="D1544" s="84">
        <v>2608.6</v>
      </c>
    </row>
    <row r="1545" spans="1:5" ht="13.5" x14ac:dyDescent="0.25">
      <c r="A1545" s="83">
        <v>42679</v>
      </c>
      <c r="B1545" s="83" t="s">
        <v>18115</v>
      </c>
      <c r="C1545" s="83" t="s">
        <v>16558</v>
      </c>
      <c r="D1545" s="84">
        <v>5866.59</v>
      </c>
    </row>
    <row r="1546" spans="1:5" ht="13.5" x14ac:dyDescent="0.25">
      <c r="A1546" s="83">
        <v>42680</v>
      </c>
      <c r="B1546" s="83" t="s">
        <v>18116</v>
      </c>
      <c r="C1546" s="83" t="s">
        <v>16558</v>
      </c>
      <c r="D1546" s="84">
        <v>5936.67</v>
      </c>
    </row>
    <row r="1547" spans="1:5" ht="13.5" x14ac:dyDescent="0.25">
      <c r="A1547" s="83">
        <v>42681</v>
      </c>
      <c r="B1547" s="83" t="s">
        <v>18117</v>
      </c>
      <c r="C1547" s="83" t="s">
        <v>16558</v>
      </c>
      <c r="D1547" s="84">
        <v>7291.02</v>
      </c>
    </row>
    <row r="1548" spans="1:5" ht="13.5" x14ac:dyDescent="0.25">
      <c r="A1548" s="83">
        <v>42682</v>
      </c>
      <c r="B1548" s="83" t="s">
        <v>18118</v>
      </c>
      <c r="C1548" s="83" t="s">
        <v>16558</v>
      </c>
      <c r="D1548" s="84">
        <v>2851.5</v>
      </c>
      <c r="E1548" s="85" t="s">
        <v>17124</v>
      </c>
    </row>
    <row r="1549" spans="1:5" ht="13.5" x14ac:dyDescent="0.25">
      <c r="A1549" s="83">
        <v>41334</v>
      </c>
      <c r="B1549" s="83" t="s">
        <v>18119</v>
      </c>
      <c r="C1549" s="83" t="s">
        <v>16558</v>
      </c>
      <c r="D1549" s="84">
        <v>3595.92</v>
      </c>
      <c r="E1549" s="85" t="s">
        <v>17124</v>
      </c>
    </row>
    <row r="1550" spans="1:5" ht="13.5" x14ac:dyDescent="0.25">
      <c r="A1550" s="83">
        <v>42683</v>
      </c>
      <c r="B1550" s="83" t="s">
        <v>18120</v>
      </c>
      <c r="C1550" s="83" t="s">
        <v>16558</v>
      </c>
      <c r="D1550" s="84">
        <v>2798.18</v>
      </c>
      <c r="E1550" s="85" t="s">
        <v>17124</v>
      </c>
    </row>
    <row r="1551" spans="1:5" ht="13.5" x14ac:dyDescent="0.25">
      <c r="A1551" s="83">
        <v>42684</v>
      </c>
      <c r="B1551" s="83" t="s">
        <v>18121</v>
      </c>
      <c r="C1551" s="83" t="s">
        <v>16558</v>
      </c>
      <c r="D1551" s="84">
        <v>4326.4399999999996</v>
      </c>
      <c r="E1551" s="85" t="s">
        <v>17124</v>
      </c>
    </row>
    <row r="1552" spans="1:5" ht="13.5" x14ac:dyDescent="0.25">
      <c r="A1552" s="83">
        <v>42685</v>
      </c>
      <c r="B1552" s="83" t="s">
        <v>18122</v>
      </c>
      <c r="C1552" s="83" t="s">
        <v>16558</v>
      </c>
      <c r="D1552" s="84">
        <v>5382.32</v>
      </c>
      <c r="E1552" s="85" t="s">
        <v>17124</v>
      </c>
    </row>
    <row r="1553" spans="1:5" ht="13.5" x14ac:dyDescent="0.25">
      <c r="A1553" s="83">
        <v>42686</v>
      </c>
      <c r="B1553" s="83" t="s">
        <v>18123</v>
      </c>
      <c r="C1553" s="83" t="s">
        <v>16558</v>
      </c>
      <c r="D1553" s="84">
        <v>6389.69</v>
      </c>
      <c r="E1553" s="85" t="s">
        <v>17124</v>
      </c>
    </row>
    <row r="1554" spans="1:5" ht="13.5" x14ac:dyDescent="0.25">
      <c r="A1554" s="83">
        <v>41162</v>
      </c>
      <c r="B1554" s="83" t="s">
        <v>18124</v>
      </c>
      <c r="C1554" s="83" t="s">
        <v>16558</v>
      </c>
      <c r="D1554" s="84">
        <v>2781.93</v>
      </c>
    </row>
    <row r="1555" spans="1:5" ht="13.5" x14ac:dyDescent="0.25">
      <c r="A1555" s="83">
        <v>41163</v>
      </c>
      <c r="B1555" s="83" t="s">
        <v>18125</v>
      </c>
      <c r="C1555" s="83" t="s">
        <v>16558</v>
      </c>
      <c r="D1555" s="84">
        <v>3328.4</v>
      </c>
    </row>
    <row r="1556" spans="1:5" ht="13.5" x14ac:dyDescent="0.25">
      <c r="A1556" s="83">
        <v>41164</v>
      </c>
      <c r="B1556" s="83" t="s">
        <v>18126</v>
      </c>
      <c r="C1556" s="83" t="s">
        <v>16558</v>
      </c>
      <c r="D1556" s="84">
        <v>4055.04</v>
      </c>
    </row>
    <row r="1557" spans="1:5" ht="13.5" x14ac:dyDescent="0.25">
      <c r="A1557" s="83">
        <v>41165</v>
      </c>
      <c r="B1557" s="83" t="s">
        <v>18127</v>
      </c>
      <c r="C1557" s="83" t="s">
        <v>16558</v>
      </c>
      <c r="D1557" s="84">
        <v>4526.04</v>
      </c>
    </row>
    <row r="1558" spans="1:5" ht="13.5" x14ac:dyDescent="0.25">
      <c r="A1558" s="83">
        <v>41166</v>
      </c>
      <c r="B1558" s="83" t="s">
        <v>18128</v>
      </c>
      <c r="C1558" s="83" t="s">
        <v>16558</v>
      </c>
      <c r="D1558" s="84">
        <v>5546.45</v>
      </c>
    </row>
    <row r="1559" spans="1:5" ht="13.5" x14ac:dyDescent="0.25">
      <c r="A1559" s="83">
        <v>42687</v>
      </c>
      <c r="B1559" s="83" t="s">
        <v>18129</v>
      </c>
      <c r="C1559" s="83" t="s">
        <v>16558</v>
      </c>
      <c r="D1559" s="84">
        <v>1831.74</v>
      </c>
    </row>
    <row r="1560" spans="1:5" ht="13.5" x14ac:dyDescent="0.25">
      <c r="A1560" s="83">
        <v>42688</v>
      </c>
      <c r="B1560" s="83" t="s">
        <v>18130</v>
      </c>
      <c r="C1560" s="83" t="s">
        <v>16558</v>
      </c>
      <c r="D1560" s="84">
        <v>2315.5100000000002</v>
      </c>
    </row>
    <row r="1561" spans="1:5" ht="13.5" x14ac:dyDescent="0.25">
      <c r="A1561" s="83">
        <v>42689</v>
      </c>
      <c r="B1561" s="83" t="s">
        <v>18131</v>
      </c>
      <c r="C1561" s="83" t="s">
        <v>16558</v>
      </c>
      <c r="D1561" s="84">
        <v>2909.84</v>
      </c>
    </row>
    <row r="1562" spans="1:5" ht="13.5" x14ac:dyDescent="0.25">
      <c r="A1562" s="83">
        <v>42690</v>
      </c>
      <c r="B1562" s="83" t="s">
        <v>18132</v>
      </c>
      <c r="C1562" s="83" t="s">
        <v>16558</v>
      </c>
      <c r="D1562" s="84">
        <v>4643.18</v>
      </c>
    </row>
    <row r="1563" spans="1:5" ht="13.5" x14ac:dyDescent="0.25">
      <c r="A1563" s="83">
        <v>42691</v>
      </c>
      <c r="B1563" s="83" t="s">
        <v>18133</v>
      </c>
      <c r="C1563" s="83" t="s">
        <v>16558</v>
      </c>
      <c r="D1563" s="84">
        <v>10593.8</v>
      </c>
      <c r="E1563" s="85" t="s">
        <v>17124</v>
      </c>
    </row>
    <row r="1564" spans="1:5" ht="13.5" x14ac:dyDescent="0.25">
      <c r="A1564" s="83">
        <v>42693</v>
      </c>
      <c r="B1564" s="83" t="s">
        <v>18134</v>
      </c>
      <c r="C1564" s="83" t="s">
        <v>199</v>
      </c>
      <c r="D1564" s="84">
        <v>4845.46</v>
      </c>
    </row>
    <row r="1565" spans="1:5" ht="13.5" x14ac:dyDescent="0.25">
      <c r="A1565" s="83">
        <v>42692</v>
      </c>
      <c r="B1565" s="83" t="s">
        <v>18135</v>
      </c>
      <c r="C1565" s="83" t="s">
        <v>16558</v>
      </c>
      <c r="D1565" s="84">
        <v>864.12</v>
      </c>
    </row>
    <row r="1566" spans="1:5" ht="13.5" x14ac:dyDescent="0.25">
      <c r="A1566" s="83">
        <v>41085</v>
      </c>
      <c r="B1566" s="83" t="s">
        <v>18136</v>
      </c>
      <c r="C1566" s="83" t="s">
        <v>16558</v>
      </c>
      <c r="D1566" s="84">
        <v>1934.6</v>
      </c>
    </row>
    <row r="1567" spans="1:5" ht="13.5" x14ac:dyDescent="0.25">
      <c r="A1567" s="83">
        <v>42694</v>
      </c>
      <c r="B1567" s="83" t="s">
        <v>18137</v>
      </c>
      <c r="C1567" s="83" t="s">
        <v>16558</v>
      </c>
      <c r="D1567" s="84">
        <v>729.26</v>
      </c>
      <c r="E1567" s="85" t="s">
        <v>17124</v>
      </c>
    </row>
    <row r="1568" spans="1:5" ht="13.5" x14ac:dyDescent="0.25">
      <c r="A1568" s="83">
        <v>41241</v>
      </c>
      <c r="B1568" s="83" t="s">
        <v>18138</v>
      </c>
      <c r="C1568" s="83" t="s">
        <v>16558</v>
      </c>
      <c r="D1568" s="84">
        <v>1764.19</v>
      </c>
      <c r="E1568" s="85" t="s">
        <v>17124</v>
      </c>
    </row>
    <row r="1569" spans="1:5" ht="13.5" x14ac:dyDescent="0.25">
      <c r="A1569" s="83">
        <v>42697</v>
      </c>
      <c r="B1569" s="83" t="s">
        <v>18139</v>
      </c>
      <c r="C1569" s="83" t="s">
        <v>199</v>
      </c>
      <c r="D1569" s="84">
        <v>875.96</v>
      </c>
      <c r="E1569" s="85" t="s">
        <v>17124</v>
      </c>
    </row>
    <row r="1570" spans="1:5" ht="13.5" x14ac:dyDescent="0.25">
      <c r="A1570" s="83">
        <v>42698</v>
      </c>
      <c r="B1570" s="83" t="s">
        <v>18140</v>
      </c>
      <c r="C1570" s="83" t="s">
        <v>199</v>
      </c>
      <c r="D1570" s="84">
        <v>256.91000000000003</v>
      </c>
      <c r="E1570" s="85" t="s">
        <v>17124</v>
      </c>
    </row>
    <row r="1571" spans="1:5" ht="13.5" x14ac:dyDescent="0.25">
      <c r="A1571" s="83">
        <v>42699</v>
      </c>
      <c r="B1571" s="83" t="s">
        <v>18141</v>
      </c>
      <c r="C1571" s="83" t="s">
        <v>199</v>
      </c>
      <c r="D1571" s="84">
        <v>333.83</v>
      </c>
    </row>
    <row r="1572" spans="1:5" ht="13.5" x14ac:dyDescent="0.25">
      <c r="A1572" s="83">
        <v>42700</v>
      </c>
      <c r="B1572" s="83" t="s">
        <v>18142</v>
      </c>
      <c r="C1572" s="83" t="s">
        <v>199</v>
      </c>
      <c r="D1572" s="84">
        <v>235.5</v>
      </c>
      <c r="E1572" s="85" t="s">
        <v>17124</v>
      </c>
    </row>
    <row r="1573" spans="1:5" ht="13.5" x14ac:dyDescent="0.25">
      <c r="A1573" s="83">
        <v>42701</v>
      </c>
      <c r="B1573" s="83" t="s">
        <v>18143</v>
      </c>
      <c r="C1573" s="83" t="s">
        <v>182</v>
      </c>
      <c r="D1573" s="84">
        <v>61.68</v>
      </c>
    </row>
    <row r="1574" spans="1:5" ht="13.5" x14ac:dyDescent="0.25">
      <c r="A1574" s="83">
        <v>42703</v>
      </c>
      <c r="B1574" s="83" t="s">
        <v>18144</v>
      </c>
      <c r="C1574" s="83" t="s">
        <v>182</v>
      </c>
      <c r="D1574" s="84">
        <v>135.68</v>
      </c>
    </row>
    <row r="1575" spans="1:5" ht="13.5" x14ac:dyDescent="0.25">
      <c r="A1575" s="83">
        <v>42704</v>
      </c>
      <c r="B1575" s="83" t="s">
        <v>18145</v>
      </c>
      <c r="C1575" s="83" t="s">
        <v>182</v>
      </c>
      <c r="D1575" s="84">
        <v>7.88</v>
      </c>
    </row>
    <row r="1576" spans="1:5" ht="13.5" x14ac:dyDescent="0.25">
      <c r="A1576" s="83">
        <v>42705</v>
      </c>
      <c r="B1576" s="83" t="s">
        <v>18146</v>
      </c>
      <c r="C1576" s="83" t="s">
        <v>182</v>
      </c>
      <c r="D1576" s="84">
        <v>13.52</v>
      </c>
    </row>
    <row r="1577" spans="1:5" ht="13.5" x14ac:dyDescent="0.25">
      <c r="A1577" s="83">
        <v>42706</v>
      </c>
      <c r="B1577" s="83" t="s">
        <v>18147</v>
      </c>
      <c r="C1577" s="83" t="s">
        <v>221</v>
      </c>
      <c r="D1577" s="84">
        <v>8.27</v>
      </c>
    </row>
    <row r="1578" spans="1:5" ht="13.5" x14ac:dyDescent="0.25">
      <c r="A1578" s="83">
        <v>42707</v>
      </c>
      <c r="B1578" s="83" t="s">
        <v>18148</v>
      </c>
      <c r="C1578" s="83" t="s">
        <v>221</v>
      </c>
      <c r="D1578" s="84">
        <v>84.27</v>
      </c>
      <c r="E1578" s="85" t="s">
        <v>17124</v>
      </c>
    </row>
    <row r="1579" spans="1:5" ht="13.5" x14ac:dyDescent="0.25">
      <c r="A1579" s="83">
        <v>42708</v>
      </c>
      <c r="B1579" s="83" t="s">
        <v>18149</v>
      </c>
      <c r="C1579" s="83" t="s">
        <v>221</v>
      </c>
      <c r="D1579" s="84">
        <v>133.47999999999999</v>
      </c>
      <c r="E1579" s="85" t="s">
        <v>17124</v>
      </c>
    </row>
    <row r="1580" spans="1:5" ht="13.5" x14ac:dyDescent="0.25">
      <c r="A1580" s="83">
        <v>42709</v>
      </c>
      <c r="B1580" s="83" t="s">
        <v>18150</v>
      </c>
      <c r="C1580" s="83" t="s">
        <v>221</v>
      </c>
      <c r="D1580" s="84">
        <v>127.52</v>
      </c>
      <c r="E1580" s="85" t="s">
        <v>17124</v>
      </c>
    </row>
    <row r="1581" spans="1:5" ht="13.5" x14ac:dyDescent="0.25">
      <c r="A1581" s="83">
        <v>42710</v>
      </c>
      <c r="B1581" s="83" t="s">
        <v>18151</v>
      </c>
      <c r="C1581" s="83" t="s">
        <v>221</v>
      </c>
      <c r="D1581" s="84">
        <v>125.44</v>
      </c>
      <c r="E1581" s="85" t="s">
        <v>17124</v>
      </c>
    </row>
    <row r="1582" spans="1:5" ht="13.5" x14ac:dyDescent="0.25">
      <c r="A1582" s="83">
        <v>42711</v>
      </c>
      <c r="B1582" s="83" t="s">
        <v>18152</v>
      </c>
      <c r="C1582" s="83" t="s">
        <v>199</v>
      </c>
      <c r="D1582" s="84">
        <v>632.13</v>
      </c>
      <c r="E1582" s="85" t="s">
        <v>17124</v>
      </c>
    </row>
    <row r="1583" spans="1:5" ht="13.5" x14ac:dyDescent="0.25">
      <c r="A1583" s="83">
        <v>42712</v>
      </c>
      <c r="B1583" s="83" t="s">
        <v>18153</v>
      </c>
      <c r="C1583" s="83" t="s">
        <v>221</v>
      </c>
      <c r="D1583" s="84">
        <v>1538.39</v>
      </c>
    </row>
    <row r="1584" spans="1:5" ht="13.5" x14ac:dyDescent="0.25">
      <c r="A1584" s="83">
        <v>42714</v>
      </c>
      <c r="B1584" s="83" t="s">
        <v>18154</v>
      </c>
      <c r="C1584" s="83" t="s">
        <v>221</v>
      </c>
      <c r="D1584" s="84">
        <v>620.52</v>
      </c>
      <c r="E1584" s="85" t="s">
        <v>17124</v>
      </c>
    </row>
    <row r="1585" spans="1:5" ht="13.5" x14ac:dyDescent="0.25">
      <c r="A1585" s="83">
        <v>42717</v>
      </c>
      <c r="B1585" s="83" t="s">
        <v>18155</v>
      </c>
      <c r="C1585" s="83" t="s">
        <v>221</v>
      </c>
      <c r="D1585" s="84">
        <v>812.28</v>
      </c>
      <c r="E1585" s="85" t="s">
        <v>17124</v>
      </c>
    </row>
    <row r="1586" spans="1:5" ht="13.5" x14ac:dyDescent="0.25">
      <c r="A1586" s="83">
        <v>42716</v>
      </c>
      <c r="B1586" s="83" t="s">
        <v>18156</v>
      </c>
      <c r="C1586" s="83" t="s">
        <v>221</v>
      </c>
      <c r="D1586" s="84">
        <v>805.43</v>
      </c>
      <c r="E1586" s="85" t="s">
        <v>17124</v>
      </c>
    </row>
    <row r="1587" spans="1:5" ht="13.5" x14ac:dyDescent="0.25">
      <c r="A1587" s="83">
        <v>42719</v>
      </c>
      <c r="B1587" s="83" t="s">
        <v>18157</v>
      </c>
      <c r="C1587" s="83" t="s">
        <v>221</v>
      </c>
      <c r="D1587" s="84">
        <v>839.5</v>
      </c>
      <c r="E1587" s="85" t="s">
        <v>17124</v>
      </c>
    </row>
    <row r="1588" spans="1:5" ht="13.5" x14ac:dyDescent="0.25">
      <c r="A1588" s="83">
        <v>42718</v>
      </c>
      <c r="B1588" s="83" t="s">
        <v>18158</v>
      </c>
      <c r="C1588" s="83" t="s">
        <v>221</v>
      </c>
      <c r="D1588" s="84">
        <v>831.84</v>
      </c>
      <c r="E1588" s="85" t="s">
        <v>17124</v>
      </c>
    </row>
    <row r="1589" spans="1:5" ht="13.5" x14ac:dyDescent="0.25">
      <c r="A1589" s="83">
        <v>42722</v>
      </c>
      <c r="B1589" s="83" t="s">
        <v>18159</v>
      </c>
      <c r="C1589" s="83" t="s">
        <v>221</v>
      </c>
      <c r="D1589" s="84">
        <v>1011.37</v>
      </c>
      <c r="E1589" s="85" t="s">
        <v>17124</v>
      </c>
    </row>
    <row r="1590" spans="1:5" ht="13.5" x14ac:dyDescent="0.25">
      <c r="A1590" s="83">
        <v>42721</v>
      </c>
      <c r="B1590" s="83" t="s">
        <v>18160</v>
      </c>
      <c r="C1590" s="83" t="s">
        <v>221</v>
      </c>
      <c r="D1590" s="84">
        <v>864.6</v>
      </c>
      <c r="E1590" s="85" t="s">
        <v>17124</v>
      </c>
    </row>
    <row r="1591" spans="1:5" ht="13.5" x14ac:dyDescent="0.25">
      <c r="A1591" s="83">
        <v>42720</v>
      </c>
      <c r="B1591" s="83" t="s">
        <v>18161</v>
      </c>
      <c r="C1591" s="83" t="s">
        <v>221</v>
      </c>
      <c r="D1591" s="84">
        <v>856.17</v>
      </c>
      <c r="E1591" s="85" t="s">
        <v>17124</v>
      </c>
    </row>
    <row r="1592" spans="1:5" ht="13.5" x14ac:dyDescent="0.25">
      <c r="A1592" s="83">
        <v>42723</v>
      </c>
      <c r="B1592" s="83" t="s">
        <v>18162</v>
      </c>
      <c r="C1592" s="83" t="s">
        <v>221</v>
      </c>
      <c r="D1592" s="84">
        <v>947.38</v>
      </c>
      <c r="E1592" s="85" t="s">
        <v>17124</v>
      </c>
    </row>
    <row r="1593" spans="1:5" ht="13.5" x14ac:dyDescent="0.25">
      <c r="A1593" s="83">
        <v>42724</v>
      </c>
      <c r="B1593" s="83" t="s">
        <v>18163</v>
      </c>
      <c r="C1593" s="83" t="s">
        <v>221</v>
      </c>
      <c r="D1593" s="84">
        <v>2014.3</v>
      </c>
      <c r="E1593" s="85" t="s">
        <v>17124</v>
      </c>
    </row>
    <row r="1594" spans="1:5" ht="13.5" x14ac:dyDescent="0.25">
      <c r="A1594" s="83">
        <v>42726</v>
      </c>
      <c r="B1594" s="83" t="s">
        <v>18164</v>
      </c>
      <c r="C1594" s="83" t="s">
        <v>199</v>
      </c>
      <c r="D1594" s="84">
        <v>651.89</v>
      </c>
      <c r="E1594" s="85" t="s">
        <v>17124</v>
      </c>
    </row>
    <row r="1595" spans="1:5" ht="13.5" x14ac:dyDescent="0.25">
      <c r="A1595" s="83">
        <v>42727</v>
      </c>
      <c r="B1595" s="83" t="s">
        <v>18165</v>
      </c>
      <c r="C1595" s="83" t="s">
        <v>199</v>
      </c>
      <c r="D1595" s="84">
        <v>553.09</v>
      </c>
      <c r="E1595" s="85" t="s">
        <v>17124</v>
      </c>
    </row>
    <row r="1596" spans="1:5" ht="13.5" x14ac:dyDescent="0.25">
      <c r="A1596" s="83">
        <v>42728</v>
      </c>
      <c r="B1596" s="83" t="s">
        <v>18166</v>
      </c>
      <c r="C1596" s="83" t="s">
        <v>199</v>
      </c>
      <c r="D1596" s="84">
        <v>715.79</v>
      </c>
      <c r="E1596" s="85" t="s">
        <v>17124</v>
      </c>
    </row>
    <row r="1597" spans="1:5" ht="13.5" x14ac:dyDescent="0.25">
      <c r="A1597" s="83">
        <v>42729</v>
      </c>
      <c r="B1597" s="83" t="s">
        <v>18167</v>
      </c>
      <c r="C1597" s="83" t="s">
        <v>199</v>
      </c>
      <c r="D1597" s="84">
        <v>505.73</v>
      </c>
      <c r="E1597" s="85" t="s">
        <v>17124</v>
      </c>
    </row>
    <row r="1598" spans="1:5" ht="13.5" x14ac:dyDescent="0.25">
      <c r="A1598" s="83">
        <v>42730</v>
      </c>
      <c r="B1598" s="83" t="s">
        <v>18168</v>
      </c>
      <c r="C1598" s="83" t="s">
        <v>199</v>
      </c>
      <c r="D1598" s="84">
        <v>1179.3699999999999</v>
      </c>
      <c r="E1598" s="85" t="s">
        <v>17124</v>
      </c>
    </row>
    <row r="1599" spans="1:5" ht="13.5" x14ac:dyDescent="0.25">
      <c r="A1599" s="83">
        <v>42731</v>
      </c>
      <c r="B1599" s="83" t="s">
        <v>18169</v>
      </c>
      <c r="C1599" s="83" t="s">
        <v>199</v>
      </c>
      <c r="D1599" s="84">
        <v>1096.57</v>
      </c>
      <c r="E1599" s="85" t="s">
        <v>17124</v>
      </c>
    </row>
    <row r="1600" spans="1:5" ht="13.5" x14ac:dyDescent="0.25">
      <c r="A1600" s="83">
        <v>42732</v>
      </c>
      <c r="B1600" s="83" t="s">
        <v>18170</v>
      </c>
      <c r="C1600" s="83" t="s">
        <v>199</v>
      </c>
      <c r="D1600" s="84">
        <v>1428.05</v>
      </c>
      <c r="E1600" s="85" t="s">
        <v>17124</v>
      </c>
    </row>
    <row r="1601" spans="1:5" ht="13.5" x14ac:dyDescent="0.25">
      <c r="A1601" s="83">
        <v>42733</v>
      </c>
      <c r="B1601" s="83" t="s">
        <v>18171</v>
      </c>
      <c r="C1601" s="83" t="s">
        <v>199</v>
      </c>
      <c r="D1601" s="84">
        <v>1080.02</v>
      </c>
      <c r="E1601" s="85" t="s">
        <v>17124</v>
      </c>
    </row>
    <row r="1602" spans="1:5" ht="13.5" x14ac:dyDescent="0.25">
      <c r="A1602" s="83">
        <v>42734</v>
      </c>
      <c r="B1602" s="83" t="s">
        <v>18172</v>
      </c>
      <c r="C1602" s="83" t="s">
        <v>199</v>
      </c>
      <c r="D1602" s="84">
        <v>1679.71</v>
      </c>
      <c r="E1602" s="85" t="s">
        <v>17124</v>
      </c>
    </row>
    <row r="1603" spans="1:5" ht="13.5" x14ac:dyDescent="0.25">
      <c r="A1603" s="83">
        <v>42735</v>
      </c>
      <c r="B1603" s="83" t="s">
        <v>18173</v>
      </c>
      <c r="C1603" s="83" t="s">
        <v>199</v>
      </c>
      <c r="D1603" s="84">
        <v>1173.58</v>
      </c>
      <c r="E1603" s="85" t="s">
        <v>17124</v>
      </c>
    </row>
    <row r="1604" spans="1:5" ht="13.5" x14ac:dyDescent="0.25">
      <c r="A1604" s="83">
        <v>42736</v>
      </c>
      <c r="B1604" s="83" t="s">
        <v>18174</v>
      </c>
      <c r="C1604" s="83" t="s">
        <v>199</v>
      </c>
      <c r="D1604" s="84">
        <v>1926.75</v>
      </c>
      <c r="E1604" s="85" t="s">
        <v>17124</v>
      </c>
    </row>
    <row r="1605" spans="1:5" ht="13.5" x14ac:dyDescent="0.25">
      <c r="A1605" s="83">
        <v>42737</v>
      </c>
      <c r="B1605" s="83" t="s">
        <v>18175</v>
      </c>
      <c r="C1605" s="83" t="s">
        <v>199</v>
      </c>
      <c r="D1605" s="84">
        <v>1333.33</v>
      </c>
      <c r="E1605" s="85" t="s">
        <v>17124</v>
      </c>
    </row>
    <row r="1606" spans="1:5" ht="13.5" x14ac:dyDescent="0.25">
      <c r="A1606" s="83">
        <v>42738</v>
      </c>
      <c r="B1606" s="83" t="s">
        <v>18176</v>
      </c>
      <c r="C1606" s="83" t="s">
        <v>199</v>
      </c>
      <c r="D1606" s="84">
        <v>1543.69</v>
      </c>
      <c r="E1606" s="85" t="s">
        <v>17124</v>
      </c>
    </row>
    <row r="1607" spans="1:5" ht="13.5" x14ac:dyDescent="0.25">
      <c r="A1607" s="83">
        <v>42739</v>
      </c>
      <c r="B1607" s="83" t="s">
        <v>18177</v>
      </c>
      <c r="C1607" s="83" t="s">
        <v>199</v>
      </c>
      <c r="D1607" s="84">
        <v>1751.43</v>
      </c>
      <c r="E1607" s="85" t="s">
        <v>17124</v>
      </c>
    </row>
    <row r="1608" spans="1:5" ht="13.5" x14ac:dyDescent="0.25">
      <c r="A1608" s="83">
        <v>42740</v>
      </c>
      <c r="B1608" s="83" t="s">
        <v>18178</v>
      </c>
      <c r="C1608" s="83" t="s">
        <v>199</v>
      </c>
      <c r="D1608" s="84">
        <v>2773.66</v>
      </c>
      <c r="E1608" s="85" t="s">
        <v>17124</v>
      </c>
    </row>
    <row r="1609" spans="1:5" ht="13.5" x14ac:dyDescent="0.25">
      <c r="A1609" s="83">
        <v>42741</v>
      </c>
      <c r="B1609" s="83" t="s">
        <v>18179</v>
      </c>
      <c r="C1609" s="83" t="s">
        <v>199</v>
      </c>
      <c r="D1609" s="84">
        <v>1834.08</v>
      </c>
      <c r="E1609" s="85" t="s">
        <v>17124</v>
      </c>
    </row>
    <row r="1610" spans="1:5" ht="13.5" x14ac:dyDescent="0.25">
      <c r="A1610" s="83">
        <v>42742</v>
      </c>
      <c r="B1610" s="83" t="s">
        <v>18180</v>
      </c>
      <c r="C1610" s="83" t="s">
        <v>199</v>
      </c>
      <c r="D1610" s="84">
        <v>2263.5300000000002</v>
      </c>
      <c r="E1610" s="85" t="s">
        <v>17124</v>
      </c>
    </row>
    <row r="1611" spans="1:5" ht="13.5" x14ac:dyDescent="0.25">
      <c r="A1611" s="83">
        <v>42743</v>
      </c>
      <c r="B1611" s="83" t="s">
        <v>18181</v>
      </c>
      <c r="C1611" s="83" t="s">
        <v>199</v>
      </c>
      <c r="D1611" s="84">
        <v>3397.28</v>
      </c>
      <c r="E1611" s="85" t="s">
        <v>17124</v>
      </c>
    </row>
    <row r="1612" spans="1:5" ht="13.5" x14ac:dyDescent="0.25">
      <c r="A1612" s="83">
        <v>42744</v>
      </c>
      <c r="B1612" s="83" t="s">
        <v>18182</v>
      </c>
      <c r="C1612" s="83" t="s">
        <v>199</v>
      </c>
      <c r="D1612" s="84">
        <v>2394.04</v>
      </c>
      <c r="E1612" s="85" t="s">
        <v>17124</v>
      </c>
    </row>
    <row r="1613" spans="1:5" ht="13.5" x14ac:dyDescent="0.25">
      <c r="A1613" s="83">
        <v>42745</v>
      </c>
      <c r="B1613" s="83" t="s">
        <v>18183</v>
      </c>
      <c r="C1613" s="83" t="s">
        <v>199</v>
      </c>
      <c r="D1613" s="84">
        <v>4087.37</v>
      </c>
      <c r="E1613" s="85" t="s">
        <v>17124</v>
      </c>
    </row>
    <row r="1614" spans="1:5" ht="13.5" x14ac:dyDescent="0.25">
      <c r="A1614" s="83">
        <v>42746</v>
      </c>
      <c r="B1614" s="83" t="s">
        <v>18184</v>
      </c>
      <c r="C1614" s="83" t="s">
        <v>199</v>
      </c>
      <c r="D1614" s="84">
        <v>2499.21</v>
      </c>
      <c r="E1614" s="85" t="s">
        <v>17124</v>
      </c>
    </row>
    <row r="1615" spans="1:5" ht="13.5" x14ac:dyDescent="0.25">
      <c r="A1615" s="83">
        <v>42747</v>
      </c>
      <c r="B1615" s="83" t="s">
        <v>18185</v>
      </c>
      <c r="C1615" s="83" t="s">
        <v>199</v>
      </c>
      <c r="D1615" s="84">
        <v>3244.53</v>
      </c>
      <c r="E1615" s="85" t="s">
        <v>17124</v>
      </c>
    </row>
    <row r="1616" spans="1:5" ht="13.5" x14ac:dyDescent="0.25">
      <c r="A1616" s="83">
        <v>42748</v>
      </c>
      <c r="B1616" s="83" t="s">
        <v>18186</v>
      </c>
      <c r="C1616" s="83" t="s">
        <v>199</v>
      </c>
      <c r="D1616" s="84">
        <v>121.64</v>
      </c>
      <c r="E1616" s="85" t="s">
        <v>17124</v>
      </c>
    </row>
    <row r="1617" spans="1:5" ht="13.5" x14ac:dyDescent="0.25">
      <c r="A1617" s="83">
        <v>42749</v>
      </c>
      <c r="B1617" s="83" t="s">
        <v>18187</v>
      </c>
      <c r="C1617" s="83" t="s">
        <v>199</v>
      </c>
      <c r="D1617" s="84">
        <v>128.63999999999999</v>
      </c>
      <c r="E1617" s="85" t="s">
        <v>17124</v>
      </c>
    </row>
    <row r="1618" spans="1:5" ht="13.5" x14ac:dyDescent="0.25">
      <c r="A1618" s="83">
        <v>42750</v>
      </c>
      <c r="B1618" s="83" t="s">
        <v>18188</v>
      </c>
      <c r="C1618" s="83" t="s">
        <v>199</v>
      </c>
      <c r="D1618" s="84">
        <v>156.30000000000001</v>
      </c>
      <c r="E1618" s="85" t="s">
        <v>17124</v>
      </c>
    </row>
    <row r="1619" spans="1:5" ht="13.5" x14ac:dyDescent="0.25">
      <c r="A1619" s="83">
        <v>42751</v>
      </c>
      <c r="B1619" s="83" t="s">
        <v>18189</v>
      </c>
      <c r="C1619" s="83" t="s">
        <v>199</v>
      </c>
      <c r="D1619" s="84">
        <v>164.98</v>
      </c>
      <c r="E1619" s="85" t="s">
        <v>17124</v>
      </c>
    </row>
    <row r="1620" spans="1:5" ht="13.5" x14ac:dyDescent="0.25">
      <c r="A1620" s="83">
        <v>42752</v>
      </c>
      <c r="B1620" s="83" t="s">
        <v>18190</v>
      </c>
      <c r="C1620" s="83" t="s">
        <v>199</v>
      </c>
      <c r="D1620" s="84">
        <v>219.54</v>
      </c>
      <c r="E1620" s="85" t="s">
        <v>17124</v>
      </c>
    </row>
    <row r="1621" spans="1:5" ht="13.5" x14ac:dyDescent="0.25">
      <c r="A1621" s="83">
        <v>42753</v>
      </c>
      <c r="B1621" s="83" t="s">
        <v>18191</v>
      </c>
      <c r="C1621" s="83" t="s">
        <v>199</v>
      </c>
      <c r="D1621" s="84">
        <v>220.57</v>
      </c>
      <c r="E1621" s="85" t="s">
        <v>17124</v>
      </c>
    </row>
    <row r="1622" spans="1:5" ht="13.5" x14ac:dyDescent="0.25">
      <c r="A1622" s="83">
        <v>42754</v>
      </c>
      <c r="B1622" s="83" t="s">
        <v>18192</v>
      </c>
      <c r="C1622" s="83" t="s">
        <v>199</v>
      </c>
      <c r="D1622" s="84">
        <v>346.03</v>
      </c>
      <c r="E1622" s="85" t="s">
        <v>17124</v>
      </c>
    </row>
    <row r="1623" spans="1:5" ht="13.5" x14ac:dyDescent="0.25">
      <c r="A1623" s="83">
        <v>42755</v>
      </c>
      <c r="B1623" s="83" t="s">
        <v>18193</v>
      </c>
      <c r="C1623" s="83" t="s">
        <v>199</v>
      </c>
      <c r="D1623" s="84">
        <v>354.32</v>
      </c>
      <c r="E1623" s="85" t="s">
        <v>17124</v>
      </c>
    </row>
    <row r="1624" spans="1:5" ht="13.5" x14ac:dyDescent="0.25">
      <c r="A1624" s="83">
        <v>42756</v>
      </c>
      <c r="B1624" s="83" t="s">
        <v>18194</v>
      </c>
      <c r="C1624" s="83" t="s">
        <v>199</v>
      </c>
      <c r="D1624" s="84">
        <v>232.82</v>
      </c>
      <c r="E1624" s="85" t="s">
        <v>17124</v>
      </c>
    </row>
    <row r="1625" spans="1:5" ht="13.5" x14ac:dyDescent="0.25">
      <c r="A1625" s="83">
        <v>42757</v>
      </c>
      <c r="B1625" s="83" t="s">
        <v>18195</v>
      </c>
      <c r="C1625" s="83" t="s">
        <v>199</v>
      </c>
      <c r="D1625" s="84">
        <v>299.11</v>
      </c>
      <c r="E1625" s="85" t="s">
        <v>17124</v>
      </c>
    </row>
    <row r="1626" spans="1:5" ht="13.5" x14ac:dyDescent="0.25">
      <c r="A1626" s="83">
        <v>42759</v>
      </c>
      <c r="B1626" s="83" t="s">
        <v>18196</v>
      </c>
      <c r="C1626" s="83" t="s">
        <v>199</v>
      </c>
      <c r="D1626" s="84">
        <v>318.93</v>
      </c>
      <c r="E1626" s="85" t="s">
        <v>17124</v>
      </c>
    </row>
    <row r="1627" spans="1:5" ht="13.5" x14ac:dyDescent="0.25">
      <c r="A1627" s="83">
        <v>42760</v>
      </c>
      <c r="B1627" s="83" t="s">
        <v>18197</v>
      </c>
      <c r="C1627" s="83" t="s">
        <v>199</v>
      </c>
      <c r="D1627" s="84">
        <v>473.52</v>
      </c>
      <c r="E1627" s="85" t="s">
        <v>17124</v>
      </c>
    </row>
    <row r="1628" spans="1:5" ht="13.5" x14ac:dyDescent="0.25">
      <c r="A1628" s="83">
        <v>42761</v>
      </c>
      <c r="B1628" s="83" t="s">
        <v>18198</v>
      </c>
      <c r="C1628" s="83" t="s">
        <v>199</v>
      </c>
      <c r="D1628" s="84">
        <v>424.12</v>
      </c>
      <c r="E1628" s="85" t="s">
        <v>17124</v>
      </c>
    </row>
    <row r="1629" spans="1:5" ht="13.5" x14ac:dyDescent="0.25">
      <c r="A1629" s="83">
        <v>42762</v>
      </c>
      <c r="B1629" s="83" t="s">
        <v>18199</v>
      </c>
      <c r="C1629" s="83" t="s">
        <v>199</v>
      </c>
      <c r="D1629" s="84">
        <v>505.47</v>
      </c>
      <c r="E1629" s="85" t="s">
        <v>17124</v>
      </c>
    </row>
    <row r="1630" spans="1:5" ht="13.5" x14ac:dyDescent="0.25">
      <c r="A1630" s="83">
        <v>42763</v>
      </c>
      <c r="B1630" s="83" t="s">
        <v>18200</v>
      </c>
      <c r="C1630" s="83" t="s">
        <v>199</v>
      </c>
      <c r="D1630" s="84">
        <v>400.44</v>
      </c>
      <c r="E1630" s="85" t="s">
        <v>17124</v>
      </c>
    </row>
    <row r="1631" spans="1:5" ht="13.5" x14ac:dyDescent="0.25">
      <c r="A1631" s="83">
        <v>42764</v>
      </c>
      <c r="B1631" s="83" t="s">
        <v>18201</v>
      </c>
      <c r="C1631" s="83" t="s">
        <v>199</v>
      </c>
      <c r="D1631" s="84">
        <v>864.42</v>
      </c>
      <c r="E1631" s="85" t="s">
        <v>17124</v>
      </c>
    </row>
    <row r="1632" spans="1:5" ht="13.5" x14ac:dyDescent="0.25">
      <c r="A1632" s="83">
        <v>42765</v>
      </c>
      <c r="B1632" s="83" t="s">
        <v>18202</v>
      </c>
      <c r="C1632" s="83" t="s">
        <v>199</v>
      </c>
      <c r="D1632" s="84">
        <v>823.02</v>
      </c>
      <c r="E1632" s="85" t="s">
        <v>17124</v>
      </c>
    </row>
    <row r="1633" spans="1:5" ht="13.5" x14ac:dyDescent="0.25">
      <c r="A1633" s="83">
        <v>42766</v>
      </c>
      <c r="B1633" s="83" t="s">
        <v>18203</v>
      </c>
      <c r="C1633" s="83" t="s">
        <v>199</v>
      </c>
      <c r="D1633" s="84">
        <v>988.76</v>
      </c>
      <c r="E1633" s="85" t="s">
        <v>17124</v>
      </c>
    </row>
    <row r="1634" spans="1:5" ht="13.5" x14ac:dyDescent="0.25">
      <c r="A1634" s="83">
        <v>42767</v>
      </c>
      <c r="B1634" s="83" t="s">
        <v>18204</v>
      </c>
      <c r="C1634" s="83" t="s">
        <v>199</v>
      </c>
      <c r="D1634" s="84">
        <v>814.75</v>
      </c>
      <c r="E1634" s="85" t="s">
        <v>17124</v>
      </c>
    </row>
    <row r="1635" spans="1:5" ht="13.5" x14ac:dyDescent="0.25">
      <c r="A1635" s="83">
        <v>42768</v>
      </c>
      <c r="B1635" s="83" t="s">
        <v>18205</v>
      </c>
      <c r="C1635" s="83" t="s">
        <v>199</v>
      </c>
      <c r="D1635" s="84">
        <v>1240.68</v>
      </c>
      <c r="E1635" s="85" t="s">
        <v>17124</v>
      </c>
    </row>
    <row r="1636" spans="1:5" ht="13.5" x14ac:dyDescent="0.25">
      <c r="A1636" s="83">
        <v>42769</v>
      </c>
      <c r="B1636" s="83" t="s">
        <v>18206</v>
      </c>
      <c r="C1636" s="83" t="s">
        <v>199</v>
      </c>
      <c r="D1636" s="84">
        <v>1032.92</v>
      </c>
      <c r="E1636" s="85" t="s">
        <v>17124</v>
      </c>
    </row>
    <row r="1637" spans="1:5" ht="13.5" x14ac:dyDescent="0.25">
      <c r="A1637" s="83">
        <v>42770</v>
      </c>
      <c r="B1637" s="83" t="s">
        <v>18207</v>
      </c>
      <c r="C1637" s="83" t="s">
        <v>199</v>
      </c>
      <c r="D1637" s="84">
        <v>1364.2</v>
      </c>
      <c r="E1637" s="85" t="s">
        <v>17124</v>
      </c>
    </row>
    <row r="1638" spans="1:5" ht="13.5" x14ac:dyDescent="0.25">
      <c r="A1638" s="83">
        <v>42771</v>
      </c>
      <c r="B1638" s="83" t="s">
        <v>18208</v>
      </c>
      <c r="C1638" s="83" t="s">
        <v>199</v>
      </c>
      <c r="D1638" s="84">
        <v>1067.49</v>
      </c>
      <c r="E1638" s="85" t="s">
        <v>17124</v>
      </c>
    </row>
    <row r="1639" spans="1:5" ht="13.5" x14ac:dyDescent="0.25">
      <c r="A1639" s="83">
        <v>42772</v>
      </c>
      <c r="B1639" s="83" t="s">
        <v>18209</v>
      </c>
      <c r="C1639" s="83" t="s">
        <v>199</v>
      </c>
      <c r="D1639" s="84">
        <v>1682.41</v>
      </c>
      <c r="E1639" s="85" t="s">
        <v>17124</v>
      </c>
    </row>
    <row r="1640" spans="1:5" ht="13.5" x14ac:dyDescent="0.25">
      <c r="A1640" s="83">
        <v>42773</v>
      </c>
      <c r="B1640" s="83" t="s">
        <v>18210</v>
      </c>
      <c r="C1640" s="83" t="s">
        <v>199</v>
      </c>
      <c r="D1640" s="84">
        <v>1400.03</v>
      </c>
      <c r="E1640" s="85" t="s">
        <v>17124</v>
      </c>
    </row>
    <row r="1641" spans="1:5" ht="13.5" x14ac:dyDescent="0.25">
      <c r="A1641" s="83">
        <v>42774</v>
      </c>
      <c r="B1641" s="83" t="s">
        <v>18211</v>
      </c>
      <c r="C1641" s="83" t="s">
        <v>199</v>
      </c>
      <c r="D1641" s="84">
        <v>1911.15</v>
      </c>
      <c r="E1641" s="85" t="s">
        <v>17124</v>
      </c>
    </row>
    <row r="1642" spans="1:5" ht="13.5" x14ac:dyDescent="0.25">
      <c r="A1642" s="83">
        <v>42775</v>
      </c>
      <c r="B1642" s="83" t="s">
        <v>18212</v>
      </c>
      <c r="C1642" s="83" t="s">
        <v>199</v>
      </c>
      <c r="D1642" s="84">
        <v>1441.36</v>
      </c>
      <c r="E1642" s="85" t="s">
        <v>17124</v>
      </c>
    </row>
    <row r="1643" spans="1:5" ht="13.5" x14ac:dyDescent="0.25">
      <c r="A1643" s="83">
        <v>42776</v>
      </c>
      <c r="B1643" s="83" t="s">
        <v>18213</v>
      </c>
      <c r="C1643" s="83" t="s">
        <v>199</v>
      </c>
      <c r="D1643" s="84">
        <v>328.43</v>
      </c>
      <c r="E1643" s="85" t="s">
        <v>17124</v>
      </c>
    </row>
    <row r="1644" spans="1:5" ht="13.5" x14ac:dyDescent="0.25">
      <c r="A1644" s="83">
        <v>42777</v>
      </c>
      <c r="B1644" s="83" t="s">
        <v>18214</v>
      </c>
      <c r="C1644" s="83" t="s">
        <v>199</v>
      </c>
      <c r="D1644" s="84">
        <v>279.02999999999997</v>
      </c>
      <c r="E1644" s="85" t="s">
        <v>17124</v>
      </c>
    </row>
    <row r="1645" spans="1:5" ht="13.5" x14ac:dyDescent="0.25">
      <c r="A1645" s="83">
        <v>42778</v>
      </c>
      <c r="B1645" s="83" t="s">
        <v>18215</v>
      </c>
      <c r="C1645" s="83" t="s">
        <v>199</v>
      </c>
      <c r="D1645" s="84">
        <v>360.39</v>
      </c>
      <c r="E1645" s="85" t="s">
        <v>17124</v>
      </c>
    </row>
    <row r="1646" spans="1:5" ht="13.5" x14ac:dyDescent="0.25">
      <c r="A1646" s="83">
        <v>42779</v>
      </c>
      <c r="B1646" s="83" t="s">
        <v>18216</v>
      </c>
      <c r="C1646" s="83" t="s">
        <v>199</v>
      </c>
      <c r="D1646" s="84">
        <v>255.35</v>
      </c>
      <c r="E1646" s="85" t="s">
        <v>17124</v>
      </c>
    </row>
    <row r="1647" spans="1:5" ht="13.5" x14ac:dyDescent="0.25">
      <c r="A1647" s="83">
        <v>42780</v>
      </c>
      <c r="B1647" s="83" t="s">
        <v>18217</v>
      </c>
      <c r="C1647" s="83" t="s">
        <v>199</v>
      </c>
      <c r="D1647" s="84">
        <v>658.92</v>
      </c>
      <c r="E1647" s="85" t="s">
        <v>17124</v>
      </c>
    </row>
    <row r="1648" spans="1:5" ht="13.5" x14ac:dyDescent="0.25">
      <c r="A1648" s="83">
        <v>42781</v>
      </c>
      <c r="B1648" s="83" t="s">
        <v>18218</v>
      </c>
      <c r="C1648" s="83" t="s">
        <v>199</v>
      </c>
      <c r="D1648" s="84">
        <v>617.52</v>
      </c>
      <c r="E1648" s="85" t="s">
        <v>17124</v>
      </c>
    </row>
    <row r="1649" spans="1:5" ht="13.5" x14ac:dyDescent="0.25">
      <c r="A1649" s="83">
        <v>42782</v>
      </c>
      <c r="B1649" s="83" t="s">
        <v>18219</v>
      </c>
      <c r="C1649" s="83" t="s">
        <v>199</v>
      </c>
      <c r="D1649" s="84">
        <v>783.26</v>
      </c>
      <c r="E1649" s="85" t="s">
        <v>17124</v>
      </c>
    </row>
    <row r="1650" spans="1:5" ht="13.5" x14ac:dyDescent="0.25">
      <c r="A1650" s="83">
        <v>42783</v>
      </c>
      <c r="B1650" s="83" t="s">
        <v>18220</v>
      </c>
      <c r="C1650" s="83" t="s">
        <v>199</v>
      </c>
      <c r="D1650" s="84">
        <v>609.25</v>
      </c>
      <c r="E1650" s="85" t="s">
        <v>17124</v>
      </c>
    </row>
    <row r="1651" spans="1:5" ht="13.5" x14ac:dyDescent="0.25">
      <c r="A1651" s="83">
        <v>42784</v>
      </c>
      <c r="B1651" s="83" t="s">
        <v>18221</v>
      </c>
      <c r="C1651" s="83" t="s">
        <v>199</v>
      </c>
      <c r="D1651" s="84">
        <v>907.74</v>
      </c>
      <c r="E1651" s="85" t="s">
        <v>17124</v>
      </c>
    </row>
    <row r="1652" spans="1:5" ht="13.5" x14ac:dyDescent="0.25">
      <c r="A1652" s="83">
        <v>42785</v>
      </c>
      <c r="B1652" s="83" t="s">
        <v>18222</v>
      </c>
      <c r="C1652" s="83" t="s">
        <v>199</v>
      </c>
      <c r="D1652" s="84">
        <v>699.98</v>
      </c>
      <c r="E1652" s="85" t="s">
        <v>17124</v>
      </c>
    </row>
    <row r="1653" spans="1:5" ht="13.5" x14ac:dyDescent="0.25">
      <c r="A1653" s="83">
        <v>42786</v>
      </c>
      <c r="B1653" s="83" t="s">
        <v>18223</v>
      </c>
      <c r="C1653" s="83" t="s">
        <v>199</v>
      </c>
      <c r="D1653" s="84">
        <v>1031.26</v>
      </c>
      <c r="E1653" s="85" t="s">
        <v>17124</v>
      </c>
    </row>
    <row r="1654" spans="1:5" ht="13.5" x14ac:dyDescent="0.25">
      <c r="A1654" s="83">
        <v>42787</v>
      </c>
      <c r="B1654" s="83" t="s">
        <v>18224</v>
      </c>
      <c r="C1654" s="83" t="s">
        <v>199</v>
      </c>
      <c r="D1654" s="84">
        <v>734.55</v>
      </c>
      <c r="E1654" s="85" t="s">
        <v>17124</v>
      </c>
    </row>
    <row r="1655" spans="1:5" ht="13.5" x14ac:dyDescent="0.25">
      <c r="A1655" s="83">
        <v>42788</v>
      </c>
      <c r="B1655" s="83" t="s">
        <v>18225</v>
      </c>
      <c r="C1655" s="83" t="s">
        <v>199</v>
      </c>
      <c r="D1655" s="84">
        <v>839.73</v>
      </c>
      <c r="E1655" s="85" t="s">
        <v>17124</v>
      </c>
    </row>
    <row r="1656" spans="1:5" ht="13.5" x14ac:dyDescent="0.25">
      <c r="A1656" s="83">
        <v>42789</v>
      </c>
      <c r="B1656" s="83" t="s">
        <v>18226</v>
      </c>
      <c r="C1656" s="83" t="s">
        <v>199</v>
      </c>
      <c r="D1656" s="84">
        <v>1230.98</v>
      </c>
      <c r="E1656" s="85" t="s">
        <v>17124</v>
      </c>
    </row>
    <row r="1657" spans="1:5" ht="13.5" x14ac:dyDescent="0.25">
      <c r="A1657" s="83">
        <v>42790</v>
      </c>
      <c r="B1657" s="83" t="s">
        <v>18227</v>
      </c>
      <c r="C1657" s="83" t="s">
        <v>199</v>
      </c>
      <c r="D1657" s="84">
        <v>948.6</v>
      </c>
      <c r="E1657" s="85" t="s">
        <v>17124</v>
      </c>
    </row>
    <row r="1658" spans="1:5" ht="13.5" x14ac:dyDescent="0.25">
      <c r="A1658" s="83">
        <v>42791</v>
      </c>
      <c r="B1658" s="83" t="s">
        <v>18228</v>
      </c>
      <c r="C1658" s="83" t="s">
        <v>199</v>
      </c>
      <c r="D1658" s="84">
        <v>1459.71</v>
      </c>
      <c r="E1658" s="85" t="s">
        <v>17124</v>
      </c>
    </row>
    <row r="1659" spans="1:5" ht="13.5" x14ac:dyDescent="0.25">
      <c r="A1659" s="83">
        <v>42792</v>
      </c>
      <c r="B1659" s="83" t="s">
        <v>18229</v>
      </c>
      <c r="C1659" s="83" t="s">
        <v>199</v>
      </c>
      <c r="D1659" s="84">
        <v>989.92</v>
      </c>
      <c r="E1659" s="85" t="s">
        <v>17124</v>
      </c>
    </row>
    <row r="1660" spans="1:5" ht="13.5" x14ac:dyDescent="0.25">
      <c r="A1660" s="83">
        <v>42793</v>
      </c>
      <c r="B1660" s="83" t="s">
        <v>18230</v>
      </c>
      <c r="C1660" s="83" t="s">
        <v>199</v>
      </c>
      <c r="D1660" s="84">
        <v>1204.6500000000001</v>
      </c>
      <c r="E1660" s="85" t="s">
        <v>17124</v>
      </c>
    </row>
    <row r="1661" spans="1:5" ht="13.5" x14ac:dyDescent="0.25">
      <c r="A1661" s="83">
        <v>42794</v>
      </c>
      <c r="B1661" s="83" t="s">
        <v>18231</v>
      </c>
      <c r="C1661" s="83" t="s">
        <v>199</v>
      </c>
      <c r="D1661" s="84">
        <v>1766.5</v>
      </c>
      <c r="E1661" s="85" t="s">
        <v>17124</v>
      </c>
    </row>
    <row r="1662" spans="1:5" ht="13.5" x14ac:dyDescent="0.25">
      <c r="A1662" s="83">
        <v>42758</v>
      </c>
      <c r="B1662" s="83" t="s">
        <v>18232</v>
      </c>
      <c r="C1662" s="83" t="s">
        <v>199</v>
      </c>
      <c r="D1662" s="84">
        <v>1264.8900000000001</v>
      </c>
      <c r="E1662" s="85" t="s">
        <v>17124</v>
      </c>
    </row>
    <row r="1663" spans="1:5" ht="13.5" x14ac:dyDescent="0.25">
      <c r="A1663" s="83">
        <v>42795</v>
      </c>
      <c r="B1663" s="83" t="s">
        <v>18233</v>
      </c>
      <c r="C1663" s="83" t="s">
        <v>199</v>
      </c>
      <c r="D1663" s="84">
        <v>2111.5500000000002</v>
      </c>
      <c r="E1663" s="85" t="s">
        <v>17124</v>
      </c>
    </row>
    <row r="1664" spans="1:5" ht="13.5" x14ac:dyDescent="0.25">
      <c r="A1664" s="83">
        <v>42796</v>
      </c>
      <c r="B1664" s="83" t="s">
        <v>18234</v>
      </c>
      <c r="C1664" s="83" t="s">
        <v>199</v>
      </c>
      <c r="D1664" s="84">
        <v>1317.47</v>
      </c>
      <c r="E1664" s="85" t="s">
        <v>17124</v>
      </c>
    </row>
    <row r="1665" spans="1:5" ht="13.5" x14ac:dyDescent="0.25">
      <c r="A1665" s="83">
        <v>42797</v>
      </c>
      <c r="B1665" s="83" t="s">
        <v>18235</v>
      </c>
      <c r="C1665" s="83" t="s">
        <v>199</v>
      </c>
      <c r="D1665" s="84">
        <v>1690.13</v>
      </c>
      <c r="E1665" s="85" t="s">
        <v>17124</v>
      </c>
    </row>
    <row r="1666" spans="1:5" ht="13.5" x14ac:dyDescent="0.25">
      <c r="A1666" s="83">
        <v>42798</v>
      </c>
      <c r="B1666" s="83" t="s">
        <v>18236</v>
      </c>
      <c r="C1666" s="83" t="s">
        <v>199</v>
      </c>
      <c r="D1666" s="84">
        <v>980.35</v>
      </c>
      <c r="E1666" s="85" t="s">
        <v>17124</v>
      </c>
    </row>
    <row r="1667" spans="1:5" ht="13.5" x14ac:dyDescent="0.25">
      <c r="A1667" s="83">
        <v>42799</v>
      </c>
      <c r="B1667" s="83" t="s">
        <v>18237</v>
      </c>
      <c r="C1667" s="83" t="s">
        <v>199</v>
      </c>
      <c r="D1667" s="84">
        <v>832.15</v>
      </c>
      <c r="E1667" s="85" t="s">
        <v>17124</v>
      </c>
    </row>
    <row r="1668" spans="1:5" ht="13.5" x14ac:dyDescent="0.25">
      <c r="A1668" s="83">
        <v>42800</v>
      </c>
      <c r="B1668" s="83" t="s">
        <v>18238</v>
      </c>
      <c r="C1668" s="83" t="s">
        <v>199</v>
      </c>
      <c r="D1668" s="84">
        <v>1076.21</v>
      </c>
      <c r="E1668" s="85" t="s">
        <v>17124</v>
      </c>
    </row>
    <row r="1669" spans="1:5" ht="13.5" x14ac:dyDescent="0.25">
      <c r="A1669" s="83">
        <v>42801</v>
      </c>
      <c r="B1669" s="83" t="s">
        <v>18239</v>
      </c>
      <c r="C1669" s="83" t="s">
        <v>199</v>
      </c>
      <c r="D1669" s="84">
        <v>761.11</v>
      </c>
      <c r="E1669" s="85" t="s">
        <v>17124</v>
      </c>
    </row>
    <row r="1670" spans="1:5" ht="13.5" x14ac:dyDescent="0.25">
      <c r="A1670" s="83">
        <v>42802</v>
      </c>
      <c r="B1670" s="83" t="s">
        <v>18240</v>
      </c>
      <c r="C1670" s="83" t="s">
        <v>199</v>
      </c>
      <c r="D1670" s="84">
        <v>1705.34</v>
      </c>
      <c r="E1670" s="85" t="s">
        <v>17124</v>
      </c>
    </row>
    <row r="1671" spans="1:5" ht="13.5" x14ac:dyDescent="0.25">
      <c r="A1671" s="83">
        <v>42803</v>
      </c>
      <c r="B1671" s="83" t="s">
        <v>18241</v>
      </c>
      <c r="C1671" s="83" t="s">
        <v>199</v>
      </c>
      <c r="D1671" s="84">
        <v>1581.14</v>
      </c>
      <c r="E1671" s="85" t="s">
        <v>17124</v>
      </c>
    </row>
    <row r="1672" spans="1:5" ht="13.5" x14ac:dyDescent="0.25">
      <c r="A1672" s="83">
        <v>42804</v>
      </c>
      <c r="B1672" s="83" t="s">
        <v>18242</v>
      </c>
      <c r="C1672" s="83" t="s">
        <v>199</v>
      </c>
      <c r="D1672" s="84">
        <v>2078.37</v>
      </c>
      <c r="E1672" s="85" t="s">
        <v>17124</v>
      </c>
    </row>
    <row r="1673" spans="1:5" ht="13.5" x14ac:dyDescent="0.25">
      <c r="A1673" s="83">
        <v>42805</v>
      </c>
      <c r="B1673" s="83" t="s">
        <v>18243</v>
      </c>
      <c r="C1673" s="83" t="s">
        <v>199</v>
      </c>
      <c r="D1673" s="84">
        <v>1556.32</v>
      </c>
      <c r="E1673" s="85" t="s">
        <v>17124</v>
      </c>
    </row>
    <row r="1674" spans="1:5" ht="13.5" x14ac:dyDescent="0.25">
      <c r="A1674" s="83">
        <v>42806</v>
      </c>
      <c r="B1674" s="83" t="s">
        <v>18244</v>
      </c>
      <c r="C1674" s="83" t="s">
        <v>199</v>
      </c>
      <c r="D1674" s="84">
        <v>2451.7199999999998</v>
      </c>
      <c r="E1674" s="85" t="s">
        <v>17124</v>
      </c>
    </row>
    <row r="1675" spans="1:5" ht="13.5" x14ac:dyDescent="0.25">
      <c r="A1675" s="83">
        <v>42807</v>
      </c>
      <c r="B1675" s="83" t="s">
        <v>18245</v>
      </c>
      <c r="C1675" s="83" t="s">
        <v>199</v>
      </c>
      <c r="D1675" s="84">
        <v>1828.45</v>
      </c>
      <c r="E1675" s="85" t="s">
        <v>17124</v>
      </c>
    </row>
    <row r="1676" spans="1:5" ht="13.5" x14ac:dyDescent="0.25">
      <c r="A1676" s="83">
        <v>42808</v>
      </c>
      <c r="B1676" s="83" t="s">
        <v>18246</v>
      </c>
      <c r="C1676" s="83" t="s">
        <v>199</v>
      </c>
      <c r="D1676" s="84">
        <v>2822.27</v>
      </c>
      <c r="E1676" s="85" t="s">
        <v>17124</v>
      </c>
    </row>
    <row r="1677" spans="1:5" ht="13.5" x14ac:dyDescent="0.25">
      <c r="A1677" s="83">
        <v>42809</v>
      </c>
      <c r="B1677" s="83" t="s">
        <v>18247</v>
      </c>
      <c r="C1677" s="83" t="s">
        <v>199</v>
      </c>
      <c r="D1677" s="84">
        <v>1932.15</v>
      </c>
      <c r="E1677" s="85" t="s">
        <v>17124</v>
      </c>
    </row>
    <row r="1678" spans="1:5" ht="13.5" x14ac:dyDescent="0.25">
      <c r="A1678" s="83">
        <v>42810</v>
      </c>
      <c r="B1678" s="83" t="s">
        <v>18248</v>
      </c>
      <c r="C1678" s="83" t="s">
        <v>199</v>
      </c>
      <c r="D1678" s="84">
        <v>2247.69</v>
      </c>
      <c r="E1678" s="85" t="s">
        <v>17124</v>
      </c>
    </row>
    <row r="1679" spans="1:5" ht="13.5" x14ac:dyDescent="0.25">
      <c r="A1679" s="83">
        <v>42811</v>
      </c>
      <c r="B1679" s="83" t="s">
        <v>18249</v>
      </c>
      <c r="C1679" s="83" t="s">
        <v>199</v>
      </c>
      <c r="D1679" s="84">
        <v>3421.45</v>
      </c>
      <c r="E1679" s="85" t="s">
        <v>17124</v>
      </c>
    </row>
    <row r="1680" spans="1:5" ht="13.5" x14ac:dyDescent="0.25">
      <c r="A1680" s="83">
        <v>42812</v>
      </c>
      <c r="B1680" s="83" t="s">
        <v>18250</v>
      </c>
      <c r="C1680" s="83" t="s">
        <v>199</v>
      </c>
      <c r="D1680" s="84">
        <v>2574.31</v>
      </c>
      <c r="E1680" s="85" t="s">
        <v>17124</v>
      </c>
    </row>
    <row r="1681" spans="1:5" ht="13.5" x14ac:dyDescent="0.25">
      <c r="A1681" s="83">
        <v>42813</v>
      </c>
      <c r="B1681" s="83" t="s">
        <v>18251</v>
      </c>
      <c r="C1681" s="83" t="s">
        <v>199</v>
      </c>
      <c r="D1681" s="84">
        <v>4107.6499999999996</v>
      </c>
      <c r="E1681" s="85" t="s">
        <v>17124</v>
      </c>
    </row>
    <row r="1682" spans="1:5" ht="13.5" x14ac:dyDescent="0.25">
      <c r="A1682" s="83">
        <v>42814</v>
      </c>
      <c r="B1682" s="83" t="s">
        <v>18252</v>
      </c>
      <c r="C1682" s="83" t="s">
        <v>199</v>
      </c>
      <c r="D1682" s="84">
        <v>2698.29</v>
      </c>
      <c r="E1682" s="85" t="s">
        <v>17124</v>
      </c>
    </row>
    <row r="1683" spans="1:5" ht="13.5" x14ac:dyDescent="0.25">
      <c r="A1683" s="83">
        <v>42815</v>
      </c>
      <c r="B1683" s="83" t="s">
        <v>18253</v>
      </c>
      <c r="C1683" s="83" t="s">
        <v>199</v>
      </c>
      <c r="D1683" s="84">
        <v>3342.46</v>
      </c>
      <c r="E1683" s="85" t="s">
        <v>17124</v>
      </c>
    </row>
    <row r="1684" spans="1:5" ht="13.5" x14ac:dyDescent="0.25">
      <c r="A1684" s="83">
        <v>42816</v>
      </c>
      <c r="B1684" s="83" t="s">
        <v>18254</v>
      </c>
      <c r="C1684" s="83" t="s">
        <v>199</v>
      </c>
      <c r="D1684" s="84">
        <v>5028.0600000000004</v>
      </c>
      <c r="E1684" s="85" t="s">
        <v>17124</v>
      </c>
    </row>
    <row r="1685" spans="1:5" ht="13.5" x14ac:dyDescent="0.25">
      <c r="A1685" s="83">
        <v>42817</v>
      </c>
      <c r="B1685" s="83" t="s">
        <v>18255</v>
      </c>
      <c r="C1685" s="83" t="s">
        <v>199</v>
      </c>
      <c r="D1685" s="84">
        <v>3523.21</v>
      </c>
      <c r="E1685" s="85" t="s">
        <v>17124</v>
      </c>
    </row>
    <row r="1686" spans="1:5" ht="13.5" x14ac:dyDescent="0.25">
      <c r="A1686" s="83">
        <v>42818</v>
      </c>
      <c r="B1686" s="83" t="s">
        <v>18256</v>
      </c>
      <c r="C1686" s="83" t="s">
        <v>199</v>
      </c>
      <c r="D1686" s="84">
        <v>6063.21</v>
      </c>
      <c r="E1686" s="85" t="s">
        <v>17124</v>
      </c>
    </row>
    <row r="1687" spans="1:5" ht="13.5" x14ac:dyDescent="0.25">
      <c r="A1687" s="83">
        <v>42819</v>
      </c>
      <c r="B1687" s="83" t="s">
        <v>18257</v>
      </c>
      <c r="C1687" s="83" t="s">
        <v>199</v>
      </c>
      <c r="D1687" s="84">
        <v>3680.96</v>
      </c>
      <c r="E1687" s="85" t="s">
        <v>17124</v>
      </c>
    </row>
    <row r="1688" spans="1:5" ht="13.5" x14ac:dyDescent="0.25">
      <c r="A1688" s="83">
        <v>42820</v>
      </c>
      <c r="B1688" s="83" t="s">
        <v>18258</v>
      </c>
      <c r="C1688" s="83" t="s">
        <v>199</v>
      </c>
      <c r="D1688" s="84">
        <v>4798.9399999999996</v>
      </c>
      <c r="E1688" s="85" t="s">
        <v>17124</v>
      </c>
    </row>
    <row r="1689" spans="1:5" ht="13.5" x14ac:dyDescent="0.25">
      <c r="A1689" s="83">
        <v>41321</v>
      </c>
      <c r="B1689" s="83" t="s">
        <v>18259</v>
      </c>
      <c r="C1689" s="83" t="s">
        <v>199</v>
      </c>
      <c r="D1689" s="84">
        <v>7602.69</v>
      </c>
    </row>
    <row r="1690" spans="1:5" ht="13.5" x14ac:dyDescent="0.25">
      <c r="A1690" s="83">
        <v>42821</v>
      </c>
      <c r="B1690" s="83" t="s">
        <v>18260</v>
      </c>
      <c r="C1690" s="83" t="s">
        <v>199</v>
      </c>
      <c r="D1690" s="84">
        <v>6015.1</v>
      </c>
    </row>
    <row r="1691" spans="1:5" ht="13.5" x14ac:dyDescent="0.25">
      <c r="A1691" s="83">
        <v>42822</v>
      </c>
      <c r="B1691" s="83" t="s">
        <v>18261</v>
      </c>
      <c r="C1691" s="83" t="s">
        <v>199</v>
      </c>
      <c r="D1691" s="84">
        <v>6371.74</v>
      </c>
    </row>
    <row r="1692" spans="1:5" ht="13.5" x14ac:dyDescent="0.25">
      <c r="A1692" s="83">
        <v>42823</v>
      </c>
      <c r="B1692" s="83" t="s">
        <v>18262</v>
      </c>
      <c r="C1692" s="83" t="s">
        <v>199</v>
      </c>
      <c r="D1692" s="84">
        <v>9058.24</v>
      </c>
    </row>
    <row r="1693" spans="1:5" ht="13.5" x14ac:dyDescent="0.25">
      <c r="A1693" s="83">
        <v>42824</v>
      </c>
      <c r="B1693" s="83" t="s">
        <v>18263</v>
      </c>
      <c r="C1693" s="83" t="s">
        <v>199</v>
      </c>
      <c r="D1693" s="84">
        <v>8742.7800000000007</v>
      </c>
    </row>
    <row r="1694" spans="1:5" ht="13.5" x14ac:dyDescent="0.25">
      <c r="A1694" s="83">
        <v>42825</v>
      </c>
      <c r="B1694" s="83" t="s">
        <v>18264</v>
      </c>
      <c r="C1694" s="83" t="s">
        <v>199</v>
      </c>
      <c r="D1694" s="84">
        <v>9994.35</v>
      </c>
    </row>
    <row r="1695" spans="1:5" ht="13.5" x14ac:dyDescent="0.25">
      <c r="A1695" s="83">
        <v>40600</v>
      </c>
      <c r="B1695" s="83" t="s">
        <v>18265</v>
      </c>
      <c r="C1695" s="83" t="s">
        <v>199</v>
      </c>
      <c r="D1695" s="84">
        <v>13299.75</v>
      </c>
    </row>
    <row r="1696" spans="1:5" ht="13.5" x14ac:dyDescent="0.25">
      <c r="A1696" s="83">
        <v>42827</v>
      </c>
      <c r="B1696" s="83" t="s">
        <v>18266</v>
      </c>
      <c r="C1696" s="83" t="s">
        <v>199</v>
      </c>
      <c r="D1696" s="84">
        <v>14610.63</v>
      </c>
    </row>
    <row r="1697" spans="1:4" ht="13.5" x14ac:dyDescent="0.25">
      <c r="A1697" s="83">
        <v>42826</v>
      </c>
      <c r="B1697" s="83" t="s">
        <v>18267</v>
      </c>
      <c r="C1697" s="83" t="s">
        <v>199</v>
      </c>
      <c r="D1697" s="84">
        <v>12338.32</v>
      </c>
    </row>
    <row r="1698" spans="1:4" ht="13.5" x14ac:dyDescent="0.25">
      <c r="A1698" s="83">
        <v>42828</v>
      </c>
      <c r="B1698" s="83" t="s">
        <v>18268</v>
      </c>
      <c r="C1698" s="83" t="s">
        <v>199</v>
      </c>
      <c r="D1698" s="84">
        <v>13027.48</v>
      </c>
    </row>
    <row r="1699" spans="1:4" ht="13.5" x14ac:dyDescent="0.25">
      <c r="A1699" s="83">
        <v>42830</v>
      </c>
      <c r="B1699" s="83" t="s">
        <v>18269</v>
      </c>
      <c r="C1699" s="83" t="s">
        <v>199</v>
      </c>
      <c r="D1699" s="84">
        <v>13251.58</v>
      </c>
    </row>
    <row r="1700" spans="1:4" ht="13.5" x14ac:dyDescent="0.25">
      <c r="A1700" s="83">
        <v>42829</v>
      </c>
      <c r="B1700" s="83" t="s">
        <v>18270</v>
      </c>
      <c r="C1700" s="83" t="s">
        <v>199</v>
      </c>
      <c r="D1700" s="84">
        <v>11900.94</v>
      </c>
    </row>
    <row r="1701" spans="1:4" ht="13.5" x14ac:dyDescent="0.25">
      <c r="A1701" s="83">
        <v>42831</v>
      </c>
      <c r="B1701" s="83" t="s">
        <v>18271</v>
      </c>
      <c r="C1701" s="83" t="s">
        <v>199</v>
      </c>
      <c r="D1701" s="84">
        <v>14220.15</v>
      </c>
    </row>
    <row r="1702" spans="1:4" ht="13.5" x14ac:dyDescent="0.25">
      <c r="A1702" s="83">
        <v>42832</v>
      </c>
      <c r="B1702" s="83" t="s">
        <v>18272</v>
      </c>
      <c r="C1702" s="83" t="s">
        <v>199</v>
      </c>
      <c r="D1702" s="84">
        <v>15716.36</v>
      </c>
    </row>
    <row r="1703" spans="1:4" ht="13.5" x14ac:dyDescent="0.25">
      <c r="A1703" s="83">
        <v>42834</v>
      </c>
      <c r="B1703" s="83" t="s">
        <v>18273</v>
      </c>
      <c r="C1703" s="83" t="s">
        <v>199</v>
      </c>
      <c r="D1703" s="84">
        <v>16629.11</v>
      </c>
    </row>
    <row r="1704" spans="1:4" ht="13.5" x14ac:dyDescent="0.25">
      <c r="A1704" s="83">
        <v>42833</v>
      </c>
      <c r="B1704" s="83" t="s">
        <v>18274</v>
      </c>
      <c r="C1704" s="83" t="s">
        <v>199</v>
      </c>
      <c r="D1704" s="84">
        <v>15570.18</v>
      </c>
    </row>
    <row r="1705" spans="1:4" ht="13.5" x14ac:dyDescent="0.25">
      <c r="A1705" s="83">
        <v>42835</v>
      </c>
      <c r="B1705" s="83" t="s">
        <v>18275</v>
      </c>
      <c r="C1705" s="83" t="s">
        <v>199</v>
      </c>
      <c r="D1705" s="84">
        <v>3681.68</v>
      </c>
    </row>
    <row r="1706" spans="1:4" ht="13.5" x14ac:dyDescent="0.25">
      <c r="A1706" s="83">
        <v>42836</v>
      </c>
      <c r="B1706" s="83" t="s">
        <v>18276</v>
      </c>
      <c r="C1706" s="83" t="s">
        <v>199</v>
      </c>
      <c r="D1706" s="84">
        <v>3949.16</v>
      </c>
    </row>
    <row r="1707" spans="1:4" ht="13.5" x14ac:dyDescent="0.25">
      <c r="A1707" s="83">
        <v>42837</v>
      </c>
      <c r="B1707" s="83" t="s">
        <v>18277</v>
      </c>
      <c r="C1707" s="83" t="s">
        <v>199</v>
      </c>
      <c r="D1707" s="84">
        <v>6527.58</v>
      </c>
    </row>
    <row r="1708" spans="1:4" ht="13.5" x14ac:dyDescent="0.25">
      <c r="A1708" s="83">
        <v>42838</v>
      </c>
      <c r="B1708" s="83" t="s">
        <v>18278</v>
      </c>
      <c r="C1708" s="83" t="s">
        <v>199</v>
      </c>
      <c r="D1708" s="84">
        <v>5284.54</v>
      </c>
    </row>
    <row r="1709" spans="1:4" ht="13.5" x14ac:dyDescent="0.25">
      <c r="A1709" s="83">
        <v>42839</v>
      </c>
      <c r="B1709" s="83" t="s">
        <v>18279</v>
      </c>
      <c r="C1709" s="83" t="s">
        <v>199</v>
      </c>
      <c r="D1709" s="84">
        <v>5903.46</v>
      </c>
    </row>
    <row r="1710" spans="1:4" ht="13.5" x14ac:dyDescent="0.25">
      <c r="A1710" s="83">
        <v>42840</v>
      </c>
      <c r="B1710" s="83" t="s">
        <v>18280</v>
      </c>
      <c r="C1710" s="83" t="s">
        <v>199</v>
      </c>
      <c r="D1710" s="84">
        <v>7571.93</v>
      </c>
    </row>
    <row r="1711" spans="1:4" ht="13.5" x14ac:dyDescent="0.25">
      <c r="A1711" s="83">
        <v>42841</v>
      </c>
      <c r="B1711" s="83" t="s">
        <v>18281</v>
      </c>
      <c r="C1711" s="83" t="s">
        <v>199</v>
      </c>
      <c r="D1711" s="84">
        <v>9607.86</v>
      </c>
    </row>
    <row r="1712" spans="1:4" ht="13.5" x14ac:dyDescent="0.25">
      <c r="A1712" s="83">
        <v>40585</v>
      </c>
      <c r="B1712" s="83" t="s">
        <v>18282</v>
      </c>
      <c r="C1712" s="83" t="s">
        <v>199</v>
      </c>
      <c r="D1712" s="84">
        <v>8390.7099999999991</v>
      </c>
    </row>
    <row r="1713" spans="1:4" ht="13.5" x14ac:dyDescent="0.25">
      <c r="A1713" s="83">
        <v>42843</v>
      </c>
      <c r="B1713" s="83" t="s">
        <v>18283</v>
      </c>
      <c r="C1713" s="83" t="s">
        <v>199</v>
      </c>
      <c r="D1713" s="84">
        <v>8382.4500000000007</v>
      </c>
    </row>
    <row r="1714" spans="1:4" ht="13.5" x14ac:dyDescent="0.25">
      <c r="A1714" s="83">
        <v>42844</v>
      </c>
      <c r="B1714" s="83" t="s">
        <v>18284</v>
      </c>
      <c r="C1714" s="83" t="s">
        <v>199</v>
      </c>
      <c r="D1714" s="84">
        <v>9435.1</v>
      </c>
    </row>
    <row r="1715" spans="1:4" ht="13.5" x14ac:dyDescent="0.25">
      <c r="A1715" s="83">
        <v>42845</v>
      </c>
      <c r="B1715" s="83" t="s">
        <v>18285</v>
      </c>
      <c r="C1715" s="83" t="s">
        <v>199</v>
      </c>
      <c r="D1715" s="84">
        <v>11434.16</v>
      </c>
    </row>
    <row r="1716" spans="1:4" ht="13.5" x14ac:dyDescent="0.25">
      <c r="A1716" s="83">
        <v>41179</v>
      </c>
      <c r="B1716" s="83" t="s">
        <v>18286</v>
      </c>
      <c r="C1716" s="83" t="s">
        <v>199</v>
      </c>
      <c r="D1716" s="84">
        <v>9473.2000000000007</v>
      </c>
    </row>
    <row r="1717" spans="1:4" ht="13.5" x14ac:dyDescent="0.25">
      <c r="A1717" s="83">
        <v>42842</v>
      </c>
      <c r="B1717" s="83" t="s">
        <v>18287</v>
      </c>
      <c r="C1717" s="83" t="s">
        <v>199</v>
      </c>
      <c r="D1717" s="84">
        <v>10195.040000000001</v>
      </c>
    </row>
    <row r="1718" spans="1:4" ht="13.5" x14ac:dyDescent="0.25">
      <c r="A1718" s="83">
        <v>42848</v>
      </c>
      <c r="B1718" s="83" t="s">
        <v>18288</v>
      </c>
      <c r="C1718" s="83" t="s">
        <v>199</v>
      </c>
      <c r="D1718" s="84">
        <v>11735.85</v>
      </c>
    </row>
    <row r="1719" spans="1:4" ht="13.5" x14ac:dyDescent="0.25">
      <c r="A1719" s="83">
        <v>42849</v>
      </c>
      <c r="B1719" s="83" t="s">
        <v>18289</v>
      </c>
      <c r="C1719" s="83" t="s">
        <v>199</v>
      </c>
      <c r="D1719" s="84">
        <v>8412.5499999999993</v>
      </c>
    </row>
    <row r="1720" spans="1:4" ht="13.5" x14ac:dyDescent="0.25">
      <c r="A1720" s="83">
        <v>42850</v>
      </c>
      <c r="B1720" s="83" t="s">
        <v>18290</v>
      </c>
      <c r="C1720" s="83" t="s">
        <v>199</v>
      </c>
      <c r="D1720" s="84">
        <v>9072.34</v>
      </c>
    </row>
    <row r="1721" spans="1:4" ht="13.5" x14ac:dyDescent="0.25">
      <c r="A1721" s="83">
        <v>42851</v>
      </c>
      <c r="B1721" s="83" t="s">
        <v>18291</v>
      </c>
      <c r="C1721" s="83" t="s">
        <v>199</v>
      </c>
      <c r="D1721" s="84">
        <v>12482.25</v>
      </c>
    </row>
    <row r="1722" spans="1:4" ht="13.5" x14ac:dyDescent="0.25">
      <c r="A1722" s="83">
        <v>42852</v>
      </c>
      <c r="B1722" s="83" t="s">
        <v>18292</v>
      </c>
      <c r="C1722" s="83" t="s">
        <v>199</v>
      </c>
      <c r="D1722" s="84">
        <v>13584.51</v>
      </c>
    </row>
    <row r="1723" spans="1:4" ht="13.5" x14ac:dyDescent="0.25">
      <c r="A1723" s="83">
        <v>42853</v>
      </c>
      <c r="B1723" s="83" t="s">
        <v>18293</v>
      </c>
      <c r="C1723" s="83" t="s">
        <v>199</v>
      </c>
      <c r="D1723" s="84">
        <v>18000.62</v>
      </c>
    </row>
    <row r="1724" spans="1:4" ht="13.5" x14ac:dyDescent="0.25">
      <c r="A1724" s="83">
        <v>42854</v>
      </c>
      <c r="B1724" s="83" t="s">
        <v>18294</v>
      </c>
      <c r="C1724" s="83" t="s">
        <v>199</v>
      </c>
      <c r="D1724" s="84">
        <v>20502.27</v>
      </c>
    </row>
    <row r="1725" spans="1:4" ht="13.5" x14ac:dyDescent="0.25">
      <c r="A1725" s="83">
        <v>42855</v>
      </c>
      <c r="B1725" s="83" t="s">
        <v>18295</v>
      </c>
      <c r="C1725" s="83" t="s">
        <v>199</v>
      </c>
      <c r="D1725" s="84">
        <v>16310.13</v>
      </c>
    </row>
    <row r="1726" spans="1:4" ht="13.5" x14ac:dyDescent="0.25">
      <c r="A1726" s="83">
        <v>42856</v>
      </c>
      <c r="B1726" s="83" t="s">
        <v>18296</v>
      </c>
      <c r="C1726" s="83" t="s">
        <v>199</v>
      </c>
      <c r="D1726" s="84">
        <v>18241.580000000002</v>
      </c>
    </row>
    <row r="1727" spans="1:4" ht="13.5" x14ac:dyDescent="0.25">
      <c r="A1727" s="83">
        <v>42858</v>
      </c>
      <c r="B1727" s="83" t="s">
        <v>18297</v>
      </c>
      <c r="C1727" s="83" t="s">
        <v>199</v>
      </c>
      <c r="D1727" s="84">
        <v>20119</v>
      </c>
    </row>
    <row r="1728" spans="1:4" ht="13.5" x14ac:dyDescent="0.25">
      <c r="A1728" s="83">
        <v>42857</v>
      </c>
      <c r="B1728" s="83" t="s">
        <v>18298</v>
      </c>
      <c r="C1728" s="83" t="s">
        <v>199</v>
      </c>
      <c r="D1728" s="84">
        <v>20119</v>
      </c>
    </row>
    <row r="1729" spans="1:5" ht="13.5" x14ac:dyDescent="0.25">
      <c r="A1729" s="83">
        <v>42859</v>
      </c>
      <c r="B1729" s="83" t="s">
        <v>18299</v>
      </c>
      <c r="C1729" s="83" t="s">
        <v>199</v>
      </c>
      <c r="D1729" s="84">
        <v>22916.23</v>
      </c>
    </row>
    <row r="1730" spans="1:5" ht="13.5" x14ac:dyDescent="0.25">
      <c r="A1730" s="83">
        <v>42860</v>
      </c>
      <c r="B1730" s="83" t="s">
        <v>18300</v>
      </c>
      <c r="C1730" s="83" t="s">
        <v>199</v>
      </c>
      <c r="D1730" s="84">
        <v>21444.79</v>
      </c>
    </row>
    <row r="1731" spans="1:5" ht="13.5" x14ac:dyDescent="0.25">
      <c r="A1731" s="83">
        <v>42861</v>
      </c>
      <c r="B1731" s="83" t="s">
        <v>18301</v>
      </c>
      <c r="C1731" s="83" t="s">
        <v>199</v>
      </c>
      <c r="D1731" s="84">
        <v>24080.61</v>
      </c>
    </row>
    <row r="1732" spans="1:5" ht="13.5" x14ac:dyDescent="0.25">
      <c r="A1732" s="83">
        <v>42862</v>
      </c>
      <c r="B1732" s="83" t="s">
        <v>18302</v>
      </c>
      <c r="C1732" s="83" t="s">
        <v>221</v>
      </c>
      <c r="D1732" s="84">
        <v>27</v>
      </c>
    </row>
    <row r="1733" spans="1:5" ht="13.5" x14ac:dyDescent="0.25">
      <c r="A1733" s="83">
        <v>42863</v>
      </c>
      <c r="B1733" s="83" t="s">
        <v>18303</v>
      </c>
      <c r="C1733" s="83" t="s">
        <v>221</v>
      </c>
      <c r="D1733" s="84">
        <v>54.02</v>
      </c>
    </row>
    <row r="1734" spans="1:5" ht="13.5" x14ac:dyDescent="0.25">
      <c r="A1734" s="83">
        <v>42864</v>
      </c>
      <c r="B1734" s="83" t="s">
        <v>18304</v>
      </c>
      <c r="C1734" s="83" t="s">
        <v>221</v>
      </c>
      <c r="D1734" s="84">
        <v>206.1</v>
      </c>
    </row>
    <row r="1735" spans="1:5" ht="13.5" x14ac:dyDescent="0.25">
      <c r="A1735" s="83">
        <v>42865</v>
      </c>
      <c r="B1735" s="83" t="s">
        <v>18305</v>
      </c>
      <c r="C1735" s="83" t="s">
        <v>199</v>
      </c>
      <c r="D1735" s="84">
        <v>29.7</v>
      </c>
    </row>
    <row r="1736" spans="1:5" ht="13.5" x14ac:dyDescent="0.25">
      <c r="A1736" s="83">
        <v>42867</v>
      </c>
      <c r="B1736" s="83" t="s">
        <v>18306</v>
      </c>
      <c r="C1736" s="83" t="s">
        <v>221</v>
      </c>
      <c r="D1736" s="84">
        <v>270.45999999999998</v>
      </c>
    </row>
    <row r="1737" spans="1:5" ht="13.5" x14ac:dyDescent="0.25">
      <c r="A1737" s="83">
        <v>42868</v>
      </c>
      <c r="B1737" s="83" t="s">
        <v>18307</v>
      </c>
      <c r="C1737" s="83" t="s">
        <v>221</v>
      </c>
      <c r="D1737" s="84">
        <v>399.16</v>
      </c>
    </row>
    <row r="1738" spans="1:5" ht="13.5" x14ac:dyDescent="0.25">
      <c r="A1738" s="83">
        <v>42869</v>
      </c>
      <c r="B1738" s="83" t="s">
        <v>18308</v>
      </c>
      <c r="C1738" s="83" t="s">
        <v>221</v>
      </c>
      <c r="D1738" s="84">
        <v>352.18</v>
      </c>
    </row>
    <row r="1739" spans="1:5" ht="13.5" x14ac:dyDescent="0.25">
      <c r="A1739" s="83">
        <v>42870</v>
      </c>
      <c r="B1739" s="83" t="s">
        <v>18309</v>
      </c>
      <c r="C1739" s="83" t="s">
        <v>221</v>
      </c>
      <c r="D1739" s="84">
        <v>282.31</v>
      </c>
    </row>
    <row r="1740" spans="1:5" ht="13.5" x14ac:dyDescent="0.25">
      <c r="A1740" s="83">
        <v>42880</v>
      </c>
      <c r="B1740" s="83" t="s">
        <v>18310</v>
      </c>
      <c r="C1740" s="83" t="s">
        <v>16558</v>
      </c>
      <c r="D1740" s="84">
        <v>895.31</v>
      </c>
    </row>
    <row r="1741" spans="1:5" ht="13.5" x14ac:dyDescent="0.25">
      <c r="A1741" s="83">
        <v>42883</v>
      </c>
      <c r="B1741" s="83" t="s">
        <v>18311</v>
      </c>
      <c r="C1741" s="83" t="s">
        <v>199</v>
      </c>
      <c r="D1741" s="84">
        <v>52.21</v>
      </c>
      <c r="E1741" s="85" t="s">
        <v>17124</v>
      </c>
    </row>
    <row r="1742" spans="1:5" ht="13.5" x14ac:dyDescent="0.25">
      <c r="A1742" s="83">
        <v>42899</v>
      </c>
      <c r="B1742" s="83" t="s">
        <v>18312</v>
      </c>
      <c r="C1742" s="83" t="s">
        <v>199</v>
      </c>
      <c r="D1742" s="84">
        <v>86.81</v>
      </c>
      <c r="E1742" s="85" t="s">
        <v>17124</v>
      </c>
    </row>
    <row r="1743" spans="1:5" ht="13.5" x14ac:dyDescent="0.25">
      <c r="A1743" s="83">
        <v>42901</v>
      </c>
      <c r="B1743" s="83" t="s">
        <v>18313</v>
      </c>
      <c r="C1743" s="83" t="s">
        <v>199</v>
      </c>
      <c r="D1743" s="84">
        <v>74.02</v>
      </c>
    </row>
    <row r="1744" spans="1:5" ht="13.5" x14ac:dyDescent="0.25">
      <c r="A1744" s="83">
        <v>42900</v>
      </c>
      <c r="B1744" s="83" t="s">
        <v>18314</v>
      </c>
      <c r="C1744" s="83" t="s">
        <v>199</v>
      </c>
      <c r="D1744" s="84">
        <v>44.75</v>
      </c>
    </row>
    <row r="1745" spans="1:5" ht="13.5" x14ac:dyDescent="0.25">
      <c r="A1745" s="83">
        <v>41185</v>
      </c>
      <c r="B1745" s="83" t="s">
        <v>18315</v>
      </c>
      <c r="C1745" s="83" t="s">
        <v>199</v>
      </c>
      <c r="D1745" s="84">
        <v>12.43</v>
      </c>
      <c r="E1745" s="85" t="s">
        <v>17124</v>
      </c>
    </row>
    <row r="1746" spans="1:5" ht="13.5" x14ac:dyDescent="0.25">
      <c r="A1746" s="83">
        <v>42903</v>
      </c>
      <c r="B1746" s="83" t="s">
        <v>18316</v>
      </c>
      <c r="C1746" s="83" t="s">
        <v>199</v>
      </c>
      <c r="D1746" s="84">
        <v>170.92</v>
      </c>
      <c r="E1746" s="85" t="s">
        <v>17124</v>
      </c>
    </row>
    <row r="1747" spans="1:5" ht="13.5" x14ac:dyDescent="0.25">
      <c r="A1747" s="83">
        <v>42904</v>
      </c>
      <c r="B1747" s="83" t="s">
        <v>18317</v>
      </c>
      <c r="C1747" s="83" t="s">
        <v>199</v>
      </c>
      <c r="D1747" s="84">
        <v>116.03</v>
      </c>
      <c r="E1747" s="85" t="s">
        <v>17124</v>
      </c>
    </row>
    <row r="1748" spans="1:5" ht="13.5" x14ac:dyDescent="0.25">
      <c r="A1748" s="83">
        <v>42902</v>
      </c>
      <c r="B1748" s="83" t="s">
        <v>18318</v>
      </c>
      <c r="C1748" s="83" t="s">
        <v>199</v>
      </c>
      <c r="D1748" s="84">
        <v>125.42</v>
      </c>
    </row>
    <row r="1749" spans="1:5" ht="13.5" x14ac:dyDescent="0.25">
      <c r="A1749" s="83">
        <v>42905</v>
      </c>
      <c r="B1749" s="83" t="s">
        <v>18319</v>
      </c>
      <c r="C1749" s="83" t="s">
        <v>199</v>
      </c>
      <c r="D1749" s="84">
        <v>41.95</v>
      </c>
    </row>
    <row r="1750" spans="1:5" ht="13.5" x14ac:dyDescent="0.25">
      <c r="A1750" s="83">
        <v>43120</v>
      </c>
      <c r="B1750" s="83" t="s">
        <v>18320</v>
      </c>
      <c r="C1750" s="83" t="s">
        <v>199</v>
      </c>
      <c r="D1750" s="84">
        <v>124.24</v>
      </c>
      <c r="E1750" s="85" t="s">
        <v>17124</v>
      </c>
    </row>
    <row r="1751" spans="1:5" ht="13.5" x14ac:dyDescent="0.25">
      <c r="A1751" s="83">
        <v>42906</v>
      </c>
      <c r="B1751" s="83" t="s">
        <v>18321</v>
      </c>
      <c r="C1751" s="83" t="s">
        <v>199</v>
      </c>
      <c r="D1751" s="84">
        <v>139.41</v>
      </c>
      <c r="E1751" s="85" t="s">
        <v>17124</v>
      </c>
    </row>
    <row r="1752" spans="1:5" ht="13.5" x14ac:dyDescent="0.25">
      <c r="A1752" s="83">
        <v>42907</v>
      </c>
      <c r="B1752" s="83" t="s">
        <v>18322</v>
      </c>
      <c r="C1752" s="83" t="s">
        <v>199</v>
      </c>
      <c r="D1752" s="84">
        <v>152.15</v>
      </c>
      <c r="E1752" s="85" t="s">
        <v>17124</v>
      </c>
    </row>
    <row r="1753" spans="1:5" ht="13.5" x14ac:dyDescent="0.25">
      <c r="A1753" s="83">
        <v>42908</v>
      </c>
      <c r="B1753" s="83" t="s">
        <v>18323</v>
      </c>
      <c r="C1753" s="83" t="s">
        <v>199</v>
      </c>
      <c r="D1753" s="84">
        <v>143.63999999999999</v>
      </c>
      <c r="E1753" s="85" t="s">
        <v>17124</v>
      </c>
    </row>
    <row r="1754" spans="1:5" ht="13.5" x14ac:dyDescent="0.25">
      <c r="A1754" s="83">
        <v>43122</v>
      </c>
      <c r="B1754" s="83" t="s">
        <v>18324</v>
      </c>
      <c r="C1754" s="83" t="s">
        <v>199</v>
      </c>
      <c r="D1754" s="84">
        <v>140.35</v>
      </c>
      <c r="E1754" s="85" t="s">
        <v>17124</v>
      </c>
    </row>
    <row r="1755" spans="1:5" ht="13.5" x14ac:dyDescent="0.25">
      <c r="A1755" s="83">
        <v>42913</v>
      </c>
      <c r="B1755" s="83" t="s">
        <v>18325</v>
      </c>
      <c r="C1755" s="83" t="s">
        <v>199</v>
      </c>
      <c r="D1755" s="84">
        <v>167.7</v>
      </c>
      <c r="E1755" s="85" t="s">
        <v>17124</v>
      </c>
    </row>
    <row r="1756" spans="1:5" ht="13.5" x14ac:dyDescent="0.25">
      <c r="A1756" s="83">
        <v>42910</v>
      </c>
      <c r="B1756" s="83" t="s">
        <v>18326</v>
      </c>
      <c r="C1756" s="83" t="s">
        <v>199</v>
      </c>
      <c r="D1756" s="84">
        <v>332.7</v>
      </c>
      <c r="E1756" s="85" t="s">
        <v>17124</v>
      </c>
    </row>
    <row r="1757" spans="1:5" ht="13.5" x14ac:dyDescent="0.25">
      <c r="A1757" s="83">
        <v>42909</v>
      </c>
      <c r="B1757" s="83" t="s">
        <v>18327</v>
      </c>
      <c r="C1757" s="83" t="s">
        <v>199</v>
      </c>
      <c r="D1757" s="84">
        <v>216.09</v>
      </c>
      <c r="E1757" s="85" t="s">
        <v>17124</v>
      </c>
    </row>
    <row r="1758" spans="1:5" ht="13.5" x14ac:dyDescent="0.25">
      <c r="A1758" s="83">
        <v>42911</v>
      </c>
      <c r="B1758" s="83" t="s">
        <v>18328</v>
      </c>
      <c r="C1758" s="83" t="s">
        <v>199</v>
      </c>
      <c r="D1758" s="84">
        <v>151.51</v>
      </c>
      <c r="E1758" s="85" t="s">
        <v>17124</v>
      </c>
    </row>
    <row r="1759" spans="1:5" ht="13.5" x14ac:dyDescent="0.25">
      <c r="A1759" s="83">
        <v>42912</v>
      </c>
      <c r="B1759" s="83" t="s">
        <v>18329</v>
      </c>
      <c r="C1759" s="83" t="s">
        <v>199</v>
      </c>
      <c r="D1759" s="84">
        <v>154.96</v>
      </c>
      <c r="E1759" s="85" t="s">
        <v>17124</v>
      </c>
    </row>
    <row r="1760" spans="1:5" ht="13.5" x14ac:dyDescent="0.25">
      <c r="A1760" s="83">
        <v>42915</v>
      </c>
      <c r="B1760" s="83" t="s">
        <v>18330</v>
      </c>
      <c r="C1760" s="83" t="s">
        <v>199</v>
      </c>
      <c r="D1760" s="84">
        <v>192.84</v>
      </c>
      <c r="E1760" s="85" t="s">
        <v>17124</v>
      </c>
    </row>
    <row r="1761" spans="1:5" ht="13.5" x14ac:dyDescent="0.25">
      <c r="A1761" s="83">
        <v>42914</v>
      </c>
      <c r="B1761" s="83" t="s">
        <v>18331</v>
      </c>
      <c r="C1761" s="83" t="s">
        <v>199</v>
      </c>
      <c r="D1761" s="84">
        <v>140.15</v>
      </c>
      <c r="E1761" s="85" t="s">
        <v>17124</v>
      </c>
    </row>
    <row r="1762" spans="1:5" ht="13.5" x14ac:dyDescent="0.25">
      <c r="A1762" s="83">
        <v>42917</v>
      </c>
      <c r="B1762" s="83" t="s">
        <v>18332</v>
      </c>
      <c r="C1762" s="83" t="s">
        <v>199</v>
      </c>
      <c r="D1762" s="84">
        <v>1133.33</v>
      </c>
    </row>
    <row r="1763" spans="1:5" ht="13.5" x14ac:dyDescent="0.25">
      <c r="A1763" s="83">
        <v>42918</v>
      </c>
      <c r="B1763" s="83" t="s">
        <v>18333</v>
      </c>
      <c r="C1763" s="83" t="s">
        <v>199</v>
      </c>
      <c r="D1763" s="84">
        <v>1465.44</v>
      </c>
    </row>
    <row r="1764" spans="1:5" ht="13.5" x14ac:dyDescent="0.25">
      <c r="A1764" s="83">
        <v>42916</v>
      </c>
      <c r="B1764" s="83" t="s">
        <v>18334</v>
      </c>
      <c r="C1764" s="83" t="s">
        <v>199</v>
      </c>
      <c r="D1764" s="84">
        <v>817.15</v>
      </c>
    </row>
    <row r="1765" spans="1:5" ht="13.5" x14ac:dyDescent="0.25">
      <c r="A1765" s="83">
        <v>42919</v>
      </c>
      <c r="B1765" s="83" t="s">
        <v>18335</v>
      </c>
      <c r="C1765" s="83" t="s">
        <v>199</v>
      </c>
      <c r="D1765" s="84">
        <v>107.33</v>
      </c>
      <c r="E1765" s="85" t="s">
        <v>17124</v>
      </c>
    </row>
    <row r="1766" spans="1:5" ht="13.5" x14ac:dyDescent="0.25">
      <c r="A1766" s="83">
        <v>42920</v>
      </c>
      <c r="B1766" s="83" t="s">
        <v>18336</v>
      </c>
      <c r="C1766" s="83" t="s">
        <v>199</v>
      </c>
      <c r="D1766" s="84">
        <v>828.19</v>
      </c>
    </row>
    <row r="1767" spans="1:5" ht="13.5" x14ac:dyDescent="0.25">
      <c r="A1767" s="83">
        <v>42921</v>
      </c>
      <c r="B1767" s="83" t="s">
        <v>18337</v>
      </c>
      <c r="C1767" s="83" t="s">
        <v>199</v>
      </c>
      <c r="D1767" s="84">
        <v>237.99</v>
      </c>
    </row>
    <row r="1768" spans="1:5" ht="13.5" x14ac:dyDescent="0.25">
      <c r="A1768" s="83">
        <v>42922</v>
      </c>
      <c r="B1768" s="83" t="s">
        <v>18338</v>
      </c>
      <c r="C1768" s="83" t="s">
        <v>199</v>
      </c>
      <c r="D1768" s="84">
        <v>39.69</v>
      </c>
    </row>
    <row r="1769" spans="1:5" ht="13.5" x14ac:dyDescent="0.25">
      <c r="A1769" s="83">
        <v>42923</v>
      </c>
      <c r="B1769" s="83" t="s">
        <v>18339</v>
      </c>
      <c r="C1769" s="83" t="s">
        <v>199</v>
      </c>
      <c r="D1769" s="84">
        <v>44.43</v>
      </c>
    </row>
    <row r="1770" spans="1:5" ht="13.5" x14ac:dyDescent="0.25">
      <c r="A1770" s="83">
        <v>42924</v>
      </c>
      <c r="B1770" s="83" t="s">
        <v>18340</v>
      </c>
      <c r="C1770" s="83" t="s">
        <v>199</v>
      </c>
      <c r="D1770" s="84">
        <v>26.9</v>
      </c>
    </row>
    <row r="1771" spans="1:5" ht="13.5" x14ac:dyDescent="0.25">
      <c r="A1771" s="83">
        <v>42925</v>
      </c>
      <c r="B1771" s="83" t="s">
        <v>18341</v>
      </c>
      <c r="C1771" s="83" t="s">
        <v>199</v>
      </c>
      <c r="D1771" s="84">
        <v>9.6</v>
      </c>
    </row>
    <row r="1772" spans="1:5" ht="13.5" x14ac:dyDescent="0.25">
      <c r="A1772" s="83">
        <v>42926</v>
      </c>
      <c r="B1772" s="83" t="s">
        <v>18342</v>
      </c>
      <c r="C1772" s="83" t="s">
        <v>199</v>
      </c>
      <c r="D1772" s="84">
        <v>11.09</v>
      </c>
    </row>
    <row r="1773" spans="1:5" ht="13.5" x14ac:dyDescent="0.25">
      <c r="A1773" s="83">
        <v>42927</v>
      </c>
      <c r="B1773" s="83" t="s">
        <v>18343</v>
      </c>
      <c r="C1773" s="83" t="s">
        <v>199</v>
      </c>
      <c r="D1773" s="84">
        <v>12.02</v>
      </c>
    </row>
    <row r="1774" spans="1:5" ht="13.5" x14ac:dyDescent="0.25">
      <c r="A1774" s="83">
        <v>42928</v>
      </c>
      <c r="B1774" s="83" t="s">
        <v>18344</v>
      </c>
      <c r="C1774" s="83" t="s">
        <v>199</v>
      </c>
      <c r="D1774" s="84">
        <v>20.52</v>
      </c>
    </row>
    <row r="1775" spans="1:5" ht="13.5" x14ac:dyDescent="0.25">
      <c r="A1775" s="83">
        <v>42942</v>
      </c>
      <c r="B1775" s="83" t="s">
        <v>18345</v>
      </c>
      <c r="C1775" s="83" t="s">
        <v>199</v>
      </c>
      <c r="D1775" s="84">
        <v>138.13999999999999</v>
      </c>
    </row>
    <row r="1776" spans="1:5" ht="13.5" x14ac:dyDescent="0.25">
      <c r="A1776" s="83">
        <v>42944</v>
      </c>
      <c r="B1776" s="83" t="s">
        <v>18346</v>
      </c>
      <c r="C1776" s="83" t="s">
        <v>221</v>
      </c>
      <c r="D1776" s="84">
        <v>91.79</v>
      </c>
    </row>
    <row r="1777" spans="1:5" ht="13.5" x14ac:dyDescent="0.25">
      <c r="A1777" s="83">
        <v>42943</v>
      </c>
      <c r="B1777" s="83" t="s">
        <v>18347</v>
      </c>
      <c r="C1777" s="83" t="s">
        <v>221</v>
      </c>
      <c r="D1777" s="84">
        <v>86.02</v>
      </c>
    </row>
    <row r="1778" spans="1:5" ht="13.5" x14ac:dyDescent="0.25">
      <c r="A1778" s="83">
        <v>42946</v>
      </c>
      <c r="B1778" s="83" t="s">
        <v>18348</v>
      </c>
      <c r="C1778" s="83" t="s">
        <v>221</v>
      </c>
      <c r="D1778" s="84">
        <v>129.30000000000001</v>
      </c>
    </row>
    <row r="1779" spans="1:5" ht="13.5" x14ac:dyDescent="0.25">
      <c r="A1779" s="83">
        <v>42945</v>
      </c>
      <c r="B1779" s="83" t="s">
        <v>18349</v>
      </c>
      <c r="C1779" s="83" t="s">
        <v>221</v>
      </c>
      <c r="D1779" s="84">
        <v>126.78</v>
      </c>
    </row>
    <row r="1780" spans="1:5" ht="13.5" x14ac:dyDescent="0.25">
      <c r="A1780" s="83">
        <v>42948</v>
      </c>
      <c r="B1780" s="83" t="s">
        <v>18350</v>
      </c>
      <c r="C1780" s="83" t="s">
        <v>221</v>
      </c>
      <c r="D1780" s="84">
        <v>185.54</v>
      </c>
    </row>
    <row r="1781" spans="1:5" ht="13.5" x14ac:dyDescent="0.25">
      <c r="A1781" s="83">
        <v>42947</v>
      </c>
      <c r="B1781" s="83" t="s">
        <v>18351</v>
      </c>
      <c r="C1781" s="83" t="s">
        <v>221</v>
      </c>
      <c r="D1781" s="84">
        <v>187.92</v>
      </c>
    </row>
    <row r="1782" spans="1:5" ht="13.5" x14ac:dyDescent="0.25">
      <c r="A1782" s="83">
        <v>42949</v>
      </c>
      <c r="B1782" s="83" t="s">
        <v>18352</v>
      </c>
      <c r="C1782" s="83" t="s">
        <v>221</v>
      </c>
      <c r="D1782" s="84">
        <v>191.12</v>
      </c>
    </row>
    <row r="1783" spans="1:5" ht="13.5" x14ac:dyDescent="0.25">
      <c r="A1783" s="83">
        <v>42950</v>
      </c>
      <c r="B1783" s="83" t="s">
        <v>18353</v>
      </c>
      <c r="C1783" s="83" t="s">
        <v>221</v>
      </c>
      <c r="D1783" s="84">
        <v>193.98</v>
      </c>
    </row>
    <row r="1784" spans="1:5" ht="13.5" x14ac:dyDescent="0.25">
      <c r="A1784" s="83">
        <v>42951</v>
      </c>
      <c r="B1784" s="83" t="s">
        <v>18354</v>
      </c>
      <c r="C1784" s="83" t="s">
        <v>221</v>
      </c>
      <c r="D1784" s="84">
        <v>234.73</v>
      </c>
    </row>
    <row r="1785" spans="1:5" ht="13.5" x14ac:dyDescent="0.25">
      <c r="A1785" s="83">
        <v>42952</v>
      </c>
      <c r="B1785" s="83" t="s">
        <v>18355</v>
      </c>
      <c r="C1785" s="83" t="s">
        <v>221</v>
      </c>
      <c r="D1785" s="84">
        <v>241.39</v>
      </c>
    </row>
    <row r="1786" spans="1:5" ht="13.5" x14ac:dyDescent="0.25">
      <c r="A1786" s="83">
        <v>42953</v>
      </c>
      <c r="B1786" s="83" t="s">
        <v>18356</v>
      </c>
      <c r="C1786" s="83" t="s">
        <v>221</v>
      </c>
      <c r="D1786" s="84">
        <v>407.09</v>
      </c>
    </row>
    <row r="1787" spans="1:5" ht="13.5" x14ac:dyDescent="0.25">
      <c r="A1787" s="83">
        <v>42954</v>
      </c>
      <c r="B1787" s="83" t="s">
        <v>18357</v>
      </c>
      <c r="C1787" s="83" t="s">
        <v>221</v>
      </c>
      <c r="D1787" s="84">
        <v>428.73</v>
      </c>
    </row>
    <row r="1788" spans="1:5" ht="13.5" x14ac:dyDescent="0.25">
      <c r="A1788" s="83">
        <v>42955</v>
      </c>
      <c r="B1788" s="83" t="s">
        <v>18358</v>
      </c>
      <c r="C1788" s="83" t="s">
        <v>221</v>
      </c>
      <c r="D1788" s="84">
        <v>346.55</v>
      </c>
    </row>
    <row r="1789" spans="1:5" ht="13.5" x14ac:dyDescent="0.25">
      <c r="A1789" s="83">
        <v>42956</v>
      </c>
      <c r="B1789" s="83" t="s">
        <v>18359</v>
      </c>
      <c r="C1789" s="83" t="s">
        <v>221</v>
      </c>
      <c r="D1789" s="84">
        <v>126.78</v>
      </c>
    </row>
    <row r="1790" spans="1:5" ht="13.5" x14ac:dyDescent="0.25">
      <c r="A1790" s="83">
        <v>42957</v>
      </c>
      <c r="B1790" s="83" t="s">
        <v>18360</v>
      </c>
      <c r="C1790" s="83" t="s">
        <v>221</v>
      </c>
      <c r="D1790" s="84">
        <v>288.7</v>
      </c>
    </row>
    <row r="1791" spans="1:5" ht="13.5" x14ac:dyDescent="0.25">
      <c r="A1791" s="83">
        <v>42958</v>
      </c>
      <c r="B1791" s="83" t="s">
        <v>18361</v>
      </c>
      <c r="C1791" s="83" t="s">
        <v>221</v>
      </c>
      <c r="D1791" s="84">
        <v>321.02</v>
      </c>
      <c r="E1791" s="85" t="s">
        <v>17124</v>
      </c>
    </row>
    <row r="1792" spans="1:5" ht="13.5" x14ac:dyDescent="0.25">
      <c r="A1792" s="83">
        <v>42959</v>
      </c>
      <c r="B1792" s="83" t="s">
        <v>18362</v>
      </c>
      <c r="C1792" s="83" t="s">
        <v>221</v>
      </c>
      <c r="D1792" s="84">
        <v>324.2</v>
      </c>
      <c r="E1792" s="85" t="s">
        <v>17124</v>
      </c>
    </row>
    <row r="1793" spans="1:5" ht="13.5" x14ac:dyDescent="0.25">
      <c r="A1793" s="83">
        <v>42961</v>
      </c>
      <c r="B1793" s="83" t="s">
        <v>18363</v>
      </c>
      <c r="C1793" s="83" t="s">
        <v>221</v>
      </c>
      <c r="D1793" s="84">
        <v>33.020000000000003</v>
      </c>
    </row>
    <row r="1794" spans="1:5" ht="13.5" x14ac:dyDescent="0.25">
      <c r="A1794" s="83">
        <v>42962</v>
      </c>
      <c r="B1794" s="83" t="s">
        <v>18363</v>
      </c>
      <c r="C1794" s="83" t="s">
        <v>221</v>
      </c>
      <c r="D1794" s="84">
        <v>33.020000000000003</v>
      </c>
    </row>
    <row r="1795" spans="1:5" ht="13.5" x14ac:dyDescent="0.25">
      <c r="A1795" s="83">
        <v>42960</v>
      </c>
      <c r="B1795" s="83" t="s">
        <v>18364</v>
      </c>
      <c r="C1795" s="83" t="s">
        <v>221</v>
      </c>
      <c r="D1795" s="84">
        <v>22.41</v>
      </c>
    </row>
    <row r="1796" spans="1:5" ht="13.5" x14ac:dyDescent="0.25">
      <c r="A1796" s="83">
        <v>42964</v>
      </c>
      <c r="B1796" s="83" t="s">
        <v>18365</v>
      </c>
      <c r="C1796" s="83" t="s">
        <v>221</v>
      </c>
      <c r="D1796" s="84">
        <v>35.07</v>
      </c>
    </row>
    <row r="1797" spans="1:5" ht="13.5" x14ac:dyDescent="0.25">
      <c r="A1797" s="83">
        <v>42963</v>
      </c>
      <c r="B1797" s="83" t="s">
        <v>18366</v>
      </c>
      <c r="C1797" s="83" t="s">
        <v>221</v>
      </c>
      <c r="D1797" s="84">
        <v>24.36</v>
      </c>
    </row>
    <row r="1798" spans="1:5" ht="13.5" x14ac:dyDescent="0.25">
      <c r="A1798" s="83">
        <v>42966</v>
      </c>
      <c r="B1798" s="83" t="s">
        <v>18367</v>
      </c>
      <c r="C1798" s="83" t="s">
        <v>221</v>
      </c>
      <c r="D1798" s="84">
        <v>39.03</v>
      </c>
    </row>
    <row r="1799" spans="1:5" ht="13.5" x14ac:dyDescent="0.25">
      <c r="A1799" s="83">
        <v>42965</v>
      </c>
      <c r="B1799" s="83" t="s">
        <v>18368</v>
      </c>
      <c r="C1799" s="83" t="s">
        <v>221</v>
      </c>
      <c r="D1799" s="84">
        <v>28.28</v>
      </c>
    </row>
    <row r="1800" spans="1:5" ht="13.5" x14ac:dyDescent="0.25">
      <c r="A1800" s="83">
        <v>42968</v>
      </c>
      <c r="B1800" s="83" t="s">
        <v>18369</v>
      </c>
      <c r="C1800" s="83" t="s">
        <v>221</v>
      </c>
      <c r="D1800" s="84">
        <v>50.01</v>
      </c>
    </row>
    <row r="1801" spans="1:5" ht="13.5" x14ac:dyDescent="0.25">
      <c r="A1801" s="83">
        <v>42967</v>
      </c>
      <c r="B1801" s="83" t="s">
        <v>18370</v>
      </c>
      <c r="C1801" s="83" t="s">
        <v>221</v>
      </c>
      <c r="D1801" s="84">
        <v>40.75</v>
      </c>
    </row>
    <row r="1802" spans="1:5" ht="13.5" x14ac:dyDescent="0.25">
      <c r="A1802" s="83">
        <v>42970</v>
      </c>
      <c r="B1802" s="83" t="s">
        <v>18371</v>
      </c>
      <c r="C1802" s="83" t="s">
        <v>221</v>
      </c>
      <c r="D1802" s="84">
        <v>57.49</v>
      </c>
    </row>
    <row r="1803" spans="1:5" ht="13.5" x14ac:dyDescent="0.25">
      <c r="A1803" s="83">
        <v>42969</v>
      </c>
      <c r="B1803" s="83" t="s">
        <v>18372</v>
      </c>
      <c r="C1803" s="83" t="s">
        <v>221</v>
      </c>
      <c r="D1803" s="84">
        <v>48.73</v>
      </c>
    </row>
    <row r="1804" spans="1:5" ht="13.5" x14ac:dyDescent="0.25">
      <c r="A1804" s="83">
        <v>42973</v>
      </c>
      <c r="B1804" s="83" t="s">
        <v>18373</v>
      </c>
      <c r="C1804" s="83" t="s">
        <v>221</v>
      </c>
      <c r="D1804" s="84">
        <v>68.7</v>
      </c>
    </row>
    <row r="1805" spans="1:5" ht="13.5" x14ac:dyDescent="0.25">
      <c r="A1805" s="83">
        <v>42979</v>
      </c>
      <c r="B1805" s="83" t="s">
        <v>18374</v>
      </c>
      <c r="C1805" s="83" t="s">
        <v>221</v>
      </c>
      <c r="D1805" s="84">
        <v>68.7</v>
      </c>
    </row>
    <row r="1806" spans="1:5" ht="13.5" x14ac:dyDescent="0.25">
      <c r="A1806" s="83">
        <v>42971</v>
      </c>
      <c r="B1806" s="83" t="s">
        <v>18375</v>
      </c>
      <c r="C1806" s="83" t="s">
        <v>221</v>
      </c>
      <c r="D1806" s="84">
        <v>61</v>
      </c>
    </row>
    <row r="1807" spans="1:5" ht="13.5" x14ac:dyDescent="0.25">
      <c r="A1807" s="83">
        <v>42981</v>
      </c>
      <c r="B1807" s="83" t="s">
        <v>18376</v>
      </c>
      <c r="C1807" s="83" t="s">
        <v>182</v>
      </c>
      <c r="D1807" s="84">
        <v>260.39</v>
      </c>
      <c r="E1807" s="85" t="s">
        <v>17124</v>
      </c>
    </row>
    <row r="1808" spans="1:5" ht="13.5" x14ac:dyDescent="0.25">
      <c r="A1808" s="83">
        <v>42982</v>
      </c>
      <c r="B1808" s="83" t="s">
        <v>18377</v>
      </c>
      <c r="C1808" s="83" t="s">
        <v>221</v>
      </c>
      <c r="D1808" s="84">
        <v>192.88</v>
      </c>
      <c r="E1808" s="85" t="s">
        <v>17124</v>
      </c>
    </row>
    <row r="1809" spans="1:5" ht="13.5" x14ac:dyDescent="0.25">
      <c r="A1809" s="83">
        <v>42987</v>
      </c>
      <c r="B1809" s="83" t="s">
        <v>18378</v>
      </c>
      <c r="C1809" s="83" t="s">
        <v>182</v>
      </c>
      <c r="D1809" s="84">
        <v>118.41</v>
      </c>
      <c r="E1809" s="85" t="s">
        <v>17124</v>
      </c>
    </row>
    <row r="1810" spans="1:5" ht="13.5" x14ac:dyDescent="0.25">
      <c r="A1810" s="83">
        <v>42988</v>
      </c>
      <c r="B1810" s="83" t="s">
        <v>18379</v>
      </c>
      <c r="C1810" s="83" t="s">
        <v>182</v>
      </c>
      <c r="D1810" s="84">
        <v>103.71</v>
      </c>
      <c r="E1810" s="85" t="s">
        <v>17124</v>
      </c>
    </row>
    <row r="1811" spans="1:5" ht="13.5" x14ac:dyDescent="0.25">
      <c r="A1811" s="83">
        <v>42989</v>
      </c>
      <c r="B1811" s="83" t="s">
        <v>18380</v>
      </c>
      <c r="C1811" s="83" t="s">
        <v>182</v>
      </c>
      <c r="D1811" s="84">
        <v>13.44</v>
      </c>
    </row>
    <row r="1812" spans="1:5" ht="13.5" x14ac:dyDescent="0.25">
      <c r="A1812" s="83">
        <v>42991</v>
      </c>
      <c r="B1812" s="83" t="s">
        <v>18381</v>
      </c>
      <c r="C1812" s="83" t="s">
        <v>182</v>
      </c>
      <c r="D1812" s="84">
        <v>154.16999999999999</v>
      </c>
      <c r="E1812" s="85" t="s">
        <v>17124</v>
      </c>
    </row>
    <row r="1813" spans="1:5" ht="13.5" x14ac:dyDescent="0.25">
      <c r="A1813" s="83">
        <v>42992</v>
      </c>
      <c r="B1813" s="83" t="s">
        <v>18382</v>
      </c>
      <c r="C1813" s="83" t="s">
        <v>182</v>
      </c>
      <c r="D1813" s="84">
        <v>130.59</v>
      </c>
      <c r="E1813" s="85" t="s">
        <v>17124</v>
      </c>
    </row>
    <row r="1814" spans="1:5" ht="13.5" x14ac:dyDescent="0.25">
      <c r="A1814" s="83">
        <v>42993</v>
      </c>
      <c r="B1814" s="83" t="s">
        <v>18383</v>
      </c>
      <c r="C1814" s="83" t="s">
        <v>182</v>
      </c>
      <c r="D1814" s="84">
        <v>110.59</v>
      </c>
      <c r="E1814" s="85" t="s">
        <v>17124</v>
      </c>
    </row>
    <row r="1815" spans="1:5" ht="13.5" x14ac:dyDescent="0.25">
      <c r="A1815" s="83">
        <v>42994</v>
      </c>
      <c r="B1815" s="83" t="s">
        <v>18384</v>
      </c>
      <c r="C1815" s="83" t="s">
        <v>182</v>
      </c>
      <c r="D1815" s="84">
        <v>221.82</v>
      </c>
      <c r="E1815" s="85" t="s">
        <v>17124</v>
      </c>
    </row>
    <row r="1816" spans="1:5" ht="13.5" x14ac:dyDescent="0.25">
      <c r="A1816" s="83">
        <v>43070</v>
      </c>
      <c r="B1816" s="83" t="s">
        <v>18385</v>
      </c>
      <c r="C1816" s="83" t="s">
        <v>182</v>
      </c>
      <c r="D1816" s="84">
        <v>266.39</v>
      </c>
    </row>
    <row r="1817" spans="1:5" ht="13.5" x14ac:dyDescent="0.25">
      <c r="A1817" s="83">
        <v>42996</v>
      </c>
      <c r="B1817" s="83" t="s">
        <v>18386</v>
      </c>
      <c r="C1817" s="83" t="s">
        <v>221</v>
      </c>
      <c r="D1817" s="84">
        <v>627.23</v>
      </c>
      <c r="E1817" s="85" t="s">
        <v>17124</v>
      </c>
    </row>
    <row r="1818" spans="1:5" ht="13.5" x14ac:dyDescent="0.25">
      <c r="A1818" s="83">
        <v>43012</v>
      </c>
      <c r="B1818" s="83" t="s">
        <v>18387</v>
      </c>
      <c r="C1818" s="83" t="s">
        <v>182</v>
      </c>
      <c r="D1818" s="84">
        <v>18.41</v>
      </c>
    </row>
    <row r="1819" spans="1:5" ht="13.5" x14ac:dyDescent="0.25">
      <c r="A1819" s="83">
        <v>43011</v>
      </c>
      <c r="B1819" s="83" t="s">
        <v>18388</v>
      </c>
      <c r="C1819" s="83" t="s">
        <v>182</v>
      </c>
      <c r="D1819" s="84">
        <v>12.84</v>
      </c>
    </row>
    <row r="1820" spans="1:5" ht="13.5" x14ac:dyDescent="0.25">
      <c r="A1820" s="83">
        <v>43003</v>
      </c>
      <c r="B1820" s="83" t="s">
        <v>18389</v>
      </c>
      <c r="C1820" s="83" t="s">
        <v>221</v>
      </c>
      <c r="D1820" s="84">
        <v>169.04</v>
      </c>
      <c r="E1820" s="85" t="s">
        <v>17124</v>
      </c>
    </row>
    <row r="1821" spans="1:5" ht="13.5" x14ac:dyDescent="0.25">
      <c r="A1821" s="83">
        <v>43004</v>
      </c>
      <c r="B1821" s="83" t="s">
        <v>18390</v>
      </c>
      <c r="C1821" s="83" t="s">
        <v>182</v>
      </c>
      <c r="D1821" s="84">
        <v>52.21</v>
      </c>
    </row>
    <row r="1822" spans="1:5" ht="13.5" x14ac:dyDescent="0.25">
      <c r="A1822" s="83">
        <v>43005</v>
      </c>
      <c r="B1822" s="83" t="s">
        <v>18391</v>
      </c>
      <c r="C1822" s="83" t="s">
        <v>199</v>
      </c>
      <c r="D1822" s="84">
        <v>46.79</v>
      </c>
    </row>
    <row r="1823" spans="1:5" ht="13.5" x14ac:dyDescent="0.25">
      <c r="A1823" s="83">
        <v>43006</v>
      </c>
      <c r="B1823" s="83" t="s">
        <v>18392</v>
      </c>
      <c r="C1823" s="83" t="s">
        <v>199</v>
      </c>
      <c r="D1823" s="84">
        <v>75.61</v>
      </c>
    </row>
    <row r="1824" spans="1:5" ht="13.5" x14ac:dyDescent="0.25">
      <c r="A1824" s="83">
        <v>43007</v>
      </c>
      <c r="B1824" s="83" t="s">
        <v>18393</v>
      </c>
      <c r="C1824" s="83" t="s">
        <v>199</v>
      </c>
      <c r="D1824" s="84">
        <v>24.63</v>
      </c>
    </row>
    <row r="1825" spans="1:5" ht="13.5" x14ac:dyDescent="0.25">
      <c r="A1825" s="83">
        <v>43008</v>
      </c>
      <c r="B1825" s="83" t="s">
        <v>18394</v>
      </c>
      <c r="C1825" s="83" t="s">
        <v>199</v>
      </c>
      <c r="D1825" s="84">
        <v>68.94</v>
      </c>
    </row>
    <row r="1826" spans="1:5" ht="13.5" x14ac:dyDescent="0.25">
      <c r="A1826" s="83">
        <v>43009</v>
      </c>
      <c r="B1826" s="83" t="s">
        <v>18395</v>
      </c>
      <c r="C1826" s="83" t="s">
        <v>182</v>
      </c>
      <c r="D1826" s="84">
        <v>141.71</v>
      </c>
    </row>
    <row r="1827" spans="1:5" ht="13.5" x14ac:dyDescent="0.25">
      <c r="A1827" s="83">
        <v>43018</v>
      </c>
      <c r="B1827" s="83" t="s">
        <v>18396</v>
      </c>
      <c r="C1827" s="83" t="s">
        <v>199</v>
      </c>
      <c r="D1827" s="84">
        <v>78.36</v>
      </c>
      <c r="E1827" s="85" t="s">
        <v>17124</v>
      </c>
    </row>
    <row r="1828" spans="1:5" ht="13.5" x14ac:dyDescent="0.25">
      <c r="A1828" s="83">
        <v>43026</v>
      </c>
      <c r="B1828" s="83" t="s">
        <v>18397</v>
      </c>
      <c r="C1828" s="83" t="s">
        <v>199</v>
      </c>
      <c r="D1828" s="84">
        <v>32.79</v>
      </c>
    </row>
    <row r="1829" spans="1:5" ht="13.5" x14ac:dyDescent="0.25">
      <c r="A1829" s="83">
        <v>43033</v>
      </c>
      <c r="B1829" s="83" t="s">
        <v>18398</v>
      </c>
      <c r="C1829" s="83" t="s">
        <v>16558</v>
      </c>
      <c r="D1829" s="84">
        <v>1398.17</v>
      </c>
      <c r="E1829" s="85" t="s">
        <v>17124</v>
      </c>
    </row>
    <row r="1830" spans="1:5" ht="13.5" x14ac:dyDescent="0.25">
      <c r="A1830" s="83">
        <v>43037</v>
      </c>
      <c r="B1830" s="83" t="s">
        <v>18399</v>
      </c>
      <c r="C1830" s="83" t="s">
        <v>221</v>
      </c>
      <c r="D1830" s="84">
        <v>109.26</v>
      </c>
    </row>
    <row r="1831" spans="1:5" ht="13.5" x14ac:dyDescent="0.25">
      <c r="A1831" s="83">
        <v>43038</v>
      </c>
      <c r="B1831" s="83" t="s">
        <v>18400</v>
      </c>
      <c r="C1831" s="83" t="s">
        <v>16558</v>
      </c>
      <c r="D1831" s="84">
        <v>139.32</v>
      </c>
      <c r="E1831" s="85" t="s">
        <v>17124</v>
      </c>
    </row>
    <row r="1832" spans="1:5" ht="13.5" x14ac:dyDescent="0.25">
      <c r="A1832" s="83">
        <v>43039</v>
      </c>
      <c r="B1832" s="83" t="s">
        <v>18401</v>
      </c>
      <c r="C1832" s="83" t="s">
        <v>182</v>
      </c>
      <c r="D1832" s="84">
        <v>6.6</v>
      </c>
    </row>
    <row r="1833" spans="1:5" ht="13.5" x14ac:dyDescent="0.25">
      <c r="A1833" s="83">
        <v>43040</v>
      </c>
      <c r="B1833" s="83" t="s">
        <v>18402</v>
      </c>
      <c r="C1833" s="83" t="s">
        <v>182</v>
      </c>
      <c r="D1833" s="84">
        <v>71.47</v>
      </c>
    </row>
    <row r="1834" spans="1:5" ht="13.5" x14ac:dyDescent="0.25">
      <c r="A1834" s="83">
        <v>43042</v>
      </c>
      <c r="B1834" s="83" t="s">
        <v>18403</v>
      </c>
      <c r="C1834" s="83" t="s">
        <v>182</v>
      </c>
      <c r="D1834" s="84">
        <v>5.56</v>
      </c>
    </row>
    <row r="1835" spans="1:5" ht="13.5" x14ac:dyDescent="0.25">
      <c r="A1835" s="83">
        <v>43043</v>
      </c>
      <c r="B1835" s="83" t="s">
        <v>18404</v>
      </c>
      <c r="C1835" s="83" t="s">
        <v>16558</v>
      </c>
      <c r="D1835" s="84">
        <v>3495.17</v>
      </c>
    </row>
    <row r="1836" spans="1:5" ht="13.5" x14ac:dyDescent="0.25">
      <c r="A1836" s="83">
        <v>43044</v>
      </c>
      <c r="B1836" s="83" t="s">
        <v>18405</v>
      </c>
      <c r="C1836" s="83" t="s">
        <v>16558</v>
      </c>
      <c r="D1836" s="84">
        <v>4041.64</v>
      </c>
    </row>
    <row r="1837" spans="1:5" ht="13.5" x14ac:dyDescent="0.25">
      <c r="A1837" s="83">
        <v>41169</v>
      </c>
      <c r="B1837" s="83" t="s">
        <v>18406</v>
      </c>
      <c r="C1837" s="83" t="s">
        <v>16558</v>
      </c>
      <c r="D1837" s="84">
        <v>4768.2700000000004</v>
      </c>
    </row>
    <row r="1838" spans="1:5" ht="13.5" x14ac:dyDescent="0.25">
      <c r="A1838" s="83">
        <v>41170</v>
      </c>
      <c r="B1838" s="83" t="s">
        <v>18407</v>
      </c>
      <c r="C1838" s="83" t="s">
        <v>16558</v>
      </c>
      <c r="D1838" s="84">
        <v>5239.2700000000004</v>
      </c>
    </row>
    <row r="1839" spans="1:5" ht="13.5" x14ac:dyDescent="0.25">
      <c r="A1839" s="83">
        <v>41171</v>
      </c>
      <c r="B1839" s="83" t="s">
        <v>18408</v>
      </c>
      <c r="C1839" s="83" t="s">
        <v>16558</v>
      </c>
      <c r="D1839" s="84">
        <v>6246.09</v>
      </c>
    </row>
    <row r="1840" spans="1:5" ht="13.5" x14ac:dyDescent="0.25">
      <c r="A1840" s="83">
        <v>43046</v>
      </c>
      <c r="B1840" s="83" t="s">
        <v>18409</v>
      </c>
      <c r="C1840" s="83" t="s">
        <v>16558</v>
      </c>
      <c r="D1840" s="84">
        <v>2056.2199999999998</v>
      </c>
    </row>
    <row r="1841" spans="1:5" ht="13.5" x14ac:dyDescent="0.25">
      <c r="A1841" s="83">
        <v>43047</v>
      </c>
      <c r="B1841" s="83" t="s">
        <v>18410</v>
      </c>
      <c r="C1841" s="83" t="s">
        <v>16558</v>
      </c>
      <c r="D1841" s="84">
        <v>2628.46</v>
      </c>
    </row>
    <row r="1842" spans="1:5" ht="13.5" x14ac:dyDescent="0.25">
      <c r="A1842" s="83">
        <v>43048</v>
      </c>
      <c r="B1842" s="83" t="s">
        <v>18411</v>
      </c>
      <c r="C1842" s="83" t="s">
        <v>16558</v>
      </c>
      <c r="D1842" s="84">
        <v>3209.21</v>
      </c>
    </row>
    <row r="1843" spans="1:5" ht="13.5" x14ac:dyDescent="0.25">
      <c r="A1843" s="83">
        <v>43050</v>
      </c>
      <c r="B1843" s="83" t="s">
        <v>18412</v>
      </c>
      <c r="C1843" s="83" t="s">
        <v>16558</v>
      </c>
      <c r="D1843" s="84">
        <v>5146.8999999999996</v>
      </c>
      <c r="E1843" s="85" t="s">
        <v>17124</v>
      </c>
    </row>
    <row r="1844" spans="1:5" ht="13.5" x14ac:dyDescent="0.25">
      <c r="A1844" s="83">
        <v>43051</v>
      </c>
      <c r="B1844" s="83" t="s">
        <v>18413</v>
      </c>
      <c r="C1844" s="83" t="s">
        <v>16558</v>
      </c>
      <c r="D1844" s="84">
        <v>5692.36</v>
      </c>
      <c r="E1844" s="85" t="s">
        <v>17124</v>
      </c>
    </row>
    <row r="1845" spans="1:5" ht="13.5" x14ac:dyDescent="0.25">
      <c r="A1845" s="83">
        <v>43052</v>
      </c>
      <c r="B1845" s="83" t="s">
        <v>18414</v>
      </c>
      <c r="C1845" s="83" t="s">
        <v>16558</v>
      </c>
      <c r="D1845" s="84">
        <v>6237.79</v>
      </c>
      <c r="E1845" s="85" t="s">
        <v>17124</v>
      </c>
    </row>
    <row r="1846" spans="1:5" ht="13.5" x14ac:dyDescent="0.25">
      <c r="A1846" s="83">
        <v>43053</v>
      </c>
      <c r="B1846" s="83" t="s">
        <v>18415</v>
      </c>
      <c r="C1846" s="83" t="s">
        <v>16558</v>
      </c>
      <c r="D1846" s="84">
        <v>6783.24</v>
      </c>
      <c r="E1846" s="85" t="s">
        <v>17124</v>
      </c>
    </row>
    <row r="1847" spans="1:5" ht="13.5" x14ac:dyDescent="0.25">
      <c r="A1847" s="83">
        <v>43054</v>
      </c>
      <c r="B1847" s="83" t="s">
        <v>18416</v>
      </c>
      <c r="C1847" s="83" t="s">
        <v>182</v>
      </c>
      <c r="D1847" s="84">
        <v>14.23</v>
      </c>
    </row>
    <row r="1848" spans="1:5" ht="13.5" x14ac:dyDescent="0.25">
      <c r="A1848" s="83">
        <v>43055</v>
      </c>
      <c r="B1848" s="83" t="s">
        <v>18417</v>
      </c>
      <c r="C1848" s="83" t="s">
        <v>182</v>
      </c>
      <c r="D1848" s="84">
        <v>11.41</v>
      </c>
    </row>
    <row r="1849" spans="1:5" ht="13.5" x14ac:dyDescent="0.25">
      <c r="A1849" s="83">
        <v>43056</v>
      </c>
      <c r="B1849" s="83" t="s">
        <v>18418</v>
      </c>
      <c r="C1849" s="83" t="s">
        <v>221</v>
      </c>
      <c r="D1849" s="84">
        <v>72.83</v>
      </c>
      <c r="E1849" s="85" t="s">
        <v>17124</v>
      </c>
    </row>
    <row r="1850" spans="1:5" ht="13.5" x14ac:dyDescent="0.25">
      <c r="A1850" s="83">
        <v>43058</v>
      </c>
      <c r="B1850" s="83" t="s">
        <v>18419</v>
      </c>
      <c r="C1850" s="83" t="s">
        <v>221</v>
      </c>
      <c r="D1850" s="84">
        <v>131.29</v>
      </c>
    </row>
    <row r="1851" spans="1:5" ht="13.5" x14ac:dyDescent="0.25">
      <c r="A1851" s="83">
        <v>43057</v>
      </c>
      <c r="B1851" s="83" t="s">
        <v>18420</v>
      </c>
      <c r="C1851" s="83" t="s">
        <v>221</v>
      </c>
      <c r="D1851" s="84">
        <v>90.54</v>
      </c>
    </row>
    <row r="1852" spans="1:5" ht="13.5" x14ac:dyDescent="0.25">
      <c r="A1852" s="83">
        <v>43059</v>
      </c>
      <c r="B1852" s="83" t="s">
        <v>18421</v>
      </c>
      <c r="C1852" s="83" t="s">
        <v>221</v>
      </c>
      <c r="D1852" s="84">
        <v>57.26</v>
      </c>
    </row>
    <row r="1853" spans="1:5" ht="13.5" x14ac:dyDescent="0.25">
      <c r="A1853" s="83">
        <v>43060</v>
      </c>
      <c r="B1853" s="83" t="s">
        <v>18422</v>
      </c>
      <c r="C1853" s="83" t="s">
        <v>16558</v>
      </c>
      <c r="D1853" s="84">
        <v>1120.92</v>
      </c>
      <c r="E1853" s="85" t="s">
        <v>17124</v>
      </c>
    </row>
    <row r="1854" spans="1:5" ht="13.5" x14ac:dyDescent="0.25">
      <c r="A1854" s="83">
        <v>43064</v>
      </c>
      <c r="B1854" s="83" t="s">
        <v>18423</v>
      </c>
      <c r="C1854" s="83" t="s">
        <v>199</v>
      </c>
      <c r="D1854" s="84">
        <v>28.25</v>
      </c>
    </row>
    <row r="1855" spans="1:5" ht="13.5" x14ac:dyDescent="0.25">
      <c r="A1855" s="83">
        <v>43065</v>
      </c>
      <c r="B1855" s="83" t="s">
        <v>18424</v>
      </c>
      <c r="C1855" s="83" t="s">
        <v>199</v>
      </c>
      <c r="D1855" s="84">
        <v>33.58</v>
      </c>
    </row>
    <row r="1856" spans="1:5" ht="13.5" x14ac:dyDescent="0.25">
      <c r="A1856" s="83">
        <v>43066</v>
      </c>
      <c r="B1856" s="83" t="s">
        <v>18425</v>
      </c>
      <c r="C1856" s="83" t="s">
        <v>199</v>
      </c>
      <c r="D1856" s="84">
        <v>45.22</v>
      </c>
    </row>
    <row r="1857" spans="1:5" ht="13.5" x14ac:dyDescent="0.25">
      <c r="A1857" s="83">
        <v>43067</v>
      </c>
      <c r="B1857" s="83" t="s">
        <v>18426</v>
      </c>
      <c r="C1857" s="83" t="s">
        <v>199</v>
      </c>
      <c r="D1857" s="84">
        <v>124.5</v>
      </c>
    </row>
    <row r="1858" spans="1:5" ht="13.5" x14ac:dyDescent="0.25">
      <c r="A1858" s="83">
        <v>43063</v>
      </c>
      <c r="B1858" s="83" t="s">
        <v>18427</v>
      </c>
      <c r="C1858" s="83" t="s">
        <v>199</v>
      </c>
      <c r="D1858" s="84">
        <v>178.9</v>
      </c>
    </row>
    <row r="1859" spans="1:5" ht="13.5" x14ac:dyDescent="0.25">
      <c r="A1859" s="83">
        <v>43068</v>
      </c>
      <c r="B1859" s="83" t="s">
        <v>18428</v>
      </c>
      <c r="C1859" s="83" t="s">
        <v>199</v>
      </c>
      <c r="D1859" s="84">
        <v>107.28</v>
      </c>
    </row>
    <row r="1860" spans="1:5" ht="13.5" x14ac:dyDescent="0.25">
      <c r="A1860" s="83">
        <v>43069</v>
      </c>
      <c r="B1860" s="83" t="s">
        <v>18429</v>
      </c>
      <c r="C1860" s="83" t="s">
        <v>199</v>
      </c>
      <c r="D1860" s="84">
        <v>201.02</v>
      </c>
      <c r="E1860" s="85" t="s">
        <v>17124</v>
      </c>
    </row>
    <row r="1861" spans="1:5" ht="13.5" x14ac:dyDescent="0.25">
      <c r="A1861" s="83">
        <v>43071</v>
      </c>
      <c r="B1861" s="83" t="s">
        <v>18430</v>
      </c>
      <c r="C1861" s="83" t="s">
        <v>221</v>
      </c>
      <c r="D1861" s="84">
        <v>389.85</v>
      </c>
      <c r="E1861" s="85" t="s">
        <v>17124</v>
      </c>
    </row>
    <row r="1862" spans="1:5" ht="13.5" x14ac:dyDescent="0.25">
      <c r="A1862" s="83">
        <v>43078</v>
      </c>
      <c r="B1862" s="83" t="s">
        <v>18431</v>
      </c>
      <c r="C1862" s="83" t="s">
        <v>199</v>
      </c>
      <c r="D1862" s="84">
        <v>111.14</v>
      </c>
    </row>
    <row r="1863" spans="1:5" ht="13.5" x14ac:dyDescent="0.25">
      <c r="A1863" s="83">
        <v>43079</v>
      </c>
      <c r="B1863" s="83" t="s">
        <v>18432</v>
      </c>
      <c r="C1863" s="83" t="s">
        <v>199</v>
      </c>
      <c r="D1863" s="84">
        <v>116</v>
      </c>
    </row>
    <row r="1864" spans="1:5" ht="13.5" x14ac:dyDescent="0.25">
      <c r="A1864" s="83">
        <v>43080</v>
      </c>
      <c r="B1864" s="83" t="s">
        <v>18433</v>
      </c>
      <c r="C1864" s="83" t="s">
        <v>199</v>
      </c>
      <c r="D1864" s="84">
        <v>103.49</v>
      </c>
      <c r="E1864" s="85" t="s">
        <v>17124</v>
      </c>
    </row>
    <row r="1865" spans="1:5" ht="13.5" x14ac:dyDescent="0.25">
      <c r="A1865" s="83">
        <v>43081</v>
      </c>
      <c r="B1865" s="83" t="s">
        <v>18434</v>
      </c>
      <c r="C1865" s="83" t="s">
        <v>199</v>
      </c>
      <c r="D1865" s="84">
        <v>133.32</v>
      </c>
    </row>
    <row r="1866" spans="1:5" ht="13.5" x14ac:dyDescent="0.25">
      <c r="A1866" s="83">
        <v>43085</v>
      </c>
      <c r="B1866" s="83" t="s">
        <v>18435</v>
      </c>
      <c r="C1866" s="83" t="s">
        <v>199</v>
      </c>
      <c r="D1866" s="84">
        <v>252.52</v>
      </c>
    </row>
    <row r="1867" spans="1:5" ht="13.5" x14ac:dyDescent="0.25">
      <c r="A1867" s="83">
        <v>43083</v>
      </c>
      <c r="B1867" s="83" t="s">
        <v>18436</v>
      </c>
      <c r="C1867" s="83" t="s">
        <v>199</v>
      </c>
      <c r="D1867" s="84">
        <v>109.23</v>
      </c>
    </row>
    <row r="1868" spans="1:5" ht="13.5" x14ac:dyDescent="0.25">
      <c r="A1868" s="83">
        <v>43084</v>
      </c>
      <c r="B1868" s="83" t="s">
        <v>18437</v>
      </c>
      <c r="C1868" s="83" t="s">
        <v>199</v>
      </c>
      <c r="D1868" s="84">
        <v>82.59</v>
      </c>
    </row>
    <row r="1869" spans="1:5" ht="13.5" x14ac:dyDescent="0.25">
      <c r="A1869" s="83">
        <v>43086</v>
      </c>
      <c r="B1869" s="83" t="s">
        <v>18438</v>
      </c>
      <c r="C1869" s="83" t="s">
        <v>16558</v>
      </c>
      <c r="D1869" s="84">
        <v>321.56</v>
      </c>
      <c r="E1869" s="85" t="s">
        <v>17124</v>
      </c>
    </row>
    <row r="1870" spans="1:5" ht="13.5" x14ac:dyDescent="0.25">
      <c r="A1870" s="83">
        <v>43087</v>
      </c>
      <c r="B1870" s="83" t="s">
        <v>18439</v>
      </c>
      <c r="C1870" s="83" t="s">
        <v>16558</v>
      </c>
      <c r="D1870" s="84">
        <v>709.22</v>
      </c>
      <c r="E1870" s="85" t="s">
        <v>17124</v>
      </c>
    </row>
    <row r="1871" spans="1:5" ht="13.5" x14ac:dyDescent="0.25">
      <c r="A1871" s="83">
        <v>43089</v>
      </c>
      <c r="B1871" s="83" t="s">
        <v>18440</v>
      </c>
      <c r="C1871" s="83" t="s">
        <v>182</v>
      </c>
      <c r="D1871" s="84">
        <v>71.790000000000006</v>
      </c>
    </row>
    <row r="1872" spans="1:5" ht="13.5" x14ac:dyDescent="0.25">
      <c r="A1872" s="83">
        <v>43090</v>
      </c>
      <c r="B1872" s="83" t="s">
        <v>18441</v>
      </c>
      <c r="C1872" s="83" t="s">
        <v>182</v>
      </c>
      <c r="D1872" s="84">
        <v>59.78</v>
      </c>
    </row>
    <row r="1873" spans="1:5" ht="13.5" x14ac:dyDescent="0.25">
      <c r="A1873" s="83">
        <v>43088</v>
      </c>
      <c r="B1873" s="83" t="s">
        <v>18442</v>
      </c>
      <c r="C1873" s="83" t="s">
        <v>199</v>
      </c>
      <c r="D1873" s="84">
        <v>20.38</v>
      </c>
      <c r="E1873" s="85" t="s">
        <v>17124</v>
      </c>
    </row>
    <row r="1874" spans="1:5" ht="13.5" x14ac:dyDescent="0.25">
      <c r="A1874" s="83">
        <v>43091</v>
      </c>
      <c r="B1874" s="83" t="s">
        <v>18443</v>
      </c>
      <c r="C1874" s="83" t="s">
        <v>16558</v>
      </c>
      <c r="D1874" s="84">
        <v>503.03</v>
      </c>
      <c r="E1874" s="85" t="s">
        <v>17124</v>
      </c>
    </row>
    <row r="1875" spans="1:5" ht="13.5" x14ac:dyDescent="0.25">
      <c r="A1875" s="83">
        <v>43092</v>
      </c>
      <c r="B1875" s="83" t="s">
        <v>18444</v>
      </c>
      <c r="C1875" s="83" t="s">
        <v>17747</v>
      </c>
      <c r="D1875" s="84">
        <v>32.340000000000003</v>
      </c>
    </row>
    <row r="1876" spans="1:5" ht="13.5" x14ac:dyDescent="0.25">
      <c r="A1876" s="83">
        <v>43093</v>
      </c>
      <c r="B1876" s="83" t="s">
        <v>18445</v>
      </c>
      <c r="C1876" s="83" t="s">
        <v>17747</v>
      </c>
      <c r="D1876" s="84">
        <v>43.77</v>
      </c>
    </row>
    <row r="1877" spans="1:5" ht="13.5" x14ac:dyDescent="0.25">
      <c r="A1877" s="83">
        <v>43094</v>
      </c>
      <c r="B1877" s="83" t="s">
        <v>18446</v>
      </c>
      <c r="C1877" s="83" t="s">
        <v>199</v>
      </c>
      <c r="D1877" s="84">
        <v>444.5</v>
      </c>
      <c r="E1877" s="85" t="s">
        <v>17124</v>
      </c>
    </row>
    <row r="1878" spans="1:5" ht="13.5" x14ac:dyDescent="0.25">
      <c r="A1878" s="83">
        <v>43095</v>
      </c>
      <c r="B1878" s="83" t="s">
        <v>18447</v>
      </c>
      <c r="C1878" s="83" t="s">
        <v>199</v>
      </c>
      <c r="D1878" s="84">
        <v>672.34</v>
      </c>
      <c r="E1878" s="85" t="s">
        <v>17124</v>
      </c>
    </row>
    <row r="1879" spans="1:5" ht="13.5" x14ac:dyDescent="0.25">
      <c r="A1879" s="83">
        <v>43096</v>
      </c>
      <c r="B1879" s="83" t="s">
        <v>18448</v>
      </c>
      <c r="C1879" s="83" t="s">
        <v>199</v>
      </c>
      <c r="D1879" s="84">
        <v>717.3</v>
      </c>
    </row>
    <row r="1880" spans="1:5" ht="13.5" x14ac:dyDescent="0.25">
      <c r="A1880" s="83">
        <v>43098</v>
      </c>
      <c r="B1880" s="83" t="s">
        <v>18449</v>
      </c>
      <c r="C1880" s="83" t="s">
        <v>199</v>
      </c>
      <c r="D1880" s="84">
        <v>33.869999999999997</v>
      </c>
    </row>
    <row r="1881" spans="1:5" ht="13.5" x14ac:dyDescent="0.25">
      <c r="A1881" s="83">
        <v>43097</v>
      </c>
      <c r="B1881" s="83" t="s">
        <v>18450</v>
      </c>
      <c r="C1881" s="83" t="s">
        <v>199</v>
      </c>
      <c r="D1881" s="84">
        <v>85.15</v>
      </c>
    </row>
    <row r="1882" spans="1:5" ht="13.5" x14ac:dyDescent="0.25">
      <c r="A1882" s="83">
        <v>43100</v>
      </c>
      <c r="B1882" s="83" t="s">
        <v>18451</v>
      </c>
      <c r="C1882" s="83" t="s">
        <v>199</v>
      </c>
      <c r="D1882" s="84">
        <v>74.27</v>
      </c>
    </row>
    <row r="1883" spans="1:5" ht="13.5" x14ac:dyDescent="0.25">
      <c r="A1883" s="83">
        <v>43101</v>
      </c>
      <c r="B1883" s="83" t="s">
        <v>18452</v>
      </c>
      <c r="C1883" s="83" t="s">
        <v>199</v>
      </c>
      <c r="D1883" s="84">
        <v>13.88</v>
      </c>
    </row>
    <row r="1884" spans="1:5" ht="13.5" x14ac:dyDescent="0.25">
      <c r="A1884" s="83">
        <v>43102</v>
      </c>
      <c r="B1884" s="83" t="s">
        <v>18453</v>
      </c>
      <c r="C1884" s="83" t="s">
        <v>199</v>
      </c>
      <c r="D1884" s="84">
        <v>16.79</v>
      </c>
    </row>
    <row r="1885" spans="1:5" ht="13.5" x14ac:dyDescent="0.25">
      <c r="A1885" s="83">
        <v>42614</v>
      </c>
      <c r="B1885" s="83" t="s">
        <v>18454</v>
      </c>
      <c r="C1885" s="83" t="s">
        <v>199</v>
      </c>
      <c r="D1885" s="84">
        <v>279.60000000000002</v>
      </c>
      <c r="E1885" s="85" t="s">
        <v>17124</v>
      </c>
    </row>
    <row r="1886" spans="1:5" ht="13.5" x14ac:dyDescent="0.25">
      <c r="A1886" s="83">
        <v>43104</v>
      </c>
      <c r="B1886" s="83" t="s">
        <v>18455</v>
      </c>
      <c r="C1886" s="83" t="s">
        <v>199</v>
      </c>
      <c r="D1886" s="84">
        <v>24.28</v>
      </c>
    </row>
    <row r="1887" spans="1:5" ht="13.5" x14ac:dyDescent="0.25">
      <c r="A1887" s="83">
        <v>43105</v>
      </c>
      <c r="B1887" s="83" t="s">
        <v>18456</v>
      </c>
      <c r="C1887" s="83" t="s">
        <v>221</v>
      </c>
      <c r="D1887" s="84">
        <v>444.24</v>
      </c>
      <c r="E1887" s="85" t="s">
        <v>17124</v>
      </c>
    </row>
    <row r="1888" spans="1:5" ht="13.5" x14ac:dyDescent="0.25">
      <c r="A1888" s="83">
        <v>43106</v>
      </c>
      <c r="B1888" s="83" t="s">
        <v>18457</v>
      </c>
      <c r="C1888" s="83" t="s">
        <v>221</v>
      </c>
      <c r="D1888" s="84">
        <v>235.13</v>
      </c>
      <c r="E1888" s="85" t="s">
        <v>17124</v>
      </c>
    </row>
    <row r="1889" spans="1:4" ht="13.5" x14ac:dyDescent="0.25">
      <c r="A1889" s="83">
        <v>43111</v>
      </c>
      <c r="B1889" s="83" t="s">
        <v>18458</v>
      </c>
      <c r="C1889" s="83" t="s">
        <v>199</v>
      </c>
      <c r="D1889" s="84">
        <v>4.96</v>
      </c>
    </row>
    <row r="1890" spans="1:4" ht="13.5" x14ac:dyDescent="0.25">
      <c r="A1890" s="83">
        <v>41578</v>
      </c>
      <c r="B1890" s="83" t="s">
        <v>18459</v>
      </c>
      <c r="C1890" s="83" t="s">
        <v>16585</v>
      </c>
      <c r="D1890" s="84">
        <v>1294.8599999999999</v>
      </c>
    </row>
    <row r="1891" spans="1:4" ht="13.5" x14ac:dyDescent="0.25">
      <c r="A1891" s="83">
        <v>42511</v>
      </c>
      <c r="B1891" s="83" t="s">
        <v>18460</v>
      </c>
      <c r="C1891" s="83" t="s">
        <v>16585</v>
      </c>
      <c r="D1891" s="84">
        <v>1206.47</v>
      </c>
    </row>
    <row r="1892" spans="1:4" ht="13.5" x14ac:dyDescent="0.25">
      <c r="A1892" s="83">
        <v>41579</v>
      </c>
      <c r="B1892" s="83" t="s">
        <v>18461</v>
      </c>
      <c r="C1892" s="83" t="s">
        <v>16585</v>
      </c>
      <c r="D1892" s="84">
        <v>875.57</v>
      </c>
    </row>
    <row r="1893" spans="1:4" ht="13.5" x14ac:dyDescent="0.25">
      <c r="A1893" s="83">
        <v>41494</v>
      </c>
      <c r="B1893" s="83" t="s">
        <v>18462</v>
      </c>
      <c r="C1893" s="83" t="s">
        <v>16585</v>
      </c>
      <c r="D1893" s="84">
        <v>1362.41</v>
      </c>
    </row>
    <row r="1894" spans="1:4" ht="13.5" x14ac:dyDescent="0.25">
      <c r="A1894" s="83">
        <v>41678</v>
      </c>
      <c r="B1894" s="83" t="s">
        <v>18463</v>
      </c>
      <c r="C1894" s="83" t="s">
        <v>16585</v>
      </c>
      <c r="D1894" s="84">
        <v>1233.2</v>
      </c>
    </row>
    <row r="1895" spans="1:4" ht="13.5" x14ac:dyDescent="0.25">
      <c r="A1895" s="83">
        <v>41455</v>
      </c>
      <c r="B1895" s="83" t="s">
        <v>18464</v>
      </c>
      <c r="C1895" s="83" t="s">
        <v>16585</v>
      </c>
      <c r="D1895" s="84">
        <v>2311.0100000000002</v>
      </c>
    </row>
    <row r="1896" spans="1:4" ht="13.5" x14ac:dyDescent="0.25">
      <c r="A1896" s="83">
        <v>41456</v>
      </c>
      <c r="B1896" s="83" t="s">
        <v>18465</v>
      </c>
      <c r="C1896" s="83" t="s">
        <v>16585</v>
      </c>
      <c r="D1896" s="84">
        <v>3466.52</v>
      </c>
    </row>
    <row r="1897" spans="1:4" ht="13.5" x14ac:dyDescent="0.25">
      <c r="A1897" s="83">
        <v>41580</v>
      </c>
      <c r="B1897" s="83" t="s">
        <v>18466</v>
      </c>
      <c r="C1897" s="83" t="s">
        <v>16585</v>
      </c>
      <c r="D1897" s="84">
        <v>1274.3</v>
      </c>
    </row>
    <row r="1898" spans="1:4" ht="13.5" x14ac:dyDescent="0.25">
      <c r="A1898" s="83">
        <v>41454</v>
      </c>
      <c r="B1898" s="83" t="s">
        <v>18467</v>
      </c>
      <c r="C1898" s="83" t="s">
        <v>16585</v>
      </c>
      <c r="D1898" s="84">
        <v>875.57</v>
      </c>
    </row>
    <row r="1899" spans="1:4" ht="13.5" x14ac:dyDescent="0.25">
      <c r="A1899" s="83">
        <v>41498</v>
      </c>
      <c r="B1899" s="83" t="s">
        <v>18468</v>
      </c>
      <c r="C1899" s="83" t="s">
        <v>182</v>
      </c>
      <c r="D1899" s="84">
        <v>1058.51</v>
      </c>
    </row>
    <row r="1900" spans="1:4" ht="13.5" x14ac:dyDescent="0.25">
      <c r="A1900" s="83">
        <v>41531</v>
      </c>
      <c r="B1900" s="83" t="s">
        <v>18469</v>
      </c>
      <c r="C1900" s="83" t="s">
        <v>182</v>
      </c>
      <c r="D1900" s="84">
        <v>807.59</v>
      </c>
    </row>
    <row r="1901" spans="1:4" ht="13.5" x14ac:dyDescent="0.25">
      <c r="A1901" s="83">
        <v>41557</v>
      </c>
      <c r="B1901" s="83" t="s">
        <v>18470</v>
      </c>
      <c r="C1901" s="83" t="s">
        <v>199</v>
      </c>
      <c r="D1901" s="84">
        <v>227.71</v>
      </c>
    </row>
    <row r="1902" spans="1:4" ht="13.5" x14ac:dyDescent="0.25">
      <c r="A1902" s="83">
        <v>41506</v>
      </c>
      <c r="B1902" s="83" t="s">
        <v>18471</v>
      </c>
      <c r="C1902" s="83" t="s">
        <v>182</v>
      </c>
      <c r="D1902" s="84">
        <v>69.25</v>
      </c>
    </row>
    <row r="1903" spans="1:4" ht="13.5" x14ac:dyDescent="0.25">
      <c r="A1903" s="83">
        <v>41505</v>
      </c>
      <c r="B1903" s="83" t="s">
        <v>18472</v>
      </c>
      <c r="C1903" s="83" t="s">
        <v>182</v>
      </c>
      <c r="D1903" s="84">
        <v>138.41999999999999</v>
      </c>
    </row>
    <row r="1904" spans="1:4" ht="13.5" x14ac:dyDescent="0.25">
      <c r="A1904" s="83">
        <v>41528</v>
      </c>
      <c r="B1904" s="83" t="s">
        <v>18473</v>
      </c>
      <c r="C1904" s="83" t="s">
        <v>182</v>
      </c>
      <c r="D1904" s="84">
        <v>377.56</v>
      </c>
    </row>
    <row r="1905" spans="1:4" ht="13.5" x14ac:dyDescent="0.25">
      <c r="A1905" s="83">
        <v>41546</v>
      </c>
      <c r="B1905" s="83" t="s">
        <v>18474</v>
      </c>
      <c r="C1905" s="83" t="s">
        <v>577</v>
      </c>
      <c r="D1905" s="84">
        <v>369.02</v>
      </c>
    </row>
    <row r="1906" spans="1:4" ht="13.5" x14ac:dyDescent="0.25">
      <c r="A1906" s="83">
        <v>41545</v>
      </c>
      <c r="B1906" s="83" t="s">
        <v>18475</v>
      </c>
      <c r="C1906" s="83" t="s">
        <v>577</v>
      </c>
      <c r="D1906" s="84">
        <v>310.47000000000003</v>
      </c>
    </row>
    <row r="1907" spans="1:4" ht="13.5" x14ac:dyDescent="0.25">
      <c r="A1907" s="83">
        <v>41547</v>
      </c>
      <c r="B1907" s="83" t="s">
        <v>18476</v>
      </c>
      <c r="C1907" s="83" t="s">
        <v>577</v>
      </c>
      <c r="D1907" s="84">
        <v>301.01</v>
      </c>
    </row>
    <row r="1908" spans="1:4" ht="13.5" x14ac:dyDescent="0.25">
      <c r="A1908" s="83">
        <v>41497</v>
      </c>
      <c r="B1908" s="83" t="s">
        <v>18477</v>
      </c>
      <c r="C1908" s="83" t="s">
        <v>16558</v>
      </c>
      <c r="D1908" s="84">
        <v>4655.21</v>
      </c>
    </row>
    <row r="1909" spans="1:4" ht="13.5" x14ac:dyDescent="0.25">
      <c r="A1909" s="83">
        <v>41495</v>
      </c>
      <c r="B1909" s="83" t="s">
        <v>18478</v>
      </c>
      <c r="C1909" s="83" t="s">
        <v>16558</v>
      </c>
      <c r="D1909" s="84">
        <v>1152.33</v>
      </c>
    </row>
    <row r="1910" spans="1:4" ht="13.5" x14ac:dyDescent="0.25">
      <c r="A1910" s="83">
        <v>41496</v>
      </c>
      <c r="B1910" s="83" t="s">
        <v>18479</v>
      </c>
      <c r="C1910" s="83" t="s">
        <v>16558</v>
      </c>
      <c r="D1910" s="84">
        <v>1726.48</v>
      </c>
    </row>
    <row r="1911" spans="1:4" ht="13.5" x14ac:dyDescent="0.25">
      <c r="A1911" s="83">
        <v>41544</v>
      </c>
      <c r="B1911" s="83" t="s">
        <v>18480</v>
      </c>
      <c r="C1911" s="83" t="s">
        <v>577</v>
      </c>
      <c r="D1911" s="84">
        <v>599.66</v>
      </c>
    </row>
    <row r="1912" spans="1:4" ht="13.5" x14ac:dyDescent="0.25">
      <c r="A1912" s="83">
        <v>41500</v>
      </c>
      <c r="B1912" s="83" t="s">
        <v>18481</v>
      </c>
      <c r="C1912" s="83" t="s">
        <v>182</v>
      </c>
      <c r="D1912" s="84">
        <v>332.18</v>
      </c>
    </row>
    <row r="1913" spans="1:4" ht="13.5" x14ac:dyDescent="0.25">
      <c r="A1913" s="83">
        <v>41501</v>
      </c>
      <c r="B1913" s="83" t="s">
        <v>18482</v>
      </c>
      <c r="C1913" s="83" t="s">
        <v>199</v>
      </c>
      <c r="D1913" s="84">
        <v>58.68</v>
      </c>
    </row>
    <row r="1914" spans="1:4" ht="13.5" x14ac:dyDescent="0.25">
      <c r="A1914" s="83">
        <v>41499</v>
      </c>
      <c r="B1914" s="83" t="s">
        <v>18483</v>
      </c>
      <c r="C1914" s="83" t="s">
        <v>199</v>
      </c>
      <c r="D1914" s="84">
        <v>429.91</v>
      </c>
    </row>
    <row r="1915" spans="1:4" ht="13.5" x14ac:dyDescent="0.25">
      <c r="A1915" s="83">
        <v>41503</v>
      </c>
      <c r="B1915" s="83" t="s">
        <v>18484</v>
      </c>
      <c r="C1915" s="83" t="s">
        <v>199</v>
      </c>
      <c r="D1915" s="84">
        <v>802.52</v>
      </c>
    </row>
    <row r="1916" spans="1:4" ht="13.5" x14ac:dyDescent="0.25">
      <c r="A1916" s="83">
        <v>41530</v>
      </c>
      <c r="B1916" s="83" t="s">
        <v>18485</v>
      </c>
      <c r="C1916" s="83" t="s">
        <v>182</v>
      </c>
      <c r="D1916" s="84">
        <v>621.15</v>
      </c>
    </row>
    <row r="1917" spans="1:4" ht="13.5" x14ac:dyDescent="0.25">
      <c r="A1917" s="83">
        <v>41527</v>
      </c>
      <c r="B1917" s="83" t="s">
        <v>18486</v>
      </c>
      <c r="C1917" s="83" t="s">
        <v>16558</v>
      </c>
      <c r="D1917" s="84">
        <v>3913.93</v>
      </c>
    </row>
    <row r="1918" spans="1:4" ht="13.5" x14ac:dyDescent="0.25">
      <c r="A1918" s="83">
        <v>41529</v>
      </c>
      <c r="B1918" s="83" t="s">
        <v>18487</v>
      </c>
      <c r="C1918" s="83" t="s">
        <v>16558</v>
      </c>
      <c r="D1918" s="84">
        <v>37676.129999999997</v>
      </c>
    </row>
    <row r="1919" spans="1:4" ht="13.5" x14ac:dyDescent="0.25">
      <c r="A1919" s="83">
        <v>41555</v>
      </c>
      <c r="B1919" s="83" t="s">
        <v>18488</v>
      </c>
      <c r="C1919" s="83" t="s">
        <v>16558</v>
      </c>
      <c r="D1919" s="84">
        <v>8390.19</v>
      </c>
    </row>
    <row r="1920" spans="1:4" ht="13.5" x14ac:dyDescent="0.25">
      <c r="A1920" s="83">
        <v>100883</v>
      </c>
      <c r="B1920" s="83" t="s">
        <v>18489</v>
      </c>
      <c r="C1920" s="83" t="s">
        <v>199</v>
      </c>
      <c r="D1920" s="84">
        <v>342.11</v>
      </c>
    </row>
    <row r="1921" spans="1:4" ht="13.5" x14ac:dyDescent="0.25">
      <c r="A1921" s="83">
        <v>100882</v>
      </c>
      <c r="B1921" s="83" t="s">
        <v>18490</v>
      </c>
      <c r="C1921" s="83" t="s">
        <v>199</v>
      </c>
      <c r="D1921" s="84">
        <v>256.33</v>
      </c>
    </row>
    <row r="1922" spans="1:4" ht="13.5" x14ac:dyDescent="0.25">
      <c r="A1922" s="83">
        <v>100390</v>
      </c>
      <c r="B1922" s="83" t="s">
        <v>18491</v>
      </c>
      <c r="C1922" s="83" t="s">
        <v>16835</v>
      </c>
      <c r="D1922" s="84">
        <v>0</v>
      </c>
    </row>
    <row r="1923" spans="1:4" ht="13.5" x14ac:dyDescent="0.25">
      <c r="A1923" s="83"/>
      <c r="B1923" s="83"/>
      <c r="C1923" s="83"/>
      <c r="D1923" s="84"/>
    </row>
    <row r="1924" spans="1:4" ht="13.5" x14ac:dyDescent="0.25">
      <c r="A1924" s="83">
        <v>20039</v>
      </c>
      <c r="B1924" s="83" t="s">
        <v>18492</v>
      </c>
      <c r="C1924" s="83" t="s">
        <v>577</v>
      </c>
      <c r="D1924" s="84">
        <v>14.34</v>
      </c>
    </row>
    <row r="1925" spans="1:4" ht="13.5" x14ac:dyDescent="0.25">
      <c r="A1925" s="83">
        <v>20050</v>
      </c>
      <c r="B1925" s="83" t="s">
        <v>18493</v>
      </c>
      <c r="C1925" s="83" t="s">
        <v>577</v>
      </c>
      <c r="D1925" s="84">
        <v>14.34</v>
      </c>
    </row>
    <row r="1926" spans="1:4" ht="13.5" x14ac:dyDescent="0.25">
      <c r="A1926" s="83">
        <v>20151</v>
      </c>
      <c r="B1926" s="83" t="s">
        <v>18494</v>
      </c>
      <c r="C1926" s="83" t="s">
        <v>577</v>
      </c>
      <c r="D1926" s="84">
        <v>14.34</v>
      </c>
    </row>
    <row r="1927" spans="1:4" ht="13.5" x14ac:dyDescent="0.25">
      <c r="A1927" s="83">
        <v>20061</v>
      </c>
      <c r="B1927" s="83" t="s">
        <v>18495</v>
      </c>
      <c r="C1927" s="83" t="s">
        <v>577</v>
      </c>
      <c r="D1927" s="84">
        <v>14.34</v>
      </c>
    </row>
    <row r="1928" spans="1:4" ht="13.5" x14ac:dyDescent="0.25">
      <c r="A1928" s="83">
        <v>20072</v>
      </c>
      <c r="B1928" s="83" t="s">
        <v>18496</v>
      </c>
      <c r="C1928" s="83" t="s">
        <v>577</v>
      </c>
      <c r="D1928" s="84">
        <v>14.34</v>
      </c>
    </row>
    <row r="1929" spans="1:4" ht="13.5" x14ac:dyDescent="0.25">
      <c r="A1929" s="83">
        <v>20083</v>
      </c>
      <c r="B1929" s="83" t="s">
        <v>18497</v>
      </c>
      <c r="C1929" s="83" t="s">
        <v>577</v>
      </c>
      <c r="D1929" s="84">
        <v>14.34</v>
      </c>
    </row>
    <row r="1930" spans="1:4" ht="13.5" x14ac:dyDescent="0.25">
      <c r="A1930" s="83">
        <v>20094</v>
      </c>
      <c r="B1930" s="83" t="s">
        <v>18498</v>
      </c>
      <c r="C1930" s="83" t="s">
        <v>577</v>
      </c>
      <c r="D1930" s="84">
        <v>23.43</v>
      </c>
    </row>
    <row r="1931" spans="1:4" ht="13.5" x14ac:dyDescent="0.25">
      <c r="A1931" s="83">
        <v>20012</v>
      </c>
      <c r="B1931" s="83" t="s">
        <v>18499</v>
      </c>
      <c r="C1931" s="83" t="s">
        <v>577</v>
      </c>
      <c r="D1931" s="84">
        <v>23.43</v>
      </c>
    </row>
    <row r="1932" spans="1:4" ht="13.5" x14ac:dyDescent="0.25">
      <c r="A1932" s="83">
        <v>20020</v>
      </c>
      <c r="B1932" s="83" t="s">
        <v>18500</v>
      </c>
      <c r="C1932" s="83" t="s">
        <v>577</v>
      </c>
      <c r="D1932" s="84">
        <v>17.61</v>
      </c>
    </row>
    <row r="1933" spans="1:4" ht="13.5" x14ac:dyDescent="0.25">
      <c r="A1933" s="83">
        <v>20022</v>
      </c>
      <c r="B1933" s="83" t="s">
        <v>18501</v>
      </c>
      <c r="C1933" s="83" t="s">
        <v>577</v>
      </c>
      <c r="D1933" s="84">
        <v>14.34</v>
      </c>
    </row>
    <row r="1934" spans="1:4" ht="13.5" x14ac:dyDescent="0.25">
      <c r="A1934" s="83">
        <v>20027</v>
      </c>
      <c r="B1934" s="83" t="s">
        <v>18502</v>
      </c>
      <c r="C1934" s="83" t="s">
        <v>577</v>
      </c>
      <c r="D1934" s="84">
        <v>14.34</v>
      </c>
    </row>
    <row r="1935" spans="1:4" ht="13.5" x14ac:dyDescent="0.25">
      <c r="A1935" s="83">
        <v>20033</v>
      </c>
      <c r="B1935" s="83" t="s">
        <v>18503</v>
      </c>
      <c r="C1935" s="83" t="s">
        <v>577</v>
      </c>
      <c r="D1935" s="84">
        <v>27.83</v>
      </c>
    </row>
    <row r="1936" spans="1:4" ht="13.5" x14ac:dyDescent="0.25">
      <c r="A1936" s="83">
        <v>20034</v>
      </c>
      <c r="B1936" s="83" t="s">
        <v>18504</v>
      </c>
      <c r="C1936" s="83" t="s">
        <v>577</v>
      </c>
      <c r="D1936" s="84">
        <v>27.83</v>
      </c>
    </row>
    <row r="1937" spans="1:4" ht="13.5" x14ac:dyDescent="0.25">
      <c r="A1937" s="83">
        <v>20035</v>
      </c>
      <c r="B1937" s="83" t="s">
        <v>18505</v>
      </c>
      <c r="C1937" s="83" t="s">
        <v>577</v>
      </c>
      <c r="D1937" s="84">
        <v>17.61</v>
      </c>
    </row>
    <row r="1938" spans="1:4" ht="13.5" x14ac:dyDescent="0.25">
      <c r="A1938" s="83">
        <v>20037</v>
      </c>
      <c r="B1938" s="83" t="s">
        <v>18506</v>
      </c>
      <c r="C1938" s="83" t="s">
        <v>577</v>
      </c>
      <c r="D1938" s="84">
        <v>33.369999999999997</v>
      </c>
    </row>
    <row r="1939" spans="1:4" ht="13.5" x14ac:dyDescent="0.25">
      <c r="A1939" s="83">
        <v>20038</v>
      </c>
      <c r="B1939" s="83" t="s">
        <v>18507</v>
      </c>
      <c r="C1939" s="83" t="s">
        <v>577</v>
      </c>
      <c r="D1939" s="84">
        <v>17.61</v>
      </c>
    </row>
    <row r="1940" spans="1:4" ht="13.5" x14ac:dyDescent="0.25">
      <c r="A1940" s="83">
        <v>20040</v>
      </c>
      <c r="B1940" s="83" t="s">
        <v>18508</v>
      </c>
      <c r="C1940" s="83" t="s">
        <v>577</v>
      </c>
      <c r="D1940" s="84">
        <v>23.43</v>
      </c>
    </row>
    <row r="1941" spans="1:4" ht="13.5" x14ac:dyDescent="0.25">
      <c r="A1941" s="83">
        <v>20041</v>
      </c>
      <c r="B1941" s="83" t="s">
        <v>18509</v>
      </c>
      <c r="C1941" s="83" t="s">
        <v>577</v>
      </c>
      <c r="D1941" s="84">
        <v>17.61</v>
      </c>
    </row>
    <row r="1942" spans="1:4" ht="13.5" x14ac:dyDescent="0.25">
      <c r="A1942" s="83">
        <v>20042</v>
      </c>
      <c r="B1942" s="83" t="s">
        <v>18510</v>
      </c>
      <c r="C1942" s="83" t="s">
        <v>577</v>
      </c>
      <c r="D1942" s="84">
        <v>17.61</v>
      </c>
    </row>
    <row r="1943" spans="1:4" ht="13.5" x14ac:dyDescent="0.25">
      <c r="A1943" s="83">
        <v>20056</v>
      </c>
      <c r="B1943" s="83" t="s">
        <v>18511</v>
      </c>
      <c r="C1943" s="83" t="s">
        <v>577</v>
      </c>
      <c r="D1943" s="84">
        <v>17.61</v>
      </c>
    </row>
    <row r="1944" spans="1:4" ht="13.5" x14ac:dyDescent="0.25">
      <c r="A1944" s="83">
        <v>20057</v>
      </c>
      <c r="B1944" s="83" t="s">
        <v>18512</v>
      </c>
      <c r="C1944" s="83" t="s">
        <v>577</v>
      </c>
      <c r="D1944" s="84">
        <v>33.369999999999997</v>
      </c>
    </row>
    <row r="1945" spans="1:4" ht="13.5" x14ac:dyDescent="0.25">
      <c r="A1945" s="83">
        <v>20058</v>
      </c>
      <c r="B1945" s="83" t="s">
        <v>18513</v>
      </c>
      <c r="C1945" s="83" t="s">
        <v>577</v>
      </c>
      <c r="D1945" s="84">
        <v>33.369999999999997</v>
      </c>
    </row>
    <row r="1946" spans="1:4" ht="13.5" x14ac:dyDescent="0.25">
      <c r="A1946" s="83">
        <v>20059</v>
      </c>
      <c r="B1946" s="83" t="s">
        <v>18514</v>
      </c>
      <c r="C1946" s="83" t="s">
        <v>577</v>
      </c>
      <c r="D1946" s="84">
        <v>32.1</v>
      </c>
    </row>
    <row r="1947" spans="1:4" ht="13.5" x14ac:dyDescent="0.25">
      <c r="A1947" s="83">
        <v>20060</v>
      </c>
      <c r="B1947" s="83" t="s">
        <v>18515</v>
      </c>
      <c r="C1947" s="83" t="s">
        <v>577</v>
      </c>
      <c r="D1947" s="84">
        <v>32.1</v>
      </c>
    </row>
    <row r="1948" spans="1:4" ht="13.5" x14ac:dyDescent="0.25">
      <c r="A1948" s="83">
        <v>20065</v>
      </c>
      <c r="B1948" s="83" t="s">
        <v>18516</v>
      </c>
      <c r="C1948" s="83" t="s">
        <v>577</v>
      </c>
      <c r="D1948" s="84">
        <v>32.1</v>
      </c>
    </row>
    <row r="1949" spans="1:4" ht="13.5" x14ac:dyDescent="0.25">
      <c r="A1949" s="83">
        <v>20064</v>
      </c>
      <c r="B1949" s="83" t="s">
        <v>18517</v>
      </c>
      <c r="C1949" s="83" t="s">
        <v>577</v>
      </c>
      <c r="D1949" s="84">
        <v>32.1</v>
      </c>
    </row>
    <row r="1950" spans="1:4" ht="13.5" x14ac:dyDescent="0.25">
      <c r="A1950" s="83">
        <v>20063</v>
      </c>
      <c r="B1950" s="83" t="s">
        <v>18518</v>
      </c>
      <c r="C1950" s="83" t="s">
        <v>577</v>
      </c>
      <c r="D1950" s="84">
        <v>32.1</v>
      </c>
    </row>
    <row r="1951" spans="1:4" ht="13.5" x14ac:dyDescent="0.25">
      <c r="A1951" s="83">
        <v>20066</v>
      </c>
      <c r="B1951" s="83" t="s">
        <v>18519</v>
      </c>
      <c r="C1951" s="83" t="s">
        <v>577</v>
      </c>
      <c r="D1951" s="84">
        <v>33.369999999999997</v>
      </c>
    </row>
    <row r="1952" spans="1:4" ht="13.5" x14ac:dyDescent="0.25">
      <c r="A1952" s="83">
        <v>20067</v>
      </c>
      <c r="B1952" s="83" t="s">
        <v>18520</v>
      </c>
      <c r="C1952" s="83" t="s">
        <v>577</v>
      </c>
      <c r="D1952" s="84">
        <v>33.369999999999997</v>
      </c>
    </row>
    <row r="1953" spans="1:4" ht="13.5" x14ac:dyDescent="0.25">
      <c r="A1953" s="83">
        <v>20068</v>
      </c>
      <c r="B1953" s="83" t="s">
        <v>18521</v>
      </c>
      <c r="C1953" s="83" t="s">
        <v>577</v>
      </c>
      <c r="D1953" s="84">
        <v>33.369999999999997</v>
      </c>
    </row>
    <row r="1954" spans="1:4" ht="13.5" x14ac:dyDescent="0.25">
      <c r="A1954" s="83">
        <v>99301</v>
      </c>
      <c r="B1954" s="83" t="s">
        <v>18522</v>
      </c>
      <c r="C1954" s="83" t="s">
        <v>577</v>
      </c>
      <c r="D1954" s="84">
        <v>32.1</v>
      </c>
    </row>
    <row r="1955" spans="1:4" ht="13.5" x14ac:dyDescent="0.25">
      <c r="A1955" s="83">
        <v>20062</v>
      </c>
      <c r="B1955" s="83" t="s">
        <v>18523</v>
      </c>
      <c r="C1955" s="83" t="s">
        <v>577</v>
      </c>
      <c r="D1955" s="84">
        <v>32.1</v>
      </c>
    </row>
    <row r="1956" spans="1:4" ht="13.5" x14ac:dyDescent="0.25">
      <c r="A1956" s="83">
        <v>20081</v>
      </c>
      <c r="B1956" s="83" t="s">
        <v>18524</v>
      </c>
      <c r="C1956" s="83" t="s">
        <v>577</v>
      </c>
      <c r="D1956" s="84">
        <v>23.43</v>
      </c>
    </row>
    <row r="1957" spans="1:4" ht="13.5" x14ac:dyDescent="0.25">
      <c r="A1957" s="83">
        <v>20087</v>
      </c>
      <c r="B1957" s="83" t="s">
        <v>18525</v>
      </c>
      <c r="C1957" s="83" t="s">
        <v>577</v>
      </c>
      <c r="D1957" s="84">
        <v>32.1</v>
      </c>
    </row>
    <row r="1958" spans="1:4" ht="13.5" x14ac:dyDescent="0.25">
      <c r="A1958" s="83">
        <v>20088</v>
      </c>
      <c r="B1958" s="83" t="s">
        <v>18526</v>
      </c>
      <c r="C1958" s="83" t="s">
        <v>577</v>
      </c>
      <c r="D1958" s="84">
        <v>17.61</v>
      </c>
    </row>
    <row r="1959" spans="1:4" ht="13.5" x14ac:dyDescent="0.25">
      <c r="A1959" s="83">
        <v>20157</v>
      </c>
      <c r="B1959" s="83" t="s">
        <v>18527</v>
      </c>
      <c r="C1959" s="83" t="s">
        <v>577</v>
      </c>
      <c r="D1959" s="84">
        <v>71.010000000000005</v>
      </c>
    </row>
    <row r="1960" spans="1:4" ht="13.5" x14ac:dyDescent="0.25">
      <c r="A1960" s="83">
        <v>20092</v>
      </c>
      <c r="B1960" s="83" t="s">
        <v>18528</v>
      </c>
      <c r="C1960" s="83" t="s">
        <v>577</v>
      </c>
      <c r="D1960" s="84">
        <v>17.61</v>
      </c>
    </row>
    <row r="1961" spans="1:4" ht="13.5" x14ac:dyDescent="0.25">
      <c r="A1961" s="83">
        <v>20093</v>
      </c>
      <c r="B1961" s="83" t="s">
        <v>18529</v>
      </c>
      <c r="C1961" s="83" t="s">
        <v>577</v>
      </c>
      <c r="D1961" s="84">
        <v>17.61</v>
      </c>
    </row>
    <row r="1962" spans="1:4" ht="13.5" x14ac:dyDescent="0.25">
      <c r="A1962" s="83">
        <v>20095</v>
      </c>
      <c r="B1962" s="83" t="s">
        <v>18530</v>
      </c>
      <c r="C1962" s="83" t="s">
        <v>577</v>
      </c>
      <c r="D1962" s="84">
        <v>17.61</v>
      </c>
    </row>
    <row r="1963" spans="1:4" ht="13.5" x14ac:dyDescent="0.25">
      <c r="A1963" s="83">
        <v>20096</v>
      </c>
      <c r="B1963" s="83" t="s">
        <v>18531</v>
      </c>
      <c r="C1963" s="83" t="s">
        <v>577</v>
      </c>
      <c r="D1963" s="84">
        <v>27.83</v>
      </c>
    </row>
    <row r="1964" spans="1:4" ht="13.5" x14ac:dyDescent="0.25">
      <c r="A1964" s="83">
        <v>20097</v>
      </c>
      <c r="B1964" s="83" t="s">
        <v>18532</v>
      </c>
      <c r="C1964" s="83" t="s">
        <v>577</v>
      </c>
      <c r="D1964" s="84">
        <v>28.4</v>
      </c>
    </row>
    <row r="1965" spans="1:4" ht="13.5" x14ac:dyDescent="0.25">
      <c r="A1965" s="83">
        <v>20099</v>
      </c>
      <c r="B1965" s="83" t="s">
        <v>18533</v>
      </c>
      <c r="C1965" s="83" t="s">
        <v>577</v>
      </c>
      <c r="D1965" s="84">
        <v>23.43</v>
      </c>
    </row>
    <row r="1966" spans="1:4" ht="13.5" x14ac:dyDescent="0.25">
      <c r="A1966" s="83">
        <v>20100</v>
      </c>
      <c r="B1966" s="83" t="s">
        <v>18534</v>
      </c>
      <c r="C1966" s="83" t="s">
        <v>577</v>
      </c>
      <c r="D1966" s="84">
        <v>23.43</v>
      </c>
    </row>
    <row r="1967" spans="1:4" ht="13.5" x14ac:dyDescent="0.25">
      <c r="A1967" s="83">
        <v>20101</v>
      </c>
      <c r="B1967" s="83" t="s">
        <v>18535</v>
      </c>
      <c r="C1967" s="83" t="s">
        <v>577</v>
      </c>
      <c r="D1967" s="84">
        <v>22.01</v>
      </c>
    </row>
    <row r="1968" spans="1:4" ht="13.5" x14ac:dyDescent="0.25">
      <c r="A1968" s="83">
        <v>20102</v>
      </c>
      <c r="B1968" s="83" t="s">
        <v>18536</v>
      </c>
      <c r="C1968" s="83" t="s">
        <v>577</v>
      </c>
      <c r="D1968" s="84">
        <v>27.83</v>
      </c>
    </row>
    <row r="1969" spans="1:4" ht="13.5" x14ac:dyDescent="0.25">
      <c r="A1969" s="83">
        <v>20103</v>
      </c>
      <c r="B1969" s="83" t="s">
        <v>18537</v>
      </c>
      <c r="C1969" s="83" t="s">
        <v>577</v>
      </c>
      <c r="D1969" s="84">
        <v>22.01</v>
      </c>
    </row>
    <row r="1970" spans="1:4" ht="13.5" x14ac:dyDescent="0.25">
      <c r="A1970" s="83">
        <v>20104</v>
      </c>
      <c r="B1970" s="83" t="s">
        <v>18538</v>
      </c>
      <c r="C1970" s="83" t="s">
        <v>577</v>
      </c>
      <c r="D1970" s="84">
        <v>27.83</v>
      </c>
    </row>
    <row r="1971" spans="1:4" ht="13.5" x14ac:dyDescent="0.25">
      <c r="A1971" s="83">
        <v>20173</v>
      </c>
      <c r="B1971" s="83" t="s">
        <v>18539</v>
      </c>
      <c r="C1971" s="83" t="s">
        <v>577</v>
      </c>
      <c r="D1971" s="84">
        <v>17.61</v>
      </c>
    </row>
    <row r="1972" spans="1:4" ht="13.5" x14ac:dyDescent="0.25">
      <c r="A1972" s="83">
        <v>20106</v>
      </c>
      <c r="B1972" s="83" t="s">
        <v>18540</v>
      </c>
      <c r="C1972" s="83" t="s">
        <v>577</v>
      </c>
      <c r="D1972" s="84">
        <v>27.83</v>
      </c>
    </row>
    <row r="1973" spans="1:4" ht="13.5" x14ac:dyDescent="0.25">
      <c r="A1973" s="83">
        <v>20107</v>
      </c>
      <c r="B1973" s="83" t="s">
        <v>18541</v>
      </c>
      <c r="C1973" s="83" t="s">
        <v>577</v>
      </c>
      <c r="D1973" s="84">
        <v>14.48</v>
      </c>
    </row>
    <row r="1974" spans="1:4" ht="13.5" x14ac:dyDescent="0.25">
      <c r="A1974" s="83">
        <v>20108</v>
      </c>
      <c r="B1974" s="83" t="s">
        <v>18542</v>
      </c>
      <c r="C1974" s="83" t="s">
        <v>577</v>
      </c>
      <c r="D1974" s="84">
        <v>22.01</v>
      </c>
    </row>
    <row r="1975" spans="1:4" ht="13.5" x14ac:dyDescent="0.25">
      <c r="A1975" s="83">
        <v>20109</v>
      </c>
      <c r="B1975" s="83" t="s">
        <v>18543</v>
      </c>
      <c r="C1975" s="83" t="s">
        <v>577</v>
      </c>
      <c r="D1975" s="84">
        <v>17.61</v>
      </c>
    </row>
    <row r="1976" spans="1:4" ht="13.5" x14ac:dyDescent="0.25">
      <c r="A1976" s="83">
        <v>20110</v>
      </c>
      <c r="B1976" s="83" t="s">
        <v>18544</v>
      </c>
      <c r="C1976" s="83" t="s">
        <v>577</v>
      </c>
      <c r="D1976" s="84">
        <v>23.43</v>
      </c>
    </row>
    <row r="1977" spans="1:4" ht="13.5" x14ac:dyDescent="0.25">
      <c r="A1977" s="83">
        <v>20111</v>
      </c>
      <c r="B1977" s="83" t="s">
        <v>18545</v>
      </c>
      <c r="C1977" s="83" t="s">
        <v>577</v>
      </c>
      <c r="D1977" s="84">
        <v>17.61</v>
      </c>
    </row>
    <row r="1978" spans="1:4" ht="13.5" x14ac:dyDescent="0.25">
      <c r="A1978" s="83">
        <v>20112</v>
      </c>
      <c r="B1978" s="83" t="s">
        <v>18546</v>
      </c>
      <c r="C1978" s="83" t="s">
        <v>577</v>
      </c>
      <c r="D1978" s="84">
        <v>17.61</v>
      </c>
    </row>
    <row r="1979" spans="1:4" ht="13.5" x14ac:dyDescent="0.25">
      <c r="A1979" s="83">
        <v>20156</v>
      </c>
      <c r="B1979" s="83" t="s">
        <v>18547</v>
      </c>
      <c r="C1979" s="83" t="s">
        <v>577</v>
      </c>
      <c r="D1979" s="84">
        <v>17.61</v>
      </c>
    </row>
    <row r="1980" spans="1:4" ht="13.5" x14ac:dyDescent="0.25">
      <c r="A1980" s="83">
        <v>20115</v>
      </c>
      <c r="B1980" s="83" t="s">
        <v>18548</v>
      </c>
      <c r="C1980" s="83" t="s">
        <v>577</v>
      </c>
      <c r="D1980" s="84">
        <v>23.43</v>
      </c>
    </row>
    <row r="1981" spans="1:4" ht="13.5" x14ac:dyDescent="0.25">
      <c r="A1981" s="83">
        <v>20002</v>
      </c>
      <c r="B1981" s="83" t="s">
        <v>18549</v>
      </c>
      <c r="C1981" s="83" t="s">
        <v>577</v>
      </c>
      <c r="D1981" s="84">
        <v>14.2</v>
      </c>
    </row>
    <row r="1982" spans="1:4" ht="13.5" x14ac:dyDescent="0.25">
      <c r="A1982" s="83">
        <v>20003</v>
      </c>
      <c r="B1982" s="83" t="s">
        <v>18550</v>
      </c>
      <c r="C1982" s="83" t="s">
        <v>577</v>
      </c>
      <c r="D1982" s="84">
        <v>14.2</v>
      </c>
    </row>
    <row r="1983" spans="1:4" ht="13.5" x14ac:dyDescent="0.25">
      <c r="A1983" s="83">
        <v>20004</v>
      </c>
      <c r="B1983" s="83" t="s">
        <v>18551</v>
      </c>
      <c r="C1983" s="83" t="s">
        <v>577</v>
      </c>
      <c r="D1983" s="84">
        <v>14.2</v>
      </c>
    </row>
    <row r="1984" spans="1:4" ht="13.5" x14ac:dyDescent="0.25">
      <c r="A1984" s="83">
        <v>20005</v>
      </c>
      <c r="B1984" s="83" t="s">
        <v>18552</v>
      </c>
      <c r="C1984" s="83" t="s">
        <v>577</v>
      </c>
      <c r="D1984" s="84">
        <v>27.83</v>
      </c>
    </row>
    <row r="1985" spans="1:4" ht="13.5" x14ac:dyDescent="0.25">
      <c r="A1985" s="83">
        <v>20006</v>
      </c>
      <c r="B1985" s="83" t="s">
        <v>18553</v>
      </c>
      <c r="C1985" s="83" t="s">
        <v>577</v>
      </c>
      <c r="D1985" s="84">
        <v>27.83</v>
      </c>
    </row>
    <row r="1986" spans="1:4" ht="13.5" x14ac:dyDescent="0.25">
      <c r="A1986" s="83">
        <v>20117</v>
      </c>
      <c r="B1986" s="83" t="s">
        <v>18554</v>
      </c>
      <c r="C1986" s="83" t="s">
        <v>577</v>
      </c>
      <c r="D1986" s="84">
        <v>73</v>
      </c>
    </row>
    <row r="1987" spans="1:4" ht="13.5" x14ac:dyDescent="0.25">
      <c r="A1987" s="83">
        <v>20017</v>
      </c>
      <c r="B1987" s="83" t="s">
        <v>18555</v>
      </c>
      <c r="C1987" s="83" t="s">
        <v>577</v>
      </c>
      <c r="D1987" s="84">
        <v>23.43</v>
      </c>
    </row>
    <row r="1988" spans="1:4" ht="13.5" x14ac:dyDescent="0.25">
      <c r="A1988" s="83">
        <v>20018</v>
      </c>
      <c r="B1988" s="83" t="s">
        <v>18556</v>
      </c>
      <c r="C1988" s="83" t="s">
        <v>577</v>
      </c>
      <c r="D1988" s="84">
        <v>23.43</v>
      </c>
    </row>
    <row r="1989" spans="1:4" ht="13.5" x14ac:dyDescent="0.25">
      <c r="A1989" s="83">
        <v>20019</v>
      </c>
      <c r="B1989" s="83" t="s">
        <v>18557</v>
      </c>
      <c r="C1989" s="83" t="s">
        <v>577</v>
      </c>
      <c r="D1989" s="84">
        <v>14.2</v>
      </c>
    </row>
    <row r="1990" spans="1:4" ht="13.5" x14ac:dyDescent="0.25">
      <c r="A1990" s="83"/>
      <c r="B1990" s="83" t="s">
        <v>18558</v>
      </c>
      <c r="C1990" s="83"/>
      <c r="D1990" s="84"/>
    </row>
    <row r="1991" spans="1:4" ht="13.5" x14ac:dyDescent="0.25">
      <c r="A1991" s="83">
        <v>20028</v>
      </c>
      <c r="B1991" s="83" t="s">
        <v>18559</v>
      </c>
      <c r="C1991" s="83" t="s">
        <v>18560</v>
      </c>
      <c r="D1991" s="84">
        <v>10287.11</v>
      </c>
    </row>
    <row r="1992" spans="1:4" ht="13.5" x14ac:dyDescent="0.25">
      <c r="A1992" s="83">
        <v>20105</v>
      </c>
      <c r="B1992" s="83" t="s">
        <v>18561</v>
      </c>
      <c r="C1992" s="83" t="s">
        <v>18560</v>
      </c>
      <c r="D1992" s="84">
        <v>6138.41</v>
      </c>
    </row>
    <row r="1993" spans="1:4" ht="13.5" x14ac:dyDescent="0.25">
      <c r="A1993" s="83">
        <v>20001</v>
      </c>
      <c r="B1993" s="83" t="s">
        <v>18562</v>
      </c>
      <c r="C1993" s="83" t="s">
        <v>18560</v>
      </c>
      <c r="D1993" s="84">
        <v>14622.03</v>
      </c>
    </row>
    <row r="1994" spans="1:4" ht="13.5" x14ac:dyDescent="0.25">
      <c r="A1994" s="83">
        <v>103585</v>
      </c>
      <c r="B1994" s="83" t="s">
        <v>18563</v>
      </c>
      <c r="C1994" s="83" t="s">
        <v>18560</v>
      </c>
      <c r="D1994" s="84">
        <v>7295.08</v>
      </c>
    </row>
    <row r="1995" spans="1:4" ht="13.5" x14ac:dyDescent="0.25">
      <c r="A1995" s="83">
        <v>103584</v>
      </c>
      <c r="B1995" s="83" t="s">
        <v>18564</v>
      </c>
      <c r="C1995" s="83" t="s">
        <v>18560</v>
      </c>
      <c r="D1995" s="84">
        <v>8985.27</v>
      </c>
    </row>
    <row r="1996" spans="1:4" ht="13.5" x14ac:dyDescent="0.25">
      <c r="A1996" s="83">
        <v>20021</v>
      </c>
      <c r="B1996" s="83" t="s">
        <v>18565</v>
      </c>
      <c r="C1996" s="83" t="s">
        <v>18560</v>
      </c>
      <c r="D1996" s="84">
        <v>2897.56</v>
      </c>
    </row>
    <row r="1997" spans="1:4" ht="13.5" x14ac:dyDescent="0.25">
      <c r="A1997" s="83">
        <v>20024</v>
      </c>
      <c r="B1997" s="83" t="s">
        <v>18566</v>
      </c>
      <c r="C1997" s="83" t="s">
        <v>18560</v>
      </c>
      <c r="D1997" s="84">
        <v>8418.98</v>
      </c>
    </row>
    <row r="1998" spans="1:4" ht="13.5" x14ac:dyDescent="0.25">
      <c r="A1998" s="83">
        <v>20025</v>
      </c>
      <c r="B1998" s="83" t="s">
        <v>18567</v>
      </c>
      <c r="C1998" s="83" t="s">
        <v>18560</v>
      </c>
      <c r="D1998" s="84">
        <v>2897.56</v>
      </c>
    </row>
    <row r="1999" spans="1:4" ht="13.5" x14ac:dyDescent="0.25">
      <c r="A1999" s="83">
        <v>20026</v>
      </c>
      <c r="B1999" s="83" t="s">
        <v>18568</v>
      </c>
      <c r="C1999" s="83" t="s">
        <v>18560</v>
      </c>
      <c r="D1999" s="84">
        <v>2799.81</v>
      </c>
    </row>
    <row r="2000" spans="1:4" ht="13.5" x14ac:dyDescent="0.25">
      <c r="A2000" s="83">
        <v>100387</v>
      </c>
      <c r="B2000" s="83" t="s">
        <v>18569</v>
      </c>
      <c r="C2000" s="83" t="s">
        <v>18560</v>
      </c>
      <c r="D2000" s="84">
        <v>2397.0100000000002</v>
      </c>
    </row>
    <row r="2001" spans="1:4" ht="13.5" x14ac:dyDescent="0.25">
      <c r="A2001" s="83">
        <v>20029</v>
      </c>
      <c r="B2001" s="83" t="s">
        <v>18570</v>
      </c>
      <c r="C2001" s="83" t="s">
        <v>18560</v>
      </c>
      <c r="D2001" s="84">
        <v>2397.0100000000002</v>
      </c>
    </row>
    <row r="2002" spans="1:4" ht="13.5" x14ac:dyDescent="0.25">
      <c r="A2002" s="83">
        <v>20031</v>
      </c>
      <c r="B2002" s="83" t="s">
        <v>18571</v>
      </c>
      <c r="C2002" s="83" t="s">
        <v>18560</v>
      </c>
      <c r="D2002" s="84">
        <v>3341.46</v>
      </c>
    </row>
    <row r="2003" spans="1:4" ht="13.5" x14ac:dyDescent="0.25">
      <c r="A2003" s="83">
        <v>103587</v>
      </c>
      <c r="B2003" s="83" t="s">
        <v>18572</v>
      </c>
      <c r="C2003" s="83" t="s">
        <v>18560</v>
      </c>
      <c r="D2003" s="84">
        <v>6972.81</v>
      </c>
    </row>
    <row r="2004" spans="1:4" ht="13.5" x14ac:dyDescent="0.25">
      <c r="A2004" s="83">
        <v>20044</v>
      </c>
      <c r="B2004" s="83" t="s">
        <v>18573</v>
      </c>
      <c r="C2004" s="83" t="s">
        <v>18560</v>
      </c>
      <c r="D2004" s="84">
        <v>8715.98</v>
      </c>
    </row>
    <row r="2005" spans="1:4" ht="13.5" x14ac:dyDescent="0.25">
      <c r="A2005" s="83">
        <v>20048</v>
      </c>
      <c r="B2005" s="83" t="s">
        <v>18574</v>
      </c>
      <c r="C2005" s="83" t="s">
        <v>18560</v>
      </c>
      <c r="D2005" s="84">
        <v>5737.88</v>
      </c>
    </row>
    <row r="2006" spans="1:4" ht="13.5" x14ac:dyDescent="0.25">
      <c r="A2006" s="83">
        <v>20051</v>
      </c>
      <c r="B2006" s="83" t="s">
        <v>18575</v>
      </c>
      <c r="C2006" s="83" t="s">
        <v>18560</v>
      </c>
      <c r="D2006" s="84">
        <v>12393.71</v>
      </c>
    </row>
    <row r="2007" spans="1:4" ht="13.5" x14ac:dyDescent="0.25">
      <c r="A2007" s="83">
        <v>20052</v>
      </c>
      <c r="B2007" s="83" t="s">
        <v>18576</v>
      </c>
      <c r="C2007" s="83" t="s">
        <v>18560</v>
      </c>
      <c r="D2007" s="84">
        <v>3341.46</v>
      </c>
    </row>
    <row r="2008" spans="1:4" ht="13.5" x14ac:dyDescent="0.25">
      <c r="A2008" s="83">
        <v>20054</v>
      </c>
      <c r="B2008" s="83" t="s">
        <v>18577</v>
      </c>
      <c r="C2008" s="83" t="s">
        <v>18560</v>
      </c>
      <c r="D2008" s="84">
        <v>12132.26</v>
      </c>
    </row>
    <row r="2009" spans="1:4" ht="13.5" x14ac:dyDescent="0.25">
      <c r="A2009" s="83">
        <v>20077</v>
      </c>
      <c r="B2009" s="83" t="s">
        <v>18578</v>
      </c>
      <c r="C2009" s="83" t="s">
        <v>18560</v>
      </c>
      <c r="D2009" s="84">
        <v>17207.740000000002</v>
      </c>
    </row>
    <row r="2010" spans="1:4" ht="13.5" x14ac:dyDescent="0.25">
      <c r="A2010" s="83">
        <v>20073</v>
      </c>
      <c r="B2010" s="83" t="s">
        <v>18579</v>
      </c>
      <c r="C2010" s="83" t="s">
        <v>18560</v>
      </c>
      <c r="D2010" s="84">
        <v>31049.4</v>
      </c>
    </row>
    <row r="2011" spans="1:4" ht="13.5" x14ac:dyDescent="0.25">
      <c r="A2011" s="83">
        <v>20070</v>
      </c>
      <c r="B2011" s="83" t="s">
        <v>18580</v>
      </c>
      <c r="C2011" s="83" t="s">
        <v>18560</v>
      </c>
      <c r="D2011" s="84">
        <v>18959.8</v>
      </c>
    </row>
    <row r="2012" spans="1:4" ht="13.5" x14ac:dyDescent="0.25">
      <c r="A2012" s="83">
        <v>20069</v>
      </c>
      <c r="B2012" s="83" t="s">
        <v>18581</v>
      </c>
      <c r="C2012" s="83" t="s">
        <v>18560</v>
      </c>
      <c r="D2012" s="84">
        <v>19816.47</v>
      </c>
    </row>
    <row r="2013" spans="1:4" ht="13.5" x14ac:dyDescent="0.25">
      <c r="A2013" s="83">
        <v>20079</v>
      </c>
      <c r="B2013" s="83" t="s">
        <v>18582</v>
      </c>
      <c r="C2013" s="83" t="s">
        <v>18560</v>
      </c>
      <c r="D2013" s="84">
        <v>26076.73</v>
      </c>
    </row>
    <row r="2014" spans="1:4" ht="13.5" x14ac:dyDescent="0.25">
      <c r="A2014" s="83">
        <v>20153</v>
      </c>
      <c r="B2014" s="83" t="s">
        <v>18583</v>
      </c>
      <c r="C2014" s="83" t="s">
        <v>18560</v>
      </c>
      <c r="D2014" s="84">
        <v>27800.53</v>
      </c>
    </row>
    <row r="2015" spans="1:4" ht="13.5" x14ac:dyDescent="0.25">
      <c r="A2015" s="83">
        <v>20084</v>
      </c>
      <c r="B2015" s="83" t="s">
        <v>18584</v>
      </c>
      <c r="C2015" s="83" t="s">
        <v>18560</v>
      </c>
      <c r="D2015" s="84">
        <v>25697.43</v>
      </c>
    </row>
    <row r="2016" spans="1:4" ht="13.5" x14ac:dyDescent="0.25">
      <c r="A2016" s="83">
        <v>103588</v>
      </c>
      <c r="B2016" s="83" t="s">
        <v>18585</v>
      </c>
      <c r="C2016" s="83" t="s">
        <v>18560</v>
      </c>
      <c r="D2016" s="84">
        <v>5798.03</v>
      </c>
    </row>
    <row r="2017" spans="1:4" ht="13.5" x14ac:dyDescent="0.25">
      <c r="A2017" s="83">
        <v>20089</v>
      </c>
      <c r="B2017" s="83" t="s">
        <v>18586</v>
      </c>
      <c r="C2017" s="83" t="s">
        <v>18560</v>
      </c>
      <c r="D2017" s="84">
        <v>6225.79</v>
      </c>
    </row>
    <row r="2018" spans="1:4" ht="13.5" x14ac:dyDescent="0.25">
      <c r="A2018" s="83">
        <v>20090</v>
      </c>
      <c r="B2018" s="83" t="s">
        <v>18587</v>
      </c>
      <c r="C2018" s="83" t="s">
        <v>18560</v>
      </c>
      <c r="D2018" s="84">
        <v>3733.1</v>
      </c>
    </row>
    <row r="2019" spans="1:4" ht="13.5" x14ac:dyDescent="0.25">
      <c r="A2019" s="83">
        <v>20091</v>
      </c>
      <c r="B2019" s="83" t="s">
        <v>18588</v>
      </c>
      <c r="C2019" s="83" t="s">
        <v>18560</v>
      </c>
      <c r="D2019" s="84">
        <v>10793.5</v>
      </c>
    </row>
    <row r="2020" spans="1:4" ht="13.5" x14ac:dyDescent="0.25">
      <c r="A2020" s="83">
        <v>20098</v>
      </c>
      <c r="B2020" s="83" t="s">
        <v>18589</v>
      </c>
      <c r="C2020" s="83" t="s">
        <v>18560</v>
      </c>
      <c r="D2020" s="84">
        <v>4040.24</v>
      </c>
    </row>
    <row r="2021" spans="1:4" ht="13.5" x14ac:dyDescent="0.25">
      <c r="A2021" s="83">
        <v>103586</v>
      </c>
      <c r="B2021" s="83" t="s">
        <v>18590</v>
      </c>
      <c r="C2021" s="83" t="s">
        <v>18560</v>
      </c>
      <c r="D2021" s="84">
        <v>6448.68</v>
      </c>
    </row>
    <row r="2022" spans="1:4" ht="13.5" x14ac:dyDescent="0.25">
      <c r="A2022" s="83">
        <v>20114</v>
      </c>
      <c r="B2022" s="83" t="s">
        <v>18591</v>
      </c>
      <c r="C2022" s="83" t="s">
        <v>18560</v>
      </c>
      <c r="D2022" s="84">
        <v>4105.9799999999996</v>
      </c>
    </row>
    <row r="2023" spans="1:4" ht="13.5" x14ac:dyDescent="0.25">
      <c r="A2023" s="83">
        <v>20174</v>
      </c>
      <c r="B2023" s="83" t="s">
        <v>18592</v>
      </c>
      <c r="C2023" s="83" t="s">
        <v>18560</v>
      </c>
      <c r="D2023" s="84">
        <v>2397.0100000000002</v>
      </c>
    </row>
    <row r="2024" spans="1:4" ht="13.5" x14ac:dyDescent="0.25">
      <c r="A2024" s="83">
        <v>20007</v>
      </c>
      <c r="B2024" s="83" t="s">
        <v>18593</v>
      </c>
      <c r="C2024" s="83" t="s">
        <v>18560</v>
      </c>
      <c r="D2024" s="84">
        <v>5392.81</v>
      </c>
    </row>
    <row r="2025" spans="1:4" ht="13.5" x14ac:dyDescent="0.25">
      <c r="A2025" s="83">
        <v>20009</v>
      </c>
      <c r="B2025" s="83" t="s">
        <v>18594</v>
      </c>
      <c r="C2025" s="83" t="s">
        <v>18560</v>
      </c>
      <c r="D2025" s="84">
        <v>6757.37</v>
      </c>
    </row>
    <row r="2026" spans="1:4" ht="13.5" x14ac:dyDescent="0.25">
      <c r="A2026" s="83">
        <v>99872</v>
      </c>
      <c r="B2026" s="83" t="s">
        <v>18595</v>
      </c>
      <c r="C2026" s="83" t="s">
        <v>18560</v>
      </c>
      <c r="D2026" s="84">
        <v>8418.98</v>
      </c>
    </row>
    <row r="2027" spans="1:4" ht="13.5" x14ac:dyDescent="0.25">
      <c r="A2027" s="83">
        <v>99873</v>
      </c>
      <c r="B2027" s="83" t="s">
        <v>18596</v>
      </c>
      <c r="C2027" s="83" t="s">
        <v>18560</v>
      </c>
      <c r="D2027" s="84">
        <v>11132.52</v>
      </c>
    </row>
    <row r="2028" spans="1:4" ht="13.5" x14ac:dyDescent="0.25">
      <c r="A2028" s="83">
        <v>20008</v>
      </c>
      <c r="B2028" s="83" t="s">
        <v>18597</v>
      </c>
      <c r="C2028" s="83" t="s">
        <v>18560</v>
      </c>
      <c r="D2028" s="84">
        <v>5048.18</v>
      </c>
    </row>
    <row r="2029" spans="1:4" ht="13.5" x14ac:dyDescent="0.25">
      <c r="A2029" s="83">
        <v>99302</v>
      </c>
      <c r="B2029" s="83" t="s">
        <v>18598</v>
      </c>
      <c r="C2029" s="83" t="s">
        <v>18560</v>
      </c>
      <c r="D2029" s="84">
        <v>7384.64</v>
      </c>
    </row>
    <row r="2030" spans="1:4" ht="13.5" x14ac:dyDescent="0.25">
      <c r="A2030" s="83">
        <v>20010</v>
      </c>
      <c r="B2030" s="83" t="s">
        <v>18599</v>
      </c>
      <c r="C2030" s="83" t="s">
        <v>18560</v>
      </c>
      <c r="D2030" s="84">
        <v>5048.18</v>
      </c>
    </row>
    <row r="2031" spans="1:4" ht="13.5" x14ac:dyDescent="0.25">
      <c r="A2031" s="83">
        <v>99874</v>
      </c>
      <c r="B2031" s="83" t="s">
        <v>18600</v>
      </c>
      <c r="C2031" s="83" t="s">
        <v>18560</v>
      </c>
      <c r="D2031" s="84">
        <v>14595.78</v>
      </c>
    </row>
    <row r="2032" spans="1:4" ht="13.5" x14ac:dyDescent="0.25">
      <c r="A2032" s="83">
        <v>20014</v>
      </c>
      <c r="B2032" s="83" t="s">
        <v>18601</v>
      </c>
      <c r="C2032" s="83" t="s">
        <v>18560</v>
      </c>
      <c r="D2032" s="84">
        <v>6738.03</v>
      </c>
    </row>
    <row r="2033" spans="1:7" ht="13.5" x14ac:dyDescent="0.25">
      <c r="A2033" s="83">
        <v>20015</v>
      </c>
      <c r="B2033" s="83" t="s">
        <v>18602</v>
      </c>
      <c r="C2033" s="83" t="s">
        <v>18560</v>
      </c>
      <c r="D2033" s="84">
        <v>4040.24</v>
      </c>
    </row>
    <row r="2034" spans="1:7" ht="13.5" x14ac:dyDescent="0.25">
      <c r="A2034" s="83">
        <v>20016</v>
      </c>
      <c r="B2034" s="83" t="s">
        <v>18603</v>
      </c>
      <c r="C2034" s="83" t="s">
        <v>18560</v>
      </c>
      <c r="D2034" s="84">
        <v>11681.55</v>
      </c>
    </row>
    <row r="2035" spans="1:7" ht="13.5" x14ac:dyDescent="0.25">
      <c r="A2035" s="83">
        <v>103589</v>
      </c>
      <c r="B2035" s="83" t="s">
        <v>18604</v>
      </c>
      <c r="C2035" s="83" t="s">
        <v>18560</v>
      </c>
      <c r="D2035" s="84">
        <v>18959.8</v>
      </c>
    </row>
    <row r="2036" spans="1:7" ht="13.5" x14ac:dyDescent="0.25">
      <c r="A2036" s="83"/>
      <c r="B2036" s="83"/>
      <c r="C2036" s="83"/>
      <c r="D2036" s="84"/>
    </row>
    <row r="2037" spans="1:7" ht="13.5" x14ac:dyDescent="0.25">
      <c r="A2037" s="83">
        <v>30041</v>
      </c>
      <c r="B2037" s="83" t="s">
        <v>18605</v>
      </c>
      <c r="C2037" s="83"/>
      <c r="D2037" s="84">
        <v>54</v>
      </c>
      <c r="E2037" s="83" t="s">
        <v>18606</v>
      </c>
      <c r="F2037" s="84">
        <v>270.37</v>
      </c>
      <c r="G2037" s="84">
        <v>133.18</v>
      </c>
    </row>
    <row r="2038" spans="1:7" ht="13.5" x14ac:dyDescent="0.25">
      <c r="A2038" s="83">
        <v>30047</v>
      </c>
      <c r="B2038" s="83" t="s">
        <v>18607</v>
      </c>
      <c r="C2038" s="83" t="s">
        <v>206</v>
      </c>
      <c r="D2038" s="84">
        <v>9</v>
      </c>
      <c r="E2038" s="83" t="s">
        <v>18606</v>
      </c>
      <c r="F2038" s="84">
        <v>12.02</v>
      </c>
      <c r="G2038" s="84">
        <v>1.31</v>
      </c>
    </row>
    <row r="2039" spans="1:7" ht="13.5" x14ac:dyDescent="0.25">
      <c r="A2039" s="83">
        <v>30140</v>
      </c>
      <c r="B2039" s="83" t="s">
        <v>18608</v>
      </c>
      <c r="C2039" s="83"/>
      <c r="D2039" s="84">
        <v>4</v>
      </c>
      <c r="E2039" s="83" t="s">
        <v>18606</v>
      </c>
      <c r="F2039" s="84">
        <v>27.77</v>
      </c>
      <c r="G2039" s="84">
        <v>22.35</v>
      </c>
    </row>
    <row r="2040" spans="1:7" ht="13.5" x14ac:dyDescent="0.25">
      <c r="A2040" s="83">
        <v>101529</v>
      </c>
      <c r="B2040" s="83" t="s">
        <v>18609</v>
      </c>
      <c r="C2040" s="83"/>
      <c r="D2040" s="84">
        <v>60</v>
      </c>
      <c r="E2040" s="83" t="s">
        <v>18610</v>
      </c>
      <c r="F2040" s="84">
        <v>42.26</v>
      </c>
      <c r="G2040" s="84">
        <v>34.880000000000003</v>
      </c>
    </row>
    <row r="2041" spans="1:7" ht="13.5" x14ac:dyDescent="0.25">
      <c r="A2041" s="83">
        <v>30102</v>
      </c>
      <c r="B2041" s="83" t="s">
        <v>18611</v>
      </c>
      <c r="C2041" s="83" t="s">
        <v>206</v>
      </c>
      <c r="D2041" s="84">
        <v>99</v>
      </c>
      <c r="E2041" s="83" t="s">
        <v>18610</v>
      </c>
      <c r="F2041" s="84">
        <v>283.70999999999998</v>
      </c>
      <c r="G2041" s="84">
        <v>46.61</v>
      </c>
    </row>
    <row r="2042" spans="1:7" ht="13.5" x14ac:dyDescent="0.25">
      <c r="A2042" s="83">
        <v>30101</v>
      </c>
      <c r="B2042" s="83" t="s">
        <v>18612</v>
      </c>
      <c r="C2042" s="83"/>
      <c r="D2042" s="84">
        <v>52</v>
      </c>
      <c r="E2042" s="83" t="s">
        <v>18610</v>
      </c>
      <c r="F2042" s="84">
        <v>164.69</v>
      </c>
      <c r="G2042" s="84">
        <v>39.17</v>
      </c>
    </row>
    <row r="2043" spans="1:7" ht="13.5" x14ac:dyDescent="0.25">
      <c r="A2043" s="83">
        <v>30134</v>
      </c>
      <c r="B2043" s="83" t="s">
        <v>18613</v>
      </c>
      <c r="C2043" s="83"/>
      <c r="D2043" s="84">
        <v>15</v>
      </c>
      <c r="E2043" s="83" t="s">
        <v>18610</v>
      </c>
      <c r="F2043" s="84">
        <v>43.37</v>
      </c>
      <c r="G2043" s="84">
        <v>22.55</v>
      </c>
    </row>
    <row r="2044" spans="1:7" ht="13.5" x14ac:dyDescent="0.25">
      <c r="A2044" s="83">
        <v>30078</v>
      </c>
      <c r="B2044" s="83" t="s">
        <v>18614</v>
      </c>
      <c r="C2044" s="83" t="s">
        <v>206</v>
      </c>
      <c r="D2044" s="84">
        <v>90</v>
      </c>
      <c r="E2044" s="83" t="s">
        <v>18606</v>
      </c>
      <c r="F2044" s="84">
        <v>219.31</v>
      </c>
      <c r="G2044" s="84">
        <v>84.6</v>
      </c>
    </row>
    <row r="2045" spans="1:7" ht="13.5" x14ac:dyDescent="0.25">
      <c r="A2045" s="83">
        <v>30070</v>
      </c>
      <c r="B2045" s="83" t="s">
        <v>18615</v>
      </c>
      <c r="C2045" s="83"/>
      <c r="D2045" s="84">
        <v>5</v>
      </c>
      <c r="E2045" s="83" t="s">
        <v>18616</v>
      </c>
      <c r="F2045" s="84">
        <v>31.36</v>
      </c>
      <c r="G2045" s="84">
        <v>25.65</v>
      </c>
    </row>
    <row r="2046" spans="1:7" ht="13.5" x14ac:dyDescent="0.25">
      <c r="A2046" s="83">
        <v>30081</v>
      </c>
      <c r="B2046" s="83" t="s">
        <v>18617</v>
      </c>
      <c r="C2046" s="83"/>
      <c r="D2046" s="84">
        <v>4</v>
      </c>
      <c r="E2046" s="83" t="s">
        <v>18616</v>
      </c>
      <c r="F2046" s="84">
        <v>17.29</v>
      </c>
      <c r="G2046" s="84">
        <v>14.54</v>
      </c>
    </row>
    <row r="2047" spans="1:7" ht="13.5" x14ac:dyDescent="0.25">
      <c r="A2047" s="83">
        <v>30072</v>
      </c>
      <c r="B2047" s="83" t="s">
        <v>18618</v>
      </c>
      <c r="C2047" s="83"/>
      <c r="D2047" s="84">
        <v>100</v>
      </c>
      <c r="E2047" s="83" t="s">
        <v>18606</v>
      </c>
      <c r="F2047" s="84">
        <v>226.02</v>
      </c>
      <c r="G2047" s="84">
        <v>75.73</v>
      </c>
    </row>
    <row r="2048" spans="1:7" ht="13.5" x14ac:dyDescent="0.25">
      <c r="A2048" s="83">
        <v>30088</v>
      </c>
      <c r="B2048" s="83" t="s">
        <v>18619</v>
      </c>
      <c r="C2048" s="83"/>
      <c r="D2048" s="84">
        <v>27</v>
      </c>
      <c r="E2048" s="83" t="s">
        <v>18606</v>
      </c>
      <c r="F2048" s="84">
        <v>68.34</v>
      </c>
      <c r="G2048" s="84">
        <v>35.25</v>
      </c>
    </row>
    <row r="2049" spans="1:7" ht="13.5" x14ac:dyDescent="0.25">
      <c r="A2049" s="83">
        <v>30113</v>
      </c>
      <c r="B2049" s="83" t="s">
        <v>18620</v>
      </c>
      <c r="C2049" s="83" t="s">
        <v>206</v>
      </c>
      <c r="D2049" s="84">
        <v>12</v>
      </c>
      <c r="E2049" s="83" t="s">
        <v>18606</v>
      </c>
      <c r="F2049" s="84">
        <v>37.82</v>
      </c>
      <c r="G2049" s="84">
        <v>20.66</v>
      </c>
    </row>
    <row r="2050" spans="1:7" ht="13.5" x14ac:dyDescent="0.25">
      <c r="A2050" s="83">
        <v>101461</v>
      </c>
      <c r="B2050" s="83" t="s">
        <v>18621</v>
      </c>
      <c r="C2050" s="83" t="s">
        <v>7331</v>
      </c>
      <c r="D2050" s="84">
        <v>22</v>
      </c>
      <c r="E2050" s="83" t="s">
        <v>18616</v>
      </c>
      <c r="F2050" s="84">
        <v>114.34</v>
      </c>
      <c r="G2050" s="84">
        <v>71.12</v>
      </c>
    </row>
    <row r="2051" spans="1:7" ht="13.5" x14ac:dyDescent="0.25">
      <c r="A2051" s="83">
        <v>30002</v>
      </c>
      <c r="B2051" s="83" t="s">
        <v>18622</v>
      </c>
      <c r="C2051" s="83" t="s">
        <v>206</v>
      </c>
      <c r="D2051" s="84">
        <v>184</v>
      </c>
      <c r="E2051" s="83" t="s">
        <v>18606</v>
      </c>
      <c r="F2051" s="84">
        <v>307.7</v>
      </c>
      <c r="G2051" s="84">
        <v>83.17</v>
      </c>
    </row>
    <row r="2052" spans="1:7" ht="13.5" x14ac:dyDescent="0.25">
      <c r="A2052" s="83">
        <v>30131</v>
      </c>
      <c r="B2052" s="83" t="s">
        <v>18623</v>
      </c>
      <c r="C2052" s="83" t="s">
        <v>206</v>
      </c>
      <c r="D2052" s="84">
        <v>200</v>
      </c>
      <c r="E2052" s="83" t="s">
        <v>18606</v>
      </c>
      <c r="F2052" s="84">
        <v>192.39</v>
      </c>
      <c r="G2052" s="84">
        <v>114.72</v>
      </c>
    </row>
    <row r="2053" spans="1:7" ht="13.5" x14ac:dyDescent="0.25">
      <c r="A2053" s="83">
        <v>30000</v>
      </c>
      <c r="B2053" s="83" t="s">
        <v>18624</v>
      </c>
      <c r="C2053" s="83" t="s">
        <v>206</v>
      </c>
      <c r="D2053" s="84">
        <v>150</v>
      </c>
      <c r="E2053" s="83" t="s">
        <v>18606</v>
      </c>
      <c r="F2053" s="84">
        <v>252.24</v>
      </c>
      <c r="G2053" s="84">
        <v>71.010000000000005</v>
      </c>
    </row>
    <row r="2054" spans="1:7" ht="13.5" x14ac:dyDescent="0.25">
      <c r="A2054" s="83">
        <v>30001</v>
      </c>
      <c r="B2054" s="83" t="s">
        <v>18625</v>
      </c>
      <c r="C2054" s="83" t="s">
        <v>206</v>
      </c>
      <c r="D2054" s="84">
        <v>150</v>
      </c>
      <c r="E2054" s="83" t="s">
        <v>18606</v>
      </c>
      <c r="F2054" s="84">
        <v>273.91000000000003</v>
      </c>
      <c r="G2054" s="84">
        <v>82.48</v>
      </c>
    </row>
    <row r="2055" spans="1:7" ht="13.5" x14ac:dyDescent="0.25">
      <c r="A2055" s="83">
        <v>30005</v>
      </c>
      <c r="B2055" s="83" t="s">
        <v>18626</v>
      </c>
      <c r="C2055" s="83" t="s">
        <v>206</v>
      </c>
      <c r="D2055" s="84">
        <v>150</v>
      </c>
      <c r="E2055" s="83" t="s">
        <v>18606</v>
      </c>
      <c r="F2055" s="84">
        <v>239.79</v>
      </c>
      <c r="G2055" s="84">
        <v>66.7</v>
      </c>
    </row>
    <row r="2056" spans="1:7" ht="13.5" x14ac:dyDescent="0.25">
      <c r="A2056" s="83">
        <v>30006</v>
      </c>
      <c r="B2056" s="83" t="s">
        <v>18627</v>
      </c>
      <c r="C2056" s="83" t="s">
        <v>206</v>
      </c>
      <c r="D2056" s="84">
        <v>150</v>
      </c>
      <c r="E2056" s="83" t="s">
        <v>18606</v>
      </c>
      <c r="F2056" s="84">
        <v>255.77</v>
      </c>
      <c r="G2056" s="84">
        <v>75.7</v>
      </c>
    </row>
    <row r="2057" spans="1:7" ht="13.5" x14ac:dyDescent="0.25">
      <c r="A2057" s="83">
        <v>30004</v>
      </c>
      <c r="B2057" s="83" t="s">
        <v>18628</v>
      </c>
      <c r="C2057" s="83" t="s">
        <v>206</v>
      </c>
      <c r="D2057" s="84">
        <v>143</v>
      </c>
      <c r="E2057" s="83" t="s">
        <v>18606</v>
      </c>
      <c r="F2057" s="84">
        <v>218.27</v>
      </c>
      <c r="G2057" s="84">
        <v>58.36</v>
      </c>
    </row>
    <row r="2058" spans="1:7" ht="13.5" x14ac:dyDescent="0.25">
      <c r="A2058" s="83">
        <v>30010</v>
      </c>
      <c r="B2058" s="83" t="s">
        <v>18629</v>
      </c>
      <c r="C2058" s="83" t="s">
        <v>206</v>
      </c>
      <c r="D2058" s="84">
        <v>180</v>
      </c>
      <c r="E2058" s="83" t="s">
        <v>18606</v>
      </c>
      <c r="F2058" s="84">
        <v>327.55</v>
      </c>
      <c r="G2058" s="84">
        <v>103.15</v>
      </c>
    </row>
    <row r="2059" spans="1:7" ht="13.5" x14ac:dyDescent="0.25">
      <c r="A2059" s="83">
        <v>30007</v>
      </c>
      <c r="B2059" s="83" t="s">
        <v>18630</v>
      </c>
      <c r="C2059" s="83" t="s">
        <v>206</v>
      </c>
      <c r="D2059" s="84">
        <v>150</v>
      </c>
      <c r="E2059" s="83" t="s">
        <v>18606</v>
      </c>
      <c r="F2059" s="84">
        <v>247.76</v>
      </c>
      <c r="G2059" s="84">
        <v>71.19</v>
      </c>
    </row>
    <row r="2060" spans="1:7" ht="13.5" x14ac:dyDescent="0.25">
      <c r="A2060" s="83">
        <v>30023</v>
      </c>
      <c r="B2060" s="83" t="s">
        <v>18631</v>
      </c>
      <c r="C2060" s="83" t="s">
        <v>206</v>
      </c>
      <c r="D2060" s="84">
        <v>145</v>
      </c>
      <c r="E2060" s="83" t="s">
        <v>18606</v>
      </c>
      <c r="F2060" s="84">
        <v>293.83999999999997</v>
      </c>
      <c r="G2060" s="84">
        <v>91.38</v>
      </c>
    </row>
    <row r="2061" spans="1:7" ht="13.5" x14ac:dyDescent="0.25">
      <c r="A2061" s="83">
        <v>30024</v>
      </c>
      <c r="B2061" s="83" t="s">
        <v>18632</v>
      </c>
      <c r="C2061" s="83" t="s">
        <v>206</v>
      </c>
      <c r="D2061" s="84">
        <v>170</v>
      </c>
      <c r="E2061" s="83" t="s">
        <v>18606</v>
      </c>
      <c r="F2061" s="84">
        <v>445.28</v>
      </c>
      <c r="G2061" s="84">
        <v>164.9</v>
      </c>
    </row>
    <row r="2062" spans="1:7" ht="13.5" x14ac:dyDescent="0.25">
      <c r="A2062" s="83">
        <v>30008</v>
      </c>
      <c r="B2062" s="83" t="s">
        <v>18633</v>
      </c>
      <c r="C2062" s="83" t="s">
        <v>206</v>
      </c>
      <c r="D2062" s="84">
        <v>360</v>
      </c>
      <c r="E2062" s="83" t="s">
        <v>18606</v>
      </c>
      <c r="F2062" s="84">
        <v>513.25</v>
      </c>
      <c r="G2062" s="84">
        <v>103.56</v>
      </c>
    </row>
    <row r="2063" spans="1:7" ht="13.5" x14ac:dyDescent="0.25">
      <c r="A2063" s="83">
        <v>30076</v>
      </c>
      <c r="B2063" s="83" t="s">
        <v>15070</v>
      </c>
      <c r="C2063" s="83"/>
      <c r="D2063" s="84">
        <v>0</v>
      </c>
      <c r="E2063" s="83" t="s">
        <v>18616</v>
      </c>
      <c r="F2063" s="84">
        <v>0.31</v>
      </c>
      <c r="G2063" s="84">
        <v>0.21</v>
      </c>
    </row>
    <row r="2064" spans="1:7" ht="13.5" x14ac:dyDescent="0.25">
      <c r="A2064" s="83">
        <v>30075</v>
      </c>
      <c r="B2064" s="83" t="s">
        <v>18634</v>
      </c>
      <c r="C2064" s="83"/>
      <c r="D2064" s="84">
        <v>6</v>
      </c>
      <c r="E2064" s="83" t="s">
        <v>18610</v>
      </c>
      <c r="F2064" s="84">
        <v>17.91</v>
      </c>
      <c r="G2064" s="84">
        <v>15.42</v>
      </c>
    </row>
    <row r="2065" spans="1:7" ht="13.5" x14ac:dyDescent="0.25">
      <c r="A2065" s="83">
        <v>30059</v>
      </c>
      <c r="B2065" s="83" t="s">
        <v>18635</v>
      </c>
      <c r="C2065" s="83"/>
      <c r="D2065" s="84">
        <v>119</v>
      </c>
      <c r="E2065" s="83" t="s">
        <v>18606</v>
      </c>
      <c r="F2065" s="84">
        <v>162.26</v>
      </c>
      <c r="G2065" s="84">
        <v>28.36</v>
      </c>
    </row>
    <row r="2066" spans="1:7" ht="13.5" x14ac:dyDescent="0.25">
      <c r="A2066" s="83">
        <v>30060</v>
      </c>
      <c r="B2066" s="83" t="s">
        <v>18636</v>
      </c>
      <c r="C2066" s="83"/>
      <c r="D2066" s="84">
        <v>180</v>
      </c>
      <c r="E2066" s="83" t="s">
        <v>18606</v>
      </c>
      <c r="F2066" s="84">
        <v>247.91</v>
      </c>
      <c r="G2066" s="84">
        <v>40.630000000000003</v>
      </c>
    </row>
    <row r="2067" spans="1:7" ht="13.5" x14ac:dyDescent="0.25">
      <c r="A2067" s="83">
        <v>30116</v>
      </c>
      <c r="B2067" s="83" t="s">
        <v>18637</v>
      </c>
      <c r="C2067" s="83" t="s">
        <v>206</v>
      </c>
      <c r="D2067" s="84">
        <v>12</v>
      </c>
      <c r="E2067" s="83" t="s">
        <v>18616</v>
      </c>
      <c r="F2067" s="84">
        <v>22.29</v>
      </c>
      <c r="G2067" s="84">
        <v>14.37</v>
      </c>
    </row>
    <row r="2068" spans="1:7" ht="13.5" x14ac:dyDescent="0.25">
      <c r="A2068" s="83">
        <v>30126</v>
      </c>
      <c r="B2068" s="83" t="s">
        <v>18638</v>
      </c>
      <c r="C2068" s="83" t="s">
        <v>206</v>
      </c>
      <c r="D2068" s="84">
        <v>0</v>
      </c>
      <c r="E2068" s="83" t="s">
        <v>18606</v>
      </c>
      <c r="F2068" s="84">
        <v>38.9</v>
      </c>
      <c r="G2068" s="84">
        <v>35.659999999999997</v>
      </c>
    </row>
    <row r="2069" spans="1:7" ht="13.5" x14ac:dyDescent="0.25">
      <c r="A2069" s="83">
        <v>30117</v>
      </c>
      <c r="B2069" s="83" t="s">
        <v>18639</v>
      </c>
      <c r="C2069" s="83" t="s">
        <v>206</v>
      </c>
      <c r="D2069" s="84">
        <v>10</v>
      </c>
      <c r="E2069" s="83" t="s">
        <v>18616</v>
      </c>
      <c r="F2069" s="84">
        <v>20.95</v>
      </c>
      <c r="G2069" s="84">
        <v>14.35</v>
      </c>
    </row>
    <row r="2070" spans="1:7" ht="13.5" x14ac:dyDescent="0.25">
      <c r="A2070" s="83">
        <v>30080</v>
      </c>
      <c r="B2070" s="83" t="s">
        <v>18640</v>
      </c>
      <c r="C2070" s="83"/>
      <c r="D2070" s="84">
        <v>8</v>
      </c>
      <c r="E2070" s="83" t="s">
        <v>18606</v>
      </c>
      <c r="F2070" s="84">
        <v>23.62</v>
      </c>
      <c r="G2070" s="84">
        <v>14.9</v>
      </c>
    </row>
    <row r="2071" spans="1:7" ht="13.5" x14ac:dyDescent="0.25">
      <c r="A2071" s="83">
        <v>30145</v>
      </c>
      <c r="B2071" s="83" t="s">
        <v>18641</v>
      </c>
      <c r="C2071" s="83" t="s">
        <v>206</v>
      </c>
      <c r="D2071" s="84">
        <v>90</v>
      </c>
      <c r="E2071" s="83" t="s">
        <v>18616</v>
      </c>
      <c r="F2071" s="84">
        <v>1172.23</v>
      </c>
      <c r="G2071" s="84">
        <v>700.17</v>
      </c>
    </row>
    <row r="2072" spans="1:7" ht="13.5" x14ac:dyDescent="0.25">
      <c r="A2072" s="83">
        <v>30092</v>
      </c>
      <c r="B2072" s="83" t="s">
        <v>18642</v>
      </c>
      <c r="C2072" s="83"/>
      <c r="D2072" s="84">
        <v>46</v>
      </c>
      <c r="E2072" s="83" t="s">
        <v>18610</v>
      </c>
      <c r="F2072" s="84">
        <v>240.13</v>
      </c>
      <c r="G2072" s="84">
        <v>106.99</v>
      </c>
    </row>
    <row r="2073" spans="1:7" ht="13.5" x14ac:dyDescent="0.25">
      <c r="A2073" s="83">
        <v>30053</v>
      </c>
      <c r="B2073" s="83" t="s">
        <v>18643</v>
      </c>
      <c r="C2073" s="83" t="s">
        <v>206</v>
      </c>
      <c r="D2073" s="84">
        <v>0</v>
      </c>
      <c r="E2073" s="83" t="s">
        <v>18606</v>
      </c>
      <c r="F2073" s="84">
        <v>10.84</v>
      </c>
      <c r="G2073" s="84">
        <v>7.9</v>
      </c>
    </row>
    <row r="2074" spans="1:7" ht="13.5" x14ac:dyDescent="0.25">
      <c r="A2074" s="83">
        <v>30009</v>
      </c>
      <c r="B2074" s="83" t="s">
        <v>18644</v>
      </c>
      <c r="C2074" s="83" t="s">
        <v>206</v>
      </c>
      <c r="D2074" s="84">
        <v>150</v>
      </c>
      <c r="E2074" s="83" t="s">
        <v>18606</v>
      </c>
      <c r="F2074" s="84">
        <v>235.61</v>
      </c>
      <c r="G2074" s="84">
        <v>71.13</v>
      </c>
    </row>
    <row r="2075" spans="1:7" ht="13.5" x14ac:dyDescent="0.25">
      <c r="A2075" s="83">
        <v>30012</v>
      </c>
      <c r="B2075" s="83" t="s">
        <v>18645</v>
      </c>
      <c r="C2075" s="83" t="s">
        <v>206</v>
      </c>
      <c r="D2075" s="84">
        <v>185</v>
      </c>
      <c r="E2075" s="83" t="s">
        <v>18606</v>
      </c>
      <c r="F2075" s="84">
        <v>453.83</v>
      </c>
      <c r="G2075" s="84">
        <v>173.62</v>
      </c>
    </row>
    <row r="2076" spans="1:7" ht="13.5" x14ac:dyDescent="0.25">
      <c r="A2076" s="83">
        <v>30109</v>
      </c>
      <c r="B2076" s="83" t="s">
        <v>18646</v>
      </c>
      <c r="C2076" s="83" t="s">
        <v>206</v>
      </c>
      <c r="D2076" s="84">
        <v>145</v>
      </c>
      <c r="E2076" s="83" t="s">
        <v>18606</v>
      </c>
      <c r="F2076" s="84">
        <v>264.17</v>
      </c>
      <c r="G2076" s="84">
        <v>97.22</v>
      </c>
    </row>
    <row r="2077" spans="1:7" ht="13.5" x14ac:dyDescent="0.25">
      <c r="A2077" s="83">
        <v>30044</v>
      </c>
      <c r="B2077" s="83" t="s">
        <v>18647</v>
      </c>
      <c r="C2077" s="83" t="s">
        <v>206</v>
      </c>
      <c r="D2077" s="84">
        <v>168</v>
      </c>
      <c r="E2077" s="83" t="s">
        <v>18606</v>
      </c>
      <c r="F2077" s="84">
        <v>350.01</v>
      </c>
      <c r="G2077" s="84">
        <v>101.02</v>
      </c>
    </row>
    <row r="2078" spans="1:7" ht="13.5" x14ac:dyDescent="0.25">
      <c r="A2078" s="83">
        <v>30025</v>
      </c>
      <c r="B2078" s="83" t="s">
        <v>18648</v>
      </c>
      <c r="C2078" s="83"/>
      <c r="D2078" s="84">
        <v>106</v>
      </c>
      <c r="E2078" s="83" t="s">
        <v>18606</v>
      </c>
      <c r="F2078" s="84">
        <v>333.4</v>
      </c>
      <c r="G2078" s="84">
        <v>139.55000000000001</v>
      </c>
    </row>
    <row r="2079" spans="1:7" ht="13.5" x14ac:dyDescent="0.25">
      <c r="A2079" s="83">
        <v>30098</v>
      </c>
      <c r="B2079" s="83" t="s">
        <v>18649</v>
      </c>
      <c r="C2079" s="83"/>
      <c r="D2079" s="84">
        <v>2</v>
      </c>
      <c r="E2079" s="83" t="s">
        <v>18616</v>
      </c>
      <c r="F2079" s="84">
        <v>29.4</v>
      </c>
      <c r="G2079" s="84">
        <v>27.98</v>
      </c>
    </row>
    <row r="2080" spans="1:7" ht="13.5" x14ac:dyDescent="0.25">
      <c r="A2080" s="83">
        <v>30042</v>
      </c>
      <c r="B2080" s="83" t="s">
        <v>18650</v>
      </c>
      <c r="C2080" s="83"/>
      <c r="D2080" s="84">
        <v>105</v>
      </c>
      <c r="E2080" s="83" t="s">
        <v>18606</v>
      </c>
      <c r="F2080" s="84">
        <v>1233.7</v>
      </c>
      <c r="G2080" s="84">
        <v>572.6</v>
      </c>
    </row>
    <row r="2081" spans="1:7" ht="13.5" x14ac:dyDescent="0.25">
      <c r="A2081" s="83">
        <v>30096</v>
      </c>
      <c r="B2081" s="83" t="s">
        <v>18651</v>
      </c>
      <c r="C2081" s="83"/>
      <c r="D2081" s="84">
        <v>1</v>
      </c>
      <c r="E2081" s="83" t="s">
        <v>18616</v>
      </c>
      <c r="F2081" s="84">
        <v>0.74</v>
      </c>
      <c r="G2081" s="84">
        <v>0.06</v>
      </c>
    </row>
    <row r="2082" spans="1:7" ht="13.5" x14ac:dyDescent="0.25">
      <c r="A2082" s="83">
        <v>30094</v>
      </c>
      <c r="B2082" s="83" t="s">
        <v>18652</v>
      </c>
      <c r="C2082" s="83"/>
      <c r="D2082" s="84">
        <v>1</v>
      </c>
      <c r="E2082" s="83" t="s">
        <v>18616</v>
      </c>
      <c r="F2082" s="84">
        <v>22.88</v>
      </c>
      <c r="G2082" s="84">
        <v>22.17</v>
      </c>
    </row>
    <row r="2083" spans="1:7" ht="13.5" x14ac:dyDescent="0.25">
      <c r="A2083" s="83">
        <v>30054</v>
      </c>
      <c r="B2083" s="83" t="s">
        <v>18653</v>
      </c>
      <c r="C2083" s="83"/>
      <c r="D2083" s="84">
        <v>0</v>
      </c>
      <c r="E2083" s="83" t="s">
        <v>18606</v>
      </c>
      <c r="F2083" s="84">
        <v>22.55</v>
      </c>
      <c r="G2083" s="84">
        <v>20.11</v>
      </c>
    </row>
    <row r="2084" spans="1:7" ht="13.5" x14ac:dyDescent="0.25">
      <c r="A2084" s="83">
        <v>30129</v>
      </c>
      <c r="B2084" s="83" t="s">
        <v>18654</v>
      </c>
      <c r="C2084" s="83" t="s">
        <v>206</v>
      </c>
      <c r="D2084" s="84">
        <v>20</v>
      </c>
      <c r="E2084" s="83" t="s">
        <v>18606</v>
      </c>
      <c r="F2084" s="84">
        <v>49.17</v>
      </c>
      <c r="G2084" s="84">
        <v>23.43</v>
      </c>
    </row>
    <row r="2085" spans="1:7" ht="13.5" x14ac:dyDescent="0.25">
      <c r="A2085" s="83">
        <v>30069</v>
      </c>
      <c r="B2085" s="83" t="s">
        <v>18655</v>
      </c>
      <c r="C2085" s="83" t="s">
        <v>206</v>
      </c>
      <c r="D2085" s="84">
        <v>200</v>
      </c>
      <c r="E2085" s="83" t="s">
        <v>18606</v>
      </c>
      <c r="F2085" s="84">
        <v>268.83999999999997</v>
      </c>
      <c r="G2085" s="84">
        <v>28.85</v>
      </c>
    </row>
    <row r="2086" spans="1:7" ht="13.5" x14ac:dyDescent="0.25">
      <c r="A2086" s="83">
        <v>30144</v>
      </c>
      <c r="B2086" s="83" t="s">
        <v>18656</v>
      </c>
      <c r="C2086" s="83"/>
      <c r="D2086" s="84">
        <v>500</v>
      </c>
      <c r="E2086" s="83" t="s">
        <v>18606</v>
      </c>
      <c r="F2086" s="84">
        <v>518.09</v>
      </c>
      <c r="G2086" s="84">
        <v>28.44</v>
      </c>
    </row>
    <row r="2087" spans="1:7" ht="13.5" x14ac:dyDescent="0.25">
      <c r="A2087" s="83">
        <v>30068</v>
      </c>
      <c r="B2087" s="83" t="s">
        <v>18657</v>
      </c>
      <c r="C2087" s="83" t="s">
        <v>206</v>
      </c>
      <c r="D2087" s="84">
        <v>114</v>
      </c>
      <c r="E2087" s="83" t="s">
        <v>18606</v>
      </c>
      <c r="F2087" s="84">
        <v>157.86000000000001</v>
      </c>
      <c r="G2087" s="84">
        <v>21.67</v>
      </c>
    </row>
    <row r="2088" spans="1:7" ht="13.5" x14ac:dyDescent="0.25">
      <c r="A2088" s="83">
        <v>30093</v>
      </c>
      <c r="B2088" s="83" t="s">
        <v>18658</v>
      </c>
      <c r="C2088" s="83"/>
      <c r="D2088" s="84">
        <v>3</v>
      </c>
      <c r="E2088" s="83" t="s">
        <v>18610</v>
      </c>
      <c r="F2088" s="84">
        <v>20.84</v>
      </c>
      <c r="G2088" s="84">
        <v>14.6</v>
      </c>
    </row>
    <row r="2089" spans="1:7" ht="13.5" x14ac:dyDescent="0.25">
      <c r="A2089" s="83">
        <v>30067</v>
      </c>
      <c r="B2089" s="83" t="s">
        <v>18659</v>
      </c>
      <c r="C2089" s="83" t="s">
        <v>206</v>
      </c>
      <c r="D2089" s="84">
        <v>40</v>
      </c>
      <c r="E2089" s="83" t="s">
        <v>18606</v>
      </c>
      <c r="F2089" s="84">
        <v>68.11</v>
      </c>
      <c r="G2089" s="84">
        <v>19.25</v>
      </c>
    </row>
    <row r="2090" spans="1:7" ht="13.5" x14ac:dyDescent="0.25">
      <c r="A2090" s="83">
        <v>30097</v>
      </c>
      <c r="B2090" s="83" t="s">
        <v>18660</v>
      </c>
      <c r="C2090" s="83"/>
      <c r="D2090" s="84">
        <v>3</v>
      </c>
      <c r="E2090" s="83" t="s">
        <v>18616</v>
      </c>
      <c r="F2090" s="84">
        <v>46.29</v>
      </c>
      <c r="G2090" s="84">
        <v>38.06</v>
      </c>
    </row>
    <row r="2091" spans="1:7" ht="13.5" x14ac:dyDescent="0.25">
      <c r="A2091" s="83">
        <v>30028</v>
      </c>
      <c r="B2091" s="83" t="s">
        <v>18661</v>
      </c>
      <c r="C2091" s="83" t="s">
        <v>206</v>
      </c>
      <c r="D2091" s="84">
        <v>151</v>
      </c>
      <c r="E2091" s="83" t="s">
        <v>18606</v>
      </c>
      <c r="F2091" s="84">
        <v>700.44</v>
      </c>
      <c r="G2091" s="84">
        <v>352.85</v>
      </c>
    </row>
    <row r="2092" spans="1:7" ht="13.5" x14ac:dyDescent="0.25">
      <c r="A2092" s="83">
        <v>30111</v>
      </c>
      <c r="B2092" s="83" t="s">
        <v>18662</v>
      </c>
      <c r="C2092" s="83" t="s">
        <v>206</v>
      </c>
      <c r="D2092" s="84">
        <v>560</v>
      </c>
      <c r="E2092" s="83" t="s">
        <v>18606</v>
      </c>
      <c r="F2092" s="84">
        <v>1015.95</v>
      </c>
      <c r="G2092" s="84">
        <v>310.5</v>
      </c>
    </row>
    <row r="2093" spans="1:7" ht="13.5" x14ac:dyDescent="0.25">
      <c r="A2093" s="83">
        <v>30130</v>
      </c>
      <c r="B2093" s="83" t="s">
        <v>18663</v>
      </c>
      <c r="C2093" s="83" t="s">
        <v>206</v>
      </c>
      <c r="D2093" s="84">
        <v>0</v>
      </c>
      <c r="E2093" s="83" t="s">
        <v>18606</v>
      </c>
      <c r="F2093" s="84">
        <v>29.23</v>
      </c>
      <c r="G2093" s="84">
        <v>27.19</v>
      </c>
    </row>
    <row r="2094" spans="1:7" ht="13.5" x14ac:dyDescent="0.25">
      <c r="A2094" s="83">
        <v>30115</v>
      </c>
      <c r="B2094" s="83" t="s">
        <v>18664</v>
      </c>
      <c r="C2094" s="83" t="s">
        <v>206</v>
      </c>
      <c r="D2094" s="84">
        <v>30</v>
      </c>
      <c r="E2094" s="83" t="s">
        <v>18606</v>
      </c>
      <c r="F2094" s="84">
        <v>66.89</v>
      </c>
      <c r="G2094" s="84">
        <v>24.53</v>
      </c>
    </row>
    <row r="2095" spans="1:7" ht="13.5" x14ac:dyDescent="0.25">
      <c r="A2095" s="83">
        <v>30089</v>
      </c>
      <c r="B2095" s="83" t="s">
        <v>18665</v>
      </c>
      <c r="C2095" s="83"/>
      <c r="D2095" s="84">
        <v>5</v>
      </c>
      <c r="E2095" s="83" t="s">
        <v>18606</v>
      </c>
      <c r="F2095" s="84">
        <v>74.680000000000007</v>
      </c>
      <c r="G2095" s="84">
        <v>63.8</v>
      </c>
    </row>
    <row r="2096" spans="1:7" ht="13.5" x14ac:dyDescent="0.25">
      <c r="A2096" s="83">
        <v>30074</v>
      </c>
      <c r="B2096" s="83" t="s">
        <v>18666</v>
      </c>
      <c r="C2096" s="83"/>
      <c r="D2096" s="84">
        <v>4</v>
      </c>
      <c r="E2096" s="83" t="s">
        <v>18616</v>
      </c>
      <c r="F2096" s="84">
        <v>20.32</v>
      </c>
      <c r="G2096" s="84">
        <v>17.68</v>
      </c>
    </row>
    <row r="2097" spans="1:7" ht="13.5" x14ac:dyDescent="0.25">
      <c r="A2097" s="83">
        <v>30147</v>
      </c>
      <c r="B2097" s="83" t="s">
        <v>18667</v>
      </c>
      <c r="C2097" s="83"/>
      <c r="D2097" s="84">
        <v>40</v>
      </c>
      <c r="E2097" s="83" t="s">
        <v>18616</v>
      </c>
      <c r="F2097" s="84">
        <v>52.85</v>
      </c>
      <c r="G2097" s="84">
        <v>18.829999999999998</v>
      </c>
    </row>
    <row r="2098" spans="1:7" ht="13.5" x14ac:dyDescent="0.25">
      <c r="A2098" s="83">
        <v>30091</v>
      </c>
      <c r="B2098" s="83" t="s">
        <v>18668</v>
      </c>
      <c r="C2098" s="83"/>
      <c r="D2098" s="84">
        <v>0</v>
      </c>
      <c r="E2098" s="83" t="s">
        <v>18606</v>
      </c>
      <c r="F2098" s="84">
        <v>19.2</v>
      </c>
      <c r="G2098" s="84">
        <v>17.09</v>
      </c>
    </row>
    <row r="2099" spans="1:7" ht="13.5" x14ac:dyDescent="0.25">
      <c r="A2099" s="83">
        <v>30082</v>
      </c>
      <c r="B2099" s="83" t="s">
        <v>18669</v>
      </c>
      <c r="C2099" s="83"/>
      <c r="D2099" s="84">
        <v>33</v>
      </c>
      <c r="E2099" s="83" t="s">
        <v>18616</v>
      </c>
      <c r="F2099" s="84">
        <v>50.15</v>
      </c>
      <c r="G2099" s="84">
        <v>28.34</v>
      </c>
    </row>
    <row r="2100" spans="1:7" ht="13.5" x14ac:dyDescent="0.25">
      <c r="A2100" s="83">
        <v>30090</v>
      </c>
      <c r="B2100" s="83" t="s">
        <v>18670</v>
      </c>
      <c r="C2100" s="83"/>
      <c r="D2100" s="84">
        <v>3</v>
      </c>
      <c r="E2100" s="83" t="s">
        <v>18616</v>
      </c>
      <c r="F2100" s="84">
        <v>26</v>
      </c>
      <c r="G2100" s="84">
        <v>19.82</v>
      </c>
    </row>
    <row r="2101" spans="1:7" ht="13.5" x14ac:dyDescent="0.25">
      <c r="A2101" s="83">
        <v>30146</v>
      </c>
      <c r="B2101" s="83" t="s">
        <v>18671</v>
      </c>
      <c r="C2101" s="83"/>
      <c r="D2101" s="84">
        <v>15</v>
      </c>
      <c r="E2101" s="83" t="s">
        <v>18616</v>
      </c>
      <c r="F2101" s="84">
        <v>101.13</v>
      </c>
      <c r="G2101" s="84">
        <v>9.31</v>
      </c>
    </row>
    <row r="2102" spans="1:7" ht="13.5" x14ac:dyDescent="0.25">
      <c r="A2102" s="83">
        <v>30061</v>
      </c>
      <c r="B2102" s="83" t="s">
        <v>18672</v>
      </c>
      <c r="C2102" s="83"/>
      <c r="D2102" s="84">
        <v>0</v>
      </c>
      <c r="E2102" s="83" t="s">
        <v>18606</v>
      </c>
      <c r="F2102" s="84">
        <v>20.74</v>
      </c>
      <c r="G2102" s="84">
        <v>19.510000000000002</v>
      </c>
    </row>
    <row r="2103" spans="1:7" ht="13.5" x14ac:dyDescent="0.25">
      <c r="A2103" s="83">
        <v>30021</v>
      </c>
      <c r="B2103" s="83" t="s">
        <v>18673</v>
      </c>
      <c r="C2103" s="83"/>
      <c r="D2103" s="84">
        <v>335</v>
      </c>
      <c r="E2103" s="83" t="s">
        <v>18606</v>
      </c>
      <c r="F2103" s="84">
        <v>1493.79</v>
      </c>
      <c r="G2103" s="84">
        <v>603.88</v>
      </c>
    </row>
    <row r="2104" spans="1:7" ht="13.5" x14ac:dyDescent="0.25">
      <c r="A2104" s="83">
        <v>30085</v>
      </c>
      <c r="B2104" s="83" t="s">
        <v>18674</v>
      </c>
      <c r="C2104" s="83" t="s">
        <v>206</v>
      </c>
      <c r="D2104" s="84">
        <v>7</v>
      </c>
      <c r="E2104" s="83" t="s">
        <v>18610</v>
      </c>
      <c r="F2104" s="84">
        <v>32.11</v>
      </c>
      <c r="G2104" s="84">
        <v>17.72</v>
      </c>
    </row>
    <row r="2105" spans="1:7" ht="13.5" x14ac:dyDescent="0.25">
      <c r="A2105" s="83">
        <v>30022</v>
      </c>
      <c r="B2105" s="83" t="s">
        <v>18675</v>
      </c>
      <c r="C2105" s="83" t="s">
        <v>206</v>
      </c>
      <c r="D2105" s="84">
        <v>140</v>
      </c>
      <c r="E2105" s="83" t="s">
        <v>18606</v>
      </c>
      <c r="F2105" s="84">
        <v>322.47000000000003</v>
      </c>
      <c r="G2105" s="84">
        <v>95.92</v>
      </c>
    </row>
    <row r="2106" spans="1:7" ht="13.5" x14ac:dyDescent="0.25">
      <c r="A2106" s="83">
        <v>30046</v>
      </c>
      <c r="B2106" s="83" t="s">
        <v>18676</v>
      </c>
      <c r="C2106" s="83"/>
      <c r="D2106" s="84">
        <v>268</v>
      </c>
      <c r="E2106" s="83" t="s">
        <v>18606</v>
      </c>
      <c r="F2106" s="84">
        <v>380.66</v>
      </c>
      <c r="G2106" s="84">
        <v>109.36</v>
      </c>
    </row>
    <row r="2107" spans="1:7" ht="13.5" x14ac:dyDescent="0.25">
      <c r="A2107" s="83">
        <v>30099</v>
      </c>
      <c r="B2107" s="83" t="s">
        <v>18677</v>
      </c>
      <c r="C2107" s="83"/>
      <c r="D2107" s="84">
        <v>10</v>
      </c>
      <c r="E2107" s="83" t="s">
        <v>18606</v>
      </c>
      <c r="F2107" s="84">
        <v>13.12</v>
      </c>
      <c r="G2107" s="84">
        <v>1.49</v>
      </c>
    </row>
    <row r="2108" spans="1:7" ht="13.5" x14ac:dyDescent="0.25">
      <c r="A2108" s="83">
        <v>30133</v>
      </c>
      <c r="B2108" s="83" t="s">
        <v>18678</v>
      </c>
      <c r="C2108" s="83"/>
      <c r="D2108" s="84">
        <v>67</v>
      </c>
      <c r="E2108" s="83" t="s">
        <v>18606</v>
      </c>
      <c r="F2108" s="84">
        <v>387.4</v>
      </c>
      <c r="G2108" s="84">
        <v>180.76</v>
      </c>
    </row>
    <row r="2109" spans="1:7" ht="13.5" x14ac:dyDescent="0.25">
      <c r="A2109" s="83">
        <v>30045</v>
      </c>
      <c r="B2109" s="83" t="s">
        <v>18679</v>
      </c>
      <c r="C2109" s="83"/>
      <c r="D2109" s="84">
        <v>297</v>
      </c>
      <c r="E2109" s="83" t="s">
        <v>18606</v>
      </c>
      <c r="F2109" s="84">
        <v>1364.37</v>
      </c>
      <c r="G2109" s="84">
        <v>574.33000000000004</v>
      </c>
    </row>
    <row r="2110" spans="1:7" ht="13.5" x14ac:dyDescent="0.25">
      <c r="A2110" s="83">
        <v>30029</v>
      </c>
      <c r="B2110" s="83" t="s">
        <v>18680</v>
      </c>
      <c r="C2110" s="83" t="s">
        <v>206</v>
      </c>
      <c r="D2110" s="84">
        <v>76</v>
      </c>
      <c r="E2110" s="83" t="s">
        <v>18606</v>
      </c>
      <c r="F2110" s="84">
        <v>156.43</v>
      </c>
      <c r="G2110" s="84">
        <v>58.38</v>
      </c>
    </row>
    <row r="2111" spans="1:7" ht="13.5" x14ac:dyDescent="0.25">
      <c r="A2111" s="83">
        <v>30055</v>
      </c>
      <c r="B2111" s="83" t="s">
        <v>18681</v>
      </c>
      <c r="C2111" s="83"/>
      <c r="D2111" s="84">
        <v>0</v>
      </c>
      <c r="E2111" s="83" t="s">
        <v>18606</v>
      </c>
      <c r="F2111" s="84">
        <v>15.31</v>
      </c>
      <c r="G2111" s="84">
        <v>14.95</v>
      </c>
    </row>
    <row r="2112" spans="1:7" ht="13.5" x14ac:dyDescent="0.25">
      <c r="A2112" s="83">
        <v>30142</v>
      </c>
      <c r="B2112" s="83" t="s">
        <v>18682</v>
      </c>
      <c r="C2112" s="83"/>
      <c r="D2112" s="84">
        <v>5</v>
      </c>
      <c r="E2112" s="83" t="s">
        <v>18606</v>
      </c>
      <c r="F2112" s="84">
        <v>5.23</v>
      </c>
      <c r="G2112" s="84">
        <v>0.23</v>
      </c>
    </row>
    <row r="2113" spans="1:7" ht="13.5" x14ac:dyDescent="0.25">
      <c r="A2113" s="83">
        <v>30032</v>
      </c>
      <c r="B2113" s="83" t="s">
        <v>18683</v>
      </c>
      <c r="C2113" s="83" t="s">
        <v>206</v>
      </c>
      <c r="D2113" s="84">
        <v>127</v>
      </c>
      <c r="E2113" s="83" t="s">
        <v>18606</v>
      </c>
      <c r="F2113" s="84">
        <v>297.63</v>
      </c>
      <c r="G2113" s="84">
        <v>109.06</v>
      </c>
    </row>
    <row r="2114" spans="1:7" ht="13.5" x14ac:dyDescent="0.25">
      <c r="A2114" s="83">
        <v>30038</v>
      </c>
      <c r="B2114" s="83" t="s">
        <v>18684</v>
      </c>
      <c r="C2114" s="83" t="s">
        <v>206</v>
      </c>
      <c r="D2114" s="84">
        <v>145</v>
      </c>
      <c r="E2114" s="83" t="s">
        <v>18606</v>
      </c>
      <c r="F2114" s="84">
        <v>303.60000000000002</v>
      </c>
      <c r="G2114" s="84">
        <v>101.8</v>
      </c>
    </row>
    <row r="2115" spans="1:7" ht="13.5" x14ac:dyDescent="0.25">
      <c r="A2115" s="83">
        <v>30034</v>
      </c>
      <c r="B2115" s="83" t="s">
        <v>18685</v>
      </c>
      <c r="C2115" s="83"/>
      <c r="D2115" s="84">
        <v>58</v>
      </c>
      <c r="E2115" s="83" t="s">
        <v>18606</v>
      </c>
      <c r="F2115" s="84">
        <v>183.65</v>
      </c>
      <c r="G2115" s="84">
        <v>86.2</v>
      </c>
    </row>
    <row r="2116" spans="1:7" ht="13.5" x14ac:dyDescent="0.25">
      <c r="A2116" s="83">
        <v>30035</v>
      </c>
      <c r="B2116" s="83" t="s">
        <v>18686</v>
      </c>
      <c r="C2116" s="83"/>
      <c r="D2116" s="84">
        <v>44</v>
      </c>
      <c r="E2116" s="83" t="s">
        <v>18606</v>
      </c>
      <c r="F2116" s="84">
        <v>171.71</v>
      </c>
      <c r="G2116" s="84">
        <v>88.08</v>
      </c>
    </row>
    <row r="2117" spans="1:7" ht="13.5" x14ac:dyDescent="0.25">
      <c r="A2117" s="83">
        <v>30037</v>
      </c>
      <c r="B2117" s="83" t="s">
        <v>18687</v>
      </c>
      <c r="C2117" s="83" t="s">
        <v>206</v>
      </c>
      <c r="D2117" s="84">
        <v>76</v>
      </c>
      <c r="E2117" s="83" t="s">
        <v>18606</v>
      </c>
      <c r="F2117" s="84">
        <v>192.78</v>
      </c>
      <c r="G2117" s="84">
        <v>77.709999999999994</v>
      </c>
    </row>
    <row r="2118" spans="1:7" ht="13.5" x14ac:dyDescent="0.25">
      <c r="A2118" s="83">
        <v>30036</v>
      </c>
      <c r="B2118" s="83" t="s">
        <v>18688</v>
      </c>
      <c r="C2118" s="83" t="s">
        <v>206</v>
      </c>
      <c r="D2118" s="84">
        <v>127</v>
      </c>
      <c r="E2118" s="83" t="s">
        <v>18606</v>
      </c>
      <c r="F2118" s="84">
        <v>254.29</v>
      </c>
      <c r="G2118" s="84">
        <v>79.83</v>
      </c>
    </row>
    <row r="2119" spans="1:7" ht="13.5" x14ac:dyDescent="0.25">
      <c r="A2119" s="83">
        <v>30040</v>
      </c>
      <c r="B2119" s="83" t="s">
        <v>18689</v>
      </c>
      <c r="C2119" s="83" t="s">
        <v>206</v>
      </c>
      <c r="D2119" s="84">
        <v>145</v>
      </c>
      <c r="E2119" s="83" t="s">
        <v>18606</v>
      </c>
      <c r="F2119" s="84">
        <v>315.05</v>
      </c>
      <c r="G2119" s="84">
        <v>107.08</v>
      </c>
    </row>
    <row r="2120" spans="1:7" ht="13.5" x14ac:dyDescent="0.25">
      <c r="A2120" s="83">
        <v>30039</v>
      </c>
      <c r="B2120" s="83" t="s">
        <v>18690</v>
      </c>
      <c r="C2120" s="83" t="s">
        <v>206</v>
      </c>
      <c r="D2120" s="84">
        <v>76</v>
      </c>
      <c r="E2120" s="83" t="s">
        <v>18606</v>
      </c>
      <c r="F2120" s="84">
        <v>210.76</v>
      </c>
      <c r="G2120" s="84">
        <v>89.57</v>
      </c>
    </row>
    <row r="2121" spans="1:7" ht="13.5" x14ac:dyDescent="0.25">
      <c r="A2121" s="83">
        <v>30033</v>
      </c>
      <c r="B2121" s="83" t="s">
        <v>18691</v>
      </c>
      <c r="C2121" s="83"/>
      <c r="D2121" s="84">
        <v>145</v>
      </c>
      <c r="E2121" s="83" t="s">
        <v>18606</v>
      </c>
      <c r="F2121" s="84">
        <v>299.8</v>
      </c>
      <c r="G2121" s="84">
        <v>98.58</v>
      </c>
    </row>
    <row r="2122" spans="1:7" ht="13.5" x14ac:dyDescent="0.25">
      <c r="A2122" s="83">
        <v>30095</v>
      </c>
      <c r="B2122" s="83" t="s">
        <v>18692</v>
      </c>
      <c r="C2122" s="83"/>
      <c r="D2122" s="84">
        <v>4</v>
      </c>
      <c r="E2122" s="83" t="s">
        <v>18616</v>
      </c>
      <c r="F2122" s="84">
        <v>2.81</v>
      </c>
      <c r="G2122" s="84">
        <v>0.15</v>
      </c>
    </row>
    <row r="2123" spans="1:7" ht="13.5" x14ac:dyDescent="0.25">
      <c r="A2123" s="83">
        <v>30073</v>
      </c>
      <c r="B2123" s="83" t="s">
        <v>18693</v>
      </c>
      <c r="C2123" s="83" t="s">
        <v>206</v>
      </c>
      <c r="D2123" s="84">
        <v>5</v>
      </c>
      <c r="E2123" s="83" t="s">
        <v>18616</v>
      </c>
      <c r="F2123" s="84">
        <v>21.56</v>
      </c>
      <c r="G2123" s="84">
        <v>18.11</v>
      </c>
    </row>
    <row r="2124" spans="1:7" ht="13.5" x14ac:dyDescent="0.25">
      <c r="A2124" s="83">
        <v>30128</v>
      </c>
      <c r="B2124" s="83" t="s">
        <v>18694</v>
      </c>
      <c r="C2124" s="83" t="s">
        <v>206</v>
      </c>
      <c r="D2124" s="84">
        <v>6</v>
      </c>
      <c r="E2124" s="83" t="s">
        <v>18616</v>
      </c>
      <c r="F2124" s="84">
        <v>27.54</v>
      </c>
      <c r="G2124" s="84">
        <v>22.73</v>
      </c>
    </row>
    <row r="2125" spans="1:7" ht="13.5" x14ac:dyDescent="0.25">
      <c r="A2125" s="83">
        <v>30114</v>
      </c>
      <c r="B2125" s="83" t="s">
        <v>18695</v>
      </c>
      <c r="C2125" s="83" t="s">
        <v>206</v>
      </c>
      <c r="D2125" s="84">
        <v>30</v>
      </c>
      <c r="E2125" s="83" t="s">
        <v>18606</v>
      </c>
      <c r="F2125" s="84">
        <v>106.86</v>
      </c>
      <c r="G2125" s="84">
        <v>60.86</v>
      </c>
    </row>
    <row r="2126" spans="1:7" ht="13.5" x14ac:dyDescent="0.25">
      <c r="A2126" s="83">
        <v>30086</v>
      </c>
      <c r="B2126" s="83" t="s">
        <v>18696</v>
      </c>
      <c r="C2126" s="83"/>
      <c r="D2126" s="84">
        <v>48</v>
      </c>
      <c r="E2126" s="83" t="s">
        <v>18606</v>
      </c>
      <c r="F2126" s="84">
        <v>162.26</v>
      </c>
      <c r="G2126" s="84">
        <v>78.069999999999993</v>
      </c>
    </row>
    <row r="2127" spans="1:7" ht="13.5" x14ac:dyDescent="0.25">
      <c r="A2127" s="83">
        <v>30138</v>
      </c>
      <c r="B2127" s="83" t="s">
        <v>18697</v>
      </c>
      <c r="C2127" s="83" t="s">
        <v>206</v>
      </c>
      <c r="D2127" s="84">
        <v>5</v>
      </c>
      <c r="E2127" s="83" t="s">
        <v>18616</v>
      </c>
      <c r="F2127" s="84">
        <v>7.14</v>
      </c>
      <c r="G2127" s="84">
        <v>2.14</v>
      </c>
    </row>
    <row r="2128" spans="1:7" ht="13.5" x14ac:dyDescent="0.25">
      <c r="A2128" s="83">
        <v>30084</v>
      </c>
      <c r="B2128" s="83" t="s">
        <v>18698</v>
      </c>
      <c r="C2128" s="83"/>
      <c r="D2128" s="84">
        <v>0</v>
      </c>
      <c r="E2128" s="83" t="s">
        <v>18616</v>
      </c>
      <c r="F2128" s="84">
        <v>11.33</v>
      </c>
      <c r="G2128" s="84">
        <v>8.1</v>
      </c>
    </row>
    <row r="2129" spans="1:10" ht="13.5" x14ac:dyDescent="0.25">
      <c r="A2129" s="83">
        <v>30136</v>
      </c>
      <c r="B2129" s="83" t="s">
        <v>18699</v>
      </c>
      <c r="C2129" s="83"/>
      <c r="D2129" s="84">
        <v>0</v>
      </c>
      <c r="E2129" s="83" t="s">
        <v>18616</v>
      </c>
      <c r="F2129" s="84">
        <v>13.3</v>
      </c>
      <c r="G2129" s="84">
        <v>9.51</v>
      </c>
    </row>
    <row r="2130" spans="1:10" ht="13.5" x14ac:dyDescent="0.25">
      <c r="A2130" s="83">
        <v>30135</v>
      </c>
      <c r="B2130" s="83" t="s">
        <v>18700</v>
      </c>
      <c r="C2130" s="83"/>
      <c r="D2130" s="84">
        <v>0</v>
      </c>
      <c r="E2130" s="83" t="s">
        <v>18606</v>
      </c>
      <c r="F2130" s="84">
        <v>60.84</v>
      </c>
      <c r="G2130" s="84">
        <v>43.49</v>
      </c>
    </row>
    <row r="2131" spans="1:10" ht="13.5" x14ac:dyDescent="0.25">
      <c r="A2131" s="83">
        <v>30030</v>
      </c>
      <c r="B2131" s="83" t="s">
        <v>18701</v>
      </c>
      <c r="C2131" s="83" t="s">
        <v>206</v>
      </c>
      <c r="D2131" s="84">
        <v>110</v>
      </c>
      <c r="E2131" s="83" t="s">
        <v>18606</v>
      </c>
      <c r="F2131" s="84">
        <v>161.49</v>
      </c>
      <c r="G2131" s="84">
        <v>35.74</v>
      </c>
    </row>
    <row r="2132" spans="1:10" ht="13.5" x14ac:dyDescent="0.25">
      <c r="A2132" s="83">
        <v>30020</v>
      </c>
      <c r="B2132" s="83" t="s">
        <v>18702</v>
      </c>
      <c r="C2132" s="83"/>
      <c r="D2132" s="84">
        <v>300</v>
      </c>
      <c r="E2132" s="83" t="s">
        <v>18606</v>
      </c>
      <c r="F2132" s="84">
        <v>1016.93</v>
      </c>
      <c r="G2132" s="84">
        <v>358.02</v>
      </c>
    </row>
    <row r="2133" spans="1:10" ht="13.5" x14ac:dyDescent="0.25">
      <c r="A2133" s="83">
        <v>30015</v>
      </c>
      <c r="B2133" s="83" t="s">
        <v>18703</v>
      </c>
      <c r="C2133" s="83" t="s">
        <v>206</v>
      </c>
      <c r="D2133" s="84">
        <v>105</v>
      </c>
      <c r="E2133" s="83" t="s">
        <v>18606</v>
      </c>
      <c r="F2133" s="84">
        <v>356.29</v>
      </c>
      <c r="G2133" s="84">
        <v>139.84</v>
      </c>
    </row>
    <row r="2134" spans="1:10" ht="13.5" x14ac:dyDescent="0.25">
      <c r="A2134" s="83">
        <v>30016</v>
      </c>
      <c r="B2134" s="83" t="s">
        <v>18704</v>
      </c>
      <c r="C2134" s="83" t="s">
        <v>206</v>
      </c>
      <c r="D2134" s="84">
        <v>155</v>
      </c>
      <c r="E2134" s="83" t="s">
        <v>18606</v>
      </c>
      <c r="F2134" s="84">
        <v>420.77</v>
      </c>
      <c r="G2134" s="84">
        <v>140.26</v>
      </c>
    </row>
    <row r="2135" spans="1:10" ht="13.5" x14ac:dyDescent="0.25">
      <c r="A2135" s="83">
        <v>30017</v>
      </c>
      <c r="B2135" s="83" t="s">
        <v>18705</v>
      </c>
      <c r="C2135" s="83" t="s">
        <v>206</v>
      </c>
      <c r="D2135" s="84">
        <v>140</v>
      </c>
      <c r="E2135" s="83" t="s">
        <v>18606</v>
      </c>
      <c r="F2135" s="84">
        <v>464.36</v>
      </c>
      <c r="G2135" s="84">
        <v>177.33</v>
      </c>
    </row>
    <row r="2136" spans="1:10" ht="13.5" x14ac:dyDescent="0.25">
      <c r="A2136" s="83">
        <v>30018</v>
      </c>
      <c r="B2136" s="83" t="s">
        <v>18706</v>
      </c>
      <c r="C2136" s="83"/>
      <c r="D2136" s="84">
        <v>300</v>
      </c>
      <c r="E2136" s="83" t="s">
        <v>18606</v>
      </c>
      <c r="F2136" s="84">
        <v>1016.93</v>
      </c>
      <c r="G2136" s="84">
        <v>358.02</v>
      </c>
    </row>
    <row r="2137" spans="1:10" ht="13.5" x14ac:dyDescent="0.25">
      <c r="A2137" s="83">
        <v>30019</v>
      </c>
      <c r="B2137" s="83" t="s">
        <v>18707</v>
      </c>
      <c r="C2137" s="83"/>
      <c r="D2137" s="84">
        <v>300</v>
      </c>
      <c r="E2137" s="83" t="s">
        <v>18606</v>
      </c>
      <c r="F2137" s="84">
        <v>1018.27</v>
      </c>
      <c r="G2137" s="84">
        <v>358.74</v>
      </c>
    </row>
    <row r="2138" spans="1:10" ht="13.5" x14ac:dyDescent="0.25">
      <c r="A2138" s="83">
        <v>30063</v>
      </c>
      <c r="B2138" s="83" t="s">
        <v>18708</v>
      </c>
      <c r="C2138" s="83"/>
      <c r="D2138" s="84">
        <v>195</v>
      </c>
      <c r="E2138" s="83" t="s">
        <v>18616</v>
      </c>
      <c r="F2138" s="84">
        <v>695.2</v>
      </c>
      <c r="G2138" s="84">
        <v>454.73</v>
      </c>
    </row>
    <row r="2139" spans="1:10" ht="13.5" x14ac:dyDescent="0.25">
      <c r="A2139" s="83">
        <v>30065</v>
      </c>
      <c r="B2139" s="83" t="s">
        <v>18709</v>
      </c>
      <c r="C2139" s="83" t="s">
        <v>206</v>
      </c>
      <c r="D2139" s="84">
        <v>15</v>
      </c>
      <c r="E2139" s="83" t="s">
        <v>18606</v>
      </c>
      <c r="F2139" s="84">
        <v>183.51</v>
      </c>
      <c r="G2139" s="84">
        <v>158.41</v>
      </c>
    </row>
    <row r="2140" spans="1:10" ht="13.5" x14ac:dyDescent="0.25">
      <c r="A2140" s="83">
        <v>30066</v>
      </c>
      <c r="B2140" s="83" t="s">
        <v>18710</v>
      </c>
      <c r="C2140" s="83" t="s">
        <v>206</v>
      </c>
      <c r="D2140" s="84">
        <v>110</v>
      </c>
      <c r="E2140" s="83" t="s">
        <v>18606</v>
      </c>
      <c r="F2140" s="84">
        <v>432.98</v>
      </c>
      <c r="G2140" s="84">
        <v>253.73</v>
      </c>
    </row>
    <row r="2141" spans="1:10" ht="13.5" x14ac:dyDescent="0.25">
      <c r="A2141" s="83">
        <v>30051</v>
      </c>
      <c r="B2141" s="83" t="s">
        <v>18711</v>
      </c>
      <c r="C2141" s="83" t="s">
        <v>206</v>
      </c>
      <c r="D2141" s="84">
        <v>0</v>
      </c>
      <c r="E2141" s="83" t="s">
        <v>18606</v>
      </c>
      <c r="F2141" s="84">
        <v>13.42</v>
      </c>
      <c r="G2141" s="84">
        <v>8.41</v>
      </c>
    </row>
    <row r="2142" spans="1:10" ht="13.5" x14ac:dyDescent="0.25">
      <c r="A2142" s="83">
        <v>30071</v>
      </c>
      <c r="B2142" s="83" t="s">
        <v>18712</v>
      </c>
      <c r="C2142" s="83"/>
      <c r="D2142" s="84">
        <v>4</v>
      </c>
      <c r="E2142" s="83" t="s">
        <v>18616</v>
      </c>
      <c r="F2142" s="84">
        <v>18.04</v>
      </c>
      <c r="G2142" s="84">
        <v>15.11</v>
      </c>
    </row>
    <row r="2143" spans="1:10" ht="15" customHeight="1" x14ac:dyDescent="0.25">
      <c r="A2143" s="83"/>
      <c r="B2143" s="83"/>
      <c r="C2143" s="83"/>
      <c r="D2143" s="84"/>
      <c r="F2143" s="881" t="s">
        <v>18713</v>
      </c>
      <c r="G2143" s="881"/>
      <c r="H2143" s="881" t="s">
        <v>18714</v>
      </c>
      <c r="I2143" s="881"/>
      <c r="J2143" s="85" t="s">
        <v>103</v>
      </c>
    </row>
    <row r="2144" spans="1:10" x14ac:dyDescent="0.25">
      <c r="A2144" s="83">
        <v>60019</v>
      </c>
      <c r="B2144" s="83" t="s">
        <v>18715</v>
      </c>
      <c r="C2144" s="83" t="s">
        <v>227</v>
      </c>
      <c r="D2144" s="364">
        <f t="shared" ref="D2144:D2159" si="0">F2144*G2144+H2144*I2144+J2144</f>
        <v>2.4350000000000001</v>
      </c>
      <c r="E2144" s="83" t="s">
        <v>18716</v>
      </c>
      <c r="F2144" s="382">
        <v>1.3879999999999999</v>
      </c>
      <c r="G2144" s="382"/>
      <c r="H2144" s="382">
        <v>1.534</v>
      </c>
      <c r="I2144" s="382"/>
      <c r="J2144" s="382">
        <v>2.4350000000000001</v>
      </c>
    </row>
    <row r="2145" spans="1:10" x14ac:dyDescent="0.25">
      <c r="A2145" s="83">
        <v>60022</v>
      </c>
      <c r="B2145" s="83" t="s">
        <v>18717</v>
      </c>
      <c r="C2145" s="83" t="s">
        <v>227</v>
      </c>
      <c r="D2145" s="364">
        <f t="shared" si="0"/>
        <v>2.1539999999999999</v>
      </c>
      <c r="E2145" s="83" t="s">
        <v>18718</v>
      </c>
      <c r="F2145" s="382">
        <v>0.95699999999999996</v>
      </c>
      <c r="G2145" s="382"/>
      <c r="H2145" s="382">
        <v>1.0129999999999999</v>
      </c>
      <c r="I2145" s="382"/>
      <c r="J2145" s="382">
        <v>2.1539999999999999</v>
      </c>
    </row>
    <row r="2146" spans="1:10" x14ac:dyDescent="0.25">
      <c r="A2146" s="83">
        <v>60020</v>
      </c>
      <c r="B2146" s="83" t="s">
        <v>18719</v>
      </c>
      <c r="C2146" s="83" t="s">
        <v>227</v>
      </c>
      <c r="D2146" s="364">
        <f t="shared" si="0"/>
        <v>2.3340000000000001</v>
      </c>
      <c r="E2146" s="83" t="s">
        <v>18720</v>
      </c>
      <c r="F2146" s="382">
        <v>1.244</v>
      </c>
      <c r="G2146" s="382"/>
      <c r="H2146" s="382">
        <v>1.4</v>
      </c>
      <c r="I2146" s="382"/>
      <c r="J2146" s="382">
        <v>2.3340000000000001</v>
      </c>
    </row>
    <row r="2147" spans="1:10" x14ac:dyDescent="0.25">
      <c r="A2147" s="83">
        <v>60021</v>
      </c>
      <c r="B2147" s="83" t="s">
        <v>18721</v>
      </c>
      <c r="C2147" s="83" t="s">
        <v>227</v>
      </c>
      <c r="D2147" s="364">
        <f t="shared" si="0"/>
        <v>2.2400000000000002</v>
      </c>
      <c r="E2147" s="83" t="s">
        <v>18722</v>
      </c>
      <c r="F2147" s="382">
        <v>1.075</v>
      </c>
      <c r="G2147" s="382"/>
      <c r="H2147" s="382">
        <v>1.1950000000000001</v>
      </c>
      <c r="I2147" s="382"/>
      <c r="J2147" s="382">
        <v>2.2400000000000002</v>
      </c>
    </row>
    <row r="2148" spans="1:10" x14ac:dyDescent="0.25">
      <c r="A2148" s="83">
        <v>60024</v>
      </c>
      <c r="B2148" s="83" t="s">
        <v>18723</v>
      </c>
      <c r="C2148" s="83" t="s">
        <v>227</v>
      </c>
      <c r="D2148" s="364">
        <f t="shared" si="0"/>
        <v>13.901</v>
      </c>
      <c r="E2148" s="83" t="s">
        <v>18724</v>
      </c>
      <c r="F2148" s="382">
        <v>0.36299999999999999</v>
      </c>
      <c r="G2148" s="382"/>
      <c r="H2148" s="382">
        <v>0.38400000000000001</v>
      </c>
      <c r="I2148" s="382"/>
      <c r="J2148" s="382">
        <v>13.901</v>
      </c>
    </row>
    <row r="2149" spans="1:10" s="385" customFormat="1" x14ac:dyDescent="0.25">
      <c r="A2149" s="383" t="s">
        <v>278</v>
      </c>
      <c r="B2149" s="383" t="s">
        <v>18725</v>
      </c>
      <c r="C2149" s="383" t="s">
        <v>227</v>
      </c>
      <c r="D2149" s="364">
        <f t="shared" si="0"/>
        <v>18.5474</v>
      </c>
      <c r="E2149" s="383" t="s">
        <v>18724</v>
      </c>
      <c r="F2149" s="384">
        <v>0.36299999999999999</v>
      </c>
      <c r="G2149" s="384">
        <v>12.8</v>
      </c>
      <c r="H2149" s="384">
        <v>0.38400000000000001</v>
      </c>
      <c r="I2149" s="384"/>
      <c r="J2149" s="384">
        <v>13.901</v>
      </c>
    </row>
    <row r="2150" spans="1:10" x14ac:dyDescent="0.25">
      <c r="A2150" s="83">
        <v>100849</v>
      </c>
      <c r="B2150" s="83" t="s">
        <v>18726</v>
      </c>
      <c r="C2150" s="83" t="s">
        <v>227</v>
      </c>
      <c r="D2150" s="364">
        <f t="shared" si="0"/>
        <v>64.305999999999997</v>
      </c>
      <c r="E2150" s="83" t="s">
        <v>18727</v>
      </c>
      <c r="F2150" s="382">
        <v>0.60199999999999998</v>
      </c>
      <c r="G2150" s="382"/>
      <c r="H2150" s="382">
        <v>0.71299999999999997</v>
      </c>
      <c r="I2150" s="382"/>
      <c r="J2150" s="382">
        <v>64.305999999999997</v>
      </c>
    </row>
    <row r="2151" spans="1:10" x14ac:dyDescent="0.25">
      <c r="A2151" s="83">
        <v>60010</v>
      </c>
      <c r="B2151" s="83" t="s">
        <v>18728</v>
      </c>
      <c r="C2151" s="83" t="s">
        <v>227</v>
      </c>
      <c r="D2151" s="364">
        <f t="shared" si="0"/>
        <v>2.7989999999999999</v>
      </c>
      <c r="E2151" s="83" t="s">
        <v>18729</v>
      </c>
      <c r="F2151" s="382">
        <v>0.67900000000000005</v>
      </c>
      <c r="G2151" s="382"/>
      <c r="H2151" s="382">
        <v>2.2389999999999999</v>
      </c>
      <c r="I2151" s="382"/>
      <c r="J2151" s="382">
        <v>2.7989999999999999</v>
      </c>
    </row>
    <row r="2152" spans="1:10" x14ac:dyDescent="0.25">
      <c r="A2152" s="83">
        <v>60002</v>
      </c>
      <c r="B2152" s="83" t="s">
        <v>18730</v>
      </c>
      <c r="C2152" s="83" t="s">
        <v>227</v>
      </c>
      <c r="D2152" s="364">
        <f t="shared" si="0"/>
        <v>4.4809999999999999</v>
      </c>
      <c r="E2152" s="83" t="s">
        <v>18731</v>
      </c>
      <c r="F2152" s="382">
        <v>1.075</v>
      </c>
      <c r="G2152" s="382"/>
      <c r="H2152" s="382">
        <v>1.1200000000000001</v>
      </c>
      <c r="I2152" s="382"/>
      <c r="J2152" s="382">
        <v>4.4809999999999999</v>
      </c>
    </row>
    <row r="2153" spans="1:10" x14ac:dyDescent="0.25">
      <c r="A2153" s="83">
        <v>60003</v>
      </c>
      <c r="B2153" s="83" t="s">
        <v>18732</v>
      </c>
      <c r="C2153" s="83" t="s">
        <v>227</v>
      </c>
      <c r="D2153" s="364">
        <f t="shared" si="0"/>
        <v>0</v>
      </c>
      <c r="E2153" s="83" t="s">
        <v>18733</v>
      </c>
      <c r="F2153" s="382">
        <v>1.075</v>
      </c>
      <c r="G2153" s="382"/>
      <c r="H2153" s="382">
        <v>1.1200000000000001</v>
      </c>
      <c r="I2153" s="382"/>
      <c r="J2153" s="382"/>
    </row>
    <row r="2154" spans="1:10" x14ac:dyDescent="0.25">
      <c r="A2154" s="83">
        <v>60012</v>
      </c>
      <c r="B2154" s="83" t="s">
        <v>18734</v>
      </c>
      <c r="C2154" s="83" t="s">
        <v>227</v>
      </c>
      <c r="D2154" s="364">
        <f t="shared" si="0"/>
        <v>0</v>
      </c>
      <c r="E2154" s="83" t="s">
        <v>18733</v>
      </c>
      <c r="F2154" s="382">
        <v>1.075</v>
      </c>
      <c r="G2154" s="382"/>
      <c r="H2154" s="382">
        <v>1.1200000000000001</v>
      </c>
      <c r="I2154" s="382"/>
      <c r="J2154" s="382"/>
    </row>
    <row r="2155" spans="1:10" x14ac:dyDescent="0.25">
      <c r="A2155" s="83">
        <v>60004</v>
      </c>
      <c r="B2155" s="83" t="s">
        <v>18735</v>
      </c>
      <c r="C2155" s="83" t="s">
        <v>227</v>
      </c>
      <c r="D2155" s="364">
        <f t="shared" si="0"/>
        <v>0</v>
      </c>
      <c r="E2155" s="83" t="s">
        <v>18736</v>
      </c>
      <c r="F2155" s="382">
        <v>1.052</v>
      </c>
      <c r="G2155" s="382"/>
      <c r="H2155" s="382">
        <v>1.0940000000000001</v>
      </c>
      <c r="I2155" s="382"/>
      <c r="J2155" s="382"/>
    </row>
    <row r="2156" spans="1:10" x14ac:dyDescent="0.25">
      <c r="A2156" s="83">
        <v>60013</v>
      </c>
      <c r="B2156" s="83" t="s">
        <v>18737</v>
      </c>
      <c r="C2156" s="83" t="s">
        <v>227</v>
      </c>
      <c r="D2156" s="364">
        <f t="shared" si="0"/>
        <v>0</v>
      </c>
      <c r="E2156" s="83" t="s">
        <v>18736</v>
      </c>
      <c r="F2156" s="382">
        <v>1.052</v>
      </c>
      <c r="G2156" s="382"/>
      <c r="H2156" s="382">
        <v>1.0940000000000001</v>
      </c>
      <c r="I2156" s="382"/>
      <c r="J2156" s="382"/>
    </row>
    <row r="2157" spans="1:10" x14ac:dyDescent="0.25">
      <c r="A2157" s="83">
        <v>60005</v>
      </c>
      <c r="B2157" s="83" t="s">
        <v>18738</v>
      </c>
      <c r="C2157" s="83" t="s">
        <v>227</v>
      </c>
      <c r="D2157" s="364">
        <f t="shared" si="0"/>
        <v>0</v>
      </c>
      <c r="E2157" s="83" t="s">
        <v>18739</v>
      </c>
      <c r="F2157" s="382">
        <v>1.7330000000000001</v>
      </c>
      <c r="G2157" s="382"/>
      <c r="H2157" s="382">
        <v>1.8049999999999999</v>
      </c>
      <c r="I2157" s="382"/>
      <c r="J2157" s="382"/>
    </row>
    <row r="2158" spans="1:10" x14ac:dyDescent="0.25">
      <c r="A2158" s="83">
        <v>60014</v>
      </c>
      <c r="B2158" s="83" t="s">
        <v>18740</v>
      </c>
      <c r="C2158" s="83" t="s">
        <v>227</v>
      </c>
      <c r="D2158" s="364">
        <f t="shared" si="0"/>
        <v>0</v>
      </c>
      <c r="E2158" s="83" t="s">
        <v>18739</v>
      </c>
      <c r="F2158" s="382">
        <v>1.7330000000000001</v>
      </c>
      <c r="G2158" s="382"/>
      <c r="H2158" s="382">
        <v>1.8049999999999999</v>
      </c>
      <c r="I2158" s="382"/>
      <c r="J2158" s="382"/>
    </row>
    <row r="2159" spans="1:10" x14ac:dyDescent="0.25">
      <c r="A2159" s="83">
        <v>60006</v>
      </c>
      <c r="B2159" s="83" t="s">
        <v>18741</v>
      </c>
      <c r="C2159" s="83" t="s">
        <v>227</v>
      </c>
      <c r="D2159" s="364">
        <f t="shared" si="0"/>
        <v>12.448</v>
      </c>
      <c r="E2159" s="83" t="s">
        <v>18742</v>
      </c>
      <c r="F2159" s="382">
        <v>1.6180000000000001</v>
      </c>
      <c r="G2159" s="382"/>
      <c r="H2159" s="382">
        <v>1.68</v>
      </c>
      <c r="I2159" s="382"/>
      <c r="J2159" s="382">
        <v>12.448</v>
      </c>
    </row>
  </sheetData>
  <mergeCells count="2">
    <mergeCell ref="F2143:G2143"/>
    <mergeCell ref="H2143:I214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E8649"/>
  <sheetViews>
    <sheetView workbookViewId="0">
      <selection activeCell="B1" sqref="B1"/>
    </sheetView>
  </sheetViews>
  <sheetFormatPr defaultRowHeight="13.5" x14ac:dyDescent="0.25"/>
  <cols>
    <col min="1" max="1" width="10.28515625" style="366" bestFit="1" customWidth="1"/>
    <col min="2" max="2" width="78.28515625" style="367" customWidth="1"/>
    <col min="3" max="3" width="7.85546875" style="366" bestFit="1" customWidth="1"/>
    <col min="4" max="4" width="14.42578125" style="368" bestFit="1" customWidth="1"/>
    <col min="5" max="16384" width="9.140625" style="366"/>
  </cols>
  <sheetData>
    <row r="1" spans="1:4" x14ac:dyDescent="0.25">
      <c r="A1" s="83"/>
      <c r="B1" s="365" t="s">
        <v>18743</v>
      </c>
      <c r="C1" s="83"/>
      <c r="D1" s="84"/>
    </row>
    <row r="2" spans="1:4" x14ac:dyDescent="0.25">
      <c r="A2" s="83">
        <v>307731</v>
      </c>
      <c r="B2" s="83" t="s">
        <v>18744</v>
      </c>
      <c r="C2" s="83" t="s">
        <v>16913</v>
      </c>
      <c r="D2" s="84">
        <v>108.66</v>
      </c>
    </row>
    <row r="3" spans="1:4" x14ac:dyDescent="0.25">
      <c r="A3" s="83">
        <v>307732</v>
      </c>
      <c r="B3" s="83" t="s">
        <v>18745</v>
      </c>
      <c r="C3" s="83" t="s">
        <v>16913</v>
      </c>
      <c r="D3" s="84">
        <v>86.8</v>
      </c>
    </row>
    <row r="4" spans="1:4" x14ac:dyDescent="0.25">
      <c r="A4" s="83">
        <v>308308</v>
      </c>
      <c r="B4" s="83" t="s">
        <v>18746</v>
      </c>
      <c r="C4" s="83" t="s">
        <v>245</v>
      </c>
      <c r="D4" s="84">
        <v>15264.43</v>
      </c>
    </row>
    <row r="5" spans="1:4" x14ac:dyDescent="0.25">
      <c r="A5" s="83">
        <v>308313</v>
      </c>
      <c r="B5" s="83" t="s">
        <v>18747</v>
      </c>
      <c r="C5" s="83" t="s">
        <v>245</v>
      </c>
      <c r="D5" s="84">
        <v>100303.02</v>
      </c>
    </row>
    <row r="6" spans="1:4" x14ac:dyDescent="0.25">
      <c r="A6" s="83">
        <v>308309</v>
      </c>
      <c r="B6" s="83" t="s">
        <v>18748</v>
      </c>
      <c r="C6" s="83" t="s">
        <v>245</v>
      </c>
      <c r="D6" s="84">
        <v>24966.959999999999</v>
      </c>
    </row>
    <row r="7" spans="1:4" x14ac:dyDescent="0.25">
      <c r="A7" s="83">
        <v>308310</v>
      </c>
      <c r="B7" s="83" t="s">
        <v>18749</v>
      </c>
      <c r="C7" s="83" t="s">
        <v>245</v>
      </c>
      <c r="D7" s="84">
        <v>40250.54</v>
      </c>
    </row>
    <row r="8" spans="1:4" x14ac:dyDescent="0.25">
      <c r="A8" s="83">
        <v>308311</v>
      </c>
      <c r="B8" s="83" t="s">
        <v>18750</v>
      </c>
      <c r="C8" s="83" t="s">
        <v>245</v>
      </c>
      <c r="D8" s="84">
        <v>54034.080000000002</v>
      </c>
    </row>
    <row r="9" spans="1:4" x14ac:dyDescent="0.25">
      <c r="A9" s="83">
        <v>308312</v>
      </c>
      <c r="B9" s="83" t="s">
        <v>18751</v>
      </c>
      <c r="C9" s="83" t="s">
        <v>245</v>
      </c>
      <c r="D9" s="84">
        <v>74141.509999999995</v>
      </c>
    </row>
    <row r="10" spans="1:4" x14ac:dyDescent="0.25">
      <c r="A10" s="83">
        <v>308307</v>
      </c>
      <c r="B10" s="83" t="s">
        <v>18752</v>
      </c>
      <c r="C10" s="83" t="s">
        <v>245</v>
      </c>
      <c r="D10" s="84">
        <v>10199.94</v>
      </c>
    </row>
    <row r="11" spans="1:4" x14ac:dyDescent="0.25">
      <c r="A11" s="83">
        <v>308322</v>
      </c>
      <c r="B11" s="83" t="s">
        <v>18753</v>
      </c>
      <c r="C11" s="83" t="s">
        <v>245</v>
      </c>
      <c r="D11" s="84">
        <v>8204.93</v>
      </c>
    </row>
    <row r="12" spans="1:4" x14ac:dyDescent="0.25">
      <c r="A12" s="83">
        <v>308327</v>
      </c>
      <c r="B12" s="83" t="s">
        <v>18754</v>
      </c>
      <c r="C12" s="83" t="s">
        <v>245</v>
      </c>
      <c r="D12" s="84">
        <v>49438.69</v>
      </c>
    </row>
    <row r="13" spans="1:4" x14ac:dyDescent="0.25">
      <c r="A13" s="83">
        <v>308323</v>
      </c>
      <c r="B13" s="83" t="s">
        <v>18755</v>
      </c>
      <c r="C13" s="83" t="s">
        <v>245</v>
      </c>
      <c r="D13" s="84">
        <v>12656.84</v>
      </c>
    </row>
    <row r="14" spans="1:4" x14ac:dyDescent="0.25">
      <c r="A14" s="83">
        <v>308324</v>
      </c>
      <c r="B14" s="83" t="s">
        <v>18756</v>
      </c>
      <c r="C14" s="83" t="s">
        <v>245</v>
      </c>
      <c r="D14" s="84">
        <v>20969.810000000001</v>
      </c>
    </row>
    <row r="15" spans="1:4" x14ac:dyDescent="0.25">
      <c r="A15" s="83">
        <v>308325</v>
      </c>
      <c r="B15" s="83" t="s">
        <v>18757</v>
      </c>
      <c r="C15" s="83" t="s">
        <v>245</v>
      </c>
      <c r="D15" s="84">
        <v>29432.87</v>
      </c>
    </row>
    <row r="16" spans="1:4" x14ac:dyDescent="0.25">
      <c r="A16" s="83">
        <v>308326</v>
      </c>
      <c r="B16" s="83" t="s">
        <v>18758</v>
      </c>
      <c r="C16" s="83" t="s">
        <v>245</v>
      </c>
      <c r="D16" s="84">
        <v>35704.080000000002</v>
      </c>
    </row>
    <row r="17" spans="1:4" x14ac:dyDescent="0.25">
      <c r="A17" s="83">
        <v>308321</v>
      </c>
      <c r="B17" s="83" t="s">
        <v>18759</v>
      </c>
      <c r="C17" s="83" t="s">
        <v>245</v>
      </c>
      <c r="D17" s="84">
        <v>5204.5200000000004</v>
      </c>
    </row>
    <row r="18" spans="1:4" x14ac:dyDescent="0.25">
      <c r="A18" s="83">
        <v>308315</v>
      </c>
      <c r="B18" s="83" t="s">
        <v>18760</v>
      </c>
      <c r="C18" s="83" t="s">
        <v>245</v>
      </c>
      <c r="D18" s="84">
        <v>10533.16</v>
      </c>
    </row>
    <row r="19" spans="1:4" x14ac:dyDescent="0.25">
      <c r="A19" s="83">
        <v>308320</v>
      </c>
      <c r="B19" s="83" t="s">
        <v>18761</v>
      </c>
      <c r="C19" s="83" t="s">
        <v>245</v>
      </c>
      <c r="D19" s="84">
        <v>55282.720000000001</v>
      </c>
    </row>
    <row r="20" spans="1:4" x14ac:dyDescent="0.25">
      <c r="A20" s="83">
        <v>308316</v>
      </c>
      <c r="B20" s="83" t="s">
        <v>18762</v>
      </c>
      <c r="C20" s="83" t="s">
        <v>245</v>
      </c>
      <c r="D20" s="84">
        <v>16647.55</v>
      </c>
    </row>
    <row r="21" spans="1:4" x14ac:dyDescent="0.25">
      <c r="A21" s="83">
        <v>308317</v>
      </c>
      <c r="B21" s="83" t="s">
        <v>18763</v>
      </c>
      <c r="C21" s="83" t="s">
        <v>245</v>
      </c>
      <c r="D21" s="84">
        <v>25488.05</v>
      </c>
    </row>
    <row r="22" spans="1:4" x14ac:dyDescent="0.25">
      <c r="A22" s="83">
        <v>308318</v>
      </c>
      <c r="B22" s="83" t="s">
        <v>18764</v>
      </c>
      <c r="C22" s="83" t="s">
        <v>245</v>
      </c>
      <c r="D22" s="84">
        <v>31966.62</v>
      </c>
    </row>
    <row r="23" spans="1:4" x14ac:dyDescent="0.25">
      <c r="A23" s="83">
        <v>308319</v>
      </c>
      <c r="B23" s="83" t="s">
        <v>18765</v>
      </c>
      <c r="C23" s="83" t="s">
        <v>245</v>
      </c>
      <c r="D23" s="84">
        <v>43578.559999999998</v>
      </c>
    </row>
    <row r="24" spans="1:4" x14ac:dyDescent="0.25">
      <c r="A24" s="83">
        <v>308314</v>
      </c>
      <c r="B24" s="83" t="s">
        <v>18766</v>
      </c>
      <c r="C24" s="83" t="s">
        <v>245</v>
      </c>
      <c r="D24" s="84">
        <v>7748.75</v>
      </c>
    </row>
    <row r="25" spans="1:4" x14ac:dyDescent="0.25">
      <c r="A25" s="83">
        <v>308250</v>
      </c>
      <c r="B25" s="83" t="s">
        <v>18767</v>
      </c>
      <c r="C25" s="83" t="s">
        <v>245</v>
      </c>
      <c r="D25" s="84">
        <v>4356.42</v>
      </c>
    </row>
    <row r="26" spans="1:4" x14ac:dyDescent="0.25">
      <c r="A26" s="83">
        <v>308251</v>
      </c>
      <c r="B26" s="83" t="s">
        <v>18768</v>
      </c>
      <c r="C26" s="83" t="s">
        <v>245</v>
      </c>
      <c r="D26" s="84">
        <v>6477.47</v>
      </c>
    </row>
    <row r="27" spans="1:4" x14ac:dyDescent="0.25">
      <c r="A27" s="83">
        <v>308268</v>
      </c>
      <c r="B27" s="83" t="s">
        <v>18769</v>
      </c>
      <c r="C27" s="83" t="s">
        <v>245</v>
      </c>
      <c r="D27" s="84">
        <v>142558.15</v>
      </c>
    </row>
    <row r="28" spans="1:4" x14ac:dyDescent="0.25">
      <c r="A28" s="83">
        <v>308252</v>
      </c>
      <c r="B28" s="83" t="s">
        <v>18770</v>
      </c>
      <c r="C28" s="83" t="s">
        <v>245</v>
      </c>
      <c r="D28" s="84">
        <v>8190.74</v>
      </c>
    </row>
    <row r="29" spans="1:4" x14ac:dyDescent="0.25">
      <c r="A29" s="83">
        <v>308253</v>
      </c>
      <c r="B29" s="83" t="s">
        <v>18771</v>
      </c>
      <c r="C29" s="83" t="s">
        <v>245</v>
      </c>
      <c r="D29" s="84">
        <v>10325.08</v>
      </c>
    </row>
    <row r="30" spans="1:4" x14ac:dyDescent="0.25">
      <c r="A30" s="83">
        <v>308254</v>
      </c>
      <c r="B30" s="83" t="s">
        <v>18772</v>
      </c>
      <c r="C30" s="83" t="s">
        <v>245</v>
      </c>
      <c r="D30" s="84">
        <v>11855.4</v>
      </c>
    </row>
    <row r="31" spans="1:4" x14ac:dyDescent="0.25">
      <c r="A31" s="83">
        <v>308255</v>
      </c>
      <c r="B31" s="83" t="s">
        <v>18773</v>
      </c>
      <c r="C31" s="83" t="s">
        <v>245</v>
      </c>
      <c r="D31" s="84">
        <v>14318.03</v>
      </c>
    </row>
    <row r="32" spans="1:4" x14ac:dyDescent="0.25">
      <c r="A32" s="83">
        <v>308256</v>
      </c>
      <c r="B32" s="83" t="s">
        <v>18774</v>
      </c>
      <c r="C32" s="83" t="s">
        <v>245</v>
      </c>
      <c r="D32" s="84">
        <v>16875.080000000002</v>
      </c>
    </row>
    <row r="33" spans="1:4" x14ac:dyDescent="0.25">
      <c r="A33" s="83">
        <v>308257</v>
      </c>
      <c r="B33" s="83" t="s">
        <v>18775</v>
      </c>
      <c r="C33" s="83" t="s">
        <v>245</v>
      </c>
      <c r="D33" s="84">
        <v>63023.040000000001</v>
      </c>
    </row>
    <row r="34" spans="1:4" x14ac:dyDescent="0.25">
      <c r="A34" s="83">
        <v>308258</v>
      </c>
      <c r="B34" s="83" t="s">
        <v>18776</v>
      </c>
      <c r="C34" s="83" t="s">
        <v>245</v>
      </c>
      <c r="D34" s="84">
        <v>70078.95</v>
      </c>
    </row>
    <row r="35" spans="1:4" x14ac:dyDescent="0.25">
      <c r="A35" s="83">
        <v>308259</v>
      </c>
      <c r="B35" s="83" t="s">
        <v>18777</v>
      </c>
      <c r="C35" s="83" t="s">
        <v>245</v>
      </c>
      <c r="D35" s="84">
        <v>76016.47</v>
      </c>
    </row>
    <row r="36" spans="1:4" x14ac:dyDescent="0.25">
      <c r="A36" s="83">
        <v>308260</v>
      </c>
      <c r="B36" s="83" t="s">
        <v>18778</v>
      </c>
      <c r="C36" s="83" t="s">
        <v>245</v>
      </c>
      <c r="D36" s="84">
        <v>82006.58</v>
      </c>
    </row>
    <row r="37" spans="1:4" x14ac:dyDescent="0.25">
      <c r="A37" s="83">
        <v>308261</v>
      </c>
      <c r="B37" s="83" t="s">
        <v>18779</v>
      </c>
      <c r="C37" s="83" t="s">
        <v>245</v>
      </c>
      <c r="D37" s="84">
        <v>93209.33</v>
      </c>
    </row>
    <row r="38" spans="1:4" x14ac:dyDescent="0.25">
      <c r="A38" s="83">
        <v>308262</v>
      </c>
      <c r="B38" s="83" t="s">
        <v>18780</v>
      </c>
      <c r="C38" s="83" t="s">
        <v>245</v>
      </c>
      <c r="D38" s="84">
        <v>96178.99</v>
      </c>
    </row>
    <row r="39" spans="1:4" x14ac:dyDescent="0.25">
      <c r="A39" s="83">
        <v>308263</v>
      </c>
      <c r="B39" s="83" t="s">
        <v>18781</v>
      </c>
      <c r="C39" s="83" t="s">
        <v>245</v>
      </c>
      <c r="D39" s="84">
        <v>107469.77</v>
      </c>
    </row>
    <row r="40" spans="1:4" x14ac:dyDescent="0.25">
      <c r="A40" s="83">
        <v>308264</v>
      </c>
      <c r="B40" s="83" t="s">
        <v>18782</v>
      </c>
      <c r="C40" s="83" t="s">
        <v>245</v>
      </c>
      <c r="D40" s="84">
        <v>114890.64</v>
      </c>
    </row>
    <row r="41" spans="1:4" x14ac:dyDescent="0.25">
      <c r="A41" s="83">
        <v>308265</v>
      </c>
      <c r="B41" s="83" t="s">
        <v>18783</v>
      </c>
      <c r="C41" s="83" t="s">
        <v>245</v>
      </c>
      <c r="D41" s="84">
        <v>116381.54</v>
      </c>
    </row>
    <row r="42" spans="1:4" x14ac:dyDescent="0.25">
      <c r="A42" s="83">
        <v>308266</v>
      </c>
      <c r="B42" s="83" t="s">
        <v>18784</v>
      </c>
      <c r="C42" s="83" t="s">
        <v>245</v>
      </c>
      <c r="D42" s="84">
        <v>126877.73</v>
      </c>
    </row>
    <row r="43" spans="1:4" x14ac:dyDescent="0.25">
      <c r="A43" s="83">
        <v>308267</v>
      </c>
      <c r="B43" s="83" t="s">
        <v>18785</v>
      </c>
      <c r="C43" s="83" t="s">
        <v>245</v>
      </c>
      <c r="D43" s="84">
        <v>133687.85</v>
      </c>
    </row>
    <row r="44" spans="1:4" x14ac:dyDescent="0.25">
      <c r="A44" s="83">
        <v>308288</v>
      </c>
      <c r="B44" s="83" t="s">
        <v>18786</v>
      </c>
      <c r="C44" s="83" t="s">
        <v>245</v>
      </c>
      <c r="D44" s="84">
        <v>9870.64</v>
      </c>
    </row>
    <row r="45" spans="1:4" x14ac:dyDescent="0.25">
      <c r="A45" s="83">
        <v>308289</v>
      </c>
      <c r="B45" s="83" t="s">
        <v>18787</v>
      </c>
      <c r="C45" s="83" t="s">
        <v>245</v>
      </c>
      <c r="D45" s="84">
        <v>12963.4</v>
      </c>
    </row>
    <row r="46" spans="1:4" x14ac:dyDescent="0.25">
      <c r="A46" s="83">
        <v>308306</v>
      </c>
      <c r="B46" s="83" t="s">
        <v>18788</v>
      </c>
      <c r="C46" s="83" t="s">
        <v>245</v>
      </c>
      <c r="D46" s="84">
        <v>86318.96</v>
      </c>
    </row>
    <row r="47" spans="1:4" x14ac:dyDescent="0.25">
      <c r="A47" s="83">
        <v>308290</v>
      </c>
      <c r="B47" s="83" t="s">
        <v>18789</v>
      </c>
      <c r="C47" s="83" t="s">
        <v>245</v>
      </c>
      <c r="D47" s="84">
        <v>16499.66</v>
      </c>
    </row>
    <row r="48" spans="1:4" x14ac:dyDescent="0.25">
      <c r="A48" s="83">
        <v>308291</v>
      </c>
      <c r="B48" s="83" t="s">
        <v>18790</v>
      </c>
      <c r="C48" s="83" t="s">
        <v>245</v>
      </c>
      <c r="D48" s="84">
        <v>21539.39</v>
      </c>
    </row>
    <row r="49" spans="1:4" x14ac:dyDescent="0.25">
      <c r="A49" s="83">
        <v>308292</v>
      </c>
      <c r="B49" s="83" t="s">
        <v>18791</v>
      </c>
      <c r="C49" s="83" t="s">
        <v>245</v>
      </c>
      <c r="D49" s="84">
        <v>24671.94</v>
      </c>
    </row>
    <row r="50" spans="1:4" x14ac:dyDescent="0.25">
      <c r="A50" s="83">
        <v>308293</v>
      </c>
      <c r="B50" s="83" t="s">
        <v>18792</v>
      </c>
      <c r="C50" s="83" t="s">
        <v>245</v>
      </c>
      <c r="D50" s="84">
        <v>28740.04</v>
      </c>
    </row>
    <row r="51" spans="1:4" x14ac:dyDescent="0.25">
      <c r="A51" s="83">
        <v>308294</v>
      </c>
      <c r="B51" s="83" t="s">
        <v>18793</v>
      </c>
      <c r="C51" s="83" t="s">
        <v>245</v>
      </c>
      <c r="D51" s="84">
        <v>33500.26</v>
      </c>
    </row>
    <row r="52" spans="1:4" x14ac:dyDescent="0.25">
      <c r="A52" s="83">
        <v>308295</v>
      </c>
      <c r="B52" s="83" t="s">
        <v>18794</v>
      </c>
      <c r="C52" s="83" t="s">
        <v>245</v>
      </c>
      <c r="D52" s="84">
        <v>37286.51</v>
      </c>
    </row>
    <row r="53" spans="1:4" x14ac:dyDescent="0.25">
      <c r="A53" s="83">
        <v>308296</v>
      </c>
      <c r="B53" s="83" t="s">
        <v>18795</v>
      </c>
      <c r="C53" s="83" t="s">
        <v>245</v>
      </c>
      <c r="D53" s="84">
        <v>42391.27</v>
      </c>
    </row>
    <row r="54" spans="1:4" x14ac:dyDescent="0.25">
      <c r="A54" s="83">
        <v>308297</v>
      </c>
      <c r="B54" s="83" t="s">
        <v>18796</v>
      </c>
      <c r="C54" s="83" t="s">
        <v>245</v>
      </c>
      <c r="D54" s="84">
        <v>45723.14</v>
      </c>
    </row>
    <row r="55" spans="1:4" x14ac:dyDescent="0.25">
      <c r="A55" s="83">
        <v>308298</v>
      </c>
      <c r="B55" s="83" t="s">
        <v>18797</v>
      </c>
      <c r="C55" s="83" t="s">
        <v>245</v>
      </c>
      <c r="D55" s="84">
        <v>52376.44</v>
      </c>
    </row>
    <row r="56" spans="1:4" x14ac:dyDescent="0.25">
      <c r="A56" s="83">
        <v>308299</v>
      </c>
      <c r="B56" s="83" t="s">
        <v>18798</v>
      </c>
      <c r="C56" s="83" t="s">
        <v>245</v>
      </c>
      <c r="D56" s="84">
        <v>56368.65</v>
      </c>
    </row>
    <row r="57" spans="1:4" x14ac:dyDescent="0.25">
      <c r="A57" s="83">
        <v>308300</v>
      </c>
      <c r="B57" s="83" t="s">
        <v>18799</v>
      </c>
      <c r="C57" s="83" t="s">
        <v>245</v>
      </c>
      <c r="D57" s="84">
        <v>60228.56</v>
      </c>
    </row>
    <row r="58" spans="1:4" x14ac:dyDescent="0.25">
      <c r="A58" s="83">
        <v>308301</v>
      </c>
      <c r="B58" s="83" t="s">
        <v>18800</v>
      </c>
      <c r="C58" s="83" t="s">
        <v>245</v>
      </c>
      <c r="D58" s="84">
        <v>62315.59</v>
      </c>
    </row>
    <row r="59" spans="1:4" x14ac:dyDescent="0.25">
      <c r="A59" s="83">
        <v>308302</v>
      </c>
      <c r="B59" s="83" t="s">
        <v>18801</v>
      </c>
      <c r="C59" s="83" t="s">
        <v>245</v>
      </c>
      <c r="D59" s="84">
        <v>68750.850000000006</v>
      </c>
    </row>
    <row r="60" spans="1:4" x14ac:dyDescent="0.25">
      <c r="A60" s="83">
        <v>308303</v>
      </c>
      <c r="B60" s="83" t="s">
        <v>18802</v>
      </c>
      <c r="C60" s="83" t="s">
        <v>245</v>
      </c>
      <c r="D60" s="84">
        <v>71485.62</v>
      </c>
    </row>
    <row r="61" spans="1:4" x14ac:dyDescent="0.25">
      <c r="A61" s="83">
        <v>308304</v>
      </c>
      <c r="B61" s="83" t="s">
        <v>18803</v>
      </c>
      <c r="C61" s="83" t="s">
        <v>245</v>
      </c>
      <c r="D61" s="84">
        <v>75362.16</v>
      </c>
    </row>
    <row r="62" spans="1:4" x14ac:dyDescent="0.25">
      <c r="A62" s="83">
        <v>308305</v>
      </c>
      <c r="B62" s="83" t="s">
        <v>18804</v>
      </c>
      <c r="C62" s="83" t="s">
        <v>245</v>
      </c>
      <c r="D62" s="84">
        <v>81331.360000000001</v>
      </c>
    </row>
    <row r="63" spans="1:4" x14ac:dyDescent="0.25">
      <c r="A63" s="83">
        <v>308269</v>
      </c>
      <c r="B63" s="83" t="s">
        <v>18805</v>
      </c>
      <c r="C63" s="83" t="s">
        <v>245</v>
      </c>
      <c r="D63" s="84">
        <v>5277.92</v>
      </c>
    </row>
    <row r="64" spans="1:4" x14ac:dyDescent="0.25">
      <c r="A64" s="83">
        <v>308270</v>
      </c>
      <c r="B64" s="83" t="s">
        <v>18806</v>
      </c>
      <c r="C64" s="83" t="s">
        <v>245</v>
      </c>
      <c r="D64" s="84">
        <v>8253.19</v>
      </c>
    </row>
    <row r="65" spans="1:4" x14ac:dyDescent="0.25">
      <c r="A65" s="83">
        <v>308287</v>
      </c>
      <c r="B65" s="83" t="s">
        <v>18807</v>
      </c>
      <c r="C65" s="83" t="s">
        <v>245</v>
      </c>
      <c r="D65" s="84">
        <v>92941.49</v>
      </c>
    </row>
    <row r="66" spans="1:4" x14ac:dyDescent="0.25">
      <c r="A66" s="83">
        <v>308271</v>
      </c>
      <c r="B66" s="83" t="s">
        <v>18808</v>
      </c>
      <c r="C66" s="83" t="s">
        <v>245</v>
      </c>
      <c r="D66" s="84">
        <v>9998.16</v>
      </c>
    </row>
    <row r="67" spans="1:4" x14ac:dyDescent="0.25">
      <c r="A67" s="83">
        <v>308272</v>
      </c>
      <c r="B67" s="83" t="s">
        <v>18809</v>
      </c>
      <c r="C67" s="83" t="s">
        <v>245</v>
      </c>
      <c r="D67" s="84">
        <v>12441.54</v>
      </c>
    </row>
    <row r="68" spans="1:4" x14ac:dyDescent="0.25">
      <c r="A68" s="83">
        <v>308273</v>
      </c>
      <c r="B68" s="83" t="s">
        <v>18810</v>
      </c>
      <c r="C68" s="83" t="s">
        <v>245</v>
      </c>
      <c r="D68" s="84">
        <v>15318.99</v>
      </c>
    </row>
    <row r="69" spans="1:4" x14ac:dyDescent="0.25">
      <c r="A69" s="83">
        <v>308274</v>
      </c>
      <c r="B69" s="83" t="s">
        <v>18811</v>
      </c>
      <c r="C69" s="83" t="s">
        <v>245</v>
      </c>
      <c r="D69" s="84">
        <v>17350.41</v>
      </c>
    </row>
    <row r="70" spans="1:4" x14ac:dyDescent="0.25">
      <c r="A70" s="83">
        <v>308275</v>
      </c>
      <c r="B70" s="83" t="s">
        <v>18812</v>
      </c>
      <c r="C70" s="83" t="s">
        <v>245</v>
      </c>
      <c r="D70" s="84">
        <v>26040.02</v>
      </c>
    </row>
    <row r="71" spans="1:4" x14ac:dyDescent="0.25">
      <c r="A71" s="83">
        <v>308276</v>
      </c>
      <c r="B71" s="83" t="s">
        <v>18813</v>
      </c>
      <c r="C71" s="83" t="s">
        <v>245</v>
      </c>
      <c r="D71" s="84">
        <v>43161.74</v>
      </c>
    </row>
    <row r="72" spans="1:4" x14ac:dyDescent="0.25">
      <c r="A72" s="83">
        <v>308277</v>
      </c>
      <c r="B72" s="83" t="s">
        <v>18814</v>
      </c>
      <c r="C72" s="83" t="s">
        <v>245</v>
      </c>
      <c r="D72" s="84">
        <v>47639.67</v>
      </c>
    </row>
    <row r="73" spans="1:4" x14ac:dyDescent="0.25">
      <c r="A73" s="83">
        <v>308278</v>
      </c>
      <c r="B73" s="83" t="s">
        <v>18815</v>
      </c>
      <c r="C73" s="83" t="s">
        <v>245</v>
      </c>
      <c r="D73" s="84">
        <v>52110.19</v>
      </c>
    </row>
    <row r="74" spans="1:4" x14ac:dyDescent="0.25">
      <c r="A74" s="83">
        <v>308279</v>
      </c>
      <c r="B74" s="83" t="s">
        <v>18816</v>
      </c>
      <c r="C74" s="83" t="s">
        <v>245</v>
      </c>
      <c r="D74" s="84">
        <v>56080.59</v>
      </c>
    </row>
    <row r="75" spans="1:4" x14ac:dyDescent="0.25">
      <c r="A75" s="83">
        <v>308280</v>
      </c>
      <c r="B75" s="83" t="s">
        <v>18817</v>
      </c>
      <c r="C75" s="83" t="s">
        <v>245</v>
      </c>
      <c r="D75" s="84">
        <v>61859.86</v>
      </c>
    </row>
    <row r="76" spans="1:4" x14ac:dyDescent="0.25">
      <c r="A76" s="83">
        <v>308281</v>
      </c>
      <c r="B76" s="83" t="s">
        <v>18818</v>
      </c>
      <c r="C76" s="83" t="s">
        <v>245</v>
      </c>
      <c r="D76" s="84">
        <v>66705.86</v>
      </c>
    </row>
    <row r="77" spans="1:4" x14ac:dyDescent="0.25">
      <c r="A77" s="83">
        <v>308282</v>
      </c>
      <c r="B77" s="83" t="s">
        <v>18819</v>
      </c>
      <c r="C77" s="83" t="s">
        <v>245</v>
      </c>
      <c r="D77" s="84">
        <v>73136.399999999994</v>
      </c>
    </row>
    <row r="78" spans="1:4" x14ac:dyDescent="0.25">
      <c r="A78" s="83">
        <v>308283</v>
      </c>
      <c r="B78" s="83" t="s">
        <v>18820</v>
      </c>
      <c r="C78" s="83" t="s">
        <v>245</v>
      </c>
      <c r="D78" s="84">
        <v>76036.14</v>
      </c>
    </row>
    <row r="79" spans="1:4" x14ac:dyDescent="0.25">
      <c r="A79" s="83">
        <v>308284</v>
      </c>
      <c r="B79" s="83" t="s">
        <v>18821</v>
      </c>
      <c r="C79" s="83" t="s">
        <v>245</v>
      </c>
      <c r="D79" s="84">
        <v>82174</v>
      </c>
    </row>
    <row r="80" spans="1:4" x14ac:dyDescent="0.25">
      <c r="A80" s="83">
        <v>308285</v>
      </c>
      <c r="B80" s="83" t="s">
        <v>18822</v>
      </c>
      <c r="C80" s="83" t="s">
        <v>245</v>
      </c>
      <c r="D80" s="84">
        <v>86824.82</v>
      </c>
    </row>
    <row r="81" spans="1:4" x14ac:dyDescent="0.25">
      <c r="A81" s="83">
        <v>308286</v>
      </c>
      <c r="B81" s="83" t="s">
        <v>18823</v>
      </c>
      <c r="C81" s="83" t="s">
        <v>245</v>
      </c>
      <c r="D81" s="84">
        <v>91189.56</v>
      </c>
    </row>
    <row r="82" spans="1:4" x14ac:dyDescent="0.25">
      <c r="A82" s="83">
        <v>307733</v>
      </c>
      <c r="B82" s="83" t="s">
        <v>18824</v>
      </c>
      <c r="C82" s="83" t="s">
        <v>199</v>
      </c>
      <c r="D82" s="84">
        <v>401.98</v>
      </c>
    </row>
    <row r="83" spans="1:4" x14ac:dyDescent="0.25">
      <c r="A83" s="83">
        <v>307734</v>
      </c>
      <c r="B83" s="83" t="s">
        <v>18825</v>
      </c>
      <c r="C83" s="83" t="s">
        <v>199</v>
      </c>
      <c r="D83" s="84">
        <v>522.04</v>
      </c>
    </row>
    <row r="84" spans="1:4" x14ac:dyDescent="0.25">
      <c r="A84" s="83">
        <v>307735</v>
      </c>
      <c r="B84" s="83" t="s">
        <v>18826</v>
      </c>
      <c r="C84" s="83" t="s">
        <v>199</v>
      </c>
      <c r="D84" s="84">
        <v>847.66</v>
      </c>
    </row>
    <row r="85" spans="1:4" x14ac:dyDescent="0.25">
      <c r="A85" s="83">
        <v>307736</v>
      </c>
      <c r="B85" s="83" t="s">
        <v>18827</v>
      </c>
      <c r="C85" s="83" t="s">
        <v>199</v>
      </c>
      <c r="D85" s="84">
        <v>1131.3499999999999</v>
      </c>
    </row>
    <row r="86" spans="1:4" x14ac:dyDescent="0.25">
      <c r="A86" s="83">
        <v>307737</v>
      </c>
      <c r="B86" s="83" t="s">
        <v>18828</v>
      </c>
      <c r="C86" s="83" t="s">
        <v>199</v>
      </c>
      <c r="D86" s="84">
        <v>1395.56</v>
      </c>
    </row>
    <row r="87" spans="1:4" x14ac:dyDescent="0.25">
      <c r="A87" s="83">
        <v>307730</v>
      </c>
      <c r="B87" s="83" t="s">
        <v>18829</v>
      </c>
      <c r="C87" s="83" t="s">
        <v>199</v>
      </c>
      <c r="D87" s="84">
        <v>0</v>
      </c>
    </row>
    <row r="88" spans="1:4" x14ac:dyDescent="0.25">
      <c r="A88" s="83">
        <v>307084</v>
      </c>
      <c r="B88" s="83" t="s">
        <v>18830</v>
      </c>
      <c r="C88" s="83" t="s">
        <v>199</v>
      </c>
      <c r="D88" s="84">
        <v>28.91</v>
      </c>
    </row>
    <row r="89" spans="1:4" x14ac:dyDescent="0.25">
      <c r="A89" s="83">
        <v>407818</v>
      </c>
      <c r="B89" s="83" t="s">
        <v>18831</v>
      </c>
      <c r="C89" s="83" t="s">
        <v>234</v>
      </c>
      <c r="D89" s="84">
        <v>15.88</v>
      </c>
    </row>
    <row r="90" spans="1:4" x14ac:dyDescent="0.25">
      <c r="A90" s="83">
        <v>407819</v>
      </c>
      <c r="B90" s="83" t="s">
        <v>18832</v>
      </c>
      <c r="C90" s="83" t="s">
        <v>234</v>
      </c>
      <c r="D90" s="84">
        <v>14.78</v>
      </c>
    </row>
    <row r="91" spans="1:4" x14ac:dyDescent="0.25">
      <c r="A91" s="83">
        <v>407820</v>
      </c>
      <c r="B91" s="83" t="s">
        <v>18833</v>
      </c>
      <c r="C91" s="83" t="s">
        <v>234</v>
      </c>
      <c r="D91" s="84">
        <v>16.489999999999998</v>
      </c>
    </row>
    <row r="92" spans="1:4" x14ac:dyDescent="0.25">
      <c r="A92" s="83">
        <v>407740</v>
      </c>
      <c r="B92" s="83" t="s">
        <v>18834</v>
      </c>
      <c r="C92" s="83" t="s">
        <v>234</v>
      </c>
      <c r="D92" s="84">
        <v>17.48</v>
      </c>
    </row>
    <row r="93" spans="1:4" x14ac:dyDescent="0.25">
      <c r="A93" s="83">
        <v>408037</v>
      </c>
      <c r="B93" s="83" t="s">
        <v>18835</v>
      </c>
      <c r="C93" s="83" t="s">
        <v>245</v>
      </c>
      <c r="D93" s="84">
        <v>25.89</v>
      </c>
    </row>
    <row r="94" spans="1:4" x14ac:dyDescent="0.25">
      <c r="A94" s="83">
        <v>408038</v>
      </c>
      <c r="B94" s="83" t="s">
        <v>18836</v>
      </c>
      <c r="C94" s="83" t="s">
        <v>245</v>
      </c>
      <c r="D94" s="84">
        <v>37.15</v>
      </c>
    </row>
    <row r="95" spans="1:4" x14ac:dyDescent="0.25">
      <c r="A95" s="83">
        <v>408039</v>
      </c>
      <c r="B95" s="83" t="s">
        <v>18837</v>
      </c>
      <c r="C95" s="83" t="s">
        <v>245</v>
      </c>
      <c r="D95" s="84">
        <v>49.53</v>
      </c>
    </row>
    <row r="96" spans="1:4" x14ac:dyDescent="0.25">
      <c r="A96" s="83">
        <v>408041</v>
      </c>
      <c r="B96" s="83" t="s">
        <v>18838</v>
      </c>
      <c r="C96" s="83" t="s">
        <v>245</v>
      </c>
      <c r="D96" s="84">
        <v>72.290000000000006</v>
      </c>
    </row>
    <row r="97" spans="1:4" x14ac:dyDescent="0.25">
      <c r="A97" s="83">
        <v>408042</v>
      </c>
      <c r="B97" s="83" t="s">
        <v>18839</v>
      </c>
      <c r="C97" s="83" t="s">
        <v>245</v>
      </c>
      <c r="D97" s="84">
        <v>108.51</v>
      </c>
    </row>
    <row r="98" spans="1:4" x14ac:dyDescent="0.25">
      <c r="A98" s="83">
        <v>408031</v>
      </c>
      <c r="B98" s="83" t="s">
        <v>18840</v>
      </c>
      <c r="C98" s="83" t="s">
        <v>245</v>
      </c>
      <c r="D98" s="84">
        <v>25.5</v>
      </c>
    </row>
    <row r="99" spans="1:4" x14ac:dyDescent="0.25">
      <c r="A99" s="83">
        <v>408032</v>
      </c>
      <c r="B99" s="83" t="s">
        <v>18841</v>
      </c>
      <c r="C99" s="83" t="s">
        <v>245</v>
      </c>
      <c r="D99" s="84">
        <v>36.200000000000003</v>
      </c>
    </row>
    <row r="100" spans="1:4" x14ac:dyDescent="0.25">
      <c r="A100" s="83">
        <v>408033</v>
      </c>
      <c r="B100" s="83" t="s">
        <v>18842</v>
      </c>
      <c r="C100" s="83" t="s">
        <v>245</v>
      </c>
      <c r="D100" s="84">
        <v>51.88</v>
      </c>
    </row>
    <row r="101" spans="1:4" x14ac:dyDescent="0.25">
      <c r="A101" s="83">
        <v>408035</v>
      </c>
      <c r="B101" s="83" t="s">
        <v>18843</v>
      </c>
      <c r="C101" s="83" t="s">
        <v>245</v>
      </c>
      <c r="D101" s="84">
        <v>88.07</v>
      </c>
    </row>
    <row r="102" spans="1:4" x14ac:dyDescent="0.25">
      <c r="A102" s="83">
        <v>408036</v>
      </c>
      <c r="B102" s="83" t="s">
        <v>18844</v>
      </c>
      <c r="C102" s="83" t="s">
        <v>245</v>
      </c>
      <c r="D102" s="84">
        <v>181.1</v>
      </c>
    </row>
    <row r="103" spans="1:4" x14ac:dyDescent="0.25">
      <c r="A103" s="83">
        <v>408067</v>
      </c>
      <c r="B103" s="83" t="s">
        <v>18845</v>
      </c>
      <c r="C103" s="83" t="s">
        <v>234</v>
      </c>
      <c r="D103" s="84">
        <v>15.65</v>
      </c>
    </row>
    <row r="104" spans="1:4" x14ac:dyDescent="0.25">
      <c r="A104" s="83">
        <v>407743</v>
      </c>
      <c r="B104" s="83" t="s">
        <v>18846</v>
      </c>
      <c r="C104" s="83" t="s">
        <v>234</v>
      </c>
      <c r="D104" s="84">
        <v>16.36</v>
      </c>
    </row>
    <row r="105" spans="1:4" x14ac:dyDescent="0.25">
      <c r="A105" s="83">
        <v>607137</v>
      </c>
      <c r="B105" s="83" t="s">
        <v>18847</v>
      </c>
      <c r="C105" s="83" t="s">
        <v>199</v>
      </c>
      <c r="D105" s="84">
        <v>59007.72</v>
      </c>
    </row>
    <row r="106" spans="1:4" x14ac:dyDescent="0.25">
      <c r="A106" s="83">
        <v>606785</v>
      </c>
      <c r="B106" s="482" t="s">
        <v>18848</v>
      </c>
      <c r="C106" s="83" t="s">
        <v>199</v>
      </c>
      <c r="D106" s="84">
        <v>58367.21</v>
      </c>
    </row>
    <row r="107" spans="1:4" x14ac:dyDescent="0.25">
      <c r="A107" s="83">
        <v>607139</v>
      </c>
      <c r="B107" s="83" t="s">
        <v>18849</v>
      </c>
      <c r="C107" s="83" t="s">
        <v>199</v>
      </c>
      <c r="D107" s="84">
        <v>59840.87</v>
      </c>
    </row>
    <row r="108" spans="1:4" x14ac:dyDescent="0.25">
      <c r="A108" s="83">
        <v>606787</v>
      </c>
      <c r="B108" s="482" t="s">
        <v>18850</v>
      </c>
      <c r="C108" s="83" t="s">
        <v>199</v>
      </c>
      <c r="D108" s="84">
        <v>58816.7</v>
      </c>
    </row>
    <row r="109" spans="1:4" x14ac:dyDescent="0.25">
      <c r="A109" s="83">
        <v>607140</v>
      </c>
      <c r="B109" s="83" t="s">
        <v>18851</v>
      </c>
      <c r="C109" s="83" t="s">
        <v>199</v>
      </c>
      <c r="D109" s="84">
        <v>54607.33</v>
      </c>
    </row>
    <row r="110" spans="1:4" x14ac:dyDescent="0.25">
      <c r="A110" s="83">
        <v>606788</v>
      </c>
      <c r="B110" s="482" t="s">
        <v>18852</v>
      </c>
      <c r="C110" s="83" t="s">
        <v>199</v>
      </c>
      <c r="D110" s="84">
        <v>54388.78</v>
      </c>
    </row>
    <row r="111" spans="1:4" x14ac:dyDescent="0.25">
      <c r="A111" s="83">
        <v>607141</v>
      </c>
      <c r="B111" s="83" t="s">
        <v>18853</v>
      </c>
      <c r="C111" s="83" t="s">
        <v>199</v>
      </c>
      <c r="D111" s="84">
        <v>60913.95</v>
      </c>
    </row>
    <row r="112" spans="1:4" x14ac:dyDescent="0.25">
      <c r="A112" s="83">
        <v>606789</v>
      </c>
      <c r="B112" s="482" t="s">
        <v>18854</v>
      </c>
      <c r="C112" s="83" t="s">
        <v>199</v>
      </c>
      <c r="D112" s="84">
        <v>60248.46</v>
      </c>
    </row>
    <row r="113" spans="1:4" x14ac:dyDescent="0.25">
      <c r="A113" s="83">
        <v>607144</v>
      </c>
      <c r="B113" s="83" t="s">
        <v>18855</v>
      </c>
      <c r="C113" s="83" t="s">
        <v>199</v>
      </c>
      <c r="D113" s="84">
        <v>71091.02</v>
      </c>
    </row>
    <row r="114" spans="1:4" x14ac:dyDescent="0.25">
      <c r="A114" s="83">
        <v>606792</v>
      </c>
      <c r="B114" s="482" t="s">
        <v>18856</v>
      </c>
      <c r="C114" s="83" t="s">
        <v>199</v>
      </c>
      <c r="D114" s="84">
        <v>70482.02</v>
      </c>
    </row>
    <row r="115" spans="1:4" x14ac:dyDescent="0.25">
      <c r="A115" s="83">
        <v>607142</v>
      </c>
      <c r="B115" s="83" t="s">
        <v>18857</v>
      </c>
      <c r="C115" s="83" t="s">
        <v>199</v>
      </c>
      <c r="D115" s="84">
        <v>63918.95</v>
      </c>
    </row>
    <row r="116" spans="1:4" x14ac:dyDescent="0.25">
      <c r="A116" s="83">
        <v>606790</v>
      </c>
      <c r="B116" s="482" t="s">
        <v>18858</v>
      </c>
      <c r="C116" s="83" t="s">
        <v>199</v>
      </c>
      <c r="D116" s="84">
        <v>63200.27</v>
      </c>
    </row>
    <row r="117" spans="1:4" x14ac:dyDescent="0.25">
      <c r="A117" s="83">
        <v>607145</v>
      </c>
      <c r="B117" s="83" t="s">
        <v>18859</v>
      </c>
      <c r="C117" s="83" t="s">
        <v>199</v>
      </c>
      <c r="D117" s="84">
        <v>78642.259999999995</v>
      </c>
    </row>
    <row r="118" spans="1:4" x14ac:dyDescent="0.25">
      <c r="A118" s="83">
        <v>606793</v>
      </c>
      <c r="B118" s="482" t="s">
        <v>18860</v>
      </c>
      <c r="C118" s="83" t="s">
        <v>199</v>
      </c>
      <c r="D118" s="84">
        <v>77956.350000000006</v>
      </c>
    </row>
    <row r="119" spans="1:4" x14ac:dyDescent="0.25">
      <c r="A119" s="83">
        <v>607146</v>
      </c>
      <c r="B119" s="83" t="s">
        <v>18861</v>
      </c>
      <c r="C119" s="83" t="s">
        <v>199</v>
      </c>
      <c r="D119" s="84">
        <v>81981.75</v>
      </c>
    </row>
    <row r="120" spans="1:4" x14ac:dyDescent="0.25">
      <c r="A120" s="83">
        <v>606794</v>
      </c>
      <c r="B120" s="482" t="s">
        <v>18862</v>
      </c>
      <c r="C120" s="83" t="s">
        <v>199</v>
      </c>
      <c r="D120" s="84">
        <v>81242.03</v>
      </c>
    </row>
    <row r="121" spans="1:4" x14ac:dyDescent="0.25">
      <c r="A121" s="83">
        <v>607143</v>
      </c>
      <c r="B121" s="83" t="s">
        <v>18863</v>
      </c>
      <c r="C121" s="83" t="s">
        <v>199</v>
      </c>
      <c r="D121" s="84">
        <v>69076.850000000006</v>
      </c>
    </row>
    <row r="122" spans="1:4" x14ac:dyDescent="0.25">
      <c r="A122" s="83">
        <v>606791</v>
      </c>
      <c r="B122" s="482" t="s">
        <v>18864</v>
      </c>
      <c r="C122" s="83" t="s">
        <v>199</v>
      </c>
      <c r="D122" s="84">
        <v>68248.800000000003</v>
      </c>
    </row>
    <row r="123" spans="1:4" x14ac:dyDescent="0.25">
      <c r="A123" s="83">
        <v>607147</v>
      </c>
      <c r="B123" s="83" t="s">
        <v>18865</v>
      </c>
      <c r="C123" s="83" t="s">
        <v>199</v>
      </c>
      <c r="D123" s="84">
        <v>88441.69</v>
      </c>
    </row>
    <row r="124" spans="1:4" x14ac:dyDescent="0.25">
      <c r="A124" s="83">
        <v>606795</v>
      </c>
      <c r="B124" s="482" t="s">
        <v>18866</v>
      </c>
      <c r="C124" s="83" t="s">
        <v>199</v>
      </c>
      <c r="D124" s="84">
        <v>87591.85</v>
      </c>
    </row>
    <row r="125" spans="1:4" x14ac:dyDescent="0.25">
      <c r="A125" s="83">
        <v>607112</v>
      </c>
      <c r="B125" s="83" t="s">
        <v>18867</v>
      </c>
      <c r="C125" s="83" t="s">
        <v>199</v>
      </c>
      <c r="D125" s="84">
        <v>28744.54</v>
      </c>
    </row>
    <row r="126" spans="1:4" x14ac:dyDescent="0.25">
      <c r="A126" s="83">
        <v>606760</v>
      </c>
      <c r="B126" s="482" t="s">
        <v>18868</v>
      </c>
      <c r="C126" s="83" t="s">
        <v>199</v>
      </c>
      <c r="D126" s="84">
        <v>28520.43</v>
      </c>
    </row>
    <row r="127" spans="1:4" x14ac:dyDescent="0.25">
      <c r="A127" s="83">
        <v>607113</v>
      </c>
      <c r="B127" s="83" t="s">
        <v>18869</v>
      </c>
      <c r="C127" s="83" t="s">
        <v>199</v>
      </c>
      <c r="D127" s="84">
        <v>33179.379999999997</v>
      </c>
    </row>
    <row r="128" spans="1:4" x14ac:dyDescent="0.25">
      <c r="A128" s="83">
        <v>606761</v>
      </c>
      <c r="B128" s="482" t="s">
        <v>18870</v>
      </c>
      <c r="C128" s="83" t="s">
        <v>199</v>
      </c>
      <c r="D128" s="84">
        <v>32922.39</v>
      </c>
    </row>
    <row r="129" spans="1:4" x14ac:dyDescent="0.25">
      <c r="A129" s="83">
        <v>606762</v>
      </c>
      <c r="B129" s="482" t="s">
        <v>18871</v>
      </c>
      <c r="C129" s="83" t="s">
        <v>199</v>
      </c>
      <c r="D129" s="84">
        <v>33289.120000000003</v>
      </c>
    </row>
    <row r="130" spans="1:4" x14ac:dyDescent="0.25">
      <c r="A130" s="83">
        <v>607114</v>
      </c>
      <c r="B130" s="83" t="s">
        <v>18872</v>
      </c>
      <c r="C130" s="83" t="s">
        <v>199</v>
      </c>
      <c r="D130" s="84">
        <v>33549.1</v>
      </c>
    </row>
    <row r="131" spans="1:4" x14ac:dyDescent="0.25">
      <c r="A131" s="83">
        <v>607116</v>
      </c>
      <c r="B131" s="83" t="s">
        <v>18873</v>
      </c>
      <c r="C131" s="83" t="s">
        <v>199</v>
      </c>
      <c r="D131" s="84">
        <v>35418.839999999997</v>
      </c>
    </row>
    <row r="132" spans="1:4" x14ac:dyDescent="0.25">
      <c r="A132" s="83">
        <v>606764</v>
      </c>
      <c r="B132" s="482" t="s">
        <v>18874</v>
      </c>
      <c r="C132" s="83" t="s">
        <v>199</v>
      </c>
      <c r="D132" s="84">
        <v>35145.339999999997</v>
      </c>
    </row>
    <row r="133" spans="1:4" x14ac:dyDescent="0.25">
      <c r="A133" s="83">
        <v>607115</v>
      </c>
      <c r="B133" s="83" t="s">
        <v>18875</v>
      </c>
      <c r="C133" s="83" t="s">
        <v>199</v>
      </c>
      <c r="D133" s="84">
        <v>40248.42</v>
      </c>
    </row>
    <row r="134" spans="1:4" x14ac:dyDescent="0.25">
      <c r="A134" s="83">
        <v>606763</v>
      </c>
      <c r="B134" s="482" t="s">
        <v>18876</v>
      </c>
      <c r="C134" s="83" t="s">
        <v>199</v>
      </c>
      <c r="D134" s="84">
        <v>39918.18</v>
      </c>
    </row>
    <row r="135" spans="1:4" x14ac:dyDescent="0.25">
      <c r="A135" s="83">
        <v>607117</v>
      </c>
      <c r="B135" s="83" t="s">
        <v>18877</v>
      </c>
      <c r="C135" s="83" t="s">
        <v>199</v>
      </c>
      <c r="D135" s="84">
        <v>40253.53</v>
      </c>
    </row>
    <row r="136" spans="1:4" x14ac:dyDescent="0.25">
      <c r="A136" s="83">
        <v>606765</v>
      </c>
      <c r="B136" s="482" t="s">
        <v>18878</v>
      </c>
      <c r="C136" s="83" t="s">
        <v>199</v>
      </c>
      <c r="D136" s="84">
        <v>39932.080000000002</v>
      </c>
    </row>
    <row r="137" spans="1:4" x14ac:dyDescent="0.25">
      <c r="A137" s="83">
        <v>607118</v>
      </c>
      <c r="B137" s="83" t="s">
        <v>18879</v>
      </c>
      <c r="C137" s="83" t="s">
        <v>199</v>
      </c>
      <c r="D137" s="84">
        <v>36061.9</v>
      </c>
    </row>
    <row r="138" spans="1:4" x14ac:dyDescent="0.25">
      <c r="A138" s="83">
        <v>606766</v>
      </c>
      <c r="B138" s="482" t="s">
        <v>18880</v>
      </c>
      <c r="C138" s="83" t="s">
        <v>199</v>
      </c>
      <c r="D138" s="84">
        <v>35777.449999999997</v>
      </c>
    </row>
    <row r="139" spans="1:4" x14ac:dyDescent="0.25">
      <c r="A139" s="83">
        <v>607120</v>
      </c>
      <c r="B139" s="83" t="s">
        <v>18881</v>
      </c>
      <c r="C139" s="83" t="s">
        <v>199</v>
      </c>
      <c r="D139" s="84">
        <v>36708.589999999997</v>
      </c>
    </row>
    <row r="140" spans="1:4" x14ac:dyDescent="0.25">
      <c r="A140" s="83">
        <v>606768</v>
      </c>
      <c r="B140" s="482" t="s">
        <v>18882</v>
      </c>
      <c r="C140" s="83" t="s">
        <v>199</v>
      </c>
      <c r="D140" s="84">
        <v>36411.230000000003</v>
      </c>
    </row>
    <row r="141" spans="1:4" x14ac:dyDescent="0.25">
      <c r="A141" s="83">
        <v>607119</v>
      </c>
      <c r="B141" s="83" t="s">
        <v>18883</v>
      </c>
      <c r="C141" s="83" t="s">
        <v>199</v>
      </c>
      <c r="D141" s="84">
        <v>42195.15</v>
      </c>
    </row>
    <row r="142" spans="1:4" x14ac:dyDescent="0.25">
      <c r="A142" s="83">
        <v>606767</v>
      </c>
      <c r="B142" s="482" t="s">
        <v>18884</v>
      </c>
      <c r="C142" s="83" t="s">
        <v>199</v>
      </c>
      <c r="D142" s="84">
        <v>41835.769999999997</v>
      </c>
    </row>
    <row r="143" spans="1:4" x14ac:dyDescent="0.25">
      <c r="A143" s="83">
        <v>607121</v>
      </c>
      <c r="B143" s="83" t="s">
        <v>18885</v>
      </c>
      <c r="C143" s="83" t="s">
        <v>199</v>
      </c>
      <c r="D143" s="84">
        <v>39767.519999999997</v>
      </c>
    </row>
    <row r="144" spans="1:4" x14ac:dyDescent="0.25">
      <c r="A144" s="83">
        <v>606769</v>
      </c>
      <c r="B144" s="482" t="s">
        <v>18886</v>
      </c>
      <c r="C144" s="83" t="s">
        <v>199</v>
      </c>
      <c r="D144" s="84">
        <v>39426.959999999999</v>
      </c>
    </row>
    <row r="145" spans="1:4" x14ac:dyDescent="0.25">
      <c r="A145" s="83">
        <v>607123</v>
      </c>
      <c r="B145" s="83" t="s">
        <v>18887</v>
      </c>
      <c r="C145" s="83" t="s">
        <v>199</v>
      </c>
      <c r="D145" s="84">
        <v>39212.42</v>
      </c>
    </row>
    <row r="146" spans="1:4" x14ac:dyDescent="0.25">
      <c r="A146" s="83">
        <v>606771</v>
      </c>
      <c r="B146" s="482" t="s">
        <v>18888</v>
      </c>
      <c r="C146" s="83" t="s">
        <v>199</v>
      </c>
      <c r="D146" s="84">
        <v>38875.64</v>
      </c>
    </row>
    <row r="147" spans="1:4" x14ac:dyDescent="0.25">
      <c r="A147" s="83">
        <v>607122</v>
      </c>
      <c r="B147" s="83" t="s">
        <v>18889</v>
      </c>
      <c r="C147" s="83" t="s">
        <v>199</v>
      </c>
      <c r="D147" s="84">
        <v>43517.62</v>
      </c>
    </row>
    <row r="148" spans="1:4" x14ac:dyDescent="0.25">
      <c r="A148" s="83">
        <v>606770</v>
      </c>
      <c r="B148" s="482" t="s">
        <v>18890</v>
      </c>
      <c r="C148" s="83" t="s">
        <v>199</v>
      </c>
      <c r="D148" s="84">
        <v>43130.33</v>
      </c>
    </row>
    <row r="149" spans="1:4" x14ac:dyDescent="0.25">
      <c r="A149" s="83">
        <v>607125</v>
      </c>
      <c r="B149" s="83" t="s">
        <v>18891</v>
      </c>
      <c r="C149" s="83" t="s">
        <v>199</v>
      </c>
      <c r="D149" s="84">
        <v>40529.040000000001</v>
      </c>
    </row>
    <row r="150" spans="1:4" x14ac:dyDescent="0.25">
      <c r="A150" s="83">
        <v>606773</v>
      </c>
      <c r="B150" s="482" t="s">
        <v>18892</v>
      </c>
      <c r="C150" s="83" t="s">
        <v>199</v>
      </c>
      <c r="D150" s="84">
        <v>40177.01</v>
      </c>
    </row>
    <row r="151" spans="1:4" x14ac:dyDescent="0.25">
      <c r="A151" s="83">
        <v>607124</v>
      </c>
      <c r="B151" s="83" t="s">
        <v>18893</v>
      </c>
      <c r="C151" s="83" t="s">
        <v>199</v>
      </c>
      <c r="D151" s="84">
        <v>44202.31</v>
      </c>
    </row>
    <row r="152" spans="1:4" x14ac:dyDescent="0.25">
      <c r="A152" s="83">
        <v>606772</v>
      </c>
      <c r="B152" s="482" t="s">
        <v>18894</v>
      </c>
      <c r="C152" s="83" t="s">
        <v>199</v>
      </c>
      <c r="D152" s="84">
        <v>43799.63</v>
      </c>
    </row>
    <row r="153" spans="1:4" x14ac:dyDescent="0.25">
      <c r="A153" s="83">
        <v>607126</v>
      </c>
      <c r="B153" s="83" t="s">
        <v>18895</v>
      </c>
      <c r="C153" s="83" t="s">
        <v>199</v>
      </c>
      <c r="D153" s="84">
        <v>45406.080000000002</v>
      </c>
    </row>
    <row r="154" spans="1:4" x14ac:dyDescent="0.25">
      <c r="A154" s="83">
        <v>606774</v>
      </c>
      <c r="B154" s="482" t="s">
        <v>18896</v>
      </c>
      <c r="C154" s="83" t="s">
        <v>199</v>
      </c>
      <c r="D154" s="84">
        <v>44986.5</v>
      </c>
    </row>
    <row r="155" spans="1:4" x14ac:dyDescent="0.25">
      <c r="A155" s="83">
        <v>607127</v>
      </c>
      <c r="B155" s="83" t="s">
        <v>18897</v>
      </c>
      <c r="C155" s="83" t="s">
        <v>199</v>
      </c>
      <c r="D155" s="84">
        <v>41835.360000000001</v>
      </c>
    </row>
    <row r="156" spans="1:4" x14ac:dyDescent="0.25">
      <c r="A156" s="83">
        <v>606775</v>
      </c>
      <c r="B156" s="482" t="s">
        <v>18898</v>
      </c>
      <c r="C156" s="83" t="s">
        <v>199</v>
      </c>
      <c r="D156" s="84">
        <v>41456.519999999997</v>
      </c>
    </row>
    <row r="157" spans="1:4" x14ac:dyDescent="0.25">
      <c r="A157" s="83">
        <v>607129</v>
      </c>
      <c r="B157" s="83" t="s">
        <v>18899</v>
      </c>
      <c r="C157" s="83" t="s">
        <v>199</v>
      </c>
      <c r="D157" s="84">
        <v>43763.59</v>
      </c>
    </row>
    <row r="158" spans="1:4" x14ac:dyDescent="0.25">
      <c r="A158" s="83">
        <v>606777</v>
      </c>
      <c r="B158" s="482" t="s">
        <v>18900</v>
      </c>
      <c r="C158" s="83" t="s">
        <v>199</v>
      </c>
      <c r="D158" s="84">
        <v>43352.09</v>
      </c>
    </row>
    <row r="159" spans="1:4" x14ac:dyDescent="0.25">
      <c r="A159" s="83">
        <v>607128</v>
      </c>
      <c r="B159" s="83" t="s">
        <v>18901</v>
      </c>
      <c r="C159" s="83" t="s">
        <v>199</v>
      </c>
      <c r="D159" s="84">
        <v>48128.01</v>
      </c>
    </row>
    <row r="160" spans="1:4" x14ac:dyDescent="0.25">
      <c r="A160" s="83">
        <v>606776</v>
      </c>
      <c r="B160" s="482" t="s">
        <v>18902</v>
      </c>
      <c r="C160" s="83" t="s">
        <v>199</v>
      </c>
      <c r="D160" s="84">
        <v>47648.53</v>
      </c>
    </row>
    <row r="161" spans="1:4" x14ac:dyDescent="0.25">
      <c r="A161" s="83">
        <v>607130</v>
      </c>
      <c r="B161" s="83" t="s">
        <v>18903</v>
      </c>
      <c r="C161" s="83" t="s">
        <v>199</v>
      </c>
      <c r="D161" s="84">
        <v>51308.3</v>
      </c>
    </row>
    <row r="162" spans="1:4" x14ac:dyDescent="0.25">
      <c r="A162" s="83">
        <v>606778</v>
      </c>
      <c r="B162" s="482" t="s">
        <v>18904</v>
      </c>
      <c r="C162" s="83" t="s">
        <v>199</v>
      </c>
      <c r="D162" s="84">
        <v>50780.27</v>
      </c>
    </row>
    <row r="163" spans="1:4" x14ac:dyDescent="0.25">
      <c r="A163" s="83">
        <v>607131</v>
      </c>
      <c r="B163" s="83" t="s">
        <v>18905</v>
      </c>
      <c r="C163" s="83" t="s">
        <v>199</v>
      </c>
      <c r="D163" s="84">
        <v>48159.42</v>
      </c>
    </row>
    <row r="164" spans="1:4" x14ac:dyDescent="0.25">
      <c r="A164" s="83">
        <v>606779</v>
      </c>
      <c r="B164" s="482" t="s">
        <v>18906</v>
      </c>
      <c r="C164" s="83" t="s">
        <v>199</v>
      </c>
      <c r="D164" s="84">
        <v>47693</v>
      </c>
    </row>
    <row r="165" spans="1:4" x14ac:dyDescent="0.25">
      <c r="A165" s="83">
        <v>607133</v>
      </c>
      <c r="B165" s="83" t="s">
        <v>18907</v>
      </c>
      <c r="C165" s="83" t="s">
        <v>199</v>
      </c>
      <c r="D165" s="84">
        <v>48945.97</v>
      </c>
    </row>
    <row r="166" spans="1:4" x14ac:dyDescent="0.25">
      <c r="A166" s="83">
        <v>606781</v>
      </c>
      <c r="B166" s="482" t="s">
        <v>18908</v>
      </c>
      <c r="C166" s="83" t="s">
        <v>199</v>
      </c>
      <c r="D166" s="84">
        <v>48460.33</v>
      </c>
    </row>
    <row r="167" spans="1:4" x14ac:dyDescent="0.25">
      <c r="A167" s="83">
        <v>607132</v>
      </c>
      <c r="B167" s="83" t="s">
        <v>18909</v>
      </c>
      <c r="C167" s="83" t="s">
        <v>199</v>
      </c>
      <c r="D167" s="84">
        <v>53325.34</v>
      </c>
    </row>
    <row r="168" spans="1:4" x14ac:dyDescent="0.25">
      <c r="A168" s="83">
        <v>606780</v>
      </c>
      <c r="B168" s="482" t="s">
        <v>18910</v>
      </c>
      <c r="C168" s="83" t="s">
        <v>199</v>
      </c>
      <c r="D168" s="84">
        <v>52759.6</v>
      </c>
    </row>
    <row r="169" spans="1:4" x14ac:dyDescent="0.25">
      <c r="A169" s="83">
        <v>607134</v>
      </c>
      <c r="B169" s="83" t="s">
        <v>18911</v>
      </c>
      <c r="C169" s="83" t="s">
        <v>199</v>
      </c>
      <c r="D169" s="84">
        <v>52795.14</v>
      </c>
    </row>
    <row r="170" spans="1:4" x14ac:dyDescent="0.25">
      <c r="A170" s="83">
        <v>606782</v>
      </c>
      <c r="B170" s="482" t="s">
        <v>18912</v>
      </c>
      <c r="C170" s="83" t="s">
        <v>199</v>
      </c>
      <c r="D170" s="84">
        <v>52243.05</v>
      </c>
    </row>
    <row r="171" spans="1:4" x14ac:dyDescent="0.25">
      <c r="A171" s="83">
        <v>607136</v>
      </c>
      <c r="B171" s="83" t="s">
        <v>18913</v>
      </c>
      <c r="C171" s="83" t="s">
        <v>199</v>
      </c>
      <c r="D171" s="84">
        <v>52128.62</v>
      </c>
    </row>
    <row r="172" spans="1:4" x14ac:dyDescent="0.25">
      <c r="A172" s="83">
        <v>606784</v>
      </c>
      <c r="B172" s="482" t="s">
        <v>18914</v>
      </c>
      <c r="C172" s="83" t="s">
        <v>199</v>
      </c>
      <c r="D172" s="84">
        <v>51589.82</v>
      </c>
    </row>
    <row r="173" spans="1:4" x14ac:dyDescent="0.25">
      <c r="A173" s="83">
        <v>607135</v>
      </c>
      <c r="B173" s="83" t="s">
        <v>18915</v>
      </c>
      <c r="C173" s="83" t="s">
        <v>199</v>
      </c>
      <c r="D173" s="84">
        <v>58154.82</v>
      </c>
    </row>
    <row r="174" spans="1:4" x14ac:dyDescent="0.25">
      <c r="A174" s="83">
        <v>606783</v>
      </c>
      <c r="B174" s="482" t="s">
        <v>18916</v>
      </c>
      <c r="C174" s="83" t="s">
        <v>199</v>
      </c>
      <c r="D174" s="84">
        <v>57534.89</v>
      </c>
    </row>
    <row r="175" spans="1:4" x14ac:dyDescent="0.25">
      <c r="A175" s="83">
        <v>607138</v>
      </c>
      <c r="B175" s="83" t="s">
        <v>18917</v>
      </c>
      <c r="C175" s="83" t="s">
        <v>199</v>
      </c>
      <c r="D175" s="84">
        <v>53010.57</v>
      </c>
    </row>
    <row r="176" spans="1:4" x14ac:dyDescent="0.25">
      <c r="A176" s="83">
        <v>606786</v>
      </c>
      <c r="B176" s="482" t="s">
        <v>18918</v>
      </c>
      <c r="C176" s="83" t="s">
        <v>199</v>
      </c>
      <c r="D176" s="84">
        <v>52439.64</v>
      </c>
    </row>
    <row r="177" spans="1:4" x14ac:dyDescent="0.25">
      <c r="A177" s="83">
        <v>606842</v>
      </c>
      <c r="B177" s="83" t="s">
        <v>18919</v>
      </c>
      <c r="C177" s="83" t="s">
        <v>199</v>
      </c>
      <c r="D177" s="84">
        <v>65337.48</v>
      </c>
    </row>
    <row r="178" spans="1:4" x14ac:dyDescent="0.25">
      <c r="A178" s="83">
        <v>606832</v>
      </c>
      <c r="B178" s="482" t="s">
        <v>18920</v>
      </c>
      <c r="C178" s="83" t="s">
        <v>199</v>
      </c>
      <c r="D178" s="84">
        <v>65119.11</v>
      </c>
    </row>
    <row r="179" spans="1:4" x14ac:dyDescent="0.25">
      <c r="A179" s="83">
        <v>606843</v>
      </c>
      <c r="B179" s="83" t="s">
        <v>18921</v>
      </c>
      <c r="C179" s="83" t="s">
        <v>199</v>
      </c>
      <c r="D179" s="84">
        <v>68071.199999999997</v>
      </c>
    </row>
    <row r="180" spans="1:4" x14ac:dyDescent="0.25">
      <c r="A180" s="83">
        <v>606833</v>
      </c>
      <c r="B180" s="482" t="s">
        <v>18922</v>
      </c>
      <c r="C180" s="83" t="s">
        <v>199</v>
      </c>
      <c r="D180" s="84">
        <v>67837.72</v>
      </c>
    </row>
    <row r="181" spans="1:4" x14ac:dyDescent="0.25">
      <c r="A181" s="83">
        <v>606845</v>
      </c>
      <c r="B181" s="83" t="s">
        <v>18923</v>
      </c>
      <c r="C181" s="83" t="s">
        <v>199</v>
      </c>
      <c r="D181" s="84">
        <v>70550.259999999995</v>
      </c>
    </row>
    <row r="182" spans="1:4" x14ac:dyDescent="0.25">
      <c r="A182" s="83">
        <v>606835</v>
      </c>
      <c r="B182" s="482" t="s">
        <v>18924</v>
      </c>
      <c r="C182" s="83" t="s">
        <v>199</v>
      </c>
      <c r="D182" s="84">
        <v>70321.320000000007</v>
      </c>
    </row>
    <row r="183" spans="1:4" x14ac:dyDescent="0.25">
      <c r="A183" s="83">
        <v>606844</v>
      </c>
      <c r="B183" s="83" t="s">
        <v>18925</v>
      </c>
      <c r="C183" s="83" t="s">
        <v>199</v>
      </c>
      <c r="D183" s="84">
        <v>69129.66</v>
      </c>
    </row>
    <row r="184" spans="1:4" x14ac:dyDescent="0.25">
      <c r="A184" s="83">
        <v>606834</v>
      </c>
      <c r="B184" s="482" t="s">
        <v>18926</v>
      </c>
      <c r="C184" s="83" t="s">
        <v>199</v>
      </c>
      <c r="D184" s="84">
        <v>68891.990000000005</v>
      </c>
    </row>
    <row r="185" spans="1:4" x14ac:dyDescent="0.25">
      <c r="A185" s="83">
        <v>606847</v>
      </c>
      <c r="B185" s="83" t="s">
        <v>18927</v>
      </c>
      <c r="C185" s="83" t="s">
        <v>199</v>
      </c>
      <c r="D185" s="84">
        <v>73764.66</v>
      </c>
    </row>
    <row r="186" spans="1:4" x14ac:dyDescent="0.25">
      <c r="A186" s="83">
        <v>606837</v>
      </c>
      <c r="B186" s="482" t="s">
        <v>18928</v>
      </c>
      <c r="C186" s="83" t="s">
        <v>199</v>
      </c>
      <c r="D186" s="84">
        <v>73498.5</v>
      </c>
    </row>
    <row r="187" spans="1:4" x14ac:dyDescent="0.25">
      <c r="A187" s="83">
        <v>606846</v>
      </c>
      <c r="B187" s="83" t="s">
        <v>18929</v>
      </c>
      <c r="C187" s="83" t="s">
        <v>199</v>
      </c>
      <c r="D187" s="84">
        <v>75582</v>
      </c>
    </row>
    <row r="188" spans="1:4" x14ac:dyDescent="0.25">
      <c r="A188" s="83">
        <v>606836</v>
      </c>
      <c r="B188" s="482" t="s">
        <v>18930</v>
      </c>
      <c r="C188" s="83" t="s">
        <v>199</v>
      </c>
      <c r="D188" s="84">
        <v>75315.539999999994</v>
      </c>
    </row>
    <row r="189" spans="1:4" x14ac:dyDescent="0.25">
      <c r="A189" s="83">
        <v>606848</v>
      </c>
      <c r="B189" s="83" t="s">
        <v>18931</v>
      </c>
      <c r="C189" s="83" t="s">
        <v>199</v>
      </c>
      <c r="D189" s="84">
        <v>75638.259999999995</v>
      </c>
    </row>
    <row r="190" spans="1:4" x14ac:dyDescent="0.25">
      <c r="A190" s="83">
        <v>606838</v>
      </c>
      <c r="B190" s="482" t="s">
        <v>18932</v>
      </c>
      <c r="C190" s="83" t="s">
        <v>199</v>
      </c>
      <c r="D190" s="84">
        <v>75358.399999999994</v>
      </c>
    </row>
    <row r="191" spans="1:4" x14ac:dyDescent="0.25">
      <c r="A191" s="83">
        <v>606849</v>
      </c>
      <c r="B191" s="83" t="s">
        <v>18933</v>
      </c>
      <c r="C191" s="83" t="s">
        <v>199</v>
      </c>
      <c r="D191" s="84">
        <v>80528.56</v>
      </c>
    </row>
    <row r="192" spans="1:4" x14ac:dyDescent="0.25">
      <c r="A192" s="83">
        <v>606839</v>
      </c>
      <c r="B192" s="482" t="s">
        <v>18934</v>
      </c>
      <c r="C192" s="83" t="s">
        <v>199</v>
      </c>
      <c r="D192" s="84">
        <v>80261.19</v>
      </c>
    </row>
    <row r="193" spans="1:4" x14ac:dyDescent="0.25">
      <c r="A193" s="83">
        <v>606850</v>
      </c>
      <c r="B193" s="83" t="s">
        <v>18935</v>
      </c>
      <c r="C193" s="83" t="s">
        <v>199</v>
      </c>
      <c r="D193" s="84">
        <v>81200.12</v>
      </c>
    </row>
    <row r="194" spans="1:4" x14ac:dyDescent="0.25">
      <c r="A194" s="83">
        <v>606840</v>
      </c>
      <c r="B194" s="482" t="s">
        <v>18936</v>
      </c>
      <c r="C194" s="83" t="s">
        <v>199</v>
      </c>
      <c r="D194" s="84">
        <v>80900.649999999994</v>
      </c>
    </row>
    <row r="195" spans="1:4" x14ac:dyDescent="0.25">
      <c r="A195" s="83">
        <v>606851</v>
      </c>
      <c r="B195" s="83" t="s">
        <v>18937</v>
      </c>
      <c r="C195" s="83" t="s">
        <v>199</v>
      </c>
      <c r="D195" s="84">
        <v>82024.69</v>
      </c>
    </row>
    <row r="196" spans="1:4" x14ac:dyDescent="0.25">
      <c r="A196" s="83">
        <v>606841</v>
      </c>
      <c r="B196" s="482" t="s">
        <v>18938</v>
      </c>
      <c r="C196" s="83" t="s">
        <v>199</v>
      </c>
      <c r="D196" s="84">
        <v>81743.16</v>
      </c>
    </row>
    <row r="197" spans="1:4" x14ac:dyDescent="0.25">
      <c r="A197" s="83">
        <v>605604</v>
      </c>
      <c r="B197" s="83" t="s">
        <v>18939</v>
      </c>
      <c r="C197" s="83" t="s">
        <v>221</v>
      </c>
      <c r="D197" s="84">
        <v>266.63</v>
      </c>
    </row>
    <row r="198" spans="1:4" x14ac:dyDescent="0.25">
      <c r="A198" s="83">
        <v>605695</v>
      </c>
      <c r="B198" s="83" t="s">
        <v>18940</v>
      </c>
      <c r="C198" s="83" t="s">
        <v>199</v>
      </c>
      <c r="D198" s="84">
        <v>1538.94</v>
      </c>
    </row>
    <row r="199" spans="1:4" x14ac:dyDescent="0.25">
      <c r="A199" s="83">
        <v>605607</v>
      </c>
      <c r="B199" s="83" t="s">
        <v>18941</v>
      </c>
      <c r="C199" s="83" t="s">
        <v>199</v>
      </c>
      <c r="D199" s="84">
        <v>1523.81</v>
      </c>
    </row>
    <row r="200" spans="1:4" x14ac:dyDescent="0.25">
      <c r="A200" s="83">
        <v>605696</v>
      </c>
      <c r="B200" s="83" t="s">
        <v>18942</v>
      </c>
      <c r="C200" s="83" t="s">
        <v>199</v>
      </c>
      <c r="D200" s="84">
        <v>1772.5</v>
      </c>
    </row>
    <row r="201" spans="1:4" x14ac:dyDescent="0.25">
      <c r="A201" s="83">
        <v>605608</v>
      </c>
      <c r="B201" s="83" t="s">
        <v>18943</v>
      </c>
      <c r="C201" s="83" t="s">
        <v>199</v>
      </c>
      <c r="D201" s="84">
        <v>1756.42</v>
      </c>
    </row>
    <row r="202" spans="1:4" x14ac:dyDescent="0.25">
      <c r="A202" s="83">
        <v>605697</v>
      </c>
      <c r="B202" s="83" t="s">
        <v>18944</v>
      </c>
      <c r="C202" s="83" t="s">
        <v>199</v>
      </c>
      <c r="D202" s="84">
        <v>2006.08</v>
      </c>
    </row>
    <row r="203" spans="1:4" x14ac:dyDescent="0.25">
      <c r="A203" s="83">
        <v>605609</v>
      </c>
      <c r="B203" s="83" t="s">
        <v>18945</v>
      </c>
      <c r="C203" s="83" t="s">
        <v>199</v>
      </c>
      <c r="D203" s="84">
        <v>1989.06</v>
      </c>
    </row>
    <row r="204" spans="1:4" x14ac:dyDescent="0.25">
      <c r="A204" s="83">
        <v>605698</v>
      </c>
      <c r="B204" s="83" t="s">
        <v>18946</v>
      </c>
      <c r="C204" s="83" t="s">
        <v>199</v>
      </c>
      <c r="D204" s="84">
        <v>2193.9699999999998</v>
      </c>
    </row>
    <row r="205" spans="1:4" x14ac:dyDescent="0.25">
      <c r="A205" s="83">
        <v>605610</v>
      </c>
      <c r="B205" s="83" t="s">
        <v>18947</v>
      </c>
      <c r="C205" s="83" t="s">
        <v>199</v>
      </c>
      <c r="D205" s="84">
        <v>2176.0100000000002</v>
      </c>
    </row>
    <row r="206" spans="1:4" x14ac:dyDescent="0.25">
      <c r="A206" s="83">
        <v>605699</v>
      </c>
      <c r="B206" s="83" t="s">
        <v>18948</v>
      </c>
      <c r="C206" s="83" t="s">
        <v>199</v>
      </c>
      <c r="D206" s="84">
        <v>2427.13</v>
      </c>
    </row>
    <row r="207" spans="1:4" x14ac:dyDescent="0.25">
      <c r="A207" s="83">
        <v>605611</v>
      </c>
      <c r="B207" s="83" t="s">
        <v>18949</v>
      </c>
      <c r="C207" s="83" t="s">
        <v>199</v>
      </c>
      <c r="D207" s="84">
        <v>2408.21</v>
      </c>
    </row>
    <row r="208" spans="1:4" x14ac:dyDescent="0.25">
      <c r="A208" s="83">
        <v>605700</v>
      </c>
      <c r="B208" s="83" t="s">
        <v>18950</v>
      </c>
      <c r="C208" s="83" t="s">
        <v>199</v>
      </c>
      <c r="D208" s="84">
        <v>2752.56</v>
      </c>
    </row>
    <row r="209" spans="1:4" x14ac:dyDescent="0.25">
      <c r="A209" s="83">
        <v>605612</v>
      </c>
      <c r="B209" s="83" t="s">
        <v>18951</v>
      </c>
      <c r="C209" s="83" t="s">
        <v>199</v>
      </c>
      <c r="D209" s="84">
        <v>2732.7</v>
      </c>
    </row>
    <row r="210" spans="1:4" x14ac:dyDescent="0.25">
      <c r="A210" s="83">
        <v>605701</v>
      </c>
      <c r="B210" s="83" t="s">
        <v>18952</v>
      </c>
      <c r="C210" s="83" t="s">
        <v>199</v>
      </c>
      <c r="D210" s="84">
        <v>2940.41</v>
      </c>
    </row>
    <row r="211" spans="1:4" x14ac:dyDescent="0.25">
      <c r="A211" s="83">
        <v>605613</v>
      </c>
      <c r="B211" s="83" t="s">
        <v>18953</v>
      </c>
      <c r="C211" s="83" t="s">
        <v>199</v>
      </c>
      <c r="D211" s="84">
        <v>2919.61</v>
      </c>
    </row>
    <row r="212" spans="1:4" x14ac:dyDescent="0.25">
      <c r="A212" s="83">
        <v>605702</v>
      </c>
      <c r="B212" s="83" t="s">
        <v>18954</v>
      </c>
      <c r="C212" s="83" t="s">
        <v>199</v>
      </c>
      <c r="D212" s="84">
        <v>3204.08</v>
      </c>
    </row>
    <row r="213" spans="1:4" x14ac:dyDescent="0.25">
      <c r="A213" s="83">
        <v>605614</v>
      </c>
      <c r="B213" s="83" t="s">
        <v>18955</v>
      </c>
      <c r="C213" s="83" t="s">
        <v>199</v>
      </c>
      <c r="D213" s="84">
        <v>3171.46</v>
      </c>
    </row>
    <row r="214" spans="1:4" x14ac:dyDescent="0.25">
      <c r="A214" s="83">
        <v>605703</v>
      </c>
      <c r="B214" s="83" t="s">
        <v>18956</v>
      </c>
      <c r="C214" s="83" t="s">
        <v>199</v>
      </c>
      <c r="D214" s="84">
        <v>3395.19</v>
      </c>
    </row>
    <row r="215" spans="1:4" x14ac:dyDescent="0.25">
      <c r="A215" s="83">
        <v>605615</v>
      </c>
      <c r="B215" s="83" t="s">
        <v>18957</v>
      </c>
      <c r="C215" s="83" t="s">
        <v>199</v>
      </c>
      <c r="D215" s="84">
        <v>3361.14</v>
      </c>
    </row>
    <row r="216" spans="1:4" x14ac:dyDescent="0.25">
      <c r="A216" s="83">
        <v>605704</v>
      </c>
      <c r="B216" s="83" t="s">
        <v>18958</v>
      </c>
      <c r="C216" s="83" t="s">
        <v>199</v>
      </c>
      <c r="D216" s="84">
        <v>3633.82</v>
      </c>
    </row>
    <row r="217" spans="1:4" x14ac:dyDescent="0.25">
      <c r="A217" s="83">
        <v>605616</v>
      </c>
      <c r="B217" s="83" t="s">
        <v>18959</v>
      </c>
      <c r="C217" s="83" t="s">
        <v>199</v>
      </c>
      <c r="D217" s="84">
        <v>3598.36</v>
      </c>
    </row>
    <row r="218" spans="1:4" x14ac:dyDescent="0.25">
      <c r="A218" s="83">
        <v>605705</v>
      </c>
      <c r="B218" s="83" t="s">
        <v>18960</v>
      </c>
      <c r="C218" s="83" t="s">
        <v>199</v>
      </c>
      <c r="D218" s="84">
        <v>3875.49</v>
      </c>
    </row>
    <row r="219" spans="1:4" x14ac:dyDescent="0.25">
      <c r="A219" s="83">
        <v>605617</v>
      </c>
      <c r="B219" s="83" t="s">
        <v>18961</v>
      </c>
      <c r="C219" s="83" t="s">
        <v>199</v>
      </c>
      <c r="D219" s="84">
        <v>3838.61</v>
      </c>
    </row>
    <row r="220" spans="1:4" x14ac:dyDescent="0.25">
      <c r="A220" s="83">
        <v>605706</v>
      </c>
      <c r="B220" s="83" t="s">
        <v>18962</v>
      </c>
      <c r="C220" s="83" t="s">
        <v>199</v>
      </c>
      <c r="D220" s="84">
        <v>4072.78</v>
      </c>
    </row>
    <row r="221" spans="1:4" x14ac:dyDescent="0.25">
      <c r="A221" s="83">
        <v>605618</v>
      </c>
      <c r="B221" s="83" t="s">
        <v>18963</v>
      </c>
      <c r="C221" s="83" t="s">
        <v>199</v>
      </c>
      <c r="D221" s="84">
        <v>4034.48</v>
      </c>
    </row>
    <row r="222" spans="1:4" x14ac:dyDescent="0.25">
      <c r="A222" s="83">
        <v>605707</v>
      </c>
      <c r="B222" s="83" t="s">
        <v>18964</v>
      </c>
      <c r="C222" s="83" t="s">
        <v>199</v>
      </c>
      <c r="D222" s="84">
        <v>4535.51</v>
      </c>
    </row>
    <row r="223" spans="1:4" x14ac:dyDescent="0.25">
      <c r="A223" s="83">
        <v>605619</v>
      </c>
      <c r="B223" s="83" t="s">
        <v>18965</v>
      </c>
      <c r="C223" s="83" t="s">
        <v>199</v>
      </c>
      <c r="D223" s="84">
        <v>4495.8</v>
      </c>
    </row>
    <row r="224" spans="1:4" x14ac:dyDescent="0.25">
      <c r="A224" s="83">
        <v>605708</v>
      </c>
      <c r="B224" s="83" t="s">
        <v>18966</v>
      </c>
      <c r="C224" s="83" t="s">
        <v>199</v>
      </c>
      <c r="D224" s="84">
        <v>5326.14</v>
      </c>
    </row>
    <row r="225" spans="1:4" x14ac:dyDescent="0.25">
      <c r="A225" s="83">
        <v>605620</v>
      </c>
      <c r="B225" s="83" t="s">
        <v>18967</v>
      </c>
      <c r="C225" s="83" t="s">
        <v>199</v>
      </c>
      <c r="D225" s="84">
        <v>5285.01</v>
      </c>
    </row>
    <row r="226" spans="1:4" x14ac:dyDescent="0.25">
      <c r="A226" s="83">
        <v>605709</v>
      </c>
      <c r="B226" s="83" t="s">
        <v>18968</v>
      </c>
      <c r="C226" s="83" t="s">
        <v>199</v>
      </c>
      <c r="D226" s="84">
        <v>5575.43</v>
      </c>
    </row>
    <row r="227" spans="1:4" x14ac:dyDescent="0.25">
      <c r="A227" s="83">
        <v>605621</v>
      </c>
      <c r="B227" s="83" t="s">
        <v>18969</v>
      </c>
      <c r="C227" s="83" t="s">
        <v>199</v>
      </c>
      <c r="D227" s="84">
        <v>5532.88</v>
      </c>
    </row>
    <row r="228" spans="1:4" x14ac:dyDescent="0.25">
      <c r="A228" s="83">
        <v>605710</v>
      </c>
      <c r="B228" s="83" t="s">
        <v>18970</v>
      </c>
      <c r="C228" s="83" t="s">
        <v>199</v>
      </c>
      <c r="D228" s="84">
        <v>5990.38</v>
      </c>
    </row>
    <row r="229" spans="1:4" x14ac:dyDescent="0.25">
      <c r="A229" s="83">
        <v>605622</v>
      </c>
      <c r="B229" s="83" t="s">
        <v>18971</v>
      </c>
      <c r="C229" s="83" t="s">
        <v>199</v>
      </c>
      <c r="D229" s="84">
        <v>5946.41</v>
      </c>
    </row>
    <row r="230" spans="1:4" x14ac:dyDescent="0.25">
      <c r="A230" s="83">
        <v>605711</v>
      </c>
      <c r="B230" s="83" t="s">
        <v>18972</v>
      </c>
      <c r="C230" s="83" t="s">
        <v>199</v>
      </c>
      <c r="D230" s="84">
        <v>6193.66</v>
      </c>
    </row>
    <row r="231" spans="1:4" x14ac:dyDescent="0.25">
      <c r="A231" s="83">
        <v>605623</v>
      </c>
      <c r="B231" s="83" t="s">
        <v>18973</v>
      </c>
      <c r="C231" s="83" t="s">
        <v>199</v>
      </c>
      <c r="D231" s="84">
        <v>6148.27</v>
      </c>
    </row>
    <row r="232" spans="1:4" x14ac:dyDescent="0.25">
      <c r="A232" s="83">
        <v>605712</v>
      </c>
      <c r="B232" s="83" t="s">
        <v>18974</v>
      </c>
      <c r="C232" s="83" t="s">
        <v>199</v>
      </c>
      <c r="D232" s="84">
        <v>6524.32</v>
      </c>
    </row>
    <row r="233" spans="1:4" x14ac:dyDescent="0.25">
      <c r="A233" s="83">
        <v>605624</v>
      </c>
      <c r="B233" s="83" t="s">
        <v>18975</v>
      </c>
      <c r="C233" s="83" t="s">
        <v>199</v>
      </c>
      <c r="D233" s="84">
        <v>6477.51</v>
      </c>
    </row>
    <row r="234" spans="1:4" x14ac:dyDescent="0.25">
      <c r="A234" s="83">
        <v>605713</v>
      </c>
      <c r="B234" s="83" t="s">
        <v>18976</v>
      </c>
      <c r="C234" s="83" t="s">
        <v>199</v>
      </c>
      <c r="D234" s="84">
        <v>8754.8700000000008</v>
      </c>
    </row>
    <row r="235" spans="1:4" x14ac:dyDescent="0.25">
      <c r="A235" s="83">
        <v>605625</v>
      </c>
      <c r="B235" s="83" t="s">
        <v>18977</v>
      </c>
      <c r="C235" s="83" t="s">
        <v>199</v>
      </c>
      <c r="D235" s="84">
        <v>8706.65</v>
      </c>
    </row>
    <row r="236" spans="1:4" x14ac:dyDescent="0.25">
      <c r="A236" s="83">
        <v>605714</v>
      </c>
      <c r="B236" s="83" t="s">
        <v>18978</v>
      </c>
      <c r="C236" s="83" t="s">
        <v>199</v>
      </c>
      <c r="D236" s="84">
        <v>11020.38</v>
      </c>
    </row>
    <row r="237" spans="1:4" x14ac:dyDescent="0.25">
      <c r="A237" s="83">
        <v>605626</v>
      </c>
      <c r="B237" s="83" t="s">
        <v>18979</v>
      </c>
      <c r="C237" s="83" t="s">
        <v>199</v>
      </c>
      <c r="D237" s="84">
        <v>10970.73</v>
      </c>
    </row>
    <row r="238" spans="1:4" x14ac:dyDescent="0.25">
      <c r="A238" s="83">
        <v>605715</v>
      </c>
      <c r="B238" s="83" t="s">
        <v>18980</v>
      </c>
      <c r="C238" s="83" t="s">
        <v>199</v>
      </c>
      <c r="D238" s="84">
        <v>11773.5</v>
      </c>
    </row>
    <row r="239" spans="1:4" x14ac:dyDescent="0.25">
      <c r="A239" s="83">
        <v>605627</v>
      </c>
      <c r="B239" s="83" t="s">
        <v>18981</v>
      </c>
      <c r="C239" s="83" t="s">
        <v>199</v>
      </c>
      <c r="D239" s="84">
        <v>11722.43</v>
      </c>
    </row>
    <row r="240" spans="1:4" x14ac:dyDescent="0.25">
      <c r="A240" s="83">
        <v>605716</v>
      </c>
      <c r="B240" s="83" t="s">
        <v>18982</v>
      </c>
      <c r="C240" s="83" t="s">
        <v>199</v>
      </c>
      <c r="D240" s="84">
        <v>12218.56</v>
      </c>
    </row>
    <row r="241" spans="1:4" x14ac:dyDescent="0.25">
      <c r="A241" s="83">
        <v>605628</v>
      </c>
      <c r="B241" s="83" t="s">
        <v>18983</v>
      </c>
      <c r="C241" s="83" t="s">
        <v>199</v>
      </c>
      <c r="D241" s="84">
        <v>12166.08</v>
      </c>
    </row>
    <row r="242" spans="1:4" x14ac:dyDescent="0.25">
      <c r="A242" s="83">
        <v>605717</v>
      </c>
      <c r="B242" s="83" t="s">
        <v>18984</v>
      </c>
      <c r="C242" s="83" t="s">
        <v>199</v>
      </c>
      <c r="D242" s="84">
        <v>13026.15</v>
      </c>
    </row>
    <row r="243" spans="1:4" x14ac:dyDescent="0.25">
      <c r="A243" s="83">
        <v>605629</v>
      </c>
      <c r="B243" s="83" t="s">
        <v>18985</v>
      </c>
      <c r="C243" s="83" t="s">
        <v>199</v>
      </c>
      <c r="D243" s="84">
        <v>12972.25</v>
      </c>
    </row>
    <row r="244" spans="1:4" x14ac:dyDescent="0.25">
      <c r="A244" s="83">
        <v>605651</v>
      </c>
      <c r="B244" s="83" t="s">
        <v>18986</v>
      </c>
      <c r="C244" s="83" t="s">
        <v>199</v>
      </c>
      <c r="D244" s="84">
        <v>1454.87</v>
      </c>
    </row>
    <row r="245" spans="1:4" x14ac:dyDescent="0.25">
      <c r="A245" s="83">
        <v>605460</v>
      </c>
      <c r="B245" s="83" t="s">
        <v>18987</v>
      </c>
      <c r="C245" s="83" t="s">
        <v>199</v>
      </c>
      <c r="D245" s="84">
        <v>1439.74</v>
      </c>
    </row>
    <row r="246" spans="1:4" x14ac:dyDescent="0.25">
      <c r="A246" s="83">
        <v>605652</v>
      </c>
      <c r="B246" s="83" t="s">
        <v>18988</v>
      </c>
      <c r="C246" s="83" t="s">
        <v>199</v>
      </c>
      <c r="D246" s="84">
        <v>1675.29</v>
      </c>
    </row>
    <row r="247" spans="1:4" x14ac:dyDescent="0.25">
      <c r="A247" s="83">
        <v>605461</v>
      </c>
      <c r="B247" s="83" t="s">
        <v>18989</v>
      </c>
      <c r="C247" s="83" t="s">
        <v>199</v>
      </c>
      <c r="D247" s="84">
        <v>1659.21</v>
      </c>
    </row>
    <row r="248" spans="1:4" x14ac:dyDescent="0.25">
      <c r="A248" s="83">
        <v>605653</v>
      </c>
      <c r="B248" s="83" t="s">
        <v>18990</v>
      </c>
      <c r="C248" s="83" t="s">
        <v>199</v>
      </c>
      <c r="D248" s="84">
        <v>1895.74</v>
      </c>
    </row>
    <row r="249" spans="1:4" x14ac:dyDescent="0.25">
      <c r="A249" s="83">
        <v>605462</v>
      </c>
      <c r="B249" s="83" t="s">
        <v>18991</v>
      </c>
      <c r="C249" s="83" t="s">
        <v>199</v>
      </c>
      <c r="D249" s="84">
        <v>1878.72</v>
      </c>
    </row>
    <row r="250" spans="1:4" x14ac:dyDescent="0.25">
      <c r="A250" s="83">
        <v>605654</v>
      </c>
      <c r="B250" s="83" t="s">
        <v>18992</v>
      </c>
      <c r="C250" s="83" t="s">
        <v>199</v>
      </c>
      <c r="D250" s="84">
        <v>2073.13</v>
      </c>
    </row>
    <row r="251" spans="1:4" x14ac:dyDescent="0.25">
      <c r="A251" s="83">
        <v>605463</v>
      </c>
      <c r="B251" s="83" t="s">
        <v>18993</v>
      </c>
      <c r="C251" s="83" t="s">
        <v>199</v>
      </c>
      <c r="D251" s="84">
        <v>2055.16</v>
      </c>
    </row>
    <row r="252" spans="1:4" x14ac:dyDescent="0.25">
      <c r="A252" s="83">
        <v>605655</v>
      </c>
      <c r="B252" s="83" t="s">
        <v>18994</v>
      </c>
      <c r="C252" s="83" t="s">
        <v>199</v>
      </c>
      <c r="D252" s="84">
        <v>2293.5100000000002</v>
      </c>
    </row>
    <row r="253" spans="1:4" x14ac:dyDescent="0.25">
      <c r="A253" s="83">
        <v>605464</v>
      </c>
      <c r="B253" s="83" t="s">
        <v>18995</v>
      </c>
      <c r="C253" s="83" t="s">
        <v>199</v>
      </c>
      <c r="D253" s="84">
        <v>2274.59</v>
      </c>
    </row>
    <row r="254" spans="1:4" x14ac:dyDescent="0.25">
      <c r="A254" s="83">
        <v>605656</v>
      </c>
      <c r="B254" s="83" t="s">
        <v>18996</v>
      </c>
      <c r="C254" s="83" t="s">
        <v>199</v>
      </c>
      <c r="D254" s="84">
        <v>2600.17</v>
      </c>
    </row>
    <row r="255" spans="1:4" x14ac:dyDescent="0.25">
      <c r="A255" s="83">
        <v>605465</v>
      </c>
      <c r="B255" s="83" t="s">
        <v>18997</v>
      </c>
      <c r="C255" s="83" t="s">
        <v>199</v>
      </c>
      <c r="D255" s="84">
        <v>2580.3200000000002</v>
      </c>
    </row>
    <row r="256" spans="1:4" x14ac:dyDescent="0.25">
      <c r="A256" s="83">
        <v>605657</v>
      </c>
      <c r="B256" s="83" t="s">
        <v>18998</v>
      </c>
      <c r="C256" s="83" t="s">
        <v>199</v>
      </c>
      <c r="D256" s="84">
        <v>2777.53</v>
      </c>
    </row>
    <row r="257" spans="1:4" x14ac:dyDescent="0.25">
      <c r="A257" s="83">
        <v>605466</v>
      </c>
      <c r="B257" s="83" t="s">
        <v>18999</v>
      </c>
      <c r="C257" s="83" t="s">
        <v>199</v>
      </c>
      <c r="D257" s="84">
        <v>2756.72</v>
      </c>
    </row>
    <row r="258" spans="1:4" x14ac:dyDescent="0.25">
      <c r="A258" s="83">
        <v>605658</v>
      </c>
      <c r="B258" s="83" t="s">
        <v>19000</v>
      </c>
      <c r="C258" s="83" t="s">
        <v>199</v>
      </c>
      <c r="D258" s="84">
        <v>3028.06</v>
      </c>
    </row>
    <row r="259" spans="1:4" x14ac:dyDescent="0.25">
      <c r="A259" s="83">
        <v>605467</v>
      </c>
      <c r="B259" s="83" t="s">
        <v>19001</v>
      </c>
      <c r="C259" s="83" t="s">
        <v>199</v>
      </c>
      <c r="D259" s="84">
        <v>2995.43</v>
      </c>
    </row>
    <row r="260" spans="1:4" x14ac:dyDescent="0.25">
      <c r="A260" s="83">
        <v>605659</v>
      </c>
      <c r="B260" s="83" t="s">
        <v>19002</v>
      </c>
      <c r="C260" s="83" t="s">
        <v>199</v>
      </c>
      <c r="D260" s="84">
        <v>3200.9</v>
      </c>
    </row>
    <row r="261" spans="1:4" x14ac:dyDescent="0.25">
      <c r="A261" s="83">
        <v>605468</v>
      </c>
      <c r="B261" s="83" t="s">
        <v>19003</v>
      </c>
      <c r="C261" s="83" t="s">
        <v>199</v>
      </c>
      <c r="D261" s="84">
        <v>3166.86</v>
      </c>
    </row>
    <row r="262" spans="1:4" x14ac:dyDescent="0.25">
      <c r="A262" s="83">
        <v>605660</v>
      </c>
      <c r="B262" s="83" t="s">
        <v>19004</v>
      </c>
      <c r="C262" s="83" t="s">
        <v>199</v>
      </c>
      <c r="D262" s="84">
        <v>3434.15</v>
      </c>
    </row>
    <row r="263" spans="1:4" x14ac:dyDescent="0.25">
      <c r="A263" s="83">
        <v>605469</v>
      </c>
      <c r="B263" s="83" t="s">
        <v>19005</v>
      </c>
      <c r="C263" s="83" t="s">
        <v>199</v>
      </c>
      <c r="D263" s="84">
        <v>3398.69</v>
      </c>
    </row>
    <row r="264" spans="1:4" x14ac:dyDescent="0.25">
      <c r="A264" s="83">
        <v>605661</v>
      </c>
      <c r="B264" s="83" t="s">
        <v>19006</v>
      </c>
      <c r="C264" s="83" t="s">
        <v>199</v>
      </c>
      <c r="D264" s="84">
        <v>3662.68</v>
      </c>
    </row>
    <row r="265" spans="1:4" x14ac:dyDescent="0.25">
      <c r="A265" s="83">
        <v>605470</v>
      </c>
      <c r="B265" s="83" t="s">
        <v>19007</v>
      </c>
      <c r="C265" s="83" t="s">
        <v>199</v>
      </c>
      <c r="D265" s="84">
        <v>3625.81</v>
      </c>
    </row>
    <row r="266" spans="1:4" x14ac:dyDescent="0.25">
      <c r="A266" s="83">
        <v>605662</v>
      </c>
      <c r="B266" s="83" t="s">
        <v>19008</v>
      </c>
      <c r="C266" s="83" t="s">
        <v>199</v>
      </c>
      <c r="D266" s="84">
        <v>3849.48</v>
      </c>
    </row>
    <row r="267" spans="1:4" x14ac:dyDescent="0.25">
      <c r="A267" s="83">
        <v>605471</v>
      </c>
      <c r="B267" s="83" t="s">
        <v>19009</v>
      </c>
      <c r="C267" s="83" t="s">
        <v>199</v>
      </c>
      <c r="D267" s="84">
        <v>3811.18</v>
      </c>
    </row>
    <row r="268" spans="1:4" x14ac:dyDescent="0.25">
      <c r="A268" s="83">
        <v>605663</v>
      </c>
      <c r="B268" s="83" t="s">
        <v>19010</v>
      </c>
      <c r="C268" s="83" t="s">
        <v>199</v>
      </c>
      <c r="D268" s="84">
        <v>4298.99</v>
      </c>
    </row>
    <row r="269" spans="1:4" x14ac:dyDescent="0.25">
      <c r="A269" s="83">
        <v>605472</v>
      </c>
      <c r="B269" s="83" t="s">
        <v>19011</v>
      </c>
      <c r="C269" s="83" t="s">
        <v>199</v>
      </c>
      <c r="D269" s="84">
        <v>4259.28</v>
      </c>
    </row>
    <row r="270" spans="1:4" x14ac:dyDescent="0.25">
      <c r="A270" s="83">
        <v>605664</v>
      </c>
      <c r="B270" s="83" t="s">
        <v>19012</v>
      </c>
      <c r="C270" s="83" t="s">
        <v>199</v>
      </c>
      <c r="D270" s="84">
        <v>5041.37</v>
      </c>
    </row>
    <row r="271" spans="1:4" x14ac:dyDescent="0.25">
      <c r="A271" s="83">
        <v>605473</v>
      </c>
      <c r="B271" s="83" t="s">
        <v>19013</v>
      </c>
      <c r="C271" s="83" t="s">
        <v>199</v>
      </c>
      <c r="D271" s="84">
        <v>5000.24</v>
      </c>
    </row>
    <row r="272" spans="1:4" x14ac:dyDescent="0.25">
      <c r="A272" s="83">
        <v>605665</v>
      </c>
      <c r="B272" s="83" t="s">
        <v>19014</v>
      </c>
      <c r="C272" s="83" t="s">
        <v>199</v>
      </c>
      <c r="D272" s="84">
        <v>5275.28</v>
      </c>
    </row>
    <row r="273" spans="1:4" x14ac:dyDescent="0.25">
      <c r="A273" s="83">
        <v>605474</v>
      </c>
      <c r="B273" s="83" t="s">
        <v>19015</v>
      </c>
      <c r="C273" s="83" t="s">
        <v>199</v>
      </c>
      <c r="D273" s="84">
        <v>5232.7299999999996</v>
      </c>
    </row>
    <row r="274" spans="1:4" x14ac:dyDescent="0.25">
      <c r="A274" s="83">
        <v>605666</v>
      </c>
      <c r="B274" s="83" t="s">
        <v>19016</v>
      </c>
      <c r="C274" s="83" t="s">
        <v>199</v>
      </c>
      <c r="D274" s="84">
        <v>5669.7</v>
      </c>
    </row>
    <row r="275" spans="1:4" x14ac:dyDescent="0.25">
      <c r="A275" s="83">
        <v>605475</v>
      </c>
      <c r="B275" s="83" t="s">
        <v>19017</v>
      </c>
      <c r="C275" s="83" t="s">
        <v>199</v>
      </c>
      <c r="D275" s="84">
        <v>5625.73</v>
      </c>
    </row>
    <row r="276" spans="1:4" x14ac:dyDescent="0.25">
      <c r="A276" s="83">
        <v>605667</v>
      </c>
      <c r="B276" s="83" t="s">
        <v>19018</v>
      </c>
      <c r="C276" s="83" t="s">
        <v>199</v>
      </c>
      <c r="D276" s="84">
        <v>5865.28</v>
      </c>
    </row>
    <row r="277" spans="1:4" x14ac:dyDescent="0.25">
      <c r="A277" s="83">
        <v>605476</v>
      </c>
      <c r="B277" s="83" t="s">
        <v>19019</v>
      </c>
      <c r="C277" s="83" t="s">
        <v>199</v>
      </c>
      <c r="D277" s="84">
        <v>5819.89</v>
      </c>
    </row>
    <row r="278" spans="1:4" x14ac:dyDescent="0.25">
      <c r="A278" s="83">
        <v>605668</v>
      </c>
      <c r="B278" s="83" t="s">
        <v>19020</v>
      </c>
      <c r="C278" s="83" t="s">
        <v>199</v>
      </c>
      <c r="D278" s="84">
        <v>6183.12</v>
      </c>
    </row>
    <row r="279" spans="1:4" x14ac:dyDescent="0.25">
      <c r="A279" s="83">
        <v>605477</v>
      </c>
      <c r="B279" s="83" t="s">
        <v>19021</v>
      </c>
      <c r="C279" s="83" t="s">
        <v>199</v>
      </c>
      <c r="D279" s="84">
        <v>6136.32</v>
      </c>
    </row>
    <row r="280" spans="1:4" x14ac:dyDescent="0.25">
      <c r="A280" s="83">
        <v>605669</v>
      </c>
      <c r="B280" s="83" t="s">
        <v>19022</v>
      </c>
      <c r="C280" s="83" t="s">
        <v>199</v>
      </c>
      <c r="D280" s="84">
        <v>8124.29</v>
      </c>
    </row>
    <row r="281" spans="1:4" x14ac:dyDescent="0.25">
      <c r="A281" s="83">
        <v>605478</v>
      </c>
      <c r="B281" s="83" t="s">
        <v>19023</v>
      </c>
      <c r="C281" s="83" t="s">
        <v>199</v>
      </c>
      <c r="D281" s="84">
        <v>8076.07</v>
      </c>
    </row>
    <row r="282" spans="1:4" x14ac:dyDescent="0.25">
      <c r="A282" s="83">
        <v>605670</v>
      </c>
      <c r="B282" s="83" t="s">
        <v>19024</v>
      </c>
      <c r="C282" s="83" t="s">
        <v>199</v>
      </c>
      <c r="D282" s="84">
        <v>10223.280000000001</v>
      </c>
    </row>
    <row r="283" spans="1:4" x14ac:dyDescent="0.25">
      <c r="A283" s="83">
        <v>605479</v>
      </c>
      <c r="B283" s="83" t="s">
        <v>19025</v>
      </c>
      <c r="C283" s="83" t="s">
        <v>199</v>
      </c>
      <c r="D283" s="84">
        <v>10173.629999999999</v>
      </c>
    </row>
    <row r="284" spans="1:4" x14ac:dyDescent="0.25">
      <c r="A284" s="83">
        <v>605671</v>
      </c>
      <c r="B284" s="83" t="s">
        <v>19026</v>
      </c>
      <c r="C284" s="83" t="s">
        <v>199</v>
      </c>
      <c r="D284" s="84">
        <v>10931.03</v>
      </c>
    </row>
    <row r="285" spans="1:4" x14ac:dyDescent="0.25">
      <c r="A285" s="83">
        <v>605480</v>
      </c>
      <c r="B285" s="83" t="s">
        <v>19027</v>
      </c>
      <c r="C285" s="83" t="s">
        <v>199</v>
      </c>
      <c r="D285" s="84">
        <v>10879.97</v>
      </c>
    </row>
    <row r="286" spans="1:4" x14ac:dyDescent="0.25">
      <c r="A286" s="83">
        <v>605672</v>
      </c>
      <c r="B286" s="83" t="s">
        <v>19028</v>
      </c>
      <c r="C286" s="83" t="s">
        <v>199</v>
      </c>
      <c r="D286" s="84">
        <v>11359.88</v>
      </c>
    </row>
    <row r="287" spans="1:4" x14ac:dyDescent="0.25">
      <c r="A287" s="83">
        <v>605481</v>
      </c>
      <c r="B287" s="83" t="s">
        <v>19029</v>
      </c>
      <c r="C287" s="83" t="s">
        <v>199</v>
      </c>
      <c r="D287" s="84">
        <v>11307.4</v>
      </c>
    </row>
    <row r="288" spans="1:4" x14ac:dyDescent="0.25">
      <c r="A288" s="83">
        <v>605673</v>
      </c>
      <c r="B288" s="83" t="s">
        <v>19030</v>
      </c>
      <c r="C288" s="83" t="s">
        <v>199</v>
      </c>
      <c r="D288" s="84">
        <v>12125.36</v>
      </c>
    </row>
    <row r="289" spans="1:4" x14ac:dyDescent="0.25">
      <c r="A289" s="83">
        <v>605482</v>
      </c>
      <c r="B289" s="83" t="s">
        <v>19031</v>
      </c>
      <c r="C289" s="83" t="s">
        <v>199</v>
      </c>
      <c r="D289" s="84">
        <v>12071.46</v>
      </c>
    </row>
    <row r="290" spans="1:4" x14ac:dyDescent="0.25">
      <c r="A290" s="83">
        <v>605718</v>
      </c>
      <c r="B290" s="83" t="s">
        <v>19032</v>
      </c>
      <c r="C290" s="83" t="s">
        <v>199</v>
      </c>
      <c r="D290" s="84">
        <v>7494.54</v>
      </c>
    </row>
    <row r="291" spans="1:4" x14ac:dyDescent="0.25">
      <c r="A291" s="83">
        <v>605630</v>
      </c>
      <c r="B291" s="83" t="s">
        <v>19033</v>
      </c>
      <c r="C291" s="83" t="s">
        <v>199</v>
      </c>
      <c r="D291" s="84">
        <v>7459.08</v>
      </c>
    </row>
    <row r="292" spans="1:4" x14ac:dyDescent="0.25">
      <c r="A292" s="83">
        <v>605719</v>
      </c>
      <c r="B292" s="83" t="s">
        <v>19034</v>
      </c>
      <c r="C292" s="83" t="s">
        <v>199</v>
      </c>
      <c r="D292" s="84">
        <v>9292.5300000000007</v>
      </c>
    </row>
    <row r="293" spans="1:4" x14ac:dyDescent="0.25">
      <c r="A293" s="83">
        <v>605631</v>
      </c>
      <c r="B293" s="83" t="s">
        <v>19035</v>
      </c>
      <c r="C293" s="83" t="s">
        <v>199</v>
      </c>
      <c r="D293" s="84">
        <v>9252.81</v>
      </c>
    </row>
    <row r="294" spans="1:4" x14ac:dyDescent="0.25">
      <c r="A294" s="83">
        <v>605720</v>
      </c>
      <c r="B294" s="83" t="s">
        <v>19036</v>
      </c>
      <c r="C294" s="83" t="s">
        <v>199</v>
      </c>
      <c r="D294" s="84">
        <v>9723.9599999999991</v>
      </c>
    </row>
    <row r="295" spans="1:4" x14ac:dyDescent="0.25">
      <c r="A295" s="83">
        <v>605632</v>
      </c>
      <c r="B295" s="83" t="s">
        <v>19037</v>
      </c>
      <c r="C295" s="83" t="s">
        <v>199</v>
      </c>
      <c r="D295" s="84">
        <v>9682.83</v>
      </c>
    </row>
    <row r="296" spans="1:4" x14ac:dyDescent="0.25">
      <c r="A296" s="83">
        <v>605721</v>
      </c>
      <c r="B296" s="83" t="s">
        <v>19038</v>
      </c>
      <c r="C296" s="83" t="s">
        <v>199</v>
      </c>
      <c r="D296" s="84">
        <v>10862.65</v>
      </c>
    </row>
    <row r="297" spans="1:4" x14ac:dyDescent="0.25">
      <c r="A297" s="83">
        <v>605633</v>
      </c>
      <c r="B297" s="83" t="s">
        <v>19039</v>
      </c>
      <c r="C297" s="83" t="s">
        <v>199</v>
      </c>
      <c r="D297" s="84">
        <v>10817.97</v>
      </c>
    </row>
    <row r="298" spans="1:4" x14ac:dyDescent="0.25">
      <c r="A298" s="83">
        <v>605722</v>
      </c>
      <c r="B298" s="83" t="s">
        <v>19040</v>
      </c>
      <c r="C298" s="83" t="s">
        <v>199</v>
      </c>
      <c r="D298" s="84">
        <v>11509.15</v>
      </c>
    </row>
    <row r="299" spans="1:4" x14ac:dyDescent="0.25">
      <c r="A299" s="83">
        <v>605634</v>
      </c>
      <c r="B299" s="83" t="s">
        <v>19041</v>
      </c>
      <c r="C299" s="83" t="s">
        <v>199</v>
      </c>
      <c r="D299" s="84">
        <v>11462.34</v>
      </c>
    </row>
    <row r="300" spans="1:4" x14ac:dyDescent="0.25">
      <c r="A300" s="83">
        <v>605723</v>
      </c>
      <c r="B300" s="83" t="s">
        <v>19042</v>
      </c>
      <c r="C300" s="83" t="s">
        <v>199</v>
      </c>
      <c r="D300" s="84">
        <v>13460.4</v>
      </c>
    </row>
    <row r="301" spans="1:4" x14ac:dyDescent="0.25">
      <c r="A301" s="83">
        <v>605635</v>
      </c>
      <c r="B301" s="83" t="s">
        <v>19043</v>
      </c>
      <c r="C301" s="83" t="s">
        <v>199</v>
      </c>
      <c r="D301" s="84">
        <v>13408.63</v>
      </c>
    </row>
    <row r="302" spans="1:4" x14ac:dyDescent="0.25">
      <c r="A302" s="83">
        <v>605724</v>
      </c>
      <c r="B302" s="83" t="s">
        <v>19044</v>
      </c>
      <c r="C302" s="83" t="s">
        <v>199</v>
      </c>
      <c r="D302" s="84">
        <v>15359.95</v>
      </c>
    </row>
    <row r="303" spans="1:4" x14ac:dyDescent="0.25">
      <c r="A303" s="83">
        <v>605636</v>
      </c>
      <c r="B303" s="83" t="s">
        <v>19045</v>
      </c>
      <c r="C303" s="83" t="s">
        <v>199</v>
      </c>
      <c r="D303" s="84">
        <v>15288.32</v>
      </c>
    </row>
    <row r="304" spans="1:4" x14ac:dyDescent="0.25">
      <c r="A304" s="83">
        <v>605725</v>
      </c>
      <c r="B304" s="83" t="s">
        <v>19046</v>
      </c>
      <c r="C304" s="83" t="s">
        <v>199</v>
      </c>
      <c r="D304" s="84">
        <v>16308.27</v>
      </c>
    </row>
    <row r="305" spans="1:4" x14ac:dyDescent="0.25">
      <c r="A305" s="83">
        <v>605637</v>
      </c>
      <c r="B305" s="83" t="s">
        <v>19047</v>
      </c>
      <c r="C305" s="83" t="s">
        <v>199</v>
      </c>
      <c r="D305" s="84">
        <v>16234.52</v>
      </c>
    </row>
    <row r="306" spans="1:4" x14ac:dyDescent="0.25">
      <c r="A306" s="83">
        <v>605726</v>
      </c>
      <c r="B306" s="83" t="s">
        <v>19048</v>
      </c>
      <c r="C306" s="83" t="s">
        <v>199</v>
      </c>
      <c r="D306" s="84">
        <v>17262.900000000001</v>
      </c>
    </row>
    <row r="307" spans="1:4" x14ac:dyDescent="0.25">
      <c r="A307" s="83">
        <v>605638</v>
      </c>
      <c r="B307" s="83" t="s">
        <v>19049</v>
      </c>
      <c r="C307" s="83" t="s">
        <v>199</v>
      </c>
      <c r="D307" s="84">
        <v>17186.310000000001</v>
      </c>
    </row>
    <row r="308" spans="1:4" x14ac:dyDescent="0.25">
      <c r="A308" s="83">
        <v>605727</v>
      </c>
      <c r="B308" s="83" t="s">
        <v>19050</v>
      </c>
      <c r="C308" s="83" t="s">
        <v>199</v>
      </c>
      <c r="D308" s="84">
        <v>18504.599999999999</v>
      </c>
    </row>
    <row r="309" spans="1:4" x14ac:dyDescent="0.25">
      <c r="A309" s="83">
        <v>605639</v>
      </c>
      <c r="B309" s="83" t="s">
        <v>19051</v>
      </c>
      <c r="C309" s="83" t="s">
        <v>199</v>
      </c>
      <c r="D309" s="84">
        <v>18424.46</v>
      </c>
    </row>
    <row r="310" spans="1:4" x14ac:dyDescent="0.25">
      <c r="A310" s="83">
        <v>605728</v>
      </c>
      <c r="B310" s="83" t="s">
        <v>19052</v>
      </c>
      <c r="C310" s="83" t="s">
        <v>199</v>
      </c>
      <c r="D310" s="84">
        <v>19196.93</v>
      </c>
    </row>
    <row r="311" spans="1:4" x14ac:dyDescent="0.25">
      <c r="A311" s="83">
        <v>605640</v>
      </c>
      <c r="B311" s="83" t="s">
        <v>19053</v>
      </c>
      <c r="C311" s="83" t="s">
        <v>199</v>
      </c>
      <c r="D311" s="84">
        <v>19114.66</v>
      </c>
    </row>
    <row r="312" spans="1:4" x14ac:dyDescent="0.25">
      <c r="A312" s="83">
        <v>605729</v>
      </c>
      <c r="B312" s="83" t="s">
        <v>19054</v>
      </c>
      <c r="C312" s="83" t="s">
        <v>199</v>
      </c>
      <c r="D312" s="84">
        <v>21082.41</v>
      </c>
    </row>
    <row r="313" spans="1:4" x14ac:dyDescent="0.25">
      <c r="A313" s="83">
        <v>605641</v>
      </c>
      <c r="B313" s="83" t="s">
        <v>19055</v>
      </c>
      <c r="C313" s="83" t="s">
        <v>199</v>
      </c>
      <c r="D313" s="84">
        <v>20994.47</v>
      </c>
    </row>
    <row r="314" spans="1:4" x14ac:dyDescent="0.25">
      <c r="A314" s="83">
        <v>605730</v>
      </c>
      <c r="B314" s="83" t="s">
        <v>19056</v>
      </c>
      <c r="C314" s="83" t="s">
        <v>199</v>
      </c>
      <c r="D314" s="84">
        <v>22990.26</v>
      </c>
    </row>
    <row r="315" spans="1:4" x14ac:dyDescent="0.25">
      <c r="A315" s="83">
        <v>605642</v>
      </c>
      <c r="B315" s="83" t="s">
        <v>19057</v>
      </c>
      <c r="C315" s="83" t="s">
        <v>199</v>
      </c>
      <c r="D315" s="84">
        <v>22896.65</v>
      </c>
    </row>
    <row r="316" spans="1:4" x14ac:dyDescent="0.25">
      <c r="A316" s="83">
        <v>605731</v>
      </c>
      <c r="B316" s="83" t="s">
        <v>19058</v>
      </c>
      <c r="C316" s="83" t="s">
        <v>199</v>
      </c>
      <c r="D316" s="84">
        <v>29160.639999999999</v>
      </c>
    </row>
    <row r="317" spans="1:4" x14ac:dyDescent="0.25">
      <c r="A317" s="83">
        <v>605643</v>
      </c>
      <c r="B317" s="83" t="s">
        <v>19059</v>
      </c>
      <c r="C317" s="83" t="s">
        <v>199</v>
      </c>
      <c r="D317" s="84">
        <v>29064.19</v>
      </c>
    </row>
    <row r="318" spans="1:4" x14ac:dyDescent="0.25">
      <c r="A318" s="83">
        <v>605732</v>
      </c>
      <c r="B318" s="83" t="s">
        <v>19060</v>
      </c>
      <c r="C318" s="83" t="s">
        <v>199</v>
      </c>
      <c r="D318" s="84">
        <v>30139.26</v>
      </c>
    </row>
    <row r="319" spans="1:4" x14ac:dyDescent="0.25">
      <c r="A319" s="83">
        <v>605644</v>
      </c>
      <c r="B319" s="83" t="s">
        <v>19061</v>
      </c>
      <c r="C319" s="83" t="s">
        <v>199</v>
      </c>
      <c r="D319" s="84">
        <v>30023.42</v>
      </c>
    </row>
    <row r="320" spans="1:4" x14ac:dyDescent="0.25">
      <c r="A320" s="83">
        <v>605733</v>
      </c>
      <c r="B320" s="83" t="s">
        <v>19062</v>
      </c>
      <c r="C320" s="83" t="s">
        <v>199</v>
      </c>
      <c r="D320" s="84">
        <v>36722.51</v>
      </c>
    </row>
    <row r="321" spans="1:4" x14ac:dyDescent="0.25">
      <c r="A321" s="83">
        <v>605645</v>
      </c>
      <c r="B321" s="83" t="s">
        <v>19063</v>
      </c>
      <c r="C321" s="83" t="s">
        <v>199</v>
      </c>
      <c r="D321" s="84">
        <v>36600.879999999997</v>
      </c>
    </row>
    <row r="322" spans="1:4" x14ac:dyDescent="0.25">
      <c r="A322" s="83">
        <v>605734</v>
      </c>
      <c r="B322" s="83" t="s">
        <v>19064</v>
      </c>
      <c r="C322" s="83" t="s">
        <v>199</v>
      </c>
      <c r="D322" s="84">
        <v>39451.31</v>
      </c>
    </row>
    <row r="323" spans="1:4" x14ac:dyDescent="0.25">
      <c r="A323" s="83">
        <v>605646</v>
      </c>
      <c r="B323" s="83" t="s">
        <v>19065</v>
      </c>
      <c r="C323" s="83" t="s">
        <v>199</v>
      </c>
      <c r="D323" s="84">
        <v>39323.89</v>
      </c>
    </row>
    <row r="324" spans="1:4" x14ac:dyDescent="0.25">
      <c r="A324" s="83">
        <v>605735</v>
      </c>
      <c r="B324" s="83" t="s">
        <v>19066</v>
      </c>
      <c r="C324" s="83" t="s">
        <v>199</v>
      </c>
      <c r="D324" s="84">
        <v>48659.29</v>
      </c>
    </row>
    <row r="325" spans="1:4" x14ac:dyDescent="0.25">
      <c r="A325" s="83">
        <v>605647</v>
      </c>
      <c r="B325" s="83" t="s">
        <v>19067</v>
      </c>
      <c r="C325" s="83" t="s">
        <v>199</v>
      </c>
      <c r="D325" s="84">
        <v>48525.25</v>
      </c>
    </row>
    <row r="326" spans="1:4" x14ac:dyDescent="0.25">
      <c r="A326" s="83">
        <v>605736</v>
      </c>
      <c r="B326" s="83" t="s">
        <v>19068</v>
      </c>
      <c r="C326" s="83" t="s">
        <v>199</v>
      </c>
      <c r="D326" s="84">
        <v>58618.07</v>
      </c>
    </row>
    <row r="327" spans="1:4" x14ac:dyDescent="0.25">
      <c r="A327" s="83">
        <v>605648</v>
      </c>
      <c r="B327" s="83" t="s">
        <v>19069</v>
      </c>
      <c r="C327" s="83" t="s">
        <v>199</v>
      </c>
      <c r="D327" s="84">
        <v>58477.41</v>
      </c>
    </row>
    <row r="328" spans="1:4" x14ac:dyDescent="0.25">
      <c r="A328" s="83">
        <v>605737</v>
      </c>
      <c r="B328" s="83" t="s">
        <v>19070</v>
      </c>
      <c r="C328" s="83" t="s">
        <v>199</v>
      </c>
      <c r="D328" s="84">
        <v>66056.38</v>
      </c>
    </row>
    <row r="329" spans="1:4" x14ac:dyDescent="0.25">
      <c r="A329" s="83">
        <v>605649</v>
      </c>
      <c r="B329" s="83" t="s">
        <v>19071</v>
      </c>
      <c r="C329" s="83" t="s">
        <v>199</v>
      </c>
      <c r="D329" s="84">
        <v>65909.929999999993</v>
      </c>
    </row>
    <row r="330" spans="1:4" x14ac:dyDescent="0.25">
      <c r="A330" s="83">
        <v>605738</v>
      </c>
      <c r="B330" s="83" t="s">
        <v>19072</v>
      </c>
      <c r="C330" s="83" t="s">
        <v>199</v>
      </c>
      <c r="D330" s="84">
        <v>70042.240000000005</v>
      </c>
    </row>
    <row r="331" spans="1:4" x14ac:dyDescent="0.25">
      <c r="A331" s="83">
        <v>605650</v>
      </c>
      <c r="B331" s="83" t="s">
        <v>19073</v>
      </c>
      <c r="C331" s="83" t="s">
        <v>199</v>
      </c>
      <c r="D331" s="84">
        <v>69889.17</v>
      </c>
    </row>
    <row r="332" spans="1:4" x14ac:dyDescent="0.25">
      <c r="A332" s="83">
        <v>605674</v>
      </c>
      <c r="B332" s="83" t="s">
        <v>19074</v>
      </c>
      <c r="C332" s="83" t="s">
        <v>199</v>
      </c>
      <c r="D332" s="84">
        <v>7028.43</v>
      </c>
    </row>
    <row r="333" spans="1:4" x14ac:dyDescent="0.25">
      <c r="A333" s="83">
        <v>605483</v>
      </c>
      <c r="B333" s="83" t="s">
        <v>19075</v>
      </c>
      <c r="C333" s="83" t="s">
        <v>199</v>
      </c>
      <c r="D333" s="84">
        <v>6992.97</v>
      </c>
    </row>
    <row r="334" spans="1:4" x14ac:dyDescent="0.25">
      <c r="A334" s="83">
        <v>605675</v>
      </c>
      <c r="B334" s="83" t="s">
        <v>19076</v>
      </c>
      <c r="C334" s="83" t="s">
        <v>199</v>
      </c>
      <c r="D334" s="84">
        <v>8728.94</v>
      </c>
    </row>
    <row r="335" spans="1:4" x14ac:dyDescent="0.25">
      <c r="A335" s="83">
        <v>605484</v>
      </c>
      <c r="B335" s="83" t="s">
        <v>19077</v>
      </c>
      <c r="C335" s="83" t="s">
        <v>199</v>
      </c>
      <c r="D335" s="84">
        <v>8689.2199999999993</v>
      </c>
    </row>
    <row r="336" spans="1:4" x14ac:dyDescent="0.25">
      <c r="A336" s="83">
        <v>605676</v>
      </c>
      <c r="B336" s="83" t="s">
        <v>19078</v>
      </c>
      <c r="C336" s="83" t="s">
        <v>199</v>
      </c>
      <c r="D336" s="84">
        <v>9142.1</v>
      </c>
    </row>
    <row r="337" spans="1:4" x14ac:dyDescent="0.25">
      <c r="A337" s="83">
        <v>605485</v>
      </c>
      <c r="B337" s="83" t="s">
        <v>19079</v>
      </c>
      <c r="C337" s="83" t="s">
        <v>199</v>
      </c>
      <c r="D337" s="84">
        <v>9100.9599999999991</v>
      </c>
    </row>
    <row r="338" spans="1:4" x14ac:dyDescent="0.25">
      <c r="A338" s="83">
        <v>605677</v>
      </c>
      <c r="B338" s="83" t="s">
        <v>19080</v>
      </c>
      <c r="C338" s="83" t="s">
        <v>199</v>
      </c>
      <c r="D338" s="84">
        <v>10201.57</v>
      </c>
    </row>
    <row r="339" spans="1:4" x14ac:dyDescent="0.25">
      <c r="A339" s="83">
        <v>605486</v>
      </c>
      <c r="B339" s="83" t="s">
        <v>19081</v>
      </c>
      <c r="C339" s="83" t="s">
        <v>199</v>
      </c>
      <c r="D339" s="84">
        <v>10156.89</v>
      </c>
    </row>
    <row r="340" spans="1:4" x14ac:dyDescent="0.25">
      <c r="A340" s="83">
        <v>605678</v>
      </c>
      <c r="B340" s="83" t="s">
        <v>19082</v>
      </c>
      <c r="C340" s="83" t="s">
        <v>199</v>
      </c>
      <c r="D340" s="84">
        <v>10811.51</v>
      </c>
    </row>
    <row r="341" spans="1:4" x14ac:dyDescent="0.25">
      <c r="A341" s="83">
        <v>605487</v>
      </c>
      <c r="B341" s="83" t="s">
        <v>19083</v>
      </c>
      <c r="C341" s="83" t="s">
        <v>199</v>
      </c>
      <c r="D341" s="84">
        <v>10764.7</v>
      </c>
    </row>
    <row r="342" spans="1:4" x14ac:dyDescent="0.25">
      <c r="A342" s="83">
        <v>605679</v>
      </c>
      <c r="B342" s="83" t="s">
        <v>19084</v>
      </c>
      <c r="C342" s="83" t="s">
        <v>199</v>
      </c>
      <c r="D342" s="84">
        <v>12643.96</v>
      </c>
    </row>
    <row r="343" spans="1:4" x14ac:dyDescent="0.25">
      <c r="A343" s="83">
        <v>605488</v>
      </c>
      <c r="B343" s="83" t="s">
        <v>19085</v>
      </c>
      <c r="C343" s="83" t="s">
        <v>199</v>
      </c>
      <c r="D343" s="84">
        <v>12592.19</v>
      </c>
    </row>
    <row r="344" spans="1:4" x14ac:dyDescent="0.25">
      <c r="A344" s="83">
        <v>605680</v>
      </c>
      <c r="B344" s="83" t="s">
        <v>19086</v>
      </c>
      <c r="C344" s="83" t="s">
        <v>199</v>
      </c>
      <c r="D344" s="84">
        <v>14427.74</v>
      </c>
    </row>
    <row r="345" spans="1:4" x14ac:dyDescent="0.25">
      <c r="A345" s="83">
        <v>605489</v>
      </c>
      <c r="B345" s="83" t="s">
        <v>19087</v>
      </c>
      <c r="C345" s="83" t="s">
        <v>199</v>
      </c>
      <c r="D345" s="84">
        <v>14356.11</v>
      </c>
    </row>
    <row r="346" spans="1:4" x14ac:dyDescent="0.25">
      <c r="A346" s="83">
        <v>605681</v>
      </c>
      <c r="B346" s="83" t="s">
        <v>19088</v>
      </c>
      <c r="C346" s="83" t="s">
        <v>199</v>
      </c>
      <c r="D346" s="84">
        <v>15318.18</v>
      </c>
    </row>
    <row r="347" spans="1:4" x14ac:dyDescent="0.25">
      <c r="A347" s="83">
        <v>605490</v>
      </c>
      <c r="B347" s="83" t="s">
        <v>19089</v>
      </c>
      <c r="C347" s="83" t="s">
        <v>199</v>
      </c>
      <c r="D347" s="84">
        <v>15244.43</v>
      </c>
    </row>
    <row r="348" spans="1:4" x14ac:dyDescent="0.25">
      <c r="A348" s="83">
        <v>605682</v>
      </c>
      <c r="B348" s="83" t="s">
        <v>19090</v>
      </c>
      <c r="C348" s="83" t="s">
        <v>199</v>
      </c>
      <c r="D348" s="84">
        <v>16214.93</v>
      </c>
    </row>
    <row r="349" spans="1:4" x14ac:dyDescent="0.25">
      <c r="A349" s="83">
        <v>605491</v>
      </c>
      <c r="B349" s="83" t="s">
        <v>19091</v>
      </c>
      <c r="C349" s="83" t="s">
        <v>199</v>
      </c>
      <c r="D349" s="84">
        <v>16138.34</v>
      </c>
    </row>
    <row r="350" spans="1:4" x14ac:dyDescent="0.25">
      <c r="A350" s="83">
        <v>605683</v>
      </c>
      <c r="B350" s="83" t="s">
        <v>19092</v>
      </c>
      <c r="C350" s="83" t="s">
        <v>199</v>
      </c>
      <c r="D350" s="84">
        <v>17380.47</v>
      </c>
    </row>
    <row r="351" spans="1:4" x14ac:dyDescent="0.25">
      <c r="A351" s="83">
        <v>605492</v>
      </c>
      <c r="B351" s="83" t="s">
        <v>19093</v>
      </c>
      <c r="C351" s="83" t="s">
        <v>199</v>
      </c>
      <c r="D351" s="84">
        <v>17300.330000000002</v>
      </c>
    </row>
    <row r="352" spans="1:4" x14ac:dyDescent="0.25">
      <c r="A352" s="83">
        <v>605684</v>
      </c>
      <c r="B352" s="83" t="s">
        <v>19094</v>
      </c>
      <c r="C352" s="83" t="s">
        <v>199</v>
      </c>
      <c r="D352" s="84">
        <v>18033.189999999999</v>
      </c>
    </row>
    <row r="353" spans="1:4" x14ac:dyDescent="0.25">
      <c r="A353" s="83">
        <v>605493</v>
      </c>
      <c r="B353" s="83" t="s">
        <v>19095</v>
      </c>
      <c r="C353" s="83" t="s">
        <v>199</v>
      </c>
      <c r="D353" s="84">
        <v>17950.919999999998</v>
      </c>
    </row>
    <row r="354" spans="1:4" x14ac:dyDescent="0.25">
      <c r="A354" s="83">
        <v>605685</v>
      </c>
      <c r="B354" s="83" t="s">
        <v>19096</v>
      </c>
      <c r="C354" s="83" t="s">
        <v>199</v>
      </c>
      <c r="D354" s="84">
        <v>19799.86</v>
      </c>
    </row>
    <row r="355" spans="1:4" x14ac:dyDescent="0.25">
      <c r="A355" s="83">
        <v>605494</v>
      </c>
      <c r="B355" s="83" t="s">
        <v>19097</v>
      </c>
      <c r="C355" s="83" t="s">
        <v>199</v>
      </c>
      <c r="D355" s="84">
        <v>19711.919999999998</v>
      </c>
    </row>
    <row r="356" spans="1:4" x14ac:dyDescent="0.25">
      <c r="A356" s="83">
        <v>605686</v>
      </c>
      <c r="B356" s="83" t="s">
        <v>19098</v>
      </c>
      <c r="C356" s="83" t="s">
        <v>199</v>
      </c>
      <c r="D356" s="84">
        <v>21587.48</v>
      </c>
    </row>
    <row r="357" spans="1:4" x14ac:dyDescent="0.25">
      <c r="A357" s="83">
        <v>605495</v>
      </c>
      <c r="B357" s="83" t="s">
        <v>19099</v>
      </c>
      <c r="C357" s="83" t="s">
        <v>199</v>
      </c>
      <c r="D357" s="84">
        <v>21493.86</v>
      </c>
    </row>
    <row r="358" spans="1:4" x14ac:dyDescent="0.25">
      <c r="A358" s="83">
        <v>605687</v>
      </c>
      <c r="B358" s="83" t="s">
        <v>19100</v>
      </c>
      <c r="C358" s="83" t="s">
        <v>199</v>
      </c>
      <c r="D358" s="84">
        <v>24663.88</v>
      </c>
    </row>
    <row r="359" spans="1:4" x14ac:dyDescent="0.25">
      <c r="A359" s="83">
        <v>605496</v>
      </c>
      <c r="B359" s="83" t="s">
        <v>19101</v>
      </c>
      <c r="C359" s="83" t="s">
        <v>199</v>
      </c>
      <c r="D359" s="84">
        <v>24567.43</v>
      </c>
    </row>
    <row r="360" spans="1:4" x14ac:dyDescent="0.25">
      <c r="A360" s="83">
        <v>605688</v>
      </c>
      <c r="B360" s="83" t="s">
        <v>19102</v>
      </c>
      <c r="C360" s="83" t="s">
        <v>199</v>
      </c>
      <c r="D360" s="84">
        <v>25515.51</v>
      </c>
    </row>
    <row r="361" spans="1:4" x14ac:dyDescent="0.25">
      <c r="A361" s="83">
        <v>605497</v>
      </c>
      <c r="B361" s="83" t="s">
        <v>19103</v>
      </c>
      <c r="C361" s="83" t="s">
        <v>199</v>
      </c>
      <c r="D361" s="84">
        <v>25399.67</v>
      </c>
    </row>
    <row r="362" spans="1:4" x14ac:dyDescent="0.25">
      <c r="A362" s="83">
        <v>605689</v>
      </c>
      <c r="B362" s="83" t="s">
        <v>19104</v>
      </c>
      <c r="C362" s="83" t="s">
        <v>199</v>
      </c>
      <c r="D362" s="84">
        <v>32027.360000000001</v>
      </c>
    </row>
    <row r="363" spans="1:4" x14ac:dyDescent="0.25">
      <c r="A363" s="83">
        <v>605498</v>
      </c>
      <c r="B363" s="83" t="s">
        <v>19105</v>
      </c>
      <c r="C363" s="83" t="s">
        <v>199</v>
      </c>
      <c r="D363" s="84">
        <v>31905.74</v>
      </c>
    </row>
    <row r="364" spans="1:4" x14ac:dyDescent="0.25">
      <c r="A364" s="83">
        <v>605690</v>
      </c>
      <c r="B364" s="83" t="s">
        <v>19106</v>
      </c>
      <c r="C364" s="83" t="s">
        <v>199</v>
      </c>
      <c r="D364" s="84">
        <v>34420.36</v>
      </c>
    </row>
    <row r="365" spans="1:4" x14ac:dyDescent="0.25">
      <c r="A365" s="83">
        <v>605499</v>
      </c>
      <c r="B365" s="83" t="s">
        <v>19107</v>
      </c>
      <c r="C365" s="83" t="s">
        <v>199</v>
      </c>
      <c r="D365" s="84">
        <v>34292.94</v>
      </c>
    </row>
    <row r="366" spans="1:4" x14ac:dyDescent="0.25">
      <c r="A366" s="83">
        <v>605691</v>
      </c>
      <c r="B366" s="83" t="s">
        <v>19108</v>
      </c>
      <c r="C366" s="83" t="s">
        <v>199</v>
      </c>
      <c r="D366" s="84">
        <v>42301.79</v>
      </c>
    </row>
    <row r="367" spans="1:4" x14ac:dyDescent="0.25">
      <c r="A367" s="83">
        <v>605500</v>
      </c>
      <c r="B367" s="83" t="s">
        <v>19109</v>
      </c>
      <c r="C367" s="83" t="s">
        <v>199</v>
      </c>
      <c r="D367" s="84">
        <v>42167.75</v>
      </c>
    </row>
    <row r="368" spans="1:4" x14ac:dyDescent="0.25">
      <c r="A368" s="83">
        <v>605692</v>
      </c>
      <c r="B368" s="83" t="s">
        <v>19110</v>
      </c>
      <c r="C368" s="83" t="s">
        <v>199</v>
      </c>
      <c r="D368" s="84">
        <v>50583.21</v>
      </c>
    </row>
    <row r="369" spans="1:4" x14ac:dyDescent="0.25">
      <c r="A369" s="83">
        <v>605501</v>
      </c>
      <c r="B369" s="83" t="s">
        <v>19111</v>
      </c>
      <c r="C369" s="83" t="s">
        <v>199</v>
      </c>
      <c r="D369" s="84">
        <v>50442.559999999998</v>
      </c>
    </row>
    <row r="370" spans="1:4" x14ac:dyDescent="0.25">
      <c r="A370" s="83">
        <v>605693</v>
      </c>
      <c r="B370" s="83" t="s">
        <v>19112</v>
      </c>
      <c r="C370" s="83" t="s">
        <v>199</v>
      </c>
      <c r="D370" s="84">
        <v>53834.38</v>
      </c>
    </row>
    <row r="371" spans="1:4" x14ac:dyDescent="0.25">
      <c r="A371" s="83">
        <v>605502</v>
      </c>
      <c r="B371" s="83" t="s">
        <v>19113</v>
      </c>
      <c r="C371" s="83" t="s">
        <v>199</v>
      </c>
      <c r="D371" s="84">
        <v>53687.93</v>
      </c>
    </row>
    <row r="372" spans="1:4" x14ac:dyDescent="0.25">
      <c r="A372" s="83">
        <v>605694</v>
      </c>
      <c r="B372" s="83" t="s">
        <v>19114</v>
      </c>
      <c r="C372" s="83" t="s">
        <v>199</v>
      </c>
      <c r="D372" s="84">
        <v>57143.79</v>
      </c>
    </row>
    <row r="373" spans="1:4" x14ac:dyDescent="0.25">
      <c r="A373" s="83">
        <v>605503</v>
      </c>
      <c r="B373" s="83" t="s">
        <v>19115</v>
      </c>
      <c r="C373" s="83" t="s">
        <v>199</v>
      </c>
      <c r="D373" s="84">
        <v>56990.720000000001</v>
      </c>
    </row>
    <row r="374" spans="1:4" x14ac:dyDescent="0.25">
      <c r="A374" s="83">
        <v>606433</v>
      </c>
      <c r="B374" s="83" t="s">
        <v>19116</v>
      </c>
      <c r="C374" s="83" t="s">
        <v>199</v>
      </c>
      <c r="D374" s="84">
        <v>8456.2099999999991</v>
      </c>
    </row>
    <row r="375" spans="1:4" x14ac:dyDescent="0.25">
      <c r="A375" s="83">
        <v>606343</v>
      </c>
      <c r="B375" s="83" t="s">
        <v>19117</v>
      </c>
      <c r="C375" s="83" t="s">
        <v>199</v>
      </c>
      <c r="D375" s="84">
        <v>8414.3700000000008</v>
      </c>
    </row>
    <row r="376" spans="1:4" x14ac:dyDescent="0.25">
      <c r="A376" s="83">
        <v>606434</v>
      </c>
      <c r="B376" s="83" t="s">
        <v>19118</v>
      </c>
      <c r="C376" s="83" t="s">
        <v>199</v>
      </c>
      <c r="D376" s="84">
        <v>9350.82</v>
      </c>
    </row>
    <row r="377" spans="1:4" x14ac:dyDescent="0.25">
      <c r="A377" s="83">
        <v>606344</v>
      </c>
      <c r="B377" s="83" t="s">
        <v>19119</v>
      </c>
      <c r="C377" s="83" t="s">
        <v>199</v>
      </c>
      <c r="D377" s="84">
        <v>9306.14</v>
      </c>
    </row>
    <row r="378" spans="1:4" x14ac:dyDescent="0.25">
      <c r="A378" s="83">
        <v>606435</v>
      </c>
      <c r="B378" s="83" t="s">
        <v>19120</v>
      </c>
      <c r="C378" s="83" t="s">
        <v>199</v>
      </c>
      <c r="D378" s="84">
        <v>10241.56</v>
      </c>
    </row>
    <row r="379" spans="1:4" x14ac:dyDescent="0.25">
      <c r="A379" s="83">
        <v>606345</v>
      </c>
      <c r="B379" s="83" t="s">
        <v>19121</v>
      </c>
      <c r="C379" s="83" t="s">
        <v>199</v>
      </c>
      <c r="D379" s="84">
        <v>10194.75</v>
      </c>
    </row>
    <row r="380" spans="1:4" x14ac:dyDescent="0.25">
      <c r="A380" s="83">
        <v>606436</v>
      </c>
      <c r="B380" s="83" t="s">
        <v>19122</v>
      </c>
      <c r="C380" s="83" t="s">
        <v>199</v>
      </c>
      <c r="D380" s="84">
        <v>10889.11</v>
      </c>
    </row>
    <row r="381" spans="1:4" x14ac:dyDescent="0.25">
      <c r="A381" s="83">
        <v>606346</v>
      </c>
      <c r="B381" s="83" t="s">
        <v>19123</v>
      </c>
      <c r="C381" s="83" t="s">
        <v>199</v>
      </c>
      <c r="D381" s="84">
        <v>10838.76</v>
      </c>
    </row>
    <row r="382" spans="1:4" x14ac:dyDescent="0.25">
      <c r="A382" s="83">
        <v>606437</v>
      </c>
      <c r="B382" s="83" t="s">
        <v>19124</v>
      </c>
      <c r="C382" s="83" t="s">
        <v>199</v>
      </c>
      <c r="D382" s="84">
        <v>11784.71</v>
      </c>
    </row>
    <row r="383" spans="1:4" x14ac:dyDescent="0.25">
      <c r="A383" s="83">
        <v>606347</v>
      </c>
      <c r="B383" s="83" t="s">
        <v>19125</v>
      </c>
      <c r="C383" s="83" t="s">
        <v>199</v>
      </c>
      <c r="D383" s="84">
        <v>11732.7</v>
      </c>
    </row>
    <row r="384" spans="1:4" x14ac:dyDescent="0.25">
      <c r="A384" s="83">
        <v>606438</v>
      </c>
      <c r="B384" s="83" t="s">
        <v>19126</v>
      </c>
      <c r="C384" s="83" t="s">
        <v>199</v>
      </c>
      <c r="D384" s="84">
        <v>12100.76</v>
      </c>
    </row>
    <row r="385" spans="1:4" x14ac:dyDescent="0.25">
      <c r="A385" s="83">
        <v>606348</v>
      </c>
      <c r="B385" s="83" t="s">
        <v>19127</v>
      </c>
      <c r="C385" s="83" t="s">
        <v>199</v>
      </c>
      <c r="D385" s="84">
        <v>12047.57</v>
      </c>
    </row>
    <row r="386" spans="1:4" x14ac:dyDescent="0.25">
      <c r="A386" s="83">
        <v>606439</v>
      </c>
      <c r="B386" s="83" t="s">
        <v>19128</v>
      </c>
      <c r="C386" s="83" t="s">
        <v>199</v>
      </c>
      <c r="D386" s="84">
        <v>12745.96</v>
      </c>
    </row>
    <row r="387" spans="1:4" x14ac:dyDescent="0.25">
      <c r="A387" s="83">
        <v>606349</v>
      </c>
      <c r="B387" s="83" t="s">
        <v>19129</v>
      </c>
      <c r="C387" s="83" t="s">
        <v>199</v>
      </c>
      <c r="D387" s="84">
        <v>12675.04</v>
      </c>
    </row>
    <row r="388" spans="1:4" x14ac:dyDescent="0.25">
      <c r="A388" s="83">
        <v>606440</v>
      </c>
      <c r="B388" s="83" t="s">
        <v>19130</v>
      </c>
      <c r="C388" s="83" t="s">
        <v>199</v>
      </c>
      <c r="D388" s="84">
        <v>13323.51</v>
      </c>
    </row>
    <row r="389" spans="1:4" x14ac:dyDescent="0.25">
      <c r="A389" s="83">
        <v>606350</v>
      </c>
      <c r="B389" s="83" t="s">
        <v>19131</v>
      </c>
      <c r="C389" s="83" t="s">
        <v>199</v>
      </c>
      <c r="D389" s="84">
        <v>13249.75</v>
      </c>
    </row>
    <row r="390" spans="1:4" x14ac:dyDescent="0.25">
      <c r="A390" s="83">
        <v>606441</v>
      </c>
      <c r="B390" s="83" t="s">
        <v>19132</v>
      </c>
      <c r="C390" s="83" t="s">
        <v>199</v>
      </c>
      <c r="D390" s="84">
        <v>13959.55</v>
      </c>
    </row>
    <row r="391" spans="1:4" x14ac:dyDescent="0.25">
      <c r="A391" s="83">
        <v>606351</v>
      </c>
      <c r="B391" s="83" t="s">
        <v>19133</v>
      </c>
      <c r="C391" s="83" t="s">
        <v>199</v>
      </c>
      <c r="D391" s="84">
        <v>13883.66</v>
      </c>
    </row>
    <row r="392" spans="1:4" x14ac:dyDescent="0.25">
      <c r="A392" s="83">
        <v>606442</v>
      </c>
      <c r="B392" s="83" t="s">
        <v>19134</v>
      </c>
      <c r="C392" s="83" t="s">
        <v>199</v>
      </c>
      <c r="D392" s="84">
        <v>14568.37</v>
      </c>
    </row>
    <row r="393" spans="1:4" x14ac:dyDescent="0.25">
      <c r="A393" s="83">
        <v>606352</v>
      </c>
      <c r="B393" s="83" t="s">
        <v>19135</v>
      </c>
      <c r="C393" s="83" t="s">
        <v>199</v>
      </c>
      <c r="D393" s="84">
        <v>14489.65</v>
      </c>
    </row>
    <row r="394" spans="1:4" x14ac:dyDescent="0.25">
      <c r="A394" s="83">
        <v>606443</v>
      </c>
      <c r="B394" s="83" t="s">
        <v>19136</v>
      </c>
      <c r="C394" s="83" t="s">
        <v>199</v>
      </c>
      <c r="D394" s="84">
        <v>15448.81</v>
      </c>
    </row>
    <row r="395" spans="1:4" x14ac:dyDescent="0.25">
      <c r="A395" s="83">
        <v>606353</v>
      </c>
      <c r="B395" s="83" t="s">
        <v>19137</v>
      </c>
      <c r="C395" s="83" t="s">
        <v>199</v>
      </c>
      <c r="D395" s="84">
        <v>15367.96</v>
      </c>
    </row>
    <row r="396" spans="1:4" x14ac:dyDescent="0.25">
      <c r="A396" s="83">
        <v>606444</v>
      </c>
      <c r="B396" s="83" t="s">
        <v>19138</v>
      </c>
      <c r="C396" s="83" t="s">
        <v>199</v>
      </c>
      <c r="D396" s="84">
        <v>16112.59</v>
      </c>
    </row>
    <row r="397" spans="1:4" x14ac:dyDescent="0.25">
      <c r="A397" s="83">
        <v>606354</v>
      </c>
      <c r="B397" s="83" t="s">
        <v>19139</v>
      </c>
      <c r="C397" s="83" t="s">
        <v>199</v>
      </c>
      <c r="D397" s="84">
        <v>16028.91</v>
      </c>
    </row>
    <row r="398" spans="1:4" x14ac:dyDescent="0.25">
      <c r="A398" s="83">
        <v>606445</v>
      </c>
      <c r="B398" s="83" t="s">
        <v>19140</v>
      </c>
      <c r="C398" s="83" t="s">
        <v>199</v>
      </c>
      <c r="D398" s="84">
        <v>16743.41</v>
      </c>
    </row>
    <row r="399" spans="1:4" x14ac:dyDescent="0.25">
      <c r="A399" s="83">
        <v>606355</v>
      </c>
      <c r="B399" s="83" t="s">
        <v>19141</v>
      </c>
      <c r="C399" s="83" t="s">
        <v>199</v>
      </c>
      <c r="D399" s="84">
        <v>16658.3</v>
      </c>
    </row>
    <row r="400" spans="1:4" x14ac:dyDescent="0.25">
      <c r="A400" s="83">
        <v>606446</v>
      </c>
      <c r="B400" s="83" t="s">
        <v>19142</v>
      </c>
      <c r="C400" s="83" t="s">
        <v>199</v>
      </c>
      <c r="D400" s="84">
        <v>17355.37</v>
      </c>
    </row>
    <row r="401" spans="1:4" x14ac:dyDescent="0.25">
      <c r="A401" s="83">
        <v>606356</v>
      </c>
      <c r="B401" s="83" t="s">
        <v>19143</v>
      </c>
      <c r="C401" s="83" t="s">
        <v>199</v>
      </c>
      <c r="D401" s="84">
        <v>17268.14</v>
      </c>
    </row>
    <row r="402" spans="1:4" x14ac:dyDescent="0.25">
      <c r="A402" s="83">
        <v>606447</v>
      </c>
      <c r="B402" s="83" t="s">
        <v>19144</v>
      </c>
      <c r="C402" s="83" t="s">
        <v>199</v>
      </c>
      <c r="D402" s="84">
        <v>18017.849999999999</v>
      </c>
    </row>
    <row r="403" spans="1:4" x14ac:dyDescent="0.25">
      <c r="A403" s="83">
        <v>606357</v>
      </c>
      <c r="B403" s="83" t="s">
        <v>19145</v>
      </c>
      <c r="C403" s="83" t="s">
        <v>199</v>
      </c>
      <c r="D403" s="84">
        <v>17911.939999999999</v>
      </c>
    </row>
    <row r="404" spans="1:4" x14ac:dyDescent="0.25">
      <c r="A404" s="83">
        <v>606448</v>
      </c>
      <c r="B404" s="83" t="s">
        <v>19146</v>
      </c>
      <c r="C404" s="83" t="s">
        <v>199</v>
      </c>
      <c r="D404" s="84">
        <v>18951.27</v>
      </c>
    </row>
    <row r="405" spans="1:4" x14ac:dyDescent="0.25">
      <c r="A405" s="83">
        <v>606358</v>
      </c>
      <c r="B405" s="83" t="s">
        <v>19147</v>
      </c>
      <c r="C405" s="83" t="s">
        <v>199</v>
      </c>
      <c r="D405" s="84">
        <v>18842.05</v>
      </c>
    </row>
    <row r="406" spans="1:4" x14ac:dyDescent="0.25">
      <c r="A406" s="83">
        <v>606449</v>
      </c>
      <c r="B406" s="83" t="s">
        <v>19148</v>
      </c>
      <c r="C406" s="83" t="s">
        <v>199</v>
      </c>
      <c r="D406" s="84">
        <v>23373.41</v>
      </c>
    </row>
    <row r="407" spans="1:4" x14ac:dyDescent="0.25">
      <c r="A407" s="83">
        <v>606359</v>
      </c>
      <c r="B407" s="83" t="s">
        <v>19149</v>
      </c>
      <c r="C407" s="83" t="s">
        <v>199</v>
      </c>
      <c r="D407" s="84">
        <v>23260.880000000001</v>
      </c>
    </row>
    <row r="408" spans="1:4" x14ac:dyDescent="0.25">
      <c r="A408" s="83">
        <v>606450</v>
      </c>
      <c r="B408" s="83" t="s">
        <v>19150</v>
      </c>
      <c r="C408" s="83" t="s">
        <v>199</v>
      </c>
      <c r="D408" s="84">
        <v>24290.560000000001</v>
      </c>
    </row>
    <row r="409" spans="1:4" x14ac:dyDescent="0.25">
      <c r="A409" s="83">
        <v>606360</v>
      </c>
      <c r="B409" s="83" t="s">
        <v>19151</v>
      </c>
      <c r="C409" s="83" t="s">
        <v>199</v>
      </c>
      <c r="D409" s="84">
        <v>24173.89</v>
      </c>
    </row>
    <row r="410" spans="1:4" x14ac:dyDescent="0.25">
      <c r="A410" s="83">
        <v>606451</v>
      </c>
      <c r="B410" s="83" t="s">
        <v>19152</v>
      </c>
      <c r="C410" s="83" t="s">
        <v>199</v>
      </c>
      <c r="D410" s="84">
        <v>25073.15</v>
      </c>
    </row>
    <row r="411" spans="1:4" x14ac:dyDescent="0.25">
      <c r="A411" s="83">
        <v>606361</v>
      </c>
      <c r="B411" s="83" t="s">
        <v>19153</v>
      </c>
      <c r="C411" s="83" t="s">
        <v>199</v>
      </c>
      <c r="D411" s="84">
        <v>24953.18</v>
      </c>
    </row>
    <row r="412" spans="1:4" x14ac:dyDescent="0.25">
      <c r="A412" s="83">
        <v>606452</v>
      </c>
      <c r="B412" s="83" t="s">
        <v>19154</v>
      </c>
      <c r="C412" s="83" t="s">
        <v>199</v>
      </c>
      <c r="D412" s="84">
        <v>28582.45</v>
      </c>
    </row>
    <row r="413" spans="1:4" x14ac:dyDescent="0.25">
      <c r="A413" s="83">
        <v>606362</v>
      </c>
      <c r="B413" s="83" t="s">
        <v>19155</v>
      </c>
      <c r="C413" s="83" t="s">
        <v>199</v>
      </c>
      <c r="D413" s="84">
        <v>28459.16</v>
      </c>
    </row>
    <row r="414" spans="1:4" x14ac:dyDescent="0.25">
      <c r="A414" s="83">
        <v>606453</v>
      </c>
      <c r="B414" s="83" t="s">
        <v>19156</v>
      </c>
      <c r="C414" s="83" t="s">
        <v>199</v>
      </c>
      <c r="D414" s="84">
        <v>29025.05</v>
      </c>
    </row>
    <row r="415" spans="1:4" x14ac:dyDescent="0.25">
      <c r="A415" s="83">
        <v>606363</v>
      </c>
      <c r="B415" s="83" t="s">
        <v>19157</v>
      </c>
      <c r="C415" s="83" t="s">
        <v>199</v>
      </c>
      <c r="D415" s="84">
        <v>28899.29</v>
      </c>
    </row>
    <row r="416" spans="1:4" x14ac:dyDescent="0.25">
      <c r="A416" s="83">
        <v>606454</v>
      </c>
      <c r="B416" s="83" t="s">
        <v>19158</v>
      </c>
      <c r="C416" s="83" t="s">
        <v>199</v>
      </c>
      <c r="D416" s="84">
        <v>34574.04</v>
      </c>
    </row>
    <row r="417" spans="1:4" x14ac:dyDescent="0.25">
      <c r="A417" s="83">
        <v>606364</v>
      </c>
      <c r="B417" s="83" t="s">
        <v>19159</v>
      </c>
      <c r="C417" s="83" t="s">
        <v>199</v>
      </c>
      <c r="D417" s="84">
        <v>34444.97</v>
      </c>
    </row>
    <row r="418" spans="1:4" x14ac:dyDescent="0.25">
      <c r="A418" s="83">
        <v>606455</v>
      </c>
      <c r="B418" s="83" t="s">
        <v>19160</v>
      </c>
      <c r="C418" s="83" t="s">
        <v>199</v>
      </c>
      <c r="D418" s="84">
        <v>35213.35</v>
      </c>
    </row>
    <row r="419" spans="1:4" x14ac:dyDescent="0.25">
      <c r="A419" s="83">
        <v>606365</v>
      </c>
      <c r="B419" s="83" t="s">
        <v>19161</v>
      </c>
      <c r="C419" s="83" t="s">
        <v>199</v>
      </c>
      <c r="D419" s="84">
        <v>35082.620000000003</v>
      </c>
    </row>
    <row r="420" spans="1:4" x14ac:dyDescent="0.25">
      <c r="A420" s="83">
        <v>606456</v>
      </c>
      <c r="B420" s="83" t="s">
        <v>19162</v>
      </c>
      <c r="C420" s="83" t="s">
        <v>199</v>
      </c>
      <c r="D420" s="84">
        <v>36613.83</v>
      </c>
    </row>
    <row r="421" spans="1:4" x14ac:dyDescent="0.25">
      <c r="A421" s="83">
        <v>606366</v>
      </c>
      <c r="B421" s="83" t="s">
        <v>19163</v>
      </c>
      <c r="C421" s="83" t="s">
        <v>199</v>
      </c>
      <c r="D421" s="84">
        <v>36479.79</v>
      </c>
    </row>
    <row r="422" spans="1:4" x14ac:dyDescent="0.25">
      <c r="A422" s="83">
        <v>606457</v>
      </c>
      <c r="B422" s="83" t="s">
        <v>19164</v>
      </c>
      <c r="C422" s="83" t="s">
        <v>199</v>
      </c>
      <c r="D422" s="84">
        <v>37207.550000000003</v>
      </c>
    </row>
    <row r="423" spans="1:4" x14ac:dyDescent="0.25">
      <c r="A423" s="83">
        <v>606367</v>
      </c>
      <c r="B423" s="83" t="s">
        <v>19165</v>
      </c>
      <c r="C423" s="83" t="s">
        <v>199</v>
      </c>
      <c r="D423" s="84">
        <v>37071.03</v>
      </c>
    </row>
    <row r="424" spans="1:4" x14ac:dyDescent="0.25">
      <c r="A424" s="83">
        <v>606458</v>
      </c>
      <c r="B424" s="83" t="s">
        <v>19166</v>
      </c>
      <c r="C424" s="83" t="s">
        <v>199</v>
      </c>
      <c r="D424" s="84">
        <v>50587.29</v>
      </c>
    </row>
    <row r="425" spans="1:4" x14ac:dyDescent="0.25">
      <c r="A425" s="83">
        <v>606368</v>
      </c>
      <c r="B425" s="83" t="s">
        <v>19167</v>
      </c>
      <c r="C425" s="83" t="s">
        <v>199</v>
      </c>
      <c r="D425" s="84">
        <v>50448.28</v>
      </c>
    </row>
    <row r="426" spans="1:4" x14ac:dyDescent="0.25">
      <c r="A426" s="83">
        <v>606459</v>
      </c>
      <c r="B426" s="83" t="s">
        <v>19168</v>
      </c>
      <c r="C426" s="83" t="s">
        <v>199</v>
      </c>
      <c r="D426" s="84">
        <v>52662.25</v>
      </c>
    </row>
    <row r="427" spans="1:4" x14ac:dyDescent="0.25">
      <c r="A427" s="83">
        <v>606369</v>
      </c>
      <c r="B427" s="83" t="s">
        <v>19169</v>
      </c>
      <c r="C427" s="83" t="s">
        <v>199</v>
      </c>
      <c r="D427" s="84">
        <v>52519.94</v>
      </c>
    </row>
    <row r="428" spans="1:4" x14ac:dyDescent="0.25">
      <c r="A428" s="83">
        <v>606479</v>
      </c>
      <c r="B428" s="83" t="s">
        <v>19170</v>
      </c>
      <c r="C428" s="83" t="s">
        <v>199</v>
      </c>
      <c r="D428" s="84">
        <v>11911</v>
      </c>
    </row>
    <row r="429" spans="1:4" x14ac:dyDescent="0.25">
      <c r="A429" s="83">
        <v>606460</v>
      </c>
      <c r="B429" s="83" t="s">
        <v>19171</v>
      </c>
      <c r="C429" s="83" t="s">
        <v>199</v>
      </c>
      <c r="D429" s="84">
        <v>11858.05</v>
      </c>
    </row>
    <row r="430" spans="1:4" x14ac:dyDescent="0.25">
      <c r="A430" s="83">
        <v>606480</v>
      </c>
      <c r="B430" s="83" t="s">
        <v>19172</v>
      </c>
      <c r="C430" s="83" t="s">
        <v>199</v>
      </c>
      <c r="D430" s="84">
        <v>15516.45</v>
      </c>
    </row>
    <row r="431" spans="1:4" x14ac:dyDescent="0.25">
      <c r="A431" s="83">
        <v>606461</v>
      </c>
      <c r="B431" s="83" t="s">
        <v>19173</v>
      </c>
      <c r="C431" s="83" t="s">
        <v>199</v>
      </c>
      <c r="D431" s="84">
        <v>15451.91</v>
      </c>
    </row>
    <row r="432" spans="1:4" x14ac:dyDescent="0.25">
      <c r="A432" s="83">
        <v>606481</v>
      </c>
      <c r="B432" s="83" t="s">
        <v>19174</v>
      </c>
      <c r="C432" s="83" t="s">
        <v>199</v>
      </c>
      <c r="D432" s="84">
        <v>18044.41</v>
      </c>
    </row>
    <row r="433" spans="1:4" x14ac:dyDescent="0.25">
      <c r="A433" s="83">
        <v>606462</v>
      </c>
      <c r="B433" s="83" t="s">
        <v>19175</v>
      </c>
      <c r="C433" s="83" t="s">
        <v>199</v>
      </c>
      <c r="D433" s="84">
        <v>17950.09</v>
      </c>
    </row>
    <row r="434" spans="1:4" x14ac:dyDescent="0.25">
      <c r="A434" s="83">
        <v>606482</v>
      </c>
      <c r="B434" s="83" t="s">
        <v>19176</v>
      </c>
      <c r="C434" s="83" t="s">
        <v>199</v>
      </c>
      <c r="D434" s="84">
        <v>18985.71</v>
      </c>
    </row>
    <row r="435" spans="1:4" x14ac:dyDescent="0.25">
      <c r="A435" s="83">
        <v>606463</v>
      </c>
      <c r="B435" s="83" t="s">
        <v>19177</v>
      </c>
      <c r="C435" s="83" t="s">
        <v>199</v>
      </c>
      <c r="D435" s="84">
        <v>18888.080000000002</v>
      </c>
    </row>
    <row r="436" spans="1:4" x14ac:dyDescent="0.25">
      <c r="A436" s="83">
        <v>606483</v>
      </c>
      <c r="B436" s="83" t="s">
        <v>19178</v>
      </c>
      <c r="C436" s="83" t="s">
        <v>199</v>
      </c>
      <c r="D436" s="84">
        <v>19456</v>
      </c>
    </row>
    <row r="437" spans="1:4" x14ac:dyDescent="0.25">
      <c r="A437" s="83">
        <v>606464</v>
      </c>
      <c r="B437" s="83" t="s">
        <v>19179</v>
      </c>
      <c r="C437" s="83" t="s">
        <v>199</v>
      </c>
      <c r="D437" s="84">
        <v>19356.71</v>
      </c>
    </row>
    <row r="438" spans="1:4" x14ac:dyDescent="0.25">
      <c r="A438" s="83">
        <v>606484</v>
      </c>
      <c r="B438" s="83" t="s">
        <v>19180</v>
      </c>
      <c r="C438" s="83" t="s">
        <v>199</v>
      </c>
      <c r="D438" s="84">
        <v>20127.919999999998</v>
      </c>
    </row>
    <row r="439" spans="1:4" x14ac:dyDescent="0.25">
      <c r="A439" s="83">
        <v>606465</v>
      </c>
      <c r="B439" s="83" t="s">
        <v>19181</v>
      </c>
      <c r="C439" s="83" t="s">
        <v>199</v>
      </c>
      <c r="D439" s="84">
        <v>20025.330000000002</v>
      </c>
    </row>
    <row r="440" spans="1:4" x14ac:dyDescent="0.25">
      <c r="A440" s="83">
        <v>606485</v>
      </c>
      <c r="B440" s="83" t="s">
        <v>19182</v>
      </c>
      <c r="C440" s="83" t="s">
        <v>199</v>
      </c>
      <c r="D440" s="84">
        <v>20774.689999999999</v>
      </c>
    </row>
    <row r="441" spans="1:4" x14ac:dyDescent="0.25">
      <c r="A441" s="83">
        <v>606466</v>
      </c>
      <c r="B441" s="83" t="s">
        <v>19183</v>
      </c>
      <c r="C441" s="83" t="s">
        <v>199</v>
      </c>
      <c r="D441" s="84">
        <v>20671.259999999998</v>
      </c>
    </row>
    <row r="442" spans="1:4" x14ac:dyDescent="0.25">
      <c r="A442" s="83">
        <v>606486</v>
      </c>
      <c r="B442" s="83" t="s">
        <v>19184</v>
      </c>
      <c r="C442" s="83" t="s">
        <v>199</v>
      </c>
      <c r="D442" s="84">
        <v>21684.47</v>
      </c>
    </row>
    <row r="443" spans="1:4" x14ac:dyDescent="0.25">
      <c r="A443" s="83">
        <v>606467</v>
      </c>
      <c r="B443" s="83" t="s">
        <v>19185</v>
      </c>
      <c r="C443" s="83" t="s">
        <v>199</v>
      </c>
      <c r="D443" s="84">
        <v>21578.57</v>
      </c>
    </row>
    <row r="444" spans="1:4" x14ac:dyDescent="0.25">
      <c r="A444" s="83">
        <v>606487</v>
      </c>
      <c r="B444" s="83" t="s">
        <v>19186</v>
      </c>
      <c r="C444" s="83" t="s">
        <v>199</v>
      </c>
      <c r="D444" s="84">
        <v>22317.58</v>
      </c>
    </row>
    <row r="445" spans="1:4" x14ac:dyDescent="0.25">
      <c r="A445" s="83">
        <v>606468</v>
      </c>
      <c r="B445" s="83" t="s">
        <v>19187</v>
      </c>
      <c r="C445" s="83" t="s">
        <v>199</v>
      </c>
      <c r="D445" s="84">
        <v>22210.02</v>
      </c>
    </row>
    <row r="446" spans="1:4" x14ac:dyDescent="0.25">
      <c r="A446" s="83">
        <v>606488</v>
      </c>
      <c r="B446" s="83" t="s">
        <v>19188</v>
      </c>
      <c r="C446" s="83" t="s">
        <v>199</v>
      </c>
      <c r="D446" s="84">
        <v>27577.3</v>
      </c>
    </row>
    <row r="447" spans="1:4" x14ac:dyDescent="0.25">
      <c r="A447" s="83">
        <v>606469</v>
      </c>
      <c r="B447" s="83" t="s">
        <v>19189</v>
      </c>
      <c r="C447" s="83" t="s">
        <v>199</v>
      </c>
      <c r="D447" s="84">
        <v>27466.43</v>
      </c>
    </row>
    <row r="448" spans="1:4" x14ac:dyDescent="0.25">
      <c r="A448" s="83">
        <v>606489</v>
      </c>
      <c r="B448" s="83" t="s">
        <v>19190</v>
      </c>
      <c r="C448" s="83" t="s">
        <v>199</v>
      </c>
      <c r="D448" s="84">
        <v>29069.51</v>
      </c>
    </row>
    <row r="449" spans="1:4" x14ac:dyDescent="0.25">
      <c r="A449" s="83">
        <v>606470</v>
      </c>
      <c r="B449" s="83" t="s">
        <v>19191</v>
      </c>
      <c r="C449" s="83" t="s">
        <v>199</v>
      </c>
      <c r="D449" s="84">
        <v>28956.98</v>
      </c>
    </row>
    <row r="450" spans="1:4" x14ac:dyDescent="0.25">
      <c r="A450" s="83">
        <v>606490</v>
      </c>
      <c r="B450" s="83" t="s">
        <v>19192</v>
      </c>
      <c r="C450" s="83" t="s">
        <v>199</v>
      </c>
      <c r="D450" s="84">
        <v>29920.66</v>
      </c>
    </row>
    <row r="451" spans="1:4" x14ac:dyDescent="0.25">
      <c r="A451" s="83">
        <v>606471</v>
      </c>
      <c r="B451" s="83" t="s">
        <v>19193</v>
      </c>
      <c r="C451" s="83" t="s">
        <v>199</v>
      </c>
      <c r="D451" s="84">
        <v>29804.83</v>
      </c>
    </row>
    <row r="452" spans="1:4" x14ac:dyDescent="0.25">
      <c r="A452" s="83">
        <v>606491</v>
      </c>
      <c r="B452" s="83" t="s">
        <v>19194</v>
      </c>
      <c r="C452" s="83" t="s">
        <v>199</v>
      </c>
      <c r="D452" s="84">
        <v>30749.040000000001</v>
      </c>
    </row>
    <row r="453" spans="1:4" x14ac:dyDescent="0.25">
      <c r="A453" s="83">
        <v>606472</v>
      </c>
      <c r="B453" s="83" t="s">
        <v>19195</v>
      </c>
      <c r="C453" s="83" t="s">
        <v>199</v>
      </c>
      <c r="D453" s="84">
        <v>30630.720000000001</v>
      </c>
    </row>
    <row r="454" spans="1:4" x14ac:dyDescent="0.25">
      <c r="A454" s="83">
        <v>606492</v>
      </c>
      <c r="B454" s="83" t="s">
        <v>19196</v>
      </c>
      <c r="C454" s="83" t="s">
        <v>199</v>
      </c>
      <c r="D454" s="84">
        <v>31395.34</v>
      </c>
    </row>
    <row r="455" spans="1:4" x14ac:dyDescent="0.25">
      <c r="A455" s="83">
        <v>606473</v>
      </c>
      <c r="B455" s="83" t="s">
        <v>19197</v>
      </c>
      <c r="C455" s="83" t="s">
        <v>199</v>
      </c>
      <c r="D455" s="84">
        <v>31275.37</v>
      </c>
    </row>
    <row r="456" spans="1:4" x14ac:dyDescent="0.25">
      <c r="A456" s="83">
        <v>606493</v>
      </c>
      <c r="B456" s="83" t="s">
        <v>19198</v>
      </c>
      <c r="C456" s="83" t="s">
        <v>199</v>
      </c>
      <c r="D456" s="84">
        <v>33106.230000000003</v>
      </c>
    </row>
    <row r="457" spans="1:4" x14ac:dyDescent="0.25">
      <c r="A457" s="83">
        <v>606474</v>
      </c>
      <c r="B457" s="83" t="s">
        <v>19199</v>
      </c>
      <c r="C457" s="83" t="s">
        <v>199</v>
      </c>
      <c r="D457" s="84">
        <v>32985.43</v>
      </c>
    </row>
    <row r="458" spans="1:4" x14ac:dyDescent="0.25">
      <c r="A458" s="83">
        <v>606494</v>
      </c>
      <c r="B458" s="83" t="s">
        <v>19200</v>
      </c>
      <c r="C458" s="83" t="s">
        <v>199</v>
      </c>
      <c r="D458" s="84">
        <v>38253.620000000003</v>
      </c>
    </row>
    <row r="459" spans="1:4" x14ac:dyDescent="0.25">
      <c r="A459" s="83">
        <v>606475</v>
      </c>
      <c r="B459" s="83" t="s">
        <v>19201</v>
      </c>
      <c r="C459" s="83" t="s">
        <v>199</v>
      </c>
      <c r="D459" s="84">
        <v>38127.03</v>
      </c>
    </row>
    <row r="460" spans="1:4" x14ac:dyDescent="0.25">
      <c r="A460" s="83">
        <v>606495</v>
      </c>
      <c r="B460" s="83" t="s">
        <v>19202</v>
      </c>
      <c r="C460" s="83" t="s">
        <v>199</v>
      </c>
      <c r="D460" s="84">
        <v>45048.31</v>
      </c>
    </row>
    <row r="461" spans="1:4" x14ac:dyDescent="0.25">
      <c r="A461" s="83">
        <v>606476</v>
      </c>
      <c r="B461" s="83" t="s">
        <v>19203</v>
      </c>
      <c r="C461" s="83" t="s">
        <v>199</v>
      </c>
      <c r="D461" s="84">
        <v>44918.41</v>
      </c>
    </row>
    <row r="462" spans="1:4" x14ac:dyDescent="0.25">
      <c r="A462" s="83">
        <v>606496</v>
      </c>
      <c r="B462" s="83" t="s">
        <v>19204</v>
      </c>
      <c r="C462" s="83" t="s">
        <v>199</v>
      </c>
      <c r="D462" s="84">
        <v>46126.65</v>
      </c>
    </row>
    <row r="463" spans="1:4" x14ac:dyDescent="0.25">
      <c r="A463" s="83">
        <v>606477</v>
      </c>
      <c r="B463" s="83" t="s">
        <v>19205</v>
      </c>
      <c r="C463" s="83" t="s">
        <v>199</v>
      </c>
      <c r="D463" s="84">
        <v>45994.27</v>
      </c>
    </row>
    <row r="464" spans="1:4" x14ac:dyDescent="0.25">
      <c r="A464" s="83">
        <v>606497</v>
      </c>
      <c r="B464" s="83" t="s">
        <v>19206</v>
      </c>
      <c r="C464" s="83" t="s">
        <v>199</v>
      </c>
      <c r="D464" s="84">
        <v>47373.35</v>
      </c>
    </row>
    <row r="465" spans="1:4" x14ac:dyDescent="0.25">
      <c r="A465" s="83">
        <v>606478</v>
      </c>
      <c r="B465" s="83" t="s">
        <v>19207</v>
      </c>
      <c r="C465" s="83" t="s">
        <v>199</v>
      </c>
      <c r="D465" s="84">
        <v>47236.83</v>
      </c>
    </row>
    <row r="466" spans="1:4" x14ac:dyDescent="0.25">
      <c r="A466" s="83">
        <v>605835</v>
      </c>
      <c r="B466" s="83" t="s">
        <v>19208</v>
      </c>
      <c r="C466" s="83" t="s">
        <v>199</v>
      </c>
      <c r="D466" s="84">
        <v>6842.4</v>
      </c>
    </row>
    <row r="467" spans="1:4" x14ac:dyDescent="0.25">
      <c r="A467" s="83">
        <v>605571</v>
      </c>
      <c r="B467" s="83" t="s">
        <v>19209</v>
      </c>
      <c r="C467" s="83" t="s">
        <v>199</v>
      </c>
      <c r="D467" s="84">
        <v>6055.22</v>
      </c>
    </row>
    <row r="468" spans="1:4" x14ac:dyDescent="0.25">
      <c r="A468" s="83">
        <v>605850</v>
      </c>
      <c r="B468" s="83" t="s">
        <v>19210</v>
      </c>
      <c r="C468" s="83" t="s">
        <v>199</v>
      </c>
      <c r="D468" s="84">
        <v>7264.57</v>
      </c>
    </row>
    <row r="469" spans="1:4" x14ac:dyDescent="0.25">
      <c r="A469" s="83">
        <v>605582</v>
      </c>
      <c r="B469" s="83" t="s">
        <v>19211</v>
      </c>
      <c r="C469" s="83" t="s">
        <v>199</v>
      </c>
      <c r="D469" s="84">
        <v>6477.39</v>
      </c>
    </row>
    <row r="470" spans="1:4" x14ac:dyDescent="0.25">
      <c r="A470" s="83">
        <v>605889</v>
      </c>
      <c r="B470" s="83" t="s">
        <v>19212</v>
      </c>
      <c r="C470" s="83" t="s">
        <v>199</v>
      </c>
      <c r="D470" s="84">
        <v>7969.99</v>
      </c>
    </row>
    <row r="471" spans="1:4" x14ac:dyDescent="0.25">
      <c r="A471" s="83">
        <v>605593</v>
      </c>
      <c r="B471" s="83" t="s">
        <v>19213</v>
      </c>
      <c r="C471" s="83" t="s">
        <v>199</v>
      </c>
      <c r="D471" s="84">
        <v>7182.81</v>
      </c>
    </row>
    <row r="472" spans="1:4" x14ac:dyDescent="0.25">
      <c r="A472" s="83">
        <v>605739</v>
      </c>
      <c r="B472" s="83" t="s">
        <v>19214</v>
      </c>
      <c r="C472" s="83" t="s">
        <v>199</v>
      </c>
      <c r="D472" s="84">
        <v>6600.62</v>
      </c>
    </row>
    <row r="473" spans="1:4" x14ac:dyDescent="0.25">
      <c r="A473" s="83">
        <v>605504</v>
      </c>
      <c r="B473" s="83" t="s">
        <v>19215</v>
      </c>
      <c r="C473" s="83" t="s">
        <v>199</v>
      </c>
      <c r="D473" s="84">
        <v>5766.73</v>
      </c>
    </row>
    <row r="474" spans="1:4" x14ac:dyDescent="0.25">
      <c r="A474" s="83">
        <v>605781</v>
      </c>
      <c r="B474" s="83" t="s">
        <v>19216</v>
      </c>
      <c r="C474" s="83" t="s">
        <v>199</v>
      </c>
      <c r="D474" s="84">
        <v>7022.79</v>
      </c>
    </row>
    <row r="475" spans="1:4" x14ac:dyDescent="0.25">
      <c r="A475" s="83">
        <v>605524</v>
      </c>
      <c r="B475" s="83" t="s">
        <v>19217</v>
      </c>
      <c r="C475" s="83" t="s">
        <v>199</v>
      </c>
      <c r="D475" s="84">
        <v>6188.9</v>
      </c>
    </row>
    <row r="476" spans="1:4" x14ac:dyDescent="0.25">
      <c r="A476" s="83">
        <v>605815</v>
      </c>
      <c r="B476" s="83" t="s">
        <v>19218</v>
      </c>
      <c r="C476" s="83" t="s">
        <v>199</v>
      </c>
      <c r="D476" s="84">
        <v>7728.21</v>
      </c>
    </row>
    <row r="477" spans="1:4" x14ac:dyDescent="0.25">
      <c r="A477" s="83">
        <v>605544</v>
      </c>
      <c r="B477" s="83" t="s">
        <v>19219</v>
      </c>
      <c r="C477" s="83" t="s">
        <v>199</v>
      </c>
      <c r="D477" s="84">
        <v>6894.32</v>
      </c>
    </row>
    <row r="478" spans="1:4" x14ac:dyDescent="0.25">
      <c r="A478" s="83">
        <v>605836</v>
      </c>
      <c r="B478" s="83" t="s">
        <v>19220</v>
      </c>
      <c r="C478" s="83" t="s">
        <v>199</v>
      </c>
      <c r="D478" s="84">
        <v>7739.76</v>
      </c>
    </row>
    <row r="479" spans="1:4" x14ac:dyDescent="0.25">
      <c r="A479" s="83">
        <v>605572</v>
      </c>
      <c r="B479" s="83" t="s">
        <v>19221</v>
      </c>
      <c r="C479" s="83" t="s">
        <v>199</v>
      </c>
      <c r="D479" s="84">
        <v>6888.98</v>
      </c>
    </row>
    <row r="480" spans="1:4" x14ac:dyDescent="0.25">
      <c r="A480" s="83">
        <v>605851</v>
      </c>
      <c r="B480" s="83" t="s">
        <v>19222</v>
      </c>
      <c r="C480" s="83" t="s">
        <v>199</v>
      </c>
      <c r="D480" s="84">
        <v>8291.17</v>
      </c>
    </row>
    <row r="481" spans="1:4" x14ac:dyDescent="0.25">
      <c r="A481" s="83">
        <v>605583</v>
      </c>
      <c r="B481" s="83" t="s">
        <v>19223</v>
      </c>
      <c r="C481" s="83" t="s">
        <v>199</v>
      </c>
      <c r="D481" s="84">
        <v>7440.39</v>
      </c>
    </row>
    <row r="482" spans="1:4" x14ac:dyDescent="0.25">
      <c r="A482" s="83">
        <v>605890</v>
      </c>
      <c r="B482" s="83" t="s">
        <v>19224</v>
      </c>
      <c r="C482" s="83" t="s">
        <v>199</v>
      </c>
      <c r="D482" s="84">
        <v>9212.5400000000009</v>
      </c>
    </row>
    <row r="483" spans="1:4" x14ac:dyDescent="0.25">
      <c r="A483" s="83">
        <v>605594</v>
      </c>
      <c r="B483" s="83" t="s">
        <v>19225</v>
      </c>
      <c r="C483" s="83" t="s">
        <v>199</v>
      </c>
      <c r="D483" s="84">
        <v>8361.75</v>
      </c>
    </row>
    <row r="484" spans="1:4" x14ac:dyDescent="0.25">
      <c r="A484" s="83">
        <v>605740</v>
      </c>
      <c r="B484" s="83" t="s">
        <v>19226</v>
      </c>
      <c r="C484" s="83" t="s">
        <v>199</v>
      </c>
      <c r="D484" s="84">
        <v>7467.25</v>
      </c>
    </row>
    <row r="485" spans="1:4" x14ac:dyDescent="0.25">
      <c r="A485" s="83">
        <v>605505</v>
      </c>
      <c r="B485" s="83" t="s">
        <v>19227</v>
      </c>
      <c r="C485" s="83" t="s">
        <v>199</v>
      </c>
      <c r="D485" s="84">
        <v>6561.42</v>
      </c>
    </row>
    <row r="486" spans="1:4" x14ac:dyDescent="0.25">
      <c r="A486" s="83">
        <v>605782</v>
      </c>
      <c r="B486" s="83" t="s">
        <v>19228</v>
      </c>
      <c r="C486" s="83" t="s">
        <v>199</v>
      </c>
      <c r="D486" s="84">
        <v>8018.66</v>
      </c>
    </row>
    <row r="487" spans="1:4" x14ac:dyDescent="0.25">
      <c r="A487" s="83">
        <v>605525</v>
      </c>
      <c r="B487" s="83" t="s">
        <v>19229</v>
      </c>
      <c r="C487" s="83" t="s">
        <v>199</v>
      </c>
      <c r="D487" s="84">
        <v>7112.83</v>
      </c>
    </row>
    <row r="488" spans="1:4" x14ac:dyDescent="0.25">
      <c r="A488" s="83">
        <v>605816</v>
      </c>
      <c r="B488" s="83" t="s">
        <v>19230</v>
      </c>
      <c r="C488" s="83" t="s">
        <v>199</v>
      </c>
      <c r="D488" s="84">
        <v>8940.02</v>
      </c>
    </row>
    <row r="489" spans="1:4" x14ac:dyDescent="0.25">
      <c r="A489" s="83">
        <v>605545</v>
      </c>
      <c r="B489" s="83" t="s">
        <v>19231</v>
      </c>
      <c r="C489" s="83" t="s">
        <v>199</v>
      </c>
      <c r="D489" s="84">
        <v>8034.2</v>
      </c>
    </row>
    <row r="490" spans="1:4" x14ac:dyDescent="0.25">
      <c r="A490" s="83">
        <v>605837</v>
      </c>
      <c r="B490" s="83" t="s">
        <v>19232</v>
      </c>
      <c r="C490" s="83" t="s">
        <v>199</v>
      </c>
      <c r="D490" s="84">
        <v>9212.5</v>
      </c>
    </row>
    <row r="491" spans="1:4" x14ac:dyDescent="0.25">
      <c r="A491" s="83">
        <v>605573</v>
      </c>
      <c r="B491" s="83" t="s">
        <v>19233</v>
      </c>
      <c r="C491" s="83" t="s">
        <v>199</v>
      </c>
      <c r="D491" s="84">
        <v>8311.16</v>
      </c>
    </row>
    <row r="492" spans="1:4" x14ac:dyDescent="0.25">
      <c r="A492" s="83">
        <v>605852</v>
      </c>
      <c r="B492" s="83" t="s">
        <v>19234</v>
      </c>
      <c r="C492" s="83" t="s">
        <v>199</v>
      </c>
      <c r="D492" s="84">
        <v>9910.3700000000008</v>
      </c>
    </row>
    <row r="493" spans="1:4" x14ac:dyDescent="0.25">
      <c r="A493" s="83">
        <v>605584</v>
      </c>
      <c r="B493" s="83" t="s">
        <v>19235</v>
      </c>
      <c r="C493" s="83" t="s">
        <v>199</v>
      </c>
      <c r="D493" s="84">
        <v>9009.0300000000007</v>
      </c>
    </row>
    <row r="494" spans="1:4" x14ac:dyDescent="0.25">
      <c r="A494" s="83">
        <v>605891</v>
      </c>
      <c r="B494" s="83" t="s">
        <v>19236</v>
      </c>
      <c r="C494" s="83" t="s">
        <v>199</v>
      </c>
      <c r="D494" s="84">
        <v>11076.47</v>
      </c>
    </row>
    <row r="495" spans="1:4" x14ac:dyDescent="0.25">
      <c r="A495" s="83">
        <v>605595</v>
      </c>
      <c r="B495" s="83" t="s">
        <v>19237</v>
      </c>
      <c r="C495" s="83" t="s">
        <v>199</v>
      </c>
      <c r="D495" s="84">
        <v>10175.129999999999</v>
      </c>
    </row>
    <row r="496" spans="1:4" x14ac:dyDescent="0.25">
      <c r="A496" s="83">
        <v>605741</v>
      </c>
      <c r="B496" s="83" t="s">
        <v>19238</v>
      </c>
      <c r="C496" s="83" t="s">
        <v>199</v>
      </c>
      <c r="D496" s="84">
        <v>8894.91</v>
      </c>
    </row>
    <row r="497" spans="1:4" x14ac:dyDescent="0.25">
      <c r="A497" s="83">
        <v>605506</v>
      </c>
      <c r="B497" s="83" t="s">
        <v>19239</v>
      </c>
      <c r="C497" s="83" t="s">
        <v>199</v>
      </c>
      <c r="D497" s="84">
        <v>7923.49</v>
      </c>
    </row>
    <row r="498" spans="1:4" x14ac:dyDescent="0.25">
      <c r="A498" s="83">
        <v>605783</v>
      </c>
      <c r="B498" s="83" t="s">
        <v>19240</v>
      </c>
      <c r="C498" s="83" t="s">
        <v>199</v>
      </c>
      <c r="D498" s="84">
        <v>9592.7800000000007</v>
      </c>
    </row>
    <row r="499" spans="1:4" x14ac:dyDescent="0.25">
      <c r="A499" s="83">
        <v>605526</v>
      </c>
      <c r="B499" s="83" t="s">
        <v>19241</v>
      </c>
      <c r="C499" s="83" t="s">
        <v>199</v>
      </c>
      <c r="D499" s="84">
        <v>8621.36</v>
      </c>
    </row>
    <row r="500" spans="1:4" x14ac:dyDescent="0.25">
      <c r="A500" s="83">
        <v>605817</v>
      </c>
      <c r="B500" s="83" t="s">
        <v>19242</v>
      </c>
      <c r="C500" s="83" t="s">
        <v>199</v>
      </c>
      <c r="D500" s="84">
        <v>10758.89</v>
      </c>
    </row>
    <row r="501" spans="1:4" x14ac:dyDescent="0.25">
      <c r="A501" s="83">
        <v>605546</v>
      </c>
      <c r="B501" s="83" t="s">
        <v>19243</v>
      </c>
      <c r="C501" s="83" t="s">
        <v>199</v>
      </c>
      <c r="D501" s="84">
        <v>9787.4599999999991</v>
      </c>
    </row>
    <row r="502" spans="1:4" x14ac:dyDescent="0.25">
      <c r="A502" s="83">
        <v>605838</v>
      </c>
      <c r="B502" s="83" t="s">
        <v>19244</v>
      </c>
      <c r="C502" s="83" t="s">
        <v>199</v>
      </c>
      <c r="D502" s="84">
        <v>10474.870000000001</v>
      </c>
    </row>
    <row r="503" spans="1:4" x14ac:dyDescent="0.25">
      <c r="A503" s="83">
        <v>605574</v>
      </c>
      <c r="B503" s="83" t="s">
        <v>19245</v>
      </c>
      <c r="C503" s="83" t="s">
        <v>199</v>
      </c>
      <c r="D503" s="84">
        <v>9435.64</v>
      </c>
    </row>
    <row r="504" spans="1:4" x14ac:dyDescent="0.25">
      <c r="A504" s="83">
        <v>605853</v>
      </c>
      <c r="B504" s="83" t="s">
        <v>19246</v>
      </c>
      <c r="C504" s="83" t="s">
        <v>199</v>
      </c>
      <c r="D504" s="84">
        <v>11336.44</v>
      </c>
    </row>
    <row r="505" spans="1:4" x14ac:dyDescent="0.25">
      <c r="A505" s="83">
        <v>605585</v>
      </c>
      <c r="B505" s="83" t="s">
        <v>19247</v>
      </c>
      <c r="C505" s="83" t="s">
        <v>199</v>
      </c>
      <c r="D505" s="84">
        <v>10297.219999999999</v>
      </c>
    </row>
    <row r="506" spans="1:4" x14ac:dyDescent="0.25">
      <c r="A506" s="83">
        <v>605892</v>
      </c>
      <c r="B506" s="83" t="s">
        <v>19248</v>
      </c>
      <c r="C506" s="83" t="s">
        <v>199</v>
      </c>
      <c r="D506" s="84">
        <v>12776.07</v>
      </c>
    </row>
    <row r="507" spans="1:4" x14ac:dyDescent="0.25">
      <c r="A507" s="83">
        <v>605596</v>
      </c>
      <c r="B507" s="83" t="s">
        <v>19249</v>
      </c>
      <c r="C507" s="83" t="s">
        <v>199</v>
      </c>
      <c r="D507" s="84">
        <v>11736.85</v>
      </c>
    </row>
    <row r="508" spans="1:4" x14ac:dyDescent="0.25">
      <c r="A508" s="83">
        <v>605742</v>
      </c>
      <c r="B508" s="83" t="s">
        <v>19250</v>
      </c>
      <c r="C508" s="83" t="s">
        <v>199</v>
      </c>
      <c r="D508" s="84">
        <v>10112.200000000001</v>
      </c>
    </row>
    <row r="509" spans="1:4" x14ac:dyDescent="0.25">
      <c r="A509" s="83">
        <v>605507</v>
      </c>
      <c r="B509" s="83" t="s">
        <v>19251</v>
      </c>
      <c r="C509" s="83" t="s">
        <v>199</v>
      </c>
      <c r="D509" s="84">
        <v>8993.89</v>
      </c>
    </row>
    <row r="510" spans="1:4" x14ac:dyDescent="0.25">
      <c r="A510" s="83">
        <v>605784</v>
      </c>
      <c r="B510" s="83" t="s">
        <v>19252</v>
      </c>
      <c r="C510" s="83" t="s">
        <v>199</v>
      </c>
      <c r="D510" s="84">
        <v>10973.78</v>
      </c>
    </row>
    <row r="511" spans="1:4" x14ac:dyDescent="0.25">
      <c r="A511" s="83">
        <v>605527</v>
      </c>
      <c r="B511" s="83" t="s">
        <v>19253</v>
      </c>
      <c r="C511" s="83" t="s">
        <v>199</v>
      </c>
      <c r="D511" s="84">
        <v>9855.4599999999991</v>
      </c>
    </row>
    <row r="512" spans="1:4" x14ac:dyDescent="0.25">
      <c r="A512" s="83">
        <v>605818</v>
      </c>
      <c r="B512" s="83" t="s">
        <v>19254</v>
      </c>
      <c r="C512" s="83" t="s">
        <v>199</v>
      </c>
      <c r="D512" s="84">
        <v>12413.41</v>
      </c>
    </row>
    <row r="513" spans="1:4" x14ac:dyDescent="0.25">
      <c r="A513" s="83">
        <v>605547</v>
      </c>
      <c r="B513" s="83" t="s">
        <v>19255</v>
      </c>
      <c r="C513" s="83" t="s">
        <v>199</v>
      </c>
      <c r="D513" s="84">
        <v>11295.09</v>
      </c>
    </row>
    <row r="514" spans="1:4" x14ac:dyDescent="0.25">
      <c r="A514" s="83">
        <v>605839</v>
      </c>
      <c r="B514" s="83" t="s">
        <v>19256</v>
      </c>
      <c r="C514" s="83" t="s">
        <v>199</v>
      </c>
      <c r="D514" s="84">
        <v>11772.6</v>
      </c>
    </row>
    <row r="515" spans="1:4" x14ac:dyDescent="0.25">
      <c r="A515" s="83">
        <v>605575</v>
      </c>
      <c r="B515" s="83" t="s">
        <v>19257</v>
      </c>
      <c r="C515" s="83" t="s">
        <v>199</v>
      </c>
      <c r="D515" s="84">
        <v>10630.01</v>
      </c>
    </row>
    <row r="516" spans="1:4" x14ac:dyDescent="0.25">
      <c r="A516" s="83">
        <v>605854</v>
      </c>
      <c r="B516" s="83" t="s">
        <v>19258</v>
      </c>
      <c r="C516" s="83" t="s">
        <v>199</v>
      </c>
      <c r="D516" s="84">
        <v>12815.1</v>
      </c>
    </row>
    <row r="517" spans="1:4" x14ac:dyDescent="0.25">
      <c r="A517" s="83">
        <v>605586</v>
      </c>
      <c r="B517" s="83" t="s">
        <v>19259</v>
      </c>
      <c r="C517" s="83" t="s">
        <v>199</v>
      </c>
      <c r="D517" s="84">
        <v>11672.51</v>
      </c>
    </row>
    <row r="518" spans="1:4" x14ac:dyDescent="0.25">
      <c r="A518" s="83">
        <v>605893</v>
      </c>
      <c r="B518" s="83" t="s">
        <v>19260</v>
      </c>
      <c r="C518" s="83" t="s">
        <v>199</v>
      </c>
      <c r="D518" s="84">
        <v>14557.06</v>
      </c>
    </row>
    <row r="519" spans="1:4" x14ac:dyDescent="0.25">
      <c r="A519" s="83">
        <v>605597</v>
      </c>
      <c r="B519" s="83" t="s">
        <v>19261</v>
      </c>
      <c r="C519" s="83" t="s">
        <v>199</v>
      </c>
      <c r="D519" s="84">
        <v>13414.47</v>
      </c>
    </row>
    <row r="520" spans="1:4" x14ac:dyDescent="0.25">
      <c r="A520" s="83">
        <v>605743</v>
      </c>
      <c r="B520" s="83" t="s">
        <v>19262</v>
      </c>
      <c r="C520" s="83" t="s">
        <v>199</v>
      </c>
      <c r="D520" s="84">
        <v>11373.06</v>
      </c>
    </row>
    <row r="521" spans="1:4" x14ac:dyDescent="0.25">
      <c r="A521" s="83">
        <v>605508</v>
      </c>
      <c r="B521" s="83" t="s">
        <v>19263</v>
      </c>
      <c r="C521" s="83" t="s">
        <v>199</v>
      </c>
      <c r="D521" s="84">
        <v>10143.18</v>
      </c>
    </row>
    <row r="522" spans="1:4" x14ac:dyDescent="0.25">
      <c r="A522" s="83">
        <v>605785</v>
      </c>
      <c r="B522" s="83" t="s">
        <v>19264</v>
      </c>
      <c r="C522" s="83" t="s">
        <v>199</v>
      </c>
      <c r="D522" s="84">
        <v>12415.56</v>
      </c>
    </row>
    <row r="523" spans="1:4" x14ac:dyDescent="0.25">
      <c r="A523" s="83">
        <v>605528</v>
      </c>
      <c r="B523" s="83" t="s">
        <v>19265</v>
      </c>
      <c r="C523" s="83" t="s">
        <v>199</v>
      </c>
      <c r="D523" s="84">
        <v>11185.68</v>
      </c>
    </row>
    <row r="524" spans="1:4" x14ac:dyDescent="0.25">
      <c r="A524" s="83">
        <v>605819</v>
      </c>
      <c r="B524" s="83" t="s">
        <v>19266</v>
      </c>
      <c r="C524" s="83" t="s">
        <v>199</v>
      </c>
      <c r="D524" s="84">
        <v>14157.52</v>
      </c>
    </row>
    <row r="525" spans="1:4" x14ac:dyDescent="0.25">
      <c r="A525" s="83">
        <v>605548</v>
      </c>
      <c r="B525" s="83" t="s">
        <v>19267</v>
      </c>
      <c r="C525" s="83" t="s">
        <v>199</v>
      </c>
      <c r="D525" s="84">
        <v>12927.64</v>
      </c>
    </row>
    <row r="526" spans="1:4" x14ac:dyDescent="0.25">
      <c r="A526" s="83">
        <v>605840</v>
      </c>
      <c r="B526" s="83" t="s">
        <v>19268</v>
      </c>
      <c r="C526" s="83" t="s">
        <v>199</v>
      </c>
      <c r="D526" s="84">
        <v>15275.33</v>
      </c>
    </row>
    <row r="527" spans="1:4" x14ac:dyDescent="0.25">
      <c r="A527" s="83">
        <v>605576</v>
      </c>
      <c r="B527" s="83" t="s">
        <v>19269</v>
      </c>
      <c r="C527" s="83" t="s">
        <v>199</v>
      </c>
      <c r="D527" s="84">
        <v>11992.5</v>
      </c>
    </row>
    <row r="528" spans="1:4" x14ac:dyDescent="0.25">
      <c r="A528" s="83">
        <v>605855</v>
      </c>
      <c r="B528" s="83" t="s">
        <v>19270</v>
      </c>
      <c r="C528" s="83" t="s">
        <v>199</v>
      </c>
      <c r="D528" s="84">
        <v>16516</v>
      </c>
    </row>
    <row r="529" spans="1:4" x14ac:dyDescent="0.25">
      <c r="A529" s="83">
        <v>605587</v>
      </c>
      <c r="B529" s="83" t="s">
        <v>19271</v>
      </c>
      <c r="C529" s="83" t="s">
        <v>199</v>
      </c>
      <c r="D529" s="84">
        <v>13233.16</v>
      </c>
    </row>
    <row r="530" spans="1:4" x14ac:dyDescent="0.25">
      <c r="A530" s="83">
        <v>605898</v>
      </c>
      <c r="B530" s="83" t="s">
        <v>19272</v>
      </c>
      <c r="C530" s="83" t="s">
        <v>199</v>
      </c>
      <c r="D530" s="84">
        <v>18589.07</v>
      </c>
    </row>
    <row r="531" spans="1:4" x14ac:dyDescent="0.25">
      <c r="A531" s="83">
        <v>605598</v>
      </c>
      <c r="B531" s="83" t="s">
        <v>19273</v>
      </c>
      <c r="C531" s="83" t="s">
        <v>199</v>
      </c>
      <c r="D531" s="84">
        <v>15306.23</v>
      </c>
    </row>
    <row r="532" spans="1:4" x14ac:dyDescent="0.25">
      <c r="A532" s="83">
        <v>605744</v>
      </c>
      <c r="B532" s="83" t="s">
        <v>19274</v>
      </c>
      <c r="C532" s="83" t="s">
        <v>199</v>
      </c>
      <c r="D532" s="84">
        <v>14432.77</v>
      </c>
    </row>
    <row r="533" spans="1:4" x14ac:dyDescent="0.25">
      <c r="A533" s="83">
        <v>605509</v>
      </c>
      <c r="B533" s="83" t="s">
        <v>19275</v>
      </c>
      <c r="C533" s="83" t="s">
        <v>199</v>
      </c>
      <c r="D533" s="84">
        <v>11454.42</v>
      </c>
    </row>
    <row r="534" spans="1:4" x14ac:dyDescent="0.25">
      <c r="A534" s="83">
        <v>605787</v>
      </c>
      <c r="B534" s="83" t="s">
        <v>19276</v>
      </c>
      <c r="C534" s="83" t="s">
        <v>199</v>
      </c>
      <c r="D534" s="84">
        <v>15673.44</v>
      </c>
    </row>
    <row r="535" spans="1:4" x14ac:dyDescent="0.25">
      <c r="A535" s="83">
        <v>605529</v>
      </c>
      <c r="B535" s="83" t="s">
        <v>19277</v>
      </c>
      <c r="C535" s="83" t="s">
        <v>199</v>
      </c>
      <c r="D535" s="84">
        <v>12695.08</v>
      </c>
    </row>
    <row r="536" spans="1:4" x14ac:dyDescent="0.25">
      <c r="A536" s="83">
        <v>605820</v>
      </c>
      <c r="B536" s="83" t="s">
        <v>19278</v>
      </c>
      <c r="C536" s="83" t="s">
        <v>199</v>
      </c>
      <c r="D536" s="84">
        <v>17746.509999999998</v>
      </c>
    </row>
    <row r="537" spans="1:4" x14ac:dyDescent="0.25">
      <c r="A537" s="83">
        <v>605549</v>
      </c>
      <c r="B537" s="83" t="s">
        <v>19279</v>
      </c>
      <c r="C537" s="83" t="s">
        <v>199</v>
      </c>
      <c r="D537" s="84">
        <v>14768.15</v>
      </c>
    </row>
    <row r="538" spans="1:4" x14ac:dyDescent="0.25">
      <c r="A538" s="83">
        <v>605841</v>
      </c>
      <c r="B538" s="83" t="s">
        <v>19280</v>
      </c>
      <c r="C538" s="83" t="s">
        <v>199</v>
      </c>
      <c r="D538" s="84">
        <v>16693.490000000002</v>
      </c>
    </row>
    <row r="539" spans="1:4" x14ac:dyDescent="0.25">
      <c r="A539" s="83">
        <v>605577</v>
      </c>
      <c r="B539" s="83" t="s">
        <v>19281</v>
      </c>
      <c r="C539" s="83" t="s">
        <v>199</v>
      </c>
      <c r="D539" s="84">
        <v>13102.51</v>
      </c>
    </row>
    <row r="540" spans="1:4" x14ac:dyDescent="0.25">
      <c r="A540" s="83">
        <v>605856</v>
      </c>
      <c r="B540" s="83" t="s">
        <v>19282</v>
      </c>
      <c r="C540" s="83" t="s">
        <v>199</v>
      </c>
      <c r="D540" s="84">
        <v>18149.55</v>
      </c>
    </row>
    <row r="541" spans="1:4" x14ac:dyDescent="0.25">
      <c r="A541" s="83">
        <v>605588</v>
      </c>
      <c r="B541" s="83" t="s">
        <v>19283</v>
      </c>
      <c r="C541" s="83" t="s">
        <v>199</v>
      </c>
      <c r="D541" s="84">
        <v>14558.57</v>
      </c>
    </row>
    <row r="542" spans="1:4" x14ac:dyDescent="0.25">
      <c r="A542" s="83">
        <v>605899</v>
      </c>
      <c r="B542" s="83" t="s">
        <v>19284</v>
      </c>
      <c r="C542" s="83" t="s">
        <v>199</v>
      </c>
      <c r="D542" s="84">
        <v>20582.52</v>
      </c>
    </row>
    <row r="543" spans="1:4" x14ac:dyDescent="0.25">
      <c r="A543" s="83">
        <v>605599</v>
      </c>
      <c r="B543" s="83" t="s">
        <v>19285</v>
      </c>
      <c r="C543" s="83" t="s">
        <v>199</v>
      </c>
      <c r="D543" s="84">
        <v>16991.55</v>
      </c>
    </row>
    <row r="544" spans="1:4" x14ac:dyDescent="0.25">
      <c r="A544" s="83">
        <v>605745</v>
      </c>
      <c r="B544" s="83" t="s">
        <v>19286</v>
      </c>
      <c r="C544" s="83" t="s">
        <v>199</v>
      </c>
      <c r="D544" s="84">
        <v>15778.25</v>
      </c>
    </row>
    <row r="545" spans="1:4" x14ac:dyDescent="0.25">
      <c r="A545" s="83">
        <v>605510</v>
      </c>
      <c r="B545" s="83" t="s">
        <v>19287</v>
      </c>
      <c r="C545" s="83" t="s">
        <v>199</v>
      </c>
      <c r="D545" s="84">
        <v>12522.52</v>
      </c>
    </row>
    <row r="546" spans="1:4" x14ac:dyDescent="0.25">
      <c r="A546" s="83">
        <v>605788</v>
      </c>
      <c r="B546" s="83" t="s">
        <v>19288</v>
      </c>
      <c r="C546" s="83" t="s">
        <v>199</v>
      </c>
      <c r="D546" s="84">
        <v>17234.310000000001</v>
      </c>
    </row>
    <row r="547" spans="1:4" x14ac:dyDescent="0.25">
      <c r="A547" s="83">
        <v>605530</v>
      </c>
      <c r="B547" s="83" t="s">
        <v>19289</v>
      </c>
      <c r="C547" s="83" t="s">
        <v>199</v>
      </c>
      <c r="D547" s="84">
        <v>13978.58</v>
      </c>
    </row>
    <row r="548" spans="1:4" x14ac:dyDescent="0.25">
      <c r="A548" s="83">
        <v>605821</v>
      </c>
      <c r="B548" s="83" t="s">
        <v>19290</v>
      </c>
      <c r="C548" s="83" t="s">
        <v>199</v>
      </c>
      <c r="D548" s="84">
        <v>19667.28</v>
      </c>
    </row>
    <row r="549" spans="1:4" x14ac:dyDescent="0.25">
      <c r="A549" s="83">
        <v>605550</v>
      </c>
      <c r="B549" s="83" t="s">
        <v>19291</v>
      </c>
      <c r="C549" s="83" t="s">
        <v>199</v>
      </c>
      <c r="D549" s="84">
        <v>16411.560000000001</v>
      </c>
    </row>
    <row r="550" spans="1:4" x14ac:dyDescent="0.25">
      <c r="A550" s="83">
        <v>605842</v>
      </c>
      <c r="B550" s="83" t="s">
        <v>19292</v>
      </c>
      <c r="C550" s="83" t="s">
        <v>199</v>
      </c>
      <c r="D550" s="84">
        <v>18419.95</v>
      </c>
    </row>
    <row r="551" spans="1:4" x14ac:dyDescent="0.25">
      <c r="A551" s="83">
        <v>605578</v>
      </c>
      <c r="B551" s="83" t="s">
        <v>19293</v>
      </c>
      <c r="C551" s="83" t="s">
        <v>199</v>
      </c>
      <c r="D551" s="84">
        <v>14489.09</v>
      </c>
    </row>
    <row r="552" spans="1:4" x14ac:dyDescent="0.25">
      <c r="A552" s="83">
        <v>605857</v>
      </c>
      <c r="B552" s="83" t="s">
        <v>19294</v>
      </c>
      <c r="C552" s="83" t="s">
        <v>199</v>
      </c>
      <c r="D552" s="84">
        <v>20108.63</v>
      </c>
    </row>
    <row r="553" spans="1:4" x14ac:dyDescent="0.25">
      <c r="A553" s="83">
        <v>605589</v>
      </c>
      <c r="B553" s="83" t="s">
        <v>19295</v>
      </c>
      <c r="C553" s="83" t="s">
        <v>199</v>
      </c>
      <c r="D553" s="84">
        <v>16177.77</v>
      </c>
    </row>
    <row r="554" spans="1:4" x14ac:dyDescent="0.25">
      <c r="A554" s="83">
        <v>605900</v>
      </c>
      <c r="B554" s="83" t="s">
        <v>19296</v>
      </c>
      <c r="C554" s="83" t="s">
        <v>199</v>
      </c>
      <c r="D554" s="84">
        <v>22930.31</v>
      </c>
    </row>
    <row r="555" spans="1:4" x14ac:dyDescent="0.25">
      <c r="A555" s="83">
        <v>605600</v>
      </c>
      <c r="B555" s="83" t="s">
        <v>19297</v>
      </c>
      <c r="C555" s="83" t="s">
        <v>199</v>
      </c>
      <c r="D555" s="84">
        <v>18999.45</v>
      </c>
    </row>
    <row r="556" spans="1:4" x14ac:dyDescent="0.25">
      <c r="A556" s="83">
        <v>605746</v>
      </c>
      <c r="B556" s="83" t="s">
        <v>19298</v>
      </c>
      <c r="C556" s="83" t="s">
        <v>199</v>
      </c>
      <c r="D556" s="84">
        <v>17422.37</v>
      </c>
    </row>
    <row r="557" spans="1:4" x14ac:dyDescent="0.25">
      <c r="A557" s="83">
        <v>605511</v>
      </c>
      <c r="B557" s="83" t="s">
        <v>19299</v>
      </c>
      <c r="C557" s="83" t="s">
        <v>199</v>
      </c>
      <c r="D557" s="84">
        <v>13858.01</v>
      </c>
    </row>
    <row r="558" spans="1:4" x14ac:dyDescent="0.25">
      <c r="A558" s="83">
        <v>605789</v>
      </c>
      <c r="B558" s="83" t="s">
        <v>19300</v>
      </c>
      <c r="C558" s="83" t="s">
        <v>199</v>
      </c>
      <c r="D558" s="84">
        <v>19111.05</v>
      </c>
    </row>
    <row r="559" spans="1:4" x14ac:dyDescent="0.25">
      <c r="A559" s="83">
        <v>605531</v>
      </c>
      <c r="B559" s="83" t="s">
        <v>19301</v>
      </c>
      <c r="C559" s="83" t="s">
        <v>199</v>
      </c>
      <c r="D559" s="84">
        <v>15546.69</v>
      </c>
    </row>
    <row r="560" spans="1:4" x14ac:dyDescent="0.25">
      <c r="A560" s="83">
        <v>605822</v>
      </c>
      <c r="B560" s="83" t="s">
        <v>19302</v>
      </c>
      <c r="C560" s="83" t="s">
        <v>199</v>
      </c>
      <c r="D560" s="84">
        <v>21932.73</v>
      </c>
    </row>
    <row r="561" spans="1:4" x14ac:dyDescent="0.25">
      <c r="A561" s="83">
        <v>605551</v>
      </c>
      <c r="B561" s="83" t="s">
        <v>19303</v>
      </c>
      <c r="C561" s="83" t="s">
        <v>199</v>
      </c>
      <c r="D561" s="84">
        <v>18368.37</v>
      </c>
    </row>
    <row r="562" spans="1:4" x14ac:dyDescent="0.25">
      <c r="A562" s="83">
        <v>605843</v>
      </c>
      <c r="B562" s="83" t="s">
        <v>19304</v>
      </c>
      <c r="C562" s="83" t="s">
        <v>199</v>
      </c>
      <c r="D562" s="84">
        <v>19805.86</v>
      </c>
    </row>
    <row r="563" spans="1:4" x14ac:dyDescent="0.25">
      <c r="A563" s="83">
        <v>605579</v>
      </c>
      <c r="B563" s="83" t="s">
        <v>19305</v>
      </c>
      <c r="C563" s="83" t="s">
        <v>199</v>
      </c>
      <c r="D563" s="84">
        <v>15615.64</v>
      </c>
    </row>
    <row r="564" spans="1:4" x14ac:dyDescent="0.25">
      <c r="A564" s="83">
        <v>605858</v>
      </c>
      <c r="B564" s="83" t="s">
        <v>19306</v>
      </c>
      <c r="C564" s="83" t="s">
        <v>199</v>
      </c>
      <c r="D564" s="84">
        <v>21744.39</v>
      </c>
    </row>
    <row r="565" spans="1:4" x14ac:dyDescent="0.25">
      <c r="A565" s="83">
        <v>605590</v>
      </c>
      <c r="B565" s="83" t="s">
        <v>19307</v>
      </c>
      <c r="C565" s="83" t="s">
        <v>199</v>
      </c>
      <c r="D565" s="84">
        <v>17554.18</v>
      </c>
    </row>
    <row r="566" spans="1:4" x14ac:dyDescent="0.25">
      <c r="A566" s="83">
        <v>605901</v>
      </c>
      <c r="B566" s="83" t="s">
        <v>19308</v>
      </c>
      <c r="C566" s="83" t="s">
        <v>199</v>
      </c>
      <c r="D566" s="84">
        <v>24983.56</v>
      </c>
    </row>
    <row r="567" spans="1:4" x14ac:dyDescent="0.25">
      <c r="A567" s="83">
        <v>605601</v>
      </c>
      <c r="B567" s="83" t="s">
        <v>19309</v>
      </c>
      <c r="C567" s="83" t="s">
        <v>199</v>
      </c>
      <c r="D567" s="84">
        <v>20793.349999999999</v>
      </c>
    </row>
    <row r="568" spans="1:4" x14ac:dyDescent="0.25">
      <c r="A568" s="83">
        <v>605747</v>
      </c>
      <c r="B568" s="83" t="s">
        <v>19310</v>
      </c>
      <c r="C568" s="83" t="s">
        <v>199</v>
      </c>
      <c r="D568" s="84">
        <v>18738.599999999999</v>
      </c>
    </row>
    <row r="569" spans="1:4" x14ac:dyDescent="0.25">
      <c r="A569" s="83">
        <v>605512</v>
      </c>
      <c r="B569" s="83" t="s">
        <v>19311</v>
      </c>
      <c r="C569" s="83" t="s">
        <v>199</v>
      </c>
      <c r="D569" s="84">
        <v>14939.48</v>
      </c>
    </row>
    <row r="570" spans="1:4" x14ac:dyDescent="0.25">
      <c r="A570" s="83">
        <v>605790</v>
      </c>
      <c r="B570" s="83" t="s">
        <v>19312</v>
      </c>
      <c r="C570" s="83" t="s">
        <v>199</v>
      </c>
      <c r="D570" s="84">
        <v>20677.14</v>
      </c>
    </row>
    <row r="571" spans="1:4" x14ac:dyDescent="0.25">
      <c r="A571" s="83">
        <v>605532</v>
      </c>
      <c r="B571" s="83" t="s">
        <v>19313</v>
      </c>
      <c r="C571" s="83" t="s">
        <v>199</v>
      </c>
      <c r="D571" s="84">
        <v>16878.02</v>
      </c>
    </row>
    <row r="572" spans="1:4" x14ac:dyDescent="0.25">
      <c r="A572" s="83">
        <v>605823</v>
      </c>
      <c r="B572" s="83" t="s">
        <v>19314</v>
      </c>
      <c r="C572" s="83" t="s">
        <v>199</v>
      </c>
      <c r="D572" s="84">
        <v>23916.31</v>
      </c>
    </row>
    <row r="573" spans="1:4" x14ac:dyDescent="0.25">
      <c r="A573" s="83">
        <v>605552</v>
      </c>
      <c r="B573" s="83" t="s">
        <v>19315</v>
      </c>
      <c r="C573" s="83" t="s">
        <v>199</v>
      </c>
      <c r="D573" s="84">
        <v>20117.189999999999</v>
      </c>
    </row>
    <row r="574" spans="1:4" x14ac:dyDescent="0.25">
      <c r="A574" s="83">
        <v>605844</v>
      </c>
      <c r="B574" s="83" t="s">
        <v>19316</v>
      </c>
      <c r="C574" s="83" t="s">
        <v>199</v>
      </c>
      <c r="D574" s="84">
        <v>21586.52</v>
      </c>
    </row>
    <row r="575" spans="1:4" x14ac:dyDescent="0.25">
      <c r="A575" s="83">
        <v>605580</v>
      </c>
      <c r="B575" s="83" t="s">
        <v>19317</v>
      </c>
      <c r="C575" s="83" t="s">
        <v>199</v>
      </c>
      <c r="D575" s="84">
        <v>17102.37</v>
      </c>
    </row>
    <row r="576" spans="1:4" x14ac:dyDescent="0.25">
      <c r="A576" s="83">
        <v>605887</v>
      </c>
      <c r="B576" s="83" t="s">
        <v>19318</v>
      </c>
      <c r="C576" s="83" t="s">
        <v>199</v>
      </c>
      <c r="D576" s="84">
        <v>23792.15</v>
      </c>
    </row>
    <row r="577" spans="1:4" x14ac:dyDescent="0.25">
      <c r="A577" s="83">
        <v>605591</v>
      </c>
      <c r="B577" s="83" t="s">
        <v>19319</v>
      </c>
      <c r="C577" s="83" t="s">
        <v>199</v>
      </c>
      <c r="D577" s="84">
        <v>19308</v>
      </c>
    </row>
    <row r="578" spans="1:4" x14ac:dyDescent="0.25">
      <c r="A578" s="83">
        <v>605902</v>
      </c>
      <c r="B578" s="83" t="s">
        <v>19320</v>
      </c>
      <c r="C578" s="83" t="s">
        <v>199</v>
      </c>
      <c r="D578" s="84">
        <v>27477.61</v>
      </c>
    </row>
    <row r="579" spans="1:4" x14ac:dyDescent="0.25">
      <c r="A579" s="83">
        <v>605602</v>
      </c>
      <c r="B579" s="83" t="s">
        <v>19321</v>
      </c>
      <c r="C579" s="83" t="s">
        <v>199</v>
      </c>
      <c r="D579" s="84">
        <v>22993.46</v>
      </c>
    </row>
    <row r="580" spans="1:4" x14ac:dyDescent="0.25">
      <c r="A580" s="83">
        <v>605748</v>
      </c>
      <c r="B580" s="83" t="s">
        <v>19322</v>
      </c>
      <c r="C580" s="83" t="s">
        <v>199</v>
      </c>
      <c r="D580" s="84">
        <v>20436.86</v>
      </c>
    </row>
    <row r="581" spans="1:4" x14ac:dyDescent="0.25">
      <c r="A581" s="83">
        <v>605513</v>
      </c>
      <c r="B581" s="83" t="s">
        <v>19323</v>
      </c>
      <c r="C581" s="83" t="s">
        <v>199</v>
      </c>
      <c r="D581" s="84">
        <v>16372.12</v>
      </c>
    </row>
    <row r="582" spans="1:4" x14ac:dyDescent="0.25">
      <c r="A582" s="83">
        <v>605804</v>
      </c>
      <c r="B582" s="83" t="s">
        <v>19324</v>
      </c>
      <c r="C582" s="83" t="s">
        <v>199</v>
      </c>
      <c r="D582" s="84">
        <v>22642.49</v>
      </c>
    </row>
    <row r="583" spans="1:4" x14ac:dyDescent="0.25">
      <c r="A583" s="83">
        <v>605533</v>
      </c>
      <c r="B583" s="83" t="s">
        <v>19325</v>
      </c>
      <c r="C583" s="83" t="s">
        <v>199</v>
      </c>
      <c r="D583" s="84">
        <v>18577.75</v>
      </c>
    </row>
    <row r="584" spans="1:4" x14ac:dyDescent="0.25">
      <c r="A584" s="83">
        <v>605824</v>
      </c>
      <c r="B584" s="83" t="s">
        <v>19326</v>
      </c>
      <c r="C584" s="83" t="s">
        <v>199</v>
      </c>
      <c r="D584" s="84">
        <v>26327.95</v>
      </c>
    </row>
    <row r="585" spans="1:4" x14ac:dyDescent="0.25">
      <c r="A585" s="83">
        <v>605553</v>
      </c>
      <c r="B585" s="83" t="s">
        <v>19327</v>
      </c>
      <c r="C585" s="83" t="s">
        <v>199</v>
      </c>
      <c r="D585" s="84">
        <v>22263.200000000001</v>
      </c>
    </row>
    <row r="586" spans="1:4" x14ac:dyDescent="0.25">
      <c r="A586" s="83">
        <v>605845</v>
      </c>
      <c r="B586" s="83" t="s">
        <v>19328</v>
      </c>
      <c r="C586" s="83" t="s">
        <v>199</v>
      </c>
      <c r="D586" s="84">
        <v>23401.13</v>
      </c>
    </row>
    <row r="587" spans="1:4" x14ac:dyDescent="0.25">
      <c r="A587" s="83">
        <v>605581</v>
      </c>
      <c r="B587" s="83" t="s">
        <v>19329</v>
      </c>
      <c r="C587" s="83" t="s">
        <v>199</v>
      </c>
      <c r="D587" s="84">
        <v>20496.88</v>
      </c>
    </row>
    <row r="588" spans="1:4" x14ac:dyDescent="0.25">
      <c r="A588" s="83">
        <v>605888</v>
      </c>
      <c r="B588" s="83" t="s">
        <v>19330</v>
      </c>
      <c r="C588" s="83" t="s">
        <v>199</v>
      </c>
      <c r="D588" s="84">
        <v>25891.07</v>
      </c>
    </row>
    <row r="589" spans="1:4" x14ac:dyDescent="0.25">
      <c r="A589" s="83">
        <v>605592</v>
      </c>
      <c r="B589" s="83" t="s">
        <v>19331</v>
      </c>
      <c r="C589" s="83" t="s">
        <v>199</v>
      </c>
      <c r="D589" s="84">
        <v>22986.82</v>
      </c>
    </row>
    <row r="590" spans="1:4" x14ac:dyDescent="0.25">
      <c r="A590" s="83">
        <v>605903</v>
      </c>
      <c r="B590" s="83" t="s">
        <v>19332</v>
      </c>
      <c r="C590" s="83" t="s">
        <v>199</v>
      </c>
      <c r="D590" s="84">
        <v>30051.61</v>
      </c>
    </row>
    <row r="591" spans="1:4" x14ac:dyDescent="0.25">
      <c r="A591" s="83">
        <v>605603</v>
      </c>
      <c r="B591" s="83" t="s">
        <v>19333</v>
      </c>
      <c r="C591" s="83" t="s">
        <v>199</v>
      </c>
      <c r="D591" s="84">
        <v>27147.360000000001</v>
      </c>
    </row>
    <row r="592" spans="1:4" x14ac:dyDescent="0.25">
      <c r="A592" s="83">
        <v>605771</v>
      </c>
      <c r="B592" s="83" t="s">
        <v>19334</v>
      </c>
      <c r="C592" s="83" t="s">
        <v>199</v>
      </c>
      <c r="D592" s="84">
        <v>22181.86</v>
      </c>
    </row>
    <row r="593" spans="1:4" x14ac:dyDescent="0.25">
      <c r="A593" s="83">
        <v>605514</v>
      </c>
      <c r="B593" s="83" t="s">
        <v>19335</v>
      </c>
      <c r="C593" s="83" t="s">
        <v>199</v>
      </c>
      <c r="D593" s="84">
        <v>19859.650000000001</v>
      </c>
    </row>
    <row r="594" spans="1:4" x14ac:dyDescent="0.25">
      <c r="A594" s="83">
        <v>605805</v>
      </c>
      <c r="B594" s="83" t="s">
        <v>19336</v>
      </c>
      <c r="C594" s="83" t="s">
        <v>199</v>
      </c>
      <c r="D594" s="84">
        <v>24671.81</v>
      </c>
    </row>
    <row r="595" spans="1:4" x14ac:dyDescent="0.25">
      <c r="A595" s="83">
        <v>605534</v>
      </c>
      <c r="B595" s="83" t="s">
        <v>19337</v>
      </c>
      <c r="C595" s="83" t="s">
        <v>199</v>
      </c>
      <c r="D595" s="84">
        <v>22349.599999999999</v>
      </c>
    </row>
    <row r="596" spans="1:4" x14ac:dyDescent="0.25">
      <c r="A596" s="83">
        <v>605825</v>
      </c>
      <c r="B596" s="83" t="s">
        <v>19338</v>
      </c>
      <c r="C596" s="83" t="s">
        <v>199</v>
      </c>
      <c r="D596" s="84">
        <v>28832.34</v>
      </c>
    </row>
    <row r="597" spans="1:4" x14ac:dyDescent="0.25">
      <c r="A597" s="83">
        <v>605554</v>
      </c>
      <c r="B597" s="83" t="s">
        <v>19339</v>
      </c>
      <c r="C597" s="83" t="s">
        <v>199</v>
      </c>
      <c r="D597" s="84">
        <v>26510.13</v>
      </c>
    </row>
    <row r="598" spans="1:4" x14ac:dyDescent="0.25">
      <c r="A598" s="83">
        <v>605772</v>
      </c>
      <c r="B598" s="83" t="s">
        <v>19340</v>
      </c>
      <c r="C598" s="83" t="s">
        <v>199</v>
      </c>
      <c r="D598" s="84">
        <v>25929.47</v>
      </c>
    </row>
    <row r="599" spans="1:4" x14ac:dyDescent="0.25">
      <c r="A599" s="83">
        <v>605515</v>
      </c>
      <c r="B599" s="83" t="s">
        <v>19341</v>
      </c>
      <c r="C599" s="83" t="s">
        <v>199</v>
      </c>
      <c r="D599" s="84">
        <v>21576.22</v>
      </c>
    </row>
    <row r="600" spans="1:4" x14ac:dyDescent="0.25">
      <c r="A600" s="83">
        <v>605806</v>
      </c>
      <c r="B600" s="83" t="s">
        <v>19342</v>
      </c>
      <c r="C600" s="83" t="s">
        <v>199</v>
      </c>
      <c r="D600" s="84">
        <v>28720.97</v>
      </c>
    </row>
    <row r="601" spans="1:4" x14ac:dyDescent="0.25">
      <c r="A601" s="83">
        <v>605535</v>
      </c>
      <c r="B601" s="83" t="s">
        <v>19343</v>
      </c>
      <c r="C601" s="83" t="s">
        <v>199</v>
      </c>
      <c r="D601" s="84">
        <v>24367.72</v>
      </c>
    </row>
    <row r="602" spans="1:4" x14ac:dyDescent="0.25">
      <c r="A602" s="83">
        <v>605826</v>
      </c>
      <c r="B602" s="83" t="s">
        <v>19344</v>
      </c>
      <c r="C602" s="83" t="s">
        <v>199</v>
      </c>
      <c r="D602" s="84">
        <v>33385.379999999997</v>
      </c>
    </row>
    <row r="603" spans="1:4" x14ac:dyDescent="0.25">
      <c r="A603" s="83">
        <v>605555</v>
      </c>
      <c r="B603" s="83" t="s">
        <v>19345</v>
      </c>
      <c r="C603" s="83" t="s">
        <v>199</v>
      </c>
      <c r="D603" s="84">
        <v>29032.12</v>
      </c>
    </row>
    <row r="604" spans="1:4" x14ac:dyDescent="0.25">
      <c r="A604" s="83">
        <v>605773</v>
      </c>
      <c r="B604" s="83" t="s">
        <v>19346</v>
      </c>
      <c r="C604" s="83" t="s">
        <v>199</v>
      </c>
      <c r="D604" s="84">
        <v>27491</v>
      </c>
    </row>
    <row r="605" spans="1:4" x14ac:dyDescent="0.25">
      <c r="A605" s="83">
        <v>605516</v>
      </c>
      <c r="B605" s="83" t="s">
        <v>19347</v>
      </c>
      <c r="C605" s="83" t="s">
        <v>199</v>
      </c>
      <c r="D605" s="84">
        <v>22848.16</v>
      </c>
    </row>
    <row r="606" spans="1:4" x14ac:dyDescent="0.25">
      <c r="A606" s="83">
        <v>605807</v>
      </c>
      <c r="B606" s="83" t="s">
        <v>19348</v>
      </c>
      <c r="C606" s="83" t="s">
        <v>199</v>
      </c>
      <c r="D606" s="84">
        <v>30601.27</v>
      </c>
    </row>
    <row r="607" spans="1:4" x14ac:dyDescent="0.25">
      <c r="A607" s="83">
        <v>605536</v>
      </c>
      <c r="B607" s="83" t="s">
        <v>19349</v>
      </c>
      <c r="C607" s="83" t="s">
        <v>199</v>
      </c>
      <c r="D607" s="84">
        <v>25958.44</v>
      </c>
    </row>
    <row r="608" spans="1:4" x14ac:dyDescent="0.25">
      <c r="A608" s="83">
        <v>605827</v>
      </c>
      <c r="B608" s="83" t="s">
        <v>19350</v>
      </c>
      <c r="C608" s="83" t="s">
        <v>199</v>
      </c>
      <c r="D608" s="84">
        <v>35798.339999999997</v>
      </c>
    </row>
    <row r="609" spans="1:4" x14ac:dyDescent="0.25">
      <c r="A609" s="83">
        <v>605556</v>
      </c>
      <c r="B609" s="83" t="s">
        <v>19351</v>
      </c>
      <c r="C609" s="83" t="s">
        <v>199</v>
      </c>
      <c r="D609" s="84">
        <v>31155.51</v>
      </c>
    </row>
    <row r="610" spans="1:4" x14ac:dyDescent="0.25">
      <c r="A610" s="83">
        <v>605774</v>
      </c>
      <c r="B610" s="83" t="s">
        <v>19352</v>
      </c>
      <c r="C610" s="83" t="s">
        <v>199</v>
      </c>
      <c r="D610" s="84">
        <v>29550.83</v>
      </c>
    </row>
    <row r="611" spans="1:4" x14ac:dyDescent="0.25">
      <c r="A611" s="83">
        <v>605517</v>
      </c>
      <c r="B611" s="83" t="s">
        <v>19353</v>
      </c>
      <c r="C611" s="83" t="s">
        <v>199</v>
      </c>
      <c r="D611" s="84">
        <v>24552.59</v>
      </c>
    </row>
    <row r="612" spans="1:4" x14ac:dyDescent="0.25">
      <c r="A612" s="83">
        <v>605808</v>
      </c>
      <c r="B612" s="83" t="s">
        <v>19354</v>
      </c>
      <c r="C612" s="83" t="s">
        <v>199</v>
      </c>
      <c r="D612" s="84">
        <v>32997.120000000003</v>
      </c>
    </row>
    <row r="613" spans="1:4" x14ac:dyDescent="0.25">
      <c r="A613" s="83">
        <v>605537</v>
      </c>
      <c r="B613" s="83" t="s">
        <v>19355</v>
      </c>
      <c r="C613" s="83" t="s">
        <v>199</v>
      </c>
      <c r="D613" s="84">
        <v>27998.89</v>
      </c>
    </row>
    <row r="614" spans="1:4" x14ac:dyDescent="0.25">
      <c r="A614" s="83">
        <v>605828</v>
      </c>
      <c r="B614" s="83" t="s">
        <v>19356</v>
      </c>
      <c r="C614" s="83" t="s">
        <v>199</v>
      </c>
      <c r="D614" s="84">
        <v>38755.65</v>
      </c>
    </row>
    <row r="615" spans="1:4" x14ac:dyDescent="0.25">
      <c r="A615" s="83">
        <v>605557</v>
      </c>
      <c r="B615" s="83" t="s">
        <v>19357</v>
      </c>
      <c r="C615" s="83" t="s">
        <v>199</v>
      </c>
      <c r="D615" s="84">
        <v>33757.410000000003</v>
      </c>
    </row>
    <row r="616" spans="1:4" x14ac:dyDescent="0.25">
      <c r="A616" s="83">
        <v>605775</v>
      </c>
      <c r="B616" s="83" t="s">
        <v>19358</v>
      </c>
      <c r="C616" s="83" t="s">
        <v>199</v>
      </c>
      <c r="D616" s="84">
        <v>31089.77</v>
      </c>
    </row>
    <row r="617" spans="1:4" x14ac:dyDescent="0.25">
      <c r="A617" s="83">
        <v>605518</v>
      </c>
      <c r="B617" s="83" t="s">
        <v>19359</v>
      </c>
      <c r="C617" s="83" t="s">
        <v>199</v>
      </c>
      <c r="D617" s="84">
        <v>25890.95</v>
      </c>
    </row>
    <row r="618" spans="1:4" x14ac:dyDescent="0.25">
      <c r="A618" s="83">
        <v>605809</v>
      </c>
      <c r="B618" s="83" t="s">
        <v>19360</v>
      </c>
      <c r="C618" s="83" t="s">
        <v>199</v>
      </c>
      <c r="D618" s="84">
        <v>34889.31</v>
      </c>
    </row>
    <row r="619" spans="1:4" x14ac:dyDescent="0.25">
      <c r="A619" s="83">
        <v>605538</v>
      </c>
      <c r="B619" s="83" t="s">
        <v>19361</v>
      </c>
      <c r="C619" s="83" t="s">
        <v>199</v>
      </c>
      <c r="D619" s="84">
        <v>29690.48</v>
      </c>
    </row>
    <row r="620" spans="1:4" x14ac:dyDescent="0.25">
      <c r="A620" s="83">
        <v>605829</v>
      </c>
      <c r="B620" s="83" t="s">
        <v>19362</v>
      </c>
      <c r="C620" s="83" t="s">
        <v>199</v>
      </c>
      <c r="D620" s="84">
        <v>41238.089999999997</v>
      </c>
    </row>
    <row r="621" spans="1:4" x14ac:dyDescent="0.25">
      <c r="A621" s="83">
        <v>605558</v>
      </c>
      <c r="B621" s="83" t="s">
        <v>19363</v>
      </c>
      <c r="C621" s="83" t="s">
        <v>199</v>
      </c>
      <c r="D621" s="84">
        <v>36039.26</v>
      </c>
    </row>
    <row r="622" spans="1:4" x14ac:dyDescent="0.25">
      <c r="A622" s="83">
        <v>605776</v>
      </c>
      <c r="B622" s="83" t="s">
        <v>19364</v>
      </c>
      <c r="C622" s="83" t="s">
        <v>199</v>
      </c>
      <c r="D622" s="84">
        <v>33139</v>
      </c>
    </row>
    <row r="623" spans="1:4" x14ac:dyDescent="0.25">
      <c r="A623" s="83">
        <v>605519</v>
      </c>
      <c r="B623" s="83" t="s">
        <v>19365</v>
      </c>
      <c r="C623" s="83" t="s">
        <v>199</v>
      </c>
      <c r="D623" s="84">
        <v>30803.119999999999</v>
      </c>
    </row>
    <row r="624" spans="1:4" x14ac:dyDescent="0.25">
      <c r="A624" s="83">
        <v>605810</v>
      </c>
      <c r="B624" s="83" t="s">
        <v>19366</v>
      </c>
      <c r="C624" s="83" t="s">
        <v>199</v>
      </c>
      <c r="D624" s="84">
        <v>37309.019999999997</v>
      </c>
    </row>
    <row r="625" spans="1:4" x14ac:dyDescent="0.25">
      <c r="A625" s="83">
        <v>605539</v>
      </c>
      <c r="B625" s="83" t="s">
        <v>19367</v>
      </c>
      <c r="C625" s="83" t="s">
        <v>199</v>
      </c>
      <c r="D625" s="84">
        <v>34973.14</v>
      </c>
    </row>
    <row r="626" spans="1:4" x14ac:dyDescent="0.25">
      <c r="A626" s="83">
        <v>605830</v>
      </c>
      <c r="B626" s="83" t="s">
        <v>19368</v>
      </c>
      <c r="C626" s="83" t="s">
        <v>199</v>
      </c>
      <c r="D626" s="84">
        <v>44276.84</v>
      </c>
    </row>
    <row r="627" spans="1:4" x14ac:dyDescent="0.25">
      <c r="A627" s="83">
        <v>605559</v>
      </c>
      <c r="B627" s="83" t="s">
        <v>19369</v>
      </c>
      <c r="C627" s="83" t="s">
        <v>199</v>
      </c>
      <c r="D627" s="84">
        <v>41940.949999999997</v>
      </c>
    </row>
    <row r="628" spans="1:4" x14ac:dyDescent="0.25">
      <c r="A628" s="83">
        <v>605777</v>
      </c>
      <c r="B628" s="83" t="s">
        <v>19370</v>
      </c>
      <c r="C628" s="83" t="s">
        <v>199</v>
      </c>
      <c r="D628" s="84">
        <v>35329.800000000003</v>
      </c>
    </row>
    <row r="629" spans="1:4" x14ac:dyDescent="0.25">
      <c r="A629" s="83">
        <v>605520</v>
      </c>
      <c r="B629" s="83" t="s">
        <v>19371</v>
      </c>
      <c r="C629" s="83" t="s">
        <v>199</v>
      </c>
      <c r="D629" s="84">
        <v>32841.94</v>
      </c>
    </row>
    <row r="630" spans="1:4" x14ac:dyDescent="0.25">
      <c r="A630" s="83">
        <v>605811</v>
      </c>
      <c r="B630" s="83" t="s">
        <v>19372</v>
      </c>
      <c r="C630" s="83" t="s">
        <v>199</v>
      </c>
      <c r="D630" s="84">
        <v>39887.519999999997</v>
      </c>
    </row>
    <row r="631" spans="1:4" x14ac:dyDescent="0.25">
      <c r="A631" s="83">
        <v>605540</v>
      </c>
      <c r="B631" s="83" t="s">
        <v>19373</v>
      </c>
      <c r="C631" s="83" t="s">
        <v>199</v>
      </c>
      <c r="D631" s="84">
        <v>37399.660000000003</v>
      </c>
    </row>
    <row r="632" spans="1:4" x14ac:dyDescent="0.25">
      <c r="A632" s="83">
        <v>605831</v>
      </c>
      <c r="B632" s="83" t="s">
        <v>19374</v>
      </c>
      <c r="C632" s="83" t="s">
        <v>199</v>
      </c>
      <c r="D632" s="84">
        <v>47503.17</v>
      </c>
    </row>
    <row r="633" spans="1:4" x14ac:dyDescent="0.25">
      <c r="A633" s="83">
        <v>605560</v>
      </c>
      <c r="B633" s="83" t="s">
        <v>19375</v>
      </c>
      <c r="C633" s="83" t="s">
        <v>199</v>
      </c>
      <c r="D633" s="84">
        <v>45015.32</v>
      </c>
    </row>
    <row r="634" spans="1:4" x14ac:dyDescent="0.25">
      <c r="A634" s="83">
        <v>605778</v>
      </c>
      <c r="B634" s="83" t="s">
        <v>19376</v>
      </c>
      <c r="C634" s="83" t="s">
        <v>199</v>
      </c>
      <c r="D634" s="84">
        <v>37436.910000000003</v>
      </c>
    </row>
    <row r="635" spans="1:4" x14ac:dyDescent="0.25">
      <c r="A635" s="83">
        <v>605521</v>
      </c>
      <c r="B635" s="83" t="s">
        <v>19377</v>
      </c>
      <c r="C635" s="83" t="s">
        <v>199</v>
      </c>
      <c r="D635" s="84">
        <v>34906.81</v>
      </c>
    </row>
    <row r="636" spans="1:4" x14ac:dyDescent="0.25">
      <c r="A636" s="83">
        <v>605812</v>
      </c>
      <c r="B636" s="83" t="s">
        <v>19378</v>
      </c>
      <c r="C636" s="83" t="s">
        <v>199</v>
      </c>
      <c r="D636" s="84">
        <v>42399.57</v>
      </c>
    </row>
    <row r="637" spans="1:4" x14ac:dyDescent="0.25">
      <c r="A637" s="83">
        <v>605541</v>
      </c>
      <c r="B637" s="83" t="s">
        <v>19379</v>
      </c>
      <c r="C637" s="83" t="s">
        <v>199</v>
      </c>
      <c r="D637" s="84">
        <v>39869.480000000003</v>
      </c>
    </row>
    <row r="638" spans="1:4" x14ac:dyDescent="0.25">
      <c r="A638" s="83">
        <v>605832</v>
      </c>
      <c r="B638" s="83" t="s">
        <v>19380</v>
      </c>
      <c r="C638" s="83" t="s">
        <v>199</v>
      </c>
      <c r="D638" s="84">
        <v>50691.839999999997</v>
      </c>
    </row>
    <row r="639" spans="1:4" x14ac:dyDescent="0.25">
      <c r="A639" s="83">
        <v>605561</v>
      </c>
      <c r="B639" s="83" t="s">
        <v>19381</v>
      </c>
      <c r="C639" s="83" t="s">
        <v>199</v>
      </c>
      <c r="D639" s="84">
        <v>48161.75</v>
      </c>
    </row>
    <row r="640" spans="1:4" x14ac:dyDescent="0.25">
      <c r="A640" s="83">
        <v>605779</v>
      </c>
      <c r="B640" s="83" t="s">
        <v>19382</v>
      </c>
      <c r="C640" s="83" t="s">
        <v>199</v>
      </c>
      <c r="D640" s="84">
        <v>41346.589999999997</v>
      </c>
    </row>
    <row r="641" spans="1:4" x14ac:dyDescent="0.25">
      <c r="A641" s="83">
        <v>605522</v>
      </c>
      <c r="B641" s="83" t="s">
        <v>19383</v>
      </c>
      <c r="C641" s="83" t="s">
        <v>199</v>
      </c>
      <c r="D641" s="84">
        <v>39556.870000000003</v>
      </c>
    </row>
    <row r="642" spans="1:4" x14ac:dyDescent="0.25">
      <c r="A642" s="83">
        <v>605813</v>
      </c>
      <c r="B642" s="83" t="s">
        <v>19384</v>
      </c>
      <c r="C642" s="83" t="s">
        <v>199</v>
      </c>
      <c r="D642" s="84">
        <v>46731.42</v>
      </c>
    </row>
    <row r="643" spans="1:4" x14ac:dyDescent="0.25">
      <c r="A643" s="83">
        <v>605542</v>
      </c>
      <c r="B643" s="83" t="s">
        <v>19385</v>
      </c>
      <c r="C643" s="83" t="s">
        <v>199</v>
      </c>
      <c r="D643" s="84">
        <v>44941.7</v>
      </c>
    </row>
    <row r="644" spans="1:4" x14ac:dyDescent="0.25">
      <c r="A644" s="83">
        <v>605833</v>
      </c>
      <c r="B644" s="83" t="s">
        <v>19386</v>
      </c>
      <c r="C644" s="83" t="s">
        <v>199</v>
      </c>
      <c r="D644" s="84">
        <v>55729.120000000003</v>
      </c>
    </row>
    <row r="645" spans="1:4" x14ac:dyDescent="0.25">
      <c r="A645" s="83">
        <v>605562</v>
      </c>
      <c r="B645" s="83" t="s">
        <v>19387</v>
      </c>
      <c r="C645" s="83" t="s">
        <v>199</v>
      </c>
      <c r="D645" s="84">
        <v>53939.39</v>
      </c>
    </row>
    <row r="646" spans="1:4" x14ac:dyDescent="0.25">
      <c r="A646" s="83">
        <v>605780</v>
      </c>
      <c r="B646" s="83" t="s">
        <v>19388</v>
      </c>
      <c r="C646" s="83" t="s">
        <v>199</v>
      </c>
      <c r="D646" s="84">
        <v>45886.17</v>
      </c>
    </row>
    <row r="647" spans="1:4" x14ac:dyDescent="0.25">
      <c r="A647" s="83">
        <v>605523</v>
      </c>
      <c r="B647" s="83" t="s">
        <v>19389</v>
      </c>
      <c r="C647" s="83" t="s">
        <v>199</v>
      </c>
      <c r="D647" s="84">
        <v>41886.269999999997</v>
      </c>
    </row>
    <row r="648" spans="1:4" x14ac:dyDescent="0.25">
      <c r="A648" s="83">
        <v>605814</v>
      </c>
      <c r="B648" s="83" t="s">
        <v>19390</v>
      </c>
      <c r="C648" s="83" t="s">
        <v>199</v>
      </c>
      <c r="D648" s="84">
        <v>51710.41</v>
      </c>
    </row>
    <row r="649" spans="1:4" x14ac:dyDescent="0.25">
      <c r="A649" s="83">
        <v>605543</v>
      </c>
      <c r="B649" s="83" t="s">
        <v>19391</v>
      </c>
      <c r="C649" s="83" t="s">
        <v>199</v>
      </c>
      <c r="D649" s="84">
        <v>47710.51</v>
      </c>
    </row>
    <row r="650" spans="1:4" x14ac:dyDescent="0.25">
      <c r="A650" s="83">
        <v>605834</v>
      </c>
      <c r="B650" s="83" t="s">
        <v>19392</v>
      </c>
      <c r="C650" s="83" t="s">
        <v>199</v>
      </c>
      <c r="D650" s="84">
        <v>61442.32</v>
      </c>
    </row>
    <row r="651" spans="1:4" x14ac:dyDescent="0.25">
      <c r="A651" s="83">
        <v>605563</v>
      </c>
      <c r="B651" s="83" t="s">
        <v>19393</v>
      </c>
      <c r="C651" s="83" t="s">
        <v>199</v>
      </c>
      <c r="D651" s="84">
        <v>57442.42</v>
      </c>
    </row>
    <row r="652" spans="1:4" x14ac:dyDescent="0.25">
      <c r="A652" s="83">
        <v>605606</v>
      </c>
      <c r="B652" s="83" t="s">
        <v>19394</v>
      </c>
      <c r="C652" s="83" t="s">
        <v>221</v>
      </c>
      <c r="D652" s="84">
        <v>11.74</v>
      </c>
    </row>
    <row r="653" spans="1:4" x14ac:dyDescent="0.25">
      <c r="A653" s="83">
        <v>705314</v>
      </c>
      <c r="B653" s="83" t="s">
        <v>19395</v>
      </c>
      <c r="C653" s="83" t="s">
        <v>245</v>
      </c>
      <c r="D653" s="84">
        <v>13785.34</v>
      </c>
    </row>
    <row r="654" spans="1:4" x14ac:dyDescent="0.25">
      <c r="A654" s="83">
        <v>705312</v>
      </c>
      <c r="B654" s="482" t="s">
        <v>19396</v>
      </c>
      <c r="C654" s="83" t="s">
        <v>245</v>
      </c>
      <c r="D654" s="84">
        <v>12618.74</v>
      </c>
    </row>
    <row r="655" spans="1:4" x14ac:dyDescent="0.25">
      <c r="A655" s="83">
        <v>705316</v>
      </c>
      <c r="B655" s="83" t="s">
        <v>19397</v>
      </c>
      <c r="C655" s="83" t="s">
        <v>245</v>
      </c>
      <c r="D655" s="84">
        <v>15160.93</v>
      </c>
    </row>
    <row r="656" spans="1:4" x14ac:dyDescent="0.25">
      <c r="A656" s="83">
        <v>705315</v>
      </c>
      <c r="B656" s="482" t="s">
        <v>19398</v>
      </c>
      <c r="C656" s="83" t="s">
        <v>245</v>
      </c>
      <c r="D656" s="84">
        <v>13899.44</v>
      </c>
    </row>
    <row r="657" spans="1:4" x14ac:dyDescent="0.25">
      <c r="A657" s="83">
        <v>705318</v>
      </c>
      <c r="B657" s="83" t="s">
        <v>19399</v>
      </c>
      <c r="C657" s="83" t="s">
        <v>245</v>
      </c>
      <c r="D657" s="84">
        <v>16067.91</v>
      </c>
    </row>
    <row r="658" spans="1:4" x14ac:dyDescent="0.25">
      <c r="A658" s="83">
        <v>705317</v>
      </c>
      <c r="B658" s="482" t="s">
        <v>19400</v>
      </c>
      <c r="C658" s="83" t="s">
        <v>245</v>
      </c>
      <c r="D658" s="84">
        <v>14646.26</v>
      </c>
    </row>
    <row r="659" spans="1:4" x14ac:dyDescent="0.25">
      <c r="A659" s="83">
        <v>705320</v>
      </c>
      <c r="B659" s="83" t="s">
        <v>19401</v>
      </c>
      <c r="C659" s="83" t="s">
        <v>245</v>
      </c>
      <c r="D659" s="84">
        <v>20248.91</v>
      </c>
    </row>
    <row r="660" spans="1:4" x14ac:dyDescent="0.25">
      <c r="A660" s="83">
        <v>705319</v>
      </c>
      <c r="B660" s="482" t="s">
        <v>19402</v>
      </c>
      <c r="C660" s="83" t="s">
        <v>245</v>
      </c>
      <c r="D660" s="84">
        <v>18508.849999999999</v>
      </c>
    </row>
    <row r="661" spans="1:4" x14ac:dyDescent="0.25">
      <c r="A661" s="83">
        <v>705322</v>
      </c>
      <c r="B661" s="83" t="s">
        <v>19403</v>
      </c>
      <c r="C661" s="83" t="s">
        <v>245</v>
      </c>
      <c r="D661" s="84">
        <v>21457.67</v>
      </c>
    </row>
    <row r="662" spans="1:4" x14ac:dyDescent="0.25">
      <c r="A662" s="83">
        <v>705321</v>
      </c>
      <c r="B662" s="482" t="s">
        <v>19404</v>
      </c>
      <c r="C662" s="83" t="s">
        <v>245</v>
      </c>
      <c r="D662" s="84">
        <v>19495.68</v>
      </c>
    </row>
    <row r="663" spans="1:4" x14ac:dyDescent="0.25">
      <c r="A663" s="83">
        <v>705324</v>
      </c>
      <c r="B663" s="83" t="s">
        <v>19405</v>
      </c>
      <c r="C663" s="83" t="s">
        <v>245</v>
      </c>
      <c r="D663" s="84">
        <v>23602.55</v>
      </c>
    </row>
    <row r="664" spans="1:4" x14ac:dyDescent="0.25">
      <c r="A664" s="83">
        <v>705323</v>
      </c>
      <c r="B664" s="482" t="s">
        <v>19406</v>
      </c>
      <c r="C664" s="83" t="s">
        <v>245</v>
      </c>
      <c r="D664" s="84">
        <v>21497.21</v>
      </c>
    </row>
    <row r="665" spans="1:4" x14ac:dyDescent="0.25">
      <c r="A665" s="83">
        <v>705326</v>
      </c>
      <c r="B665" s="83" t="s">
        <v>19407</v>
      </c>
      <c r="C665" s="83" t="s">
        <v>245</v>
      </c>
      <c r="D665" s="84">
        <v>25258.1</v>
      </c>
    </row>
    <row r="666" spans="1:4" x14ac:dyDescent="0.25">
      <c r="A666" s="83">
        <v>705325</v>
      </c>
      <c r="B666" s="482" t="s">
        <v>19408</v>
      </c>
      <c r="C666" s="83" t="s">
        <v>245</v>
      </c>
      <c r="D666" s="84">
        <v>22953.03</v>
      </c>
    </row>
    <row r="667" spans="1:4" x14ac:dyDescent="0.25">
      <c r="A667" s="83">
        <v>705328</v>
      </c>
      <c r="B667" s="83" t="s">
        <v>19409</v>
      </c>
      <c r="C667" s="83" t="s">
        <v>245</v>
      </c>
      <c r="D667" s="84">
        <v>32220.880000000001</v>
      </c>
    </row>
    <row r="668" spans="1:4" x14ac:dyDescent="0.25">
      <c r="A668" s="83">
        <v>705327</v>
      </c>
      <c r="B668" s="482" t="s">
        <v>19410</v>
      </c>
      <c r="C668" s="83" t="s">
        <v>245</v>
      </c>
      <c r="D668" s="84">
        <v>29361.21</v>
      </c>
    </row>
    <row r="669" spans="1:4" x14ac:dyDescent="0.25">
      <c r="A669" s="83">
        <v>705330</v>
      </c>
      <c r="B669" s="83" t="s">
        <v>19411</v>
      </c>
      <c r="C669" s="83" t="s">
        <v>245</v>
      </c>
      <c r="D669" s="84">
        <v>30066.54</v>
      </c>
    </row>
    <row r="670" spans="1:4" x14ac:dyDescent="0.25">
      <c r="A670" s="83">
        <v>705329</v>
      </c>
      <c r="B670" s="482" t="s">
        <v>19412</v>
      </c>
      <c r="C670" s="83" t="s">
        <v>245</v>
      </c>
      <c r="D670" s="84">
        <v>27213.61</v>
      </c>
    </row>
    <row r="671" spans="1:4" x14ac:dyDescent="0.25">
      <c r="A671" s="83">
        <v>705332</v>
      </c>
      <c r="B671" s="83" t="s">
        <v>19413</v>
      </c>
      <c r="C671" s="83" t="s">
        <v>245</v>
      </c>
      <c r="D671" s="84">
        <v>32668.83</v>
      </c>
    </row>
    <row r="672" spans="1:4" x14ac:dyDescent="0.25">
      <c r="A672" s="83">
        <v>705331</v>
      </c>
      <c r="B672" s="482" t="s">
        <v>19414</v>
      </c>
      <c r="C672" s="83" t="s">
        <v>245</v>
      </c>
      <c r="D672" s="84">
        <v>29751.57</v>
      </c>
    </row>
    <row r="673" spans="1:4" x14ac:dyDescent="0.25">
      <c r="A673" s="83">
        <v>705334</v>
      </c>
      <c r="B673" s="83" t="s">
        <v>19415</v>
      </c>
      <c r="C673" s="83" t="s">
        <v>245</v>
      </c>
      <c r="D673" s="84">
        <v>35108.06</v>
      </c>
    </row>
    <row r="674" spans="1:4" x14ac:dyDescent="0.25">
      <c r="A674" s="83">
        <v>705333</v>
      </c>
      <c r="B674" s="482" t="s">
        <v>19416</v>
      </c>
      <c r="C674" s="83" t="s">
        <v>245</v>
      </c>
      <c r="D674" s="84">
        <v>32217.4</v>
      </c>
    </row>
    <row r="675" spans="1:4" x14ac:dyDescent="0.25">
      <c r="A675" s="83">
        <v>705336</v>
      </c>
      <c r="B675" s="83" t="s">
        <v>19417</v>
      </c>
      <c r="C675" s="83" t="s">
        <v>245</v>
      </c>
      <c r="D675" s="84">
        <v>47073.5</v>
      </c>
    </row>
    <row r="676" spans="1:4" x14ac:dyDescent="0.25">
      <c r="A676" s="83">
        <v>705335</v>
      </c>
      <c r="B676" s="482" t="s">
        <v>19418</v>
      </c>
      <c r="C676" s="83" t="s">
        <v>245</v>
      </c>
      <c r="D676" s="84">
        <v>43045.31</v>
      </c>
    </row>
    <row r="677" spans="1:4" x14ac:dyDescent="0.25">
      <c r="A677" s="83">
        <v>705338</v>
      </c>
      <c r="B677" s="83" t="s">
        <v>19419</v>
      </c>
      <c r="C677" s="83" t="s">
        <v>245</v>
      </c>
      <c r="D677" s="84">
        <v>43803.360000000001</v>
      </c>
    </row>
    <row r="678" spans="1:4" x14ac:dyDescent="0.25">
      <c r="A678" s="83">
        <v>705337</v>
      </c>
      <c r="B678" s="482" t="s">
        <v>19420</v>
      </c>
      <c r="C678" s="83" t="s">
        <v>245</v>
      </c>
      <c r="D678" s="84">
        <v>39647.839999999997</v>
      </c>
    </row>
    <row r="679" spans="1:4" x14ac:dyDescent="0.25">
      <c r="A679" s="83">
        <v>705340</v>
      </c>
      <c r="B679" s="83" t="s">
        <v>19421</v>
      </c>
      <c r="C679" s="83" t="s">
        <v>245</v>
      </c>
      <c r="D679" s="84">
        <v>47471.28</v>
      </c>
    </row>
    <row r="680" spans="1:4" x14ac:dyDescent="0.25">
      <c r="A680" s="83">
        <v>705339</v>
      </c>
      <c r="B680" s="482" t="s">
        <v>19422</v>
      </c>
      <c r="C680" s="83" t="s">
        <v>245</v>
      </c>
      <c r="D680" s="84">
        <v>43261.09</v>
      </c>
    </row>
    <row r="681" spans="1:4" x14ac:dyDescent="0.25">
      <c r="A681" s="83">
        <v>705342</v>
      </c>
      <c r="B681" s="83" t="s">
        <v>19423</v>
      </c>
      <c r="C681" s="83" t="s">
        <v>245</v>
      </c>
      <c r="D681" s="84">
        <v>54024.22</v>
      </c>
    </row>
    <row r="682" spans="1:4" x14ac:dyDescent="0.25">
      <c r="A682" s="83">
        <v>705341</v>
      </c>
      <c r="B682" s="482" t="s">
        <v>19424</v>
      </c>
      <c r="C682" s="83" t="s">
        <v>245</v>
      </c>
      <c r="D682" s="84">
        <v>49342.12</v>
      </c>
    </row>
    <row r="683" spans="1:4" x14ac:dyDescent="0.25">
      <c r="A683" s="83">
        <v>705344</v>
      </c>
      <c r="B683" s="83" t="s">
        <v>19425</v>
      </c>
      <c r="C683" s="83" t="s">
        <v>245</v>
      </c>
      <c r="D683" s="84">
        <v>68774.2</v>
      </c>
    </row>
    <row r="684" spans="1:4" x14ac:dyDescent="0.25">
      <c r="A684" s="83">
        <v>705343</v>
      </c>
      <c r="B684" s="482" t="s">
        <v>19426</v>
      </c>
      <c r="C684" s="83" t="s">
        <v>245</v>
      </c>
      <c r="D684" s="84">
        <v>63037.45</v>
      </c>
    </row>
    <row r="685" spans="1:4" x14ac:dyDescent="0.25">
      <c r="A685" s="83">
        <v>705225</v>
      </c>
      <c r="B685" s="83" t="s">
        <v>19427</v>
      </c>
      <c r="C685" s="83" t="s">
        <v>245</v>
      </c>
      <c r="D685" s="84">
        <v>11670.97</v>
      </c>
    </row>
    <row r="686" spans="1:4" x14ac:dyDescent="0.25">
      <c r="A686" s="83">
        <v>705224</v>
      </c>
      <c r="B686" s="482" t="s">
        <v>19428</v>
      </c>
      <c r="C686" s="83" t="s">
        <v>245</v>
      </c>
      <c r="D686" s="84">
        <v>10599.68</v>
      </c>
    </row>
    <row r="687" spans="1:4" x14ac:dyDescent="0.25">
      <c r="A687" s="83">
        <v>705227</v>
      </c>
      <c r="B687" s="83" t="s">
        <v>19429</v>
      </c>
      <c r="C687" s="83" t="s">
        <v>245</v>
      </c>
      <c r="D687" s="84">
        <v>12188.69</v>
      </c>
    </row>
    <row r="688" spans="1:4" x14ac:dyDescent="0.25">
      <c r="A688" s="83">
        <v>705226</v>
      </c>
      <c r="B688" s="482" t="s">
        <v>19430</v>
      </c>
      <c r="C688" s="83" t="s">
        <v>245</v>
      </c>
      <c r="D688" s="84">
        <v>11202.79</v>
      </c>
    </row>
    <row r="689" spans="1:4" x14ac:dyDescent="0.25">
      <c r="A689" s="83">
        <v>705229</v>
      </c>
      <c r="B689" s="83" t="s">
        <v>19431</v>
      </c>
      <c r="C689" s="83" t="s">
        <v>245</v>
      </c>
      <c r="D689" s="84">
        <v>13081.08</v>
      </c>
    </row>
    <row r="690" spans="1:4" x14ac:dyDescent="0.25">
      <c r="A690" s="83">
        <v>705228</v>
      </c>
      <c r="B690" s="482" t="s">
        <v>19432</v>
      </c>
      <c r="C690" s="83" t="s">
        <v>245</v>
      </c>
      <c r="D690" s="84">
        <v>11943.43</v>
      </c>
    </row>
    <row r="691" spans="1:4" x14ac:dyDescent="0.25">
      <c r="A691" s="83">
        <v>705231</v>
      </c>
      <c r="B691" s="83" t="s">
        <v>19433</v>
      </c>
      <c r="C691" s="83" t="s">
        <v>245</v>
      </c>
      <c r="D691" s="84">
        <v>16414.93</v>
      </c>
    </row>
    <row r="692" spans="1:4" x14ac:dyDescent="0.25">
      <c r="A692" s="83">
        <v>705230</v>
      </c>
      <c r="B692" s="482" t="s">
        <v>19434</v>
      </c>
      <c r="C692" s="83" t="s">
        <v>245</v>
      </c>
      <c r="D692" s="84">
        <v>15082.22</v>
      </c>
    </row>
    <row r="693" spans="1:4" x14ac:dyDescent="0.25">
      <c r="A693" s="83">
        <v>705233</v>
      </c>
      <c r="B693" s="83" t="s">
        <v>19435</v>
      </c>
      <c r="C693" s="83" t="s">
        <v>245</v>
      </c>
      <c r="D693" s="84">
        <v>18359.21</v>
      </c>
    </row>
    <row r="694" spans="1:4" x14ac:dyDescent="0.25">
      <c r="A694" s="83">
        <v>705232</v>
      </c>
      <c r="B694" s="482" t="s">
        <v>19436</v>
      </c>
      <c r="C694" s="83" t="s">
        <v>245</v>
      </c>
      <c r="D694" s="84">
        <v>16654.22</v>
      </c>
    </row>
    <row r="695" spans="1:4" x14ac:dyDescent="0.25">
      <c r="A695" s="83">
        <v>705235</v>
      </c>
      <c r="B695" s="83" t="s">
        <v>19437</v>
      </c>
      <c r="C695" s="83" t="s">
        <v>245</v>
      </c>
      <c r="D695" s="84">
        <v>19057.62</v>
      </c>
    </row>
    <row r="696" spans="1:4" x14ac:dyDescent="0.25">
      <c r="A696" s="83">
        <v>705234</v>
      </c>
      <c r="B696" s="482" t="s">
        <v>19438</v>
      </c>
      <c r="C696" s="83" t="s">
        <v>245</v>
      </c>
      <c r="D696" s="84">
        <v>17461.34</v>
      </c>
    </row>
    <row r="697" spans="1:4" x14ac:dyDescent="0.25">
      <c r="A697" s="83">
        <v>705237</v>
      </c>
      <c r="B697" s="83" t="s">
        <v>19439</v>
      </c>
      <c r="C697" s="83" t="s">
        <v>245</v>
      </c>
      <c r="D697" s="84">
        <v>20535.7</v>
      </c>
    </row>
    <row r="698" spans="1:4" x14ac:dyDescent="0.25">
      <c r="A698" s="83">
        <v>705236</v>
      </c>
      <c r="B698" s="482" t="s">
        <v>19440</v>
      </c>
      <c r="C698" s="83" t="s">
        <v>245</v>
      </c>
      <c r="D698" s="84">
        <v>18744.5</v>
      </c>
    </row>
    <row r="699" spans="1:4" x14ac:dyDescent="0.25">
      <c r="A699" s="83">
        <v>705239</v>
      </c>
      <c r="B699" s="83" t="s">
        <v>19441</v>
      </c>
      <c r="C699" s="83" t="s">
        <v>245</v>
      </c>
      <c r="D699" s="84">
        <v>26359.49</v>
      </c>
    </row>
    <row r="700" spans="1:4" x14ac:dyDescent="0.25">
      <c r="A700" s="83">
        <v>705238</v>
      </c>
      <c r="B700" s="482" t="s">
        <v>19442</v>
      </c>
      <c r="C700" s="83" t="s">
        <v>245</v>
      </c>
      <c r="D700" s="84">
        <v>24119.89</v>
      </c>
    </row>
    <row r="701" spans="1:4" x14ac:dyDescent="0.25">
      <c r="A701" s="83">
        <v>705241</v>
      </c>
      <c r="B701" s="83" t="s">
        <v>19443</v>
      </c>
      <c r="C701" s="83" t="s">
        <v>245</v>
      </c>
      <c r="D701" s="84">
        <v>24887.67</v>
      </c>
    </row>
    <row r="702" spans="1:4" x14ac:dyDescent="0.25">
      <c r="A702" s="83">
        <v>705240</v>
      </c>
      <c r="B702" s="482" t="s">
        <v>19444</v>
      </c>
      <c r="C702" s="83" t="s">
        <v>245</v>
      </c>
      <c r="D702" s="84">
        <v>22542.77</v>
      </c>
    </row>
    <row r="703" spans="1:4" x14ac:dyDescent="0.25">
      <c r="A703" s="83">
        <v>705243</v>
      </c>
      <c r="B703" s="83" t="s">
        <v>19445</v>
      </c>
      <c r="C703" s="83" t="s">
        <v>245</v>
      </c>
      <c r="D703" s="84">
        <v>26596.5</v>
      </c>
    </row>
    <row r="704" spans="1:4" x14ac:dyDescent="0.25">
      <c r="A704" s="83">
        <v>705242</v>
      </c>
      <c r="B704" s="482" t="s">
        <v>19446</v>
      </c>
      <c r="C704" s="83" t="s">
        <v>245</v>
      </c>
      <c r="D704" s="84">
        <v>24240.799999999999</v>
      </c>
    </row>
    <row r="705" spans="1:4" x14ac:dyDescent="0.25">
      <c r="A705" s="83">
        <v>705245</v>
      </c>
      <c r="B705" s="83" t="s">
        <v>19447</v>
      </c>
      <c r="C705" s="83" t="s">
        <v>245</v>
      </c>
      <c r="D705" s="84">
        <v>29582.85</v>
      </c>
    </row>
    <row r="706" spans="1:4" x14ac:dyDescent="0.25">
      <c r="A706" s="83">
        <v>705244</v>
      </c>
      <c r="B706" s="482" t="s">
        <v>19448</v>
      </c>
      <c r="C706" s="83" t="s">
        <v>245</v>
      </c>
      <c r="D706" s="84">
        <v>27068.73</v>
      </c>
    </row>
    <row r="707" spans="1:4" x14ac:dyDescent="0.25">
      <c r="A707" s="83">
        <v>705247</v>
      </c>
      <c r="B707" s="83" t="s">
        <v>19449</v>
      </c>
      <c r="C707" s="83" t="s">
        <v>245</v>
      </c>
      <c r="D707" s="84">
        <v>37739.25</v>
      </c>
    </row>
    <row r="708" spans="1:4" x14ac:dyDescent="0.25">
      <c r="A708" s="83">
        <v>705246</v>
      </c>
      <c r="B708" s="482" t="s">
        <v>19450</v>
      </c>
      <c r="C708" s="83" t="s">
        <v>245</v>
      </c>
      <c r="D708" s="84">
        <v>34658.29</v>
      </c>
    </row>
    <row r="709" spans="1:4" x14ac:dyDescent="0.25">
      <c r="A709" s="83">
        <v>705249</v>
      </c>
      <c r="B709" s="83" t="s">
        <v>19451</v>
      </c>
      <c r="C709" s="83" t="s">
        <v>245</v>
      </c>
      <c r="D709" s="84">
        <v>35582.33</v>
      </c>
    </row>
    <row r="710" spans="1:4" x14ac:dyDescent="0.25">
      <c r="A710" s="83">
        <v>705248</v>
      </c>
      <c r="B710" s="482" t="s">
        <v>19452</v>
      </c>
      <c r="C710" s="83" t="s">
        <v>245</v>
      </c>
      <c r="D710" s="84">
        <v>32183.72</v>
      </c>
    </row>
    <row r="711" spans="1:4" x14ac:dyDescent="0.25">
      <c r="A711" s="83">
        <v>705251</v>
      </c>
      <c r="B711" s="83" t="s">
        <v>19453</v>
      </c>
      <c r="C711" s="83" t="s">
        <v>245</v>
      </c>
      <c r="D711" s="84">
        <v>37958.69</v>
      </c>
    </row>
    <row r="712" spans="1:4" x14ac:dyDescent="0.25">
      <c r="A712" s="83">
        <v>705250</v>
      </c>
      <c r="B712" s="482" t="s">
        <v>19454</v>
      </c>
      <c r="C712" s="83" t="s">
        <v>245</v>
      </c>
      <c r="D712" s="84">
        <v>34542.730000000003</v>
      </c>
    </row>
    <row r="713" spans="1:4" x14ac:dyDescent="0.25">
      <c r="A713" s="83">
        <v>705253</v>
      </c>
      <c r="B713" s="83" t="s">
        <v>19455</v>
      </c>
      <c r="C713" s="83" t="s">
        <v>245</v>
      </c>
      <c r="D713" s="84">
        <v>41514.239999999998</v>
      </c>
    </row>
    <row r="714" spans="1:4" x14ac:dyDescent="0.25">
      <c r="A714" s="83">
        <v>705252</v>
      </c>
      <c r="B714" s="482" t="s">
        <v>19456</v>
      </c>
      <c r="C714" s="83" t="s">
        <v>245</v>
      </c>
      <c r="D714" s="84">
        <v>37798.410000000003</v>
      </c>
    </row>
    <row r="715" spans="1:4" x14ac:dyDescent="0.25">
      <c r="A715" s="83">
        <v>705255</v>
      </c>
      <c r="B715" s="83" t="s">
        <v>19457</v>
      </c>
      <c r="C715" s="83" t="s">
        <v>245</v>
      </c>
      <c r="D715" s="84">
        <v>52887.21</v>
      </c>
    </row>
    <row r="716" spans="1:4" x14ac:dyDescent="0.25">
      <c r="A716" s="83">
        <v>705254</v>
      </c>
      <c r="B716" s="482" t="s">
        <v>19458</v>
      </c>
      <c r="C716" s="83" t="s">
        <v>245</v>
      </c>
      <c r="D716" s="84">
        <v>48391.89</v>
      </c>
    </row>
    <row r="717" spans="1:4" x14ac:dyDescent="0.25">
      <c r="A717" s="83">
        <v>705403</v>
      </c>
      <c r="B717" s="83" t="s">
        <v>19459</v>
      </c>
      <c r="C717" s="83" t="s">
        <v>245</v>
      </c>
      <c r="D717" s="84">
        <v>17285.63</v>
      </c>
    </row>
    <row r="718" spans="1:4" x14ac:dyDescent="0.25">
      <c r="A718" s="83">
        <v>705402</v>
      </c>
      <c r="B718" s="482" t="s">
        <v>19460</v>
      </c>
      <c r="C718" s="83" t="s">
        <v>245</v>
      </c>
      <c r="D718" s="84">
        <v>15723.07</v>
      </c>
    </row>
    <row r="719" spans="1:4" x14ac:dyDescent="0.25">
      <c r="A719" s="83">
        <v>705405</v>
      </c>
      <c r="B719" s="83" t="s">
        <v>19461</v>
      </c>
      <c r="C719" s="83" t="s">
        <v>245</v>
      </c>
      <c r="D719" s="84">
        <v>18780.82</v>
      </c>
    </row>
    <row r="720" spans="1:4" x14ac:dyDescent="0.25">
      <c r="A720" s="83">
        <v>705404</v>
      </c>
      <c r="B720" s="482" t="s">
        <v>19462</v>
      </c>
      <c r="C720" s="83" t="s">
        <v>245</v>
      </c>
      <c r="D720" s="84">
        <v>17194.560000000001</v>
      </c>
    </row>
    <row r="721" spans="1:4" x14ac:dyDescent="0.25">
      <c r="A721" s="83">
        <v>705407</v>
      </c>
      <c r="B721" s="83" t="s">
        <v>19463</v>
      </c>
      <c r="C721" s="83" t="s">
        <v>245</v>
      </c>
      <c r="D721" s="84">
        <v>19490.93</v>
      </c>
    </row>
    <row r="722" spans="1:4" x14ac:dyDescent="0.25">
      <c r="A722" s="83">
        <v>705406</v>
      </c>
      <c r="B722" s="482" t="s">
        <v>19464</v>
      </c>
      <c r="C722" s="83" t="s">
        <v>245</v>
      </c>
      <c r="D722" s="84">
        <v>17724.23</v>
      </c>
    </row>
    <row r="723" spans="1:4" x14ac:dyDescent="0.25">
      <c r="A723" s="83">
        <v>705409</v>
      </c>
      <c r="B723" s="83" t="s">
        <v>19465</v>
      </c>
      <c r="C723" s="83" t="s">
        <v>245</v>
      </c>
      <c r="D723" s="84">
        <v>24658.46</v>
      </c>
    </row>
    <row r="724" spans="1:4" x14ac:dyDescent="0.25">
      <c r="A724" s="83">
        <v>705408</v>
      </c>
      <c r="B724" s="482" t="s">
        <v>19466</v>
      </c>
      <c r="C724" s="83" t="s">
        <v>245</v>
      </c>
      <c r="D724" s="84">
        <v>22482</v>
      </c>
    </row>
    <row r="725" spans="1:4" x14ac:dyDescent="0.25">
      <c r="A725" s="83">
        <v>705411</v>
      </c>
      <c r="B725" s="83" t="s">
        <v>19467</v>
      </c>
      <c r="C725" s="83" t="s">
        <v>245</v>
      </c>
      <c r="D725" s="84">
        <v>26354.26</v>
      </c>
    </row>
    <row r="726" spans="1:4" x14ac:dyDescent="0.25">
      <c r="A726" s="83">
        <v>705410</v>
      </c>
      <c r="B726" s="482" t="s">
        <v>19468</v>
      </c>
      <c r="C726" s="83" t="s">
        <v>245</v>
      </c>
      <c r="D726" s="84">
        <v>23834.54</v>
      </c>
    </row>
    <row r="727" spans="1:4" x14ac:dyDescent="0.25">
      <c r="A727" s="83">
        <v>705413</v>
      </c>
      <c r="B727" s="83" t="s">
        <v>19469</v>
      </c>
      <c r="C727" s="83" t="s">
        <v>245</v>
      </c>
      <c r="D727" s="84">
        <v>28474.31</v>
      </c>
    </row>
    <row r="728" spans="1:4" x14ac:dyDescent="0.25">
      <c r="A728" s="83">
        <v>705412</v>
      </c>
      <c r="B728" s="482" t="s">
        <v>19470</v>
      </c>
      <c r="C728" s="83" t="s">
        <v>245</v>
      </c>
      <c r="D728" s="84">
        <v>25943.06</v>
      </c>
    </row>
    <row r="729" spans="1:4" x14ac:dyDescent="0.25">
      <c r="A729" s="83">
        <v>705415</v>
      </c>
      <c r="B729" s="83" t="s">
        <v>19471</v>
      </c>
      <c r="C729" s="83" t="s">
        <v>245</v>
      </c>
      <c r="D729" s="84">
        <v>31284.77</v>
      </c>
    </row>
    <row r="730" spans="1:4" x14ac:dyDescent="0.25">
      <c r="A730" s="83">
        <v>705414</v>
      </c>
      <c r="B730" s="482" t="s">
        <v>19472</v>
      </c>
      <c r="C730" s="83" t="s">
        <v>245</v>
      </c>
      <c r="D730" s="84">
        <v>28432.91</v>
      </c>
    </row>
    <row r="731" spans="1:4" x14ac:dyDescent="0.25">
      <c r="A731" s="83">
        <v>705417</v>
      </c>
      <c r="B731" s="83" t="s">
        <v>19473</v>
      </c>
      <c r="C731" s="83" t="s">
        <v>245</v>
      </c>
      <c r="D731" s="84">
        <v>39826.15</v>
      </c>
    </row>
    <row r="732" spans="1:4" x14ac:dyDescent="0.25">
      <c r="A732" s="83">
        <v>705416</v>
      </c>
      <c r="B732" s="482" t="s">
        <v>19474</v>
      </c>
      <c r="C732" s="83" t="s">
        <v>245</v>
      </c>
      <c r="D732" s="84">
        <v>36315.199999999997</v>
      </c>
    </row>
    <row r="733" spans="1:4" x14ac:dyDescent="0.25">
      <c r="A733" s="83">
        <v>705419</v>
      </c>
      <c r="B733" s="83" t="s">
        <v>19475</v>
      </c>
      <c r="C733" s="83" t="s">
        <v>245</v>
      </c>
      <c r="D733" s="84">
        <v>37590.089999999997</v>
      </c>
    </row>
    <row r="734" spans="1:4" x14ac:dyDescent="0.25">
      <c r="A734" s="83">
        <v>705418</v>
      </c>
      <c r="B734" s="482" t="s">
        <v>19476</v>
      </c>
      <c r="C734" s="83" t="s">
        <v>245</v>
      </c>
      <c r="D734" s="84">
        <v>34066.79</v>
      </c>
    </row>
    <row r="735" spans="1:4" x14ac:dyDescent="0.25">
      <c r="A735" s="83">
        <v>705421</v>
      </c>
      <c r="B735" s="83" t="s">
        <v>19477</v>
      </c>
      <c r="C735" s="83" t="s">
        <v>245</v>
      </c>
      <c r="D735" s="84">
        <v>40617.660000000003</v>
      </c>
    </row>
    <row r="736" spans="1:4" x14ac:dyDescent="0.25">
      <c r="A736" s="83">
        <v>705420</v>
      </c>
      <c r="B736" s="482" t="s">
        <v>19478</v>
      </c>
      <c r="C736" s="83" t="s">
        <v>245</v>
      </c>
      <c r="D736" s="84">
        <v>37065.32</v>
      </c>
    </row>
    <row r="737" spans="1:4" x14ac:dyDescent="0.25">
      <c r="A737" s="83">
        <v>705423</v>
      </c>
      <c r="B737" s="83" t="s">
        <v>19479</v>
      </c>
      <c r="C737" s="83" t="s">
        <v>245</v>
      </c>
      <c r="D737" s="84">
        <v>46363.58</v>
      </c>
    </row>
    <row r="738" spans="1:4" x14ac:dyDescent="0.25">
      <c r="A738" s="83">
        <v>705422</v>
      </c>
      <c r="B738" s="482" t="s">
        <v>19480</v>
      </c>
      <c r="C738" s="83" t="s">
        <v>245</v>
      </c>
      <c r="D738" s="84">
        <v>42389.02</v>
      </c>
    </row>
    <row r="739" spans="1:4" x14ac:dyDescent="0.25">
      <c r="A739" s="83">
        <v>705425</v>
      </c>
      <c r="B739" s="83" t="s">
        <v>19481</v>
      </c>
      <c r="C739" s="83" t="s">
        <v>245</v>
      </c>
      <c r="D739" s="84">
        <v>58966.27</v>
      </c>
    </row>
    <row r="740" spans="1:4" x14ac:dyDescent="0.25">
      <c r="A740" s="83">
        <v>705424</v>
      </c>
      <c r="B740" s="482" t="s">
        <v>19482</v>
      </c>
      <c r="C740" s="83" t="s">
        <v>245</v>
      </c>
      <c r="D740" s="84">
        <v>54088.73</v>
      </c>
    </row>
    <row r="741" spans="1:4" x14ac:dyDescent="0.25">
      <c r="A741" s="83">
        <v>705427</v>
      </c>
      <c r="B741" s="83" t="s">
        <v>19483</v>
      </c>
      <c r="C741" s="83" t="s">
        <v>245</v>
      </c>
      <c r="D741" s="84">
        <v>53373.43</v>
      </c>
    </row>
    <row r="742" spans="1:4" x14ac:dyDescent="0.25">
      <c r="A742" s="83">
        <v>705426</v>
      </c>
      <c r="B742" s="482" t="s">
        <v>19484</v>
      </c>
      <c r="C742" s="83" t="s">
        <v>245</v>
      </c>
      <c r="D742" s="84">
        <v>48278.82</v>
      </c>
    </row>
    <row r="743" spans="1:4" x14ac:dyDescent="0.25">
      <c r="A743" s="83">
        <v>705429</v>
      </c>
      <c r="B743" s="83" t="s">
        <v>19485</v>
      </c>
      <c r="C743" s="83" t="s">
        <v>245</v>
      </c>
      <c r="D743" s="84">
        <v>55311.94</v>
      </c>
    </row>
    <row r="744" spans="1:4" x14ac:dyDescent="0.25">
      <c r="A744" s="83">
        <v>705428</v>
      </c>
      <c r="B744" s="482" t="s">
        <v>19486</v>
      </c>
      <c r="C744" s="83" t="s">
        <v>245</v>
      </c>
      <c r="D744" s="84">
        <v>50282.52</v>
      </c>
    </row>
    <row r="745" spans="1:4" x14ac:dyDescent="0.25">
      <c r="A745" s="83">
        <v>705431</v>
      </c>
      <c r="B745" s="83" t="s">
        <v>19487</v>
      </c>
      <c r="C745" s="83" t="s">
        <v>245</v>
      </c>
      <c r="D745" s="84">
        <v>67283.39</v>
      </c>
    </row>
    <row r="746" spans="1:4" x14ac:dyDescent="0.25">
      <c r="A746" s="83">
        <v>705430</v>
      </c>
      <c r="B746" s="482" t="s">
        <v>19488</v>
      </c>
      <c r="C746" s="83" t="s">
        <v>245</v>
      </c>
      <c r="D746" s="84">
        <v>61670.69</v>
      </c>
    </row>
    <row r="747" spans="1:4" x14ac:dyDescent="0.25">
      <c r="A747" s="83">
        <v>705433</v>
      </c>
      <c r="B747" s="83" t="s">
        <v>19489</v>
      </c>
      <c r="C747" s="83" t="s">
        <v>245</v>
      </c>
      <c r="D747" s="84">
        <v>85619.73</v>
      </c>
    </row>
    <row r="748" spans="1:4" x14ac:dyDescent="0.25">
      <c r="A748" s="83">
        <v>705432</v>
      </c>
      <c r="B748" s="482" t="s">
        <v>19490</v>
      </c>
      <c r="C748" s="83" t="s">
        <v>245</v>
      </c>
      <c r="D748" s="84">
        <v>78667.86</v>
      </c>
    </row>
    <row r="749" spans="1:4" x14ac:dyDescent="0.25">
      <c r="A749" s="83">
        <v>705257</v>
      </c>
      <c r="B749" s="83" t="s">
        <v>19491</v>
      </c>
      <c r="C749" s="83" t="s">
        <v>199</v>
      </c>
      <c r="D749" s="84">
        <v>4100.4799999999996</v>
      </c>
    </row>
    <row r="750" spans="1:4" x14ac:dyDescent="0.25">
      <c r="A750" s="83">
        <v>705256</v>
      </c>
      <c r="B750" s="482" t="s">
        <v>19492</v>
      </c>
      <c r="C750" s="83" t="s">
        <v>199</v>
      </c>
      <c r="D750" s="84">
        <v>3781.1</v>
      </c>
    </row>
    <row r="751" spans="1:4" x14ac:dyDescent="0.25">
      <c r="A751" s="83">
        <v>705259</v>
      </c>
      <c r="B751" s="83" t="s">
        <v>19493</v>
      </c>
      <c r="C751" s="83" t="s">
        <v>199</v>
      </c>
      <c r="D751" s="84">
        <v>3491.62</v>
      </c>
    </row>
    <row r="752" spans="1:4" x14ac:dyDescent="0.25">
      <c r="A752" s="83">
        <v>705258</v>
      </c>
      <c r="B752" s="482" t="s">
        <v>19494</v>
      </c>
      <c r="C752" s="83" t="s">
        <v>199</v>
      </c>
      <c r="D752" s="84">
        <v>3172.23</v>
      </c>
    </row>
    <row r="753" spans="1:4" x14ac:dyDescent="0.25">
      <c r="A753" s="83">
        <v>705267</v>
      </c>
      <c r="B753" s="83" t="s">
        <v>19495</v>
      </c>
      <c r="C753" s="83" t="s">
        <v>199</v>
      </c>
      <c r="D753" s="84">
        <v>5217.1899999999996</v>
      </c>
    </row>
    <row r="754" spans="1:4" x14ac:dyDescent="0.25">
      <c r="A754" s="83">
        <v>705266</v>
      </c>
      <c r="B754" s="482" t="s">
        <v>19496</v>
      </c>
      <c r="C754" s="83" t="s">
        <v>199</v>
      </c>
      <c r="D754" s="84">
        <v>4796.1499999999996</v>
      </c>
    </row>
    <row r="755" spans="1:4" x14ac:dyDescent="0.25">
      <c r="A755" s="83">
        <v>705269</v>
      </c>
      <c r="B755" s="83" t="s">
        <v>19497</v>
      </c>
      <c r="C755" s="83" t="s">
        <v>199</v>
      </c>
      <c r="D755" s="84">
        <v>5514.77</v>
      </c>
    </row>
    <row r="756" spans="1:4" x14ac:dyDescent="0.25">
      <c r="A756" s="83">
        <v>705268</v>
      </c>
      <c r="B756" s="482" t="s">
        <v>19498</v>
      </c>
      <c r="C756" s="83" t="s">
        <v>199</v>
      </c>
      <c r="D756" s="84">
        <v>5093.7299999999996</v>
      </c>
    </row>
    <row r="757" spans="1:4" x14ac:dyDescent="0.25">
      <c r="A757" s="83">
        <v>705261</v>
      </c>
      <c r="B757" s="83" t="s">
        <v>19499</v>
      </c>
      <c r="C757" s="83" t="s">
        <v>199</v>
      </c>
      <c r="D757" s="84">
        <v>3774.77</v>
      </c>
    </row>
    <row r="758" spans="1:4" x14ac:dyDescent="0.25">
      <c r="A758" s="83">
        <v>705260</v>
      </c>
      <c r="B758" s="482" t="s">
        <v>19500</v>
      </c>
      <c r="C758" s="83" t="s">
        <v>199</v>
      </c>
      <c r="D758" s="84">
        <v>3455.39</v>
      </c>
    </row>
    <row r="759" spans="1:4" x14ac:dyDescent="0.25">
      <c r="A759" s="83">
        <v>705263</v>
      </c>
      <c r="B759" s="83" t="s">
        <v>19501</v>
      </c>
      <c r="C759" s="83" t="s">
        <v>199</v>
      </c>
      <c r="D759" s="84">
        <v>4334.42</v>
      </c>
    </row>
    <row r="760" spans="1:4" x14ac:dyDescent="0.25">
      <c r="A760" s="83">
        <v>705262</v>
      </c>
      <c r="B760" s="482" t="s">
        <v>19502</v>
      </c>
      <c r="C760" s="83" t="s">
        <v>199</v>
      </c>
      <c r="D760" s="84">
        <v>4015.03</v>
      </c>
    </row>
    <row r="761" spans="1:4" x14ac:dyDescent="0.25">
      <c r="A761" s="83">
        <v>705265</v>
      </c>
      <c r="B761" s="83" t="s">
        <v>19503</v>
      </c>
      <c r="C761" s="83" t="s">
        <v>199</v>
      </c>
      <c r="D761" s="84">
        <v>4815.43</v>
      </c>
    </row>
    <row r="762" spans="1:4" x14ac:dyDescent="0.25">
      <c r="A762" s="83">
        <v>705264</v>
      </c>
      <c r="B762" s="482" t="s">
        <v>19504</v>
      </c>
      <c r="C762" s="83" t="s">
        <v>199</v>
      </c>
      <c r="D762" s="84">
        <v>4496.05</v>
      </c>
    </row>
    <row r="763" spans="1:4" x14ac:dyDescent="0.25">
      <c r="A763" s="83">
        <v>705271</v>
      </c>
      <c r="B763" s="83" t="s">
        <v>19505</v>
      </c>
      <c r="C763" s="83" t="s">
        <v>199</v>
      </c>
      <c r="D763" s="84">
        <v>5929.2</v>
      </c>
    </row>
    <row r="764" spans="1:4" x14ac:dyDescent="0.25">
      <c r="A764" s="83">
        <v>705270</v>
      </c>
      <c r="B764" s="482" t="s">
        <v>19506</v>
      </c>
      <c r="C764" s="83" t="s">
        <v>199</v>
      </c>
      <c r="D764" s="84">
        <v>5515.96</v>
      </c>
    </row>
    <row r="765" spans="1:4" x14ac:dyDescent="0.25">
      <c r="A765" s="83">
        <v>705273</v>
      </c>
      <c r="B765" s="83" t="s">
        <v>19507</v>
      </c>
      <c r="C765" s="83" t="s">
        <v>199</v>
      </c>
      <c r="D765" s="84">
        <v>5183.83</v>
      </c>
    </row>
    <row r="766" spans="1:4" x14ac:dyDescent="0.25">
      <c r="A766" s="83">
        <v>705272</v>
      </c>
      <c r="B766" s="482" t="s">
        <v>19508</v>
      </c>
      <c r="C766" s="83" t="s">
        <v>199</v>
      </c>
      <c r="D766" s="84">
        <v>4770.59</v>
      </c>
    </row>
    <row r="767" spans="1:4" x14ac:dyDescent="0.25">
      <c r="A767" s="83">
        <v>705281</v>
      </c>
      <c r="B767" s="83" t="s">
        <v>19509</v>
      </c>
      <c r="C767" s="83" t="s">
        <v>199</v>
      </c>
      <c r="D767" s="84">
        <v>8230.07</v>
      </c>
    </row>
    <row r="768" spans="1:4" x14ac:dyDescent="0.25">
      <c r="A768" s="83">
        <v>705280</v>
      </c>
      <c r="B768" s="482" t="s">
        <v>19510</v>
      </c>
      <c r="C768" s="83" t="s">
        <v>199</v>
      </c>
      <c r="D768" s="84">
        <v>7568.23</v>
      </c>
    </row>
    <row r="769" spans="1:4" x14ac:dyDescent="0.25">
      <c r="A769" s="83">
        <v>705283</v>
      </c>
      <c r="B769" s="83" t="s">
        <v>19511</v>
      </c>
      <c r="C769" s="83" t="s">
        <v>199</v>
      </c>
      <c r="D769" s="84">
        <v>8463.2999999999993</v>
      </c>
    </row>
    <row r="770" spans="1:4" x14ac:dyDescent="0.25">
      <c r="A770" s="83">
        <v>705282</v>
      </c>
      <c r="B770" s="482" t="s">
        <v>19512</v>
      </c>
      <c r="C770" s="83" t="s">
        <v>199</v>
      </c>
      <c r="D770" s="84">
        <v>7801.46</v>
      </c>
    </row>
    <row r="771" spans="1:4" x14ac:dyDescent="0.25">
      <c r="A771" s="83">
        <v>705275</v>
      </c>
      <c r="B771" s="83" t="s">
        <v>19513</v>
      </c>
      <c r="C771" s="83" t="s">
        <v>199</v>
      </c>
      <c r="D771" s="84">
        <v>5916.71</v>
      </c>
    </row>
    <row r="772" spans="1:4" x14ac:dyDescent="0.25">
      <c r="A772" s="83">
        <v>705274</v>
      </c>
      <c r="B772" s="482" t="s">
        <v>19514</v>
      </c>
      <c r="C772" s="83" t="s">
        <v>199</v>
      </c>
      <c r="D772" s="84">
        <v>5503.48</v>
      </c>
    </row>
    <row r="773" spans="1:4" x14ac:dyDescent="0.25">
      <c r="A773" s="83">
        <v>705277</v>
      </c>
      <c r="B773" s="83" t="s">
        <v>19515</v>
      </c>
      <c r="C773" s="83" t="s">
        <v>199</v>
      </c>
      <c r="D773" s="84">
        <v>6651.5</v>
      </c>
    </row>
    <row r="774" spans="1:4" x14ac:dyDescent="0.25">
      <c r="A774" s="83">
        <v>705276</v>
      </c>
      <c r="B774" s="482" t="s">
        <v>19516</v>
      </c>
      <c r="C774" s="83" t="s">
        <v>199</v>
      </c>
      <c r="D774" s="84">
        <v>6113.23</v>
      </c>
    </row>
    <row r="775" spans="1:4" x14ac:dyDescent="0.25">
      <c r="A775" s="83">
        <v>705279</v>
      </c>
      <c r="B775" s="83" t="s">
        <v>19517</v>
      </c>
      <c r="C775" s="83" t="s">
        <v>199</v>
      </c>
      <c r="D775" s="84">
        <v>7677.46</v>
      </c>
    </row>
    <row r="776" spans="1:4" x14ac:dyDescent="0.25">
      <c r="A776" s="83">
        <v>705278</v>
      </c>
      <c r="B776" s="482" t="s">
        <v>19518</v>
      </c>
      <c r="C776" s="83" t="s">
        <v>199</v>
      </c>
      <c r="D776" s="84">
        <v>7139.2</v>
      </c>
    </row>
    <row r="777" spans="1:4" x14ac:dyDescent="0.25">
      <c r="A777" s="83">
        <v>705285</v>
      </c>
      <c r="B777" s="83" t="s">
        <v>19519</v>
      </c>
      <c r="C777" s="83" t="s">
        <v>199</v>
      </c>
      <c r="D777" s="84">
        <v>7634.84</v>
      </c>
    </row>
    <row r="778" spans="1:4" x14ac:dyDescent="0.25">
      <c r="A778" s="83">
        <v>705284</v>
      </c>
      <c r="B778" s="482" t="s">
        <v>19520</v>
      </c>
      <c r="C778" s="83" t="s">
        <v>199</v>
      </c>
      <c r="D778" s="84">
        <v>7115.39</v>
      </c>
    </row>
    <row r="779" spans="1:4" x14ac:dyDescent="0.25">
      <c r="A779" s="83">
        <v>705287</v>
      </c>
      <c r="B779" s="83" t="s">
        <v>19521</v>
      </c>
      <c r="C779" s="83" t="s">
        <v>199</v>
      </c>
      <c r="D779" s="84">
        <v>6897.97</v>
      </c>
    </row>
    <row r="780" spans="1:4" x14ac:dyDescent="0.25">
      <c r="A780" s="83">
        <v>705286</v>
      </c>
      <c r="B780" s="482" t="s">
        <v>19522</v>
      </c>
      <c r="C780" s="83" t="s">
        <v>199</v>
      </c>
      <c r="D780" s="84">
        <v>6378.51</v>
      </c>
    </row>
    <row r="781" spans="1:4" x14ac:dyDescent="0.25">
      <c r="A781" s="83">
        <v>705295</v>
      </c>
      <c r="B781" s="83" t="s">
        <v>19523</v>
      </c>
      <c r="C781" s="83" t="s">
        <v>199</v>
      </c>
      <c r="D781" s="84">
        <v>10840.79</v>
      </c>
    </row>
    <row r="782" spans="1:4" x14ac:dyDescent="0.25">
      <c r="A782" s="83">
        <v>705294</v>
      </c>
      <c r="B782" s="482" t="s">
        <v>19524</v>
      </c>
      <c r="C782" s="83" t="s">
        <v>199</v>
      </c>
      <c r="D782" s="84">
        <v>10043.86</v>
      </c>
    </row>
    <row r="783" spans="1:4" x14ac:dyDescent="0.25">
      <c r="A783" s="83">
        <v>705297</v>
      </c>
      <c r="B783" s="83" t="s">
        <v>19525</v>
      </c>
      <c r="C783" s="83" t="s">
        <v>199</v>
      </c>
      <c r="D783" s="84">
        <v>11805.9</v>
      </c>
    </row>
    <row r="784" spans="1:4" x14ac:dyDescent="0.25">
      <c r="A784" s="83">
        <v>705296</v>
      </c>
      <c r="B784" s="482" t="s">
        <v>19526</v>
      </c>
      <c r="C784" s="83" t="s">
        <v>199</v>
      </c>
      <c r="D784" s="84">
        <v>11008.96</v>
      </c>
    </row>
    <row r="785" spans="1:4" x14ac:dyDescent="0.25">
      <c r="A785" s="83">
        <v>705289</v>
      </c>
      <c r="B785" s="83" t="s">
        <v>19527</v>
      </c>
      <c r="C785" s="83" t="s">
        <v>199</v>
      </c>
      <c r="D785" s="84">
        <v>7797.15</v>
      </c>
    </row>
    <row r="786" spans="1:4" x14ac:dyDescent="0.25">
      <c r="A786" s="83">
        <v>705288</v>
      </c>
      <c r="B786" s="482" t="s">
        <v>19528</v>
      </c>
      <c r="C786" s="83" t="s">
        <v>199</v>
      </c>
      <c r="D786" s="84">
        <v>7141.67</v>
      </c>
    </row>
    <row r="787" spans="1:4" x14ac:dyDescent="0.25">
      <c r="A787" s="83">
        <v>705291</v>
      </c>
      <c r="B787" s="83" t="s">
        <v>19529</v>
      </c>
      <c r="C787" s="83" t="s">
        <v>199</v>
      </c>
      <c r="D787" s="84">
        <v>9032.1299999999992</v>
      </c>
    </row>
    <row r="788" spans="1:4" x14ac:dyDescent="0.25">
      <c r="A788" s="83">
        <v>705290</v>
      </c>
      <c r="B788" s="482" t="s">
        <v>19530</v>
      </c>
      <c r="C788" s="83" t="s">
        <v>199</v>
      </c>
      <c r="D788" s="84">
        <v>8376.64</v>
      </c>
    </row>
    <row r="789" spans="1:4" x14ac:dyDescent="0.25">
      <c r="A789" s="83">
        <v>705293</v>
      </c>
      <c r="B789" s="83" t="s">
        <v>19531</v>
      </c>
      <c r="C789" s="83" t="s">
        <v>199</v>
      </c>
      <c r="D789" s="84">
        <v>9705.81</v>
      </c>
    </row>
    <row r="790" spans="1:4" x14ac:dyDescent="0.25">
      <c r="A790" s="83">
        <v>705292</v>
      </c>
      <c r="B790" s="482" t="s">
        <v>19532</v>
      </c>
      <c r="C790" s="83" t="s">
        <v>199</v>
      </c>
      <c r="D790" s="84">
        <v>8908.8700000000008</v>
      </c>
    </row>
    <row r="791" spans="1:4" x14ac:dyDescent="0.25">
      <c r="A791" s="83">
        <v>705299</v>
      </c>
      <c r="B791" s="83" t="s">
        <v>19533</v>
      </c>
      <c r="C791" s="83" t="s">
        <v>199</v>
      </c>
      <c r="D791" s="84">
        <v>9728.2000000000007</v>
      </c>
    </row>
    <row r="792" spans="1:4" x14ac:dyDescent="0.25">
      <c r="A792" s="83">
        <v>705298</v>
      </c>
      <c r="B792" s="482" t="s">
        <v>19534</v>
      </c>
      <c r="C792" s="83" t="s">
        <v>199</v>
      </c>
      <c r="D792" s="84">
        <v>8955.49</v>
      </c>
    </row>
    <row r="793" spans="1:4" x14ac:dyDescent="0.25">
      <c r="A793" s="83">
        <v>705301</v>
      </c>
      <c r="B793" s="83" t="s">
        <v>19535</v>
      </c>
      <c r="C793" s="83" t="s">
        <v>199</v>
      </c>
      <c r="D793" s="84">
        <v>9026.24</v>
      </c>
    </row>
    <row r="794" spans="1:4" x14ac:dyDescent="0.25">
      <c r="A794" s="83">
        <v>705300</v>
      </c>
      <c r="B794" s="482" t="s">
        <v>19536</v>
      </c>
      <c r="C794" s="83" t="s">
        <v>199</v>
      </c>
      <c r="D794" s="84">
        <v>8253.5300000000007</v>
      </c>
    </row>
    <row r="795" spans="1:4" x14ac:dyDescent="0.25">
      <c r="A795" s="83">
        <v>705309</v>
      </c>
      <c r="B795" s="83" t="s">
        <v>19537</v>
      </c>
      <c r="C795" s="83" t="s">
        <v>199</v>
      </c>
      <c r="D795" s="84">
        <v>15078.69</v>
      </c>
    </row>
    <row r="796" spans="1:4" x14ac:dyDescent="0.25">
      <c r="A796" s="83">
        <v>705308</v>
      </c>
      <c r="B796" s="482" t="s">
        <v>19538</v>
      </c>
      <c r="C796" s="83" t="s">
        <v>199</v>
      </c>
      <c r="D796" s="84">
        <v>13928.13</v>
      </c>
    </row>
    <row r="797" spans="1:4" x14ac:dyDescent="0.25">
      <c r="A797" s="83">
        <v>705311</v>
      </c>
      <c r="B797" s="83" t="s">
        <v>19539</v>
      </c>
      <c r="C797" s="83" t="s">
        <v>199</v>
      </c>
      <c r="D797" s="84">
        <v>14968.4</v>
      </c>
    </row>
    <row r="798" spans="1:4" x14ac:dyDescent="0.25">
      <c r="A798" s="83">
        <v>705310</v>
      </c>
      <c r="B798" s="482" t="s">
        <v>19540</v>
      </c>
      <c r="C798" s="83" t="s">
        <v>199</v>
      </c>
      <c r="D798" s="84">
        <v>13817.84</v>
      </c>
    </row>
    <row r="799" spans="1:4" x14ac:dyDescent="0.25">
      <c r="A799" s="83">
        <v>705303</v>
      </c>
      <c r="B799" s="83" t="s">
        <v>19541</v>
      </c>
      <c r="C799" s="83" t="s">
        <v>199</v>
      </c>
      <c r="D799" s="84">
        <v>9665.94</v>
      </c>
    </row>
    <row r="800" spans="1:4" x14ac:dyDescent="0.25">
      <c r="A800" s="83">
        <v>705302</v>
      </c>
      <c r="B800" s="482" t="s">
        <v>19542</v>
      </c>
      <c r="C800" s="83" t="s">
        <v>199</v>
      </c>
      <c r="D800" s="84">
        <v>8727.0300000000007</v>
      </c>
    </row>
    <row r="801" spans="1:4" x14ac:dyDescent="0.25">
      <c r="A801" s="83">
        <v>705305</v>
      </c>
      <c r="B801" s="83" t="s">
        <v>19543</v>
      </c>
      <c r="C801" s="83" t="s">
        <v>199</v>
      </c>
      <c r="D801" s="84">
        <v>12100.16</v>
      </c>
    </row>
    <row r="802" spans="1:4" x14ac:dyDescent="0.25">
      <c r="A802" s="83">
        <v>705304</v>
      </c>
      <c r="B802" s="482" t="s">
        <v>19544</v>
      </c>
      <c r="C802" s="83" t="s">
        <v>199</v>
      </c>
      <c r="D802" s="84">
        <v>11161.25</v>
      </c>
    </row>
    <row r="803" spans="1:4" x14ac:dyDescent="0.25">
      <c r="A803" s="83">
        <v>705307</v>
      </c>
      <c r="B803" s="83" t="s">
        <v>19545</v>
      </c>
      <c r="C803" s="83" t="s">
        <v>199</v>
      </c>
      <c r="D803" s="84">
        <v>13325.28</v>
      </c>
    </row>
    <row r="804" spans="1:4" x14ac:dyDescent="0.25">
      <c r="A804" s="83">
        <v>705306</v>
      </c>
      <c r="B804" s="482" t="s">
        <v>19546</v>
      </c>
      <c r="C804" s="83" t="s">
        <v>199</v>
      </c>
      <c r="D804" s="84">
        <v>12174.72</v>
      </c>
    </row>
    <row r="805" spans="1:4" x14ac:dyDescent="0.25">
      <c r="A805" s="83">
        <v>705169</v>
      </c>
      <c r="B805" s="83" t="s">
        <v>19547</v>
      </c>
      <c r="C805" s="83" t="s">
        <v>199</v>
      </c>
      <c r="D805" s="84">
        <v>2459.11</v>
      </c>
    </row>
    <row r="806" spans="1:4" x14ac:dyDescent="0.25">
      <c r="A806" s="83">
        <v>705168</v>
      </c>
      <c r="B806" s="482" t="s">
        <v>19548</v>
      </c>
      <c r="C806" s="83" t="s">
        <v>199</v>
      </c>
      <c r="D806" s="84">
        <v>2280.21</v>
      </c>
    </row>
    <row r="807" spans="1:4" x14ac:dyDescent="0.25">
      <c r="A807" s="83">
        <v>705171</v>
      </c>
      <c r="B807" s="83" t="s">
        <v>19549</v>
      </c>
      <c r="C807" s="83" t="s">
        <v>199</v>
      </c>
      <c r="D807" s="84">
        <v>2135.59</v>
      </c>
    </row>
    <row r="808" spans="1:4" x14ac:dyDescent="0.25">
      <c r="A808" s="83">
        <v>705170</v>
      </c>
      <c r="B808" s="482" t="s">
        <v>19550</v>
      </c>
      <c r="C808" s="83" t="s">
        <v>199</v>
      </c>
      <c r="D808" s="84">
        <v>1956.69</v>
      </c>
    </row>
    <row r="809" spans="1:4" x14ac:dyDescent="0.25">
      <c r="A809" s="83">
        <v>705179</v>
      </c>
      <c r="B809" s="83" t="s">
        <v>19551</v>
      </c>
      <c r="C809" s="83" t="s">
        <v>199</v>
      </c>
      <c r="D809" s="84">
        <v>3129.99</v>
      </c>
    </row>
    <row r="810" spans="1:4" x14ac:dyDescent="0.25">
      <c r="A810" s="83">
        <v>705178</v>
      </c>
      <c r="B810" s="482" t="s">
        <v>19552</v>
      </c>
      <c r="C810" s="83" t="s">
        <v>199</v>
      </c>
      <c r="D810" s="84">
        <v>2894.81</v>
      </c>
    </row>
    <row r="811" spans="1:4" x14ac:dyDescent="0.25">
      <c r="A811" s="83">
        <v>705181</v>
      </c>
      <c r="B811" s="83" t="s">
        <v>19553</v>
      </c>
      <c r="C811" s="83" t="s">
        <v>199</v>
      </c>
      <c r="D811" s="84">
        <v>3288.79</v>
      </c>
    </row>
    <row r="812" spans="1:4" x14ac:dyDescent="0.25">
      <c r="A812" s="83">
        <v>705180</v>
      </c>
      <c r="B812" s="482" t="s">
        <v>19554</v>
      </c>
      <c r="C812" s="83" t="s">
        <v>199</v>
      </c>
      <c r="D812" s="84">
        <v>3053.61</v>
      </c>
    </row>
    <row r="813" spans="1:4" x14ac:dyDescent="0.25">
      <c r="A813" s="83">
        <v>705173</v>
      </c>
      <c r="B813" s="83" t="s">
        <v>19555</v>
      </c>
      <c r="C813" s="83" t="s">
        <v>199</v>
      </c>
      <c r="D813" s="84">
        <v>2361.2199999999998</v>
      </c>
    </row>
    <row r="814" spans="1:4" x14ac:dyDescent="0.25">
      <c r="A814" s="83">
        <v>705172</v>
      </c>
      <c r="B814" s="482" t="s">
        <v>19556</v>
      </c>
      <c r="C814" s="83" t="s">
        <v>199</v>
      </c>
      <c r="D814" s="84">
        <v>2182.33</v>
      </c>
    </row>
    <row r="815" spans="1:4" x14ac:dyDescent="0.25">
      <c r="A815" s="83">
        <v>705175</v>
      </c>
      <c r="B815" s="83" t="s">
        <v>19557</v>
      </c>
      <c r="C815" s="83" t="s">
        <v>199</v>
      </c>
      <c r="D815" s="84">
        <v>2672.03</v>
      </c>
    </row>
    <row r="816" spans="1:4" x14ac:dyDescent="0.25">
      <c r="A816" s="83">
        <v>705174</v>
      </c>
      <c r="B816" s="482" t="s">
        <v>19558</v>
      </c>
      <c r="C816" s="83" t="s">
        <v>199</v>
      </c>
      <c r="D816" s="84">
        <v>2493.14</v>
      </c>
    </row>
    <row r="817" spans="1:4" x14ac:dyDescent="0.25">
      <c r="A817" s="83">
        <v>705177</v>
      </c>
      <c r="B817" s="83" t="s">
        <v>19559</v>
      </c>
      <c r="C817" s="83" t="s">
        <v>199</v>
      </c>
      <c r="D817" s="84">
        <v>2998.33</v>
      </c>
    </row>
    <row r="818" spans="1:4" x14ac:dyDescent="0.25">
      <c r="A818" s="83">
        <v>705176</v>
      </c>
      <c r="B818" s="482" t="s">
        <v>19560</v>
      </c>
      <c r="C818" s="83" t="s">
        <v>199</v>
      </c>
      <c r="D818" s="84">
        <v>2763.15</v>
      </c>
    </row>
    <row r="819" spans="1:4" x14ac:dyDescent="0.25">
      <c r="A819" s="83">
        <v>705183</v>
      </c>
      <c r="B819" s="83" t="s">
        <v>19561</v>
      </c>
      <c r="C819" s="83" t="s">
        <v>199</v>
      </c>
      <c r="D819" s="84">
        <v>3455.13</v>
      </c>
    </row>
    <row r="820" spans="1:4" x14ac:dyDescent="0.25">
      <c r="A820" s="83">
        <v>705182</v>
      </c>
      <c r="B820" s="482" t="s">
        <v>19562</v>
      </c>
      <c r="C820" s="83" t="s">
        <v>199</v>
      </c>
      <c r="D820" s="84">
        <v>3225.31</v>
      </c>
    </row>
    <row r="821" spans="1:4" x14ac:dyDescent="0.25">
      <c r="A821" s="83">
        <v>705185</v>
      </c>
      <c r="B821" s="83" t="s">
        <v>19563</v>
      </c>
      <c r="C821" s="83" t="s">
        <v>199</v>
      </c>
      <c r="D821" s="84">
        <v>3080.15</v>
      </c>
    </row>
    <row r="822" spans="1:4" x14ac:dyDescent="0.25">
      <c r="A822" s="83">
        <v>705184</v>
      </c>
      <c r="B822" s="482" t="s">
        <v>19564</v>
      </c>
      <c r="C822" s="83" t="s">
        <v>199</v>
      </c>
      <c r="D822" s="84">
        <v>2850.32</v>
      </c>
    </row>
    <row r="823" spans="1:4" x14ac:dyDescent="0.25">
      <c r="A823" s="83">
        <v>705193</v>
      </c>
      <c r="B823" s="83" t="s">
        <v>19565</v>
      </c>
      <c r="C823" s="83" t="s">
        <v>199</v>
      </c>
      <c r="D823" s="84">
        <v>4787.1899999999996</v>
      </c>
    </row>
    <row r="824" spans="1:4" x14ac:dyDescent="0.25">
      <c r="A824" s="83">
        <v>705192</v>
      </c>
      <c r="B824" s="482" t="s">
        <v>19566</v>
      </c>
      <c r="C824" s="83" t="s">
        <v>199</v>
      </c>
      <c r="D824" s="84">
        <v>4418.67</v>
      </c>
    </row>
    <row r="825" spans="1:4" x14ac:dyDescent="0.25">
      <c r="A825" s="83">
        <v>705195</v>
      </c>
      <c r="B825" s="83" t="s">
        <v>19567</v>
      </c>
      <c r="C825" s="83" t="s">
        <v>199</v>
      </c>
      <c r="D825" s="84">
        <v>5167.84</v>
      </c>
    </row>
    <row r="826" spans="1:4" x14ac:dyDescent="0.25">
      <c r="A826" s="83">
        <v>705194</v>
      </c>
      <c r="B826" s="482" t="s">
        <v>19568</v>
      </c>
      <c r="C826" s="83" t="s">
        <v>199</v>
      </c>
      <c r="D826" s="84">
        <v>4799.3100000000004</v>
      </c>
    </row>
    <row r="827" spans="1:4" x14ac:dyDescent="0.25">
      <c r="A827" s="83">
        <v>705187</v>
      </c>
      <c r="B827" s="83" t="s">
        <v>19569</v>
      </c>
      <c r="C827" s="83" t="s">
        <v>199</v>
      </c>
      <c r="D827" s="84">
        <v>3492.22</v>
      </c>
    </row>
    <row r="828" spans="1:4" x14ac:dyDescent="0.25">
      <c r="A828" s="83">
        <v>705186</v>
      </c>
      <c r="B828" s="482" t="s">
        <v>19570</v>
      </c>
      <c r="C828" s="83" t="s">
        <v>199</v>
      </c>
      <c r="D828" s="84">
        <v>3192.36</v>
      </c>
    </row>
    <row r="829" spans="1:4" x14ac:dyDescent="0.25">
      <c r="A829" s="83">
        <v>705189</v>
      </c>
      <c r="B829" s="83" t="s">
        <v>19571</v>
      </c>
      <c r="C829" s="83" t="s">
        <v>199</v>
      </c>
      <c r="D829" s="84">
        <v>3986.77</v>
      </c>
    </row>
    <row r="830" spans="1:4" x14ac:dyDescent="0.25">
      <c r="A830" s="83">
        <v>705188</v>
      </c>
      <c r="B830" s="482" t="s">
        <v>19572</v>
      </c>
      <c r="C830" s="83" t="s">
        <v>199</v>
      </c>
      <c r="D830" s="84">
        <v>3686.91</v>
      </c>
    </row>
    <row r="831" spans="1:4" x14ac:dyDescent="0.25">
      <c r="A831" s="83">
        <v>705191</v>
      </c>
      <c r="B831" s="83" t="s">
        <v>19573</v>
      </c>
      <c r="C831" s="83" t="s">
        <v>199</v>
      </c>
      <c r="D831" s="84">
        <v>4355.6499999999996</v>
      </c>
    </row>
    <row r="832" spans="1:4" x14ac:dyDescent="0.25">
      <c r="A832" s="83">
        <v>705190</v>
      </c>
      <c r="B832" s="482" t="s">
        <v>19574</v>
      </c>
      <c r="C832" s="83" t="s">
        <v>199</v>
      </c>
      <c r="D832" s="84">
        <v>3987.12</v>
      </c>
    </row>
    <row r="833" spans="1:4" x14ac:dyDescent="0.25">
      <c r="A833" s="83">
        <v>705197</v>
      </c>
      <c r="B833" s="83" t="s">
        <v>19575</v>
      </c>
      <c r="C833" s="83" t="s">
        <v>199</v>
      </c>
      <c r="D833" s="84">
        <v>4680.3999999999996</v>
      </c>
    </row>
    <row r="834" spans="1:4" x14ac:dyDescent="0.25">
      <c r="A834" s="83">
        <v>705196</v>
      </c>
      <c r="B834" s="482" t="s">
        <v>19576</v>
      </c>
      <c r="C834" s="83" t="s">
        <v>199</v>
      </c>
      <c r="D834" s="84">
        <v>4314.25</v>
      </c>
    </row>
    <row r="835" spans="1:4" x14ac:dyDescent="0.25">
      <c r="A835" s="83">
        <v>705199</v>
      </c>
      <c r="B835" s="83" t="s">
        <v>19577</v>
      </c>
      <c r="C835" s="83" t="s">
        <v>199</v>
      </c>
      <c r="D835" s="84">
        <v>4396.7299999999996</v>
      </c>
    </row>
    <row r="836" spans="1:4" x14ac:dyDescent="0.25">
      <c r="A836" s="83">
        <v>705198</v>
      </c>
      <c r="B836" s="482" t="s">
        <v>19578</v>
      </c>
      <c r="C836" s="83" t="s">
        <v>199</v>
      </c>
      <c r="D836" s="84">
        <v>4030.58</v>
      </c>
    </row>
    <row r="837" spans="1:4" x14ac:dyDescent="0.25">
      <c r="A837" s="83">
        <v>705207</v>
      </c>
      <c r="B837" s="83" t="s">
        <v>19579</v>
      </c>
      <c r="C837" s="83" t="s">
        <v>199</v>
      </c>
      <c r="D837" s="84">
        <v>6781.85</v>
      </c>
    </row>
    <row r="838" spans="1:4" x14ac:dyDescent="0.25">
      <c r="A838" s="83">
        <v>705206</v>
      </c>
      <c r="B838" s="482" t="s">
        <v>19580</v>
      </c>
      <c r="C838" s="83" t="s">
        <v>199</v>
      </c>
      <c r="D838" s="84">
        <v>6238.5</v>
      </c>
    </row>
    <row r="839" spans="1:4" x14ac:dyDescent="0.25">
      <c r="A839" s="83">
        <v>705209</v>
      </c>
      <c r="B839" s="83" t="s">
        <v>19581</v>
      </c>
      <c r="C839" s="83" t="s">
        <v>199</v>
      </c>
      <c r="D839" s="84">
        <v>7721.99</v>
      </c>
    </row>
    <row r="840" spans="1:4" x14ac:dyDescent="0.25">
      <c r="A840" s="83">
        <v>705208</v>
      </c>
      <c r="B840" s="482" t="s">
        <v>19582</v>
      </c>
      <c r="C840" s="83" t="s">
        <v>199</v>
      </c>
      <c r="D840" s="84">
        <v>7089.36</v>
      </c>
    </row>
    <row r="841" spans="1:4" x14ac:dyDescent="0.25">
      <c r="A841" s="83">
        <v>705201</v>
      </c>
      <c r="B841" s="83" t="s">
        <v>19583</v>
      </c>
      <c r="C841" s="83" t="s">
        <v>199</v>
      </c>
      <c r="D841" s="84">
        <v>5142.3</v>
      </c>
    </row>
    <row r="842" spans="1:4" x14ac:dyDescent="0.25">
      <c r="A842" s="83">
        <v>705200</v>
      </c>
      <c r="B842" s="482" t="s">
        <v>19584</v>
      </c>
      <c r="C842" s="83" t="s">
        <v>199</v>
      </c>
      <c r="D842" s="84">
        <v>4776.1499999999996</v>
      </c>
    </row>
    <row r="843" spans="1:4" x14ac:dyDescent="0.25">
      <c r="A843" s="83">
        <v>705203</v>
      </c>
      <c r="B843" s="83" t="s">
        <v>19585</v>
      </c>
      <c r="C843" s="83" t="s">
        <v>199</v>
      </c>
      <c r="D843" s="84">
        <v>5639.23</v>
      </c>
    </row>
    <row r="844" spans="1:4" x14ac:dyDescent="0.25">
      <c r="A844" s="83">
        <v>705202</v>
      </c>
      <c r="B844" s="482" t="s">
        <v>19586</v>
      </c>
      <c r="C844" s="83" t="s">
        <v>199</v>
      </c>
      <c r="D844" s="84">
        <v>5190.66</v>
      </c>
    </row>
    <row r="845" spans="1:4" x14ac:dyDescent="0.25">
      <c r="A845" s="83">
        <v>705205</v>
      </c>
      <c r="B845" s="83" t="s">
        <v>19587</v>
      </c>
      <c r="C845" s="83" t="s">
        <v>199</v>
      </c>
      <c r="D845" s="84">
        <v>6236.75</v>
      </c>
    </row>
    <row r="846" spans="1:4" x14ac:dyDescent="0.25">
      <c r="A846" s="83">
        <v>705204</v>
      </c>
      <c r="B846" s="482" t="s">
        <v>19588</v>
      </c>
      <c r="C846" s="83" t="s">
        <v>199</v>
      </c>
      <c r="D846" s="84">
        <v>5788.19</v>
      </c>
    </row>
    <row r="847" spans="1:4" x14ac:dyDescent="0.25">
      <c r="A847" s="83">
        <v>705211</v>
      </c>
      <c r="B847" s="83" t="s">
        <v>19589</v>
      </c>
      <c r="C847" s="83" t="s">
        <v>199</v>
      </c>
      <c r="D847" s="84">
        <v>5929.58</v>
      </c>
    </row>
    <row r="848" spans="1:4" x14ac:dyDescent="0.25">
      <c r="A848" s="83">
        <v>705210</v>
      </c>
      <c r="B848" s="482" t="s">
        <v>19590</v>
      </c>
      <c r="C848" s="83" t="s">
        <v>199</v>
      </c>
      <c r="D848" s="84">
        <v>5402.59</v>
      </c>
    </row>
    <row r="849" spans="1:4" x14ac:dyDescent="0.25">
      <c r="A849" s="83">
        <v>705213</v>
      </c>
      <c r="B849" s="83" t="s">
        <v>19591</v>
      </c>
      <c r="C849" s="83" t="s">
        <v>199</v>
      </c>
      <c r="D849" s="84">
        <v>5844.24</v>
      </c>
    </row>
    <row r="850" spans="1:4" x14ac:dyDescent="0.25">
      <c r="A850" s="83">
        <v>705212</v>
      </c>
      <c r="B850" s="482" t="s">
        <v>19592</v>
      </c>
      <c r="C850" s="83" t="s">
        <v>199</v>
      </c>
      <c r="D850" s="84">
        <v>5317.25</v>
      </c>
    </row>
    <row r="851" spans="1:4" x14ac:dyDescent="0.25">
      <c r="A851" s="83">
        <v>705221</v>
      </c>
      <c r="B851" s="83" t="s">
        <v>19593</v>
      </c>
      <c r="C851" s="83" t="s">
        <v>199</v>
      </c>
      <c r="D851" s="84">
        <v>9389.91</v>
      </c>
    </row>
    <row r="852" spans="1:4" x14ac:dyDescent="0.25">
      <c r="A852" s="83">
        <v>705220</v>
      </c>
      <c r="B852" s="482" t="s">
        <v>19594</v>
      </c>
      <c r="C852" s="83" t="s">
        <v>199</v>
      </c>
      <c r="D852" s="84">
        <v>8651.35</v>
      </c>
    </row>
    <row r="853" spans="1:4" x14ac:dyDescent="0.25">
      <c r="A853" s="83">
        <v>705223</v>
      </c>
      <c r="B853" s="83" t="s">
        <v>19595</v>
      </c>
      <c r="C853" s="83" t="s">
        <v>199</v>
      </c>
      <c r="D853" s="84">
        <v>10113.93</v>
      </c>
    </row>
    <row r="854" spans="1:4" x14ac:dyDescent="0.25">
      <c r="A854" s="83">
        <v>705222</v>
      </c>
      <c r="B854" s="482" t="s">
        <v>19596</v>
      </c>
      <c r="C854" s="83" t="s">
        <v>199</v>
      </c>
      <c r="D854" s="84">
        <v>9264.08</v>
      </c>
    </row>
    <row r="855" spans="1:4" x14ac:dyDescent="0.25">
      <c r="A855" s="83">
        <v>705215</v>
      </c>
      <c r="B855" s="83" t="s">
        <v>19597</v>
      </c>
      <c r="C855" s="83" t="s">
        <v>199</v>
      </c>
      <c r="D855" s="84">
        <v>6983.6</v>
      </c>
    </row>
    <row r="856" spans="1:4" x14ac:dyDescent="0.25">
      <c r="A856" s="83">
        <v>705214</v>
      </c>
      <c r="B856" s="482" t="s">
        <v>19598</v>
      </c>
      <c r="C856" s="83" t="s">
        <v>199</v>
      </c>
      <c r="D856" s="84">
        <v>6346.7</v>
      </c>
    </row>
    <row r="857" spans="1:4" x14ac:dyDescent="0.25">
      <c r="A857" s="83">
        <v>705217</v>
      </c>
      <c r="B857" s="83" t="s">
        <v>19599</v>
      </c>
      <c r="C857" s="83" t="s">
        <v>199</v>
      </c>
      <c r="D857" s="84">
        <v>7865.76</v>
      </c>
    </row>
    <row r="858" spans="1:4" x14ac:dyDescent="0.25">
      <c r="A858" s="83">
        <v>705216</v>
      </c>
      <c r="B858" s="482" t="s">
        <v>19600</v>
      </c>
      <c r="C858" s="83" t="s">
        <v>199</v>
      </c>
      <c r="D858" s="84">
        <v>7228.86</v>
      </c>
    </row>
    <row r="859" spans="1:4" x14ac:dyDescent="0.25">
      <c r="A859" s="83">
        <v>705219</v>
      </c>
      <c r="B859" s="83" t="s">
        <v>19601</v>
      </c>
      <c r="C859" s="83" t="s">
        <v>199</v>
      </c>
      <c r="D859" s="84">
        <v>8558.4</v>
      </c>
    </row>
    <row r="860" spans="1:4" x14ac:dyDescent="0.25">
      <c r="A860" s="83">
        <v>705218</v>
      </c>
      <c r="B860" s="482" t="s">
        <v>19602</v>
      </c>
      <c r="C860" s="83" t="s">
        <v>199</v>
      </c>
      <c r="D860" s="84">
        <v>7819.84</v>
      </c>
    </row>
    <row r="861" spans="1:4" x14ac:dyDescent="0.25">
      <c r="A861" s="83">
        <v>705346</v>
      </c>
      <c r="B861" s="83" t="s">
        <v>19603</v>
      </c>
      <c r="C861" s="83" t="s">
        <v>199</v>
      </c>
      <c r="D861" s="84">
        <v>5618.04</v>
      </c>
    </row>
    <row r="862" spans="1:4" x14ac:dyDescent="0.25">
      <c r="A862" s="83">
        <v>705345</v>
      </c>
      <c r="B862" s="482" t="s">
        <v>19604</v>
      </c>
      <c r="C862" s="83" t="s">
        <v>199</v>
      </c>
      <c r="D862" s="84">
        <v>5157.8500000000004</v>
      </c>
    </row>
    <row r="863" spans="1:4" x14ac:dyDescent="0.25">
      <c r="A863" s="83">
        <v>705348</v>
      </c>
      <c r="B863" s="83" t="s">
        <v>19605</v>
      </c>
      <c r="C863" s="83" t="s">
        <v>199</v>
      </c>
      <c r="D863" s="84">
        <v>4962.26</v>
      </c>
    </row>
    <row r="864" spans="1:4" x14ac:dyDescent="0.25">
      <c r="A864" s="83">
        <v>705347</v>
      </c>
      <c r="B864" s="482" t="s">
        <v>19606</v>
      </c>
      <c r="C864" s="83" t="s">
        <v>199</v>
      </c>
      <c r="D864" s="84">
        <v>4502.07</v>
      </c>
    </row>
    <row r="865" spans="1:4" x14ac:dyDescent="0.25">
      <c r="A865" s="83">
        <v>705356</v>
      </c>
      <c r="B865" s="83" t="s">
        <v>19607</v>
      </c>
      <c r="C865" s="83" t="s">
        <v>199</v>
      </c>
      <c r="D865" s="84">
        <v>7626.13</v>
      </c>
    </row>
    <row r="866" spans="1:4" x14ac:dyDescent="0.25">
      <c r="A866" s="83">
        <v>705355</v>
      </c>
      <c r="B866" s="482" t="s">
        <v>19608</v>
      </c>
      <c r="C866" s="83" t="s">
        <v>199</v>
      </c>
      <c r="D866" s="84">
        <v>7016.24</v>
      </c>
    </row>
    <row r="867" spans="1:4" x14ac:dyDescent="0.25">
      <c r="A867" s="83">
        <v>705358</v>
      </c>
      <c r="B867" s="83" t="s">
        <v>19609</v>
      </c>
      <c r="C867" s="83" t="s">
        <v>199</v>
      </c>
      <c r="D867" s="84">
        <v>7759.08</v>
      </c>
    </row>
    <row r="868" spans="1:4" x14ac:dyDescent="0.25">
      <c r="A868" s="83">
        <v>705357</v>
      </c>
      <c r="B868" s="482" t="s">
        <v>19610</v>
      </c>
      <c r="C868" s="83" t="s">
        <v>199</v>
      </c>
      <c r="D868" s="84">
        <v>7149.19</v>
      </c>
    </row>
    <row r="869" spans="1:4" x14ac:dyDescent="0.25">
      <c r="A869" s="83">
        <v>705350</v>
      </c>
      <c r="B869" s="83" t="s">
        <v>19611</v>
      </c>
      <c r="C869" s="83" t="s">
        <v>199</v>
      </c>
      <c r="D869" s="84">
        <v>5498.24</v>
      </c>
    </row>
    <row r="870" spans="1:4" x14ac:dyDescent="0.25">
      <c r="A870" s="83">
        <v>705349</v>
      </c>
      <c r="B870" s="482" t="s">
        <v>19612</v>
      </c>
      <c r="C870" s="83" t="s">
        <v>199</v>
      </c>
      <c r="D870" s="84">
        <v>5038.05</v>
      </c>
    </row>
    <row r="871" spans="1:4" x14ac:dyDescent="0.25">
      <c r="A871" s="83">
        <v>705352</v>
      </c>
      <c r="B871" s="83" t="s">
        <v>19613</v>
      </c>
      <c r="C871" s="83" t="s">
        <v>199</v>
      </c>
      <c r="D871" s="84">
        <v>5956.03</v>
      </c>
    </row>
    <row r="872" spans="1:4" x14ac:dyDescent="0.25">
      <c r="A872" s="83">
        <v>705351</v>
      </c>
      <c r="B872" s="482" t="s">
        <v>19614</v>
      </c>
      <c r="C872" s="83" t="s">
        <v>199</v>
      </c>
      <c r="D872" s="84">
        <v>5495.83</v>
      </c>
    </row>
    <row r="873" spans="1:4" x14ac:dyDescent="0.25">
      <c r="A873" s="83">
        <v>705354</v>
      </c>
      <c r="B873" s="83" t="s">
        <v>19615</v>
      </c>
      <c r="C873" s="83" t="s">
        <v>199</v>
      </c>
      <c r="D873" s="84">
        <v>6648.02</v>
      </c>
    </row>
    <row r="874" spans="1:4" x14ac:dyDescent="0.25">
      <c r="A874" s="83">
        <v>705353</v>
      </c>
      <c r="B874" s="482" t="s">
        <v>19616</v>
      </c>
      <c r="C874" s="83" t="s">
        <v>199</v>
      </c>
      <c r="D874" s="84">
        <v>6187.83</v>
      </c>
    </row>
    <row r="875" spans="1:4" x14ac:dyDescent="0.25">
      <c r="A875" s="83">
        <v>705360</v>
      </c>
      <c r="B875" s="83" t="s">
        <v>19617</v>
      </c>
      <c r="C875" s="83" t="s">
        <v>199</v>
      </c>
      <c r="D875" s="84">
        <v>8140.69</v>
      </c>
    </row>
    <row r="876" spans="1:4" x14ac:dyDescent="0.25">
      <c r="A876" s="83">
        <v>705359</v>
      </c>
      <c r="B876" s="482" t="s">
        <v>19618</v>
      </c>
      <c r="C876" s="83" t="s">
        <v>199</v>
      </c>
      <c r="D876" s="84">
        <v>7546.72</v>
      </c>
    </row>
    <row r="877" spans="1:4" x14ac:dyDescent="0.25">
      <c r="A877" s="83">
        <v>705362</v>
      </c>
      <c r="B877" s="83" t="s">
        <v>19619</v>
      </c>
      <c r="C877" s="83" t="s">
        <v>199</v>
      </c>
      <c r="D877" s="84">
        <v>7294.48</v>
      </c>
    </row>
    <row r="878" spans="1:4" x14ac:dyDescent="0.25">
      <c r="A878" s="83">
        <v>705361</v>
      </c>
      <c r="B878" s="482" t="s">
        <v>19620</v>
      </c>
      <c r="C878" s="83" t="s">
        <v>199</v>
      </c>
      <c r="D878" s="84">
        <v>6700.51</v>
      </c>
    </row>
    <row r="879" spans="1:4" x14ac:dyDescent="0.25">
      <c r="A879" s="83">
        <v>705370</v>
      </c>
      <c r="B879" s="83" t="s">
        <v>19621</v>
      </c>
      <c r="C879" s="83" t="s">
        <v>199</v>
      </c>
      <c r="D879" s="84">
        <v>11158.98</v>
      </c>
    </row>
    <row r="880" spans="1:4" x14ac:dyDescent="0.25">
      <c r="A880" s="83">
        <v>705369</v>
      </c>
      <c r="B880" s="482" t="s">
        <v>19622</v>
      </c>
      <c r="C880" s="83" t="s">
        <v>199</v>
      </c>
      <c r="D880" s="84">
        <v>10216.120000000001</v>
      </c>
    </row>
    <row r="881" spans="1:4" x14ac:dyDescent="0.25">
      <c r="A881" s="83">
        <v>705372</v>
      </c>
      <c r="B881" s="83" t="s">
        <v>19623</v>
      </c>
      <c r="C881" s="83" t="s">
        <v>199</v>
      </c>
      <c r="D881" s="84">
        <v>11987.65</v>
      </c>
    </row>
    <row r="882" spans="1:4" x14ac:dyDescent="0.25">
      <c r="A882" s="83">
        <v>705371</v>
      </c>
      <c r="B882" s="482" t="s">
        <v>19624</v>
      </c>
      <c r="C882" s="83" t="s">
        <v>199</v>
      </c>
      <c r="D882" s="84">
        <v>11044.79</v>
      </c>
    </row>
    <row r="883" spans="1:4" x14ac:dyDescent="0.25">
      <c r="A883" s="83">
        <v>705364</v>
      </c>
      <c r="B883" s="83" t="s">
        <v>19625</v>
      </c>
      <c r="C883" s="83" t="s">
        <v>199</v>
      </c>
      <c r="D883" s="84">
        <v>8426.33</v>
      </c>
    </row>
    <row r="884" spans="1:4" x14ac:dyDescent="0.25">
      <c r="A884" s="83">
        <v>705363</v>
      </c>
      <c r="B884" s="482" t="s">
        <v>19626</v>
      </c>
      <c r="C884" s="83" t="s">
        <v>199</v>
      </c>
      <c r="D884" s="84">
        <v>7832.36</v>
      </c>
    </row>
    <row r="885" spans="1:4" x14ac:dyDescent="0.25">
      <c r="A885" s="83">
        <v>705366</v>
      </c>
      <c r="B885" s="83" t="s">
        <v>19627</v>
      </c>
      <c r="C885" s="83" t="s">
        <v>199</v>
      </c>
      <c r="D885" s="84">
        <v>9145.36</v>
      </c>
    </row>
    <row r="886" spans="1:4" x14ac:dyDescent="0.25">
      <c r="A886" s="83">
        <v>705365</v>
      </c>
      <c r="B886" s="482" t="s">
        <v>19628</v>
      </c>
      <c r="C886" s="83" t="s">
        <v>199</v>
      </c>
      <c r="D886" s="84">
        <v>8367.32</v>
      </c>
    </row>
    <row r="887" spans="1:4" x14ac:dyDescent="0.25">
      <c r="A887" s="83">
        <v>705368</v>
      </c>
      <c r="B887" s="83" t="s">
        <v>19629</v>
      </c>
      <c r="C887" s="83" t="s">
        <v>199</v>
      </c>
      <c r="D887" s="84">
        <v>10425.52</v>
      </c>
    </row>
    <row r="888" spans="1:4" x14ac:dyDescent="0.25">
      <c r="A888" s="83">
        <v>705367</v>
      </c>
      <c r="B888" s="482" t="s">
        <v>19630</v>
      </c>
      <c r="C888" s="83" t="s">
        <v>199</v>
      </c>
      <c r="D888" s="84">
        <v>9647.4699999999993</v>
      </c>
    </row>
    <row r="889" spans="1:4" x14ac:dyDescent="0.25">
      <c r="A889" s="83">
        <v>705374</v>
      </c>
      <c r="B889" s="83" t="s">
        <v>19631</v>
      </c>
      <c r="C889" s="83" t="s">
        <v>199</v>
      </c>
      <c r="D889" s="84">
        <v>10782.92</v>
      </c>
    </row>
    <row r="890" spans="1:4" x14ac:dyDescent="0.25">
      <c r="A890" s="83">
        <v>705373</v>
      </c>
      <c r="B890" s="482" t="s">
        <v>19632</v>
      </c>
      <c r="C890" s="83" t="s">
        <v>199</v>
      </c>
      <c r="D890" s="84">
        <v>10028.81</v>
      </c>
    </row>
    <row r="891" spans="1:4" x14ac:dyDescent="0.25">
      <c r="A891" s="83">
        <v>705376</v>
      </c>
      <c r="B891" s="83" t="s">
        <v>19633</v>
      </c>
      <c r="C891" s="83" t="s">
        <v>199</v>
      </c>
      <c r="D891" s="84">
        <v>9497.59</v>
      </c>
    </row>
    <row r="892" spans="1:4" x14ac:dyDescent="0.25">
      <c r="A892" s="83">
        <v>705375</v>
      </c>
      <c r="B892" s="482" t="s">
        <v>19634</v>
      </c>
      <c r="C892" s="83" t="s">
        <v>199</v>
      </c>
      <c r="D892" s="84">
        <v>8743.48</v>
      </c>
    </row>
    <row r="893" spans="1:4" x14ac:dyDescent="0.25">
      <c r="A893" s="83">
        <v>705384</v>
      </c>
      <c r="B893" s="83" t="s">
        <v>19635</v>
      </c>
      <c r="C893" s="83" t="s">
        <v>199</v>
      </c>
      <c r="D893" s="84">
        <v>14865.7</v>
      </c>
    </row>
    <row r="894" spans="1:4" x14ac:dyDescent="0.25">
      <c r="A894" s="83">
        <v>705383</v>
      </c>
      <c r="B894" s="482" t="s">
        <v>19636</v>
      </c>
      <c r="C894" s="83" t="s">
        <v>199</v>
      </c>
      <c r="D894" s="84">
        <v>13718.7</v>
      </c>
    </row>
    <row r="895" spans="1:4" x14ac:dyDescent="0.25">
      <c r="A895" s="83">
        <v>705386</v>
      </c>
      <c r="B895" s="83" t="s">
        <v>19637</v>
      </c>
      <c r="C895" s="83" t="s">
        <v>199</v>
      </c>
      <c r="D895" s="84">
        <v>16181.42</v>
      </c>
    </row>
    <row r="896" spans="1:4" x14ac:dyDescent="0.25">
      <c r="A896" s="83">
        <v>705385</v>
      </c>
      <c r="B896" s="482" t="s">
        <v>19638</v>
      </c>
      <c r="C896" s="83" t="s">
        <v>199</v>
      </c>
      <c r="D896" s="84">
        <v>15034.42</v>
      </c>
    </row>
    <row r="897" spans="1:4" x14ac:dyDescent="0.25">
      <c r="A897" s="83">
        <v>705378</v>
      </c>
      <c r="B897" s="83" t="s">
        <v>19639</v>
      </c>
      <c r="C897" s="83" t="s">
        <v>199</v>
      </c>
      <c r="D897" s="84">
        <v>10818.71</v>
      </c>
    </row>
    <row r="898" spans="1:4" x14ac:dyDescent="0.25">
      <c r="A898" s="83">
        <v>705377</v>
      </c>
      <c r="B898" s="482" t="s">
        <v>19640</v>
      </c>
      <c r="C898" s="83" t="s">
        <v>199</v>
      </c>
      <c r="D898" s="84">
        <v>9870.91</v>
      </c>
    </row>
    <row r="899" spans="1:4" x14ac:dyDescent="0.25">
      <c r="A899" s="83">
        <v>705380</v>
      </c>
      <c r="B899" s="83" t="s">
        <v>19641</v>
      </c>
      <c r="C899" s="83" t="s">
        <v>199</v>
      </c>
      <c r="D899" s="84">
        <v>12515.85</v>
      </c>
    </row>
    <row r="900" spans="1:4" x14ac:dyDescent="0.25">
      <c r="A900" s="83">
        <v>705379</v>
      </c>
      <c r="B900" s="482" t="s">
        <v>19642</v>
      </c>
      <c r="C900" s="83" t="s">
        <v>199</v>
      </c>
      <c r="D900" s="84">
        <v>11568.05</v>
      </c>
    </row>
    <row r="901" spans="1:4" x14ac:dyDescent="0.25">
      <c r="A901" s="83">
        <v>705382</v>
      </c>
      <c r="B901" s="83" t="s">
        <v>19643</v>
      </c>
      <c r="C901" s="83" t="s">
        <v>199</v>
      </c>
      <c r="D901" s="84">
        <v>13771.25</v>
      </c>
    </row>
    <row r="902" spans="1:4" x14ac:dyDescent="0.25">
      <c r="A902" s="83">
        <v>705381</v>
      </c>
      <c r="B902" s="482" t="s">
        <v>19644</v>
      </c>
      <c r="C902" s="83" t="s">
        <v>199</v>
      </c>
      <c r="D902" s="84">
        <v>12624.25</v>
      </c>
    </row>
    <row r="903" spans="1:4" x14ac:dyDescent="0.25">
      <c r="A903" s="83">
        <v>705388</v>
      </c>
      <c r="B903" s="83" t="s">
        <v>19645</v>
      </c>
      <c r="C903" s="83" t="s">
        <v>199</v>
      </c>
      <c r="D903" s="84">
        <v>13368.42</v>
      </c>
    </row>
    <row r="904" spans="1:4" x14ac:dyDescent="0.25">
      <c r="A904" s="83">
        <v>705387</v>
      </c>
      <c r="B904" s="482" t="s">
        <v>19646</v>
      </c>
      <c r="C904" s="83" t="s">
        <v>199</v>
      </c>
      <c r="D904" s="84">
        <v>12252.46</v>
      </c>
    </row>
    <row r="905" spans="1:4" x14ac:dyDescent="0.25">
      <c r="A905" s="83">
        <v>705389</v>
      </c>
      <c r="B905" s="482" t="s">
        <v>19647</v>
      </c>
      <c r="C905" s="83" t="s">
        <v>199</v>
      </c>
      <c r="D905" s="84">
        <v>11343.19</v>
      </c>
    </row>
    <row r="906" spans="1:4" x14ac:dyDescent="0.25">
      <c r="A906" s="83">
        <v>705390</v>
      </c>
      <c r="B906" s="83" t="s">
        <v>19648</v>
      </c>
      <c r="C906" s="83" t="s">
        <v>199</v>
      </c>
      <c r="D906" s="84">
        <v>12459.15</v>
      </c>
    </row>
    <row r="907" spans="1:4" x14ac:dyDescent="0.25">
      <c r="A907" s="83">
        <v>705399</v>
      </c>
      <c r="B907" s="83" t="s">
        <v>19649</v>
      </c>
      <c r="C907" s="83" t="s">
        <v>199</v>
      </c>
      <c r="D907" s="84">
        <v>19877.580000000002</v>
      </c>
    </row>
    <row r="908" spans="1:4" x14ac:dyDescent="0.25">
      <c r="A908" s="83">
        <v>705398</v>
      </c>
      <c r="B908" s="482" t="s">
        <v>19650</v>
      </c>
      <c r="C908" s="83" t="s">
        <v>199</v>
      </c>
      <c r="D908" s="84">
        <v>18211.990000000002</v>
      </c>
    </row>
    <row r="909" spans="1:4" x14ac:dyDescent="0.25">
      <c r="A909" s="83">
        <v>705401</v>
      </c>
      <c r="B909" s="83" t="s">
        <v>19651</v>
      </c>
      <c r="C909" s="83" t="s">
        <v>199</v>
      </c>
      <c r="D909" s="84">
        <v>21659.42</v>
      </c>
    </row>
    <row r="910" spans="1:4" x14ac:dyDescent="0.25">
      <c r="A910" s="83">
        <v>705400</v>
      </c>
      <c r="B910" s="482" t="s">
        <v>19652</v>
      </c>
      <c r="C910" s="83" t="s">
        <v>199</v>
      </c>
      <c r="D910" s="84">
        <v>19993.84</v>
      </c>
    </row>
    <row r="911" spans="1:4" x14ac:dyDescent="0.25">
      <c r="A911" s="83">
        <v>705392</v>
      </c>
      <c r="B911" s="83" t="s">
        <v>19653</v>
      </c>
      <c r="C911" s="83" t="s">
        <v>199</v>
      </c>
      <c r="D911" s="84">
        <v>14287.06</v>
      </c>
    </row>
    <row r="912" spans="1:4" x14ac:dyDescent="0.25">
      <c r="A912" s="83">
        <v>705391</v>
      </c>
      <c r="B912" s="482" t="s">
        <v>19654</v>
      </c>
      <c r="C912" s="83" t="s">
        <v>199</v>
      </c>
      <c r="D912" s="84">
        <v>12937.54</v>
      </c>
    </row>
    <row r="913" spans="1:4" x14ac:dyDescent="0.25">
      <c r="A913" s="83">
        <v>705395</v>
      </c>
      <c r="B913" s="83" t="s">
        <v>19655</v>
      </c>
      <c r="C913" s="83" t="s">
        <v>199</v>
      </c>
      <c r="D913" s="84">
        <v>16650.86</v>
      </c>
    </row>
    <row r="914" spans="1:4" x14ac:dyDescent="0.25">
      <c r="A914" s="83">
        <v>705394</v>
      </c>
      <c r="B914" s="482" t="s">
        <v>19656</v>
      </c>
      <c r="C914" s="83" t="s">
        <v>199</v>
      </c>
      <c r="D914" s="84">
        <v>15301.33</v>
      </c>
    </row>
    <row r="915" spans="1:4" x14ac:dyDescent="0.25">
      <c r="A915" s="83">
        <v>705397</v>
      </c>
      <c r="B915" s="83" t="s">
        <v>19657</v>
      </c>
      <c r="C915" s="83" t="s">
        <v>199</v>
      </c>
      <c r="D915" s="84">
        <v>18176.490000000002</v>
      </c>
    </row>
    <row r="916" spans="1:4" x14ac:dyDescent="0.25">
      <c r="A916" s="83">
        <v>705396</v>
      </c>
      <c r="B916" s="482" t="s">
        <v>19658</v>
      </c>
      <c r="C916" s="83" t="s">
        <v>199</v>
      </c>
      <c r="D916" s="84">
        <v>16510.900000000001</v>
      </c>
    </row>
    <row r="917" spans="1:4" x14ac:dyDescent="0.25">
      <c r="A917" s="83">
        <v>804213</v>
      </c>
      <c r="B917" s="83" t="s">
        <v>19659</v>
      </c>
      <c r="C917" s="83" t="s">
        <v>245</v>
      </c>
      <c r="D917" s="84">
        <v>1357.77</v>
      </c>
    </row>
    <row r="918" spans="1:4" x14ac:dyDescent="0.25">
      <c r="A918" s="83">
        <v>804212</v>
      </c>
      <c r="B918" s="482" t="s">
        <v>19660</v>
      </c>
      <c r="C918" s="83" t="s">
        <v>245</v>
      </c>
      <c r="D918" s="84">
        <v>1088.7</v>
      </c>
    </row>
    <row r="919" spans="1:4" x14ac:dyDescent="0.25">
      <c r="A919" s="83">
        <v>804217</v>
      </c>
      <c r="B919" s="83" t="s">
        <v>19661</v>
      </c>
      <c r="C919" s="83" t="s">
        <v>245</v>
      </c>
      <c r="D919" s="84">
        <v>1365.41</v>
      </c>
    </row>
    <row r="920" spans="1:4" x14ac:dyDescent="0.25">
      <c r="A920" s="83">
        <v>804216</v>
      </c>
      <c r="B920" s="482" t="s">
        <v>19662</v>
      </c>
      <c r="C920" s="83" t="s">
        <v>245</v>
      </c>
      <c r="D920" s="84">
        <v>1095.79</v>
      </c>
    </row>
    <row r="921" spans="1:4" x14ac:dyDescent="0.25">
      <c r="A921" s="83">
        <v>804219</v>
      </c>
      <c r="B921" s="83" t="s">
        <v>19663</v>
      </c>
      <c r="C921" s="83" t="s">
        <v>245</v>
      </c>
      <c r="D921" s="84">
        <v>1375.05</v>
      </c>
    </row>
    <row r="922" spans="1:4" x14ac:dyDescent="0.25">
      <c r="A922" s="83">
        <v>804218</v>
      </c>
      <c r="B922" s="482" t="s">
        <v>19664</v>
      </c>
      <c r="C922" s="83" t="s">
        <v>245</v>
      </c>
      <c r="D922" s="84">
        <v>1104.8900000000001</v>
      </c>
    </row>
    <row r="923" spans="1:4" x14ac:dyDescent="0.25">
      <c r="A923" s="83">
        <v>804221</v>
      </c>
      <c r="B923" s="83" t="s">
        <v>19665</v>
      </c>
      <c r="C923" s="83" t="s">
        <v>245</v>
      </c>
      <c r="D923" s="84">
        <v>1390.6</v>
      </c>
    </row>
    <row r="924" spans="1:4" x14ac:dyDescent="0.25">
      <c r="A924" s="83">
        <v>804220</v>
      </c>
      <c r="B924" s="482" t="s">
        <v>19666</v>
      </c>
      <c r="C924" s="83" t="s">
        <v>245</v>
      </c>
      <c r="D924" s="84">
        <v>1119.47</v>
      </c>
    </row>
    <row r="925" spans="1:4" x14ac:dyDescent="0.25">
      <c r="A925" s="83">
        <v>804223</v>
      </c>
      <c r="B925" s="83" t="s">
        <v>19667</v>
      </c>
      <c r="C925" s="83" t="s">
        <v>245</v>
      </c>
      <c r="D925" s="84">
        <v>1410.96</v>
      </c>
    </row>
    <row r="926" spans="1:4" x14ac:dyDescent="0.25">
      <c r="A926" s="83">
        <v>804222</v>
      </c>
      <c r="B926" s="482" t="s">
        <v>19668</v>
      </c>
      <c r="C926" s="83" t="s">
        <v>245</v>
      </c>
      <c r="D926" s="84">
        <v>1138.5899999999999</v>
      </c>
    </row>
    <row r="927" spans="1:4" x14ac:dyDescent="0.25">
      <c r="A927" s="83">
        <v>804225</v>
      </c>
      <c r="B927" s="83" t="s">
        <v>19669</v>
      </c>
      <c r="C927" s="83" t="s">
        <v>245</v>
      </c>
      <c r="D927" s="84">
        <v>1437.73</v>
      </c>
    </row>
    <row r="928" spans="1:4" x14ac:dyDescent="0.25">
      <c r="A928" s="83">
        <v>804224</v>
      </c>
      <c r="B928" s="482" t="s">
        <v>19670</v>
      </c>
      <c r="C928" s="83" t="s">
        <v>245</v>
      </c>
      <c r="D928" s="84">
        <v>1163.99</v>
      </c>
    </row>
    <row r="929" spans="1:4" x14ac:dyDescent="0.25">
      <c r="A929" s="83">
        <v>804227</v>
      </c>
      <c r="B929" s="83" t="s">
        <v>19671</v>
      </c>
      <c r="C929" s="83" t="s">
        <v>245</v>
      </c>
      <c r="D929" s="84">
        <v>1473.99</v>
      </c>
    </row>
    <row r="930" spans="1:4" x14ac:dyDescent="0.25">
      <c r="A930" s="83">
        <v>804226</v>
      </c>
      <c r="B930" s="482" t="s">
        <v>19672</v>
      </c>
      <c r="C930" s="83" t="s">
        <v>245</v>
      </c>
      <c r="D930" s="84">
        <v>1198.5999999999999</v>
      </c>
    </row>
    <row r="931" spans="1:4" x14ac:dyDescent="0.25">
      <c r="A931" s="83">
        <v>804229</v>
      </c>
      <c r="B931" s="83" t="s">
        <v>19673</v>
      </c>
      <c r="C931" s="83" t="s">
        <v>245</v>
      </c>
      <c r="D931" s="84">
        <v>1521.31</v>
      </c>
    </row>
    <row r="932" spans="1:4" x14ac:dyDescent="0.25">
      <c r="A932" s="83">
        <v>804228</v>
      </c>
      <c r="B932" s="482" t="s">
        <v>19674</v>
      </c>
      <c r="C932" s="83" t="s">
        <v>245</v>
      </c>
      <c r="D932" s="84">
        <v>1244.1300000000001</v>
      </c>
    </row>
    <row r="933" spans="1:4" x14ac:dyDescent="0.25">
      <c r="A933" s="83">
        <v>804231</v>
      </c>
      <c r="B933" s="83" t="s">
        <v>19675</v>
      </c>
      <c r="C933" s="83" t="s">
        <v>245</v>
      </c>
      <c r="D933" s="84">
        <v>1586.11</v>
      </c>
    </row>
    <row r="934" spans="1:4" x14ac:dyDescent="0.25">
      <c r="A934" s="83">
        <v>804230</v>
      </c>
      <c r="B934" s="482" t="s">
        <v>19676</v>
      </c>
      <c r="C934" s="83" t="s">
        <v>245</v>
      </c>
      <c r="D934" s="84">
        <v>1306.8599999999999</v>
      </c>
    </row>
    <row r="935" spans="1:4" x14ac:dyDescent="0.25">
      <c r="A935" s="83">
        <v>804215</v>
      </c>
      <c r="B935" s="83" t="s">
        <v>19677</v>
      </c>
      <c r="C935" s="83" t="s">
        <v>245</v>
      </c>
      <c r="D935" s="84">
        <v>1359.51</v>
      </c>
    </row>
    <row r="936" spans="1:4" x14ac:dyDescent="0.25">
      <c r="A936" s="83">
        <v>804214</v>
      </c>
      <c r="B936" s="482" t="s">
        <v>19678</v>
      </c>
      <c r="C936" s="83" t="s">
        <v>245</v>
      </c>
      <c r="D936" s="84">
        <v>1090.3</v>
      </c>
    </row>
    <row r="937" spans="1:4" x14ac:dyDescent="0.25">
      <c r="A937" s="83">
        <v>804417</v>
      </c>
      <c r="B937" s="83" t="s">
        <v>19679</v>
      </c>
      <c r="C937" s="83" t="s">
        <v>245</v>
      </c>
      <c r="D937" s="84">
        <v>3512.9</v>
      </c>
    </row>
    <row r="938" spans="1:4" x14ac:dyDescent="0.25">
      <c r="A938" s="83">
        <v>804233</v>
      </c>
      <c r="B938" s="83" t="s">
        <v>19680</v>
      </c>
      <c r="C938" s="83" t="s">
        <v>245</v>
      </c>
      <c r="D938" s="84">
        <v>2020.97</v>
      </c>
    </row>
    <row r="939" spans="1:4" x14ac:dyDescent="0.25">
      <c r="A939" s="83">
        <v>804416</v>
      </c>
      <c r="B939" s="482" t="s">
        <v>19681</v>
      </c>
      <c r="C939" s="83" t="s">
        <v>245</v>
      </c>
      <c r="D939" s="84">
        <v>2810.88</v>
      </c>
    </row>
    <row r="940" spans="1:4" x14ac:dyDescent="0.25">
      <c r="A940" s="83">
        <v>804232</v>
      </c>
      <c r="B940" s="482" t="s">
        <v>19682</v>
      </c>
      <c r="C940" s="83" t="s">
        <v>245</v>
      </c>
      <c r="D940" s="84">
        <v>1603.42</v>
      </c>
    </row>
    <row r="941" spans="1:4" x14ac:dyDescent="0.25">
      <c r="A941" s="83">
        <v>804237</v>
      </c>
      <c r="B941" s="83" t="s">
        <v>19683</v>
      </c>
      <c r="C941" s="83" t="s">
        <v>245</v>
      </c>
      <c r="D941" s="84">
        <v>2032.52</v>
      </c>
    </row>
    <row r="942" spans="1:4" x14ac:dyDescent="0.25">
      <c r="A942" s="83">
        <v>804236</v>
      </c>
      <c r="B942" s="482" t="s">
        <v>19684</v>
      </c>
      <c r="C942" s="83" t="s">
        <v>245</v>
      </c>
      <c r="D942" s="84">
        <v>1614</v>
      </c>
    </row>
    <row r="943" spans="1:4" x14ac:dyDescent="0.25">
      <c r="A943" s="83">
        <v>804419</v>
      </c>
      <c r="B943" s="83" t="s">
        <v>19685</v>
      </c>
      <c r="C943" s="83" t="s">
        <v>245</v>
      </c>
      <c r="D943" s="84">
        <v>3674.96</v>
      </c>
    </row>
    <row r="944" spans="1:4" x14ac:dyDescent="0.25">
      <c r="A944" s="83">
        <v>804239</v>
      </c>
      <c r="B944" s="83" t="s">
        <v>19686</v>
      </c>
      <c r="C944" s="83" t="s">
        <v>245</v>
      </c>
      <c r="D944" s="84">
        <v>2047.56</v>
      </c>
    </row>
    <row r="945" spans="1:4" x14ac:dyDescent="0.25">
      <c r="A945" s="83">
        <v>804418</v>
      </c>
      <c r="B945" s="482" t="s">
        <v>19687</v>
      </c>
      <c r="C945" s="83" t="s">
        <v>245</v>
      </c>
      <c r="D945" s="84">
        <v>2939.39</v>
      </c>
    </row>
    <row r="946" spans="1:4" x14ac:dyDescent="0.25">
      <c r="A946" s="83">
        <v>804238</v>
      </c>
      <c r="B946" s="482" t="s">
        <v>19688</v>
      </c>
      <c r="C946" s="83" t="s">
        <v>245</v>
      </c>
      <c r="D946" s="84">
        <v>1627.8</v>
      </c>
    </row>
    <row r="947" spans="1:4" x14ac:dyDescent="0.25">
      <c r="A947" s="83">
        <v>804241</v>
      </c>
      <c r="B947" s="83" t="s">
        <v>19689</v>
      </c>
      <c r="C947" s="83" t="s">
        <v>245</v>
      </c>
      <c r="D947" s="84">
        <v>2069.17</v>
      </c>
    </row>
    <row r="948" spans="1:4" x14ac:dyDescent="0.25">
      <c r="A948" s="83">
        <v>804240</v>
      </c>
      <c r="B948" s="482" t="s">
        <v>19690</v>
      </c>
      <c r="C948" s="83" t="s">
        <v>245</v>
      </c>
      <c r="D948" s="84">
        <v>1647.76</v>
      </c>
    </row>
    <row r="949" spans="1:4" x14ac:dyDescent="0.25">
      <c r="A949" s="83">
        <v>804243</v>
      </c>
      <c r="B949" s="83" t="s">
        <v>19691</v>
      </c>
      <c r="C949" s="83" t="s">
        <v>245</v>
      </c>
      <c r="D949" s="84">
        <v>2098.67</v>
      </c>
    </row>
    <row r="950" spans="1:4" x14ac:dyDescent="0.25">
      <c r="A950" s="83">
        <v>804242</v>
      </c>
      <c r="B950" s="482" t="s">
        <v>19692</v>
      </c>
      <c r="C950" s="83" t="s">
        <v>245</v>
      </c>
      <c r="D950" s="84">
        <v>1675.2</v>
      </c>
    </row>
    <row r="951" spans="1:4" x14ac:dyDescent="0.25">
      <c r="A951" s="83">
        <v>804421</v>
      </c>
      <c r="B951" s="83" t="s">
        <v>19693</v>
      </c>
      <c r="C951" s="83" t="s">
        <v>245</v>
      </c>
      <c r="D951" s="84">
        <v>4101.24</v>
      </c>
    </row>
    <row r="952" spans="1:4" x14ac:dyDescent="0.25">
      <c r="A952" s="83">
        <v>804245</v>
      </c>
      <c r="B952" s="83" t="s">
        <v>19694</v>
      </c>
      <c r="C952" s="83" t="s">
        <v>245</v>
      </c>
      <c r="D952" s="84">
        <v>2138.48</v>
      </c>
    </row>
    <row r="953" spans="1:4" x14ac:dyDescent="0.25">
      <c r="A953" s="83">
        <v>804420</v>
      </c>
      <c r="B953" s="482" t="s">
        <v>19695</v>
      </c>
      <c r="C953" s="83" t="s">
        <v>245</v>
      </c>
      <c r="D953" s="84">
        <v>3278.08</v>
      </c>
    </row>
    <row r="954" spans="1:4" x14ac:dyDescent="0.25">
      <c r="A954" s="83">
        <v>804244</v>
      </c>
      <c r="B954" s="482" t="s">
        <v>19696</v>
      </c>
      <c r="C954" s="83" t="s">
        <v>245</v>
      </c>
      <c r="D954" s="84">
        <v>1712.4</v>
      </c>
    </row>
    <row r="955" spans="1:4" x14ac:dyDescent="0.25">
      <c r="A955" s="83">
        <v>804247</v>
      </c>
      <c r="B955" s="83" t="s">
        <v>19697</v>
      </c>
      <c r="C955" s="83" t="s">
        <v>245</v>
      </c>
      <c r="D955" s="84">
        <v>2190.44</v>
      </c>
    </row>
    <row r="956" spans="1:4" x14ac:dyDescent="0.25">
      <c r="A956" s="83">
        <v>804246</v>
      </c>
      <c r="B956" s="482" t="s">
        <v>19698</v>
      </c>
      <c r="C956" s="83" t="s">
        <v>245</v>
      </c>
      <c r="D956" s="84">
        <v>1761.47</v>
      </c>
    </row>
    <row r="957" spans="1:4" x14ac:dyDescent="0.25">
      <c r="A957" s="83">
        <v>804249</v>
      </c>
      <c r="B957" s="83" t="s">
        <v>19699</v>
      </c>
      <c r="C957" s="83" t="s">
        <v>245</v>
      </c>
      <c r="D957" s="84">
        <v>2260.0300000000002</v>
      </c>
    </row>
    <row r="958" spans="1:4" x14ac:dyDescent="0.25">
      <c r="A958" s="83">
        <v>804248</v>
      </c>
      <c r="B958" s="482" t="s">
        <v>19700</v>
      </c>
      <c r="C958" s="83" t="s">
        <v>245</v>
      </c>
      <c r="D958" s="84">
        <v>1827.62</v>
      </c>
    </row>
    <row r="959" spans="1:4" x14ac:dyDescent="0.25">
      <c r="A959" s="83">
        <v>804423</v>
      </c>
      <c r="B959" s="83" t="s">
        <v>19701</v>
      </c>
      <c r="C959" s="83" t="s">
        <v>245</v>
      </c>
      <c r="D959" s="84">
        <v>5079.41</v>
      </c>
    </row>
    <row r="960" spans="1:4" x14ac:dyDescent="0.25">
      <c r="A960" s="83">
        <v>804251</v>
      </c>
      <c r="B960" s="83" t="s">
        <v>19702</v>
      </c>
      <c r="C960" s="83" t="s">
        <v>245</v>
      </c>
      <c r="D960" s="84">
        <v>2352.6799999999998</v>
      </c>
    </row>
    <row r="961" spans="1:4" x14ac:dyDescent="0.25">
      <c r="A961" s="83">
        <v>804422</v>
      </c>
      <c r="B961" s="482" t="s">
        <v>19703</v>
      </c>
      <c r="C961" s="83" t="s">
        <v>245</v>
      </c>
      <c r="D961" s="84">
        <v>4052.36</v>
      </c>
    </row>
    <row r="962" spans="1:4" x14ac:dyDescent="0.25">
      <c r="A962" s="83">
        <v>804250</v>
      </c>
      <c r="B962" s="482" t="s">
        <v>19704</v>
      </c>
      <c r="C962" s="83" t="s">
        <v>245</v>
      </c>
      <c r="D962" s="84">
        <v>1916.7</v>
      </c>
    </row>
    <row r="963" spans="1:4" x14ac:dyDescent="0.25">
      <c r="A963" s="83">
        <v>804235</v>
      </c>
      <c r="B963" s="83" t="s">
        <v>19705</v>
      </c>
      <c r="C963" s="83" t="s">
        <v>245</v>
      </c>
      <c r="D963" s="84">
        <v>2023.8</v>
      </c>
    </row>
    <row r="964" spans="1:4" x14ac:dyDescent="0.25">
      <c r="A964" s="83">
        <v>804234</v>
      </c>
      <c r="B964" s="482" t="s">
        <v>19706</v>
      </c>
      <c r="C964" s="83" t="s">
        <v>245</v>
      </c>
      <c r="D964" s="84">
        <v>1605.97</v>
      </c>
    </row>
    <row r="965" spans="1:4" x14ac:dyDescent="0.25">
      <c r="A965" s="83">
        <v>804425</v>
      </c>
      <c r="B965" s="83" t="s">
        <v>19707</v>
      </c>
      <c r="C965" s="83" t="s">
        <v>245</v>
      </c>
      <c r="D965" s="84">
        <v>5106.66</v>
      </c>
    </row>
    <row r="966" spans="1:4" x14ac:dyDescent="0.25">
      <c r="A966" s="83">
        <v>804253</v>
      </c>
      <c r="B966" s="83" t="s">
        <v>19708</v>
      </c>
      <c r="C966" s="83" t="s">
        <v>245</v>
      </c>
      <c r="D966" s="84">
        <v>2814.38</v>
      </c>
    </row>
    <row r="967" spans="1:4" x14ac:dyDescent="0.25">
      <c r="A967" s="83">
        <v>804424</v>
      </c>
      <c r="B967" s="482" t="s">
        <v>19709</v>
      </c>
      <c r="C967" s="83" t="s">
        <v>245</v>
      </c>
      <c r="D967" s="84">
        <v>4022</v>
      </c>
    </row>
    <row r="968" spans="1:4" x14ac:dyDescent="0.25">
      <c r="A968" s="83">
        <v>804252</v>
      </c>
      <c r="B968" s="482" t="s">
        <v>19710</v>
      </c>
      <c r="C968" s="83" t="s">
        <v>245</v>
      </c>
      <c r="D968" s="84">
        <v>2208.3200000000002</v>
      </c>
    </row>
    <row r="969" spans="1:4" x14ac:dyDescent="0.25">
      <c r="A969" s="83">
        <v>804257</v>
      </c>
      <c r="B969" s="83" t="s">
        <v>19711</v>
      </c>
      <c r="C969" s="83" t="s">
        <v>245</v>
      </c>
      <c r="D969" s="84">
        <v>2831.48</v>
      </c>
    </row>
    <row r="970" spans="1:4" x14ac:dyDescent="0.25">
      <c r="A970" s="83">
        <v>804256</v>
      </c>
      <c r="B970" s="482" t="s">
        <v>19712</v>
      </c>
      <c r="C970" s="83" t="s">
        <v>245</v>
      </c>
      <c r="D970" s="84">
        <v>2223.5</v>
      </c>
    </row>
    <row r="971" spans="1:4" x14ac:dyDescent="0.25">
      <c r="A971" s="83">
        <v>804427</v>
      </c>
      <c r="B971" s="83" t="s">
        <v>19713</v>
      </c>
      <c r="C971" s="83" t="s">
        <v>245</v>
      </c>
      <c r="D971" s="84">
        <v>5354.46</v>
      </c>
    </row>
    <row r="972" spans="1:4" x14ac:dyDescent="0.25">
      <c r="A972" s="83">
        <v>804259</v>
      </c>
      <c r="B972" s="83" t="s">
        <v>19714</v>
      </c>
      <c r="C972" s="83" t="s">
        <v>245</v>
      </c>
      <c r="D972" s="84">
        <v>2853.16</v>
      </c>
    </row>
    <row r="973" spans="1:4" x14ac:dyDescent="0.25">
      <c r="A973" s="83">
        <v>804426</v>
      </c>
      <c r="B973" s="482" t="s">
        <v>19715</v>
      </c>
      <c r="C973" s="83" t="s">
        <v>245</v>
      </c>
      <c r="D973" s="84">
        <v>4214.8100000000004</v>
      </c>
    </row>
    <row r="974" spans="1:4" x14ac:dyDescent="0.25">
      <c r="A974" s="83">
        <v>804258</v>
      </c>
      <c r="B974" s="482" t="s">
        <v>19716</v>
      </c>
      <c r="C974" s="83" t="s">
        <v>245</v>
      </c>
      <c r="D974" s="84">
        <v>2242.84</v>
      </c>
    </row>
    <row r="975" spans="1:4" x14ac:dyDescent="0.25">
      <c r="A975" s="83">
        <v>804261</v>
      </c>
      <c r="B975" s="83" t="s">
        <v>19717</v>
      </c>
      <c r="C975" s="83" t="s">
        <v>245</v>
      </c>
      <c r="D975" s="84">
        <v>2885.04</v>
      </c>
    </row>
    <row r="976" spans="1:4" x14ac:dyDescent="0.25">
      <c r="A976" s="83">
        <v>804260</v>
      </c>
      <c r="B976" s="482" t="s">
        <v>19718</v>
      </c>
      <c r="C976" s="83" t="s">
        <v>245</v>
      </c>
      <c r="D976" s="84">
        <v>2271.4299999999998</v>
      </c>
    </row>
    <row r="977" spans="1:4" x14ac:dyDescent="0.25">
      <c r="A977" s="83">
        <v>804263</v>
      </c>
      <c r="B977" s="83" t="s">
        <v>19719</v>
      </c>
      <c r="C977" s="83" t="s">
        <v>245</v>
      </c>
      <c r="D977" s="84">
        <v>2928.48</v>
      </c>
    </row>
    <row r="978" spans="1:4" x14ac:dyDescent="0.25">
      <c r="A978" s="83">
        <v>804262</v>
      </c>
      <c r="B978" s="482" t="s">
        <v>19720</v>
      </c>
      <c r="C978" s="83" t="s">
        <v>245</v>
      </c>
      <c r="D978" s="84">
        <v>2310.6</v>
      </c>
    </row>
    <row r="979" spans="1:4" x14ac:dyDescent="0.25">
      <c r="A979" s="83">
        <v>804429</v>
      </c>
      <c r="B979" s="83" t="s">
        <v>19721</v>
      </c>
      <c r="C979" s="83" t="s">
        <v>245</v>
      </c>
      <c r="D979" s="84">
        <v>5977.65</v>
      </c>
    </row>
    <row r="980" spans="1:4" x14ac:dyDescent="0.25">
      <c r="A980" s="83">
        <v>804265</v>
      </c>
      <c r="B980" s="83" t="s">
        <v>19722</v>
      </c>
      <c r="C980" s="83" t="s">
        <v>245</v>
      </c>
      <c r="D980" s="84">
        <v>2986.38</v>
      </c>
    </row>
    <row r="981" spans="1:4" x14ac:dyDescent="0.25">
      <c r="A981" s="83">
        <v>804428</v>
      </c>
      <c r="B981" s="482" t="s">
        <v>19723</v>
      </c>
      <c r="C981" s="83" t="s">
        <v>245</v>
      </c>
      <c r="D981" s="84">
        <v>4701.05</v>
      </c>
    </row>
    <row r="982" spans="1:4" x14ac:dyDescent="0.25">
      <c r="A982" s="83">
        <v>804264</v>
      </c>
      <c r="B982" s="482" t="s">
        <v>19724</v>
      </c>
      <c r="C982" s="83" t="s">
        <v>245</v>
      </c>
      <c r="D982" s="84">
        <v>2363.41</v>
      </c>
    </row>
    <row r="983" spans="1:4" x14ac:dyDescent="0.25">
      <c r="A983" s="83">
        <v>804267</v>
      </c>
      <c r="B983" s="83" t="s">
        <v>19725</v>
      </c>
      <c r="C983" s="83" t="s">
        <v>245</v>
      </c>
      <c r="D983" s="84">
        <v>3060.33</v>
      </c>
    </row>
    <row r="984" spans="1:4" x14ac:dyDescent="0.25">
      <c r="A984" s="83">
        <v>804266</v>
      </c>
      <c r="B984" s="482" t="s">
        <v>19726</v>
      </c>
      <c r="C984" s="83" t="s">
        <v>245</v>
      </c>
      <c r="D984" s="84">
        <v>2431.59</v>
      </c>
    </row>
    <row r="985" spans="1:4" x14ac:dyDescent="0.25">
      <c r="A985" s="83">
        <v>804269</v>
      </c>
      <c r="B985" s="83" t="s">
        <v>19727</v>
      </c>
      <c r="C985" s="83" t="s">
        <v>245</v>
      </c>
      <c r="D985" s="84">
        <v>3158.48</v>
      </c>
    </row>
    <row r="986" spans="1:4" x14ac:dyDescent="0.25">
      <c r="A986" s="83">
        <v>804268</v>
      </c>
      <c r="B986" s="482" t="s">
        <v>19728</v>
      </c>
      <c r="C986" s="83" t="s">
        <v>245</v>
      </c>
      <c r="D986" s="84">
        <v>2523.0100000000002</v>
      </c>
    </row>
    <row r="987" spans="1:4" x14ac:dyDescent="0.25">
      <c r="A987" s="83">
        <v>804431</v>
      </c>
      <c r="B987" s="83" t="s">
        <v>19729</v>
      </c>
      <c r="C987" s="83" t="s">
        <v>245</v>
      </c>
      <c r="D987" s="84">
        <v>7414.94</v>
      </c>
    </row>
    <row r="988" spans="1:4" x14ac:dyDescent="0.25">
      <c r="A988" s="83">
        <v>804271</v>
      </c>
      <c r="B988" s="83" t="s">
        <v>19730</v>
      </c>
      <c r="C988" s="83" t="s">
        <v>245</v>
      </c>
      <c r="D988" s="84">
        <v>3289.33</v>
      </c>
    </row>
    <row r="989" spans="1:4" x14ac:dyDescent="0.25">
      <c r="A989" s="83">
        <v>804430</v>
      </c>
      <c r="B989" s="482" t="s">
        <v>19731</v>
      </c>
      <c r="C989" s="83" t="s">
        <v>245</v>
      </c>
      <c r="D989" s="84">
        <v>5819.09</v>
      </c>
    </row>
    <row r="990" spans="1:4" x14ac:dyDescent="0.25">
      <c r="A990" s="83">
        <v>804270</v>
      </c>
      <c r="B990" s="482" t="s">
        <v>19732</v>
      </c>
      <c r="C990" s="83" t="s">
        <v>245</v>
      </c>
      <c r="D990" s="84">
        <v>2646.43</v>
      </c>
    </row>
    <row r="991" spans="1:4" x14ac:dyDescent="0.25">
      <c r="A991" s="83">
        <v>804255</v>
      </c>
      <c r="B991" s="83" t="s">
        <v>19733</v>
      </c>
      <c r="C991" s="83" t="s">
        <v>245</v>
      </c>
      <c r="D991" s="84">
        <v>2818.7</v>
      </c>
    </row>
    <row r="992" spans="1:4" x14ac:dyDescent="0.25">
      <c r="A992" s="83">
        <v>804254</v>
      </c>
      <c r="B992" s="482" t="s">
        <v>19734</v>
      </c>
      <c r="C992" s="83" t="s">
        <v>245</v>
      </c>
      <c r="D992" s="84">
        <v>2212.09</v>
      </c>
    </row>
    <row r="993" spans="1:4" x14ac:dyDescent="0.25">
      <c r="A993" s="83">
        <v>804433</v>
      </c>
      <c r="B993" s="83" t="s">
        <v>19735</v>
      </c>
      <c r="C993" s="83" t="s">
        <v>245</v>
      </c>
      <c r="D993" s="84">
        <v>9059.31</v>
      </c>
    </row>
    <row r="994" spans="1:4" x14ac:dyDescent="0.25">
      <c r="A994" s="83">
        <v>804273</v>
      </c>
      <c r="B994" s="83" t="s">
        <v>19736</v>
      </c>
      <c r="C994" s="83" t="s">
        <v>245</v>
      </c>
      <c r="D994" s="84">
        <v>4839.3100000000004</v>
      </c>
    </row>
    <row r="995" spans="1:4" x14ac:dyDescent="0.25">
      <c r="A995" s="83">
        <v>804432</v>
      </c>
      <c r="B995" s="482" t="s">
        <v>19737</v>
      </c>
      <c r="C995" s="83" t="s">
        <v>245</v>
      </c>
      <c r="D995" s="84">
        <v>6977.98</v>
      </c>
    </row>
    <row r="996" spans="1:4" x14ac:dyDescent="0.25">
      <c r="A996" s="83">
        <v>804272</v>
      </c>
      <c r="B996" s="482" t="s">
        <v>19738</v>
      </c>
      <c r="C996" s="83" t="s">
        <v>245</v>
      </c>
      <c r="D996" s="84">
        <v>3755.21</v>
      </c>
    </row>
    <row r="997" spans="1:4" x14ac:dyDescent="0.25">
      <c r="A997" s="83">
        <v>804277</v>
      </c>
      <c r="B997" s="83" t="s">
        <v>19739</v>
      </c>
      <c r="C997" s="83" t="s">
        <v>245</v>
      </c>
      <c r="D997" s="84">
        <v>4865.21</v>
      </c>
    </row>
    <row r="998" spans="1:4" x14ac:dyDescent="0.25">
      <c r="A998" s="83">
        <v>804276</v>
      </c>
      <c r="B998" s="482" t="s">
        <v>19740</v>
      </c>
      <c r="C998" s="83" t="s">
        <v>245</v>
      </c>
      <c r="D998" s="84">
        <v>3777.8</v>
      </c>
    </row>
    <row r="999" spans="1:4" x14ac:dyDescent="0.25">
      <c r="A999" s="83">
        <v>804435</v>
      </c>
      <c r="B999" s="83" t="s">
        <v>19741</v>
      </c>
      <c r="C999" s="83" t="s">
        <v>245</v>
      </c>
      <c r="D999" s="84">
        <v>9508.8799999999992</v>
      </c>
    </row>
    <row r="1000" spans="1:4" x14ac:dyDescent="0.25">
      <c r="A1000" s="83">
        <v>804279</v>
      </c>
      <c r="B1000" s="83" t="s">
        <v>19742</v>
      </c>
      <c r="C1000" s="83" t="s">
        <v>245</v>
      </c>
      <c r="D1000" s="84">
        <v>4897.58</v>
      </c>
    </row>
    <row r="1001" spans="1:4" x14ac:dyDescent="0.25">
      <c r="A1001" s="83">
        <v>804434</v>
      </c>
      <c r="B1001" s="482" t="s">
        <v>19743</v>
      </c>
      <c r="C1001" s="83" t="s">
        <v>245</v>
      </c>
      <c r="D1001" s="84">
        <v>7321.14</v>
      </c>
    </row>
    <row r="1002" spans="1:4" x14ac:dyDescent="0.25">
      <c r="A1002" s="83">
        <v>804278</v>
      </c>
      <c r="B1002" s="482" t="s">
        <v>19744</v>
      </c>
      <c r="C1002" s="83" t="s">
        <v>245</v>
      </c>
      <c r="D1002" s="84">
        <v>3806.05</v>
      </c>
    </row>
    <row r="1003" spans="1:4" x14ac:dyDescent="0.25">
      <c r="A1003" s="83">
        <v>804281</v>
      </c>
      <c r="B1003" s="83" t="s">
        <v>19745</v>
      </c>
      <c r="C1003" s="83" t="s">
        <v>245</v>
      </c>
      <c r="D1003" s="84">
        <v>4945.1499999999996</v>
      </c>
    </row>
    <row r="1004" spans="1:4" x14ac:dyDescent="0.25">
      <c r="A1004" s="83">
        <v>804280</v>
      </c>
      <c r="B1004" s="482" t="s">
        <v>19746</v>
      </c>
      <c r="C1004" s="83" t="s">
        <v>245</v>
      </c>
      <c r="D1004" s="84">
        <v>3847.98</v>
      </c>
    </row>
    <row r="1005" spans="1:4" x14ac:dyDescent="0.25">
      <c r="A1005" s="83">
        <v>804283</v>
      </c>
      <c r="B1005" s="83" t="s">
        <v>19747</v>
      </c>
      <c r="C1005" s="83" t="s">
        <v>245</v>
      </c>
      <c r="D1005" s="84">
        <v>5009.91</v>
      </c>
    </row>
    <row r="1006" spans="1:4" x14ac:dyDescent="0.25">
      <c r="A1006" s="83">
        <v>804282</v>
      </c>
      <c r="B1006" s="482" t="s">
        <v>19748</v>
      </c>
      <c r="C1006" s="83" t="s">
        <v>245</v>
      </c>
      <c r="D1006" s="84">
        <v>3905.59</v>
      </c>
    </row>
    <row r="1007" spans="1:4" x14ac:dyDescent="0.25">
      <c r="A1007" s="83">
        <v>804437</v>
      </c>
      <c r="B1007" s="83" t="s">
        <v>19749</v>
      </c>
      <c r="C1007" s="83" t="s">
        <v>245</v>
      </c>
      <c r="D1007" s="84">
        <v>10651.12</v>
      </c>
    </row>
    <row r="1008" spans="1:4" x14ac:dyDescent="0.25">
      <c r="A1008" s="83">
        <v>804285</v>
      </c>
      <c r="B1008" s="83" t="s">
        <v>19750</v>
      </c>
      <c r="C1008" s="83" t="s">
        <v>245</v>
      </c>
      <c r="D1008" s="84">
        <v>5094.95</v>
      </c>
    </row>
    <row r="1009" spans="1:4" x14ac:dyDescent="0.25">
      <c r="A1009" s="83">
        <v>804436</v>
      </c>
      <c r="B1009" s="482" t="s">
        <v>19751</v>
      </c>
      <c r="C1009" s="83" t="s">
        <v>245</v>
      </c>
      <c r="D1009" s="84">
        <v>8193.35</v>
      </c>
    </row>
    <row r="1010" spans="1:4" x14ac:dyDescent="0.25">
      <c r="A1010" s="83">
        <v>804284</v>
      </c>
      <c r="B1010" s="482" t="s">
        <v>19752</v>
      </c>
      <c r="C1010" s="83" t="s">
        <v>245</v>
      </c>
      <c r="D1010" s="84">
        <v>3981.83</v>
      </c>
    </row>
    <row r="1011" spans="1:4" x14ac:dyDescent="0.25">
      <c r="A1011" s="83">
        <v>804287</v>
      </c>
      <c r="B1011" s="83" t="s">
        <v>19753</v>
      </c>
      <c r="C1011" s="83" t="s">
        <v>245</v>
      </c>
      <c r="D1011" s="84">
        <v>5205.01</v>
      </c>
    </row>
    <row r="1012" spans="1:4" x14ac:dyDescent="0.25">
      <c r="A1012" s="83">
        <v>804286</v>
      </c>
      <c r="B1012" s="482" t="s">
        <v>19754</v>
      </c>
      <c r="C1012" s="83" t="s">
        <v>245</v>
      </c>
      <c r="D1012" s="84">
        <v>4081.85</v>
      </c>
    </row>
    <row r="1013" spans="1:4" x14ac:dyDescent="0.25">
      <c r="A1013" s="83">
        <v>804289</v>
      </c>
      <c r="B1013" s="83" t="s">
        <v>19755</v>
      </c>
      <c r="C1013" s="83" t="s">
        <v>245</v>
      </c>
      <c r="D1013" s="84">
        <v>5348.92</v>
      </c>
    </row>
    <row r="1014" spans="1:4" x14ac:dyDescent="0.25">
      <c r="A1014" s="83">
        <v>804288</v>
      </c>
      <c r="B1014" s="482" t="s">
        <v>19756</v>
      </c>
      <c r="C1014" s="83" t="s">
        <v>245</v>
      </c>
      <c r="D1014" s="84">
        <v>4214.21</v>
      </c>
    </row>
    <row r="1015" spans="1:4" x14ac:dyDescent="0.25">
      <c r="A1015" s="83">
        <v>804439</v>
      </c>
      <c r="B1015" s="83" t="s">
        <v>19757</v>
      </c>
      <c r="C1015" s="83" t="s">
        <v>245</v>
      </c>
      <c r="D1015" s="84">
        <v>13269.47</v>
      </c>
    </row>
    <row r="1016" spans="1:4" x14ac:dyDescent="0.25">
      <c r="A1016" s="83">
        <v>804291</v>
      </c>
      <c r="B1016" s="83" t="s">
        <v>19758</v>
      </c>
      <c r="C1016" s="83" t="s">
        <v>245</v>
      </c>
      <c r="D1016" s="84">
        <v>5538.74</v>
      </c>
    </row>
    <row r="1017" spans="1:4" x14ac:dyDescent="0.25">
      <c r="A1017" s="83">
        <v>804438</v>
      </c>
      <c r="B1017" s="482" t="s">
        <v>19759</v>
      </c>
      <c r="C1017" s="83" t="s">
        <v>245</v>
      </c>
      <c r="D1017" s="84">
        <v>10186.67</v>
      </c>
    </row>
    <row r="1018" spans="1:4" x14ac:dyDescent="0.25">
      <c r="A1018" s="83">
        <v>804290</v>
      </c>
      <c r="B1018" s="482" t="s">
        <v>19760</v>
      </c>
      <c r="C1018" s="83" t="s">
        <v>245</v>
      </c>
      <c r="D1018" s="84">
        <v>4391.3900000000003</v>
      </c>
    </row>
    <row r="1019" spans="1:4" x14ac:dyDescent="0.25">
      <c r="A1019" s="83">
        <v>804275</v>
      </c>
      <c r="B1019" s="83" t="s">
        <v>19761</v>
      </c>
      <c r="C1019" s="83" t="s">
        <v>245</v>
      </c>
      <c r="D1019" s="84">
        <v>4845.79</v>
      </c>
    </row>
    <row r="1020" spans="1:4" x14ac:dyDescent="0.25">
      <c r="A1020" s="83">
        <v>804274</v>
      </c>
      <c r="B1020" s="482" t="s">
        <v>19762</v>
      </c>
      <c r="C1020" s="83" t="s">
        <v>245</v>
      </c>
      <c r="D1020" s="84">
        <v>3760.85</v>
      </c>
    </row>
    <row r="1021" spans="1:4" x14ac:dyDescent="0.25">
      <c r="A1021" s="83">
        <v>804061</v>
      </c>
      <c r="B1021" s="83" t="s">
        <v>19763</v>
      </c>
      <c r="C1021" s="83" t="s">
        <v>245</v>
      </c>
      <c r="D1021" s="84">
        <v>327.22000000000003</v>
      </c>
    </row>
    <row r="1022" spans="1:4" x14ac:dyDescent="0.25">
      <c r="A1022" s="83">
        <v>804060</v>
      </c>
      <c r="B1022" s="482" t="s">
        <v>19764</v>
      </c>
      <c r="C1022" s="83" t="s">
        <v>245</v>
      </c>
      <c r="D1022" s="84">
        <v>269.07</v>
      </c>
    </row>
    <row r="1023" spans="1:4" x14ac:dyDescent="0.25">
      <c r="A1023" s="83">
        <v>804065</v>
      </c>
      <c r="B1023" s="83" t="s">
        <v>19765</v>
      </c>
      <c r="C1023" s="83" t="s">
        <v>245</v>
      </c>
      <c r="D1023" s="84">
        <v>328.56</v>
      </c>
    </row>
    <row r="1024" spans="1:4" x14ac:dyDescent="0.25">
      <c r="A1024" s="83">
        <v>804064</v>
      </c>
      <c r="B1024" s="482" t="s">
        <v>19766</v>
      </c>
      <c r="C1024" s="83" t="s">
        <v>245</v>
      </c>
      <c r="D1024" s="84">
        <v>270.39999999999998</v>
      </c>
    </row>
    <row r="1025" spans="1:4" x14ac:dyDescent="0.25">
      <c r="A1025" s="83">
        <v>804067</v>
      </c>
      <c r="B1025" s="83" t="s">
        <v>19767</v>
      </c>
      <c r="C1025" s="83" t="s">
        <v>245</v>
      </c>
      <c r="D1025" s="84">
        <v>329.89</v>
      </c>
    </row>
    <row r="1026" spans="1:4" x14ac:dyDescent="0.25">
      <c r="A1026" s="83">
        <v>804066</v>
      </c>
      <c r="B1026" s="482" t="s">
        <v>19768</v>
      </c>
      <c r="C1026" s="83" t="s">
        <v>245</v>
      </c>
      <c r="D1026" s="84">
        <v>271.73</v>
      </c>
    </row>
    <row r="1027" spans="1:4" x14ac:dyDescent="0.25">
      <c r="A1027" s="83">
        <v>804069</v>
      </c>
      <c r="B1027" s="83" t="s">
        <v>19769</v>
      </c>
      <c r="C1027" s="83" t="s">
        <v>245</v>
      </c>
      <c r="D1027" s="84">
        <v>332.3</v>
      </c>
    </row>
    <row r="1028" spans="1:4" x14ac:dyDescent="0.25">
      <c r="A1028" s="83">
        <v>804068</v>
      </c>
      <c r="B1028" s="482" t="s">
        <v>19770</v>
      </c>
      <c r="C1028" s="83" t="s">
        <v>245</v>
      </c>
      <c r="D1028" s="84">
        <v>274</v>
      </c>
    </row>
    <row r="1029" spans="1:4" x14ac:dyDescent="0.25">
      <c r="A1029" s="83">
        <v>804071</v>
      </c>
      <c r="B1029" s="83" t="s">
        <v>19771</v>
      </c>
      <c r="C1029" s="83" t="s">
        <v>245</v>
      </c>
      <c r="D1029" s="84">
        <v>335.63</v>
      </c>
    </row>
    <row r="1030" spans="1:4" x14ac:dyDescent="0.25">
      <c r="A1030" s="83">
        <v>804070</v>
      </c>
      <c r="B1030" s="482" t="s">
        <v>19772</v>
      </c>
      <c r="C1030" s="83" t="s">
        <v>245</v>
      </c>
      <c r="D1030" s="84">
        <v>277.33</v>
      </c>
    </row>
    <row r="1031" spans="1:4" x14ac:dyDescent="0.25">
      <c r="A1031" s="83">
        <v>804073</v>
      </c>
      <c r="B1031" s="83" t="s">
        <v>19773</v>
      </c>
      <c r="C1031" s="83" t="s">
        <v>245</v>
      </c>
      <c r="D1031" s="84">
        <v>340.04</v>
      </c>
    </row>
    <row r="1032" spans="1:4" x14ac:dyDescent="0.25">
      <c r="A1032" s="83">
        <v>804072</v>
      </c>
      <c r="B1032" s="482" t="s">
        <v>19774</v>
      </c>
      <c r="C1032" s="83" t="s">
        <v>245</v>
      </c>
      <c r="D1032" s="84">
        <v>281.60000000000002</v>
      </c>
    </row>
    <row r="1033" spans="1:4" x14ac:dyDescent="0.25">
      <c r="A1033" s="83">
        <v>804075</v>
      </c>
      <c r="B1033" s="83" t="s">
        <v>19775</v>
      </c>
      <c r="C1033" s="83" t="s">
        <v>245</v>
      </c>
      <c r="D1033" s="84">
        <v>346.03</v>
      </c>
    </row>
    <row r="1034" spans="1:4" x14ac:dyDescent="0.25">
      <c r="A1034" s="83">
        <v>804074</v>
      </c>
      <c r="B1034" s="482" t="s">
        <v>19776</v>
      </c>
      <c r="C1034" s="83" t="s">
        <v>245</v>
      </c>
      <c r="D1034" s="84">
        <v>287.60000000000002</v>
      </c>
    </row>
    <row r="1035" spans="1:4" x14ac:dyDescent="0.25">
      <c r="A1035" s="83">
        <v>804077</v>
      </c>
      <c r="B1035" s="83" t="s">
        <v>19777</v>
      </c>
      <c r="C1035" s="83" t="s">
        <v>245</v>
      </c>
      <c r="D1035" s="84">
        <v>353.77</v>
      </c>
    </row>
    <row r="1036" spans="1:4" x14ac:dyDescent="0.25">
      <c r="A1036" s="83">
        <v>804076</v>
      </c>
      <c r="B1036" s="482" t="s">
        <v>19778</v>
      </c>
      <c r="C1036" s="83" t="s">
        <v>245</v>
      </c>
      <c r="D1036" s="84">
        <v>295.2</v>
      </c>
    </row>
    <row r="1037" spans="1:4" x14ac:dyDescent="0.25">
      <c r="A1037" s="83">
        <v>804079</v>
      </c>
      <c r="B1037" s="83" t="s">
        <v>19779</v>
      </c>
      <c r="C1037" s="83" t="s">
        <v>245</v>
      </c>
      <c r="D1037" s="84">
        <v>365.5</v>
      </c>
    </row>
    <row r="1038" spans="1:4" x14ac:dyDescent="0.25">
      <c r="A1038" s="83">
        <v>804078</v>
      </c>
      <c r="B1038" s="482" t="s">
        <v>19780</v>
      </c>
      <c r="C1038" s="83" t="s">
        <v>245</v>
      </c>
      <c r="D1038" s="84">
        <v>306.79000000000002</v>
      </c>
    </row>
    <row r="1039" spans="1:4" x14ac:dyDescent="0.25">
      <c r="A1039" s="83">
        <v>804063</v>
      </c>
      <c r="B1039" s="83" t="s">
        <v>19781</v>
      </c>
      <c r="C1039" s="83" t="s">
        <v>245</v>
      </c>
      <c r="D1039" s="84">
        <v>327.89</v>
      </c>
    </row>
    <row r="1040" spans="1:4" x14ac:dyDescent="0.25">
      <c r="A1040" s="83">
        <v>804062</v>
      </c>
      <c r="B1040" s="482" t="s">
        <v>19782</v>
      </c>
      <c r="C1040" s="83" t="s">
        <v>245</v>
      </c>
      <c r="D1040" s="84">
        <v>269.73</v>
      </c>
    </row>
    <row r="1041" spans="1:4" x14ac:dyDescent="0.25">
      <c r="A1041" s="83">
        <v>804377</v>
      </c>
      <c r="B1041" s="83" t="s">
        <v>19783</v>
      </c>
      <c r="C1041" s="83" t="s">
        <v>245</v>
      </c>
      <c r="D1041" s="84">
        <v>972.38</v>
      </c>
    </row>
    <row r="1042" spans="1:4" x14ac:dyDescent="0.25">
      <c r="A1042" s="83">
        <v>804081</v>
      </c>
      <c r="B1042" s="83" t="s">
        <v>19784</v>
      </c>
      <c r="C1042" s="83" t="s">
        <v>245</v>
      </c>
      <c r="D1042" s="84">
        <v>662.67</v>
      </c>
    </row>
    <row r="1043" spans="1:4" x14ac:dyDescent="0.25">
      <c r="A1043" s="83">
        <v>804376</v>
      </c>
      <c r="B1043" s="482" t="s">
        <v>19785</v>
      </c>
      <c r="C1043" s="83" t="s">
        <v>245</v>
      </c>
      <c r="D1043" s="84">
        <v>813.85</v>
      </c>
    </row>
    <row r="1044" spans="1:4" x14ac:dyDescent="0.25">
      <c r="A1044" s="83">
        <v>804080</v>
      </c>
      <c r="B1044" s="482" t="s">
        <v>19786</v>
      </c>
      <c r="C1044" s="83" t="s">
        <v>245</v>
      </c>
      <c r="D1044" s="84">
        <v>534.53</v>
      </c>
    </row>
    <row r="1045" spans="1:4" x14ac:dyDescent="0.25">
      <c r="A1045" s="83">
        <v>804085</v>
      </c>
      <c r="B1045" s="83" t="s">
        <v>19787</v>
      </c>
      <c r="C1045" s="83" t="s">
        <v>245</v>
      </c>
      <c r="D1045" s="84">
        <v>665.08</v>
      </c>
    </row>
    <row r="1046" spans="1:4" x14ac:dyDescent="0.25">
      <c r="A1046" s="83">
        <v>804084</v>
      </c>
      <c r="B1046" s="482" t="s">
        <v>19788</v>
      </c>
      <c r="C1046" s="83" t="s">
        <v>245</v>
      </c>
      <c r="D1046" s="84">
        <v>536.79999999999995</v>
      </c>
    </row>
    <row r="1047" spans="1:4" x14ac:dyDescent="0.25">
      <c r="A1047" s="83">
        <v>804379</v>
      </c>
      <c r="B1047" s="83" t="s">
        <v>19789</v>
      </c>
      <c r="C1047" s="83" t="s">
        <v>245</v>
      </c>
      <c r="D1047" s="84">
        <v>824.1</v>
      </c>
    </row>
    <row r="1048" spans="1:4" x14ac:dyDescent="0.25">
      <c r="A1048" s="83">
        <v>804087</v>
      </c>
      <c r="B1048" s="83" t="s">
        <v>19790</v>
      </c>
      <c r="C1048" s="83" t="s">
        <v>245</v>
      </c>
      <c r="D1048" s="84">
        <v>667.75</v>
      </c>
    </row>
    <row r="1049" spans="1:4" x14ac:dyDescent="0.25">
      <c r="A1049" s="83">
        <v>804378</v>
      </c>
      <c r="B1049" s="482" t="s">
        <v>19791</v>
      </c>
      <c r="C1049" s="83" t="s">
        <v>245</v>
      </c>
      <c r="D1049" s="84">
        <v>656.63</v>
      </c>
    </row>
    <row r="1050" spans="1:4" x14ac:dyDescent="0.25">
      <c r="A1050" s="83">
        <v>804086</v>
      </c>
      <c r="B1050" s="482" t="s">
        <v>19792</v>
      </c>
      <c r="C1050" s="83" t="s">
        <v>245</v>
      </c>
      <c r="D1050" s="84">
        <v>539.47</v>
      </c>
    </row>
    <row r="1051" spans="1:4" x14ac:dyDescent="0.25">
      <c r="A1051" s="83">
        <v>804089</v>
      </c>
      <c r="B1051" s="83" t="s">
        <v>19793</v>
      </c>
      <c r="C1051" s="83" t="s">
        <v>245</v>
      </c>
      <c r="D1051" s="84">
        <v>672.15</v>
      </c>
    </row>
    <row r="1052" spans="1:4" x14ac:dyDescent="0.25">
      <c r="A1052" s="83">
        <v>804088</v>
      </c>
      <c r="B1052" s="482" t="s">
        <v>19794</v>
      </c>
      <c r="C1052" s="83" t="s">
        <v>245</v>
      </c>
      <c r="D1052" s="84">
        <v>543.74</v>
      </c>
    </row>
    <row r="1053" spans="1:4" x14ac:dyDescent="0.25">
      <c r="A1053" s="83">
        <v>804091</v>
      </c>
      <c r="B1053" s="83" t="s">
        <v>19795</v>
      </c>
      <c r="C1053" s="83" t="s">
        <v>245</v>
      </c>
      <c r="D1053" s="84">
        <v>677.89</v>
      </c>
    </row>
    <row r="1054" spans="1:4" x14ac:dyDescent="0.25">
      <c r="A1054" s="83">
        <v>804090</v>
      </c>
      <c r="B1054" s="482" t="s">
        <v>19796</v>
      </c>
      <c r="C1054" s="83" t="s">
        <v>245</v>
      </c>
      <c r="D1054" s="84">
        <v>549.34</v>
      </c>
    </row>
    <row r="1055" spans="1:4" x14ac:dyDescent="0.25">
      <c r="A1055" s="83">
        <v>804381</v>
      </c>
      <c r="B1055" s="83" t="s">
        <v>19797</v>
      </c>
      <c r="C1055" s="83" t="s">
        <v>245</v>
      </c>
      <c r="D1055" s="84">
        <v>1150.05</v>
      </c>
    </row>
    <row r="1056" spans="1:4" x14ac:dyDescent="0.25">
      <c r="A1056" s="83">
        <v>804093</v>
      </c>
      <c r="B1056" s="83" t="s">
        <v>19798</v>
      </c>
      <c r="C1056" s="83" t="s">
        <v>245</v>
      </c>
      <c r="D1056" s="84">
        <v>686.05</v>
      </c>
    </row>
    <row r="1057" spans="1:4" x14ac:dyDescent="0.25">
      <c r="A1057" s="83">
        <v>804380</v>
      </c>
      <c r="B1057" s="482" t="s">
        <v>19799</v>
      </c>
      <c r="C1057" s="83" t="s">
        <v>245</v>
      </c>
      <c r="D1057" s="84">
        <v>960.31</v>
      </c>
    </row>
    <row r="1058" spans="1:4" x14ac:dyDescent="0.25">
      <c r="A1058" s="83">
        <v>804092</v>
      </c>
      <c r="B1058" s="482" t="s">
        <v>19800</v>
      </c>
      <c r="C1058" s="83" t="s">
        <v>245</v>
      </c>
      <c r="D1058" s="84">
        <v>557.22</v>
      </c>
    </row>
    <row r="1059" spans="1:4" x14ac:dyDescent="0.25">
      <c r="A1059" s="83">
        <v>804095</v>
      </c>
      <c r="B1059" s="83" t="s">
        <v>19801</v>
      </c>
      <c r="C1059" s="83" t="s">
        <v>245</v>
      </c>
      <c r="D1059" s="84">
        <v>697.11</v>
      </c>
    </row>
    <row r="1060" spans="1:4" x14ac:dyDescent="0.25">
      <c r="A1060" s="83">
        <v>804094</v>
      </c>
      <c r="B1060" s="482" t="s">
        <v>19802</v>
      </c>
      <c r="C1060" s="83" t="s">
        <v>245</v>
      </c>
      <c r="D1060" s="84">
        <v>568.15</v>
      </c>
    </row>
    <row r="1061" spans="1:4" x14ac:dyDescent="0.25">
      <c r="A1061" s="83">
        <v>804097</v>
      </c>
      <c r="B1061" s="83" t="s">
        <v>19803</v>
      </c>
      <c r="C1061" s="83" t="s">
        <v>245</v>
      </c>
      <c r="D1061" s="84">
        <v>711.26</v>
      </c>
    </row>
    <row r="1062" spans="1:4" x14ac:dyDescent="0.25">
      <c r="A1062" s="83">
        <v>804096</v>
      </c>
      <c r="B1062" s="482" t="s">
        <v>19804</v>
      </c>
      <c r="C1062" s="83" t="s">
        <v>245</v>
      </c>
      <c r="D1062" s="84">
        <v>582.02</v>
      </c>
    </row>
    <row r="1063" spans="1:4" x14ac:dyDescent="0.25">
      <c r="A1063" s="83">
        <v>804383</v>
      </c>
      <c r="B1063" s="83" t="s">
        <v>19805</v>
      </c>
      <c r="C1063" s="83" t="s">
        <v>245</v>
      </c>
      <c r="D1063" s="84">
        <v>1422.51</v>
      </c>
    </row>
    <row r="1064" spans="1:4" x14ac:dyDescent="0.25">
      <c r="A1064" s="83">
        <v>804099</v>
      </c>
      <c r="B1064" s="83" t="s">
        <v>19806</v>
      </c>
      <c r="C1064" s="83" t="s">
        <v>245</v>
      </c>
      <c r="D1064" s="84">
        <v>731.39</v>
      </c>
    </row>
    <row r="1065" spans="1:4" x14ac:dyDescent="0.25">
      <c r="A1065" s="83">
        <v>804382</v>
      </c>
      <c r="B1065" s="482" t="s">
        <v>19807</v>
      </c>
      <c r="C1065" s="83" t="s">
        <v>245</v>
      </c>
      <c r="D1065" s="84">
        <v>1185.75</v>
      </c>
    </row>
    <row r="1066" spans="1:4" x14ac:dyDescent="0.25">
      <c r="A1066" s="83">
        <v>804098</v>
      </c>
      <c r="B1066" s="482" t="s">
        <v>19808</v>
      </c>
      <c r="C1066" s="83" t="s">
        <v>245</v>
      </c>
      <c r="D1066" s="84">
        <v>601.88</v>
      </c>
    </row>
    <row r="1067" spans="1:4" x14ac:dyDescent="0.25">
      <c r="A1067" s="83">
        <v>804083</v>
      </c>
      <c r="B1067" s="83" t="s">
        <v>19809</v>
      </c>
      <c r="C1067" s="83" t="s">
        <v>245</v>
      </c>
      <c r="D1067" s="84">
        <v>663.34</v>
      </c>
    </row>
    <row r="1068" spans="1:4" x14ac:dyDescent="0.25">
      <c r="A1068" s="83">
        <v>804082</v>
      </c>
      <c r="B1068" s="482" t="s">
        <v>19810</v>
      </c>
      <c r="C1068" s="83" t="s">
        <v>245</v>
      </c>
      <c r="D1068" s="84">
        <v>535.20000000000005</v>
      </c>
    </row>
    <row r="1069" spans="1:4" x14ac:dyDescent="0.25">
      <c r="A1069" s="83">
        <v>804385</v>
      </c>
      <c r="B1069" s="83" t="s">
        <v>19811</v>
      </c>
      <c r="C1069" s="83" t="s">
        <v>245</v>
      </c>
      <c r="D1069" s="84">
        <v>1627.8</v>
      </c>
    </row>
    <row r="1070" spans="1:4" x14ac:dyDescent="0.25">
      <c r="A1070" s="83">
        <v>804101</v>
      </c>
      <c r="B1070" s="83" t="s">
        <v>19812</v>
      </c>
      <c r="C1070" s="83" t="s">
        <v>245</v>
      </c>
      <c r="D1070" s="84">
        <v>1123.5899999999999</v>
      </c>
    </row>
    <row r="1071" spans="1:4" x14ac:dyDescent="0.25">
      <c r="A1071" s="83">
        <v>804384</v>
      </c>
      <c r="B1071" s="482" t="s">
        <v>19813</v>
      </c>
      <c r="C1071" s="83" t="s">
        <v>245</v>
      </c>
      <c r="D1071" s="84">
        <v>1333.57</v>
      </c>
    </row>
    <row r="1072" spans="1:4" x14ac:dyDescent="0.25">
      <c r="A1072" s="83">
        <v>804100</v>
      </c>
      <c r="B1072" s="482" t="s">
        <v>19814</v>
      </c>
      <c r="C1072" s="83" t="s">
        <v>245</v>
      </c>
      <c r="D1072" s="84">
        <v>900.99</v>
      </c>
    </row>
    <row r="1073" spans="1:4" x14ac:dyDescent="0.25">
      <c r="A1073" s="83">
        <v>804105</v>
      </c>
      <c r="B1073" s="83" t="s">
        <v>19815</v>
      </c>
      <c r="C1073" s="83" t="s">
        <v>245</v>
      </c>
      <c r="D1073" s="84">
        <v>1127.33</v>
      </c>
    </row>
    <row r="1074" spans="1:4" x14ac:dyDescent="0.25">
      <c r="A1074" s="83">
        <v>804104</v>
      </c>
      <c r="B1074" s="482" t="s">
        <v>19816</v>
      </c>
      <c r="C1074" s="83" t="s">
        <v>245</v>
      </c>
      <c r="D1074" s="84">
        <v>904.6</v>
      </c>
    </row>
    <row r="1075" spans="1:4" x14ac:dyDescent="0.25">
      <c r="A1075" s="83">
        <v>804387</v>
      </c>
      <c r="B1075" s="83" t="s">
        <v>19817</v>
      </c>
      <c r="C1075" s="83" t="s">
        <v>245</v>
      </c>
      <c r="D1075" s="84">
        <v>1715.49</v>
      </c>
    </row>
    <row r="1076" spans="1:4" x14ac:dyDescent="0.25">
      <c r="A1076" s="83">
        <v>804107</v>
      </c>
      <c r="B1076" s="83" t="s">
        <v>19818</v>
      </c>
      <c r="C1076" s="83" t="s">
        <v>245</v>
      </c>
      <c r="D1076" s="84">
        <v>1132.4000000000001</v>
      </c>
    </row>
    <row r="1077" spans="1:4" x14ac:dyDescent="0.25">
      <c r="A1077" s="83">
        <v>804386</v>
      </c>
      <c r="B1077" s="482" t="s">
        <v>19819</v>
      </c>
      <c r="C1077" s="83" t="s">
        <v>245</v>
      </c>
      <c r="D1077" s="84">
        <v>1404.49</v>
      </c>
    </row>
    <row r="1078" spans="1:4" x14ac:dyDescent="0.25">
      <c r="A1078" s="83">
        <v>804106</v>
      </c>
      <c r="B1078" s="482" t="s">
        <v>19820</v>
      </c>
      <c r="C1078" s="83" t="s">
        <v>245</v>
      </c>
      <c r="D1078" s="84">
        <v>909.53</v>
      </c>
    </row>
    <row r="1079" spans="1:4" x14ac:dyDescent="0.25">
      <c r="A1079" s="83">
        <v>804109</v>
      </c>
      <c r="B1079" s="83" t="s">
        <v>19821</v>
      </c>
      <c r="C1079" s="83" t="s">
        <v>245</v>
      </c>
      <c r="D1079" s="84">
        <v>1140.1400000000001</v>
      </c>
    </row>
    <row r="1080" spans="1:4" x14ac:dyDescent="0.25">
      <c r="A1080" s="83">
        <v>804108</v>
      </c>
      <c r="B1080" s="482" t="s">
        <v>19822</v>
      </c>
      <c r="C1080" s="83" t="s">
        <v>245</v>
      </c>
      <c r="D1080" s="84">
        <v>917.13</v>
      </c>
    </row>
    <row r="1081" spans="1:4" x14ac:dyDescent="0.25">
      <c r="A1081" s="83">
        <v>804111</v>
      </c>
      <c r="B1081" s="83" t="s">
        <v>19823</v>
      </c>
      <c r="C1081" s="83" t="s">
        <v>245</v>
      </c>
      <c r="D1081" s="84">
        <v>1150.29</v>
      </c>
    </row>
    <row r="1082" spans="1:4" x14ac:dyDescent="0.25">
      <c r="A1082" s="83">
        <v>804110</v>
      </c>
      <c r="B1082" s="482" t="s">
        <v>19824</v>
      </c>
      <c r="C1082" s="83" t="s">
        <v>245</v>
      </c>
      <c r="D1082" s="84">
        <v>927.01</v>
      </c>
    </row>
    <row r="1083" spans="1:4" x14ac:dyDescent="0.25">
      <c r="A1083" s="83">
        <v>804389</v>
      </c>
      <c r="B1083" s="83" t="s">
        <v>19825</v>
      </c>
      <c r="C1083" s="83" t="s">
        <v>245</v>
      </c>
      <c r="D1083" s="84">
        <v>1916.48</v>
      </c>
    </row>
    <row r="1084" spans="1:4" x14ac:dyDescent="0.25">
      <c r="A1084" s="83">
        <v>804113</v>
      </c>
      <c r="B1084" s="83" t="s">
        <v>19826</v>
      </c>
      <c r="C1084" s="83" t="s">
        <v>245</v>
      </c>
      <c r="D1084" s="84">
        <v>1164.18</v>
      </c>
    </row>
    <row r="1085" spans="1:4" x14ac:dyDescent="0.25">
      <c r="A1085" s="83">
        <v>804388</v>
      </c>
      <c r="B1085" s="482" t="s">
        <v>19827</v>
      </c>
      <c r="C1085" s="83" t="s">
        <v>245</v>
      </c>
      <c r="D1085" s="84">
        <v>1567.39</v>
      </c>
    </row>
    <row r="1086" spans="1:4" x14ac:dyDescent="0.25">
      <c r="A1086" s="83">
        <v>804112</v>
      </c>
      <c r="B1086" s="482" t="s">
        <v>19828</v>
      </c>
      <c r="C1086" s="83" t="s">
        <v>245</v>
      </c>
      <c r="D1086" s="84">
        <v>940.49</v>
      </c>
    </row>
    <row r="1087" spans="1:4" x14ac:dyDescent="0.25">
      <c r="A1087" s="83">
        <v>804115</v>
      </c>
      <c r="B1087" s="83" t="s">
        <v>19829</v>
      </c>
      <c r="C1087" s="83" t="s">
        <v>245</v>
      </c>
      <c r="D1087" s="84">
        <v>1183.4000000000001</v>
      </c>
    </row>
    <row r="1088" spans="1:4" x14ac:dyDescent="0.25">
      <c r="A1088" s="83">
        <v>804114</v>
      </c>
      <c r="B1088" s="482" t="s">
        <v>19830</v>
      </c>
      <c r="C1088" s="83" t="s">
        <v>245</v>
      </c>
      <c r="D1088" s="84">
        <v>959.29</v>
      </c>
    </row>
    <row r="1089" spans="1:4" x14ac:dyDescent="0.25">
      <c r="A1089" s="83">
        <v>804117</v>
      </c>
      <c r="B1089" s="83" t="s">
        <v>19831</v>
      </c>
      <c r="C1089" s="83" t="s">
        <v>245</v>
      </c>
      <c r="D1089" s="84">
        <v>1208.6099999999999</v>
      </c>
    </row>
    <row r="1090" spans="1:4" x14ac:dyDescent="0.25">
      <c r="A1090" s="83">
        <v>804116</v>
      </c>
      <c r="B1090" s="482" t="s">
        <v>19832</v>
      </c>
      <c r="C1090" s="83" t="s">
        <v>245</v>
      </c>
      <c r="D1090" s="84">
        <v>984.09</v>
      </c>
    </row>
    <row r="1091" spans="1:4" x14ac:dyDescent="0.25">
      <c r="A1091" s="83">
        <v>804391</v>
      </c>
      <c r="B1091" s="83" t="s">
        <v>19833</v>
      </c>
      <c r="C1091" s="83" t="s">
        <v>245</v>
      </c>
      <c r="D1091" s="84">
        <v>2380.34</v>
      </c>
    </row>
    <row r="1092" spans="1:4" x14ac:dyDescent="0.25">
      <c r="A1092" s="83">
        <v>804119</v>
      </c>
      <c r="B1092" s="83" t="s">
        <v>19834</v>
      </c>
      <c r="C1092" s="83" t="s">
        <v>245</v>
      </c>
      <c r="D1092" s="84">
        <v>1243.1500000000001</v>
      </c>
    </row>
    <row r="1093" spans="1:4" x14ac:dyDescent="0.25">
      <c r="A1093" s="83">
        <v>804390</v>
      </c>
      <c r="B1093" s="482" t="s">
        <v>19835</v>
      </c>
      <c r="C1093" s="83" t="s">
        <v>245</v>
      </c>
      <c r="D1093" s="84">
        <v>1942.02</v>
      </c>
    </row>
    <row r="1094" spans="1:4" x14ac:dyDescent="0.25">
      <c r="A1094" s="83">
        <v>804118</v>
      </c>
      <c r="B1094" s="482" t="s">
        <v>19836</v>
      </c>
      <c r="C1094" s="83" t="s">
        <v>245</v>
      </c>
      <c r="D1094" s="84">
        <v>1018.21</v>
      </c>
    </row>
    <row r="1095" spans="1:4" x14ac:dyDescent="0.25">
      <c r="A1095" s="83">
        <v>804103</v>
      </c>
      <c r="B1095" s="83" t="s">
        <v>19837</v>
      </c>
      <c r="C1095" s="83" t="s">
        <v>245</v>
      </c>
      <c r="D1095" s="84">
        <v>1124.92</v>
      </c>
    </row>
    <row r="1096" spans="1:4" x14ac:dyDescent="0.25">
      <c r="A1096" s="83">
        <v>804102</v>
      </c>
      <c r="B1096" s="482" t="s">
        <v>19838</v>
      </c>
      <c r="C1096" s="83" t="s">
        <v>245</v>
      </c>
      <c r="D1096" s="84">
        <v>902.32</v>
      </c>
    </row>
    <row r="1097" spans="1:4" x14ac:dyDescent="0.25">
      <c r="A1097" s="83">
        <v>804393</v>
      </c>
      <c r="B1097" s="83" t="s">
        <v>19839</v>
      </c>
      <c r="C1097" s="83" t="s">
        <v>245</v>
      </c>
      <c r="D1097" s="84">
        <v>2517.59</v>
      </c>
    </row>
    <row r="1098" spans="1:4" x14ac:dyDescent="0.25">
      <c r="A1098" s="83">
        <v>804121</v>
      </c>
      <c r="B1098" s="83" t="s">
        <v>19840</v>
      </c>
      <c r="C1098" s="83" t="s">
        <v>245</v>
      </c>
      <c r="D1098" s="84">
        <v>1683.07</v>
      </c>
    </row>
    <row r="1099" spans="1:4" x14ac:dyDescent="0.25">
      <c r="A1099" s="83">
        <v>804392</v>
      </c>
      <c r="B1099" s="482" t="s">
        <v>19841</v>
      </c>
      <c r="C1099" s="83" t="s">
        <v>245</v>
      </c>
      <c r="D1099" s="84">
        <v>2027.16</v>
      </c>
    </row>
    <row r="1100" spans="1:4" x14ac:dyDescent="0.25">
      <c r="A1100" s="83">
        <v>804120</v>
      </c>
      <c r="B1100" s="482" t="s">
        <v>19842</v>
      </c>
      <c r="C1100" s="83" t="s">
        <v>245</v>
      </c>
      <c r="D1100" s="84">
        <v>1337.42</v>
      </c>
    </row>
    <row r="1101" spans="1:4" x14ac:dyDescent="0.25">
      <c r="A1101" s="83">
        <v>804125</v>
      </c>
      <c r="B1101" s="83" t="s">
        <v>19843</v>
      </c>
      <c r="C1101" s="83" t="s">
        <v>245</v>
      </c>
      <c r="D1101" s="84">
        <v>1688.15</v>
      </c>
    </row>
    <row r="1102" spans="1:4" x14ac:dyDescent="0.25">
      <c r="A1102" s="83">
        <v>804124</v>
      </c>
      <c r="B1102" s="482" t="s">
        <v>19844</v>
      </c>
      <c r="C1102" s="83" t="s">
        <v>245</v>
      </c>
      <c r="D1102" s="84">
        <v>1342.36</v>
      </c>
    </row>
    <row r="1103" spans="1:4" x14ac:dyDescent="0.25">
      <c r="A1103" s="83">
        <v>804395</v>
      </c>
      <c r="B1103" s="83" t="s">
        <v>19845</v>
      </c>
      <c r="C1103" s="83" t="s">
        <v>245</v>
      </c>
      <c r="D1103" s="84">
        <v>2644.68</v>
      </c>
    </row>
    <row r="1104" spans="1:4" x14ac:dyDescent="0.25">
      <c r="A1104" s="83">
        <v>804127</v>
      </c>
      <c r="B1104" s="83" t="s">
        <v>19846</v>
      </c>
      <c r="C1104" s="83" t="s">
        <v>245</v>
      </c>
      <c r="D1104" s="84">
        <v>1695.63</v>
      </c>
    </row>
    <row r="1105" spans="1:4" x14ac:dyDescent="0.25">
      <c r="A1105" s="83">
        <v>804394</v>
      </c>
      <c r="B1105" s="482" t="s">
        <v>19847</v>
      </c>
      <c r="C1105" s="83" t="s">
        <v>245</v>
      </c>
      <c r="D1105" s="84">
        <v>2128.13</v>
      </c>
    </row>
    <row r="1106" spans="1:4" x14ac:dyDescent="0.25">
      <c r="A1106" s="83">
        <v>804126</v>
      </c>
      <c r="B1106" s="482" t="s">
        <v>19848</v>
      </c>
      <c r="C1106" s="83" t="s">
        <v>245</v>
      </c>
      <c r="D1106" s="84">
        <v>1349.57</v>
      </c>
    </row>
    <row r="1107" spans="1:4" x14ac:dyDescent="0.25">
      <c r="A1107" s="83">
        <v>804129</v>
      </c>
      <c r="B1107" s="83" t="s">
        <v>19849</v>
      </c>
      <c r="C1107" s="83" t="s">
        <v>245</v>
      </c>
      <c r="D1107" s="84">
        <v>1706.2</v>
      </c>
    </row>
    <row r="1108" spans="1:4" x14ac:dyDescent="0.25">
      <c r="A1108" s="83">
        <v>804128</v>
      </c>
      <c r="B1108" s="482" t="s">
        <v>19850</v>
      </c>
      <c r="C1108" s="83" t="s">
        <v>245</v>
      </c>
      <c r="D1108" s="84">
        <v>1359.72</v>
      </c>
    </row>
    <row r="1109" spans="1:4" x14ac:dyDescent="0.25">
      <c r="A1109" s="83">
        <v>804131</v>
      </c>
      <c r="B1109" s="83" t="s">
        <v>19851</v>
      </c>
      <c r="C1109" s="83" t="s">
        <v>245</v>
      </c>
      <c r="D1109" s="84">
        <v>1720.75</v>
      </c>
    </row>
    <row r="1110" spans="1:4" x14ac:dyDescent="0.25">
      <c r="A1110" s="83">
        <v>804130</v>
      </c>
      <c r="B1110" s="482" t="s">
        <v>19852</v>
      </c>
      <c r="C1110" s="83" t="s">
        <v>245</v>
      </c>
      <c r="D1110" s="84">
        <v>1373.87</v>
      </c>
    </row>
    <row r="1111" spans="1:4" x14ac:dyDescent="0.25">
      <c r="A1111" s="83">
        <v>804397</v>
      </c>
      <c r="B1111" s="83" t="s">
        <v>19853</v>
      </c>
      <c r="C1111" s="83" t="s">
        <v>245</v>
      </c>
      <c r="D1111" s="84">
        <v>2948.27</v>
      </c>
    </row>
    <row r="1112" spans="1:4" x14ac:dyDescent="0.25">
      <c r="A1112" s="83">
        <v>804133</v>
      </c>
      <c r="B1112" s="83" t="s">
        <v>19854</v>
      </c>
      <c r="C1112" s="83" t="s">
        <v>245</v>
      </c>
      <c r="D1112" s="84">
        <v>1741.05</v>
      </c>
    </row>
    <row r="1113" spans="1:4" x14ac:dyDescent="0.25">
      <c r="A1113" s="83">
        <v>804396</v>
      </c>
      <c r="B1113" s="482" t="s">
        <v>19855</v>
      </c>
      <c r="C1113" s="83" t="s">
        <v>245</v>
      </c>
      <c r="D1113" s="84">
        <v>2370.13</v>
      </c>
    </row>
    <row r="1114" spans="1:4" x14ac:dyDescent="0.25">
      <c r="A1114" s="83">
        <v>804132</v>
      </c>
      <c r="B1114" s="482" t="s">
        <v>19856</v>
      </c>
      <c r="C1114" s="83" t="s">
        <v>245</v>
      </c>
      <c r="D1114" s="84">
        <v>1393.61</v>
      </c>
    </row>
    <row r="1115" spans="1:4" x14ac:dyDescent="0.25">
      <c r="A1115" s="83">
        <v>804135</v>
      </c>
      <c r="B1115" s="83" t="s">
        <v>19857</v>
      </c>
      <c r="C1115" s="83" t="s">
        <v>245</v>
      </c>
      <c r="D1115" s="84">
        <v>1767.34</v>
      </c>
    </row>
    <row r="1116" spans="1:4" x14ac:dyDescent="0.25">
      <c r="A1116" s="83">
        <v>804134</v>
      </c>
      <c r="B1116" s="482" t="s">
        <v>19858</v>
      </c>
      <c r="C1116" s="83" t="s">
        <v>245</v>
      </c>
      <c r="D1116" s="84">
        <v>1419.35</v>
      </c>
    </row>
    <row r="1117" spans="1:4" x14ac:dyDescent="0.25">
      <c r="A1117" s="83">
        <v>804137</v>
      </c>
      <c r="B1117" s="83" t="s">
        <v>19859</v>
      </c>
      <c r="C1117" s="83" t="s">
        <v>245</v>
      </c>
      <c r="D1117" s="84">
        <v>1737.44</v>
      </c>
    </row>
    <row r="1118" spans="1:4" x14ac:dyDescent="0.25">
      <c r="A1118" s="83">
        <v>804136</v>
      </c>
      <c r="B1118" s="482" t="s">
        <v>19860</v>
      </c>
      <c r="C1118" s="83" t="s">
        <v>245</v>
      </c>
      <c r="D1118" s="84">
        <v>1388.77</v>
      </c>
    </row>
    <row r="1119" spans="1:4" x14ac:dyDescent="0.25">
      <c r="A1119" s="83">
        <v>804399</v>
      </c>
      <c r="B1119" s="83" t="s">
        <v>19861</v>
      </c>
      <c r="C1119" s="83" t="s">
        <v>245</v>
      </c>
      <c r="D1119" s="84">
        <v>3671.39</v>
      </c>
    </row>
    <row r="1120" spans="1:4" x14ac:dyDescent="0.25">
      <c r="A1120" s="83">
        <v>804139</v>
      </c>
      <c r="B1120" s="83" t="s">
        <v>19862</v>
      </c>
      <c r="C1120" s="83" t="s">
        <v>245</v>
      </c>
      <c r="D1120" s="84">
        <v>1853.79</v>
      </c>
    </row>
    <row r="1121" spans="1:4" x14ac:dyDescent="0.25">
      <c r="A1121" s="83">
        <v>804398</v>
      </c>
      <c r="B1121" s="482" t="s">
        <v>19863</v>
      </c>
      <c r="C1121" s="83" t="s">
        <v>245</v>
      </c>
      <c r="D1121" s="84">
        <v>2943.65</v>
      </c>
    </row>
    <row r="1122" spans="1:4" x14ac:dyDescent="0.25">
      <c r="A1122" s="83">
        <v>804138</v>
      </c>
      <c r="B1122" s="482" t="s">
        <v>19864</v>
      </c>
      <c r="C1122" s="83" t="s">
        <v>245</v>
      </c>
      <c r="D1122" s="84">
        <v>1504.29</v>
      </c>
    </row>
    <row r="1123" spans="1:4" x14ac:dyDescent="0.25">
      <c r="A1123" s="83">
        <v>804123</v>
      </c>
      <c r="B1123" s="83" t="s">
        <v>19865</v>
      </c>
      <c r="C1123" s="83" t="s">
        <v>245</v>
      </c>
      <c r="D1123" s="84">
        <v>1683.74</v>
      </c>
    </row>
    <row r="1124" spans="1:4" x14ac:dyDescent="0.25">
      <c r="A1124" s="83">
        <v>804122</v>
      </c>
      <c r="B1124" s="482" t="s">
        <v>19866</v>
      </c>
      <c r="C1124" s="83" t="s">
        <v>245</v>
      </c>
      <c r="D1124" s="84">
        <v>1338.09</v>
      </c>
    </row>
    <row r="1125" spans="1:4" x14ac:dyDescent="0.25">
      <c r="A1125" s="83">
        <v>804401</v>
      </c>
      <c r="B1125" s="83" t="s">
        <v>19867</v>
      </c>
      <c r="C1125" s="83" t="s">
        <v>245</v>
      </c>
      <c r="D1125" s="84">
        <v>3649.5</v>
      </c>
    </row>
    <row r="1126" spans="1:4" x14ac:dyDescent="0.25">
      <c r="A1126" s="83">
        <v>804141</v>
      </c>
      <c r="B1126" s="83" t="s">
        <v>19868</v>
      </c>
      <c r="C1126" s="83" t="s">
        <v>245</v>
      </c>
      <c r="D1126" s="84">
        <v>2342.48</v>
      </c>
    </row>
    <row r="1127" spans="1:4" x14ac:dyDescent="0.25">
      <c r="A1127" s="83">
        <v>804400</v>
      </c>
      <c r="B1127" s="482" t="s">
        <v>19869</v>
      </c>
      <c r="C1127" s="83" t="s">
        <v>245</v>
      </c>
      <c r="D1127" s="84">
        <v>2892.48</v>
      </c>
    </row>
    <row r="1128" spans="1:4" x14ac:dyDescent="0.25">
      <c r="A1128" s="83">
        <v>804140</v>
      </c>
      <c r="B1128" s="482" t="s">
        <v>19870</v>
      </c>
      <c r="C1128" s="83" t="s">
        <v>245</v>
      </c>
      <c r="D1128" s="84">
        <v>1842.3</v>
      </c>
    </row>
    <row r="1129" spans="1:4" x14ac:dyDescent="0.25">
      <c r="A1129" s="83">
        <v>804145</v>
      </c>
      <c r="B1129" s="83" t="s">
        <v>19871</v>
      </c>
      <c r="C1129" s="83" t="s">
        <v>245</v>
      </c>
      <c r="D1129" s="84">
        <v>2350.8000000000002</v>
      </c>
    </row>
    <row r="1130" spans="1:4" x14ac:dyDescent="0.25">
      <c r="A1130" s="83">
        <v>804144</v>
      </c>
      <c r="B1130" s="482" t="s">
        <v>19872</v>
      </c>
      <c r="C1130" s="83" t="s">
        <v>245</v>
      </c>
      <c r="D1130" s="84">
        <v>1850.06</v>
      </c>
    </row>
    <row r="1131" spans="1:4" x14ac:dyDescent="0.25">
      <c r="A1131" s="83">
        <v>804403</v>
      </c>
      <c r="B1131" s="83" t="s">
        <v>19873</v>
      </c>
      <c r="C1131" s="83" t="s">
        <v>245</v>
      </c>
      <c r="D1131" s="84">
        <v>3844.05</v>
      </c>
    </row>
    <row r="1132" spans="1:4" x14ac:dyDescent="0.25">
      <c r="A1132" s="83">
        <v>804147</v>
      </c>
      <c r="B1132" s="83" t="s">
        <v>19874</v>
      </c>
      <c r="C1132" s="83" t="s">
        <v>245</v>
      </c>
      <c r="D1132" s="84">
        <v>2361.11</v>
      </c>
    </row>
    <row r="1133" spans="1:4" x14ac:dyDescent="0.25">
      <c r="A1133" s="83">
        <v>804402</v>
      </c>
      <c r="B1133" s="482" t="s">
        <v>19875</v>
      </c>
      <c r="C1133" s="83" t="s">
        <v>245</v>
      </c>
      <c r="D1133" s="84">
        <v>3044</v>
      </c>
    </row>
    <row r="1134" spans="1:4" x14ac:dyDescent="0.25">
      <c r="A1134" s="83">
        <v>804146</v>
      </c>
      <c r="B1134" s="482" t="s">
        <v>19876</v>
      </c>
      <c r="C1134" s="83" t="s">
        <v>245</v>
      </c>
      <c r="D1134" s="84">
        <v>1859.82</v>
      </c>
    </row>
    <row r="1135" spans="1:4" x14ac:dyDescent="0.25">
      <c r="A1135" s="83">
        <v>804149</v>
      </c>
      <c r="B1135" s="83" t="s">
        <v>19877</v>
      </c>
      <c r="C1135" s="83" t="s">
        <v>245</v>
      </c>
      <c r="D1135" s="84">
        <v>2376.65</v>
      </c>
    </row>
    <row r="1136" spans="1:4" x14ac:dyDescent="0.25">
      <c r="A1136" s="83">
        <v>804148</v>
      </c>
      <c r="B1136" s="482" t="s">
        <v>19878</v>
      </c>
      <c r="C1136" s="83" t="s">
        <v>245</v>
      </c>
      <c r="D1136" s="84">
        <v>1874.4</v>
      </c>
    </row>
    <row r="1137" spans="1:4" x14ac:dyDescent="0.25">
      <c r="A1137" s="83">
        <v>804151</v>
      </c>
      <c r="B1137" s="83" t="s">
        <v>19879</v>
      </c>
      <c r="C1137" s="83" t="s">
        <v>245</v>
      </c>
      <c r="D1137" s="84">
        <v>2397.9299999999998</v>
      </c>
    </row>
    <row r="1138" spans="1:4" x14ac:dyDescent="0.25">
      <c r="A1138" s="83">
        <v>804150</v>
      </c>
      <c r="B1138" s="482" t="s">
        <v>19880</v>
      </c>
      <c r="C1138" s="83" t="s">
        <v>245</v>
      </c>
      <c r="D1138" s="84">
        <v>1894.58</v>
      </c>
    </row>
    <row r="1139" spans="1:4" x14ac:dyDescent="0.25">
      <c r="A1139" s="83">
        <v>804405</v>
      </c>
      <c r="B1139" s="83" t="s">
        <v>19881</v>
      </c>
      <c r="C1139" s="83" t="s">
        <v>245</v>
      </c>
      <c r="D1139" s="84">
        <v>4298.05</v>
      </c>
    </row>
    <row r="1140" spans="1:4" x14ac:dyDescent="0.25">
      <c r="A1140" s="83">
        <v>804153</v>
      </c>
      <c r="B1140" s="83" t="s">
        <v>19882</v>
      </c>
      <c r="C1140" s="83" t="s">
        <v>245</v>
      </c>
      <c r="D1140" s="84">
        <v>2426.6999999999998</v>
      </c>
    </row>
    <row r="1141" spans="1:4" x14ac:dyDescent="0.25">
      <c r="A1141" s="83">
        <v>804404</v>
      </c>
      <c r="B1141" s="482" t="s">
        <v>19883</v>
      </c>
      <c r="C1141" s="83" t="s">
        <v>245</v>
      </c>
      <c r="D1141" s="84">
        <v>3399.42</v>
      </c>
    </row>
    <row r="1142" spans="1:4" x14ac:dyDescent="0.25">
      <c r="A1142" s="83">
        <v>804152</v>
      </c>
      <c r="B1142" s="482" t="s">
        <v>19884</v>
      </c>
      <c r="C1142" s="83" t="s">
        <v>245</v>
      </c>
      <c r="D1142" s="84">
        <v>1921.98</v>
      </c>
    </row>
    <row r="1143" spans="1:4" x14ac:dyDescent="0.25">
      <c r="A1143" s="83">
        <v>804155</v>
      </c>
      <c r="B1143" s="83" t="s">
        <v>19885</v>
      </c>
      <c r="C1143" s="83" t="s">
        <v>245</v>
      </c>
      <c r="D1143" s="84">
        <v>2463.88</v>
      </c>
    </row>
    <row r="1144" spans="1:4" x14ac:dyDescent="0.25">
      <c r="A1144" s="83">
        <v>804154</v>
      </c>
      <c r="B1144" s="482" t="s">
        <v>19886</v>
      </c>
      <c r="C1144" s="83" t="s">
        <v>245</v>
      </c>
      <c r="D1144" s="84">
        <v>1957.64</v>
      </c>
    </row>
    <row r="1145" spans="1:4" x14ac:dyDescent="0.25">
      <c r="A1145" s="83">
        <v>804157</v>
      </c>
      <c r="B1145" s="83" t="s">
        <v>19887</v>
      </c>
      <c r="C1145" s="83" t="s">
        <v>245</v>
      </c>
      <c r="D1145" s="84">
        <v>2515.19</v>
      </c>
    </row>
    <row r="1146" spans="1:4" x14ac:dyDescent="0.25">
      <c r="A1146" s="83">
        <v>804156</v>
      </c>
      <c r="B1146" s="482" t="s">
        <v>19888</v>
      </c>
      <c r="C1146" s="83" t="s">
        <v>245</v>
      </c>
      <c r="D1146" s="84">
        <v>2007.17</v>
      </c>
    </row>
    <row r="1147" spans="1:4" x14ac:dyDescent="0.25">
      <c r="A1147" s="83">
        <v>804407</v>
      </c>
      <c r="B1147" s="83" t="s">
        <v>19889</v>
      </c>
      <c r="C1147" s="83" t="s">
        <v>245</v>
      </c>
      <c r="D1147" s="84">
        <v>5358.77</v>
      </c>
    </row>
    <row r="1148" spans="1:4" x14ac:dyDescent="0.25">
      <c r="A1148" s="83">
        <v>804159</v>
      </c>
      <c r="B1148" s="83" t="s">
        <v>19890</v>
      </c>
      <c r="C1148" s="83" t="s">
        <v>245</v>
      </c>
      <c r="D1148" s="84">
        <v>2583.5700000000002</v>
      </c>
    </row>
    <row r="1149" spans="1:4" x14ac:dyDescent="0.25">
      <c r="A1149" s="83">
        <v>804406</v>
      </c>
      <c r="B1149" s="482" t="s">
        <v>19891</v>
      </c>
      <c r="C1149" s="83" t="s">
        <v>245</v>
      </c>
      <c r="D1149" s="84">
        <v>4225.4399999999996</v>
      </c>
    </row>
    <row r="1150" spans="1:4" x14ac:dyDescent="0.25">
      <c r="A1150" s="83">
        <v>804158</v>
      </c>
      <c r="B1150" s="482" t="s">
        <v>19892</v>
      </c>
      <c r="C1150" s="83" t="s">
        <v>245</v>
      </c>
      <c r="D1150" s="84">
        <v>2073.62</v>
      </c>
    </row>
    <row r="1151" spans="1:4" x14ac:dyDescent="0.25">
      <c r="A1151" s="83">
        <v>804143</v>
      </c>
      <c r="B1151" s="83" t="s">
        <v>19893</v>
      </c>
      <c r="C1151" s="83" t="s">
        <v>245</v>
      </c>
      <c r="D1151" s="84">
        <v>2344.9</v>
      </c>
    </row>
    <row r="1152" spans="1:4" x14ac:dyDescent="0.25">
      <c r="A1152" s="83">
        <v>804142</v>
      </c>
      <c r="B1152" s="482" t="s">
        <v>19894</v>
      </c>
      <c r="C1152" s="83" t="s">
        <v>245</v>
      </c>
      <c r="D1152" s="84">
        <v>1844.57</v>
      </c>
    </row>
    <row r="1153" spans="1:4" x14ac:dyDescent="0.25">
      <c r="A1153" s="83">
        <v>804409</v>
      </c>
      <c r="B1153" s="83" t="s">
        <v>19895</v>
      </c>
      <c r="C1153" s="83" t="s">
        <v>245</v>
      </c>
      <c r="D1153" s="84">
        <v>6632.23</v>
      </c>
    </row>
    <row r="1154" spans="1:4" x14ac:dyDescent="0.25">
      <c r="A1154" s="83">
        <v>804161</v>
      </c>
      <c r="B1154" s="83" t="s">
        <v>19896</v>
      </c>
      <c r="C1154" s="83" t="s">
        <v>245</v>
      </c>
      <c r="D1154" s="84">
        <v>4037.42</v>
      </c>
    </row>
    <row r="1155" spans="1:4" x14ac:dyDescent="0.25">
      <c r="A1155" s="83">
        <v>804408</v>
      </c>
      <c r="B1155" s="482" t="s">
        <v>19897</v>
      </c>
      <c r="C1155" s="83" t="s">
        <v>245</v>
      </c>
      <c r="D1155" s="84">
        <v>5145.97</v>
      </c>
    </row>
    <row r="1156" spans="1:4" x14ac:dyDescent="0.25">
      <c r="A1156" s="83">
        <v>804160</v>
      </c>
      <c r="B1156" s="482" t="s">
        <v>19898</v>
      </c>
      <c r="C1156" s="83" t="s">
        <v>245</v>
      </c>
      <c r="D1156" s="84">
        <v>3145.52</v>
      </c>
    </row>
    <row r="1157" spans="1:4" x14ac:dyDescent="0.25">
      <c r="A1157" s="83">
        <v>804165</v>
      </c>
      <c r="B1157" s="83" t="s">
        <v>19899</v>
      </c>
      <c r="C1157" s="83" t="s">
        <v>245</v>
      </c>
      <c r="D1157" s="84">
        <v>4048.81</v>
      </c>
    </row>
    <row r="1158" spans="1:4" x14ac:dyDescent="0.25">
      <c r="A1158" s="83">
        <v>804164</v>
      </c>
      <c r="B1158" s="482" t="s">
        <v>19900</v>
      </c>
      <c r="C1158" s="83" t="s">
        <v>245</v>
      </c>
      <c r="D1158" s="84">
        <v>3156.22</v>
      </c>
    </row>
    <row r="1159" spans="1:4" x14ac:dyDescent="0.25">
      <c r="A1159" s="83">
        <v>804411</v>
      </c>
      <c r="B1159" s="83" t="s">
        <v>19901</v>
      </c>
      <c r="C1159" s="83" t="s">
        <v>245</v>
      </c>
      <c r="D1159" s="84">
        <v>6995.97</v>
      </c>
    </row>
    <row r="1160" spans="1:4" x14ac:dyDescent="0.25">
      <c r="A1160" s="83">
        <v>804167</v>
      </c>
      <c r="B1160" s="83" t="s">
        <v>19902</v>
      </c>
      <c r="C1160" s="83" t="s">
        <v>245</v>
      </c>
      <c r="D1160" s="84">
        <v>4063.69</v>
      </c>
    </row>
    <row r="1161" spans="1:4" x14ac:dyDescent="0.25">
      <c r="A1161" s="83">
        <v>804410</v>
      </c>
      <c r="B1161" s="482" t="s">
        <v>19903</v>
      </c>
      <c r="C1161" s="83" t="s">
        <v>245</v>
      </c>
      <c r="D1161" s="84">
        <v>5424.32</v>
      </c>
    </row>
    <row r="1162" spans="1:4" x14ac:dyDescent="0.25">
      <c r="A1162" s="83">
        <v>804166</v>
      </c>
      <c r="B1162" s="482" t="s">
        <v>19904</v>
      </c>
      <c r="C1162" s="83" t="s">
        <v>245</v>
      </c>
      <c r="D1162" s="84">
        <v>3170.14</v>
      </c>
    </row>
    <row r="1163" spans="1:4" x14ac:dyDescent="0.25">
      <c r="A1163" s="83">
        <v>804169</v>
      </c>
      <c r="B1163" s="83" t="s">
        <v>19905</v>
      </c>
      <c r="C1163" s="83" t="s">
        <v>245</v>
      </c>
      <c r="D1163" s="84">
        <v>4085.38</v>
      </c>
    </row>
    <row r="1164" spans="1:4" x14ac:dyDescent="0.25">
      <c r="A1164" s="83">
        <v>804168</v>
      </c>
      <c r="B1164" s="482" t="s">
        <v>19906</v>
      </c>
      <c r="C1164" s="83" t="s">
        <v>245</v>
      </c>
      <c r="D1164" s="84">
        <v>3190.6</v>
      </c>
    </row>
    <row r="1165" spans="1:4" x14ac:dyDescent="0.25">
      <c r="A1165" s="83">
        <v>804171</v>
      </c>
      <c r="B1165" s="83" t="s">
        <v>19907</v>
      </c>
      <c r="C1165" s="83" t="s">
        <v>245</v>
      </c>
      <c r="D1165" s="84">
        <v>4114.9799999999996</v>
      </c>
    </row>
    <row r="1166" spans="1:4" x14ac:dyDescent="0.25">
      <c r="A1166" s="83">
        <v>804170</v>
      </c>
      <c r="B1166" s="482" t="s">
        <v>19908</v>
      </c>
      <c r="C1166" s="83" t="s">
        <v>245</v>
      </c>
      <c r="D1166" s="84">
        <v>3218.54</v>
      </c>
    </row>
    <row r="1167" spans="1:4" x14ac:dyDescent="0.25">
      <c r="A1167" s="83">
        <v>804413</v>
      </c>
      <c r="B1167" s="83" t="s">
        <v>19909</v>
      </c>
      <c r="C1167" s="83" t="s">
        <v>245</v>
      </c>
      <c r="D1167" s="84">
        <v>7842.6</v>
      </c>
    </row>
    <row r="1168" spans="1:4" x14ac:dyDescent="0.25">
      <c r="A1168" s="83">
        <v>804173</v>
      </c>
      <c r="B1168" s="83" t="s">
        <v>19910</v>
      </c>
      <c r="C1168" s="83" t="s">
        <v>245</v>
      </c>
      <c r="D1168" s="84">
        <v>4154.72</v>
      </c>
    </row>
    <row r="1169" spans="1:4" x14ac:dyDescent="0.25">
      <c r="A1169" s="83">
        <v>804412</v>
      </c>
      <c r="B1169" s="482" t="s">
        <v>19911</v>
      </c>
      <c r="C1169" s="83" t="s">
        <v>245</v>
      </c>
      <c r="D1169" s="84">
        <v>6073.38</v>
      </c>
    </row>
    <row r="1170" spans="1:4" x14ac:dyDescent="0.25">
      <c r="A1170" s="83">
        <v>804172</v>
      </c>
      <c r="B1170" s="482" t="s">
        <v>19912</v>
      </c>
      <c r="C1170" s="83" t="s">
        <v>245</v>
      </c>
      <c r="D1170" s="84">
        <v>3256.36</v>
      </c>
    </row>
    <row r="1171" spans="1:4" x14ac:dyDescent="0.25">
      <c r="A1171" s="83">
        <v>804175</v>
      </c>
      <c r="B1171" s="83" t="s">
        <v>19913</v>
      </c>
      <c r="C1171" s="83" t="s">
        <v>245</v>
      </c>
      <c r="D1171" s="84">
        <v>4207.9399999999996</v>
      </c>
    </row>
    <row r="1172" spans="1:4" x14ac:dyDescent="0.25">
      <c r="A1172" s="83">
        <v>804174</v>
      </c>
      <c r="B1172" s="482" t="s">
        <v>19914</v>
      </c>
      <c r="C1172" s="83" t="s">
        <v>245</v>
      </c>
      <c r="D1172" s="84">
        <v>3307.38</v>
      </c>
    </row>
    <row r="1173" spans="1:4" x14ac:dyDescent="0.25">
      <c r="A1173" s="83">
        <v>804177</v>
      </c>
      <c r="B1173" s="83" t="s">
        <v>19915</v>
      </c>
      <c r="C1173" s="83" t="s">
        <v>245</v>
      </c>
      <c r="D1173" s="84">
        <v>4279.05</v>
      </c>
    </row>
    <row r="1174" spans="1:4" x14ac:dyDescent="0.25">
      <c r="A1174" s="83">
        <v>804176</v>
      </c>
      <c r="B1174" s="482" t="s">
        <v>19916</v>
      </c>
      <c r="C1174" s="83" t="s">
        <v>245</v>
      </c>
      <c r="D1174" s="84">
        <v>3375.88</v>
      </c>
    </row>
    <row r="1175" spans="1:4" x14ac:dyDescent="0.25">
      <c r="A1175" s="83">
        <v>804415</v>
      </c>
      <c r="B1175" s="83" t="s">
        <v>19917</v>
      </c>
      <c r="C1175" s="83" t="s">
        <v>245</v>
      </c>
      <c r="D1175" s="84">
        <v>9837.5400000000009</v>
      </c>
    </row>
    <row r="1176" spans="1:4" x14ac:dyDescent="0.25">
      <c r="A1176" s="83">
        <v>804179</v>
      </c>
      <c r="B1176" s="83" t="s">
        <v>19918</v>
      </c>
      <c r="C1176" s="83" t="s">
        <v>245</v>
      </c>
      <c r="D1176" s="84">
        <v>4376.29</v>
      </c>
    </row>
    <row r="1177" spans="1:4" x14ac:dyDescent="0.25">
      <c r="A1177" s="83">
        <v>804414</v>
      </c>
      <c r="B1177" s="482" t="s">
        <v>19919</v>
      </c>
      <c r="C1177" s="83" t="s">
        <v>245</v>
      </c>
      <c r="D1177" s="84">
        <v>7596.04</v>
      </c>
    </row>
    <row r="1178" spans="1:4" x14ac:dyDescent="0.25">
      <c r="A1178" s="83">
        <v>804178</v>
      </c>
      <c r="B1178" s="482" t="s">
        <v>19920</v>
      </c>
      <c r="C1178" s="83" t="s">
        <v>245</v>
      </c>
      <c r="D1178" s="84">
        <v>3470.23</v>
      </c>
    </row>
    <row r="1179" spans="1:4" x14ac:dyDescent="0.25">
      <c r="A1179" s="83">
        <v>804163</v>
      </c>
      <c r="B1179" s="83" t="s">
        <v>19921</v>
      </c>
      <c r="C1179" s="83" t="s">
        <v>245</v>
      </c>
      <c r="D1179" s="84">
        <v>4040.5</v>
      </c>
    </row>
    <row r="1180" spans="1:4" x14ac:dyDescent="0.25">
      <c r="A1180" s="83">
        <v>804162</v>
      </c>
      <c r="B1180" s="482" t="s">
        <v>19922</v>
      </c>
      <c r="C1180" s="83" t="s">
        <v>245</v>
      </c>
      <c r="D1180" s="84">
        <v>3148.46</v>
      </c>
    </row>
    <row r="1181" spans="1:4" x14ac:dyDescent="0.25">
      <c r="A1181" s="83">
        <v>804441</v>
      </c>
      <c r="B1181" s="83" t="s">
        <v>19923</v>
      </c>
      <c r="C1181" s="83" t="s">
        <v>245</v>
      </c>
      <c r="D1181" s="84">
        <v>4508.22</v>
      </c>
    </row>
    <row r="1182" spans="1:4" x14ac:dyDescent="0.25">
      <c r="A1182" s="83">
        <v>804317</v>
      </c>
      <c r="B1182" s="83" t="s">
        <v>19924</v>
      </c>
      <c r="C1182" s="83" t="s">
        <v>245</v>
      </c>
      <c r="D1182" s="84">
        <v>2462.56</v>
      </c>
    </row>
    <row r="1183" spans="1:4" x14ac:dyDescent="0.25">
      <c r="A1183" s="83">
        <v>804440</v>
      </c>
      <c r="B1183" s="482" t="s">
        <v>19925</v>
      </c>
      <c r="C1183" s="83" t="s">
        <v>245</v>
      </c>
      <c r="D1183" s="84">
        <v>3594.6</v>
      </c>
    </row>
    <row r="1184" spans="1:4" x14ac:dyDescent="0.25">
      <c r="A1184" s="83">
        <v>804316</v>
      </c>
      <c r="B1184" s="482" t="s">
        <v>19926</v>
      </c>
      <c r="C1184" s="83" t="s">
        <v>245</v>
      </c>
      <c r="D1184" s="84">
        <v>1938.58</v>
      </c>
    </row>
    <row r="1185" spans="1:4" x14ac:dyDescent="0.25">
      <c r="A1185" s="83">
        <v>804321</v>
      </c>
      <c r="B1185" s="83" t="s">
        <v>19927</v>
      </c>
      <c r="C1185" s="83" t="s">
        <v>245</v>
      </c>
      <c r="D1185" s="84">
        <v>2479.5</v>
      </c>
    </row>
    <row r="1186" spans="1:4" x14ac:dyDescent="0.25">
      <c r="A1186" s="83">
        <v>804320</v>
      </c>
      <c r="B1186" s="482" t="s">
        <v>19928</v>
      </c>
      <c r="C1186" s="83" t="s">
        <v>245</v>
      </c>
      <c r="D1186" s="84">
        <v>1953.88</v>
      </c>
    </row>
    <row r="1187" spans="1:4" x14ac:dyDescent="0.25">
      <c r="A1187" s="83">
        <v>804443</v>
      </c>
      <c r="B1187" s="83" t="s">
        <v>19929</v>
      </c>
      <c r="C1187" s="83" t="s">
        <v>245</v>
      </c>
      <c r="D1187" s="84">
        <v>4704.82</v>
      </c>
    </row>
    <row r="1188" spans="1:4" x14ac:dyDescent="0.25">
      <c r="A1188" s="83">
        <v>804323</v>
      </c>
      <c r="B1188" s="83" t="s">
        <v>19930</v>
      </c>
      <c r="C1188" s="83" t="s">
        <v>245</v>
      </c>
      <c r="D1188" s="84">
        <v>2502.09</v>
      </c>
    </row>
    <row r="1189" spans="1:4" x14ac:dyDescent="0.25">
      <c r="A1189" s="83">
        <v>804442</v>
      </c>
      <c r="B1189" s="482" t="s">
        <v>19931</v>
      </c>
      <c r="C1189" s="83" t="s">
        <v>245</v>
      </c>
      <c r="D1189" s="84">
        <v>3750.36</v>
      </c>
    </row>
    <row r="1190" spans="1:4" x14ac:dyDescent="0.25">
      <c r="A1190" s="83">
        <v>804322</v>
      </c>
      <c r="B1190" s="482" t="s">
        <v>19932</v>
      </c>
      <c r="C1190" s="83" t="s">
        <v>245</v>
      </c>
      <c r="D1190" s="84">
        <v>1974.27</v>
      </c>
    </row>
    <row r="1191" spans="1:4" x14ac:dyDescent="0.25">
      <c r="A1191" s="83">
        <v>804325</v>
      </c>
      <c r="B1191" s="83" t="s">
        <v>19933</v>
      </c>
      <c r="C1191" s="83" t="s">
        <v>245</v>
      </c>
      <c r="D1191" s="84">
        <v>2534.7399999999998</v>
      </c>
    </row>
    <row r="1192" spans="1:4" x14ac:dyDescent="0.25">
      <c r="A1192" s="83">
        <v>804324</v>
      </c>
      <c r="B1192" s="482" t="s">
        <v>19934</v>
      </c>
      <c r="C1192" s="83" t="s">
        <v>245</v>
      </c>
      <c r="D1192" s="84">
        <v>2004.03</v>
      </c>
    </row>
    <row r="1193" spans="1:4" x14ac:dyDescent="0.25">
      <c r="A1193" s="83">
        <v>804327</v>
      </c>
      <c r="B1193" s="83" t="s">
        <v>19935</v>
      </c>
      <c r="C1193" s="83" t="s">
        <v>245</v>
      </c>
      <c r="D1193" s="84">
        <v>2579.6</v>
      </c>
    </row>
    <row r="1194" spans="1:4" x14ac:dyDescent="0.25">
      <c r="A1194" s="83">
        <v>804326</v>
      </c>
      <c r="B1194" s="482" t="s">
        <v>19936</v>
      </c>
      <c r="C1194" s="83" t="s">
        <v>245</v>
      </c>
      <c r="D1194" s="84">
        <v>2045.04</v>
      </c>
    </row>
    <row r="1195" spans="1:4" x14ac:dyDescent="0.25">
      <c r="A1195" s="83">
        <v>804445</v>
      </c>
      <c r="B1195" s="83" t="s">
        <v>19937</v>
      </c>
      <c r="C1195" s="83" t="s">
        <v>245</v>
      </c>
      <c r="D1195" s="84">
        <v>5250.96</v>
      </c>
    </row>
    <row r="1196" spans="1:4" x14ac:dyDescent="0.25">
      <c r="A1196" s="83">
        <v>804329</v>
      </c>
      <c r="B1196" s="83" t="s">
        <v>19938</v>
      </c>
      <c r="C1196" s="83" t="s">
        <v>245</v>
      </c>
      <c r="D1196" s="84">
        <v>2639.18</v>
      </c>
    </row>
    <row r="1197" spans="1:4" x14ac:dyDescent="0.25">
      <c r="A1197" s="83">
        <v>804444</v>
      </c>
      <c r="B1197" s="482" t="s">
        <v>19939</v>
      </c>
      <c r="C1197" s="83" t="s">
        <v>245</v>
      </c>
      <c r="D1197" s="84">
        <v>4183.21</v>
      </c>
    </row>
    <row r="1198" spans="1:4" x14ac:dyDescent="0.25">
      <c r="A1198" s="83">
        <v>804328</v>
      </c>
      <c r="B1198" s="482" t="s">
        <v>19940</v>
      </c>
      <c r="C1198" s="83" t="s">
        <v>245</v>
      </c>
      <c r="D1198" s="84">
        <v>2100.08</v>
      </c>
    </row>
    <row r="1199" spans="1:4" x14ac:dyDescent="0.25">
      <c r="A1199" s="83">
        <v>804331</v>
      </c>
      <c r="B1199" s="83" t="s">
        <v>19941</v>
      </c>
      <c r="C1199" s="83" t="s">
        <v>245</v>
      </c>
      <c r="D1199" s="84">
        <v>2716.14</v>
      </c>
    </row>
    <row r="1200" spans="1:4" x14ac:dyDescent="0.25">
      <c r="A1200" s="83">
        <v>804330</v>
      </c>
      <c r="B1200" s="482" t="s">
        <v>19942</v>
      </c>
      <c r="C1200" s="83" t="s">
        <v>245</v>
      </c>
      <c r="D1200" s="84">
        <v>2171.8200000000002</v>
      </c>
    </row>
    <row r="1201" spans="1:4" x14ac:dyDescent="0.25">
      <c r="A1201" s="83">
        <v>804333</v>
      </c>
      <c r="B1201" s="83" t="s">
        <v>19943</v>
      </c>
      <c r="C1201" s="83" t="s">
        <v>245</v>
      </c>
      <c r="D1201" s="84">
        <v>2818.88</v>
      </c>
    </row>
    <row r="1202" spans="1:4" x14ac:dyDescent="0.25">
      <c r="A1202" s="83">
        <v>804332</v>
      </c>
      <c r="B1202" s="482" t="s">
        <v>19944</v>
      </c>
      <c r="C1202" s="83" t="s">
        <v>245</v>
      </c>
      <c r="D1202" s="84">
        <v>2268.5100000000002</v>
      </c>
    </row>
    <row r="1203" spans="1:4" x14ac:dyDescent="0.25">
      <c r="A1203" s="83">
        <v>804447</v>
      </c>
      <c r="B1203" s="83" t="s">
        <v>19945</v>
      </c>
      <c r="C1203" s="83" t="s">
        <v>245</v>
      </c>
      <c r="D1203" s="84">
        <v>6497.24</v>
      </c>
    </row>
    <row r="1204" spans="1:4" x14ac:dyDescent="0.25">
      <c r="A1204" s="83">
        <v>804335</v>
      </c>
      <c r="B1204" s="83" t="s">
        <v>19946</v>
      </c>
      <c r="C1204" s="83" t="s">
        <v>245</v>
      </c>
      <c r="D1204" s="84">
        <v>2954.58</v>
      </c>
    </row>
    <row r="1205" spans="1:4" x14ac:dyDescent="0.25">
      <c r="A1205" s="83">
        <v>804446</v>
      </c>
      <c r="B1205" s="482" t="s">
        <v>19947</v>
      </c>
      <c r="C1205" s="83" t="s">
        <v>245</v>
      </c>
      <c r="D1205" s="84">
        <v>5170.05</v>
      </c>
    </row>
    <row r="1206" spans="1:4" x14ac:dyDescent="0.25">
      <c r="A1206" s="83">
        <v>804334</v>
      </c>
      <c r="B1206" s="482" t="s">
        <v>19948</v>
      </c>
      <c r="C1206" s="83" t="s">
        <v>245</v>
      </c>
      <c r="D1206" s="84">
        <v>2397.61</v>
      </c>
    </row>
    <row r="1207" spans="1:4" x14ac:dyDescent="0.25">
      <c r="A1207" s="83">
        <v>804319</v>
      </c>
      <c r="B1207" s="83" t="s">
        <v>19949</v>
      </c>
      <c r="C1207" s="83" t="s">
        <v>245</v>
      </c>
      <c r="D1207" s="84">
        <v>2466.46</v>
      </c>
    </row>
    <row r="1208" spans="1:4" x14ac:dyDescent="0.25">
      <c r="A1208" s="83">
        <v>804318</v>
      </c>
      <c r="B1208" s="482" t="s">
        <v>19950</v>
      </c>
      <c r="C1208" s="83" t="s">
        <v>245</v>
      </c>
      <c r="D1208" s="84">
        <v>1942.07</v>
      </c>
    </row>
    <row r="1209" spans="1:4" x14ac:dyDescent="0.25">
      <c r="A1209" s="83">
        <v>804449</v>
      </c>
      <c r="B1209" s="83" t="s">
        <v>19951</v>
      </c>
      <c r="C1209" s="83" t="s">
        <v>245</v>
      </c>
      <c r="D1209" s="84">
        <v>6563.15</v>
      </c>
    </row>
    <row r="1210" spans="1:4" x14ac:dyDescent="0.25">
      <c r="A1210" s="83">
        <v>804337</v>
      </c>
      <c r="B1210" s="83" t="s">
        <v>19952</v>
      </c>
      <c r="C1210" s="83" t="s">
        <v>245</v>
      </c>
      <c r="D1210" s="84">
        <v>3380.09</v>
      </c>
    </row>
    <row r="1211" spans="1:4" x14ac:dyDescent="0.25">
      <c r="A1211" s="83">
        <v>804448</v>
      </c>
      <c r="B1211" s="482" t="s">
        <v>19953</v>
      </c>
      <c r="C1211" s="83" t="s">
        <v>245</v>
      </c>
      <c r="D1211" s="84">
        <v>5150.8599999999997</v>
      </c>
    </row>
    <row r="1212" spans="1:4" x14ac:dyDescent="0.25">
      <c r="A1212" s="83">
        <v>804336</v>
      </c>
      <c r="B1212" s="482" t="s">
        <v>19954</v>
      </c>
      <c r="C1212" s="83" t="s">
        <v>245</v>
      </c>
      <c r="D1212" s="84">
        <v>2624.31</v>
      </c>
    </row>
    <row r="1213" spans="1:4" x14ac:dyDescent="0.25">
      <c r="A1213" s="83">
        <v>804341</v>
      </c>
      <c r="B1213" s="83" t="s">
        <v>19955</v>
      </c>
      <c r="C1213" s="83" t="s">
        <v>245</v>
      </c>
      <c r="D1213" s="84">
        <v>3405.99</v>
      </c>
    </row>
    <row r="1214" spans="1:4" x14ac:dyDescent="0.25">
      <c r="A1214" s="83">
        <v>804340</v>
      </c>
      <c r="B1214" s="482" t="s">
        <v>19956</v>
      </c>
      <c r="C1214" s="83" t="s">
        <v>245</v>
      </c>
      <c r="D1214" s="84">
        <v>2646.9</v>
      </c>
    </row>
    <row r="1215" spans="1:4" x14ac:dyDescent="0.25">
      <c r="A1215" s="83">
        <v>804451</v>
      </c>
      <c r="B1215" s="83" t="s">
        <v>19957</v>
      </c>
      <c r="C1215" s="83" t="s">
        <v>245</v>
      </c>
      <c r="D1215" s="84">
        <v>6864.87</v>
      </c>
    </row>
    <row r="1216" spans="1:4" x14ac:dyDescent="0.25">
      <c r="A1216" s="83">
        <v>804343</v>
      </c>
      <c r="B1216" s="83" t="s">
        <v>19958</v>
      </c>
      <c r="C1216" s="83" t="s">
        <v>245</v>
      </c>
      <c r="D1216" s="84">
        <v>3439.02</v>
      </c>
    </row>
    <row r="1217" spans="1:4" x14ac:dyDescent="0.25">
      <c r="A1217" s="83">
        <v>804450</v>
      </c>
      <c r="B1217" s="482" t="s">
        <v>19959</v>
      </c>
      <c r="C1217" s="83" t="s">
        <v>245</v>
      </c>
      <c r="D1217" s="84">
        <v>5385.62</v>
      </c>
    </row>
    <row r="1218" spans="1:4" x14ac:dyDescent="0.25">
      <c r="A1218" s="83">
        <v>804342</v>
      </c>
      <c r="B1218" s="482" t="s">
        <v>19960</v>
      </c>
      <c r="C1218" s="83" t="s">
        <v>245</v>
      </c>
      <c r="D1218" s="84">
        <v>2675.81</v>
      </c>
    </row>
    <row r="1219" spans="1:4" x14ac:dyDescent="0.25">
      <c r="A1219" s="83">
        <v>804345</v>
      </c>
      <c r="B1219" s="83" t="s">
        <v>19961</v>
      </c>
      <c r="C1219" s="83" t="s">
        <v>245</v>
      </c>
      <c r="D1219" s="84">
        <v>3487.25</v>
      </c>
    </row>
    <row r="1220" spans="1:4" x14ac:dyDescent="0.25">
      <c r="A1220" s="83">
        <v>804344</v>
      </c>
      <c r="B1220" s="482" t="s">
        <v>19962</v>
      </c>
      <c r="C1220" s="83" t="s">
        <v>245</v>
      </c>
      <c r="D1220" s="84">
        <v>2718.41</v>
      </c>
    </row>
    <row r="1221" spans="1:4" x14ac:dyDescent="0.25">
      <c r="A1221" s="83">
        <v>804347</v>
      </c>
      <c r="B1221" s="83" t="s">
        <v>19963</v>
      </c>
      <c r="C1221" s="83" t="s">
        <v>245</v>
      </c>
      <c r="D1221" s="84">
        <v>3553.1</v>
      </c>
    </row>
    <row r="1222" spans="1:4" x14ac:dyDescent="0.25">
      <c r="A1222" s="83">
        <v>804346</v>
      </c>
      <c r="B1222" s="482" t="s">
        <v>19964</v>
      </c>
      <c r="C1222" s="83" t="s">
        <v>245</v>
      </c>
      <c r="D1222" s="84">
        <v>2776.97</v>
      </c>
    </row>
    <row r="1223" spans="1:4" x14ac:dyDescent="0.25">
      <c r="A1223" s="83">
        <v>804453</v>
      </c>
      <c r="B1223" s="83" t="s">
        <v>19965</v>
      </c>
      <c r="C1223" s="83" t="s">
        <v>245</v>
      </c>
      <c r="D1223" s="84">
        <v>7654.65</v>
      </c>
    </row>
    <row r="1224" spans="1:4" x14ac:dyDescent="0.25">
      <c r="A1224" s="83">
        <v>804349</v>
      </c>
      <c r="B1224" s="83" t="s">
        <v>19966</v>
      </c>
      <c r="C1224" s="83" t="s">
        <v>245</v>
      </c>
      <c r="D1224" s="84">
        <v>3639.47</v>
      </c>
    </row>
    <row r="1225" spans="1:4" x14ac:dyDescent="0.25">
      <c r="A1225" s="83">
        <v>804452</v>
      </c>
      <c r="B1225" s="482" t="s">
        <v>19967</v>
      </c>
      <c r="C1225" s="83" t="s">
        <v>245</v>
      </c>
      <c r="D1225" s="84">
        <v>5999.41</v>
      </c>
    </row>
    <row r="1226" spans="1:4" x14ac:dyDescent="0.25">
      <c r="A1226" s="83">
        <v>804348</v>
      </c>
      <c r="B1226" s="482" t="s">
        <v>19968</v>
      </c>
      <c r="C1226" s="83" t="s">
        <v>245</v>
      </c>
      <c r="D1226" s="84">
        <v>2854.53</v>
      </c>
    </row>
    <row r="1227" spans="1:4" x14ac:dyDescent="0.25">
      <c r="A1227" s="83">
        <v>804351</v>
      </c>
      <c r="B1227" s="83" t="s">
        <v>19969</v>
      </c>
      <c r="C1227" s="83" t="s">
        <v>245</v>
      </c>
      <c r="D1227" s="84">
        <v>3750.61</v>
      </c>
    </row>
    <row r="1228" spans="1:4" x14ac:dyDescent="0.25">
      <c r="A1228" s="83">
        <v>804350</v>
      </c>
      <c r="B1228" s="482" t="s">
        <v>19970</v>
      </c>
      <c r="C1228" s="83" t="s">
        <v>245</v>
      </c>
      <c r="D1228" s="84">
        <v>2955.5</v>
      </c>
    </row>
    <row r="1229" spans="1:4" x14ac:dyDescent="0.25">
      <c r="A1229" s="83">
        <v>804353</v>
      </c>
      <c r="B1229" s="83" t="s">
        <v>19971</v>
      </c>
      <c r="C1229" s="83" t="s">
        <v>245</v>
      </c>
      <c r="D1229" s="84">
        <v>3896.51</v>
      </c>
    </row>
    <row r="1230" spans="1:4" x14ac:dyDescent="0.25">
      <c r="A1230" s="83">
        <v>804352</v>
      </c>
      <c r="B1230" s="482" t="s">
        <v>19972</v>
      </c>
      <c r="C1230" s="83" t="s">
        <v>245</v>
      </c>
      <c r="D1230" s="84">
        <v>3089.86</v>
      </c>
    </row>
    <row r="1231" spans="1:4" x14ac:dyDescent="0.25">
      <c r="A1231" s="83">
        <v>804455</v>
      </c>
      <c r="B1231" s="83" t="s">
        <v>19973</v>
      </c>
      <c r="C1231" s="83" t="s">
        <v>245</v>
      </c>
      <c r="D1231" s="84">
        <v>9478.06</v>
      </c>
    </row>
    <row r="1232" spans="1:4" x14ac:dyDescent="0.25">
      <c r="A1232" s="83">
        <v>804355</v>
      </c>
      <c r="B1232" s="83" t="s">
        <v>19974</v>
      </c>
      <c r="C1232" s="83" t="s">
        <v>245</v>
      </c>
      <c r="D1232" s="84">
        <v>4088.5</v>
      </c>
    </row>
    <row r="1233" spans="1:4" x14ac:dyDescent="0.25">
      <c r="A1233" s="83">
        <v>804454</v>
      </c>
      <c r="B1233" s="482" t="s">
        <v>19975</v>
      </c>
      <c r="C1233" s="83" t="s">
        <v>245</v>
      </c>
      <c r="D1233" s="84">
        <v>7418.05</v>
      </c>
    </row>
    <row r="1234" spans="1:4" x14ac:dyDescent="0.25">
      <c r="A1234" s="83">
        <v>804354</v>
      </c>
      <c r="B1234" s="482" t="s">
        <v>19976</v>
      </c>
      <c r="C1234" s="83" t="s">
        <v>245</v>
      </c>
      <c r="D1234" s="84">
        <v>3268.92</v>
      </c>
    </row>
    <row r="1235" spans="1:4" x14ac:dyDescent="0.25">
      <c r="A1235" s="83">
        <v>804339</v>
      </c>
      <c r="B1235" s="83" t="s">
        <v>19977</v>
      </c>
      <c r="C1235" s="83" t="s">
        <v>245</v>
      </c>
      <c r="D1235" s="84">
        <v>3386.56</v>
      </c>
    </row>
    <row r="1236" spans="1:4" x14ac:dyDescent="0.25">
      <c r="A1236" s="83">
        <v>804338</v>
      </c>
      <c r="B1236" s="482" t="s">
        <v>19978</v>
      </c>
      <c r="C1236" s="83" t="s">
        <v>245</v>
      </c>
      <c r="D1236" s="84">
        <v>2629.96</v>
      </c>
    </row>
    <row r="1237" spans="1:4" x14ac:dyDescent="0.25">
      <c r="A1237" s="83">
        <v>804457</v>
      </c>
      <c r="B1237" s="83" t="s">
        <v>19979</v>
      </c>
      <c r="C1237" s="83" t="s">
        <v>245</v>
      </c>
      <c r="D1237" s="84">
        <v>11529.01</v>
      </c>
    </row>
    <row r="1238" spans="1:4" x14ac:dyDescent="0.25">
      <c r="A1238" s="83">
        <v>804357</v>
      </c>
      <c r="B1238" s="83" t="s">
        <v>19980</v>
      </c>
      <c r="C1238" s="83" t="s">
        <v>245</v>
      </c>
      <c r="D1238" s="84">
        <v>5714.56</v>
      </c>
    </row>
    <row r="1239" spans="1:4" x14ac:dyDescent="0.25">
      <c r="A1239" s="83">
        <v>804456</v>
      </c>
      <c r="B1239" s="482" t="s">
        <v>19981</v>
      </c>
      <c r="C1239" s="83" t="s">
        <v>245</v>
      </c>
      <c r="D1239" s="84">
        <v>8845.76</v>
      </c>
    </row>
    <row r="1240" spans="1:4" x14ac:dyDescent="0.25">
      <c r="A1240" s="83">
        <v>804356</v>
      </c>
      <c r="B1240" s="482" t="s">
        <v>19982</v>
      </c>
      <c r="C1240" s="83" t="s">
        <v>245</v>
      </c>
      <c r="D1240" s="84">
        <v>4376.37</v>
      </c>
    </row>
    <row r="1241" spans="1:4" x14ac:dyDescent="0.25">
      <c r="A1241" s="83">
        <v>804361</v>
      </c>
      <c r="B1241" s="83" t="s">
        <v>19983</v>
      </c>
      <c r="C1241" s="83" t="s">
        <v>245</v>
      </c>
      <c r="D1241" s="84">
        <v>5754.55</v>
      </c>
    </row>
    <row r="1242" spans="1:4" x14ac:dyDescent="0.25">
      <c r="A1242" s="83">
        <v>804360</v>
      </c>
      <c r="B1242" s="482" t="s">
        <v>19984</v>
      </c>
      <c r="C1242" s="83" t="s">
        <v>245</v>
      </c>
      <c r="D1242" s="84">
        <v>4410.58</v>
      </c>
    </row>
    <row r="1243" spans="1:4" x14ac:dyDescent="0.25">
      <c r="A1243" s="83">
        <v>804459</v>
      </c>
      <c r="B1243" s="83" t="s">
        <v>19985</v>
      </c>
      <c r="C1243" s="83" t="s">
        <v>245</v>
      </c>
      <c r="D1243" s="84">
        <v>12066.33</v>
      </c>
    </row>
    <row r="1244" spans="1:4" x14ac:dyDescent="0.25">
      <c r="A1244" s="83">
        <v>804363</v>
      </c>
      <c r="B1244" s="83" t="s">
        <v>19986</v>
      </c>
      <c r="C1244" s="83" t="s">
        <v>245</v>
      </c>
      <c r="D1244" s="84">
        <v>5805.74</v>
      </c>
    </row>
    <row r="1245" spans="1:4" x14ac:dyDescent="0.25">
      <c r="A1245" s="83">
        <v>804458</v>
      </c>
      <c r="B1245" s="482" t="s">
        <v>19987</v>
      </c>
      <c r="C1245" s="83" t="s">
        <v>245</v>
      </c>
      <c r="D1245" s="84">
        <v>9255.2099999999991</v>
      </c>
    </row>
    <row r="1246" spans="1:4" x14ac:dyDescent="0.25">
      <c r="A1246" s="83">
        <v>804362</v>
      </c>
      <c r="B1246" s="482" t="s">
        <v>19988</v>
      </c>
      <c r="C1246" s="83" t="s">
        <v>245</v>
      </c>
      <c r="D1246" s="84">
        <v>4454.49</v>
      </c>
    </row>
    <row r="1247" spans="1:4" x14ac:dyDescent="0.25">
      <c r="A1247" s="83">
        <v>804365</v>
      </c>
      <c r="B1247" s="83" t="s">
        <v>19989</v>
      </c>
      <c r="C1247" s="83" t="s">
        <v>245</v>
      </c>
      <c r="D1247" s="84">
        <v>5879.59</v>
      </c>
    </row>
    <row r="1248" spans="1:4" x14ac:dyDescent="0.25">
      <c r="A1248" s="83">
        <v>804364</v>
      </c>
      <c r="B1248" s="482" t="s">
        <v>19990</v>
      </c>
      <c r="C1248" s="83" t="s">
        <v>245</v>
      </c>
      <c r="D1248" s="84">
        <v>4518.17</v>
      </c>
    </row>
    <row r="1249" spans="1:4" x14ac:dyDescent="0.25">
      <c r="A1249" s="83">
        <v>804367</v>
      </c>
      <c r="B1249" s="83" t="s">
        <v>19991</v>
      </c>
      <c r="C1249" s="83" t="s">
        <v>245</v>
      </c>
      <c r="D1249" s="84">
        <v>5979.68</v>
      </c>
    </row>
    <row r="1250" spans="1:4" x14ac:dyDescent="0.25">
      <c r="A1250" s="83">
        <v>804366</v>
      </c>
      <c r="B1250" s="482" t="s">
        <v>19992</v>
      </c>
      <c r="C1250" s="83" t="s">
        <v>245</v>
      </c>
      <c r="D1250" s="84">
        <v>4605.33</v>
      </c>
    </row>
    <row r="1251" spans="1:4" x14ac:dyDescent="0.25">
      <c r="A1251" s="83">
        <v>804461</v>
      </c>
      <c r="B1251" s="83" t="s">
        <v>19993</v>
      </c>
      <c r="C1251" s="83" t="s">
        <v>245</v>
      </c>
      <c r="D1251" s="84">
        <v>13493.09</v>
      </c>
    </row>
    <row r="1252" spans="1:4" x14ac:dyDescent="0.25">
      <c r="A1252" s="83">
        <v>804369</v>
      </c>
      <c r="B1252" s="83" t="s">
        <v>19994</v>
      </c>
      <c r="C1252" s="83" t="s">
        <v>245</v>
      </c>
      <c r="D1252" s="84">
        <v>6110.01</v>
      </c>
    </row>
    <row r="1253" spans="1:4" x14ac:dyDescent="0.25">
      <c r="A1253" s="83">
        <v>804460</v>
      </c>
      <c r="B1253" s="482" t="s">
        <v>19995</v>
      </c>
      <c r="C1253" s="83" t="s">
        <v>245</v>
      </c>
      <c r="D1253" s="84">
        <v>10342.51</v>
      </c>
    </row>
    <row r="1254" spans="1:4" x14ac:dyDescent="0.25">
      <c r="A1254" s="83">
        <v>804371</v>
      </c>
      <c r="B1254" s="83" t="s">
        <v>19996</v>
      </c>
      <c r="C1254" s="83" t="s">
        <v>245</v>
      </c>
      <c r="D1254" s="84">
        <v>6277.74</v>
      </c>
    </row>
    <row r="1255" spans="1:4" x14ac:dyDescent="0.25">
      <c r="A1255" s="83">
        <v>804370</v>
      </c>
      <c r="B1255" s="482" t="s">
        <v>19997</v>
      </c>
      <c r="C1255" s="83" t="s">
        <v>245</v>
      </c>
      <c r="D1255" s="84">
        <v>4869.57</v>
      </c>
    </row>
    <row r="1256" spans="1:4" x14ac:dyDescent="0.25">
      <c r="A1256" s="83">
        <v>804373</v>
      </c>
      <c r="B1256" s="83" t="s">
        <v>19998</v>
      </c>
      <c r="C1256" s="83" t="s">
        <v>245</v>
      </c>
      <c r="D1256" s="84">
        <v>6493.78</v>
      </c>
    </row>
    <row r="1257" spans="1:4" x14ac:dyDescent="0.25">
      <c r="A1257" s="83">
        <v>804372</v>
      </c>
      <c r="B1257" s="482" t="s">
        <v>19999</v>
      </c>
      <c r="C1257" s="83" t="s">
        <v>245</v>
      </c>
      <c r="D1257" s="84">
        <v>5065.12</v>
      </c>
    </row>
    <row r="1258" spans="1:4" x14ac:dyDescent="0.25">
      <c r="A1258" s="83">
        <v>804463</v>
      </c>
      <c r="B1258" s="83" t="s">
        <v>20000</v>
      </c>
      <c r="C1258" s="83" t="s">
        <v>245</v>
      </c>
      <c r="D1258" s="84">
        <v>16763.009999999998</v>
      </c>
    </row>
    <row r="1259" spans="1:4" x14ac:dyDescent="0.25">
      <c r="A1259" s="83">
        <v>804375</v>
      </c>
      <c r="B1259" s="83" t="s">
        <v>20001</v>
      </c>
      <c r="C1259" s="83" t="s">
        <v>245</v>
      </c>
      <c r="D1259" s="84">
        <v>6777.44</v>
      </c>
    </row>
    <row r="1260" spans="1:4" x14ac:dyDescent="0.25">
      <c r="A1260" s="83">
        <v>804462</v>
      </c>
      <c r="B1260" s="482" t="s">
        <v>20002</v>
      </c>
      <c r="C1260" s="83" t="s">
        <v>245</v>
      </c>
      <c r="D1260" s="84">
        <v>12828.59</v>
      </c>
    </row>
    <row r="1261" spans="1:4" x14ac:dyDescent="0.25">
      <c r="A1261" s="83">
        <v>804374</v>
      </c>
      <c r="B1261" s="482" t="s">
        <v>20003</v>
      </c>
      <c r="C1261" s="83" t="s">
        <v>245</v>
      </c>
      <c r="D1261" s="84">
        <v>5325.95</v>
      </c>
    </row>
    <row r="1262" spans="1:4" x14ac:dyDescent="0.25">
      <c r="A1262" s="83">
        <v>804359</v>
      </c>
      <c r="B1262" s="83" t="s">
        <v>20004</v>
      </c>
      <c r="C1262" s="83" t="s">
        <v>245</v>
      </c>
      <c r="D1262" s="84">
        <v>5724.68</v>
      </c>
    </row>
    <row r="1263" spans="1:4" x14ac:dyDescent="0.25">
      <c r="A1263" s="83">
        <v>804358</v>
      </c>
      <c r="B1263" s="482" t="s">
        <v>20005</v>
      </c>
      <c r="C1263" s="83" t="s">
        <v>245</v>
      </c>
      <c r="D1263" s="84">
        <v>4385.12</v>
      </c>
    </row>
    <row r="1264" spans="1:4" x14ac:dyDescent="0.25">
      <c r="A1264" s="83">
        <v>804368</v>
      </c>
      <c r="B1264" s="482" t="s">
        <v>20006</v>
      </c>
      <c r="C1264" s="83" t="s">
        <v>245</v>
      </c>
      <c r="D1264" s="84">
        <v>4719.99</v>
      </c>
    </row>
    <row r="1265" spans="1:4" x14ac:dyDescent="0.25">
      <c r="A1265" s="83">
        <v>804465</v>
      </c>
      <c r="B1265" s="83" t="s">
        <v>20007</v>
      </c>
      <c r="C1265" s="83" t="s">
        <v>199</v>
      </c>
      <c r="D1265" s="84">
        <v>131.99</v>
      </c>
    </row>
    <row r="1266" spans="1:4" x14ac:dyDescent="0.25">
      <c r="A1266" s="83">
        <v>804464</v>
      </c>
      <c r="B1266" s="482" t="s">
        <v>20008</v>
      </c>
      <c r="C1266" s="83" t="s">
        <v>199</v>
      </c>
      <c r="D1266" s="84">
        <v>113.44</v>
      </c>
    </row>
    <row r="1267" spans="1:4" x14ac:dyDescent="0.25">
      <c r="A1267" s="83">
        <v>804475</v>
      </c>
      <c r="B1267" s="83" t="s">
        <v>20009</v>
      </c>
      <c r="C1267" s="83" t="s">
        <v>199</v>
      </c>
      <c r="D1267" s="84">
        <v>148.43</v>
      </c>
    </row>
    <row r="1268" spans="1:4" x14ac:dyDescent="0.25">
      <c r="A1268" s="83">
        <v>804474</v>
      </c>
      <c r="B1268" s="482" t="s">
        <v>20010</v>
      </c>
      <c r="C1268" s="83" t="s">
        <v>199</v>
      </c>
      <c r="D1268" s="84">
        <v>129.88999999999999</v>
      </c>
    </row>
    <row r="1269" spans="1:4" x14ac:dyDescent="0.25">
      <c r="A1269" s="83">
        <v>804485</v>
      </c>
      <c r="B1269" s="83" t="s">
        <v>20011</v>
      </c>
      <c r="C1269" s="83" t="s">
        <v>199</v>
      </c>
      <c r="D1269" s="84">
        <v>230.61</v>
      </c>
    </row>
    <row r="1270" spans="1:4" x14ac:dyDescent="0.25">
      <c r="A1270" s="83">
        <v>804484</v>
      </c>
      <c r="B1270" s="482" t="s">
        <v>20012</v>
      </c>
      <c r="C1270" s="83" t="s">
        <v>199</v>
      </c>
      <c r="D1270" s="84">
        <v>212.17</v>
      </c>
    </row>
    <row r="1271" spans="1:4" x14ac:dyDescent="0.25">
      <c r="A1271" s="83">
        <v>804495</v>
      </c>
      <c r="B1271" s="83" t="s">
        <v>20013</v>
      </c>
      <c r="C1271" s="83" t="s">
        <v>199</v>
      </c>
      <c r="D1271" s="84">
        <v>290.36</v>
      </c>
    </row>
    <row r="1272" spans="1:4" x14ac:dyDescent="0.25">
      <c r="A1272" s="83">
        <v>804494</v>
      </c>
      <c r="B1272" s="482" t="s">
        <v>20014</v>
      </c>
      <c r="C1272" s="83" t="s">
        <v>199</v>
      </c>
      <c r="D1272" s="84">
        <v>268.49</v>
      </c>
    </row>
    <row r="1273" spans="1:4" x14ac:dyDescent="0.25">
      <c r="A1273" s="83">
        <v>804467</v>
      </c>
      <c r="B1273" s="83" t="s">
        <v>20015</v>
      </c>
      <c r="C1273" s="83" t="s">
        <v>199</v>
      </c>
      <c r="D1273" s="84">
        <v>200.23</v>
      </c>
    </row>
    <row r="1274" spans="1:4" x14ac:dyDescent="0.25">
      <c r="A1274" s="83">
        <v>804466</v>
      </c>
      <c r="B1274" s="482" t="s">
        <v>20016</v>
      </c>
      <c r="C1274" s="83" t="s">
        <v>199</v>
      </c>
      <c r="D1274" s="84">
        <v>170.69</v>
      </c>
    </row>
    <row r="1275" spans="1:4" x14ac:dyDescent="0.25">
      <c r="A1275" s="83">
        <v>804477</v>
      </c>
      <c r="B1275" s="83" t="s">
        <v>20017</v>
      </c>
      <c r="C1275" s="83" t="s">
        <v>199</v>
      </c>
      <c r="D1275" s="84">
        <v>265.98</v>
      </c>
    </row>
    <row r="1276" spans="1:4" x14ac:dyDescent="0.25">
      <c r="A1276" s="83">
        <v>804476</v>
      </c>
      <c r="B1276" s="482" t="s">
        <v>20018</v>
      </c>
      <c r="C1276" s="83" t="s">
        <v>199</v>
      </c>
      <c r="D1276" s="84">
        <v>236.5</v>
      </c>
    </row>
    <row r="1277" spans="1:4" x14ac:dyDescent="0.25">
      <c r="A1277" s="83">
        <v>804487</v>
      </c>
      <c r="B1277" s="83" t="s">
        <v>20019</v>
      </c>
      <c r="C1277" s="83" t="s">
        <v>199</v>
      </c>
      <c r="D1277" s="84">
        <v>391.96</v>
      </c>
    </row>
    <row r="1278" spans="1:4" x14ac:dyDescent="0.25">
      <c r="A1278" s="83">
        <v>804486</v>
      </c>
      <c r="B1278" s="482" t="s">
        <v>20020</v>
      </c>
      <c r="C1278" s="83" t="s">
        <v>199</v>
      </c>
      <c r="D1278" s="84">
        <v>358.98</v>
      </c>
    </row>
    <row r="1279" spans="1:4" x14ac:dyDescent="0.25">
      <c r="A1279" s="83">
        <v>804497</v>
      </c>
      <c r="B1279" s="83" t="s">
        <v>20021</v>
      </c>
      <c r="C1279" s="83" t="s">
        <v>199</v>
      </c>
      <c r="D1279" s="84">
        <v>462.32</v>
      </c>
    </row>
    <row r="1280" spans="1:4" x14ac:dyDescent="0.25">
      <c r="A1280" s="83">
        <v>804496</v>
      </c>
      <c r="B1280" s="482" t="s">
        <v>20022</v>
      </c>
      <c r="C1280" s="83" t="s">
        <v>199</v>
      </c>
      <c r="D1280" s="84">
        <v>422.38</v>
      </c>
    </row>
    <row r="1281" spans="1:4" x14ac:dyDescent="0.25">
      <c r="A1281" s="83">
        <v>804469</v>
      </c>
      <c r="B1281" s="83" t="s">
        <v>20023</v>
      </c>
      <c r="C1281" s="83" t="s">
        <v>199</v>
      </c>
      <c r="D1281" s="84">
        <v>368.52</v>
      </c>
    </row>
    <row r="1282" spans="1:4" x14ac:dyDescent="0.25">
      <c r="A1282" s="83">
        <v>804468</v>
      </c>
      <c r="B1282" s="482" t="s">
        <v>20024</v>
      </c>
      <c r="C1282" s="83" t="s">
        <v>199</v>
      </c>
      <c r="D1282" s="84">
        <v>328.01</v>
      </c>
    </row>
    <row r="1283" spans="1:4" x14ac:dyDescent="0.25">
      <c r="A1283" s="83">
        <v>804479</v>
      </c>
      <c r="B1283" s="83" t="s">
        <v>20025</v>
      </c>
      <c r="C1283" s="83" t="s">
        <v>199</v>
      </c>
      <c r="D1283" s="84">
        <v>434.26</v>
      </c>
    </row>
    <row r="1284" spans="1:4" x14ac:dyDescent="0.25">
      <c r="A1284" s="83">
        <v>804478</v>
      </c>
      <c r="B1284" s="482" t="s">
        <v>20026</v>
      </c>
      <c r="C1284" s="83" t="s">
        <v>199</v>
      </c>
      <c r="D1284" s="84">
        <v>393.83</v>
      </c>
    </row>
    <row r="1285" spans="1:4" x14ac:dyDescent="0.25">
      <c r="A1285" s="83">
        <v>804489</v>
      </c>
      <c r="B1285" s="83" t="s">
        <v>20027</v>
      </c>
      <c r="C1285" s="83" t="s">
        <v>199</v>
      </c>
      <c r="D1285" s="84">
        <v>550.28</v>
      </c>
    </row>
    <row r="1286" spans="1:4" x14ac:dyDescent="0.25">
      <c r="A1286" s="83">
        <v>804488</v>
      </c>
      <c r="B1286" s="482" t="s">
        <v>20028</v>
      </c>
      <c r="C1286" s="83" t="s">
        <v>199</v>
      </c>
      <c r="D1286" s="84">
        <v>498.67</v>
      </c>
    </row>
    <row r="1287" spans="1:4" x14ac:dyDescent="0.25">
      <c r="A1287" s="83">
        <v>804499</v>
      </c>
      <c r="B1287" s="83" t="s">
        <v>20029</v>
      </c>
      <c r="C1287" s="83" t="s">
        <v>199</v>
      </c>
      <c r="D1287" s="84">
        <v>707.99</v>
      </c>
    </row>
    <row r="1288" spans="1:4" x14ac:dyDescent="0.25">
      <c r="A1288" s="83">
        <v>804498</v>
      </c>
      <c r="B1288" s="482" t="s">
        <v>20030</v>
      </c>
      <c r="C1288" s="83" t="s">
        <v>199</v>
      </c>
      <c r="D1288" s="84">
        <v>647.79999999999995</v>
      </c>
    </row>
    <row r="1289" spans="1:4" x14ac:dyDescent="0.25">
      <c r="A1289" s="83">
        <v>804471</v>
      </c>
      <c r="B1289" s="83" t="s">
        <v>20031</v>
      </c>
      <c r="C1289" s="83" t="s">
        <v>199</v>
      </c>
      <c r="D1289" s="84">
        <v>495.31</v>
      </c>
    </row>
    <row r="1290" spans="1:4" x14ac:dyDescent="0.25">
      <c r="A1290" s="83">
        <v>804470</v>
      </c>
      <c r="B1290" s="482" t="s">
        <v>20032</v>
      </c>
      <c r="C1290" s="83" t="s">
        <v>199</v>
      </c>
      <c r="D1290" s="84">
        <v>436.34</v>
      </c>
    </row>
    <row r="1291" spans="1:4" x14ac:dyDescent="0.25">
      <c r="A1291" s="83">
        <v>804481</v>
      </c>
      <c r="B1291" s="83" t="s">
        <v>20033</v>
      </c>
      <c r="C1291" s="83" t="s">
        <v>199</v>
      </c>
      <c r="D1291" s="84">
        <v>643.25</v>
      </c>
    </row>
    <row r="1292" spans="1:4" x14ac:dyDescent="0.25">
      <c r="A1292" s="83">
        <v>804480</v>
      </c>
      <c r="B1292" s="482" t="s">
        <v>20034</v>
      </c>
      <c r="C1292" s="83" t="s">
        <v>199</v>
      </c>
      <c r="D1292" s="84">
        <v>584.42999999999995</v>
      </c>
    </row>
    <row r="1293" spans="1:4" x14ac:dyDescent="0.25">
      <c r="A1293" s="83">
        <v>804491</v>
      </c>
      <c r="B1293" s="83" t="s">
        <v>20035</v>
      </c>
      <c r="C1293" s="83" t="s">
        <v>199</v>
      </c>
      <c r="D1293" s="84">
        <v>850.98</v>
      </c>
    </row>
    <row r="1294" spans="1:4" x14ac:dyDescent="0.25">
      <c r="A1294" s="83">
        <v>804490</v>
      </c>
      <c r="B1294" s="482" t="s">
        <v>20036</v>
      </c>
      <c r="C1294" s="83" t="s">
        <v>199</v>
      </c>
      <c r="D1294" s="84">
        <v>772.41</v>
      </c>
    </row>
    <row r="1295" spans="1:4" x14ac:dyDescent="0.25">
      <c r="A1295" s="83">
        <v>804501</v>
      </c>
      <c r="B1295" s="83" t="s">
        <v>20037</v>
      </c>
      <c r="C1295" s="83" t="s">
        <v>199</v>
      </c>
      <c r="D1295" s="84">
        <v>1030.93</v>
      </c>
    </row>
    <row r="1296" spans="1:4" x14ac:dyDescent="0.25">
      <c r="A1296" s="83">
        <v>804500</v>
      </c>
      <c r="B1296" s="482" t="s">
        <v>20038</v>
      </c>
      <c r="C1296" s="83" t="s">
        <v>199</v>
      </c>
      <c r="D1296" s="84">
        <v>941.86</v>
      </c>
    </row>
    <row r="1297" spans="1:4" x14ac:dyDescent="0.25">
      <c r="A1297" s="83">
        <v>804473</v>
      </c>
      <c r="B1297" s="83" t="s">
        <v>20039</v>
      </c>
      <c r="C1297" s="83" t="s">
        <v>199</v>
      </c>
      <c r="D1297" s="84">
        <v>803.66</v>
      </c>
    </row>
    <row r="1298" spans="1:4" x14ac:dyDescent="0.25">
      <c r="A1298" s="83">
        <v>804472</v>
      </c>
      <c r="B1298" s="482" t="s">
        <v>20040</v>
      </c>
      <c r="C1298" s="83" t="s">
        <v>199</v>
      </c>
      <c r="D1298" s="84">
        <v>711.54</v>
      </c>
    </row>
    <row r="1299" spans="1:4" x14ac:dyDescent="0.25">
      <c r="A1299" s="83">
        <v>804483</v>
      </c>
      <c r="B1299" s="83" t="s">
        <v>20041</v>
      </c>
      <c r="C1299" s="83" t="s">
        <v>199</v>
      </c>
      <c r="D1299" s="84">
        <v>1033.78</v>
      </c>
    </row>
    <row r="1300" spans="1:4" x14ac:dyDescent="0.25">
      <c r="A1300" s="83">
        <v>804482</v>
      </c>
      <c r="B1300" s="482" t="s">
        <v>20042</v>
      </c>
      <c r="C1300" s="83" t="s">
        <v>199</v>
      </c>
      <c r="D1300" s="84">
        <v>941.91</v>
      </c>
    </row>
    <row r="1301" spans="1:4" x14ac:dyDescent="0.25">
      <c r="A1301" s="83">
        <v>804493</v>
      </c>
      <c r="B1301" s="83" t="s">
        <v>20043</v>
      </c>
      <c r="C1301" s="83" t="s">
        <v>199</v>
      </c>
      <c r="D1301" s="84">
        <v>1370.47</v>
      </c>
    </row>
    <row r="1302" spans="1:4" x14ac:dyDescent="0.25">
      <c r="A1302" s="83">
        <v>804492</v>
      </c>
      <c r="B1302" s="482" t="s">
        <v>20044</v>
      </c>
      <c r="C1302" s="83" t="s">
        <v>199</v>
      </c>
      <c r="D1302" s="84">
        <v>1248.8599999999999</v>
      </c>
    </row>
    <row r="1303" spans="1:4" x14ac:dyDescent="0.25">
      <c r="A1303" s="83">
        <v>804503</v>
      </c>
      <c r="B1303" s="83" t="s">
        <v>20045</v>
      </c>
      <c r="C1303" s="83" t="s">
        <v>199</v>
      </c>
      <c r="D1303" s="84">
        <v>1663.11</v>
      </c>
    </row>
    <row r="1304" spans="1:4" x14ac:dyDescent="0.25">
      <c r="A1304" s="83">
        <v>804502</v>
      </c>
      <c r="B1304" s="482" t="s">
        <v>20046</v>
      </c>
      <c r="C1304" s="83" t="s">
        <v>199</v>
      </c>
      <c r="D1304" s="84">
        <v>1537.4</v>
      </c>
    </row>
    <row r="1305" spans="1:4" x14ac:dyDescent="0.25">
      <c r="A1305" s="83">
        <v>804180</v>
      </c>
      <c r="B1305" s="83" t="s">
        <v>20047</v>
      </c>
      <c r="C1305" s="83" t="s">
        <v>199</v>
      </c>
      <c r="D1305" s="84">
        <v>896.02</v>
      </c>
    </row>
    <row r="1306" spans="1:4" x14ac:dyDescent="0.25">
      <c r="A1306" s="83">
        <v>804181</v>
      </c>
      <c r="B1306" s="83" t="s">
        <v>20048</v>
      </c>
      <c r="C1306" s="83" t="s">
        <v>199</v>
      </c>
      <c r="D1306" s="84">
        <v>973.94</v>
      </c>
    </row>
    <row r="1307" spans="1:4" x14ac:dyDescent="0.25">
      <c r="A1307" s="83">
        <v>804182</v>
      </c>
      <c r="B1307" s="83" t="s">
        <v>20049</v>
      </c>
      <c r="C1307" s="83" t="s">
        <v>199</v>
      </c>
      <c r="D1307" s="84">
        <v>915.81</v>
      </c>
    </row>
    <row r="1308" spans="1:4" x14ac:dyDescent="0.25">
      <c r="A1308" s="83">
        <v>804183</v>
      </c>
      <c r="B1308" s="83" t="s">
        <v>20050</v>
      </c>
      <c r="C1308" s="83" t="s">
        <v>199</v>
      </c>
      <c r="D1308" s="84">
        <v>993.74</v>
      </c>
    </row>
    <row r="1309" spans="1:4" x14ac:dyDescent="0.25">
      <c r="A1309" s="83">
        <v>804184</v>
      </c>
      <c r="B1309" s="83" t="s">
        <v>20051</v>
      </c>
      <c r="C1309" s="83" t="s">
        <v>199</v>
      </c>
      <c r="D1309" s="84">
        <v>1180.73</v>
      </c>
    </row>
    <row r="1310" spans="1:4" x14ac:dyDescent="0.25">
      <c r="A1310" s="83">
        <v>804185</v>
      </c>
      <c r="B1310" s="83" t="s">
        <v>20052</v>
      </c>
      <c r="C1310" s="83" t="s">
        <v>199</v>
      </c>
      <c r="D1310" s="84">
        <v>1258.6500000000001</v>
      </c>
    </row>
    <row r="1311" spans="1:4" x14ac:dyDescent="0.25">
      <c r="A1311" s="83">
        <v>804186</v>
      </c>
      <c r="B1311" s="83" t="s">
        <v>20053</v>
      </c>
      <c r="C1311" s="83" t="s">
        <v>199</v>
      </c>
      <c r="D1311" s="84">
        <v>1418.28</v>
      </c>
    </row>
    <row r="1312" spans="1:4" x14ac:dyDescent="0.25">
      <c r="A1312" s="83">
        <v>804187</v>
      </c>
      <c r="B1312" s="83" t="s">
        <v>20054</v>
      </c>
      <c r="C1312" s="83" t="s">
        <v>199</v>
      </c>
      <c r="D1312" s="84">
        <v>1496.2</v>
      </c>
    </row>
    <row r="1313" spans="1:4" x14ac:dyDescent="0.25">
      <c r="A1313" s="83">
        <v>804188</v>
      </c>
      <c r="B1313" s="83" t="s">
        <v>20055</v>
      </c>
      <c r="C1313" s="83" t="s">
        <v>199</v>
      </c>
      <c r="D1313" s="84">
        <v>1197.96</v>
      </c>
    </row>
    <row r="1314" spans="1:4" x14ac:dyDescent="0.25">
      <c r="A1314" s="83">
        <v>804189</v>
      </c>
      <c r="B1314" s="83" t="s">
        <v>20056</v>
      </c>
      <c r="C1314" s="83" t="s">
        <v>199</v>
      </c>
      <c r="D1314" s="84">
        <v>1302.19</v>
      </c>
    </row>
    <row r="1315" spans="1:4" x14ac:dyDescent="0.25">
      <c r="A1315" s="83">
        <v>804190</v>
      </c>
      <c r="B1315" s="83" t="s">
        <v>20057</v>
      </c>
      <c r="C1315" s="83" t="s">
        <v>199</v>
      </c>
      <c r="D1315" s="84">
        <v>1341.11</v>
      </c>
    </row>
    <row r="1316" spans="1:4" x14ac:dyDescent="0.25">
      <c r="A1316" s="83">
        <v>804191</v>
      </c>
      <c r="B1316" s="83" t="s">
        <v>20058</v>
      </c>
      <c r="C1316" s="83" t="s">
        <v>199</v>
      </c>
      <c r="D1316" s="84">
        <v>1445.34</v>
      </c>
    </row>
    <row r="1317" spans="1:4" x14ac:dyDescent="0.25">
      <c r="A1317" s="83">
        <v>804192</v>
      </c>
      <c r="B1317" s="83" t="s">
        <v>20059</v>
      </c>
      <c r="C1317" s="83" t="s">
        <v>199</v>
      </c>
      <c r="D1317" s="84">
        <v>1557.19</v>
      </c>
    </row>
    <row r="1318" spans="1:4" x14ac:dyDescent="0.25">
      <c r="A1318" s="83">
        <v>804193</v>
      </c>
      <c r="B1318" s="83" t="s">
        <v>20060</v>
      </c>
      <c r="C1318" s="83" t="s">
        <v>199</v>
      </c>
      <c r="D1318" s="84">
        <v>1661.42</v>
      </c>
    </row>
    <row r="1319" spans="1:4" x14ac:dyDescent="0.25">
      <c r="A1319" s="83">
        <v>804194</v>
      </c>
      <c r="B1319" s="83" t="s">
        <v>20061</v>
      </c>
      <c r="C1319" s="83" t="s">
        <v>199</v>
      </c>
      <c r="D1319" s="84">
        <v>1902.43</v>
      </c>
    </row>
    <row r="1320" spans="1:4" x14ac:dyDescent="0.25">
      <c r="A1320" s="83">
        <v>804195</v>
      </c>
      <c r="B1320" s="83" t="s">
        <v>20062</v>
      </c>
      <c r="C1320" s="83" t="s">
        <v>199</v>
      </c>
      <c r="D1320" s="84">
        <v>2006.65</v>
      </c>
    </row>
    <row r="1321" spans="1:4" x14ac:dyDescent="0.25">
      <c r="A1321" s="83">
        <v>804196</v>
      </c>
      <c r="B1321" s="83" t="s">
        <v>20063</v>
      </c>
      <c r="C1321" s="83" t="s">
        <v>199</v>
      </c>
      <c r="D1321" s="84">
        <v>1745.5</v>
      </c>
    </row>
    <row r="1322" spans="1:4" x14ac:dyDescent="0.25">
      <c r="A1322" s="83">
        <v>804197</v>
      </c>
      <c r="B1322" s="83" t="s">
        <v>20064</v>
      </c>
      <c r="C1322" s="83" t="s">
        <v>199</v>
      </c>
      <c r="D1322" s="84">
        <v>1878.68</v>
      </c>
    </row>
    <row r="1323" spans="1:4" x14ac:dyDescent="0.25">
      <c r="A1323" s="83">
        <v>804198</v>
      </c>
      <c r="B1323" s="83" t="s">
        <v>20065</v>
      </c>
      <c r="C1323" s="83" t="s">
        <v>199</v>
      </c>
      <c r="D1323" s="84">
        <v>1928.48</v>
      </c>
    </row>
    <row r="1324" spans="1:4" x14ac:dyDescent="0.25">
      <c r="A1324" s="83">
        <v>804199</v>
      </c>
      <c r="B1324" s="83" t="s">
        <v>20066</v>
      </c>
      <c r="C1324" s="83" t="s">
        <v>199</v>
      </c>
      <c r="D1324" s="84">
        <v>2061.66</v>
      </c>
    </row>
    <row r="1325" spans="1:4" x14ac:dyDescent="0.25">
      <c r="A1325" s="83">
        <v>804200</v>
      </c>
      <c r="B1325" s="83" t="s">
        <v>20067</v>
      </c>
      <c r="C1325" s="83" t="s">
        <v>199</v>
      </c>
      <c r="D1325" s="84">
        <v>2261</v>
      </c>
    </row>
    <row r="1326" spans="1:4" x14ac:dyDescent="0.25">
      <c r="A1326" s="83">
        <v>804201</v>
      </c>
      <c r="B1326" s="83" t="s">
        <v>20068</v>
      </c>
      <c r="C1326" s="83" t="s">
        <v>199</v>
      </c>
      <c r="D1326" s="84">
        <v>2394.19</v>
      </c>
    </row>
    <row r="1327" spans="1:4" x14ac:dyDescent="0.25">
      <c r="A1327" s="83">
        <v>804202</v>
      </c>
      <c r="B1327" s="83" t="s">
        <v>20069</v>
      </c>
      <c r="C1327" s="83" t="s">
        <v>199</v>
      </c>
      <c r="D1327" s="84">
        <v>2745.87</v>
      </c>
    </row>
    <row r="1328" spans="1:4" x14ac:dyDescent="0.25">
      <c r="A1328" s="83">
        <v>804203</v>
      </c>
      <c r="B1328" s="83" t="s">
        <v>20070</v>
      </c>
      <c r="C1328" s="83" t="s">
        <v>199</v>
      </c>
      <c r="D1328" s="84">
        <v>2879.06</v>
      </c>
    </row>
    <row r="1329" spans="1:4" x14ac:dyDescent="0.25">
      <c r="A1329" s="83">
        <v>804204</v>
      </c>
      <c r="B1329" s="83" t="s">
        <v>20071</v>
      </c>
      <c r="C1329" s="83" t="s">
        <v>199</v>
      </c>
      <c r="D1329" s="84">
        <v>2477.41</v>
      </c>
    </row>
    <row r="1330" spans="1:4" x14ac:dyDescent="0.25">
      <c r="A1330" s="83">
        <v>804205</v>
      </c>
      <c r="B1330" s="83" t="s">
        <v>20072</v>
      </c>
      <c r="C1330" s="83" t="s">
        <v>199</v>
      </c>
      <c r="D1330" s="84">
        <v>2649.91</v>
      </c>
    </row>
    <row r="1331" spans="1:4" x14ac:dyDescent="0.25">
      <c r="A1331" s="83">
        <v>804206</v>
      </c>
      <c r="B1331" s="83" t="s">
        <v>20073</v>
      </c>
      <c r="C1331" s="83" t="s">
        <v>199</v>
      </c>
      <c r="D1331" s="84">
        <v>2571.81</v>
      </c>
    </row>
    <row r="1332" spans="1:4" x14ac:dyDescent="0.25">
      <c r="A1332" s="83">
        <v>804207</v>
      </c>
      <c r="B1332" s="83" t="s">
        <v>20074</v>
      </c>
      <c r="C1332" s="83" t="s">
        <v>199</v>
      </c>
      <c r="D1332" s="84">
        <v>2744.32</v>
      </c>
    </row>
    <row r="1333" spans="1:4" x14ac:dyDescent="0.25">
      <c r="A1333" s="83">
        <v>804208</v>
      </c>
      <c r="B1333" s="83" t="s">
        <v>20075</v>
      </c>
      <c r="C1333" s="83" t="s">
        <v>199</v>
      </c>
      <c r="D1333" s="84">
        <v>3084</v>
      </c>
    </row>
    <row r="1334" spans="1:4" x14ac:dyDescent="0.25">
      <c r="A1334" s="83">
        <v>804209</v>
      </c>
      <c r="B1334" s="83" t="s">
        <v>20076</v>
      </c>
      <c r="C1334" s="83" t="s">
        <v>199</v>
      </c>
      <c r="D1334" s="84">
        <v>3256.51</v>
      </c>
    </row>
    <row r="1335" spans="1:4" x14ac:dyDescent="0.25">
      <c r="A1335" s="83">
        <v>804210</v>
      </c>
      <c r="B1335" s="83" t="s">
        <v>20077</v>
      </c>
      <c r="C1335" s="83" t="s">
        <v>199</v>
      </c>
      <c r="D1335" s="84">
        <v>3966.81</v>
      </c>
    </row>
    <row r="1336" spans="1:4" x14ac:dyDescent="0.25">
      <c r="A1336" s="83">
        <v>804211</v>
      </c>
      <c r="B1336" s="83" t="s">
        <v>20078</v>
      </c>
      <c r="C1336" s="83" t="s">
        <v>199</v>
      </c>
      <c r="D1336" s="84">
        <v>4139.3100000000004</v>
      </c>
    </row>
    <row r="1337" spans="1:4" x14ac:dyDescent="0.25">
      <c r="A1337" s="83">
        <v>804012</v>
      </c>
      <c r="B1337" s="83" t="s">
        <v>20079</v>
      </c>
      <c r="C1337" s="83" t="s">
        <v>199</v>
      </c>
      <c r="D1337" s="84">
        <v>198.58</v>
      </c>
    </row>
    <row r="1338" spans="1:4" x14ac:dyDescent="0.25">
      <c r="A1338" s="83">
        <v>804013</v>
      </c>
      <c r="B1338" s="83" t="s">
        <v>20080</v>
      </c>
      <c r="C1338" s="83" t="s">
        <v>199</v>
      </c>
      <c r="D1338" s="84">
        <v>217.5</v>
      </c>
    </row>
    <row r="1339" spans="1:4" x14ac:dyDescent="0.25">
      <c r="A1339" s="83">
        <v>804014</v>
      </c>
      <c r="B1339" s="83" t="s">
        <v>20081</v>
      </c>
      <c r="C1339" s="83" t="s">
        <v>199</v>
      </c>
      <c r="D1339" s="84">
        <v>206.79</v>
      </c>
    </row>
    <row r="1340" spans="1:4" x14ac:dyDescent="0.25">
      <c r="A1340" s="83">
        <v>804015</v>
      </c>
      <c r="B1340" s="83" t="s">
        <v>20082</v>
      </c>
      <c r="C1340" s="83" t="s">
        <v>199</v>
      </c>
      <c r="D1340" s="84">
        <v>225.71</v>
      </c>
    </row>
    <row r="1341" spans="1:4" x14ac:dyDescent="0.25">
      <c r="A1341" s="83">
        <v>804016</v>
      </c>
      <c r="B1341" s="83" t="s">
        <v>20083</v>
      </c>
      <c r="C1341" s="83" t="s">
        <v>199</v>
      </c>
      <c r="D1341" s="84">
        <v>219.53</v>
      </c>
    </row>
    <row r="1342" spans="1:4" x14ac:dyDescent="0.25">
      <c r="A1342" s="83">
        <v>804017</v>
      </c>
      <c r="B1342" s="83" t="s">
        <v>20084</v>
      </c>
      <c r="C1342" s="83" t="s">
        <v>199</v>
      </c>
      <c r="D1342" s="84">
        <v>238.45</v>
      </c>
    </row>
    <row r="1343" spans="1:4" x14ac:dyDescent="0.25">
      <c r="A1343" s="83">
        <v>804018</v>
      </c>
      <c r="B1343" s="83" t="s">
        <v>20085</v>
      </c>
      <c r="C1343" s="83" t="s">
        <v>199</v>
      </c>
      <c r="D1343" s="84">
        <v>261.75</v>
      </c>
    </row>
    <row r="1344" spans="1:4" x14ac:dyDescent="0.25">
      <c r="A1344" s="83">
        <v>804019</v>
      </c>
      <c r="B1344" s="83" t="s">
        <v>20086</v>
      </c>
      <c r="C1344" s="83" t="s">
        <v>199</v>
      </c>
      <c r="D1344" s="84">
        <v>280.66000000000003</v>
      </c>
    </row>
    <row r="1345" spans="1:4" x14ac:dyDescent="0.25">
      <c r="A1345" s="83">
        <v>804020</v>
      </c>
      <c r="B1345" s="83" t="s">
        <v>20087</v>
      </c>
      <c r="C1345" s="83" t="s">
        <v>199</v>
      </c>
      <c r="D1345" s="84">
        <v>307.54000000000002</v>
      </c>
    </row>
    <row r="1346" spans="1:4" x14ac:dyDescent="0.25">
      <c r="A1346" s="83">
        <v>804021</v>
      </c>
      <c r="B1346" s="83" t="s">
        <v>20088</v>
      </c>
      <c r="C1346" s="83" t="s">
        <v>199</v>
      </c>
      <c r="D1346" s="84">
        <v>336.05</v>
      </c>
    </row>
    <row r="1347" spans="1:4" x14ac:dyDescent="0.25">
      <c r="A1347" s="83">
        <v>804022</v>
      </c>
      <c r="B1347" s="83" t="s">
        <v>20089</v>
      </c>
      <c r="C1347" s="83" t="s">
        <v>199</v>
      </c>
      <c r="D1347" s="84">
        <v>311.64</v>
      </c>
    </row>
    <row r="1348" spans="1:4" x14ac:dyDescent="0.25">
      <c r="A1348" s="83">
        <v>804023</v>
      </c>
      <c r="B1348" s="83" t="s">
        <v>20090</v>
      </c>
      <c r="C1348" s="83" t="s">
        <v>199</v>
      </c>
      <c r="D1348" s="84">
        <v>340.15</v>
      </c>
    </row>
    <row r="1349" spans="1:4" x14ac:dyDescent="0.25">
      <c r="A1349" s="83">
        <v>804024</v>
      </c>
      <c r="B1349" s="83" t="s">
        <v>20091</v>
      </c>
      <c r="C1349" s="83" t="s">
        <v>199</v>
      </c>
      <c r="D1349" s="84">
        <v>376.85</v>
      </c>
    </row>
    <row r="1350" spans="1:4" x14ac:dyDescent="0.25">
      <c r="A1350" s="83">
        <v>804025</v>
      </c>
      <c r="B1350" s="83" t="s">
        <v>20092</v>
      </c>
      <c r="C1350" s="83" t="s">
        <v>199</v>
      </c>
      <c r="D1350" s="84">
        <v>405.36</v>
      </c>
    </row>
    <row r="1351" spans="1:4" x14ac:dyDescent="0.25">
      <c r="A1351" s="83">
        <v>804026</v>
      </c>
      <c r="B1351" s="83" t="s">
        <v>20093</v>
      </c>
      <c r="C1351" s="83" t="s">
        <v>199</v>
      </c>
      <c r="D1351" s="84">
        <v>411.62</v>
      </c>
    </row>
    <row r="1352" spans="1:4" x14ac:dyDescent="0.25">
      <c r="A1352" s="83">
        <v>804027</v>
      </c>
      <c r="B1352" s="83" t="s">
        <v>20094</v>
      </c>
      <c r="C1352" s="83" t="s">
        <v>199</v>
      </c>
      <c r="D1352" s="84">
        <v>440.13</v>
      </c>
    </row>
    <row r="1353" spans="1:4" x14ac:dyDescent="0.25">
      <c r="A1353" s="83">
        <v>804028</v>
      </c>
      <c r="B1353" s="83" t="s">
        <v>20095</v>
      </c>
      <c r="C1353" s="83" t="s">
        <v>199</v>
      </c>
      <c r="D1353" s="84">
        <v>471.32</v>
      </c>
    </row>
    <row r="1354" spans="1:4" x14ac:dyDescent="0.25">
      <c r="A1354" s="83">
        <v>804029</v>
      </c>
      <c r="B1354" s="83" t="s">
        <v>20096</v>
      </c>
      <c r="C1354" s="83" t="s">
        <v>199</v>
      </c>
      <c r="D1354" s="84">
        <v>510.28</v>
      </c>
    </row>
    <row r="1355" spans="1:4" x14ac:dyDescent="0.25">
      <c r="A1355" s="83">
        <v>804030</v>
      </c>
      <c r="B1355" s="83" t="s">
        <v>20097</v>
      </c>
      <c r="C1355" s="83" t="s">
        <v>199</v>
      </c>
      <c r="D1355" s="84">
        <v>481.21</v>
      </c>
    </row>
    <row r="1356" spans="1:4" x14ac:dyDescent="0.25">
      <c r="A1356" s="83">
        <v>804031</v>
      </c>
      <c r="B1356" s="83" t="s">
        <v>20098</v>
      </c>
      <c r="C1356" s="83" t="s">
        <v>199</v>
      </c>
      <c r="D1356" s="84">
        <v>520.16999999999996</v>
      </c>
    </row>
    <row r="1357" spans="1:4" x14ac:dyDescent="0.25">
      <c r="A1357" s="83">
        <v>804032</v>
      </c>
      <c r="B1357" s="83" t="s">
        <v>20099</v>
      </c>
      <c r="C1357" s="83" t="s">
        <v>199</v>
      </c>
      <c r="D1357" s="84">
        <v>613.66999999999996</v>
      </c>
    </row>
    <row r="1358" spans="1:4" x14ac:dyDescent="0.25">
      <c r="A1358" s="83">
        <v>804033</v>
      </c>
      <c r="B1358" s="83" t="s">
        <v>20100</v>
      </c>
      <c r="C1358" s="83" t="s">
        <v>199</v>
      </c>
      <c r="D1358" s="84">
        <v>652.63</v>
      </c>
    </row>
    <row r="1359" spans="1:4" x14ac:dyDescent="0.25">
      <c r="A1359" s="83">
        <v>804034</v>
      </c>
      <c r="B1359" s="83" t="s">
        <v>20101</v>
      </c>
      <c r="C1359" s="83" t="s">
        <v>199</v>
      </c>
      <c r="D1359" s="84">
        <v>732.44</v>
      </c>
    </row>
    <row r="1360" spans="1:4" x14ac:dyDescent="0.25">
      <c r="A1360" s="83">
        <v>804035</v>
      </c>
      <c r="B1360" s="83" t="s">
        <v>20102</v>
      </c>
      <c r="C1360" s="83" t="s">
        <v>199</v>
      </c>
      <c r="D1360" s="84">
        <v>771.41</v>
      </c>
    </row>
    <row r="1361" spans="1:4" x14ac:dyDescent="0.25">
      <c r="A1361" s="83">
        <v>804036</v>
      </c>
      <c r="B1361" s="83" t="s">
        <v>20103</v>
      </c>
      <c r="C1361" s="83" t="s">
        <v>199</v>
      </c>
      <c r="D1361" s="84">
        <v>623.38</v>
      </c>
    </row>
    <row r="1362" spans="1:4" x14ac:dyDescent="0.25">
      <c r="A1362" s="83">
        <v>804037</v>
      </c>
      <c r="B1362" s="83" t="s">
        <v>20104</v>
      </c>
      <c r="C1362" s="83" t="s">
        <v>199</v>
      </c>
      <c r="D1362" s="84">
        <v>674.26</v>
      </c>
    </row>
    <row r="1363" spans="1:4" x14ac:dyDescent="0.25">
      <c r="A1363" s="83">
        <v>804038</v>
      </c>
      <c r="B1363" s="83" t="s">
        <v>20105</v>
      </c>
      <c r="C1363" s="83" t="s">
        <v>199</v>
      </c>
      <c r="D1363" s="84">
        <v>694.95</v>
      </c>
    </row>
    <row r="1364" spans="1:4" x14ac:dyDescent="0.25">
      <c r="A1364" s="83">
        <v>804039</v>
      </c>
      <c r="B1364" s="83" t="s">
        <v>20106</v>
      </c>
      <c r="C1364" s="83" t="s">
        <v>199</v>
      </c>
      <c r="D1364" s="84">
        <v>745.83</v>
      </c>
    </row>
    <row r="1365" spans="1:4" x14ac:dyDescent="0.25">
      <c r="A1365" s="83">
        <v>804040</v>
      </c>
      <c r="B1365" s="83" t="s">
        <v>20107</v>
      </c>
      <c r="C1365" s="83" t="s">
        <v>199</v>
      </c>
      <c r="D1365" s="84">
        <v>802.99</v>
      </c>
    </row>
    <row r="1366" spans="1:4" x14ac:dyDescent="0.25">
      <c r="A1366" s="83">
        <v>804041</v>
      </c>
      <c r="B1366" s="83" t="s">
        <v>20108</v>
      </c>
      <c r="C1366" s="83" t="s">
        <v>199</v>
      </c>
      <c r="D1366" s="84">
        <v>853.87</v>
      </c>
    </row>
    <row r="1367" spans="1:4" x14ac:dyDescent="0.25">
      <c r="A1367" s="83">
        <v>804042</v>
      </c>
      <c r="B1367" s="83" t="s">
        <v>20109</v>
      </c>
      <c r="C1367" s="83" t="s">
        <v>199</v>
      </c>
      <c r="D1367" s="84">
        <v>975.61</v>
      </c>
    </row>
    <row r="1368" spans="1:4" x14ac:dyDescent="0.25">
      <c r="A1368" s="83">
        <v>804043</v>
      </c>
      <c r="B1368" s="83" t="s">
        <v>20110</v>
      </c>
      <c r="C1368" s="83" t="s">
        <v>199</v>
      </c>
      <c r="D1368" s="84">
        <v>1026.49</v>
      </c>
    </row>
    <row r="1369" spans="1:4" x14ac:dyDescent="0.25">
      <c r="A1369" s="83">
        <v>804044</v>
      </c>
      <c r="B1369" s="83" t="s">
        <v>20111</v>
      </c>
      <c r="C1369" s="83" t="s">
        <v>199</v>
      </c>
      <c r="D1369" s="84">
        <v>897.56</v>
      </c>
    </row>
    <row r="1370" spans="1:4" x14ac:dyDescent="0.25">
      <c r="A1370" s="83">
        <v>804045</v>
      </c>
      <c r="B1370" s="83" t="s">
        <v>20112</v>
      </c>
      <c r="C1370" s="83" t="s">
        <v>199</v>
      </c>
      <c r="D1370" s="84">
        <v>961.32</v>
      </c>
    </row>
    <row r="1371" spans="1:4" x14ac:dyDescent="0.25">
      <c r="A1371" s="83">
        <v>804046</v>
      </c>
      <c r="B1371" s="83" t="s">
        <v>20113</v>
      </c>
      <c r="C1371" s="83" t="s">
        <v>199</v>
      </c>
      <c r="D1371" s="84">
        <v>989.05</v>
      </c>
    </row>
    <row r="1372" spans="1:4" x14ac:dyDescent="0.25">
      <c r="A1372" s="83">
        <v>804047</v>
      </c>
      <c r="B1372" s="83" t="s">
        <v>20114</v>
      </c>
      <c r="C1372" s="83" t="s">
        <v>199</v>
      </c>
      <c r="D1372" s="84">
        <v>1052.81</v>
      </c>
    </row>
    <row r="1373" spans="1:4" x14ac:dyDescent="0.25">
      <c r="A1373" s="83">
        <v>804048</v>
      </c>
      <c r="B1373" s="83" t="s">
        <v>20115</v>
      </c>
      <c r="C1373" s="83" t="s">
        <v>199</v>
      </c>
      <c r="D1373" s="84">
        <v>1155.31</v>
      </c>
    </row>
    <row r="1374" spans="1:4" x14ac:dyDescent="0.25">
      <c r="A1374" s="83">
        <v>804049</v>
      </c>
      <c r="B1374" s="83" t="s">
        <v>20116</v>
      </c>
      <c r="C1374" s="83" t="s">
        <v>199</v>
      </c>
      <c r="D1374" s="84">
        <v>1219.07</v>
      </c>
    </row>
    <row r="1375" spans="1:4" x14ac:dyDescent="0.25">
      <c r="A1375" s="83">
        <v>804050</v>
      </c>
      <c r="B1375" s="83" t="s">
        <v>20117</v>
      </c>
      <c r="C1375" s="83" t="s">
        <v>199</v>
      </c>
      <c r="D1375" s="84">
        <v>1397.74</v>
      </c>
    </row>
    <row r="1376" spans="1:4" x14ac:dyDescent="0.25">
      <c r="A1376" s="83">
        <v>804051</v>
      </c>
      <c r="B1376" s="83" t="s">
        <v>20118</v>
      </c>
      <c r="C1376" s="83" t="s">
        <v>199</v>
      </c>
      <c r="D1376" s="84">
        <v>1461.5</v>
      </c>
    </row>
    <row r="1377" spans="1:4" x14ac:dyDescent="0.25">
      <c r="A1377" s="83">
        <v>804052</v>
      </c>
      <c r="B1377" s="83" t="s">
        <v>20119</v>
      </c>
      <c r="C1377" s="83" t="s">
        <v>199</v>
      </c>
      <c r="D1377" s="84">
        <v>1266.3900000000001</v>
      </c>
    </row>
    <row r="1378" spans="1:4" x14ac:dyDescent="0.25">
      <c r="A1378" s="83">
        <v>804053</v>
      </c>
      <c r="B1378" s="83" t="s">
        <v>20120</v>
      </c>
      <c r="C1378" s="83" t="s">
        <v>199</v>
      </c>
      <c r="D1378" s="84">
        <v>1349.56</v>
      </c>
    </row>
    <row r="1379" spans="1:4" x14ac:dyDescent="0.25">
      <c r="A1379" s="83">
        <v>804054</v>
      </c>
      <c r="B1379" s="83" t="s">
        <v>20121</v>
      </c>
      <c r="C1379" s="83" t="s">
        <v>199</v>
      </c>
      <c r="D1379" s="84">
        <v>1313.6</v>
      </c>
    </row>
    <row r="1380" spans="1:4" x14ac:dyDescent="0.25">
      <c r="A1380" s="83">
        <v>804055</v>
      </c>
      <c r="B1380" s="83" t="s">
        <v>20122</v>
      </c>
      <c r="C1380" s="83" t="s">
        <v>199</v>
      </c>
      <c r="D1380" s="84">
        <v>1396.77</v>
      </c>
    </row>
    <row r="1381" spans="1:4" x14ac:dyDescent="0.25">
      <c r="A1381" s="83">
        <v>804056</v>
      </c>
      <c r="B1381" s="83" t="s">
        <v>20123</v>
      </c>
      <c r="C1381" s="83" t="s">
        <v>199</v>
      </c>
      <c r="D1381" s="84">
        <v>1569.69</v>
      </c>
    </row>
    <row r="1382" spans="1:4" x14ac:dyDescent="0.25">
      <c r="A1382" s="83">
        <v>804057</v>
      </c>
      <c r="B1382" s="83" t="s">
        <v>20124</v>
      </c>
      <c r="C1382" s="83" t="s">
        <v>199</v>
      </c>
      <c r="D1382" s="84">
        <v>1652.86</v>
      </c>
    </row>
    <row r="1383" spans="1:4" x14ac:dyDescent="0.25">
      <c r="A1383" s="83">
        <v>804058</v>
      </c>
      <c r="B1383" s="83" t="s">
        <v>20125</v>
      </c>
      <c r="C1383" s="83" t="s">
        <v>199</v>
      </c>
      <c r="D1383" s="84">
        <v>2011.09</v>
      </c>
    </row>
    <row r="1384" spans="1:4" x14ac:dyDescent="0.25">
      <c r="A1384" s="362">
        <v>804059</v>
      </c>
      <c r="B1384" s="362" t="s">
        <v>20126</v>
      </c>
      <c r="C1384" s="362" t="s">
        <v>199</v>
      </c>
      <c r="D1384" s="363">
        <v>2094.2600000000002</v>
      </c>
    </row>
    <row r="1385" spans="1:4" x14ac:dyDescent="0.25">
      <c r="A1385" s="83">
        <v>804292</v>
      </c>
      <c r="B1385" s="83" t="s">
        <v>20127</v>
      </c>
      <c r="C1385" s="83" t="s">
        <v>199</v>
      </c>
      <c r="D1385" s="84">
        <v>1772.55</v>
      </c>
    </row>
    <row r="1386" spans="1:4" x14ac:dyDescent="0.25">
      <c r="A1386" s="83">
        <v>804293</v>
      </c>
      <c r="B1386" s="83" t="s">
        <v>20128</v>
      </c>
      <c r="C1386" s="83" t="s">
        <v>199</v>
      </c>
      <c r="D1386" s="84">
        <v>1930.13</v>
      </c>
    </row>
    <row r="1387" spans="1:4" x14ac:dyDescent="0.25">
      <c r="A1387" s="83">
        <v>804294</v>
      </c>
      <c r="B1387" s="83" t="s">
        <v>20129</v>
      </c>
      <c r="C1387" s="83" t="s">
        <v>199</v>
      </c>
      <c r="D1387" s="84">
        <v>1987.27</v>
      </c>
    </row>
    <row r="1388" spans="1:4" x14ac:dyDescent="0.25">
      <c r="A1388" s="83">
        <v>804295</v>
      </c>
      <c r="B1388" s="83" t="s">
        <v>20130</v>
      </c>
      <c r="C1388" s="83" t="s">
        <v>199</v>
      </c>
      <c r="D1388" s="84">
        <v>2144.85</v>
      </c>
    </row>
    <row r="1389" spans="1:4" x14ac:dyDescent="0.25">
      <c r="A1389" s="83">
        <v>804296</v>
      </c>
      <c r="B1389" s="83" t="s">
        <v>20131</v>
      </c>
      <c r="C1389" s="83" t="s">
        <v>199</v>
      </c>
      <c r="D1389" s="84">
        <v>2311.39</v>
      </c>
    </row>
    <row r="1390" spans="1:4" x14ac:dyDescent="0.25">
      <c r="A1390" s="83">
        <v>804297</v>
      </c>
      <c r="B1390" s="83" t="s">
        <v>20132</v>
      </c>
      <c r="C1390" s="83" t="s">
        <v>199</v>
      </c>
      <c r="D1390" s="84">
        <v>2468.9699999999998</v>
      </c>
    </row>
    <row r="1391" spans="1:4" x14ac:dyDescent="0.25">
      <c r="A1391" s="83">
        <v>804298</v>
      </c>
      <c r="B1391" s="83" t="s">
        <v>20133</v>
      </c>
      <c r="C1391" s="83" t="s">
        <v>199</v>
      </c>
      <c r="D1391" s="84">
        <v>2829.25</v>
      </c>
    </row>
    <row r="1392" spans="1:4" x14ac:dyDescent="0.25">
      <c r="A1392" s="83">
        <v>804299</v>
      </c>
      <c r="B1392" s="83" t="s">
        <v>20134</v>
      </c>
      <c r="C1392" s="83" t="s">
        <v>199</v>
      </c>
      <c r="D1392" s="84">
        <v>2986.82</v>
      </c>
    </row>
    <row r="1393" spans="1:4" x14ac:dyDescent="0.25">
      <c r="A1393" s="83">
        <v>804300</v>
      </c>
      <c r="B1393" s="83" t="s">
        <v>20135</v>
      </c>
      <c r="C1393" s="83" t="s">
        <v>199</v>
      </c>
      <c r="D1393" s="84">
        <v>2593.21</v>
      </c>
    </row>
    <row r="1394" spans="1:4" x14ac:dyDescent="0.25">
      <c r="A1394" s="83">
        <v>804301</v>
      </c>
      <c r="B1394" s="83" t="s">
        <v>20136</v>
      </c>
      <c r="C1394" s="83" t="s">
        <v>199</v>
      </c>
      <c r="D1394" s="84">
        <v>2795.71</v>
      </c>
    </row>
    <row r="1395" spans="1:4" x14ac:dyDescent="0.25">
      <c r="A1395" s="83">
        <v>804302</v>
      </c>
      <c r="B1395" s="83" t="s">
        <v>20137</v>
      </c>
      <c r="C1395" s="83" t="s">
        <v>199</v>
      </c>
      <c r="D1395" s="84">
        <v>2867.68</v>
      </c>
    </row>
    <row r="1396" spans="1:4" x14ac:dyDescent="0.25">
      <c r="A1396" s="83">
        <v>804303</v>
      </c>
      <c r="B1396" s="83" t="s">
        <v>20138</v>
      </c>
      <c r="C1396" s="83" t="s">
        <v>199</v>
      </c>
      <c r="D1396" s="84">
        <v>3070.18</v>
      </c>
    </row>
    <row r="1397" spans="1:4" x14ac:dyDescent="0.25">
      <c r="A1397" s="83">
        <v>804304</v>
      </c>
      <c r="B1397" s="83" t="s">
        <v>20139</v>
      </c>
      <c r="C1397" s="83" t="s">
        <v>199</v>
      </c>
      <c r="D1397" s="84">
        <v>3366.47</v>
      </c>
    </row>
    <row r="1398" spans="1:4" x14ac:dyDescent="0.25">
      <c r="A1398" s="83">
        <v>804305</v>
      </c>
      <c r="B1398" s="83" t="s">
        <v>20140</v>
      </c>
      <c r="C1398" s="83" t="s">
        <v>199</v>
      </c>
      <c r="D1398" s="84">
        <v>3568.97</v>
      </c>
    </row>
    <row r="1399" spans="1:4" x14ac:dyDescent="0.25">
      <c r="A1399" s="83">
        <v>804306</v>
      </c>
      <c r="B1399" s="83" t="s">
        <v>20141</v>
      </c>
      <c r="C1399" s="83" t="s">
        <v>199</v>
      </c>
      <c r="D1399" s="84">
        <v>4093.77</v>
      </c>
    </row>
    <row r="1400" spans="1:4" x14ac:dyDescent="0.25">
      <c r="A1400" s="83">
        <v>804307</v>
      </c>
      <c r="B1400" s="83" t="s">
        <v>20142</v>
      </c>
      <c r="C1400" s="83" t="s">
        <v>199</v>
      </c>
      <c r="D1400" s="84">
        <v>4296.2700000000004</v>
      </c>
    </row>
    <row r="1401" spans="1:4" x14ac:dyDescent="0.25">
      <c r="A1401" s="83">
        <v>804308</v>
      </c>
      <c r="B1401" s="83" t="s">
        <v>20143</v>
      </c>
      <c r="C1401" s="83" t="s">
        <v>199</v>
      </c>
      <c r="D1401" s="84">
        <v>3688.64</v>
      </c>
    </row>
    <row r="1402" spans="1:4" x14ac:dyDescent="0.25">
      <c r="A1402" s="83">
        <v>804309</v>
      </c>
      <c r="B1402" s="83" t="s">
        <v>20144</v>
      </c>
      <c r="C1402" s="83" t="s">
        <v>199</v>
      </c>
      <c r="D1402" s="84">
        <v>3950.61</v>
      </c>
    </row>
    <row r="1403" spans="1:4" x14ac:dyDescent="0.25">
      <c r="A1403" s="83">
        <v>804310</v>
      </c>
      <c r="B1403" s="83" t="s">
        <v>20145</v>
      </c>
      <c r="C1403" s="83" t="s">
        <v>199</v>
      </c>
      <c r="D1403" s="84">
        <v>3830.25</v>
      </c>
    </row>
    <row r="1404" spans="1:4" x14ac:dyDescent="0.25">
      <c r="A1404" s="83">
        <v>804311</v>
      </c>
      <c r="B1404" s="83" t="s">
        <v>20146</v>
      </c>
      <c r="C1404" s="83" t="s">
        <v>199</v>
      </c>
      <c r="D1404" s="84">
        <v>4092.22</v>
      </c>
    </row>
    <row r="1405" spans="1:4" x14ac:dyDescent="0.25">
      <c r="A1405" s="83">
        <v>804312</v>
      </c>
      <c r="B1405" s="83" t="s">
        <v>20147</v>
      </c>
      <c r="C1405" s="83" t="s">
        <v>199</v>
      </c>
      <c r="D1405" s="84">
        <v>4598.53</v>
      </c>
    </row>
    <row r="1406" spans="1:4" x14ac:dyDescent="0.25">
      <c r="A1406" s="83">
        <v>804313</v>
      </c>
      <c r="B1406" s="83" t="s">
        <v>20148</v>
      </c>
      <c r="C1406" s="83" t="s">
        <v>199</v>
      </c>
      <c r="D1406" s="84">
        <v>4860.5</v>
      </c>
    </row>
    <row r="1407" spans="1:4" x14ac:dyDescent="0.25">
      <c r="A1407" s="83">
        <v>804314</v>
      </c>
      <c r="B1407" s="83" t="s">
        <v>20149</v>
      </c>
      <c r="C1407" s="83" t="s">
        <v>199</v>
      </c>
      <c r="D1407" s="84">
        <v>5922.74</v>
      </c>
    </row>
    <row r="1408" spans="1:4" x14ac:dyDescent="0.25">
      <c r="A1408" s="83">
        <v>804315</v>
      </c>
      <c r="B1408" s="83" t="s">
        <v>20150</v>
      </c>
      <c r="C1408" s="83" t="s">
        <v>199</v>
      </c>
      <c r="D1408" s="84">
        <v>6184.71</v>
      </c>
    </row>
    <row r="1409" spans="1:4" x14ac:dyDescent="0.25">
      <c r="A1409" s="83">
        <v>805446</v>
      </c>
      <c r="B1409" s="83" t="s">
        <v>20151</v>
      </c>
      <c r="C1409" s="83" t="s">
        <v>245</v>
      </c>
      <c r="D1409" s="84">
        <v>40</v>
      </c>
    </row>
    <row r="1410" spans="1:4" x14ac:dyDescent="0.25">
      <c r="A1410" s="83">
        <v>805447</v>
      </c>
      <c r="B1410" s="83" t="s">
        <v>20152</v>
      </c>
      <c r="C1410" s="83" t="s">
        <v>245</v>
      </c>
      <c r="D1410" s="84">
        <v>51.84</v>
      </c>
    </row>
    <row r="1411" spans="1:4" x14ac:dyDescent="0.25">
      <c r="A1411" s="83">
        <v>805448</v>
      </c>
      <c r="B1411" s="83" t="s">
        <v>20153</v>
      </c>
      <c r="C1411" s="83" t="s">
        <v>245</v>
      </c>
      <c r="D1411" s="84">
        <v>47.95</v>
      </c>
    </row>
    <row r="1412" spans="1:4" x14ac:dyDescent="0.25">
      <c r="A1412" s="83">
        <v>805449</v>
      </c>
      <c r="B1412" s="83" t="s">
        <v>20154</v>
      </c>
      <c r="C1412" s="83" t="s">
        <v>245</v>
      </c>
      <c r="D1412" s="84">
        <v>62.14</v>
      </c>
    </row>
    <row r="1413" spans="1:4" x14ac:dyDescent="0.25">
      <c r="A1413" s="83">
        <v>805450</v>
      </c>
      <c r="B1413" s="83" t="s">
        <v>20155</v>
      </c>
      <c r="C1413" s="83" t="s">
        <v>245</v>
      </c>
      <c r="D1413" s="84">
        <v>55.68</v>
      </c>
    </row>
    <row r="1414" spans="1:4" x14ac:dyDescent="0.25">
      <c r="A1414" s="83">
        <v>805451</v>
      </c>
      <c r="B1414" s="83" t="s">
        <v>20156</v>
      </c>
      <c r="C1414" s="83" t="s">
        <v>245</v>
      </c>
      <c r="D1414" s="84">
        <v>72.09</v>
      </c>
    </row>
    <row r="1415" spans="1:4" x14ac:dyDescent="0.25">
      <c r="A1415" s="83">
        <v>805452</v>
      </c>
      <c r="B1415" s="83" t="s">
        <v>20157</v>
      </c>
      <c r="C1415" s="83" t="s">
        <v>245</v>
      </c>
      <c r="D1415" s="84">
        <v>64.98</v>
      </c>
    </row>
    <row r="1416" spans="1:4" x14ac:dyDescent="0.25">
      <c r="A1416" s="83">
        <v>805453</v>
      </c>
      <c r="B1416" s="83" t="s">
        <v>20158</v>
      </c>
      <c r="C1416" s="83" t="s">
        <v>245</v>
      </c>
      <c r="D1416" s="84">
        <v>84.47</v>
      </c>
    </row>
    <row r="1417" spans="1:4" x14ac:dyDescent="0.25">
      <c r="A1417" s="83">
        <v>805434</v>
      </c>
      <c r="B1417" s="83" t="s">
        <v>20159</v>
      </c>
      <c r="C1417" s="83" t="s">
        <v>245</v>
      </c>
      <c r="D1417" s="84">
        <v>13.89</v>
      </c>
    </row>
    <row r="1418" spans="1:4" x14ac:dyDescent="0.25">
      <c r="A1418" s="83">
        <v>805435</v>
      </c>
      <c r="B1418" s="83" t="s">
        <v>20160</v>
      </c>
      <c r="C1418" s="83" t="s">
        <v>245</v>
      </c>
      <c r="D1418" s="84">
        <v>17.47</v>
      </c>
    </row>
    <row r="1419" spans="1:4" x14ac:dyDescent="0.25">
      <c r="A1419" s="83">
        <v>805436</v>
      </c>
      <c r="B1419" s="83" t="s">
        <v>20161</v>
      </c>
      <c r="C1419" s="83" t="s">
        <v>245</v>
      </c>
      <c r="D1419" s="84">
        <v>15.91</v>
      </c>
    </row>
    <row r="1420" spans="1:4" x14ac:dyDescent="0.25">
      <c r="A1420" s="83">
        <v>805437</v>
      </c>
      <c r="B1420" s="83" t="s">
        <v>20162</v>
      </c>
      <c r="C1420" s="83" t="s">
        <v>245</v>
      </c>
      <c r="D1420" s="84">
        <v>20.6</v>
      </c>
    </row>
    <row r="1421" spans="1:4" x14ac:dyDescent="0.25">
      <c r="A1421" s="83">
        <v>805438</v>
      </c>
      <c r="B1421" s="83" t="s">
        <v>20163</v>
      </c>
      <c r="C1421" s="83" t="s">
        <v>245</v>
      </c>
      <c r="D1421" s="84">
        <v>21.85</v>
      </c>
    </row>
    <row r="1422" spans="1:4" x14ac:dyDescent="0.25">
      <c r="A1422" s="83">
        <v>805439</v>
      </c>
      <c r="B1422" s="83" t="s">
        <v>20164</v>
      </c>
      <c r="C1422" s="83" t="s">
        <v>245</v>
      </c>
      <c r="D1422" s="84">
        <v>27.77</v>
      </c>
    </row>
    <row r="1423" spans="1:4" x14ac:dyDescent="0.25">
      <c r="A1423" s="83">
        <v>805440</v>
      </c>
      <c r="B1423" s="83" t="s">
        <v>20165</v>
      </c>
      <c r="C1423" s="83" t="s">
        <v>245</v>
      </c>
      <c r="D1423" s="84">
        <v>24.09</v>
      </c>
    </row>
    <row r="1424" spans="1:4" x14ac:dyDescent="0.25">
      <c r="A1424" s="83">
        <v>805441</v>
      </c>
      <c r="B1424" s="83" t="s">
        <v>20166</v>
      </c>
      <c r="C1424" s="83" t="s">
        <v>245</v>
      </c>
      <c r="D1424" s="84">
        <v>31.24</v>
      </c>
    </row>
    <row r="1425" spans="1:4" x14ac:dyDescent="0.25">
      <c r="A1425" s="83">
        <v>805442</v>
      </c>
      <c r="B1425" s="83" t="s">
        <v>20167</v>
      </c>
      <c r="C1425" s="83" t="s">
        <v>245</v>
      </c>
      <c r="D1425" s="84">
        <v>29.58</v>
      </c>
    </row>
    <row r="1426" spans="1:4" x14ac:dyDescent="0.25">
      <c r="A1426" s="83">
        <v>805443</v>
      </c>
      <c r="B1426" s="83" t="s">
        <v>20168</v>
      </c>
      <c r="C1426" s="83" t="s">
        <v>245</v>
      </c>
      <c r="D1426" s="84">
        <v>37.72</v>
      </c>
    </row>
    <row r="1427" spans="1:4" x14ac:dyDescent="0.25">
      <c r="A1427" s="83">
        <v>805444</v>
      </c>
      <c r="B1427" s="83" t="s">
        <v>20169</v>
      </c>
      <c r="C1427" s="83" t="s">
        <v>245</v>
      </c>
      <c r="D1427" s="84">
        <v>32.49</v>
      </c>
    </row>
    <row r="1428" spans="1:4" x14ac:dyDescent="0.25">
      <c r="A1428" s="83">
        <v>805445</v>
      </c>
      <c r="B1428" s="83" t="s">
        <v>20170</v>
      </c>
      <c r="C1428" s="83" t="s">
        <v>245</v>
      </c>
      <c r="D1428" s="84">
        <v>42.24</v>
      </c>
    </row>
    <row r="1429" spans="1:4" x14ac:dyDescent="0.25">
      <c r="A1429" s="83">
        <v>805454</v>
      </c>
      <c r="B1429" s="83" t="s">
        <v>20171</v>
      </c>
      <c r="C1429" s="83" t="s">
        <v>245</v>
      </c>
      <c r="D1429" s="84">
        <v>72.040000000000006</v>
      </c>
    </row>
    <row r="1430" spans="1:4" x14ac:dyDescent="0.25">
      <c r="A1430" s="83">
        <v>805455</v>
      </c>
      <c r="B1430" s="83" t="s">
        <v>20172</v>
      </c>
      <c r="C1430" s="83" t="s">
        <v>245</v>
      </c>
      <c r="D1430" s="84">
        <v>93.38</v>
      </c>
    </row>
    <row r="1431" spans="1:4" x14ac:dyDescent="0.25">
      <c r="A1431" s="83">
        <v>805456</v>
      </c>
      <c r="B1431" s="83" t="s">
        <v>20173</v>
      </c>
      <c r="C1431" s="83" t="s">
        <v>245</v>
      </c>
      <c r="D1431" s="84">
        <v>81.569999999999993</v>
      </c>
    </row>
    <row r="1432" spans="1:4" x14ac:dyDescent="0.25">
      <c r="A1432" s="83">
        <v>805457</v>
      </c>
      <c r="B1432" s="83" t="s">
        <v>20174</v>
      </c>
      <c r="C1432" s="83" t="s">
        <v>245</v>
      </c>
      <c r="D1432" s="84">
        <v>106.11</v>
      </c>
    </row>
    <row r="1433" spans="1:4" x14ac:dyDescent="0.25">
      <c r="A1433" s="83">
        <v>805458</v>
      </c>
      <c r="B1433" s="83" t="s">
        <v>20175</v>
      </c>
      <c r="C1433" s="83" t="s">
        <v>245</v>
      </c>
      <c r="D1433" s="84">
        <v>97.7</v>
      </c>
    </row>
    <row r="1434" spans="1:4" x14ac:dyDescent="0.25">
      <c r="A1434" s="83">
        <v>805459</v>
      </c>
      <c r="B1434" s="83" t="s">
        <v>20176</v>
      </c>
      <c r="C1434" s="83" t="s">
        <v>245</v>
      </c>
      <c r="D1434" s="84">
        <v>127.05</v>
      </c>
    </row>
    <row r="1435" spans="1:4" x14ac:dyDescent="0.25">
      <c r="A1435" s="83">
        <v>909620</v>
      </c>
      <c r="B1435" s="83" t="s">
        <v>20177</v>
      </c>
      <c r="C1435" s="83" t="s">
        <v>182</v>
      </c>
      <c r="D1435" s="84">
        <v>108.74</v>
      </c>
    </row>
    <row r="1436" spans="1:4" x14ac:dyDescent="0.25">
      <c r="A1436" s="83">
        <v>909621</v>
      </c>
      <c r="B1436" s="83" t="s">
        <v>20178</v>
      </c>
      <c r="C1436" s="83" t="s">
        <v>182</v>
      </c>
      <c r="D1436" s="84">
        <v>106.77</v>
      </c>
    </row>
    <row r="1437" spans="1:4" x14ac:dyDescent="0.25">
      <c r="A1437" s="83">
        <v>903860</v>
      </c>
      <c r="B1437" s="83" t="s">
        <v>20179</v>
      </c>
      <c r="C1437" s="83" t="s">
        <v>182</v>
      </c>
      <c r="D1437" s="84">
        <v>2.78</v>
      </c>
    </row>
    <row r="1438" spans="1:4" x14ac:dyDescent="0.25">
      <c r="A1438" s="83">
        <v>903818</v>
      </c>
      <c r="B1438" s="83" t="s">
        <v>20180</v>
      </c>
      <c r="C1438" s="83" t="s">
        <v>182</v>
      </c>
      <c r="D1438" s="84">
        <v>15.02</v>
      </c>
    </row>
    <row r="1439" spans="1:4" x14ac:dyDescent="0.25">
      <c r="A1439" s="83">
        <v>903802</v>
      </c>
      <c r="B1439" s="83" t="s">
        <v>20181</v>
      </c>
      <c r="C1439" s="83" t="s">
        <v>245</v>
      </c>
      <c r="D1439" s="84">
        <v>13484.63</v>
      </c>
    </row>
    <row r="1440" spans="1:4" x14ac:dyDescent="0.25">
      <c r="A1440" s="83">
        <v>919113</v>
      </c>
      <c r="B1440" s="83" t="s">
        <v>20182</v>
      </c>
      <c r="C1440" s="83" t="s">
        <v>199</v>
      </c>
      <c r="D1440" s="84">
        <v>68.83</v>
      </c>
    </row>
    <row r="1441" spans="1:4" x14ac:dyDescent="0.25">
      <c r="A1441" s="83">
        <v>903788</v>
      </c>
      <c r="B1441" s="83" t="s">
        <v>20183</v>
      </c>
      <c r="C1441" s="83" t="s">
        <v>182</v>
      </c>
      <c r="D1441" s="84">
        <v>3.8</v>
      </c>
    </row>
    <row r="1442" spans="1:4" x14ac:dyDescent="0.25">
      <c r="A1442" s="83">
        <v>919247</v>
      </c>
      <c r="B1442" s="83" t="s">
        <v>20184</v>
      </c>
      <c r="C1442" s="83" t="s">
        <v>182</v>
      </c>
      <c r="D1442" s="84">
        <v>36.6</v>
      </c>
    </row>
    <row r="1443" spans="1:4" x14ac:dyDescent="0.25">
      <c r="A1443" s="83">
        <v>919016</v>
      </c>
      <c r="B1443" s="83" t="s">
        <v>20185</v>
      </c>
      <c r="C1443" s="83" t="s">
        <v>245</v>
      </c>
      <c r="D1443" s="84">
        <v>7825.98</v>
      </c>
    </row>
    <row r="1444" spans="1:4" x14ac:dyDescent="0.25">
      <c r="A1444" s="83">
        <v>919079</v>
      </c>
      <c r="B1444" s="83" t="s">
        <v>20186</v>
      </c>
      <c r="C1444" s="83" t="s">
        <v>182</v>
      </c>
      <c r="D1444" s="84">
        <v>102.19</v>
      </c>
    </row>
    <row r="1445" spans="1:4" x14ac:dyDescent="0.25">
      <c r="A1445" s="83">
        <v>919250</v>
      </c>
      <c r="B1445" s="83" t="s">
        <v>20187</v>
      </c>
      <c r="C1445" s="83" t="s">
        <v>245</v>
      </c>
      <c r="D1445" s="84">
        <v>492.55</v>
      </c>
    </row>
    <row r="1446" spans="1:4" x14ac:dyDescent="0.25">
      <c r="A1446" s="83">
        <v>903807</v>
      </c>
      <c r="B1446" s="83" t="s">
        <v>20188</v>
      </c>
      <c r="C1446" s="83" t="s">
        <v>245</v>
      </c>
      <c r="D1446" s="84">
        <v>99173.59</v>
      </c>
    </row>
    <row r="1447" spans="1:4" x14ac:dyDescent="0.25">
      <c r="A1447" s="83">
        <v>903806</v>
      </c>
      <c r="B1447" s="83" t="s">
        <v>20189</v>
      </c>
      <c r="C1447" s="83" t="s">
        <v>245</v>
      </c>
      <c r="D1447" s="84">
        <v>165425.75</v>
      </c>
    </row>
    <row r="1448" spans="1:4" x14ac:dyDescent="0.25">
      <c r="A1448" s="83">
        <v>903804</v>
      </c>
      <c r="B1448" s="83" t="s">
        <v>20190</v>
      </c>
      <c r="C1448" s="83" t="s">
        <v>245</v>
      </c>
      <c r="D1448" s="84">
        <v>59212.98</v>
      </c>
    </row>
    <row r="1449" spans="1:4" x14ac:dyDescent="0.25">
      <c r="A1449" s="83">
        <v>903805</v>
      </c>
      <c r="B1449" s="83" t="s">
        <v>20191</v>
      </c>
      <c r="C1449" s="83" t="s">
        <v>245</v>
      </c>
      <c r="D1449" s="84">
        <v>70413.53</v>
      </c>
    </row>
    <row r="1450" spans="1:4" x14ac:dyDescent="0.25">
      <c r="A1450" s="83">
        <v>903810</v>
      </c>
      <c r="B1450" s="83" t="s">
        <v>20192</v>
      </c>
      <c r="C1450" s="83" t="s">
        <v>245</v>
      </c>
      <c r="D1450" s="84">
        <v>174001.05</v>
      </c>
    </row>
    <row r="1451" spans="1:4" x14ac:dyDescent="0.25">
      <c r="A1451" s="83">
        <v>903809</v>
      </c>
      <c r="B1451" s="83" t="s">
        <v>20193</v>
      </c>
      <c r="C1451" s="83" t="s">
        <v>245</v>
      </c>
      <c r="D1451" s="84">
        <v>113449.72</v>
      </c>
    </row>
    <row r="1452" spans="1:4" x14ac:dyDescent="0.25">
      <c r="A1452" s="83">
        <v>903808</v>
      </c>
      <c r="B1452" s="83" t="s">
        <v>20194</v>
      </c>
      <c r="C1452" s="83" t="s">
        <v>245</v>
      </c>
      <c r="D1452" s="84">
        <v>100046.19</v>
      </c>
    </row>
    <row r="1453" spans="1:4" x14ac:dyDescent="0.25">
      <c r="A1453" s="83">
        <v>903845</v>
      </c>
      <c r="B1453" s="83" t="s">
        <v>20195</v>
      </c>
      <c r="C1453" s="83" t="s">
        <v>221</v>
      </c>
      <c r="D1453" s="84">
        <v>107.02</v>
      </c>
    </row>
    <row r="1454" spans="1:4" x14ac:dyDescent="0.25">
      <c r="A1454" s="83">
        <v>903789</v>
      </c>
      <c r="B1454" s="83" t="s">
        <v>20196</v>
      </c>
      <c r="C1454" s="83" t="s">
        <v>182</v>
      </c>
      <c r="D1454" s="84">
        <v>28.67</v>
      </c>
    </row>
    <row r="1455" spans="1:4" x14ac:dyDescent="0.25">
      <c r="A1455" s="83">
        <v>919009</v>
      </c>
      <c r="B1455" s="83" t="s">
        <v>20197</v>
      </c>
      <c r="C1455" s="83" t="s">
        <v>245</v>
      </c>
      <c r="D1455" s="84">
        <v>64059.79</v>
      </c>
    </row>
    <row r="1456" spans="1:4" x14ac:dyDescent="0.25">
      <c r="A1456" s="83">
        <v>919007</v>
      </c>
      <c r="B1456" s="83" t="s">
        <v>20198</v>
      </c>
      <c r="C1456" s="83" t="s">
        <v>245</v>
      </c>
      <c r="D1456" s="84">
        <v>115223.77</v>
      </c>
    </row>
    <row r="1457" spans="1:4" x14ac:dyDescent="0.25">
      <c r="A1457" s="83">
        <v>919011</v>
      </c>
      <c r="B1457" s="83" t="s">
        <v>20199</v>
      </c>
      <c r="C1457" s="83" t="s">
        <v>245</v>
      </c>
      <c r="D1457" s="84">
        <v>32183.31</v>
      </c>
    </row>
    <row r="1458" spans="1:4" x14ac:dyDescent="0.25">
      <c r="A1458" s="83">
        <v>919246</v>
      </c>
      <c r="B1458" s="83" t="s">
        <v>20200</v>
      </c>
      <c r="C1458" s="83" t="s">
        <v>245</v>
      </c>
      <c r="D1458" s="84">
        <v>44912.98</v>
      </c>
    </row>
    <row r="1459" spans="1:4" x14ac:dyDescent="0.25">
      <c r="A1459" s="83">
        <v>919013</v>
      </c>
      <c r="B1459" s="83" t="s">
        <v>20201</v>
      </c>
      <c r="C1459" s="83" t="s">
        <v>245</v>
      </c>
      <c r="D1459" s="84">
        <v>123302</v>
      </c>
    </row>
    <row r="1460" spans="1:4" x14ac:dyDescent="0.25">
      <c r="A1460" s="83">
        <v>919008</v>
      </c>
      <c r="B1460" s="83" t="s">
        <v>20202</v>
      </c>
      <c r="C1460" s="83" t="s">
        <v>245</v>
      </c>
      <c r="D1460" s="84">
        <v>89357.9</v>
      </c>
    </row>
    <row r="1461" spans="1:4" x14ac:dyDescent="0.25">
      <c r="A1461" s="83">
        <v>919012</v>
      </c>
      <c r="B1461" s="83" t="s">
        <v>20203</v>
      </c>
      <c r="C1461" s="83" t="s">
        <v>245</v>
      </c>
      <c r="D1461" s="84">
        <v>57249.98</v>
      </c>
    </row>
    <row r="1462" spans="1:4" x14ac:dyDescent="0.25">
      <c r="A1462" s="83">
        <v>903848</v>
      </c>
      <c r="B1462" s="83" t="s">
        <v>20204</v>
      </c>
      <c r="C1462" s="83" t="s">
        <v>199</v>
      </c>
      <c r="D1462" s="84">
        <v>148.72999999999999</v>
      </c>
    </row>
    <row r="1463" spans="1:4" x14ac:dyDescent="0.25">
      <c r="A1463" s="83">
        <v>919002</v>
      </c>
      <c r="B1463" s="83" t="s">
        <v>20205</v>
      </c>
      <c r="C1463" s="83" t="s">
        <v>245</v>
      </c>
      <c r="D1463" s="84">
        <v>37065.96</v>
      </c>
    </row>
    <row r="1464" spans="1:4" x14ac:dyDescent="0.25">
      <c r="A1464" s="83">
        <v>919210</v>
      </c>
      <c r="B1464" s="83" t="s">
        <v>20206</v>
      </c>
      <c r="C1464" s="83" t="s">
        <v>245</v>
      </c>
      <c r="D1464" s="84">
        <v>18142.849999999999</v>
      </c>
    </row>
    <row r="1465" spans="1:4" x14ac:dyDescent="0.25">
      <c r="A1465" s="83">
        <v>909612</v>
      </c>
      <c r="B1465" s="83" t="s">
        <v>20207</v>
      </c>
      <c r="C1465" s="83" t="s">
        <v>245</v>
      </c>
      <c r="D1465" s="84">
        <v>12945.8</v>
      </c>
    </row>
    <row r="1466" spans="1:4" x14ac:dyDescent="0.25">
      <c r="A1466" s="83">
        <v>909613</v>
      </c>
      <c r="B1466" s="83" t="s">
        <v>20208</v>
      </c>
      <c r="C1466" s="83" t="s">
        <v>245</v>
      </c>
      <c r="D1466" s="84">
        <v>21278.799999999999</v>
      </c>
    </row>
    <row r="1467" spans="1:4" x14ac:dyDescent="0.25">
      <c r="A1467" s="83">
        <v>909614</v>
      </c>
      <c r="B1467" s="83" t="s">
        <v>20209</v>
      </c>
      <c r="C1467" s="83" t="s">
        <v>245</v>
      </c>
      <c r="D1467" s="84">
        <v>46662.879999999997</v>
      </c>
    </row>
    <row r="1468" spans="1:4" x14ac:dyDescent="0.25">
      <c r="A1468" s="83">
        <v>909616</v>
      </c>
      <c r="B1468" s="83" t="s">
        <v>20210</v>
      </c>
      <c r="C1468" s="83" t="s">
        <v>245</v>
      </c>
      <c r="D1468" s="84">
        <v>37448.730000000003</v>
      </c>
    </row>
    <row r="1469" spans="1:4" x14ac:dyDescent="0.25">
      <c r="A1469" s="83">
        <v>909617</v>
      </c>
      <c r="B1469" s="83" t="s">
        <v>20211</v>
      </c>
      <c r="C1469" s="83" t="s">
        <v>245</v>
      </c>
      <c r="D1469" s="84">
        <v>22076.07</v>
      </c>
    </row>
    <row r="1470" spans="1:4" x14ac:dyDescent="0.25">
      <c r="A1470" s="83">
        <v>909615</v>
      </c>
      <c r="B1470" s="83" t="s">
        <v>20212</v>
      </c>
      <c r="C1470" s="83" t="s">
        <v>245</v>
      </c>
      <c r="D1470" s="84">
        <v>16851.169999999998</v>
      </c>
    </row>
    <row r="1471" spans="1:4" x14ac:dyDescent="0.25">
      <c r="A1471" s="83">
        <v>919101</v>
      </c>
      <c r="B1471" s="83" t="s">
        <v>20213</v>
      </c>
      <c r="C1471" s="83" t="s">
        <v>245</v>
      </c>
      <c r="D1471" s="84">
        <v>1836.27</v>
      </c>
    </row>
    <row r="1472" spans="1:4" x14ac:dyDescent="0.25">
      <c r="A1472" s="83">
        <v>1100657</v>
      </c>
      <c r="B1472" s="83" t="s">
        <v>20214</v>
      </c>
      <c r="C1472" s="83" t="s">
        <v>221</v>
      </c>
      <c r="D1472" s="84">
        <v>3.25</v>
      </c>
    </row>
    <row r="1473" spans="1:4" x14ac:dyDescent="0.25">
      <c r="A1473" s="83">
        <v>1108055</v>
      </c>
      <c r="B1473" s="83" t="s">
        <v>20215</v>
      </c>
      <c r="C1473" s="83" t="s">
        <v>221</v>
      </c>
      <c r="D1473" s="84">
        <v>2505.4</v>
      </c>
    </row>
    <row r="1474" spans="1:4" x14ac:dyDescent="0.25">
      <c r="A1474" s="83">
        <v>1109665</v>
      </c>
      <c r="B1474" s="83" t="s">
        <v>20216</v>
      </c>
      <c r="C1474" s="83" t="s">
        <v>221</v>
      </c>
      <c r="D1474" s="84">
        <v>671.25</v>
      </c>
    </row>
    <row r="1475" spans="1:4" x14ac:dyDescent="0.25">
      <c r="A1475" s="83">
        <v>1109664</v>
      </c>
      <c r="B1475" s="83" t="s">
        <v>20217</v>
      </c>
      <c r="C1475" s="83" t="s">
        <v>221</v>
      </c>
      <c r="D1475" s="84">
        <v>593.77</v>
      </c>
    </row>
    <row r="1476" spans="1:4" x14ac:dyDescent="0.25">
      <c r="A1476" s="83">
        <v>1109667</v>
      </c>
      <c r="B1476" s="83" t="s">
        <v>20218</v>
      </c>
      <c r="C1476" s="83" t="s">
        <v>221</v>
      </c>
      <c r="D1476" s="84">
        <v>544.53</v>
      </c>
    </row>
    <row r="1477" spans="1:4" x14ac:dyDescent="0.25">
      <c r="A1477" s="83">
        <v>1109666</v>
      </c>
      <c r="B1477" s="83" t="s">
        <v>20219</v>
      </c>
      <c r="C1477" s="83" t="s">
        <v>221</v>
      </c>
      <c r="D1477" s="84">
        <v>410.25</v>
      </c>
    </row>
    <row r="1478" spans="1:4" x14ac:dyDescent="0.25">
      <c r="A1478" s="83">
        <v>1109669</v>
      </c>
      <c r="B1478" s="83" t="s">
        <v>20220</v>
      </c>
      <c r="C1478" s="83" t="s">
        <v>221</v>
      </c>
      <c r="D1478" s="84">
        <v>481.38</v>
      </c>
    </row>
    <row r="1479" spans="1:4" x14ac:dyDescent="0.25">
      <c r="A1479" s="83">
        <v>1109668</v>
      </c>
      <c r="B1479" s="83" t="s">
        <v>20221</v>
      </c>
      <c r="C1479" s="83" t="s">
        <v>221</v>
      </c>
      <c r="D1479" s="84">
        <v>320.31</v>
      </c>
    </row>
    <row r="1480" spans="1:4" x14ac:dyDescent="0.25">
      <c r="A1480" s="83">
        <v>1108060</v>
      </c>
      <c r="B1480" s="83" t="s">
        <v>20222</v>
      </c>
      <c r="C1480" s="83" t="s">
        <v>221</v>
      </c>
      <c r="D1480" s="84">
        <v>561.62</v>
      </c>
    </row>
    <row r="1481" spans="1:4" x14ac:dyDescent="0.25">
      <c r="A1481" s="83">
        <v>1109626</v>
      </c>
      <c r="B1481" s="83" t="s">
        <v>20223</v>
      </c>
      <c r="C1481" s="83" t="s">
        <v>221</v>
      </c>
      <c r="D1481" s="84">
        <v>396.93</v>
      </c>
    </row>
    <row r="1482" spans="1:4" x14ac:dyDescent="0.25">
      <c r="A1482" s="83">
        <v>1109671</v>
      </c>
      <c r="B1482" s="83" t="s">
        <v>20224</v>
      </c>
      <c r="C1482" s="83" t="s">
        <v>221</v>
      </c>
      <c r="D1482" s="84">
        <v>451.12</v>
      </c>
    </row>
    <row r="1483" spans="1:4" x14ac:dyDescent="0.25">
      <c r="A1483" s="83">
        <v>1109670</v>
      </c>
      <c r="B1483" s="83" t="s">
        <v>20225</v>
      </c>
      <c r="C1483" s="83" t="s">
        <v>221</v>
      </c>
      <c r="D1483" s="84">
        <v>274.45</v>
      </c>
    </row>
    <row r="1484" spans="1:4" x14ac:dyDescent="0.25">
      <c r="A1484" s="83">
        <v>1109672</v>
      </c>
      <c r="B1484" s="83" t="s">
        <v>20226</v>
      </c>
      <c r="C1484" s="83" t="s">
        <v>221</v>
      </c>
      <c r="D1484" s="84">
        <v>390.67</v>
      </c>
    </row>
    <row r="1485" spans="1:4" x14ac:dyDescent="0.25">
      <c r="A1485" s="83">
        <v>1109624</v>
      </c>
      <c r="B1485" s="83" t="s">
        <v>20227</v>
      </c>
      <c r="C1485" s="83" t="s">
        <v>221</v>
      </c>
      <c r="D1485" s="84">
        <v>187.1</v>
      </c>
    </row>
    <row r="1486" spans="1:4" x14ac:dyDescent="0.25">
      <c r="A1486" s="83">
        <v>1109622</v>
      </c>
      <c r="B1486" s="83" t="s">
        <v>20228</v>
      </c>
      <c r="C1486" s="83" t="s">
        <v>221</v>
      </c>
      <c r="D1486" s="84">
        <v>430.69</v>
      </c>
    </row>
    <row r="1487" spans="1:4" x14ac:dyDescent="0.25">
      <c r="A1487" s="83">
        <v>1109623</v>
      </c>
      <c r="B1487" s="83" t="s">
        <v>20229</v>
      </c>
      <c r="C1487" s="83" t="s">
        <v>221</v>
      </c>
      <c r="D1487" s="84">
        <v>299.07</v>
      </c>
    </row>
    <row r="1488" spans="1:4" x14ac:dyDescent="0.25">
      <c r="A1488" s="83">
        <v>1109697</v>
      </c>
      <c r="B1488" s="83" t="s">
        <v>20230</v>
      </c>
      <c r="C1488" s="83" t="s">
        <v>221</v>
      </c>
      <c r="D1488" s="84">
        <v>352.45</v>
      </c>
    </row>
    <row r="1489" spans="1:4" x14ac:dyDescent="0.25">
      <c r="A1489" s="83">
        <v>1109698</v>
      </c>
      <c r="B1489" s="83" t="s">
        <v>20231</v>
      </c>
      <c r="C1489" s="83" t="s">
        <v>221</v>
      </c>
      <c r="D1489" s="84">
        <v>185.76</v>
      </c>
    </row>
    <row r="1490" spans="1:4" x14ac:dyDescent="0.25">
      <c r="A1490" s="83">
        <v>1109679</v>
      </c>
      <c r="B1490" s="83" t="s">
        <v>20232</v>
      </c>
      <c r="C1490" s="83" t="s">
        <v>221</v>
      </c>
      <c r="D1490" s="84">
        <v>388.41</v>
      </c>
    </row>
    <row r="1491" spans="1:4" x14ac:dyDescent="0.25">
      <c r="A1491" s="83">
        <v>1109625</v>
      </c>
      <c r="B1491" s="83" t="s">
        <v>20233</v>
      </c>
      <c r="C1491" s="83" t="s">
        <v>221</v>
      </c>
      <c r="D1491" s="84">
        <v>237.2</v>
      </c>
    </row>
    <row r="1492" spans="1:4" x14ac:dyDescent="0.25">
      <c r="A1492" s="83">
        <v>1109678</v>
      </c>
      <c r="B1492" s="83" t="s">
        <v>20234</v>
      </c>
      <c r="C1492" s="83" t="s">
        <v>221</v>
      </c>
      <c r="D1492" s="84">
        <v>365.45</v>
      </c>
    </row>
    <row r="1493" spans="1:4" x14ac:dyDescent="0.25">
      <c r="A1493" s="83">
        <v>1109694</v>
      </c>
      <c r="B1493" s="83" t="s">
        <v>20235</v>
      </c>
      <c r="C1493" s="83" t="s">
        <v>221</v>
      </c>
      <c r="D1493" s="84">
        <v>203.35</v>
      </c>
    </row>
    <row r="1494" spans="1:4" x14ac:dyDescent="0.25">
      <c r="A1494" s="83">
        <v>1109673</v>
      </c>
      <c r="B1494" s="83" t="s">
        <v>20236</v>
      </c>
      <c r="C1494" s="83" t="s">
        <v>221</v>
      </c>
      <c r="D1494" s="84">
        <v>413.6</v>
      </c>
    </row>
    <row r="1495" spans="1:4" x14ac:dyDescent="0.25">
      <c r="A1495" s="83">
        <v>1109690</v>
      </c>
      <c r="B1495" s="83" t="s">
        <v>20237</v>
      </c>
      <c r="C1495" s="83" t="s">
        <v>221</v>
      </c>
      <c r="D1495" s="84">
        <v>272.42</v>
      </c>
    </row>
    <row r="1496" spans="1:4" x14ac:dyDescent="0.25">
      <c r="A1496" s="83">
        <v>1109674</v>
      </c>
      <c r="B1496" s="83" t="s">
        <v>20238</v>
      </c>
      <c r="C1496" s="83" t="s">
        <v>221</v>
      </c>
      <c r="D1496" s="84">
        <v>397.4</v>
      </c>
    </row>
    <row r="1497" spans="1:4" x14ac:dyDescent="0.25">
      <c r="A1497" s="83">
        <v>1109691</v>
      </c>
      <c r="B1497" s="83" t="s">
        <v>20239</v>
      </c>
      <c r="C1497" s="83" t="s">
        <v>221</v>
      </c>
      <c r="D1497" s="84">
        <v>249.17</v>
      </c>
    </row>
    <row r="1498" spans="1:4" x14ac:dyDescent="0.25">
      <c r="A1498" s="83">
        <v>1109675</v>
      </c>
      <c r="B1498" s="83" t="s">
        <v>20240</v>
      </c>
      <c r="C1498" s="83" t="s">
        <v>221</v>
      </c>
      <c r="D1498" s="84">
        <v>384.45</v>
      </c>
    </row>
    <row r="1499" spans="1:4" x14ac:dyDescent="0.25">
      <c r="A1499" s="83">
        <v>1109692</v>
      </c>
      <c r="B1499" s="83" t="s">
        <v>20241</v>
      </c>
      <c r="C1499" s="83" t="s">
        <v>221</v>
      </c>
      <c r="D1499" s="84">
        <v>230.64</v>
      </c>
    </row>
    <row r="1500" spans="1:4" x14ac:dyDescent="0.25">
      <c r="A1500" s="83">
        <v>1109676</v>
      </c>
      <c r="B1500" s="83" t="s">
        <v>20242</v>
      </c>
      <c r="C1500" s="83" t="s">
        <v>221</v>
      </c>
      <c r="D1500" s="84">
        <v>374</v>
      </c>
    </row>
    <row r="1501" spans="1:4" x14ac:dyDescent="0.25">
      <c r="A1501" s="83">
        <v>1109693</v>
      </c>
      <c r="B1501" s="83" t="s">
        <v>20243</v>
      </c>
      <c r="C1501" s="83" t="s">
        <v>221</v>
      </c>
      <c r="D1501" s="84">
        <v>215.65</v>
      </c>
    </row>
    <row r="1502" spans="1:4" x14ac:dyDescent="0.25">
      <c r="A1502" s="83">
        <v>1109680</v>
      </c>
      <c r="B1502" s="83" t="s">
        <v>20244</v>
      </c>
      <c r="C1502" s="83" t="s">
        <v>221</v>
      </c>
      <c r="D1502" s="84">
        <v>2715.09</v>
      </c>
    </row>
    <row r="1503" spans="1:4" x14ac:dyDescent="0.25">
      <c r="A1503" s="83">
        <v>1107748</v>
      </c>
      <c r="B1503" s="83" t="s">
        <v>20245</v>
      </c>
      <c r="C1503" s="83" t="s">
        <v>221</v>
      </c>
      <c r="D1503" s="84">
        <v>11196.88</v>
      </c>
    </row>
    <row r="1504" spans="1:4" x14ac:dyDescent="0.25">
      <c r="A1504" s="83">
        <v>1110000</v>
      </c>
      <c r="B1504" s="83" t="s">
        <v>20246</v>
      </c>
      <c r="C1504" s="83" t="s">
        <v>221</v>
      </c>
      <c r="D1504" s="84">
        <v>0</v>
      </c>
    </row>
    <row r="1505" spans="1:4" x14ac:dyDescent="0.25">
      <c r="A1505" s="83">
        <v>1106059</v>
      </c>
      <c r="B1505" s="83" t="s">
        <v>20247</v>
      </c>
      <c r="C1505" s="83" t="s">
        <v>221</v>
      </c>
      <c r="D1505" s="84">
        <v>533.39</v>
      </c>
    </row>
    <row r="1506" spans="1:4" x14ac:dyDescent="0.25">
      <c r="A1506" s="83">
        <v>1106060</v>
      </c>
      <c r="B1506" s="482" t="s">
        <v>20248</v>
      </c>
      <c r="C1506" s="83" t="s">
        <v>221</v>
      </c>
      <c r="D1506" s="84">
        <v>386.36</v>
      </c>
    </row>
    <row r="1507" spans="1:4" x14ac:dyDescent="0.25">
      <c r="A1507" s="83">
        <v>1100658</v>
      </c>
      <c r="B1507" s="83" t="s">
        <v>20249</v>
      </c>
      <c r="C1507" s="83" t="s">
        <v>221</v>
      </c>
      <c r="D1507" s="84">
        <v>460.23</v>
      </c>
    </row>
    <row r="1508" spans="1:4" x14ac:dyDescent="0.25">
      <c r="A1508" s="83">
        <v>1106159</v>
      </c>
      <c r="B1508" s="83" t="s">
        <v>20250</v>
      </c>
      <c r="C1508" s="83" t="s">
        <v>221</v>
      </c>
      <c r="D1508" s="84">
        <v>486.11</v>
      </c>
    </row>
    <row r="1509" spans="1:4" x14ac:dyDescent="0.25">
      <c r="A1509" s="83">
        <v>1107902</v>
      </c>
      <c r="B1509" s="83" t="s">
        <v>20251</v>
      </c>
      <c r="C1509" s="83" t="s">
        <v>221</v>
      </c>
      <c r="D1509" s="84">
        <v>514.99</v>
      </c>
    </row>
    <row r="1510" spans="1:4" x14ac:dyDescent="0.25">
      <c r="A1510" s="83">
        <v>1107906</v>
      </c>
      <c r="B1510" s="83" t="s">
        <v>20252</v>
      </c>
      <c r="C1510" s="83" t="s">
        <v>221</v>
      </c>
      <c r="D1510" s="84">
        <v>547.27</v>
      </c>
    </row>
    <row r="1511" spans="1:4" x14ac:dyDescent="0.25">
      <c r="A1511" s="83">
        <v>1107910</v>
      </c>
      <c r="B1511" s="83" t="s">
        <v>20253</v>
      </c>
      <c r="C1511" s="83" t="s">
        <v>221</v>
      </c>
      <c r="D1511" s="84">
        <v>583.35</v>
      </c>
    </row>
    <row r="1512" spans="1:4" x14ac:dyDescent="0.25">
      <c r="A1512" s="83">
        <v>1107911</v>
      </c>
      <c r="B1512" s="83" t="s">
        <v>20254</v>
      </c>
      <c r="C1512" s="83" t="s">
        <v>221</v>
      </c>
      <c r="D1512" s="84">
        <v>623.66999999999996</v>
      </c>
    </row>
    <row r="1513" spans="1:4" x14ac:dyDescent="0.25">
      <c r="A1513" s="83">
        <v>1107912</v>
      </c>
      <c r="B1513" s="83" t="s">
        <v>20255</v>
      </c>
      <c r="C1513" s="83" t="s">
        <v>221</v>
      </c>
      <c r="D1513" s="84">
        <v>682.06</v>
      </c>
    </row>
    <row r="1514" spans="1:4" x14ac:dyDescent="0.25">
      <c r="A1514" s="83">
        <v>1106164</v>
      </c>
      <c r="B1514" s="83" t="s">
        <v>20256</v>
      </c>
      <c r="C1514" s="83" t="s">
        <v>221</v>
      </c>
      <c r="D1514" s="84">
        <v>224.2</v>
      </c>
    </row>
    <row r="1515" spans="1:4" x14ac:dyDescent="0.25">
      <c r="A1515" s="83">
        <v>1106165</v>
      </c>
      <c r="B1515" s="83" t="s">
        <v>20257</v>
      </c>
      <c r="C1515" s="83" t="s">
        <v>221</v>
      </c>
      <c r="D1515" s="84">
        <v>347.54</v>
      </c>
    </row>
    <row r="1516" spans="1:4" x14ac:dyDescent="0.25">
      <c r="A1516" s="83">
        <v>1106156</v>
      </c>
      <c r="B1516" s="83" t="s">
        <v>20258</v>
      </c>
      <c r="C1516" s="83" t="s">
        <v>221</v>
      </c>
      <c r="D1516" s="84">
        <v>495.62</v>
      </c>
    </row>
    <row r="1517" spans="1:4" x14ac:dyDescent="0.25">
      <c r="A1517" s="83">
        <v>1107932</v>
      </c>
      <c r="B1517" s="83" t="s">
        <v>20259</v>
      </c>
      <c r="C1517" s="83" t="s">
        <v>221</v>
      </c>
      <c r="D1517" s="84">
        <v>526.01</v>
      </c>
    </row>
    <row r="1518" spans="1:4" x14ac:dyDescent="0.25">
      <c r="A1518" s="83">
        <v>1108111</v>
      </c>
      <c r="B1518" s="83" t="s">
        <v>20260</v>
      </c>
      <c r="C1518" s="83" t="s">
        <v>221</v>
      </c>
      <c r="D1518" s="84">
        <v>407.72</v>
      </c>
    </row>
    <row r="1519" spans="1:4" x14ac:dyDescent="0.25">
      <c r="A1519" s="83">
        <v>1108112</v>
      </c>
      <c r="B1519" s="83" t="s">
        <v>20261</v>
      </c>
      <c r="C1519" s="83" t="s">
        <v>221</v>
      </c>
      <c r="D1519" s="84">
        <v>417.28</v>
      </c>
    </row>
    <row r="1520" spans="1:4" x14ac:dyDescent="0.25">
      <c r="A1520" s="83">
        <v>1108113</v>
      </c>
      <c r="B1520" s="83" t="s">
        <v>20262</v>
      </c>
      <c r="C1520" s="83" t="s">
        <v>221</v>
      </c>
      <c r="D1520" s="84">
        <v>438.45</v>
      </c>
    </row>
    <row r="1521" spans="1:4" x14ac:dyDescent="0.25">
      <c r="A1521" s="83">
        <v>1108114</v>
      </c>
      <c r="B1521" s="83" t="s">
        <v>20263</v>
      </c>
      <c r="C1521" s="83" t="s">
        <v>221</v>
      </c>
      <c r="D1521" s="84">
        <v>462.07</v>
      </c>
    </row>
    <row r="1522" spans="1:4" x14ac:dyDescent="0.25">
      <c r="A1522" s="83">
        <v>1108061</v>
      </c>
      <c r="B1522" s="83" t="s">
        <v>20264</v>
      </c>
      <c r="C1522" s="83" t="s">
        <v>221</v>
      </c>
      <c r="D1522" s="84">
        <v>806.61</v>
      </c>
    </row>
    <row r="1523" spans="1:4" x14ac:dyDescent="0.25">
      <c r="A1523" s="83">
        <v>1108064</v>
      </c>
      <c r="B1523" s="83" t="s">
        <v>20265</v>
      </c>
      <c r="C1523" s="83" t="s">
        <v>221</v>
      </c>
      <c r="D1523" s="84">
        <v>868.96</v>
      </c>
    </row>
    <row r="1524" spans="1:4" x14ac:dyDescent="0.25">
      <c r="A1524" s="83">
        <v>1107888</v>
      </c>
      <c r="B1524" s="83" t="s">
        <v>20266</v>
      </c>
      <c r="C1524" s="83" t="s">
        <v>221</v>
      </c>
      <c r="D1524" s="84">
        <v>398.67</v>
      </c>
    </row>
    <row r="1525" spans="1:4" x14ac:dyDescent="0.25">
      <c r="A1525" s="83">
        <v>1107889</v>
      </c>
      <c r="B1525" s="482" t="s">
        <v>20267</v>
      </c>
      <c r="C1525" s="83" t="s">
        <v>221</v>
      </c>
      <c r="D1525" s="84">
        <v>258.49</v>
      </c>
    </row>
    <row r="1526" spans="1:4" x14ac:dyDescent="0.25">
      <c r="A1526" s="83">
        <v>1107892</v>
      </c>
      <c r="B1526" s="83" t="s">
        <v>20268</v>
      </c>
      <c r="C1526" s="83" t="s">
        <v>221</v>
      </c>
      <c r="D1526" s="84">
        <v>413.08</v>
      </c>
    </row>
    <row r="1527" spans="1:4" x14ac:dyDescent="0.25">
      <c r="A1527" s="83">
        <v>1107891</v>
      </c>
      <c r="B1527" s="482" t="s">
        <v>20269</v>
      </c>
      <c r="C1527" s="83" t="s">
        <v>221</v>
      </c>
      <c r="D1527" s="84">
        <v>275.58999999999997</v>
      </c>
    </row>
    <row r="1528" spans="1:4" x14ac:dyDescent="0.25">
      <c r="A1528" s="83">
        <v>1107928</v>
      </c>
      <c r="B1528" s="83" t="s">
        <v>20270</v>
      </c>
      <c r="C1528" s="83" t="s">
        <v>221</v>
      </c>
      <c r="D1528" s="84">
        <v>356.01</v>
      </c>
    </row>
    <row r="1529" spans="1:4" x14ac:dyDescent="0.25">
      <c r="A1529" s="83">
        <v>1107929</v>
      </c>
      <c r="B1529" s="482" t="s">
        <v>20271</v>
      </c>
      <c r="C1529" s="83" t="s">
        <v>221</v>
      </c>
      <c r="D1529" s="84">
        <v>217.83</v>
      </c>
    </row>
    <row r="1530" spans="1:4" x14ac:dyDescent="0.25">
      <c r="A1530" s="83">
        <v>1106109</v>
      </c>
      <c r="B1530" s="83" t="s">
        <v>20272</v>
      </c>
      <c r="C1530" s="83" t="s">
        <v>221</v>
      </c>
      <c r="D1530" s="84">
        <v>318.75</v>
      </c>
    </row>
    <row r="1531" spans="1:4" x14ac:dyDescent="0.25">
      <c r="A1531" s="83">
        <v>1106117</v>
      </c>
      <c r="B1531" s="482" t="s">
        <v>20273</v>
      </c>
      <c r="C1531" s="83" t="s">
        <v>221</v>
      </c>
      <c r="D1531" s="84">
        <v>180.57</v>
      </c>
    </row>
    <row r="1532" spans="1:4" x14ac:dyDescent="0.25">
      <c r="A1532" s="83">
        <v>1107896</v>
      </c>
      <c r="B1532" s="83" t="s">
        <v>20274</v>
      </c>
      <c r="C1532" s="83" t="s">
        <v>221</v>
      </c>
      <c r="D1532" s="84">
        <v>429.24</v>
      </c>
    </row>
    <row r="1533" spans="1:4" x14ac:dyDescent="0.25">
      <c r="A1533" s="83">
        <v>1107895</v>
      </c>
      <c r="B1533" s="482" t="s">
        <v>20275</v>
      </c>
      <c r="C1533" s="83" t="s">
        <v>221</v>
      </c>
      <c r="D1533" s="84">
        <v>294.76</v>
      </c>
    </row>
    <row r="1534" spans="1:4" x14ac:dyDescent="0.25">
      <c r="A1534" s="83">
        <v>1119528</v>
      </c>
      <c r="B1534" s="83" t="s">
        <v>20276</v>
      </c>
      <c r="C1534" s="83" t="s">
        <v>221</v>
      </c>
      <c r="D1534" s="84">
        <v>366.73</v>
      </c>
    </row>
    <row r="1535" spans="1:4" x14ac:dyDescent="0.25">
      <c r="A1535" s="83">
        <v>1106135</v>
      </c>
      <c r="B1535" s="482" t="s">
        <v>20277</v>
      </c>
      <c r="C1535" s="83" t="s">
        <v>221</v>
      </c>
      <c r="D1535" s="84">
        <v>230.63</v>
      </c>
    </row>
    <row r="1536" spans="1:4" x14ac:dyDescent="0.25">
      <c r="A1536" s="83">
        <v>1106136</v>
      </c>
      <c r="B1536" s="83" t="s">
        <v>20278</v>
      </c>
      <c r="C1536" s="83" t="s">
        <v>221</v>
      </c>
      <c r="D1536" s="84">
        <v>326.33999999999997</v>
      </c>
    </row>
    <row r="1537" spans="1:4" x14ac:dyDescent="0.25">
      <c r="A1537" s="83">
        <v>1106137</v>
      </c>
      <c r="B1537" s="482" t="s">
        <v>20279</v>
      </c>
      <c r="C1537" s="83" t="s">
        <v>221</v>
      </c>
      <c r="D1537" s="84">
        <v>190.24</v>
      </c>
    </row>
    <row r="1538" spans="1:4" x14ac:dyDescent="0.25">
      <c r="A1538" s="83">
        <v>1116127</v>
      </c>
      <c r="B1538" s="83" t="s">
        <v>20280</v>
      </c>
      <c r="C1538" s="83" t="s">
        <v>221</v>
      </c>
      <c r="D1538" s="84">
        <v>443.66</v>
      </c>
    </row>
    <row r="1539" spans="1:4" x14ac:dyDescent="0.25">
      <c r="A1539" s="83">
        <v>1116126</v>
      </c>
      <c r="B1539" s="482" t="s">
        <v>20281</v>
      </c>
      <c r="C1539" s="83" t="s">
        <v>221</v>
      </c>
      <c r="D1539" s="84">
        <v>314.2</v>
      </c>
    </row>
    <row r="1540" spans="1:4" x14ac:dyDescent="0.25">
      <c r="A1540" s="83">
        <v>1107900</v>
      </c>
      <c r="B1540" s="83" t="s">
        <v>20282</v>
      </c>
      <c r="C1540" s="83" t="s">
        <v>221</v>
      </c>
      <c r="D1540" s="84">
        <v>447.24</v>
      </c>
    </row>
    <row r="1541" spans="1:4" x14ac:dyDescent="0.25">
      <c r="A1541" s="83">
        <v>1107899</v>
      </c>
      <c r="B1541" s="482" t="s">
        <v>20283</v>
      </c>
      <c r="C1541" s="83" t="s">
        <v>221</v>
      </c>
      <c r="D1541" s="84">
        <v>316.11</v>
      </c>
    </row>
    <row r="1542" spans="1:4" x14ac:dyDescent="0.25">
      <c r="A1542" s="83">
        <v>1107890</v>
      </c>
      <c r="B1542" s="83" t="s">
        <v>20284</v>
      </c>
      <c r="C1542" s="83" t="s">
        <v>221</v>
      </c>
      <c r="D1542" s="84">
        <v>380.71</v>
      </c>
    </row>
    <row r="1543" spans="1:4" x14ac:dyDescent="0.25">
      <c r="A1543" s="83">
        <v>1106138</v>
      </c>
      <c r="B1543" s="482" t="s">
        <v>20285</v>
      </c>
      <c r="C1543" s="83" t="s">
        <v>221</v>
      </c>
      <c r="D1543" s="84">
        <v>247.33</v>
      </c>
    </row>
    <row r="1544" spans="1:4" x14ac:dyDescent="0.25">
      <c r="A1544" s="83">
        <v>1106139</v>
      </c>
      <c r="B1544" s="83" t="s">
        <v>20286</v>
      </c>
      <c r="C1544" s="83" t="s">
        <v>221</v>
      </c>
      <c r="D1544" s="84">
        <v>336.3</v>
      </c>
    </row>
    <row r="1545" spans="1:4" x14ac:dyDescent="0.25">
      <c r="A1545" s="83">
        <v>1106140</v>
      </c>
      <c r="B1545" s="482" t="s">
        <v>20287</v>
      </c>
      <c r="C1545" s="83" t="s">
        <v>221</v>
      </c>
      <c r="D1545" s="84">
        <v>202.92</v>
      </c>
    </row>
    <row r="1546" spans="1:4" x14ac:dyDescent="0.25">
      <c r="A1546" s="83">
        <v>1107904</v>
      </c>
      <c r="B1546" s="83" t="s">
        <v>20288</v>
      </c>
      <c r="C1546" s="83" t="s">
        <v>221</v>
      </c>
      <c r="D1546" s="84">
        <v>467.39</v>
      </c>
    </row>
    <row r="1547" spans="1:4" x14ac:dyDescent="0.25">
      <c r="A1547" s="83">
        <v>1107903</v>
      </c>
      <c r="B1547" s="482" t="s">
        <v>20289</v>
      </c>
      <c r="C1547" s="83" t="s">
        <v>221</v>
      </c>
      <c r="D1547" s="84">
        <v>340.02</v>
      </c>
    </row>
    <row r="1548" spans="1:4" x14ac:dyDescent="0.25">
      <c r="A1548" s="83">
        <v>1107908</v>
      </c>
      <c r="B1548" s="83" t="s">
        <v>20290</v>
      </c>
      <c r="C1548" s="83" t="s">
        <v>221</v>
      </c>
      <c r="D1548" s="84">
        <v>489.83</v>
      </c>
    </row>
    <row r="1549" spans="1:4" x14ac:dyDescent="0.25">
      <c r="A1549" s="83">
        <v>1107907</v>
      </c>
      <c r="B1549" s="482" t="s">
        <v>20291</v>
      </c>
      <c r="C1549" s="83" t="s">
        <v>221</v>
      </c>
      <c r="D1549" s="84">
        <v>366.66</v>
      </c>
    </row>
    <row r="1550" spans="1:4" x14ac:dyDescent="0.25">
      <c r="A1550" s="83">
        <v>1107871</v>
      </c>
      <c r="B1550" s="83" t="s">
        <v>20292</v>
      </c>
      <c r="C1550" s="83" t="s">
        <v>221</v>
      </c>
      <c r="D1550" s="84">
        <v>410.19</v>
      </c>
    </row>
    <row r="1551" spans="1:4" x14ac:dyDescent="0.25">
      <c r="A1551" s="83">
        <v>1107870</v>
      </c>
      <c r="B1551" s="482" t="s">
        <v>20293</v>
      </c>
      <c r="C1551" s="83" t="s">
        <v>221</v>
      </c>
      <c r="D1551" s="84">
        <v>276.37</v>
      </c>
    </row>
    <row r="1552" spans="1:4" x14ac:dyDescent="0.25">
      <c r="A1552" s="83">
        <v>1106057</v>
      </c>
      <c r="B1552" s="83" t="s">
        <v>20294</v>
      </c>
      <c r="C1552" s="83" t="s">
        <v>221</v>
      </c>
      <c r="D1552" s="84">
        <v>396</v>
      </c>
    </row>
    <row r="1553" spans="1:4" x14ac:dyDescent="0.25">
      <c r="A1553" s="83">
        <v>1106058</v>
      </c>
      <c r="B1553" s="482" t="s">
        <v>20295</v>
      </c>
      <c r="C1553" s="83" t="s">
        <v>221</v>
      </c>
      <c r="D1553" s="84">
        <v>266.75</v>
      </c>
    </row>
    <row r="1554" spans="1:4" x14ac:dyDescent="0.25">
      <c r="A1554" s="83">
        <v>1106380</v>
      </c>
      <c r="B1554" s="83" t="s">
        <v>20296</v>
      </c>
      <c r="C1554" s="83" t="s">
        <v>221</v>
      </c>
      <c r="D1554" s="84">
        <v>388.83</v>
      </c>
    </row>
    <row r="1555" spans="1:4" x14ac:dyDescent="0.25">
      <c r="A1555" s="83">
        <v>1106378</v>
      </c>
      <c r="B1555" s="482" t="s">
        <v>20297</v>
      </c>
      <c r="C1555" s="83" t="s">
        <v>221</v>
      </c>
      <c r="D1555" s="84">
        <v>257.5</v>
      </c>
    </row>
    <row r="1556" spans="1:4" x14ac:dyDescent="0.25">
      <c r="A1556" s="83">
        <v>1116263</v>
      </c>
      <c r="B1556" s="83" t="s">
        <v>20298</v>
      </c>
      <c r="C1556" s="83" t="s">
        <v>221</v>
      </c>
      <c r="D1556" s="84">
        <v>341.83</v>
      </c>
    </row>
    <row r="1557" spans="1:4" x14ac:dyDescent="0.25">
      <c r="A1557" s="83">
        <v>1116267</v>
      </c>
      <c r="B1557" s="482" t="s">
        <v>20299</v>
      </c>
      <c r="C1557" s="83" t="s">
        <v>221</v>
      </c>
      <c r="D1557" s="84">
        <v>210.49</v>
      </c>
    </row>
    <row r="1558" spans="1:4" x14ac:dyDescent="0.25">
      <c r="A1558" s="83">
        <v>1106280</v>
      </c>
      <c r="B1558" s="83" t="s">
        <v>20300</v>
      </c>
      <c r="C1558" s="83" t="s">
        <v>221</v>
      </c>
      <c r="D1558" s="84">
        <v>405.35</v>
      </c>
    </row>
    <row r="1559" spans="1:4" x14ac:dyDescent="0.25">
      <c r="A1559" s="83">
        <v>1106289</v>
      </c>
      <c r="B1559" s="482" t="s">
        <v>20301</v>
      </c>
      <c r="C1559" s="83" t="s">
        <v>221</v>
      </c>
      <c r="D1559" s="84">
        <v>277.17</v>
      </c>
    </row>
    <row r="1560" spans="1:4" x14ac:dyDescent="0.25">
      <c r="A1560" s="83">
        <v>1116264</v>
      </c>
      <c r="B1560" s="83" t="s">
        <v>20302</v>
      </c>
      <c r="C1560" s="83" t="s">
        <v>221</v>
      </c>
      <c r="D1560" s="84">
        <v>353.66</v>
      </c>
    </row>
    <row r="1561" spans="1:4" x14ac:dyDescent="0.25">
      <c r="A1561" s="83">
        <v>1116268</v>
      </c>
      <c r="B1561" s="482" t="s">
        <v>20303</v>
      </c>
      <c r="C1561" s="83" t="s">
        <v>221</v>
      </c>
      <c r="D1561" s="84">
        <v>225.49</v>
      </c>
    </row>
    <row r="1562" spans="1:4" x14ac:dyDescent="0.25">
      <c r="A1562" s="83">
        <v>1106281</v>
      </c>
      <c r="B1562" s="83" t="s">
        <v>20304</v>
      </c>
      <c r="C1562" s="83" t="s">
        <v>221</v>
      </c>
      <c r="D1562" s="84">
        <v>426.64</v>
      </c>
    </row>
    <row r="1563" spans="1:4" x14ac:dyDescent="0.25">
      <c r="A1563" s="83">
        <v>1106382</v>
      </c>
      <c r="B1563" s="482" t="s">
        <v>20305</v>
      </c>
      <c r="C1563" s="83" t="s">
        <v>221</v>
      </c>
      <c r="D1563" s="84">
        <v>302.52999999999997</v>
      </c>
    </row>
    <row r="1564" spans="1:4" x14ac:dyDescent="0.25">
      <c r="A1564" s="83">
        <v>1116265</v>
      </c>
      <c r="B1564" s="83" t="s">
        <v>20306</v>
      </c>
      <c r="C1564" s="83" t="s">
        <v>221</v>
      </c>
      <c r="D1564" s="84">
        <v>368.85</v>
      </c>
    </row>
    <row r="1565" spans="1:4" x14ac:dyDescent="0.25">
      <c r="A1565" s="83">
        <v>1116269</v>
      </c>
      <c r="B1565" s="482" t="s">
        <v>20307</v>
      </c>
      <c r="C1565" s="83" t="s">
        <v>221</v>
      </c>
      <c r="D1565" s="84">
        <v>244.74</v>
      </c>
    </row>
    <row r="1566" spans="1:4" x14ac:dyDescent="0.25">
      <c r="A1566" s="83">
        <v>1106282</v>
      </c>
      <c r="B1566" s="83" t="s">
        <v>20308</v>
      </c>
      <c r="C1566" s="83" t="s">
        <v>221</v>
      </c>
      <c r="D1566" s="84">
        <v>450.39</v>
      </c>
    </row>
    <row r="1567" spans="1:4" x14ac:dyDescent="0.25">
      <c r="A1567" s="83">
        <v>1106384</v>
      </c>
      <c r="B1567" s="482" t="s">
        <v>20309</v>
      </c>
      <c r="C1567" s="83" t="s">
        <v>221</v>
      </c>
      <c r="D1567" s="84">
        <v>330.82</v>
      </c>
    </row>
    <row r="1568" spans="1:4" x14ac:dyDescent="0.25">
      <c r="A1568" s="83">
        <v>1116266</v>
      </c>
      <c r="B1568" s="83" t="s">
        <v>20310</v>
      </c>
      <c r="C1568" s="83" t="s">
        <v>221</v>
      </c>
      <c r="D1568" s="84">
        <v>385.83</v>
      </c>
    </row>
    <row r="1569" spans="1:4" x14ac:dyDescent="0.25">
      <c r="A1569" s="83">
        <v>1116270</v>
      </c>
      <c r="B1569" s="482" t="s">
        <v>20311</v>
      </c>
      <c r="C1569" s="83" t="s">
        <v>221</v>
      </c>
      <c r="D1569" s="84">
        <v>266.26</v>
      </c>
    </row>
    <row r="1570" spans="1:4" x14ac:dyDescent="0.25">
      <c r="A1570" s="83">
        <v>1107868</v>
      </c>
      <c r="B1570" s="83" t="s">
        <v>20312</v>
      </c>
      <c r="C1570" s="83" t="s">
        <v>221</v>
      </c>
      <c r="D1570" s="84">
        <v>320.43</v>
      </c>
    </row>
    <row r="1571" spans="1:4" x14ac:dyDescent="0.25">
      <c r="A1571" s="83">
        <v>1107869</v>
      </c>
      <c r="B1571" s="482" t="s">
        <v>20313</v>
      </c>
      <c r="C1571" s="83" t="s">
        <v>221</v>
      </c>
      <c r="D1571" s="84">
        <v>175.36</v>
      </c>
    </row>
    <row r="1572" spans="1:4" x14ac:dyDescent="0.25">
      <c r="A1572" s="83">
        <v>1103853</v>
      </c>
      <c r="B1572" s="83" t="s">
        <v>20314</v>
      </c>
      <c r="C1572" s="83" t="s">
        <v>221</v>
      </c>
      <c r="D1572" s="84">
        <v>378.66</v>
      </c>
    </row>
    <row r="1573" spans="1:4" x14ac:dyDescent="0.25">
      <c r="A1573" s="83">
        <v>1103852</v>
      </c>
      <c r="B1573" s="482" t="s">
        <v>20315</v>
      </c>
      <c r="C1573" s="83" t="s">
        <v>221</v>
      </c>
      <c r="D1573" s="84">
        <v>303.10000000000002</v>
      </c>
    </row>
    <row r="1574" spans="1:4" x14ac:dyDescent="0.25">
      <c r="A1574" s="83">
        <v>1106284</v>
      </c>
      <c r="B1574" s="83" t="s">
        <v>20316</v>
      </c>
      <c r="C1574" s="83" t="s">
        <v>221</v>
      </c>
      <c r="D1574" s="84">
        <v>393.71</v>
      </c>
    </row>
    <row r="1575" spans="1:4" x14ac:dyDescent="0.25">
      <c r="A1575" s="83">
        <v>1108116</v>
      </c>
      <c r="B1575" s="83" t="s">
        <v>20317</v>
      </c>
      <c r="C1575" s="83" t="s">
        <v>221</v>
      </c>
      <c r="D1575" s="84">
        <v>400.19</v>
      </c>
    </row>
    <row r="1576" spans="1:4" x14ac:dyDescent="0.25">
      <c r="A1576" s="83">
        <v>1108118</v>
      </c>
      <c r="B1576" s="83" t="s">
        <v>20318</v>
      </c>
      <c r="C1576" s="83" t="s">
        <v>221</v>
      </c>
      <c r="D1576" s="84">
        <v>425.38</v>
      </c>
    </row>
    <row r="1577" spans="1:4" x14ac:dyDescent="0.25">
      <c r="A1577" s="83">
        <v>1106158</v>
      </c>
      <c r="B1577" s="83" t="s">
        <v>20319</v>
      </c>
      <c r="C1577" s="83" t="s">
        <v>221</v>
      </c>
      <c r="D1577" s="84">
        <v>448.62</v>
      </c>
    </row>
    <row r="1578" spans="1:4" x14ac:dyDescent="0.25">
      <c r="A1578" s="83">
        <v>1108120</v>
      </c>
      <c r="B1578" s="83" t="s">
        <v>20320</v>
      </c>
      <c r="C1578" s="83" t="s">
        <v>221</v>
      </c>
      <c r="D1578" s="84">
        <v>474.58</v>
      </c>
    </row>
    <row r="1579" spans="1:4" x14ac:dyDescent="0.25">
      <c r="A1579" s="83">
        <v>1106050</v>
      </c>
      <c r="B1579" s="83" t="s">
        <v>20321</v>
      </c>
      <c r="C1579" s="83" t="s">
        <v>221</v>
      </c>
      <c r="D1579" s="84">
        <v>47.64</v>
      </c>
    </row>
    <row r="1580" spans="1:4" x14ac:dyDescent="0.25">
      <c r="A1580" s="83">
        <v>1106051</v>
      </c>
      <c r="B1580" s="83" t="s">
        <v>20322</v>
      </c>
      <c r="C1580" s="83" t="s">
        <v>221</v>
      </c>
      <c r="D1580" s="84">
        <v>40.200000000000003</v>
      </c>
    </row>
    <row r="1581" spans="1:4" x14ac:dyDescent="0.25">
      <c r="A1581" s="83">
        <v>1106061</v>
      </c>
      <c r="B1581" s="83" t="s">
        <v>20323</v>
      </c>
      <c r="C1581" s="83" t="s">
        <v>221</v>
      </c>
      <c r="D1581" s="84">
        <v>54.07</v>
      </c>
    </row>
    <row r="1582" spans="1:4" x14ac:dyDescent="0.25">
      <c r="A1582" s="83">
        <v>1106087</v>
      </c>
      <c r="B1582" s="83" t="s">
        <v>20324</v>
      </c>
      <c r="C1582" s="83" t="s">
        <v>221</v>
      </c>
      <c r="D1582" s="84">
        <v>46.83</v>
      </c>
    </row>
    <row r="1583" spans="1:4" x14ac:dyDescent="0.25">
      <c r="A1583" s="83">
        <v>1107860</v>
      </c>
      <c r="B1583" s="83" t="s">
        <v>20325</v>
      </c>
      <c r="C1583" s="83" t="s">
        <v>221</v>
      </c>
      <c r="D1583" s="84">
        <v>57.03</v>
      </c>
    </row>
    <row r="1584" spans="1:4" x14ac:dyDescent="0.25">
      <c r="A1584" s="83">
        <v>1106088</v>
      </c>
      <c r="B1584" s="83" t="s">
        <v>20326</v>
      </c>
      <c r="C1584" s="83" t="s">
        <v>221</v>
      </c>
      <c r="D1584" s="84">
        <v>58.06</v>
      </c>
    </row>
    <row r="1585" spans="1:4" x14ac:dyDescent="0.25">
      <c r="A1585" s="83">
        <v>1106128</v>
      </c>
      <c r="B1585" s="83" t="s">
        <v>20327</v>
      </c>
      <c r="C1585" s="83" t="s">
        <v>221</v>
      </c>
      <c r="D1585" s="84">
        <v>48.42</v>
      </c>
    </row>
    <row r="1586" spans="1:4" x14ac:dyDescent="0.25">
      <c r="A1586" s="83">
        <v>1108056</v>
      </c>
      <c r="B1586" s="83" t="s">
        <v>20328</v>
      </c>
      <c r="C1586" s="83" t="s">
        <v>221</v>
      </c>
      <c r="D1586" s="84">
        <v>2184.16</v>
      </c>
    </row>
    <row r="1587" spans="1:4" x14ac:dyDescent="0.25">
      <c r="A1587" s="83">
        <v>1108059</v>
      </c>
      <c r="B1587" s="83" t="s">
        <v>20329</v>
      </c>
      <c r="C1587" s="83" t="s">
        <v>221</v>
      </c>
      <c r="D1587" s="84">
        <v>2467.0100000000002</v>
      </c>
    </row>
    <row r="1588" spans="1:4" x14ac:dyDescent="0.25">
      <c r="A1588" s="83">
        <v>1207700</v>
      </c>
      <c r="B1588" s="83" t="s">
        <v>20330</v>
      </c>
      <c r="C1588" s="83" t="s">
        <v>221</v>
      </c>
      <c r="D1588" s="84">
        <v>522.03</v>
      </c>
    </row>
    <row r="1589" spans="1:4" x14ac:dyDescent="0.25">
      <c r="A1589" s="83">
        <v>1207701</v>
      </c>
      <c r="B1589" s="83" t="s">
        <v>20331</v>
      </c>
      <c r="C1589" s="83" t="s">
        <v>221</v>
      </c>
      <c r="D1589" s="84">
        <v>550.72</v>
      </c>
    </row>
    <row r="1590" spans="1:4" x14ac:dyDescent="0.25">
      <c r="A1590" s="83">
        <v>1207702</v>
      </c>
      <c r="B1590" s="83" t="s">
        <v>20332</v>
      </c>
      <c r="C1590" s="83" t="s">
        <v>221</v>
      </c>
      <c r="D1590" s="84">
        <v>582.82000000000005</v>
      </c>
    </row>
    <row r="1591" spans="1:4" x14ac:dyDescent="0.25">
      <c r="A1591" s="83">
        <v>1207708</v>
      </c>
      <c r="B1591" s="83" t="s">
        <v>20333</v>
      </c>
      <c r="C1591" s="83" t="s">
        <v>221</v>
      </c>
      <c r="D1591" s="84">
        <v>528.05999999999995</v>
      </c>
    </row>
    <row r="1592" spans="1:4" x14ac:dyDescent="0.25">
      <c r="A1592" s="83">
        <v>1207703</v>
      </c>
      <c r="B1592" s="83" t="s">
        <v>20334</v>
      </c>
      <c r="C1592" s="83" t="s">
        <v>221</v>
      </c>
      <c r="D1592" s="84">
        <v>658.89</v>
      </c>
    </row>
    <row r="1593" spans="1:4" x14ac:dyDescent="0.25">
      <c r="A1593" s="83">
        <v>1207709</v>
      </c>
      <c r="B1593" s="83" t="s">
        <v>20335</v>
      </c>
      <c r="C1593" s="83" t="s">
        <v>221</v>
      </c>
      <c r="D1593" s="84">
        <v>597.67999999999995</v>
      </c>
    </row>
    <row r="1594" spans="1:4" x14ac:dyDescent="0.25">
      <c r="A1594" s="83">
        <v>1207710</v>
      </c>
      <c r="B1594" s="83" t="s">
        <v>20336</v>
      </c>
      <c r="C1594" s="83" t="s">
        <v>221</v>
      </c>
      <c r="D1594" s="84">
        <v>804.08</v>
      </c>
    </row>
    <row r="1595" spans="1:4" x14ac:dyDescent="0.25">
      <c r="A1595" s="83">
        <v>1207711</v>
      </c>
      <c r="B1595" s="83" t="s">
        <v>20337</v>
      </c>
      <c r="C1595" s="83" t="s">
        <v>221</v>
      </c>
      <c r="D1595" s="84">
        <v>1004.9</v>
      </c>
    </row>
    <row r="1596" spans="1:4" x14ac:dyDescent="0.25">
      <c r="A1596" s="83">
        <v>1207713</v>
      </c>
      <c r="B1596" s="83" t="s">
        <v>20338</v>
      </c>
      <c r="C1596" s="83" t="s">
        <v>221</v>
      </c>
      <c r="D1596" s="84">
        <v>1529.52</v>
      </c>
    </row>
    <row r="1597" spans="1:4" x14ac:dyDescent="0.25">
      <c r="A1597" s="83">
        <v>1207714</v>
      </c>
      <c r="B1597" s="83" t="s">
        <v>20339</v>
      </c>
      <c r="C1597" s="83" t="s">
        <v>221</v>
      </c>
      <c r="D1597" s="84">
        <v>837.83</v>
      </c>
    </row>
    <row r="1598" spans="1:4" x14ac:dyDescent="0.25">
      <c r="A1598" s="83">
        <v>1207715</v>
      </c>
      <c r="B1598" s="83" t="s">
        <v>20340</v>
      </c>
      <c r="C1598" s="83" t="s">
        <v>221</v>
      </c>
      <c r="D1598" s="84">
        <v>1045.8800000000001</v>
      </c>
    </row>
    <row r="1599" spans="1:4" x14ac:dyDescent="0.25">
      <c r="A1599" s="83">
        <v>1207717</v>
      </c>
      <c r="B1599" s="83" t="s">
        <v>20341</v>
      </c>
      <c r="C1599" s="83" t="s">
        <v>221</v>
      </c>
      <c r="D1599" s="84">
        <v>1586.9</v>
      </c>
    </row>
    <row r="1600" spans="1:4" x14ac:dyDescent="0.25">
      <c r="A1600" s="83">
        <v>1207718</v>
      </c>
      <c r="B1600" s="83" t="s">
        <v>20342</v>
      </c>
      <c r="C1600" s="83" t="s">
        <v>221</v>
      </c>
      <c r="D1600" s="84">
        <v>875.59</v>
      </c>
    </row>
    <row r="1601" spans="1:4" x14ac:dyDescent="0.25">
      <c r="A1601" s="83">
        <v>1207719</v>
      </c>
      <c r="B1601" s="83" t="s">
        <v>20343</v>
      </c>
      <c r="C1601" s="83" t="s">
        <v>221</v>
      </c>
      <c r="D1601" s="84">
        <v>1091.74</v>
      </c>
    </row>
    <row r="1602" spans="1:4" x14ac:dyDescent="0.25">
      <c r="A1602" s="83">
        <v>1207721</v>
      </c>
      <c r="B1602" s="83" t="s">
        <v>20344</v>
      </c>
      <c r="C1602" s="83" t="s">
        <v>221</v>
      </c>
      <c r="D1602" s="84">
        <v>1651.1</v>
      </c>
    </row>
    <row r="1603" spans="1:4" x14ac:dyDescent="0.25">
      <c r="A1603" s="83">
        <v>1207722</v>
      </c>
      <c r="B1603" s="83" t="s">
        <v>20345</v>
      </c>
      <c r="C1603" s="83" t="s">
        <v>221</v>
      </c>
      <c r="D1603" s="84">
        <v>965.09</v>
      </c>
    </row>
    <row r="1604" spans="1:4" x14ac:dyDescent="0.25">
      <c r="A1604" s="83">
        <v>1207723</v>
      </c>
      <c r="B1604" s="83" t="s">
        <v>20346</v>
      </c>
      <c r="C1604" s="83" t="s">
        <v>221</v>
      </c>
      <c r="D1604" s="84">
        <v>1200.4100000000001</v>
      </c>
    </row>
    <row r="1605" spans="1:4" x14ac:dyDescent="0.25">
      <c r="A1605" s="83">
        <v>1207725</v>
      </c>
      <c r="B1605" s="83" t="s">
        <v>20347</v>
      </c>
      <c r="C1605" s="83" t="s">
        <v>221</v>
      </c>
      <c r="D1605" s="84">
        <v>1803.24</v>
      </c>
    </row>
    <row r="1606" spans="1:4" x14ac:dyDescent="0.25">
      <c r="A1606" s="83">
        <v>1207728</v>
      </c>
      <c r="B1606" s="83" t="s">
        <v>20348</v>
      </c>
      <c r="C1606" s="83" t="s">
        <v>221</v>
      </c>
      <c r="D1606" s="84">
        <v>817.03</v>
      </c>
    </row>
    <row r="1607" spans="1:4" x14ac:dyDescent="0.25">
      <c r="A1607" s="83">
        <v>1207727</v>
      </c>
      <c r="B1607" s="83" t="s">
        <v>20349</v>
      </c>
      <c r="C1607" s="83" t="s">
        <v>221</v>
      </c>
      <c r="D1607" s="84">
        <v>794.43</v>
      </c>
    </row>
    <row r="1608" spans="1:4" x14ac:dyDescent="0.25">
      <c r="A1608" s="83">
        <v>1207726</v>
      </c>
      <c r="B1608" s="83" t="s">
        <v>20350</v>
      </c>
      <c r="C1608" s="83" t="s">
        <v>221</v>
      </c>
      <c r="D1608" s="84">
        <v>776.36</v>
      </c>
    </row>
    <row r="1609" spans="1:4" x14ac:dyDescent="0.25">
      <c r="A1609" s="83">
        <v>1208329</v>
      </c>
      <c r="B1609" s="83" t="s">
        <v>20351</v>
      </c>
      <c r="C1609" s="83" t="s">
        <v>221</v>
      </c>
      <c r="D1609" s="84">
        <v>755.55</v>
      </c>
    </row>
    <row r="1610" spans="1:4" x14ac:dyDescent="0.25">
      <c r="A1610" s="83">
        <v>1207685</v>
      </c>
      <c r="B1610" s="83" t="s">
        <v>20352</v>
      </c>
      <c r="C1610" s="83" t="s">
        <v>221</v>
      </c>
      <c r="D1610" s="84">
        <v>862.92</v>
      </c>
    </row>
    <row r="1611" spans="1:4" x14ac:dyDescent="0.25">
      <c r="A1611" s="83">
        <v>1207684</v>
      </c>
      <c r="B1611" s="83" t="s">
        <v>20353</v>
      </c>
      <c r="C1611" s="83" t="s">
        <v>221</v>
      </c>
      <c r="D1611" s="84">
        <v>833.06</v>
      </c>
    </row>
    <row r="1612" spans="1:4" x14ac:dyDescent="0.25">
      <c r="A1612" s="83">
        <v>1207683</v>
      </c>
      <c r="B1612" s="83" t="s">
        <v>20354</v>
      </c>
      <c r="C1612" s="83" t="s">
        <v>221</v>
      </c>
      <c r="D1612" s="84">
        <v>810.31</v>
      </c>
    </row>
    <row r="1613" spans="1:4" x14ac:dyDescent="0.25">
      <c r="A1613" s="83">
        <v>1208337</v>
      </c>
      <c r="B1613" s="83" t="s">
        <v>20355</v>
      </c>
      <c r="C1613" s="83" t="s">
        <v>221</v>
      </c>
      <c r="D1613" s="84">
        <v>786.12</v>
      </c>
    </row>
    <row r="1614" spans="1:4" x14ac:dyDescent="0.25">
      <c r="A1614" s="83">
        <v>1207691</v>
      </c>
      <c r="B1614" s="83" t="s">
        <v>20356</v>
      </c>
      <c r="C1614" s="83" t="s">
        <v>221</v>
      </c>
      <c r="D1614" s="84">
        <v>918.93</v>
      </c>
    </row>
    <row r="1615" spans="1:4" x14ac:dyDescent="0.25">
      <c r="A1615" s="83">
        <v>1207690</v>
      </c>
      <c r="B1615" s="83" t="s">
        <v>20357</v>
      </c>
      <c r="C1615" s="83" t="s">
        <v>221</v>
      </c>
      <c r="D1615" s="84">
        <v>878.27</v>
      </c>
    </row>
    <row r="1616" spans="1:4" x14ac:dyDescent="0.25">
      <c r="A1616" s="83">
        <v>1207689</v>
      </c>
      <c r="B1616" s="83" t="s">
        <v>20358</v>
      </c>
      <c r="C1616" s="83" t="s">
        <v>221</v>
      </c>
      <c r="D1616" s="84">
        <v>844.09</v>
      </c>
    </row>
    <row r="1617" spans="1:4" x14ac:dyDescent="0.25">
      <c r="A1617" s="83">
        <v>1208345</v>
      </c>
      <c r="B1617" s="83" t="s">
        <v>20359</v>
      </c>
      <c r="C1617" s="83" t="s">
        <v>221</v>
      </c>
      <c r="D1617" s="84">
        <v>815.91</v>
      </c>
    </row>
    <row r="1618" spans="1:4" x14ac:dyDescent="0.25">
      <c r="A1618" s="83">
        <v>1207697</v>
      </c>
      <c r="B1618" s="83" t="s">
        <v>20360</v>
      </c>
      <c r="C1618" s="83" t="s">
        <v>221</v>
      </c>
      <c r="D1618" s="84">
        <v>990.53</v>
      </c>
    </row>
    <row r="1619" spans="1:4" x14ac:dyDescent="0.25">
      <c r="A1619" s="83">
        <v>1207696</v>
      </c>
      <c r="B1619" s="83" t="s">
        <v>20361</v>
      </c>
      <c r="C1619" s="83" t="s">
        <v>221</v>
      </c>
      <c r="D1619" s="84">
        <v>932.43</v>
      </c>
    </row>
    <row r="1620" spans="1:4" x14ac:dyDescent="0.25">
      <c r="A1620" s="83">
        <v>1207695</v>
      </c>
      <c r="B1620" s="83" t="s">
        <v>20362</v>
      </c>
      <c r="C1620" s="83" t="s">
        <v>221</v>
      </c>
      <c r="D1620" s="84">
        <v>892.9</v>
      </c>
    </row>
    <row r="1621" spans="1:4" x14ac:dyDescent="0.25">
      <c r="A1621" s="83">
        <v>1208353</v>
      </c>
      <c r="B1621" s="83" t="s">
        <v>20363</v>
      </c>
      <c r="C1621" s="83" t="s">
        <v>221</v>
      </c>
      <c r="D1621" s="84">
        <v>853.16</v>
      </c>
    </row>
    <row r="1622" spans="1:4" x14ac:dyDescent="0.25">
      <c r="A1622" s="83">
        <v>1207663</v>
      </c>
      <c r="B1622" s="83" t="s">
        <v>20364</v>
      </c>
      <c r="C1622" s="83" t="s">
        <v>221</v>
      </c>
      <c r="D1622" s="84">
        <v>1072.8499999999999</v>
      </c>
    </row>
    <row r="1623" spans="1:4" x14ac:dyDescent="0.25">
      <c r="A1623" s="83">
        <v>1207662</v>
      </c>
      <c r="B1623" s="83" t="s">
        <v>20365</v>
      </c>
      <c r="C1623" s="83" t="s">
        <v>221</v>
      </c>
      <c r="D1623" s="84">
        <v>1043.97</v>
      </c>
    </row>
    <row r="1624" spans="1:4" x14ac:dyDescent="0.25">
      <c r="A1624" s="83">
        <v>1207661</v>
      </c>
      <c r="B1624" s="83" t="s">
        <v>20366</v>
      </c>
      <c r="C1624" s="83" t="s">
        <v>221</v>
      </c>
      <c r="D1624" s="84">
        <v>1020.87</v>
      </c>
    </row>
    <row r="1625" spans="1:4" x14ac:dyDescent="0.25">
      <c r="A1625" s="83">
        <v>1208361</v>
      </c>
      <c r="B1625" s="83" t="s">
        <v>20367</v>
      </c>
      <c r="C1625" s="83" t="s">
        <v>221</v>
      </c>
      <c r="D1625" s="84">
        <v>986.23</v>
      </c>
    </row>
    <row r="1626" spans="1:4" x14ac:dyDescent="0.25">
      <c r="A1626" s="83">
        <v>1207669</v>
      </c>
      <c r="B1626" s="83" t="s">
        <v>20368</v>
      </c>
      <c r="C1626" s="83" t="s">
        <v>221</v>
      </c>
      <c r="D1626" s="84">
        <v>1199.45</v>
      </c>
    </row>
    <row r="1627" spans="1:4" x14ac:dyDescent="0.25">
      <c r="A1627" s="83">
        <v>1207668</v>
      </c>
      <c r="B1627" s="83" t="s">
        <v>20369</v>
      </c>
      <c r="C1627" s="83" t="s">
        <v>221</v>
      </c>
      <c r="D1627" s="84">
        <v>1163.6099999999999</v>
      </c>
    </row>
    <row r="1628" spans="1:4" x14ac:dyDescent="0.25">
      <c r="A1628" s="83">
        <v>1207667</v>
      </c>
      <c r="B1628" s="83" t="s">
        <v>20370</v>
      </c>
      <c r="C1628" s="83" t="s">
        <v>221</v>
      </c>
      <c r="D1628" s="84">
        <v>1109.8399999999999</v>
      </c>
    </row>
    <row r="1629" spans="1:4" x14ac:dyDescent="0.25">
      <c r="A1629" s="83">
        <v>1208369</v>
      </c>
      <c r="B1629" s="83" t="s">
        <v>20371</v>
      </c>
      <c r="C1629" s="83" t="s">
        <v>221</v>
      </c>
      <c r="D1629" s="84">
        <v>1056.08</v>
      </c>
    </row>
    <row r="1630" spans="1:4" x14ac:dyDescent="0.25">
      <c r="A1630" s="83">
        <v>1207682</v>
      </c>
      <c r="B1630" s="83" t="s">
        <v>20372</v>
      </c>
      <c r="C1630" s="83" t="s">
        <v>221</v>
      </c>
      <c r="D1630" s="84">
        <v>898.94</v>
      </c>
    </row>
    <row r="1631" spans="1:4" x14ac:dyDescent="0.25">
      <c r="A1631" s="83">
        <v>1207681</v>
      </c>
      <c r="B1631" s="83" t="s">
        <v>20373</v>
      </c>
      <c r="C1631" s="83" t="s">
        <v>221</v>
      </c>
      <c r="D1631" s="84">
        <v>876.34</v>
      </c>
    </row>
    <row r="1632" spans="1:4" x14ac:dyDescent="0.25">
      <c r="A1632" s="83">
        <v>1207729</v>
      </c>
      <c r="B1632" s="83" t="s">
        <v>20374</v>
      </c>
      <c r="C1632" s="83" t="s">
        <v>221</v>
      </c>
      <c r="D1632" s="84">
        <v>858.27</v>
      </c>
    </row>
    <row r="1633" spans="1:4" x14ac:dyDescent="0.25">
      <c r="A1633" s="83">
        <v>1208333</v>
      </c>
      <c r="B1633" s="83" t="s">
        <v>20375</v>
      </c>
      <c r="C1633" s="83" t="s">
        <v>221</v>
      </c>
      <c r="D1633" s="84">
        <v>837.45</v>
      </c>
    </row>
    <row r="1634" spans="1:4" x14ac:dyDescent="0.25">
      <c r="A1634" s="83">
        <v>1207688</v>
      </c>
      <c r="B1634" s="83" t="s">
        <v>20376</v>
      </c>
      <c r="C1634" s="83" t="s">
        <v>221</v>
      </c>
      <c r="D1634" s="84">
        <v>947.31</v>
      </c>
    </row>
    <row r="1635" spans="1:4" x14ac:dyDescent="0.25">
      <c r="A1635" s="83">
        <v>1207687</v>
      </c>
      <c r="B1635" s="83" t="s">
        <v>20377</v>
      </c>
      <c r="C1635" s="83" t="s">
        <v>221</v>
      </c>
      <c r="D1635" s="84">
        <v>917.45</v>
      </c>
    </row>
    <row r="1636" spans="1:4" x14ac:dyDescent="0.25">
      <c r="A1636" s="83">
        <v>1207686</v>
      </c>
      <c r="B1636" s="83" t="s">
        <v>20378</v>
      </c>
      <c r="C1636" s="83" t="s">
        <v>221</v>
      </c>
      <c r="D1636" s="84">
        <v>894.7</v>
      </c>
    </row>
    <row r="1637" spans="1:4" x14ac:dyDescent="0.25">
      <c r="A1637" s="83">
        <v>1208341</v>
      </c>
      <c r="B1637" s="83" t="s">
        <v>20379</v>
      </c>
      <c r="C1637" s="83" t="s">
        <v>221</v>
      </c>
      <c r="D1637" s="84">
        <v>870.5</v>
      </c>
    </row>
    <row r="1638" spans="1:4" x14ac:dyDescent="0.25">
      <c r="A1638" s="83">
        <v>1207694</v>
      </c>
      <c r="B1638" s="83" t="s">
        <v>20380</v>
      </c>
      <c r="C1638" s="83" t="s">
        <v>221</v>
      </c>
      <c r="D1638" s="84">
        <v>1005.95</v>
      </c>
    </row>
    <row r="1639" spans="1:4" x14ac:dyDescent="0.25">
      <c r="A1639" s="83">
        <v>1207693</v>
      </c>
      <c r="B1639" s="83" t="s">
        <v>20381</v>
      </c>
      <c r="C1639" s="83" t="s">
        <v>221</v>
      </c>
      <c r="D1639" s="84">
        <v>965.3</v>
      </c>
    </row>
    <row r="1640" spans="1:4" x14ac:dyDescent="0.25">
      <c r="A1640" s="83">
        <v>1207692</v>
      </c>
      <c r="B1640" s="83" t="s">
        <v>20382</v>
      </c>
      <c r="C1640" s="83" t="s">
        <v>221</v>
      </c>
      <c r="D1640" s="84">
        <v>931.11</v>
      </c>
    </row>
    <row r="1641" spans="1:4" x14ac:dyDescent="0.25">
      <c r="A1641" s="83">
        <v>1208349</v>
      </c>
      <c r="B1641" s="83" t="s">
        <v>20383</v>
      </c>
      <c r="C1641" s="83" t="s">
        <v>221</v>
      </c>
      <c r="D1641" s="84">
        <v>902.94</v>
      </c>
    </row>
    <row r="1642" spans="1:4" x14ac:dyDescent="0.25">
      <c r="A1642" s="83">
        <v>1207660</v>
      </c>
      <c r="B1642" s="83" t="s">
        <v>20384</v>
      </c>
      <c r="C1642" s="83" t="s">
        <v>221</v>
      </c>
      <c r="D1642" s="84">
        <v>1080.3599999999999</v>
      </c>
    </row>
    <row r="1643" spans="1:4" x14ac:dyDescent="0.25">
      <c r="A1643" s="83">
        <v>1207699</v>
      </c>
      <c r="B1643" s="83" t="s">
        <v>20385</v>
      </c>
      <c r="C1643" s="83" t="s">
        <v>221</v>
      </c>
      <c r="D1643" s="84">
        <v>1022.26</v>
      </c>
    </row>
    <row r="1644" spans="1:4" x14ac:dyDescent="0.25">
      <c r="A1644" s="83">
        <v>1207698</v>
      </c>
      <c r="B1644" s="83" t="s">
        <v>20386</v>
      </c>
      <c r="C1644" s="83" t="s">
        <v>221</v>
      </c>
      <c r="D1644" s="84">
        <v>982.73</v>
      </c>
    </row>
    <row r="1645" spans="1:4" x14ac:dyDescent="0.25">
      <c r="A1645" s="83">
        <v>1208357</v>
      </c>
      <c r="B1645" s="83" t="s">
        <v>20387</v>
      </c>
      <c r="C1645" s="83" t="s">
        <v>221</v>
      </c>
      <c r="D1645" s="84">
        <v>942.99</v>
      </c>
    </row>
    <row r="1646" spans="1:4" x14ac:dyDescent="0.25">
      <c r="A1646" s="83">
        <v>1207666</v>
      </c>
      <c r="B1646" s="83" t="s">
        <v>20388</v>
      </c>
      <c r="C1646" s="83" t="s">
        <v>221</v>
      </c>
      <c r="D1646" s="84">
        <v>1165.67</v>
      </c>
    </row>
    <row r="1647" spans="1:4" x14ac:dyDescent="0.25">
      <c r="A1647" s="83">
        <v>1207665</v>
      </c>
      <c r="B1647" s="83" t="s">
        <v>20389</v>
      </c>
      <c r="C1647" s="83" t="s">
        <v>221</v>
      </c>
      <c r="D1647" s="84">
        <v>1136.8</v>
      </c>
    </row>
    <row r="1648" spans="1:4" x14ac:dyDescent="0.25">
      <c r="A1648" s="83">
        <v>1207664</v>
      </c>
      <c r="B1648" s="83" t="s">
        <v>20390</v>
      </c>
      <c r="C1648" s="83" t="s">
        <v>221</v>
      </c>
      <c r="D1648" s="84">
        <v>1113.7</v>
      </c>
    </row>
    <row r="1649" spans="1:4" x14ac:dyDescent="0.25">
      <c r="A1649" s="83">
        <v>1208365</v>
      </c>
      <c r="B1649" s="83" t="s">
        <v>20391</v>
      </c>
      <c r="C1649" s="83" t="s">
        <v>221</v>
      </c>
      <c r="D1649" s="84">
        <v>1079.05</v>
      </c>
    </row>
    <row r="1650" spans="1:4" x14ac:dyDescent="0.25">
      <c r="A1650" s="83">
        <v>1207672</v>
      </c>
      <c r="B1650" s="83" t="s">
        <v>20392</v>
      </c>
      <c r="C1650" s="83" t="s">
        <v>221</v>
      </c>
      <c r="D1650" s="84">
        <v>1295.48</v>
      </c>
    </row>
    <row r="1651" spans="1:4" x14ac:dyDescent="0.25">
      <c r="A1651" s="83">
        <v>1207671</v>
      </c>
      <c r="B1651" s="83" t="s">
        <v>20393</v>
      </c>
      <c r="C1651" s="83" t="s">
        <v>221</v>
      </c>
      <c r="D1651" s="84">
        <v>1259.6400000000001</v>
      </c>
    </row>
    <row r="1652" spans="1:4" x14ac:dyDescent="0.25">
      <c r="A1652" s="83">
        <v>1207670</v>
      </c>
      <c r="B1652" s="83" t="s">
        <v>20394</v>
      </c>
      <c r="C1652" s="83" t="s">
        <v>221</v>
      </c>
      <c r="D1652" s="84">
        <v>1205.8699999999999</v>
      </c>
    </row>
    <row r="1653" spans="1:4" x14ac:dyDescent="0.25">
      <c r="A1653" s="83">
        <v>1208373</v>
      </c>
      <c r="B1653" s="83" t="s">
        <v>20395</v>
      </c>
      <c r="C1653" s="83" t="s">
        <v>221</v>
      </c>
      <c r="D1653" s="84">
        <v>1152.1099999999999</v>
      </c>
    </row>
    <row r="1654" spans="1:4" x14ac:dyDescent="0.25">
      <c r="A1654" s="83">
        <v>1407751</v>
      </c>
      <c r="B1654" s="83" t="s">
        <v>20396</v>
      </c>
      <c r="C1654" s="83" t="s">
        <v>199</v>
      </c>
      <c r="D1654" s="84">
        <v>5.58</v>
      </c>
    </row>
    <row r="1655" spans="1:4" x14ac:dyDescent="0.25">
      <c r="A1655" s="83">
        <v>1407752</v>
      </c>
      <c r="B1655" s="83" t="s">
        <v>20397</v>
      </c>
      <c r="C1655" s="83" t="s">
        <v>199</v>
      </c>
      <c r="D1655" s="84">
        <v>7.28</v>
      </c>
    </row>
    <row r="1656" spans="1:4" x14ac:dyDescent="0.25">
      <c r="A1656" s="83">
        <v>1407753</v>
      </c>
      <c r="B1656" s="83" t="s">
        <v>20398</v>
      </c>
      <c r="C1656" s="83" t="s">
        <v>199</v>
      </c>
      <c r="D1656" s="84">
        <v>10.52</v>
      </c>
    </row>
    <row r="1657" spans="1:4" x14ac:dyDescent="0.25">
      <c r="A1657" s="83">
        <v>1407750</v>
      </c>
      <c r="B1657" s="83" t="s">
        <v>20399</v>
      </c>
      <c r="C1657" s="83" t="s">
        <v>199</v>
      </c>
      <c r="D1657" s="84">
        <v>4.25</v>
      </c>
    </row>
    <row r="1658" spans="1:4" x14ac:dyDescent="0.25">
      <c r="A1658" s="83">
        <v>1400965</v>
      </c>
      <c r="B1658" s="83" t="s">
        <v>20400</v>
      </c>
      <c r="C1658" s="83" t="s">
        <v>221</v>
      </c>
      <c r="D1658" s="84">
        <v>93.03</v>
      </c>
    </row>
    <row r="1659" spans="1:4" x14ac:dyDescent="0.25">
      <c r="A1659" s="83">
        <v>1400976</v>
      </c>
      <c r="B1659" s="83" t="s">
        <v>20401</v>
      </c>
      <c r="C1659" s="83" t="s">
        <v>199</v>
      </c>
      <c r="D1659" s="84">
        <v>3.78</v>
      </c>
    </row>
    <row r="1660" spans="1:4" x14ac:dyDescent="0.25">
      <c r="A1660" s="83">
        <v>1400970</v>
      </c>
      <c r="B1660" s="83" t="s">
        <v>20402</v>
      </c>
      <c r="C1660" s="83" t="s">
        <v>199</v>
      </c>
      <c r="D1660" s="84">
        <v>2.1800000000000002</v>
      </c>
    </row>
    <row r="1661" spans="1:4" x14ac:dyDescent="0.25">
      <c r="A1661" s="83">
        <v>1400971</v>
      </c>
      <c r="B1661" s="83" t="s">
        <v>20403</v>
      </c>
      <c r="C1661" s="83" t="s">
        <v>199</v>
      </c>
      <c r="D1661" s="84">
        <v>9.52</v>
      </c>
    </row>
    <row r="1662" spans="1:4" x14ac:dyDescent="0.25">
      <c r="A1662" s="83">
        <v>1400972</v>
      </c>
      <c r="B1662" s="83" t="s">
        <v>20404</v>
      </c>
      <c r="C1662" s="83" t="s">
        <v>199</v>
      </c>
      <c r="D1662" s="84">
        <v>1.72</v>
      </c>
    </row>
    <row r="1663" spans="1:4" x14ac:dyDescent="0.25">
      <c r="A1663" s="83">
        <v>1416201</v>
      </c>
      <c r="B1663" s="83" t="s">
        <v>20405</v>
      </c>
      <c r="C1663" s="83" t="s">
        <v>20406</v>
      </c>
      <c r="D1663" s="84">
        <v>0.16</v>
      </c>
    </row>
    <row r="1664" spans="1:4" x14ac:dyDescent="0.25">
      <c r="A1664" s="83">
        <v>1400969</v>
      </c>
      <c r="B1664" s="83" t="s">
        <v>20407</v>
      </c>
      <c r="C1664" s="83" t="s">
        <v>245</v>
      </c>
      <c r="D1664" s="84">
        <v>0.13</v>
      </c>
    </row>
    <row r="1665" spans="1:4" x14ac:dyDescent="0.25">
      <c r="A1665" s="83">
        <v>1400975</v>
      </c>
      <c r="B1665" s="83" t="s">
        <v>20408</v>
      </c>
      <c r="C1665" s="83" t="s">
        <v>199</v>
      </c>
      <c r="D1665" s="84">
        <v>3.15</v>
      </c>
    </row>
    <row r="1666" spans="1:4" x14ac:dyDescent="0.25">
      <c r="A1666" s="83">
        <v>1416141</v>
      </c>
      <c r="B1666" s="83" t="s">
        <v>20409</v>
      </c>
      <c r="C1666" s="83" t="s">
        <v>199</v>
      </c>
      <c r="D1666" s="84">
        <v>2.68</v>
      </c>
    </row>
    <row r="1667" spans="1:4" x14ac:dyDescent="0.25">
      <c r="A1667" s="83">
        <v>1416142</v>
      </c>
      <c r="B1667" s="83" t="s">
        <v>20410</v>
      </c>
      <c r="C1667" s="83" t="s">
        <v>199</v>
      </c>
      <c r="D1667" s="84">
        <v>4.04</v>
      </c>
    </row>
    <row r="1668" spans="1:4" x14ac:dyDescent="0.25">
      <c r="A1668" s="83">
        <v>1400973</v>
      </c>
      <c r="B1668" s="83" t="s">
        <v>20411</v>
      </c>
      <c r="C1668" s="83" t="s">
        <v>199</v>
      </c>
      <c r="D1668" s="84">
        <v>1.24</v>
      </c>
    </row>
    <row r="1669" spans="1:4" x14ac:dyDescent="0.25">
      <c r="A1669" s="83">
        <v>1400974</v>
      </c>
      <c r="B1669" s="83" t="s">
        <v>20412</v>
      </c>
      <c r="C1669" s="83" t="s">
        <v>199</v>
      </c>
      <c r="D1669" s="84">
        <v>1.42</v>
      </c>
    </row>
    <row r="1670" spans="1:4" x14ac:dyDescent="0.25">
      <c r="A1670" s="83">
        <v>1416139</v>
      </c>
      <c r="B1670" s="83" t="s">
        <v>20413</v>
      </c>
      <c r="C1670" s="83" t="s">
        <v>199</v>
      </c>
      <c r="D1670" s="84">
        <v>1.57</v>
      </c>
    </row>
    <row r="1671" spans="1:4" x14ac:dyDescent="0.25">
      <c r="A1671" s="83">
        <v>1416202</v>
      </c>
      <c r="B1671" s="83" t="s">
        <v>20414</v>
      </c>
      <c r="C1671" s="83" t="s">
        <v>199</v>
      </c>
      <c r="D1671" s="84">
        <v>1.79</v>
      </c>
    </row>
    <row r="1672" spans="1:4" x14ac:dyDescent="0.25">
      <c r="A1672" s="83">
        <v>1416140</v>
      </c>
      <c r="B1672" s="83" t="s">
        <v>20415</v>
      </c>
      <c r="C1672" s="83" t="s">
        <v>199</v>
      </c>
      <c r="D1672" s="84">
        <v>2.02</v>
      </c>
    </row>
    <row r="1673" spans="1:4" x14ac:dyDescent="0.25">
      <c r="A1673" s="83">
        <v>1419543</v>
      </c>
      <c r="B1673" s="83" t="s">
        <v>20416</v>
      </c>
      <c r="C1673" s="83" t="s">
        <v>245</v>
      </c>
      <c r="D1673" s="84">
        <v>0.17</v>
      </c>
    </row>
    <row r="1674" spans="1:4" x14ac:dyDescent="0.25">
      <c r="A1674" s="83">
        <v>1408173</v>
      </c>
      <c r="B1674" s="83" t="s">
        <v>20417</v>
      </c>
      <c r="C1674" s="83" t="s">
        <v>20406</v>
      </c>
      <c r="D1674" s="84">
        <v>0.04</v>
      </c>
    </row>
    <row r="1675" spans="1:4" x14ac:dyDescent="0.25">
      <c r="A1675" s="83">
        <v>1407063</v>
      </c>
      <c r="B1675" s="83" t="s">
        <v>20418</v>
      </c>
      <c r="C1675" s="83" t="s">
        <v>245</v>
      </c>
      <c r="D1675" s="84">
        <v>7.23</v>
      </c>
    </row>
    <row r="1676" spans="1:4" x14ac:dyDescent="0.25">
      <c r="A1676" s="83">
        <v>1407064</v>
      </c>
      <c r="B1676" s="83" t="s">
        <v>20419</v>
      </c>
      <c r="C1676" s="83" t="s">
        <v>245</v>
      </c>
      <c r="D1676" s="84">
        <v>7.47</v>
      </c>
    </row>
    <row r="1677" spans="1:4" x14ac:dyDescent="0.25">
      <c r="A1677" s="83">
        <v>1407065</v>
      </c>
      <c r="B1677" s="83" t="s">
        <v>20420</v>
      </c>
      <c r="C1677" s="83" t="s">
        <v>245</v>
      </c>
      <c r="D1677" s="84">
        <v>7.65</v>
      </c>
    </row>
    <row r="1678" spans="1:4" x14ac:dyDescent="0.25">
      <c r="A1678" s="83">
        <v>1407066</v>
      </c>
      <c r="B1678" s="83" t="s">
        <v>20421</v>
      </c>
      <c r="C1678" s="83" t="s">
        <v>245</v>
      </c>
      <c r="D1678" s="84">
        <v>7.52</v>
      </c>
    </row>
    <row r="1679" spans="1:4" x14ac:dyDescent="0.25">
      <c r="A1679" s="83">
        <v>1400977</v>
      </c>
      <c r="B1679" s="83" t="s">
        <v>20422</v>
      </c>
      <c r="C1679" s="83" t="s">
        <v>199</v>
      </c>
      <c r="D1679" s="84">
        <v>2.46</v>
      </c>
    </row>
    <row r="1680" spans="1:4" x14ac:dyDescent="0.25">
      <c r="A1680" s="83">
        <v>1407067</v>
      </c>
      <c r="B1680" s="83" t="s">
        <v>20423</v>
      </c>
      <c r="C1680" s="83" t="s">
        <v>245</v>
      </c>
      <c r="D1680" s="84">
        <v>2.29</v>
      </c>
    </row>
    <row r="1681" spans="1:4" x14ac:dyDescent="0.25">
      <c r="A1681" s="83">
        <v>1407068</v>
      </c>
      <c r="B1681" s="83" t="s">
        <v>20424</v>
      </c>
      <c r="C1681" s="83" t="s">
        <v>245</v>
      </c>
      <c r="D1681" s="84">
        <v>2.58</v>
      </c>
    </row>
    <row r="1682" spans="1:4" x14ac:dyDescent="0.25">
      <c r="A1682" s="83">
        <v>1407069</v>
      </c>
      <c r="B1682" s="83" t="s">
        <v>20425</v>
      </c>
      <c r="C1682" s="83" t="s">
        <v>245</v>
      </c>
      <c r="D1682" s="84">
        <v>2.8</v>
      </c>
    </row>
    <row r="1683" spans="1:4" x14ac:dyDescent="0.25">
      <c r="A1683" s="83">
        <v>1407070</v>
      </c>
      <c r="B1683" s="83" t="s">
        <v>20426</v>
      </c>
      <c r="C1683" s="83" t="s">
        <v>245</v>
      </c>
      <c r="D1683" s="84">
        <v>2.66</v>
      </c>
    </row>
    <row r="1684" spans="1:4" x14ac:dyDescent="0.25">
      <c r="A1684" s="83">
        <v>1408148</v>
      </c>
      <c r="B1684" s="83" t="s">
        <v>20427</v>
      </c>
      <c r="C1684" s="83" t="s">
        <v>199</v>
      </c>
      <c r="D1684" s="84">
        <v>397.28</v>
      </c>
    </row>
    <row r="1685" spans="1:4" x14ac:dyDescent="0.25">
      <c r="A1685" s="83">
        <v>1408021</v>
      </c>
      <c r="B1685" s="83" t="s">
        <v>20428</v>
      </c>
      <c r="C1685" s="83" t="s">
        <v>199</v>
      </c>
      <c r="D1685" s="84">
        <v>118.44</v>
      </c>
    </row>
    <row r="1686" spans="1:4" x14ac:dyDescent="0.25">
      <c r="A1686" s="83">
        <v>1408024</v>
      </c>
      <c r="B1686" s="83" t="s">
        <v>20429</v>
      </c>
      <c r="C1686" s="83" t="s">
        <v>199</v>
      </c>
      <c r="D1686" s="84">
        <v>122.08</v>
      </c>
    </row>
    <row r="1687" spans="1:4" x14ac:dyDescent="0.25">
      <c r="A1687" s="83">
        <v>1408026</v>
      </c>
      <c r="B1687" s="83" t="s">
        <v>20430</v>
      </c>
      <c r="C1687" s="83" t="s">
        <v>199</v>
      </c>
      <c r="D1687" s="84">
        <v>151.38999999999999</v>
      </c>
    </row>
    <row r="1688" spans="1:4" x14ac:dyDescent="0.25">
      <c r="A1688" s="83">
        <v>1408142</v>
      </c>
      <c r="B1688" s="83" t="s">
        <v>20431</v>
      </c>
      <c r="C1688" s="83" t="s">
        <v>199</v>
      </c>
      <c r="D1688" s="84">
        <v>189.04</v>
      </c>
    </row>
    <row r="1689" spans="1:4" x14ac:dyDescent="0.25">
      <c r="A1689" s="83">
        <v>1408143</v>
      </c>
      <c r="B1689" s="83" t="s">
        <v>20432</v>
      </c>
      <c r="C1689" s="83" t="s">
        <v>199</v>
      </c>
      <c r="D1689" s="84">
        <v>190.9</v>
      </c>
    </row>
    <row r="1690" spans="1:4" x14ac:dyDescent="0.25">
      <c r="A1690" s="83">
        <v>1408144</v>
      </c>
      <c r="B1690" s="83" t="s">
        <v>20433</v>
      </c>
      <c r="C1690" s="83" t="s">
        <v>199</v>
      </c>
      <c r="D1690" s="84">
        <v>199.26</v>
      </c>
    </row>
    <row r="1691" spans="1:4" x14ac:dyDescent="0.25">
      <c r="A1691" s="83">
        <v>1408145</v>
      </c>
      <c r="B1691" s="83" t="s">
        <v>20434</v>
      </c>
      <c r="C1691" s="83" t="s">
        <v>199</v>
      </c>
      <c r="D1691" s="84">
        <v>216.06</v>
      </c>
    </row>
    <row r="1692" spans="1:4" x14ac:dyDescent="0.25">
      <c r="A1692" s="83">
        <v>1408146</v>
      </c>
      <c r="B1692" s="83" t="s">
        <v>20435</v>
      </c>
      <c r="C1692" s="83" t="s">
        <v>199</v>
      </c>
      <c r="D1692" s="84">
        <v>229.13</v>
      </c>
    </row>
    <row r="1693" spans="1:4" x14ac:dyDescent="0.25">
      <c r="A1693" s="83">
        <v>1408147</v>
      </c>
      <c r="B1693" s="83" t="s">
        <v>20436</v>
      </c>
      <c r="C1693" s="83" t="s">
        <v>199</v>
      </c>
      <c r="D1693" s="84">
        <v>323.32</v>
      </c>
    </row>
    <row r="1694" spans="1:4" x14ac:dyDescent="0.25">
      <c r="A1694" s="83">
        <v>1408019</v>
      </c>
      <c r="B1694" s="83" t="s">
        <v>20437</v>
      </c>
      <c r="C1694" s="83" t="s">
        <v>199</v>
      </c>
      <c r="D1694" s="84">
        <v>16.78</v>
      </c>
    </row>
    <row r="1695" spans="1:4" x14ac:dyDescent="0.25">
      <c r="A1695" s="83">
        <v>1408020</v>
      </c>
      <c r="B1695" s="83" t="s">
        <v>20438</v>
      </c>
      <c r="C1695" s="83" t="s">
        <v>199</v>
      </c>
      <c r="D1695" s="84">
        <v>22.17</v>
      </c>
    </row>
    <row r="1696" spans="1:4" x14ac:dyDescent="0.25">
      <c r="A1696" s="83">
        <v>1408025</v>
      </c>
      <c r="B1696" s="83" t="s">
        <v>20439</v>
      </c>
      <c r="C1696" s="83" t="s">
        <v>199</v>
      </c>
      <c r="D1696" s="84">
        <v>26.98</v>
      </c>
    </row>
    <row r="1697" spans="1:4" x14ac:dyDescent="0.25">
      <c r="A1697" s="83">
        <v>1416257</v>
      </c>
      <c r="B1697" s="83" t="s">
        <v>20440</v>
      </c>
      <c r="C1697" s="83" t="s">
        <v>199</v>
      </c>
      <c r="D1697" s="84">
        <v>184.47</v>
      </c>
    </row>
    <row r="1698" spans="1:4" x14ac:dyDescent="0.25">
      <c r="A1698" s="83">
        <v>1416253</v>
      </c>
      <c r="B1698" s="83" t="s">
        <v>20441</v>
      </c>
      <c r="C1698" s="83" t="s">
        <v>199</v>
      </c>
      <c r="D1698" s="84">
        <v>400.59</v>
      </c>
    </row>
    <row r="1699" spans="1:4" x14ac:dyDescent="0.25">
      <c r="A1699" s="83">
        <v>1416254</v>
      </c>
      <c r="B1699" s="83" t="s">
        <v>20442</v>
      </c>
      <c r="C1699" s="83" t="s">
        <v>199</v>
      </c>
      <c r="D1699" s="84">
        <v>38.340000000000003</v>
      </c>
    </row>
    <row r="1700" spans="1:4" x14ac:dyDescent="0.25">
      <c r="A1700" s="83">
        <v>1416255</v>
      </c>
      <c r="B1700" s="83" t="s">
        <v>20443</v>
      </c>
      <c r="C1700" s="83" t="s">
        <v>199</v>
      </c>
      <c r="D1700" s="84">
        <v>65.41</v>
      </c>
    </row>
    <row r="1701" spans="1:4" x14ac:dyDescent="0.25">
      <c r="A1701" s="83">
        <v>1416256</v>
      </c>
      <c r="B1701" s="83" t="s">
        <v>20444</v>
      </c>
      <c r="C1701" s="83" t="s">
        <v>199</v>
      </c>
      <c r="D1701" s="84">
        <v>98.57</v>
      </c>
    </row>
    <row r="1702" spans="1:4" x14ac:dyDescent="0.25">
      <c r="A1702" s="83">
        <v>1408028</v>
      </c>
      <c r="B1702" s="83" t="s">
        <v>20445</v>
      </c>
      <c r="C1702" s="83" t="s">
        <v>234</v>
      </c>
      <c r="D1702" s="84">
        <v>186.58</v>
      </c>
    </row>
    <row r="1703" spans="1:4" x14ac:dyDescent="0.25">
      <c r="A1703" s="83">
        <v>1408027</v>
      </c>
      <c r="B1703" s="83" t="s">
        <v>20446</v>
      </c>
      <c r="C1703" s="83" t="s">
        <v>234</v>
      </c>
      <c r="D1703" s="84">
        <v>119.6</v>
      </c>
    </row>
    <row r="1704" spans="1:4" x14ac:dyDescent="0.25">
      <c r="A1704" s="83">
        <v>1400978</v>
      </c>
      <c r="B1704" s="83" t="s">
        <v>20447</v>
      </c>
      <c r="C1704" s="83" t="s">
        <v>234</v>
      </c>
      <c r="D1704" s="84">
        <v>190.99</v>
      </c>
    </row>
    <row r="1705" spans="1:4" x14ac:dyDescent="0.25">
      <c r="A1705" s="83">
        <v>1513941</v>
      </c>
      <c r="B1705" s="83" t="s">
        <v>20448</v>
      </c>
      <c r="C1705" s="83" t="s">
        <v>221</v>
      </c>
      <c r="D1705" s="84">
        <v>473.24</v>
      </c>
    </row>
    <row r="1706" spans="1:4" x14ac:dyDescent="0.25">
      <c r="A1706" s="83">
        <v>1513940</v>
      </c>
      <c r="B1706" s="83" t="s">
        <v>20449</v>
      </c>
      <c r="C1706" s="83" t="s">
        <v>221</v>
      </c>
      <c r="D1706" s="84">
        <v>310.55</v>
      </c>
    </row>
    <row r="1707" spans="1:4" x14ac:dyDescent="0.25">
      <c r="A1707" s="83">
        <v>1505879</v>
      </c>
      <c r="B1707" s="83" t="s">
        <v>20450</v>
      </c>
      <c r="C1707" s="83" t="s">
        <v>221</v>
      </c>
      <c r="D1707" s="84">
        <v>215.63</v>
      </c>
    </row>
    <row r="1708" spans="1:4" x14ac:dyDescent="0.25">
      <c r="A1708" s="83">
        <v>1505878</v>
      </c>
      <c r="B1708" s="83" t="s">
        <v>20451</v>
      </c>
      <c r="C1708" s="83" t="s">
        <v>221</v>
      </c>
      <c r="D1708" s="84">
        <v>153.81</v>
      </c>
    </row>
    <row r="1709" spans="1:4" x14ac:dyDescent="0.25">
      <c r="A1709" s="83">
        <v>1505877</v>
      </c>
      <c r="B1709" s="83" t="s">
        <v>20452</v>
      </c>
      <c r="C1709" s="83" t="s">
        <v>221</v>
      </c>
      <c r="D1709" s="84">
        <v>130.56</v>
      </c>
    </row>
    <row r="1710" spans="1:4" x14ac:dyDescent="0.25">
      <c r="A1710" s="83">
        <v>1505860</v>
      </c>
      <c r="B1710" s="83" t="s">
        <v>20453</v>
      </c>
      <c r="C1710" s="83" t="s">
        <v>221</v>
      </c>
      <c r="D1710" s="84">
        <v>135.88</v>
      </c>
    </row>
    <row r="1711" spans="1:4" x14ac:dyDescent="0.25">
      <c r="A1711" s="83">
        <v>1505859</v>
      </c>
      <c r="B1711" s="83" t="s">
        <v>20454</v>
      </c>
      <c r="C1711" s="83" t="s">
        <v>221</v>
      </c>
      <c r="D1711" s="84">
        <v>84.37</v>
      </c>
    </row>
    <row r="1712" spans="1:4" x14ac:dyDescent="0.25">
      <c r="A1712" s="83">
        <v>1516204</v>
      </c>
      <c r="B1712" s="83" t="s">
        <v>20455</v>
      </c>
      <c r="C1712" s="83" t="s">
        <v>245</v>
      </c>
      <c r="D1712" s="84">
        <v>5.0599999999999996</v>
      </c>
    </row>
    <row r="1713" spans="1:4" x14ac:dyDescent="0.25">
      <c r="A1713" s="83">
        <v>1516312</v>
      </c>
      <c r="B1713" s="83" t="s">
        <v>20456</v>
      </c>
      <c r="C1713" s="83" t="s">
        <v>182</v>
      </c>
      <c r="D1713" s="84">
        <v>41.07</v>
      </c>
    </row>
    <row r="1714" spans="1:4" x14ac:dyDescent="0.25">
      <c r="A1714" s="83">
        <v>1516304</v>
      </c>
      <c r="B1714" s="83" t="s">
        <v>20457</v>
      </c>
      <c r="C1714" s="83" t="s">
        <v>182</v>
      </c>
      <c r="D1714" s="84">
        <v>52.79</v>
      </c>
    </row>
    <row r="1715" spans="1:4" x14ac:dyDescent="0.25">
      <c r="A1715" s="83">
        <v>1516308</v>
      </c>
      <c r="B1715" s="83" t="s">
        <v>20458</v>
      </c>
      <c r="C1715" s="83" t="s">
        <v>182</v>
      </c>
      <c r="D1715" s="84">
        <v>43.2</v>
      </c>
    </row>
    <row r="1716" spans="1:4" x14ac:dyDescent="0.25">
      <c r="A1716" s="83">
        <v>1516313</v>
      </c>
      <c r="B1716" s="83" t="s">
        <v>20459</v>
      </c>
      <c r="C1716" s="83" t="s">
        <v>182</v>
      </c>
      <c r="D1716" s="84">
        <v>48.97</v>
      </c>
    </row>
    <row r="1717" spans="1:4" x14ac:dyDescent="0.25">
      <c r="A1717" s="83">
        <v>1516305</v>
      </c>
      <c r="B1717" s="83" t="s">
        <v>20460</v>
      </c>
      <c r="C1717" s="83" t="s">
        <v>182</v>
      </c>
      <c r="D1717" s="84">
        <v>63.54</v>
      </c>
    </row>
    <row r="1718" spans="1:4" x14ac:dyDescent="0.25">
      <c r="A1718" s="83">
        <v>1516309</v>
      </c>
      <c r="B1718" s="83" t="s">
        <v>20461</v>
      </c>
      <c r="C1718" s="83" t="s">
        <v>182</v>
      </c>
      <c r="D1718" s="84">
        <v>52.09</v>
      </c>
    </row>
    <row r="1719" spans="1:4" x14ac:dyDescent="0.25">
      <c r="A1719" s="83">
        <v>1516314</v>
      </c>
      <c r="B1719" s="83" t="s">
        <v>20462</v>
      </c>
      <c r="C1719" s="83" t="s">
        <v>182</v>
      </c>
      <c r="D1719" s="84">
        <v>57.48</v>
      </c>
    </row>
    <row r="1720" spans="1:4" x14ac:dyDescent="0.25">
      <c r="A1720" s="83">
        <v>1516306</v>
      </c>
      <c r="B1720" s="83" t="s">
        <v>20463</v>
      </c>
      <c r="C1720" s="83" t="s">
        <v>182</v>
      </c>
      <c r="D1720" s="84">
        <v>74.7</v>
      </c>
    </row>
    <row r="1721" spans="1:4" x14ac:dyDescent="0.25">
      <c r="A1721" s="83">
        <v>1516310</v>
      </c>
      <c r="B1721" s="83" t="s">
        <v>20464</v>
      </c>
      <c r="C1721" s="83" t="s">
        <v>182</v>
      </c>
      <c r="D1721" s="84">
        <v>60.95</v>
      </c>
    </row>
    <row r="1722" spans="1:4" x14ac:dyDescent="0.25">
      <c r="A1722" s="83">
        <v>1516311</v>
      </c>
      <c r="B1722" s="83" t="s">
        <v>20465</v>
      </c>
      <c r="C1722" s="83" t="s">
        <v>182</v>
      </c>
      <c r="D1722" s="84">
        <v>31.53</v>
      </c>
    </row>
    <row r="1723" spans="1:4" x14ac:dyDescent="0.25">
      <c r="A1723" s="83">
        <v>1516303</v>
      </c>
      <c r="B1723" s="83" t="s">
        <v>20466</v>
      </c>
      <c r="C1723" s="83" t="s">
        <v>182</v>
      </c>
      <c r="D1723" s="84">
        <v>42.17</v>
      </c>
    </row>
    <row r="1724" spans="1:4" x14ac:dyDescent="0.25">
      <c r="A1724" s="83">
        <v>1516307</v>
      </c>
      <c r="B1724" s="83" t="s">
        <v>20467</v>
      </c>
      <c r="C1724" s="83" t="s">
        <v>182</v>
      </c>
      <c r="D1724" s="84">
        <v>34.97</v>
      </c>
    </row>
    <row r="1725" spans="1:4" x14ac:dyDescent="0.25">
      <c r="A1725" s="83">
        <v>1516298</v>
      </c>
      <c r="B1725" s="83" t="s">
        <v>20468</v>
      </c>
      <c r="C1725" s="83" t="s">
        <v>182</v>
      </c>
      <c r="D1725" s="84">
        <v>28.89</v>
      </c>
    </row>
    <row r="1726" spans="1:4" x14ac:dyDescent="0.25">
      <c r="A1726" s="83">
        <v>1516299</v>
      </c>
      <c r="B1726" s="83" t="s">
        <v>20469</v>
      </c>
      <c r="C1726" s="83" t="s">
        <v>182</v>
      </c>
      <c r="D1726" s="84">
        <v>34.07</v>
      </c>
    </row>
    <row r="1727" spans="1:4" x14ac:dyDescent="0.25">
      <c r="A1727" s="83">
        <v>1516300</v>
      </c>
      <c r="B1727" s="83" t="s">
        <v>20470</v>
      </c>
      <c r="C1727" s="83" t="s">
        <v>182</v>
      </c>
      <c r="D1727" s="84">
        <v>44.36</v>
      </c>
    </row>
    <row r="1728" spans="1:4" x14ac:dyDescent="0.25">
      <c r="A1728" s="83">
        <v>1516301</v>
      </c>
      <c r="B1728" s="83" t="s">
        <v>20471</v>
      </c>
      <c r="C1728" s="83" t="s">
        <v>182</v>
      </c>
      <c r="D1728" s="84">
        <v>65.040000000000006</v>
      </c>
    </row>
    <row r="1729" spans="1:4" x14ac:dyDescent="0.25">
      <c r="A1729" s="83">
        <v>1516302</v>
      </c>
      <c r="B1729" s="83" t="s">
        <v>20472</v>
      </c>
      <c r="C1729" s="83" t="s">
        <v>182</v>
      </c>
      <c r="D1729" s="84">
        <v>85.6</v>
      </c>
    </row>
    <row r="1730" spans="1:4" x14ac:dyDescent="0.25">
      <c r="A1730" s="83">
        <v>1516296</v>
      </c>
      <c r="B1730" s="83" t="s">
        <v>20473</v>
      </c>
      <c r="C1730" s="83" t="s">
        <v>182</v>
      </c>
      <c r="D1730" s="84">
        <v>21.26</v>
      </c>
    </row>
    <row r="1731" spans="1:4" x14ac:dyDescent="0.25">
      <c r="A1731" s="83">
        <v>1516297</v>
      </c>
      <c r="B1731" s="83" t="s">
        <v>20474</v>
      </c>
      <c r="C1731" s="83" t="s">
        <v>182</v>
      </c>
      <c r="D1731" s="84">
        <v>27.86</v>
      </c>
    </row>
    <row r="1732" spans="1:4" x14ac:dyDescent="0.25">
      <c r="A1732" s="83">
        <v>1516318</v>
      </c>
      <c r="B1732" s="83" t="s">
        <v>20475</v>
      </c>
      <c r="C1732" s="83" t="s">
        <v>182</v>
      </c>
      <c r="D1732" s="84">
        <v>502.74</v>
      </c>
    </row>
    <row r="1733" spans="1:4" x14ac:dyDescent="0.25">
      <c r="A1733" s="83">
        <v>1516317</v>
      </c>
      <c r="B1733" s="83" t="s">
        <v>20476</v>
      </c>
      <c r="C1733" s="83" t="s">
        <v>182</v>
      </c>
      <c r="D1733" s="84">
        <v>601.28</v>
      </c>
    </row>
    <row r="1734" spans="1:4" x14ac:dyDescent="0.25">
      <c r="A1734" s="83">
        <v>1505847</v>
      </c>
      <c r="B1734" s="83" t="s">
        <v>20477</v>
      </c>
      <c r="C1734" s="83" t="s">
        <v>182</v>
      </c>
      <c r="D1734" s="84">
        <v>152.4</v>
      </c>
    </row>
    <row r="1735" spans="1:4" x14ac:dyDescent="0.25">
      <c r="A1735" s="83">
        <v>1505848</v>
      </c>
      <c r="B1735" s="83" t="s">
        <v>20478</v>
      </c>
      <c r="C1735" s="83" t="s">
        <v>182</v>
      </c>
      <c r="D1735" s="84">
        <v>148.47999999999999</v>
      </c>
    </row>
    <row r="1736" spans="1:4" x14ac:dyDescent="0.25">
      <c r="A1736" s="83">
        <v>1505849</v>
      </c>
      <c r="B1736" s="83" t="s">
        <v>20479</v>
      </c>
      <c r="C1736" s="83" t="s">
        <v>182</v>
      </c>
      <c r="D1736" s="84">
        <v>146.30000000000001</v>
      </c>
    </row>
    <row r="1737" spans="1:4" x14ac:dyDescent="0.25">
      <c r="A1737" s="83">
        <v>1505930</v>
      </c>
      <c r="B1737" s="83" t="s">
        <v>20480</v>
      </c>
      <c r="C1737" s="83" t="s">
        <v>182</v>
      </c>
      <c r="D1737" s="84">
        <v>173</v>
      </c>
    </row>
    <row r="1738" spans="1:4" x14ac:dyDescent="0.25">
      <c r="A1738" s="83">
        <v>1506055</v>
      </c>
      <c r="B1738" s="83" t="s">
        <v>20481</v>
      </c>
      <c r="C1738" s="83" t="s">
        <v>221</v>
      </c>
      <c r="D1738" s="84">
        <v>360.92</v>
      </c>
    </row>
    <row r="1739" spans="1:4" x14ac:dyDescent="0.25">
      <c r="A1739" s="83">
        <v>1506056</v>
      </c>
      <c r="B1739" s="83" t="s">
        <v>20482</v>
      </c>
      <c r="C1739" s="83" t="s">
        <v>221</v>
      </c>
      <c r="D1739" s="84">
        <v>248.26</v>
      </c>
    </row>
    <row r="1740" spans="1:4" x14ac:dyDescent="0.25">
      <c r="A1740" s="83">
        <v>1513945</v>
      </c>
      <c r="B1740" s="83" t="s">
        <v>20483</v>
      </c>
      <c r="C1740" s="83" t="s">
        <v>182</v>
      </c>
      <c r="D1740" s="84">
        <v>107.23</v>
      </c>
    </row>
    <row r="1741" spans="1:4" x14ac:dyDescent="0.25">
      <c r="A1741" s="83">
        <v>1600408</v>
      </c>
      <c r="B1741" s="83" t="s">
        <v>20484</v>
      </c>
      <c r="C1741" s="83" t="s">
        <v>182</v>
      </c>
      <c r="D1741" s="84">
        <v>15.77</v>
      </c>
    </row>
    <row r="1742" spans="1:4" x14ac:dyDescent="0.25">
      <c r="A1742" s="83">
        <v>1600438</v>
      </c>
      <c r="B1742" s="83" t="s">
        <v>403</v>
      </c>
      <c r="C1742" s="83" t="s">
        <v>221</v>
      </c>
      <c r="D1742" s="84">
        <v>510.89</v>
      </c>
    </row>
    <row r="1743" spans="1:4" x14ac:dyDescent="0.25">
      <c r="A1743" s="83">
        <v>1600990</v>
      </c>
      <c r="B1743" s="83" t="s">
        <v>20485</v>
      </c>
      <c r="C1743" s="83" t="s">
        <v>221</v>
      </c>
      <c r="D1743" s="84">
        <v>655.46</v>
      </c>
    </row>
    <row r="1744" spans="1:4" x14ac:dyDescent="0.25">
      <c r="A1744" s="83">
        <v>1600436</v>
      </c>
      <c r="B1744" s="83" t="s">
        <v>399</v>
      </c>
      <c r="C1744" s="83" t="s">
        <v>221</v>
      </c>
      <c r="D1744" s="84">
        <v>352.46</v>
      </c>
    </row>
    <row r="1745" spans="1:4" x14ac:dyDescent="0.25">
      <c r="A1745" s="83">
        <v>1600989</v>
      </c>
      <c r="B1745" s="83" t="s">
        <v>20486</v>
      </c>
      <c r="C1745" s="83" t="s">
        <v>221</v>
      </c>
      <c r="D1745" s="84">
        <v>355.06</v>
      </c>
    </row>
    <row r="1746" spans="1:4" x14ac:dyDescent="0.25">
      <c r="A1746" s="83">
        <v>1600895</v>
      </c>
      <c r="B1746" s="83" t="s">
        <v>20487</v>
      </c>
      <c r="C1746" s="83" t="s">
        <v>182</v>
      </c>
      <c r="D1746" s="84">
        <v>12.1</v>
      </c>
    </row>
    <row r="1747" spans="1:4" x14ac:dyDescent="0.25">
      <c r="A1747" s="83">
        <v>1600897</v>
      </c>
      <c r="B1747" s="83" t="s">
        <v>20488</v>
      </c>
      <c r="C1747" s="83" t="s">
        <v>182</v>
      </c>
      <c r="D1747" s="84">
        <v>3.25</v>
      </c>
    </row>
    <row r="1748" spans="1:4" x14ac:dyDescent="0.25">
      <c r="A1748" s="83">
        <v>1619004</v>
      </c>
      <c r="B1748" s="83" t="s">
        <v>20489</v>
      </c>
      <c r="C1748" s="83" t="s">
        <v>221</v>
      </c>
      <c r="D1748" s="84">
        <v>7.46</v>
      </c>
    </row>
    <row r="1749" spans="1:4" x14ac:dyDescent="0.25">
      <c r="A1749" s="83">
        <v>1619003</v>
      </c>
      <c r="B1749" s="83" t="s">
        <v>20490</v>
      </c>
      <c r="C1749" s="83" t="s">
        <v>221</v>
      </c>
      <c r="D1749" s="84">
        <v>70.72</v>
      </c>
    </row>
    <row r="1750" spans="1:4" x14ac:dyDescent="0.25">
      <c r="A1750" s="83">
        <v>1600896</v>
      </c>
      <c r="B1750" s="83" t="s">
        <v>20491</v>
      </c>
      <c r="C1750" s="83" t="s">
        <v>182</v>
      </c>
      <c r="D1750" s="84">
        <v>16.600000000000001</v>
      </c>
    </row>
    <row r="1751" spans="1:4" x14ac:dyDescent="0.25">
      <c r="A1751" s="83">
        <v>1600414</v>
      </c>
      <c r="B1751" s="83" t="s">
        <v>20492</v>
      </c>
      <c r="C1751" s="83" t="s">
        <v>182</v>
      </c>
      <c r="D1751" s="84">
        <v>1.1399999999999999</v>
      </c>
    </row>
    <row r="1752" spans="1:4" x14ac:dyDescent="0.25">
      <c r="A1752" s="83">
        <v>1600400</v>
      </c>
      <c r="B1752" s="83" t="s">
        <v>20493</v>
      </c>
      <c r="C1752" s="83" t="s">
        <v>182</v>
      </c>
      <c r="D1752" s="84">
        <v>4.38</v>
      </c>
    </row>
    <row r="1753" spans="1:4" x14ac:dyDescent="0.25">
      <c r="A1753" s="83">
        <v>1600412</v>
      </c>
      <c r="B1753" s="83" t="s">
        <v>20494</v>
      </c>
      <c r="C1753" s="83" t="s">
        <v>182</v>
      </c>
      <c r="D1753" s="84">
        <v>3.77</v>
      </c>
    </row>
    <row r="1754" spans="1:4" x14ac:dyDescent="0.25">
      <c r="A1754" s="83">
        <v>1600966</v>
      </c>
      <c r="B1754" s="83" t="s">
        <v>20495</v>
      </c>
      <c r="C1754" s="83" t="s">
        <v>199</v>
      </c>
      <c r="D1754" s="84">
        <v>0.64</v>
      </c>
    </row>
    <row r="1755" spans="1:4" x14ac:dyDescent="0.25">
      <c r="A1755" s="83">
        <v>1600898</v>
      </c>
      <c r="B1755" s="83" t="s">
        <v>20496</v>
      </c>
      <c r="C1755" s="83" t="s">
        <v>182</v>
      </c>
      <c r="D1755" s="84">
        <v>12.54</v>
      </c>
    </row>
    <row r="1756" spans="1:4" x14ac:dyDescent="0.25">
      <c r="A1756" s="83">
        <v>1600441</v>
      </c>
      <c r="B1756" s="83" t="s">
        <v>401</v>
      </c>
      <c r="C1756" s="83" t="s">
        <v>182</v>
      </c>
      <c r="D1756" s="84">
        <v>3.45</v>
      </c>
    </row>
    <row r="1757" spans="1:4" x14ac:dyDescent="0.25">
      <c r="A1757" s="83">
        <v>1600404</v>
      </c>
      <c r="B1757" s="83" t="s">
        <v>20497</v>
      </c>
      <c r="C1757" s="83" t="s">
        <v>199</v>
      </c>
      <c r="D1757" s="84">
        <v>10.09</v>
      </c>
    </row>
    <row r="1758" spans="1:4" x14ac:dyDescent="0.25">
      <c r="A1758" s="83">
        <v>1600405</v>
      </c>
      <c r="B1758" s="83" t="s">
        <v>20498</v>
      </c>
      <c r="C1758" s="83" t="s">
        <v>199</v>
      </c>
      <c r="D1758" s="84">
        <v>11.04</v>
      </c>
    </row>
    <row r="1759" spans="1:4" x14ac:dyDescent="0.25">
      <c r="A1759" s="83">
        <v>1716605</v>
      </c>
      <c r="B1759" s="83" t="s">
        <v>20499</v>
      </c>
      <c r="C1759" s="83" t="s">
        <v>221</v>
      </c>
      <c r="D1759" s="84">
        <v>123.93</v>
      </c>
    </row>
    <row r="1760" spans="1:4" x14ac:dyDescent="0.25">
      <c r="A1760" s="83">
        <v>1716610</v>
      </c>
      <c r="B1760" s="83" t="s">
        <v>20500</v>
      </c>
      <c r="C1760" s="83" t="s">
        <v>221</v>
      </c>
      <c r="D1760" s="84">
        <v>129.22</v>
      </c>
    </row>
    <row r="1761" spans="1:4" x14ac:dyDescent="0.25">
      <c r="A1761" s="83">
        <v>1716611</v>
      </c>
      <c r="B1761" s="83" t="s">
        <v>20501</v>
      </c>
      <c r="C1761" s="83" t="s">
        <v>221</v>
      </c>
      <c r="D1761" s="84">
        <v>129.88</v>
      </c>
    </row>
    <row r="1762" spans="1:4" x14ac:dyDescent="0.25">
      <c r="A1762" s="83">
        <v>1716612</v>
      </c>
      <c r="B1762" s="83" t="s">
        <v>20502</v>
      </c>
      <c r="C1762" s="83" t="s">
        <v>221</v>
      </c>
      <c r="D1762" s="84">
        <v>130.54</v>
      </c>
    </row>
    <row r="1763" spans="1:4" x14ac:dyDescent="0.25">
      <c r="A1763" s="83">
        <v>1716613</v>
      </c>
      <c r="B1763" s="83" t="s">
        <v>20503</v>
      </c>
      <c r="C1763" s="83" t="s">
        <v>221</v>
      </c>
      <c r="D1763" s="84">
        <v>131.19999999999999</v>
      </c>
    </row>
    <row r="1764" spans="1:4" x14ac:dyDescent="0.25">
      <c r="A1764" s="83">
        <v>1716614</v>
      </c>
      <c r="B1764" s="83" t="s">
        <v>20504</v>
      </c>
      <c r="C1764" s="83" t="s">
        <v>221</v>
      </c>
      <c r="D1764" s="84">
        <v>132.52000000000001</v>
      </c>
    </row>
    <row r="1765" spans="1:4" x14ac:dyDescent="0.25">
      <c r="A1765" s="83">
        <v>1716615</v>
      </c>
      <c r="B1765" s="83" t="s">
        <v>20505</v>
      </c>
      <c r="C1765" s="83" t="s">
        <v>221</v>
      </c>
      <c r="D1765" s="84">
        <v>133.84</v>
      </c>
    </row>
    <row r="1766" spans="1:4" x14ac:dyDescent="0.25">
      <c r="A1766" s="83">
        <v>1716616</v>
      </c>
      <c r="B1766" s="83" t="s">
        <v>20506</v>
      </c>
      <c r="C1766" s="83" t="s">
        <v>221</v>
      </c>
      <c r="D1766" s="84">
        <v>135.83000000000001</v>
      </c>
    </row>
    <row r="1767" spans="1:4" x14ac:dyDescent="0.25">
      <c r="A1767" s="83">
        <v>1716606</v>
      </c>
      <c r="B1767" s="83" t="s">
        <v>20507</v>
      </c>
      <c r="C1767" s="83" t="s">
        <v>221</v>
      </c>
      <c r="D1767" s="84">
        <v>125.91</v>
      </c>
    </row>
    <row r="1768" spans="1:4" x14ac:dyDescent="0.25">
      <c r="A1768" s="83">
        <v>1716617</v>
      </c>
      <c r="B1768" s="83" t="s">
        <v>20508</v>
      </c>
      <c r="C1768" s="83" t="s">
        <v>221</v>
      </c>
      <c r="D1768" s="84">
        <v>137.15</v>
      </c>
    </row>
    <row r="1769" spans="1:4" x14ac:dyDescent="0.25">
      <c r="A1769" s="83">
        <v>1716607</v>
      </c>
      <c r="B1769" s="83" t="s">
        <v>20509</v>
      </c>
      <c r="C1769" s="83" t="s">
        <v>221</v>
      </c>
      <c r="D1769" s="84">
        <v>126.57</v>
      </c>
    </row>
    <row r="1770" spans="1:4" x14ac:dyDescent="0.25">
      <c r="A1770" s="83">
        <v>1716608</v>
      </c>
      <c r="B1770" s="83" t="s">
        <v>20510</v>
      </c>
      <c r="C1770" s="83" t="s">
        <v>221</v>
      </c>
      <c r="D1770" s="84">
        <v>127.89</v>
      </c>
    </row>
    <row r="1771" spans="1:4" x14ac:dyDescent="0.25">
      <c r="A1771" s="83">
        <v>1716609</v>
      </c>
      <c r="B1771" s="83" t="s">
        <v>20511</v>
      </c>
      <c r="C1771" s="83" t="s">
        <v>221</v>
      </c>
      <c r="D1771" s="84">
        <v>128.56</v>
      </c>
    </row>
    <row r="1772" spans="1:4" x14ac:dyDescent="0.25">
      <c r="A1772" s="83">
        <v>1716604</v>
      </c>
      <c r="B1772" s="83" t="s">
        <v>20512</v>
      </c>
      <c r="C1772" s="83" t="s">
        <v>221</v>
      </c>
      <c r="D1772" s="84">
        <v>69.72</v>
      </c>
    </row>
    <row r="1773" spans="1:4" x14ac:dyDescent="0.25">
      <c r="A1773" s="83">
        <v>1716623</v>
      </c>
      <c r="B1773" s="83" t="s">
        <v>20513</v>
      </c>
      <c r="C1773" s="83" t="s">
        <v>221</v>
      </c>
      <c r="D1773" s="84">
        <v>68.64</v>
      </c>
    </row>
    <row r="1774" spans="1:4" x14ac:dyDescent="0.25">
      <c r="A1774" s="83">
        <v>1716624</v>
      </c>
      <c r="B1774" s="83" t="s">
        <v>20514</v>
      </c>
      <c r="C1774" s="83" t="s">
        <v>221</v>
      </c>
      <c r="D1774" s="84">
        <v>122.85</v>
      </c>
    </row>
    <row r="1775" spans="1:4" x14ac:dyDescent="0.25">
      <c r="A1775" s="83">
        <v>1716629</v>
      </c>
      <c r="B1775" s="83" t="s">
        <v>20515</v>
      </c>
      <c r="C1775" s="83" t="s">
        <v>221</v>
      </c>
      <c r="D1775" s="84">
        <v>128.13999999999999</v>
      </c>
    </row>
    <row r="1776" spans="1:4" x14ac:dyDescent="0.25">
      <c r="A1776" s="83">
        <v>1716630</v>
      </c>
      <c r="B1776" s="83" t="s">
        <v>20516</v>
      </c>
      <c r="C1776" s="83" t="s">
        <v>221</v>
      </c>
      <c r="D1776" s="84">
        <v>128.80000000000001</v>
      </c>
    </row>
    <row r="1777" spans="1:4" x14ac:dyDescent="0.25">
      <c r="A1777" s="83">
        <v>1716631</v>
      </c>
      <c r="B1777" s="83" t="s">
        <v>20517</v>
      </c>
      <c r="C1777" s="83" t="s">
        <v>221</v>
      </c>
      <c r="D1777" s="84">
        <v>129.46</v>
      </c>
    </row>
    <row r="1778" spans="1:4" x14ac:dyDescent="0.25">
      <c r="A1778" s="83">
        <v>1716632</v>
      </c>
      <c r="B1778" s="83" t="s">
        <v>20518</v>
      </c>
      <c r="C1778" s="83" t="s">
        <v>221</v>
      </c>
      <c r="D1778" s="84">
        <v>130.12</v>
      </c>
    </row>
    <row r="1779" spans="1:4" x14ac:dyDescent="0.25">
      <c r="A1779" s="83">
        <v>1716633</v>
      </c>
      <c r="B1779" s="83" t="s">
        <v>20519</v>
      </c>
      <c r="C1779" s="83" t="s">
        <v>221</v>
      </c>
      <c r="D1779" s="84">
        <v>131.44</v>
      </c>
    </row>
    <row r="1780" spans="1:4" x14ac:dyDescent="0.25">
      <c r="A1780" s="83">
        <v>1716634</v>
      </c>
      <c r="B1780" s="83" t="s">
        <v>20520</v>
      </c>
      <c r="C1780" s="83" t="s">
        <v>221</v>
      </c>
      <c r="D1780" s="84">
        <v>132.76</v>
      </c>
    </row>
    <row r="1781" spans="1:4" x14ac:dyDescent="0.25">
      <c r="A1781" s="83">
        <v>1716635</v>
      </c>
      <c r="B1781" s="83" t="s">
        <v>20521</v>
      </c>
      <c r="C1781" s="83" t="s">
        <v>221</v>
      </c>
      <c r="D1781" s="84">
        <v>134.75</v>
      </c>
    </row>
    <row r="1782" spans="1:4" x14ac:dyDescent="0.25">
      <c r="A1782" s="83">
        <v>1716625</v>
      </c>
      <c r="B1782" s="83" t="s">
        <v>20522</v>
      </c>
      <c r="C1782" s="83" t="s">
        <v>221</v>
      </c>
      <c r="D1782" s="84">
        <v>124.83</v>
      </c>
    </row>
    <row r="1783" spans="1:4" x14ac:dyDescent="0.25">
      <c r="A1783" s="83">
        <v>1716636</v>
      </c>
      <c r="B1783" s="83" t="s">
        <v>20523</v>
      </c>
      <c r="C1783" s="83" t="s">
        <v>221</v>
      </c>
      <c r="D1783" s="84">
        <v>136.07</v>
      </c>
    </row>
    <row r="1784" spans="1:4" x14ac:dyDescent="0.25">
      <c r="A1784" s="83">
        <v>1716626</v>
      </c>
      <c r="B1784" s="83" t="s">
        <v>20524</v>
      </c>
      <c r="C1784" s="83" t="s">
        <v>221</v>
      </c>
      <c r="D1784" s="84">
        <v>125.49</v>
      </c>
    </row>
    <row r="1785" spans="1:4" x14ac:dyDescent="0.25">
      <c r="A1785" s="83">
        <v>1716627</v>
      </c>
      <c r="B1785" s="83" t="s">
        <v>20525</v>
      </c>
      <c r="C1785" s="83" t="s">
        <v>221</v>
      </c>
      <c r="D1785" s="84">
        <v>126.81</v>
      </c>
    </row>
    <row r="1786" spans="1:4" x14ac:dyDescent="0.25">
      <c r="A1786" s="83">
        <v>1716628</v>
      </c>
      <c r="B1786" s="83" t="s">
        <v>20526</v>
      </c>
      <c r="C1786" s="83" t="s">
        <v>221</v>
      </c>
      <c r="D1786" s="84">
        <v>127.48</v>
      </c>
    </row>
    <row r="1787" spans="1:4" x14ac:dyDescent="0.25">
      <c r="A1787" s="83">
        <v>1716640</v>
      </c>
      <c r="B1787" s="83" t="s">
        <v>20527</v>
      </c>
      <c r="C1787" s="83" t="s">
        <v>221</v>
      </c>
      <c r="D1787" s="84">
        <v>30.61</v>
      </c>
    </row>
    <row r="1788" spans="1:4" x14ac:dyDescent="0.25">
      <c r="A1788" s="83">
        <v>1716641</v>
      </c>
      <c r="B1788" s="83" t="s">
        <v>20528</v>
      </c>
      <c r="C1788" s="83" t="s">
        <v>221</v>
      </c>
      <c r="D1788" s="84">
        <v>39.6</v>
      </c>
    </row>
    <row r="1789" spans="1:4" x14ac:dyDescent="0.25">
      <c r="A1789" s="83">
        <v>1716646</v>
      </c>
      <c r="B1789" s="83" t="s">
        <v>20529</v>
      </c>
      <c r="C1789" s="83" t="s">
        <v>221</v>
      </c>
      <c r="D1789" s="84">
        <v>40.19</v>
      </c>
    </row>
    <row r="1790" spans="1:4" x14ac:dyDescent="0.25">
      <c r="A1790" s="83">
        <v>1716647</v>
      </c>
      <c r="B1790" s="83" t="s">
        <v>20530</v>
      </c>
      <c r="C1790" s="83" t="s">
        <v>221</v>
      </c>
      <c r="D1790" s="84">
        <v>40.25</v>
      </c>
    </row>
    <row r="1791" spans="1:4" x14ac:dyDescent="0.25">
      <c r="A1791" s="83">
        <v>1716648</v>
      </c>
      <c r="B1791" s="83" t="s">
        <v>20531</v>
      </c>
      <c r="C1791" s="83" t="s">
        <v>221</v>
      </c>
      <c r="D1791" s="84">
        <v>40.36</v>
      </c>
    </row>
    <row r="1792" spans="1:4" x14ac:dyDescent="0.25">
      <c r="A1792" s="83">
        <v>1716649</v>
      </c>
      <c r="B1792" s="83" t="s">
        <v>20532</v>
      </c>
      <c r="C1792" s="83" t="s">
        <v>221</v>
      </c>
      <c r="D1792" s="84">
        <v>40.42</v>
      </c>
    </row>
    <row r="1793" spans="1:4" x14ac:dyDescent="0.25">
      <c r="A1793" s="83">
        <v>1716650</v>
      </c>
      <c r="B1793" s="83" t="s">
        <v>20533</v>
      </c>
      <c r="C1793" s="83" t="s">
        <v>221</v>
      </c>
      <c r="D1793" s="84">
        <v>40.54</v>
      </c>
    </row>
    <row r="1794" spans="1:4" x14ac:dyDescent="0.25">
      <c r="A1794" s="83">
        <v>1716651</v>
      </c>
      <c r="B1794" s="83" t="s">
        <v>20534</v>
      </c>
      <c r="C1794" s="83" t="s">
        <v>221</v>
      </c>
      <c r="D1794" s="84">
        <v>40.65</v>
      </c>
    </row>
    <row r="1795" spans="1:4" x14ac:dyDescent="0.25">
      <c r="A1795" s="83">
        <v>1716652</v>
      </c>
      <c r="B1795" s="83" t="s">
        <v>20535</v>
      </c>
      <c r="C1795" s="83" t="s">
        <v>221</v>
      </c>
      <c r="D1795" s="84">
        <v>40.89</v>
      </c>
    </row>
    <row r="1796" spans="1:4" x14ac:dyDescent="0.25">
      <c r="A1796" s="83">
        <v>1716642</v>
      </c>
      <c r="B1796" s="83" t="s">
        <v>20536</v>
      </c>
      <c r="C1796" s="83" t="s">
        <v>221</v>
      </c>
      <c r="D1796" s="84">
        <v>39.78</v>
      </c>
    </row>
    <row r="1797" spans="1:4" x14ac:dyDescent="0.25">
      <c r="A1797" s="83">
        <v>1716653</v>
      </c>
      <c r="B1797" s="83" t="s">
        <v>20537</v>
      </c>
      <c r="C1797" s="83" t="s">
        <v>221</v>
      </c>
      <c r="D1797" s="84">
        <v>41.06</v>
      </c>
    </row>
    <row r="1798" spans="1:4" x14ac:dyDescent="0.25">
      <c r="A1798" s="83">
        <v>1716643</v>
      </c>
      <c r="B1798" s="83" t="s">
        <v>20538</v>
      </c>
      <c r="C1798" s="83" t="s">
        <v>221</v>
      </c>
      <c r="D1798" s="84">
        <v>39.9</v>
      </c>
    </row>
    <row r="1799" spans="1:4" x14ac:dyDescent="0.25">
      <c r="A1799" s="83">
        <v>1716644</v>
      </c>
      <c r="B1799" s="83" t="s">
        <v>20539</v>
      </c>
      <c r="C1799" s="83" t="s">
        <v>221</v>
      </c>
      <c r="D1799" s="84">
        <v>40.01</v>
      </c>
    </row>
    <row r="1800" spans="1:4" x14ac:dyDescent="0.25">
      <c r="A1800" s="83">
        <v>1716645</v>
      </c>
      <c r="B1800" s="83" t="s">
        <v>20540</v>
      </c>
      <c r="C1800" s="83" t="s">
        <v>221</v>
      </c>
      <c r="D1800" s="84">
        <v>40.07</v>
      </c>
    </row>
    <row r="1801" spans="1:4" x14ac:dyDescent="0.25">
      <c r="A1801" s="83">
        <v>1716622</v>
      </c>
      <c r="B1801" s="83" t="s">
        <v>20541</v>
      </c>
      <c r="C1801" s="83" t="s">
        <v>221</v>
      </c>
      <c r="D1801" s="84">
        <v>89.43</v>
      </c>
    </row>
    <row r="1802" spans="1:4" x14ac:dyDescent="0.25">
      <c r="A1802" s="83">
        <v>1716603</v>
      </c>
      <c r="B1802" s="83" t="s">
        <v>20542</v>
      </c>
      <c r="C1802" s="83" t="s">
        <v>221</v>
      </c>
      <c r="D1802" s="84">
        <v>89.43</v>
      </c>
    </row>
    <row r="1803" spans="1:4" x14ac:dyDescent="0.25">
      <c r="A1803" s="83">
        <v>1716620</v>
      </c>
      <c r="B1803" s="83" t="s">
        <v>20543</v>
      </c>
      <c r="C1803" s="83" t="s">
        <v>221</v>
      </c>
      <c r="D1803" s="84">
        <v>117.87</v>
      </c>
    </row>
    <row r="1804" spans="1:4" x14ac:dyDescent="0.25">
      <c r="A1804" s="83">
        <v>1716621</v>
      </c>
      <c r="B1804" s="83" t="s">
        <v>20544</v>
      </c>
      <c r="C1804" s="83" t="s">
        <v>221</v>
      </c>
      <c r="D1804" s="84">
        <v>91.01</v>
      </c>
    </row>
    <row r="1805" spans="1:4" x14ac:dyDescent="0.25">
      <c r="A1805" s="83">
        <v>1716619</v>
      </c>
      <c r="B1805" s="83" t="s">
        <v>20545</v>
      </c>
      <c r="C1805" s="83" t="s">
        <v>221</v>
      </c>
      <c r="D1805" s="84">
        <v>198.54</v>
      </c>
    </row>
    <row r="1806" spans="1:4" x14ac:dyDescent="0.25">
      <c r="A1806" s="83">
        <v>1716601</v>
      </c>
      <c r="B1806" s="83" t="s">
        <v>20546</v>
      </c>
      <c r="C1806" s="83" t="s">
        <v>221</v>
      </c>
      <c r="D1806" s="84">
        <v>119.32</v>
      </c>
    </row>
    <row r="1807" spans="1:4" x14ac:dyDescent="0.25">
      <c r="A1807" s="83">
        <v>1716602</v>
      </c>
      <c r="B1807" s="83" t="s">
        <v>20547</v>
      </c>
      <c r="C1807" s="83" t="s">
        <v>221</v>
      </c>
      <c r="D1807" s="84">
        <v>91.97</v>
      </c>
    </row>
    <row r="1808" spans="1:4" x14ac:dyDescent="0.25">
      <c r="A1808" s="83">
        <v>1716600</v>
      </c>
      <c r="B1808" s="83" t="s">
        <v>20548</v>
      </c>
      <c r="C1808" s="83" t="s">
        <v>221</v>
      </c>
      <c r="D1808" s="84">
        <v>201.44</v>
      </c>
    </row>
    <row r="1809" spans="1:4" x14ac:dyDescent="0.25">
      <c r="A1809" s="83">
        <v>1716655</v>
      </c>
      <c r="B1809" s="83" t="s">
        <v>20549</v>
      </c>
      <c r="C1809" s="83" t="s">
        <v>221</v>
      </c>
      <c r="D1809" s="84">
        <v>68.39</v>
      </c>
    </row>
    <row r="1810" spans="1:4" x14ac:dyDescent="0.25">
      <c r="A1810" s="83">
        <v>1716639</v>
      </c>
      <c r="B1810" s="83" t="s">
        <v>20550</v>
      </c>
      <c r="C1810" s="83" t="s">
        <v>221</v>
      </c>
      <c r="D1810" s="84">
        <v>47.12</v>
      </c>
    </row>
    <row r="1811" spans="1:4" x14ac:dyDescent="0.25">
      <c r="A1811" s="83">
        <v>1801636</v>
      </c>
      <c r="B1811" s="83" t="s">
        <v>20551</v>
      </c>
      <c r="C1811" s="83" t="s">
        <v>20552</v>
      </c>
      <c r="D1811" s="84">
        <v>19.899999999999999</v>
      </c>
    </row>
    <row r="1812" spans="1:4" x14ac:dyDescent="0.25">
      <c r="A1812" s="83">
        <v>1801637</v>
      </c>
      <c r="B1812" s="83" t="s">
        <v>20553</v>
      </c>
      <c r="C1812" s="83" t="s">
        <v>20552</v>
      </c>
      <c r="D1812" s="84">
        <v>26.53</v>
      </c>
    </row>
    <row r="1813" spans="1:4" x14ac:dyDescent="0.25">
      <c r="A1813" s="83">
        <v>1817720</v>
      </c>
      <c r="B1813" s="83" t="s">
        <v>20554</v>
      </c>
      <c r="C1813" s="83" t="s">
        <v>20552</v>
      </c>
      <c r="D1813" s="84">
        <v>101.91</v>
      </c>
    </row>
    <row r="1814" spans="1:4" x14ac:dyDescent="0.25">
      <c r="A1814" s="83">
        <v>1817723</v>
      </c>
      <c r="B1814" s="83" t="s">
        <v>20555</v>
      </c>
      <c r="C1814" s="83" t="s">
        <v>20552</v>
      </c>
      <c r="D1814" s="84">
        <v>45.75</v>
      </c>
    </row>
    <row r="1815" spans="1:4" x14ac:dyDescent="0.25">
      <c r="A1815" s="83">
        <v>1817721</v>
      </c>
      <c r="B1815" s="83" t="s">
        <v>20556</v>
      </c>
      <c r="C1815" s="83" t="s">
        <v>20552</v>
      </c>
      <c r="D1815" s="84">
        <v>137.25</v>
      </c>
    </row>
    <row r="1816" spans="1:4" x14ac:dyDescent="0.25">
      <c r="A1816" s="83">
        <v>1817722</v>
      </c>
      <c r="B1816" s="83" t="s">
        <v>20557</v>
      </c>
      <c r="C1816" s="83" t="s">
        <v>20552</v>
      </c>
      <c r="D1816" s="84">
        <v>68.63</v>
      </c>
    </row>
    <row r="1817" spans="1:4" x14ac:dyDescent="0.25">
      <c r="A1817" s="83">
        <v>1917483</v>
      </c>
      <c r="B1817" s="83" t="s">
        <v>20558</v>
      </c>
      <c r="C1817" s="83" t="s">
        <v>221</v>
      </c>
      <c r="D1817" s="84">
        <v>5.09</v>
      </c>
    </row>
    <row r="1818" spans="1:4" x14ac:dyDescent="0.25">
      <c r="A1818" s="83">
        <v>1917484</v>
      </c>
      <c r="B1818" s="83" t="s">
        <v>20559</v>
      </c>
      <c r="C1818" s="83" t="s">
        <v>221</v>
      </c>
      <c r="D1818" s="84">
        <v>5.3</v>
      </c>
    </row>
    <row r="1819" spans="1:4" x14ac:dyDescent="0.25">
      <c r="A1819" s="83">
        <v>1917485</v>
      </c>
      <c r="B1819" s="83" t="s">
        <v>20560</v>
      </c>
      <c r="C1819" s="83" t="s">
        <v>221</v>
      </c>
      <c r="D1819" s="84">
        <v>5.78</v>
      </c>
    </row>
    <row r="1820" spans="1:4" x14ac:dyDescent="0.25">
      <c r="A1820" s="83">
        <v>1917486</v>
      </c>
      <c r="B1820" s="83" t="s">
        <v>20561</v>
      </c>
      <c r="C1820" s="83" t="s">
        <v>221</v>
      </c>
      <c r="D1820" s="84">
        <v>6.03</v>
      </c>
    </row>
    <row r="1821" spans="1:4" x14ac:dyDescent="0.25">
      <c r="A1821" s="83">
        <v>1917487</v>
      </c>
      <c r="B1821" s="83" t="s">
        <v>20562</v>
      </c>
      <c r="C1821" s="83" t="s">
        <v>221</v>
      </c>
      <c r="D1821" s="84">
        <v>6.34</v>
      </c>
    </row>
    <row r="1822" spans="1:4" x14ac:dyDescent="0.25">
      <c r="A1822" s="83">
        <v>1917528</v>
      </c>
      <c r="B1822" s="83" t="s">
        <v>20563</v>
      </c>
      <c r="C1822" s="83" t="s">
        <v>221</v>
      </c>
      <c r="D1822" s="84">
        <v>31.41</v>
      </c>
    </row>
    <row r="1823" spans="1:4" x14ac:dyDescent="0.25">
      <c r="A1823" s="83">
        <v>1917529</v>
      </c>
      <c r="B1823" s="83" t="s">
        <v>20564</v>
      </c>
      <c r="C1823" s="83" t="s">
        <v>221</v>
      </c>
      <c r="D1823" s="84">
        <v>32.43</v>
      </c>
    </row>
    <row r="1824" spans="1:4" x14ac:dyDescent="0.25">
      <c r="A1824" s="83">
        <v>1917530</v>
      </c>
      <c r="B1824" s="83" t="s">
        <v>20565</v>
      </c>
      <c r="C1824" s="83" t="s">
        <v>221</v>
      </c>
      <c r="D1824" s="84">
        <v>34.01</v>
      </c>
    </row>
    <row r="1825" spans="1:4" x14ac:dyDescent="0.25">
      <c r="A1825" s="83">
        <v>1917531</v>
      </c>
      <c r="B1825" s="83" t="s">
        <v>20566</v>
      </c>
      <c r="C1825" s="83" t="s">
        <v>221</v>
      </c>
      <c r="D1825" s="84">
        <v>35.75</v>
      </c>
    </row>
    <row r="1826" spans="1:4" x14ac:dyDescent="0.25">
      <c r="A1826" s="83">
        <v>1917532</v>
      </c>
      <c r="B1826" s="83" t="s">
        <v>20567</v>
      </c>
      <c r="C1826" s="83" t="s">
        <v>221</v>
      </c>
      <c r="D1826" s="84">
        <v>37.700000000000003</v>
      </c>
    </row>
    <row r="1827" spans="1:4" x14ac:dyDescent="0.25">
      <c r="A1827" s="83">
        <v>1917533</v>
      </c>
      <c r="B1827" s="83" t="s">
        <v>20568</v>
      </c>
      <c r="C1827" s="83" t="s">
        <v>221</v>
      </c>
      <c r="D1827" s="84">
        <v>38.729999999999997</v>
      </c>
    </row>
    <row r="1828" spans="1:4" x14ac:dyDescent="0.25">
      <c r="A1828" s="83">
        <v>1917534</v>
      </c>
      <c r="B1828" s="83" t="s">
        <v>20569</v>
      </c>
      <c r="C1828" s="83" t="s">
        <v>221</v>
      </c>
      <c r="D1828" s="84">
        <v>39.799999999999997</v>
      </c>
    </row>
    <row r="1829" spans="1:4" x14ac:dyDescent="0.25">
      <c r="A1829" s="83">
        <v>1917535</v>
      </c>
      <c r="B1829" s="83" t="s">
        <v>20570</v>
      </c>
      <c r="C1829" s="83" t="s">
        <v>221</v>
      </c>
      <c r="D1829" s="84">
        <v>41.18</v>
      </c>
    </row>
    <row r="1830" spans="1:4" x14ac:dyDescent="0.25">
      <c r="A1830" s="83">
        <v>1917536</v>
      </c>
      <c r="B1830" s="83" t="s">
        <v>20571</v>
      </c>
      <c r="C1830" s="83" t="s">
        <v>221</v>
      </c>
      <c r="D1830" s="84">
        <v>42.39</v>
      </c>
    </row>
    <row r="1831" spans="1:4" x14ac:dyDescent="0.25">
      <c r="A1831" s="83">
        <v>1917537</v>
      </c>
      <c r="B1831" s="83" t="s">
        <v>20572</v>
      </c>
      <c r="C1831" s="83" t="s">
        <v>221</v>
      </c>
      <c r="D1831" s="84">
        <v>43.65</v>
      </c>
    </row>
    <row r="1832" spans="1:4" x14ac:dyDescent="0.25">
      <c r="A1832" s="83">
        <v>1917488</v>
      </c>
      <c r="B1832" s="83" t="s">
        <v>20573</v>
      </c>
      <c r="C1832" s="83" t="s">
        <v>221</v>
      </c>
      <c r="D1832" s="84">
        <v>6.6</v>
      </c>
    </row>
    <row r="1833" spans="1:4" x14ac:dyDescent="0.25">
      <c r="A1833" s="83">
        <v>1917489</v>
      </c>
      <c r="B1833" s="83" t="s">
        <v>20574</v>
      </c>
      <c r="C1833" s="83" t="s">
        <v>221</v>
      </c>
      <c r="D1833" s="84">
        <v>6.9</v>
      </c>
    </row>
    <row r="1834" spans="1:4" x14ac:dyDescent="0.25">
      <c r="A1834" s="83">
        <v>1917490</v>
      </c>
      <c r="B1834" s="83" t="s">
        <v>20575</v>
      </c>
      <c r="C1834" s="83" t="s">
        <v>221</v>
      </c>
      <c r="D1834" s="84">
        <v>7.36</v>
      </c>
    </row>
    <row r="1835" spans="1:4" x14ac:dyDescent="0.25">
      <c r="A1835" s="83">
        <v>1917491</v>
      </c>
      <c r="B1835" s="83" t="s">
        <v>20576</v>
      </c>
      <c r="C1835" s="83" t="s">
        <v>221</v>
      </c>
      <c r="D1835" s="84">
        <v>7.69</v>
      </c>
    </row>
    <row r="1836" spans="1:4" x14ac:dyDescent="0.25">
      <c r="A1836" s="83">
        <v>1917492</v>
      </c>
      <c r="B1836" s="83" t="s">
        <v>20577</v>
      </c>
      <c r="C1836" s="83" t="s">
        <v>221</v>
      </c>
      <c r="D1836" s="84">
        <v>7.97</v>
      </c>
    </row>
    <row r="1837" spans="1:4" x14ac:dyDescent="0.25">
      <c r="A1837" s="83">
        <v>1917493</v>
      </c>
      <c r="B1837" s="83" t="s">
        <v>20578</v>
      </c>
      <c r="C1837" s="83" t="s">
        <v>221</v>
      </c>
      <c r="D1837" s="84">
        <v>8.32</v>
      </c>
    </row>
    <row r="1838" spans="1:4" x14ac:dyDescent="0.25">
      <c r="A1838" s="83">
        <v>1917494</v>
      </c>
      <c r="B1838" s="83" t="s">
        <v>20579</v>
      </c>
      <c r="C1838" s="83" t="s">
        <v>221</v>
      </c>
      <c r="D1838" s="84">
        <v>8.67</v>
      </c>
    </row>
    <row r="1839" spans="1:4" x14ac:dyDescent="0.25">
      <c r="A1839" s="83">
        <v>1917495</v>
      </c>
      <c r="B1839" s="83" t="s">
        <v>20580</v>
      </c>
      <c r="C1839" s="83" t="s">
        <v>221</v>
      </c>
      <c r="D1839" s="84">
        <v>9.1999999999999993</v>
      </c>
    </row>
    <row r="1840" spans="1:4" x14ac:dyDescent="0.25">
      <c r="A1840" s="83">
        <v>1917496</v>
      </c>
      <c r="B1840" s="83" t="s">
        <v>20581</v>
      </c>
      <c r="C1840" s="83" t="s">
        <v>221</v>
      </c>
      <c r="D1840" s="84">
        <v>9.5299999999999994</v>
      </c>
    </row>
    <row r="1841" spans="1:4" x14ac:dyDescent="0.25">
      <c r="A1841" s="83">
        <v>1917497</v>
      </c>
      <c r="B1841" s="83" t="s">
        <v>20582</v>
      </c>
      <c r="C1841" s="83" t="s">
        <v>221</v>
      </c>
      <c r="D1841" s="84">
        <v>9.8699999999999992</v>
      </c>
    </row>
    <row r="1842" spans="1:4" x14ac:dyDescent="0.25">
      <c r="A1842" s="83">
        <v>1917498</v>
      </c>
      <c r="B1842" s="83" t="s">
        <v>20583</v>
      </c>
      <c r="C1842" s="83" t="s">
        <v>221</v>
      </c>
      <c r="D1842" s="84">
        <v>10.220000000000001</v>
      </c>
    </row>
    <row r="1843" spans="1:4" x14ac:dyDescent="0.25">
      <c r="A1843" s="83">
        <v>1917499</v>
      </c>
      <c r="B1843" s="83" t="s">
        <v>20584</v>
      </c>
      <c r="C1843" s="83" t="s">
        <v>221</v>
      </c>
      <c r="D1843" s="84">
        <v>10.52</v>
      </c>
    </row>
    <row r="1844" spans="1:4" x14ac:dyDescent="0.25">
      <c r="A1844" s="83">
        <v>1917500</v>
      </c>
      <c r="B1844" s="83" t="s">
        <v>20585</v>
      </c>
      <c r="C1844" s="83" t="s">
        <v>221</v>
      </c>
      <c r="D1844" s="84">
        <v>11.08</v>
      </c>
    </row>
    <row r="1845" spans="1:4" x14ac:dyDescent="0.25">
      <c r="A1845" s="83">
        <v>1917501</v>
      </c>
      <c r="B1845" s="83" t="s">
        <v>20586</v>
      </c>
      <c r="C1845" s="83" t="s">
        <v>221</v>
      </c>
      <c r="D1845" s="84">
        <v>11.44</v>
      </c>
    </row>
    <row r="1846" spans="1:4" x14ac:dyDescent="0.25">
      <c r="A1846" s="83">
        <v>1917502</v>
      </c>
      <c r="B1846" s="83" t="s">
        <v>20587</v>
      </c>
      <c r="C1846" s="83" t="s">
        <v>221</v>
      </c>
      <c r="D1846" s="84">
        <v>11.8</v>
      </c>
    </row>
    <row r="1847" spans="1:4" x14ac:dyDescent="0.25">
      <c r="A1847" s="83">
        <v>1917503</v>
      </c>
      <c r="B1847" s="83" t="s">
        <v>20588</v>
      </c>
      <c r="C1847" s="83" t="s">
        <v>221</v>
      </c>
      <c r="D1847" s="84">
        <v>12.16</v>
      </c>
    </row>
    <row r="1848" spans="1:4" x14ac:dyDescent="0.25">
      <c r="A1848" s="83">
        <v>1917504</v>
      </c>
      <c r="B1848" s="83" t="s">
        <v>20589</v>
      </c>
      <c r="C1848" s="83" t="s">
        <v>221</v>
      </c>
      <c r="D1848" s="84">
        <v>12.54</v>
      </c>
    </row>
    <row r="1849" spans="1:4" x14ac:dyDescent="0.25">
      <c r="A1849" s="83">
        <v>1917505</v>
      </c>
      <c r="B1849" s="83" t="s">
        <v>20590</v>
      </c>
      <c r="C1849" s="83" t="s">
        <v>221</v>
      </c>
      <c r="D1849" s="84">
        <v>13.12</v>
      </c>
    </row>
    <row r="1850" spans="1:4" x14ac:dyDescent="0.25">
      <c r="A1850" s="83">
        <v>1917506</v>
      </c>
      <c r="B1850" s="83" t="s">
        <v>20591</v>
      </c>
      <c r="C1850" s="83" t="s">
        <v>221</v>
      </c>
      <c r="D1850" s="84">
        <v>13.49</v>
      </c>
    </row>
    <row r="1851" spans="1:4" x14ac:dyDescent="0.25">
      <c r="A1851" s="83">
        <v>1917507</v>
      </c>
      <c r="B1851" s="83" t="s">
        <v>20592</v>
      </c>
      <c r="C1851" s="83" t="s">
        <v>221</v>
      </c>
      <c r="D1851" s="84">
        <v>13.87</v>
      </c>
    </row>
    <row r="1852" spans="1:4" x14ac:dyDescent="0.25">
      <c r="A1852" s="83">
        <v>1917480</v>
      </c>
      <c r="B1852" s="83" t="s">
        <v>20593</v>
      </c>
      <c r="C1852" s="83" t="s">
        <v>221</v>
      </c>
      <c r="D1852" s="84">
        <v>4.42</v>
      </c>
    </row>
    <row r="1853" spans="1:4" x14ac:dyDescent="0.25">
      <c r="A1853" s="83">
        <v>1917508</v>
      </c>
      <c r="B1853" s="83" t="s">
        <v>20594</v>
      </c>
      <c r="C1853" s="83" t="s">
        <v>221</v>
      </c>
      <c r="D1853" s="84">
        <v>14.26</v>
      </c>
    </row>
    <row r="1854" spans="1:4" x14ac:dyDescent="0.25">
      <c r="A1854" s="83">
        <v>1917509</v>
      </c>
      <c r="B1854" s="83" t="s">
        <v>20595</v>
      </c>
      <c r="C1854" s="83" t="s">
        <v>221</v>
      </c>
      <c r="D1854" s="84">
        <v>14.71</v>
      </c>
    </row>
    <row r="1855" spans="1:4" x14ac:dyDescent="0.25">
      <c r="A1855" s="83">
        <v>1917510</v>
      </c>
      <c r="B1855" s="83" t="s">
        <v>20596</v>
      </c>
      <c r="C1855" s="83" t="s">
        <v>221</v>
      </c>
      <c r="D1855" s="84">
        <v>15.34</v>
      </c>
    </row>
    <row r="1856" spans="1:4" x14ac:dyDescent="0.25">
      <c r="A1856" s="83">
        <v>1917511</v>
      </c>
      <c r="B1856" s="83" t="s">
        <v>20597</v>
      </c>
      <c r="C1856" s="83" t="s">
        <v>221</v>
      </c>
      <c r="D1856" s="84">
        <v>15.76</v>
      </c>
    </row>
    <row r="1857" spans="1:4" x14ac:dyDescent="0.25">
      <c r="A1857" s="83">
        <v>1917512</v>
      </c>
      <c r="B1857" s="83" t="s">
        <v>20598</v>
      </c>
      <c r="C1857" s="83" t="s">
        <v>221</v>
      </c>
      <c r="D1857" s="84">
        <v>16.260000000000002</v>
      </c>
    </row>
    <row r="1858" spans="1:4" x14ac:dyDescent="0.25">
      <c r="A1858" s="83">
        <v>1917513</v>
      </c>
      <c r="B1858" s="83" t="s">
        <v>20599</v>
      </c>
      <c r="C1858" s="83" t="s">
        <v>221</v>
      </c>
      <c r="D1858" s="84">
        <v>16.73</v>
      </c>
    </row>
    <row r="1859" spans="1:4" x14ac:dyDescent="0.25">
      <c r="A1859" s="83">
        <v>1917514</v>
      </c>
      <c r="B1859" s="83" t="s">
        <v>20600</v>
      </c>
      <c r="C1859" s="83" t="s">
        <v>221</v>
      </c>
      <c r="D1859" s="84">
        <v>17.28</v>
      </c>
    </row>
    <row r="1860" spans="1:4" x14ac:dyDescent="0.25">
      <c r="A1860" s="83">
        <v>1917515</v>
      </c>
      <c r="B1860" s="83" t="s">
        <v>20601</v>
      </c>
      <c r="C1860" s="83" t="s">
        <v>221</v>
      </c>
      <c r="D1860" s="84">
        <v>18.059999999999999</v>
      </c>
    </row>
    <row r="1861" spans="1:4" x14ac:dyDescent="0.25">
      <c r="A1861" s="83">
        <v>1917516</v>
      </c>
      <c r="B1861" s="83" t="s">
        <v>20602</v>
      </c>
      <c r="C1861" s="83" t="s">
        <v>221</v>
      </c>
      <c r="D1861" s="84">
        <v>18.66</v>
      </c>
    </row>
    <row r="1862" spans="1:4" x14ac:dyDescent="0.25">
      <c r="A1862" s="83">
        <v>1917517</v>
      </c>
      <c r="B1862" s="83" t="s">
        <v>20603</v>
      </c>
      <c r="C1862" s="83" t="s">
        <v>221</v>
      </c>
      <c r="D1862" s="84">
        <v>19.47</v>
      </c>
    </row>
    <row r="1863" spans="1:4" x14ac:dyDescent="0.25">
      <c r="A1863" s="83">
        <v>1917481</v>
      </c>
      <c r="B1863" s="83" t="s">
        <v>20604</v>
      </c>
      <c r="C1863" s="83" t="s">
        <v>221</v>
      </c>
      <c r="D1863" s="84">
        <v>4.62</v>
      </c>
    </row>
    <row r="1864" spans="1:4" x14ac:dyDescent="0.25">
      <c r="A1864" s="83">
        <v>1917518</v>
      </c>
      <c r="B1864" s="83" t="s">
        <v>20605</v>
      </c>
      <c r="C1864" s="83" t="s">
        <v>221</v>
      </c>
      <c r="D1864" s="84">
        <v>20.28</v>
      </c>
    </row>
    <row r="1865" spans="1:4" x14ac:dyDescent="0.25">
      <c r="A1865" s="83">
        <v>1917519</v>
      </c>
      <c r="B1865" s="83" t="s">
        <v>20606</v>
      </c>
      <c r="C1865" s="83" t="s">
        <v>221</v>
      </c>
      <c r="D1865" s="84">
        <v>21.26</v>
      </c>
    </row>
    <row r="1866" spans="1:4" x14ac:dyDescent="0.25">
      <c r="A1866" s="83">
        <v>1917520</v>
      </c>
      <c r="B1866" s="83" t="s">
        <v>20607</v>
      </c>
      <c r="C1866" s="83" t="s">
        <v>221</v>
      </c>
      <c r="D1866" s="84">
        <v>22.37</v>
      </c>
    </row>
    <row r="1867" spans="1:4" x14ac:dyDescent="0.25">
      <c r="A1867" s="83">
        <v>1917521</v>
      </c>
      <c r="B1867" s="83" t="s">
        <v>20608</v>
      </c>
      <c r="C1867" s="83" t="s">
        <v>221</v>
      </c>
      <c r="D1867" s="84">
        <v>23.33</v>
      </c>
    </row>
    <row r="1868" spans="1:4" x14ac:dyDescent="0.25">
      <c r="A1868" s="83">
        <v>1917522</v>
      </c>
      <c r="B1868" s="83" t="s">
        <v>20609</v>
      </c>
      <c r="C1868" s="83" t="s">
        <v>221</v>
      </c>
      <c r="D1868" s="84">
        <v>24.37</v>
      </c>
    </row>
    <row r="1869" spans="1:4" x14ac:dyDescent="0.25">
      <c r="A1869" s="83">
        <v>1917523</v>
      </c>
      <c r="B1869" s="83" t="s">
        <v>20610</v>
      </c>
      <c r="C1869" s="83" t="s">
        <v>221</v>
      </c>
      <c r="D1869" s="84">
        <v>25.44</v>
      </c>
    </row>
    <row r="1870" spans="1:4" x14ac:dyDescent="0.25">
      <c r="A1870" s="83">
        <v>1917524</v>
      </c>
      <c r="B1870" s="83" t="s">
        <v>20611</v>
      </c>
      <c r="C1870" s="83" t="s">
        <v>221</v>
      </c>
      <c r="D1870" s="84">
        <v>26.59</v>
      </c>
    </row>
    <row r="1871" spans="1:4" x14ac:dyDescent="0.25">
      <c r="A1871" s="83">
        <v>1917525</v>
      </c>
      <c r="B1871" s="83" t="s">
        <v>20612</v>
      </c>
      <c r="C1871" s="83" t="s">
        <v>221</v>
      </c>
      <c r="D1871" s="84">
        <v>27.91</v>
      </c>
    </row>
    <row r="1872" spans="1:4" x14ac:dyDescent="0.25">
      <c r="A1872" s="83">
        <v>1917526</v>
      </c>
      <c r="B1872" s="83" t="s">
        <v>20613</v>
      </c>
      <c r="C1872" s="83" t="s">
        <v>221</v>
      </c>
      <c r="D1872" s="84">
        <v>28.97</v>
      </c>
    </row>
    <row r="1873" spans="1:4" x14ac:dyDescent="0.25">
      <c r="A1873" s="83">
        <v>1917527</v>
      </c>
      <c r="B1873" s="83" t="s">
        <v>20614</v>
      </c>
      <c r="C1873" s="83" t="s">
        <v>221</v>
      </c>
      <c r="D1873" s="84">
        <v>30.02</v>
      </c>
    </row>
    <row r="1874" spans="1:4" x14ac:dyDescent="0.25">
      <c r="A1874" s="83">
        <v>1917482</v>
      </c>
      <c r="B1874" s="83" t="s">
        <v>20615</v>
      </c>
      <c r="C1874" s="83" t="s">
        <v>221</v>
      </c>
      <c r="D1874" s="84">
        <v>4.83</v>
      </c>
    </row>
    <row r="1875" spans="1:4" x14ac:dyDescent="0.25">
      <c r="A1875" s="83">
        <v>1917737</v>
      </c>
      <c r="B1875" s="83" t="s">
        <v>20616</v>
      </c>
      <c r="C1875" s="83" t="s">
        <v>221</v>
      </c>
      <c r="D1875" s="84">
        <v>4.3899999999999997</v>
      </c>
    </row>
    <row r="1876" spans="1:4" x14ac:dyDescent="0.25">
      <c r="A1876" s="83">
        <v>1917220</v>
      </c>
      <c r="B1876" s="83" t="s">
        <v>20617</v>
      </c>
      <c r="C1876" s="83" t="s">
        <v>221</v>
      </c>
      <c r="D1876" s="84">
        <v>7.84</v>
      </c>
    </row>
    <row r="1877" spans="1:4" x14ac:dyDescent="0.25">
      <c r="A1877" s="83">
        <v>1917221</v>
      </c>
      <c r="B1877" s="83" t="s">
        <v>20618</v>
      </c>
      <c r="C1877" s="83" t="s">
        <v>221</v>
      </c>
      <c r="D1877" s="84">
        <v>8.36</v>
      </c>
    </row>
    <row r="1878" spans="1:4" x14ac:dyDescent="0.25">
      <c r="A1878" s="83">
        <v>1917222</v>
      </c>
      <c r="B1878" s="83" t="s">
        <v>20619</v>
      </c>
      <c r="C1878" s="83" t="s">
        <v>221</v>
      </c>
      <c r="D1878" s="84">
        <v>8.9600000000000009</v>
      </c>
    </row>
    <row r="1879" spans="1:4" x14ac:dyDescent="0.25">
      <c r="A1879" s="83">
        <v>1917223</v>
      </c>
      <c r="B1879" s="83" t="s">
        <v>20620</v>
      </c>
      <c r="C1879" s="83" t="s">
        <v>221</v>
      </c>
      <c r="D1879" s="84">
        <v>9.35</v>
      </c>
    </row>
    <row r="1880" spans="1:4" x14ac:dyDescent="0.25">
      <c r="A1880" s="83">
        <v>1917224</v>
      </c>
      <c r="B1880" s="83" t="s">
        <v>20621</v>
      </c>
      <c r="C1880" s="83" t="s">
        <v>221</v>
      </c>
      <c r="D1880" s="84">
        <v>9.75</v>
      </c>
    </row>
    <row r="1881" spans="1:4" x14ac:dyDescent="0.25">
      <c r="A1881" s="83">
        <v>1917225</v>
      </c>
      <c r="B1881" s="83" t="s">
        <v>20622</v>
      </c>
      <c r="C1881" s="83" t="s">
        <v>221</v>
      </c>
      <c r="D1881" s="84">
        <v>10.220000000000001</v>
      </c>
    </row>
    <row r="1882" spans="1:4" x14ac:dyDescent="0.25">
      <c r="A1882" s="83">
        <v>1917226</v>
      </c>
      <c r="B1882" s="83" t="s">
        <v>20623</v>
      </c>
      <c r="C1882" s="83" t="s">
        <v>221</v>
      </c>
      <c r="D1882" s="84">
        <v>10.67</v>
      </c>
    </row>
    <row r="1883" spans="1:4" x14ac:dyDescent="0.25">
      <c r="A1883" s="83">
        <v>1917227</v>
      </c>
      <c r="B1883" s="83" t="s">
        <v>20624</v>
      </c>
      <c r="C1883" s="83" t="s">
        <v>221</v>
      </c>
      <c r="D1883" s="84">
        <v>11.3</v>
      </c>
    </row>
    <row r="1884" spans="1:4" x14ac:dyDescent="0.25">
      <c r="A1884" s="83">
        <v>1917228</v>
      </c>
      <c r="B1884" s="83" t="s">
        <v>20625</v>
      </c>
      <c r="C1884" s="83" t="s">
        <v>221</v>
      </c>
      <c r="D1884" s="84">
        <v>11.83</v>
      </c>
    </row>
    <row r="1885" spans="1:4" x14ac:dyDescent="0.25">
      <c r="A1885" s="83">
        <v>1917229</v>
      </c>
      <c r="B1885" s="83" t="s">
        <v>20626</v>
      </c>
      <c r="C1885" s="83" t="s">
        <v>221</v>
      </c>
      <c r="D1885" s="84">
        <v>12.29</v>
      </c>
    </row>
    <row r="1886" spans="1:4" x14ac:dyDescent="0.25">
      <c r="A1886" s="83">
        <v>1917230</v>
      </c>
      <c r="B1886" s="83" t="s">
        <v>20627</v>
      </c>
      <c r="C1886" s="83" t="s">
        <v>221</v>
      </c>
      <c r="D1886" s="84">
        <v>12.81</v>
      </c>
    </row>
    <row r="1887" spans="1:4" x14ac:dyDescent="0.25">
      <c r="A1887" s="83">
        <v>1917231</v>
      </c>
      <c r="B1887" s="83" t="s">
        <v>20628</v>
      </c>
      <c r="C1887" s="83" t="s">
        <v>221</v>
      </c>
      <c r="D1887" s="84">
        <v>13.36</v>
      </c>
    </row>
    <row r="1888" spans="1:4" x14ac:dyDescent="0.25">
      <c r="A1888" s="83">
        <v>1917232</v>
      </c>
      <c r="B1888" s="83" t="s">
        <v>20629</v>
      </c>
      <c r="C1888" s="83" t="s">
        <v>221</v>
      </c>
      <c r="D1888" s="84">
        <v>14.09</v>
      </c>
    </row>
    <row r="1889" spans="1:4" x14ac:dyDescent="0.25">
      <c r="A1889" s="83">
        <v>1917233</v>
      </c>
      <c r="B1889" s="83" t="s">
        <v>20630</v>
      </c>
      <c r="C1889" s="83" t="s">
        <v>221</v>
      </c>
      <c r="D1889" s="84">
        <v>14.64</v>
      </c>
    </row>
    <row r="1890" spans="1:4" x14ac:dyDescent="0.25">
      <c r="A1890" s="83">
        <v>1917234</v>
      </c>
      <c r="B1890" s="83" t="s">
        <v>20631</v>
      </c>
      <c r="C1890" s="83" t="s">
        <v>221</v>
      </c>
      <c r="D1890" s="84">
        <v>15.32</v>
      </c>
    </row>
    <row r="1891" spans="1:4" x14ac:dyDescent="0.25">
      <c r="A1891" s="83">
        <v>1917217</v>
      </c>
      <c r="B1891" s="83" t="s">
        <v>20632</v>
      </c>
      <c r="C1891" s="83" t="s">
        <v>221</v>
      </c>
      <c r="D1891" s="84">
        <v>6.47</v>
      </c>
    </row>
    <row r="1892" spans="1:4" x14ac:dyDescent="0.25">
      <c r="A1892" s="83">
        <v>1917218</v>
      </c>
      <c r="B1892" s="83" t="s">
        <v>20633</v>
      </c>
      <c r="C1892" s="83" t="s">
        <v>221</v>
      </c>
      <c r="D1892" s="84">
        <v>6.7</v>
      </c>
    </row>
    <row r="1893" spans="1:4" x14ac:dyDescent="0.25">
      <c r="A1893" s="83">
        <v>1917219</v>
      </c>
      <c r="B1893" s="83" t="s">
        <v>20634</v>
      </c>
      <c r="C1893" s="83" t="s">
        <v>221</v>
      </c>
      <c r="D1893" s="84">
        <v>7.21</v>
      </c>
    </row>
    <row r="1894" spans="1:4" x14ac:dyDescent="0.25">
      <c r="A1894" s="83">
        <v>1917724</v>
      </c>
      <c r="B1894" s="83" t="s">
        <v>20635</v>
      </c>
      <c r="C1894" s="83" t="s">
        <v>221</v>
      </c>
      <c r="D1894" s="84">
        <v>6.34</v>
      </c>
    </row>
    <row r="1895" spans="1:4" x14ac:dyDescent="0.25">
      <c r="A1895" s="83">
        <v>1917274</v>
      </c>
      <c r="B1895" s="83" t="s">
        <v>20636</v>
      </c>
      <c r="C1895" s="83" t="s">
        <v>221</v>
      </c>
      <c r="D1895" s="84">
        <v>5.38</v>
      </c>
    </row>
    <row r="1896" spans="1:4" x14ac:dyDescent="0.25">
      <c r="A1896" s="83">
        <v>1917275</v>
      </c>
      <c r="B1896" s="83" t="s">
        <v>20637</v>
      </c>
      <c r="C1896" s="83" t="s">
        <v>221</v>
      </c>
      <c r="D1896" s="84">
        <v>5.72</v>
      </c>
    </row>
    <row r="1897" spans="1:4" x14ac:dyDescent="0.25">
      <c r="A1897" s="83">
        <v>1917276</v>
      </c>
      <c r="B1897" s="83" t="s">
        <v>20638</v>
      </c>
      <c r="C1897" s="83" t="s">
        <v>221</v>
      </c>
      <c r="D1897" s="84">
        <v>6.21</v>
      </c>
    </row>
    <row r="1898" spans="1:4" x14ac:dyDescent="0.25">
      <c r="A1898" s="83">
        <v>1917277</v>
      </c>
      <c r="B1898" s="83" t="s">
        <v>20639</v>
      </c>
      <c r="C1898" s="83" t="s">
        <v>221</v>
      </c>
      <c r="D1898" s="84">
        <v>6.66</v>
      </c>
    </row>
    <row r="1899" spans="1:4" x14ac:dyDescent="0.25">
      <c r="A1899" s="83">
        <v>1917278</v>
      </c>
      <c r="B1899" s="83" t="s">
        <v>20640</v>
      </c>
      <c r="C1899" s="83" t="s">
        <v>221</v>
      </c>
      <c r="D1899" s="84">
        <v>6.85</v>
      </c>
    </row>
    <row r="1900" spans="1:4" x14ac:dyDescent="0.25">
      <c r="A1900" s="83">
        <v>1917279</v>
      </c>
      <c r="B1900" s="83" t="s">
        <v>20641</v>
      </c>
      <c r="C1900" s="83" t="s">
        <v>221</v>
      </c>
      <c r="D1900" s="84">
        <v>7.29</v>
      </c>
    </row>
    <row r="1901" spans="1:4" x14ac:dyDescent="0.25">
      <c r="A1901" s="83">
        <v>1917280</v>
      </c>
      <c r="B1901" s="83" t="s">
        <v>20642</v>
      </c>
      <c r="C1901" s="83" t="s">
        <v>221</v>
      </c>
      <c r="D1901" s="84">
        <v>7.69</v>
      </c>
    </row>
    <row r="1902" spans="1:4" x14ac:dyDescent="0.25">
      <c r="A1902" s="83">
        <v>1917281</v>
      </c>
      <c r="B1902" s="83" t="s">
        <v>20643</v>
      </c>
      <c r="C1902" s="83" t="s">
        <v>221</v>
      </c>
      <c r="D1902" s="84">
        <v>8.2100000000000009</v>
      </c>
    </row>
    <row r="1903" spans="1:4" x14ac:dyDescent="0.25">
      <c r="A1903" s="83">
        <v>1917282</v>
      </c>
      <c r="B1903" s="83" t="s">
        <v>20644</v>
      </c>
      <c r="C1903" s="83" t="s">
        <v>221</v>
      </c>
      <c r="D1903" s="84">
        <v>8.61</v>
      </c>
    </row>
    <row r="1904" spans="1:4" x14ac:dyDescent="0.25">
      <c r="A1904" s="83">
        <v>1917283</v>
      </c>
      <c r="B1904" s="83" t="s">
        <v>20645</v>
      </c>
      <c r="C1904" s="83" t="s">
        <v>221</v>
      </c>
      <c r="D1904" s="84">
        <v>9.02</v>
      </c>
    </row>
    <row r="1905" spans="1:4" x14ac:dyDescent="0.25">
      <c r="A1905" s="83">
        <v>1917284</v>
      </c>
      <c r="B1905" s="83" t="s">
        <v>20646</v>
      </c>
      <c r="C1905" s="83" t="s">
        <v>221</v>
      </c>
      <c r="D1905" s="84">
        <v>9.4</v>
      </c>
    </row>
    <row r="1906" spans="1:4" x14ac:dyDescent="0.25">
      <c r="A1906" s="83">
        <v>1917285</v>
      </c>
      <c r="B1906" s="83" t="s">
        <v>20647</v>
      </c>
      <c r="C1906" s="83" t="s">
        <v>221</v>
      </c>
      <c r="D1906" s="84">
        <v>9.82</v>
      </c>
    </row>
    <row r="1907" spans="1:4" x14ac:dyDescent="0.25">
      <c r="A1907" s="83">
        <v>1917286</v>
      </c>
      <c r="B1907" s="83" t="s">
        <v>20648</v>
      </c>
      <c r="C1907" s="83" t="s">
        <v>221</v>
      </c>
      <c r="D1907" s="84">
        <v>10.46</v>
      </c>
    </row>
    <row r="1908" spans="1:4" x14ac:dyDescent="0.25">
      <c r="A1908" s="83">
        <v>1917287</v>
      </c>
      <c r="B1908" s="83" t="s">
        <v>20649</v>
      </c>
      <c r="C1908" s="83" t="s">
        <v>221</v>
      </c>
      <c r="D1908" s="84">
        <v>10.92</v>
      </c>
    </row>
    <row r="1909" spans="1:4" x14ac:dyDescent="0.25">
      <c r="A1909" s="83">
        <v>1917288</v>
      </c>
      <c r="B1909" s="83" t="s">
        <v>20650</v>
      </c>
      <c r="C1909" s="83" t="s">
        <v>221</v>
      </c>
      <c r="D1909" s="84">
        <v>11.41</v>
      </c>
    </row>
    <row r="1910" spans="1:4" x14ac:dyDescent="0.25">
      <c r="A1910" s="83">
        <v>1917289</v>
      </c>
      <c r="B1910" s="83" t="s">
        <v>20651</v>
      </c>
      <c r="C1910" s="83" t="s">
        <v>221</v>
      </c>
      <c r="D1910" s="84">
        <v>11.93</v>
      </c>
    </row>
    <row r="1911" spans="1:4" x14ac:dyDescent="0.25">
      <c r="A1911" s="83">
        <v>1917290</v>
      </c>
      <c r="B1911" s="83" t="s">
        <v>20652</v>
      </c>
      <c r="C1911" s="83" t="s">
        <v>221</v>
      </c>
      <c r="D1911" s="84">
        <v>12.47</v>
      </c>
    </row>
    <row r="1912" spans="1:4" x14ac:dyDescent="0.25">
      <c r="A1912" s="83">
        <v>1917291</v>
      </c>
      <c r="B1912" s="83" t="s">
        <v>20653</v>
      </c>
      <c r="C1912" s="83" t="s">
        <v>221</v>
      </c>
      <c r="D1912" s="84">
        <v>13.19</v>
      </c>
    </row>
    <row r="1913" spans="1:4" x14ac:dyDescent="0.25">
      <c r="A1913" s="83">
        <v>1917292</v>
      </c>
      <c r="B1913" s="83" t="s">
        <v>20654</v>
      </c>
      <c r="C1913" s="83" t="s">
        <v>221</v>
      </c>
      <c r="D1913" s="84">
        <v>13.79</v>
      </c>
    </row>
    <row r="1914" spans="1:4" x14ac:dyDescent="0.25">
      <c r="A1914" s="83">
        <v>1917293</v>
      </c>
      <c r="B1914" s="83" t="s">
        <v>20655</v>
      </c>
      <c r="C1914" s="83" t="s">
        <v>221</v>
      </c>
      <c r="D1914" s="84">
        <v>14.42</v>
      </c>
    </row>
    <row r="1915" spans="1:4" x14ac:dyDescent="0.25">
      <c r="A1915" s="83">
        <v>1917294</v>
      </c>
      <c r="B1915" s="83" t="s">
        <v>20656</v>
      </c>
      <c r="C1915" s="83" t="s">
        <v>221</v>
      </c>
      <c r="D1915" s="84">
        <v>15.23</v>
      </c>
    </row>
    <row r="1916" spans="1:4" x14ac:dyDescent="0.25">
      <c r="A1916" s="83">
        <v>1917295</v>
      </c>
      <c r="B1916" s="83" t="s">
        <v>20657</v>
      </c>
      <c r="C1916" s="83" t="s">
        <v>221</v>
      </c>
      <c r="D1916" s="84">
        <v>16.05</v>
      </c>
    </row>
    <row r="1917" spans="1:4" x14ac:dyDescent="0.25">
      <c r="A1917" s="83">
        <v>1917296</v>
      </c>
      <c r="B1917" s="83" t="s">
        <v>20658</v>
      </c>
      <c r="C1917" s="83" t="s">
        <v>221</v>
      </c>
      <c r="D1917" s="84">
        <v>17.13</v>
      </c>
    </row>
    <row r="1918" spans="1:4" x14ac:dyDescent="0.25">
      <c r="A1918" s="83">
        <v>1917297</v>
      </c>
      <c r="B1918" s="83" t="s">
        <v>20659</v>
      </c>
      <c r="C1918" s="83" t="s">
        <v>221</v>
      </c>
      <c r="D1918" s="84">
        <v>18.18</v>
      </c>
    </row>
    <row r="1919" spans="1:4" x14ac:dyDescent="0.25">
      <c r="A1919" s="83">
        <v>1917298</v>
      </c>
      <c r="B1919" s="83" t="s">
        <v>20660</v>
      </c>
      <c r="C1919" s="83" t="s">
        <v>221</v>
      </c>
      <c r="D1919" s="84">
        <v>19.32</v>
      </c>
    </row>
    <row r="1920" spans="1:4" x14ac:dyDescent="0.25">
      <c r="A1920" s="83">
        <v>1917271</v>
      </c>
      <c r="B1920" s="83" t="s">
        <v>20661</v>
      </c>
      <c r="C1920" s="83" t="s">
        <v>221</v>
      </c>
      <c r="D1920" s="84">
        <v>4.55</v>
      </c>
    </row>
    <row r="1921" spans="1:4" x14ac:dyDescent="0.25">
      <c r="A1921" s="83">
        <v>1917299</v>
      </c>
      <c r="B1921" s="83" t="s">
        <v>20662</v>
      </c>
      <c r="C1921" s="83" t="s">
        <v>221</v>
      </c>
      <c r="D1921" s="84">
        <v>20.67</v>
      </c>
    </row>
    <row r="1922" spans="1:4" x14ac:dyDescent="0.25">
      <c r="A1922" s="83">
        <v>1917300</v>
      </c>
      <c r="B1922" s="83" t="s">
        <v>20663</v>
      </c>
      <c r="C1922" s="83" t="s">
        <v>221</v>
      </c>
      <c r="D1922" s="84">
        <v>22.15</v>
      </c>
    </row>
    <row r="1923" spans="1:4" x14ac:dyDescent="0.25">
      <c r="A1923" s="83">
        <v>1917301</v>
      </c>
      <c r="B1923" s="83" t="s">
        <v>20664</v>
      </c>
      <c r="C1923" s="83" t="s">
        <v>221</v>
      </c>
      <c r="D1923" s="84">
        <v>24.04</v>
      </c>
    </row>
    <row r="1924" spans="1:4" x14ac:dyDescent="0.25">
      <c r="A1924" s="83">
        <v>1917302</v>
      </c>
      <c r="B1924" s="83" t="s">
        <v>20665</v>
      </c>
      <c r="C1924" s="83" t="s">
        <v>221</v>
      </c>
      <c r="D1924" s="84">
        <v>25.89</v>
      </c>
    </row>
    <row r="1925" spans="1:4" x14ac:dyDescent="0.25">
      <c r="A1925" s="83">
        <v>1917303</v>
      </c>
      <c r="B1925" s="83" t="s">
        <v>20666</v>
      </c>
      <c r="C1925" s="83" t="s">
        <v>221</v>
      </c>
      <c r="D1925" s="84">
        <v>27.61</v>
      </c>
    </row>
    <row r="1926" spans="1:4" x14ac:dyDescent="0.25">
      <c r="A1926" s="83">
        <v>1917304</v>
      </c>
      <c r="B1926" s="83" t="s">
        <v>20667</v>
      </c>
      <c r="C1926" s="83" t="s">
        <v>221</v>
      </c>
      <c r="D1926" s="84">
        <v>29.3</v>
      </c>
    </row>
    <row r="1927" spans="1:4" x14ac:dyDescent="0.25">
      <c r="A1927" s="83">
        <v>1917305</v>
      </c>
      <c r="B1927" s="83" t="s">
        <v>20668</v>
      </c>
      <c r="C1927" s="83" t="s">
        <v>221</v>
      </c>
      <c r="D1927" s="84">
        <v>31.17</v>
      </c>
    </row>
    <row r="1928" spans="1:4" x14ac:dyDescent="0.25">
      <c r="A1928" s="83">
        <v>1917306</v>
      </c>
      <c r="B1928" s="83" t="s">
        <v>20669</v>
      </c>
      <c r="C1928" s="83" t="s">
        <v>221</v>
      </c>
      <c r="D1928" s="84">
        <v>33.42</v>
      </c>
    </row>
    <row r="1929" spans="1:4" x14ac:dyDescent="0.25">
      <c r="A1929" s="83">
        <v>1917307</v>
      </c>
      <c r="B1929" s="83" t="s">
        <v>20670</v>
      </c>
      <c r="C1929" s="83" t="s">
        <v>221</v>
      </c>
      <c r="D1929" s="84">
        <v>35.11</v>
      </c>
    </row>
    <row r="1930" spans="1:4" x14ac:dyDescent="0.25">
      <c r="A1930" s="83">
        <v>1917272</v>
      </c>
      <c r="B1930" s="83" t="s">
        <v>20671</v>
      </c>
      <c r="C1930" s="83" t="s">
        <v>221</v>
      </c>
      <c r="D1930" s="84">
        <v>4.7699999999999996</v>
      </c>
    </row>
    <row r="1931" spans="1:4" x14ac:dyDescent="0.25">
      <c r="A1931" s="83">
        <v>1917273</v>
      </c>
      <c r="B1931" s="83" t="s">
        <v>20672</v>
      </c>
      <c r="C1931" s="83" t="s">
        <v>221</v>
      </c>
      <c r="D1931" s="84">
        <v>5.01</v>
      </c>
    </row>
    <row r="1932" spans="1:4" x14ac:dyDescent="0.25">
      <c r="A1932" s="83">
        <v>1917729</v>
      </c>
      <c r="B1932" s="83" t="s">
        <v>20673</v>
      </c>
      <c r="C1932" s="83" t="s">
        <v>221</v>
      </c>
      <c r="D1932" s="84">
        <v>4.4800000000000004</v>
      </c>
    </row>
    <row r="1933" spans="1:4" x14ac:dyDescent="0.25">
      <c r="A1933" s="83">
        <v>1917367</v>
      </c>
      <c r="B1933" s="83" t="s">
        <v>20674</v>
      </c>
      <c r="C1933" s="83" t="s">
        <v>221</v>
      </c>
      <c r="D1933" s="84">
        <v>5.0199999999999996</v>
      </c>
    </row>
    <row r="1934" spans="1:4" x14ac:dyDescent="0.25">
      <c r="A1934" s="83">
        <v>1917368</v>
      </c>
      <c r="B1934" s="83" t="s">
        <v>20675</v>
      </c>
      <c r="C1934" s="83" t="s">
        <v>221</v>
      </c>
      <c r="D1934" s="84">
        <v>5.36</v>
      </c>
    </row>
    <row r="1935" spans="1:4" x14ac:dyDescent="0.25">
      <c r="A1935" s="83">
        <v>1917369</v>
      </c>
      <c r="B1935" s="83" t="s">
        <v>20676</v>
      </c>
      <c r="C1935" s="83" t="s">
        <v>221</v>
      </c>
      <c r="D1935" s="84">
        <v>5.83</v>
      </c>
    </row>
    <row r="1936" spans="1:4" x14ac:dyDescent="0.25">
      <c r="A1936" s="83">
        <v>1917370</v>
      </c>
      <c r="B1936" s="83" t="s">
        <v>20677</v>
      </c>
      <c r="C1936" s="83" t="s">
        <v>221</v>
      </c>
      <c r="D1936" s="84">
        <v>6.14</v>
      </c>
    </row>
    <row r="1937" spans="1:4" x14ac:dyDescent="0.25">
      <c r="A1937" s="83">
        <v>1917371</v>
      </c>
      <c r="B1937" s="83" t="s">
        <v>20678</v>
      </c>
      <c r="C1937" s="83" t="s">
        <v>221</v>
      </c>
      <c r="D1937" s="84">
        <v>6.43</v>
      </c>
    </row>
    <row r="1938" spans="1:4" x14ac:dyDescent="0.25">
      <c r="A1938" s="83">
        <v>1917372</v>
      </c>
      <c r="B1938" s="83" t="s">
        <v>20679</v>
      </c>
      <c r="C1938" s="83" t="s">
        <v>221</v>
      </c>
      <c r="D1938" s="84">
        <v>6.72</v>
      </c>
    </row>
    <row r="1939" spans="1:4" x14ac:dyDescent="0.25">
      <c r="A1939" s="83">
        <v>1917373</v>
      </c>
      <c r="B1939" s="83" t="s">
        <v>20680</v>
      </c>
      <c r="C1939" s="83" t="s">
        <v>221</v>
      </c>
      <c r="D1939" s="84">
        <v>6.97</v>
      </c>
    </row>
    <row r="1940" spans="1:4" x14ac:dyDescent="0.25">
      <c r="A1940" s="83">
        <v>1917374</v>
      </c>
      <c r="B1940" s="83" t="s">
        <v>20681</v>
      </c>
      <c r="C1940" s="83" t="s">
        <v>221</v>
      </c>
      <c r="D1940" s="84">
        <v>7.49</v>
      </c>
    </row>
    <row r="1941" spans="1:4" x14ac:dyDescent="0.25">
      <c r="A1941" s="83">
        <v>1917375</v>
      </c>
      <c r="B1941" s="83" t="s">
        <v>20682</v>
      </c>
      <c r="C1941" s="83" t="s">
        <v>221</v>
      </c>
      <c r="D1941" s="84">
        <v>7.76</v>
      </c>
    </row>
    <row r="1942" spans="1:4" x14ac:dyDescent="0.25">
      <c r="A1942" s="83">
        <v>1917376</v>
      </c>
      <c r="B1942" s="83" t="s">
        <v>20683</v>
      </c>
      <c r="C1942" s="83" t="s">
        <v>221</v>
      </c>
      <c r="D1942" s="84">
        <v>8.0399999999999991</v>
      </c>
    </row>
    <row r="1943" spans="1:4" x14ac:dyDescent="0.25">
      <c r="A1943" s="83">
        <v>1917377</v>
      </c>
      <c r="B1943" s="83" t="s">
        <v>20684</v>
      </c>
      <c r="C1943" s="83" t="s">
        <v>221</v>
      </c>
      <c r="D1943" s="84">
        <v>8.32</v>
      </c>
    </row>
    <row r="1944" spans="1:4" x14ac:dyDescent="0.25">
      <c r="A1944" s="83">
        <v>1917378</v>
      </c>
      <c r="B1944" s="83" t="s">
        <v>20685</v>
      </c>
      <c r="C1944" s="83" t="s">
        <v>221</v>
      </c>
      <c r="D1944" s="84">
        <v>8.6</v>
      </c>
    </row>
    <row r="1945" spans="1:4" x14ac:dyDescent="0.25">
      <c r="A1945" s="83">
        <v>1917379</v>
      </c>
      <c r="B1945" s="83" t="s">
        <v>20686</v>
      </c>
      <c r="C1945" s="83" t="s">
        <v>221</v>
      </c>
      <c r="D1945" s="84">
        <v>9.14</v>
      </c>
    </row>
    <row r="1946" spans="1:4" x14ac:dyDescent="0.25">
      <c r="A1946" s="83">
        <v>1917380</v>
      </c>
      <c r="B1946" s="83" t="s">
        <v>20687</v>
      </c>
      <c r="C1946" s="83" t="s">
        <v>221</v>
      </c>
      <c r="D1946" s="84">
        <v>9.49</v>
      </c>
    </row>
    <row r="1947" spans="1:4" x14ac:dyDescent="0.25">
      <c r="A1947" s="83">
        <v>1917381</v>
      </c>
      <c r="B1947" s="83" t="s">
        <v>20688</v>
      </c>
      <c r="C1947" s="83" t="s">
        <v>221</v>
      </c>
      <c r="D1947" s="84">
        <v>9.84</v>
      </c>
    </row>
    <row r="1948" spans="1:4" x14ac:dyDescent="0.25">
      <c r="A1948" s="83">
        <v>1917382</v>
      </c>
      <c r="B1948" s="83" t="s">
        <v>20689</v>
      </c>
      <c r="C1948" s="83" t="s">
        <v>221</v>
      </c>
      <c r="D1948" s="84">
        <v>10.27</v>
      </c>
    </row>
    <row r="1949" spans="1:4" x14ac:dyDescent="0.25">
      <c r="A1949" s="83">
        <v>1917383</v>
      </c>
      <c r="B1949" s="83" t="s">
        <v>20690</v>
      </c>
      <c r="C1949" s="83" t="s">
        <v>221</v>
      </c>
      <c r="D1949" s="84">
        <v>10.65</v>
      </c>
    </row>
    <row r="1950" spans="1:4" x14ac:dyDescent="0.25">
      <c r="A1950" s="83">
        <v>1917384</v>
      </c>
      <c r="B1950" s="83" t="s">
        <v>20691</v>
      </c>
      <c r="C1950" s="83" t="s">
        <v>221</v>
      </c>
      <c r="D1950" s="84">
        <v>11.26</v>
      </c>
    </row>
    <row r="1951" spans="1:4" x14ac:dyDescent="0.25">
      <c r="A1951" s="83">
        <v>1917385</v>
      </c>
      <c r="B1951" s="83" t="s">
        <v>20692</v>
      </c>
      <c r="C1951" s="83" t="s">
        <v>221</v>
      </c>
      <c r="D1951" s="84">
        <v>11.72</v>
      </c>
    </row>
    <row r="1952" spans="1:4" x14ac:dyDescent="0.25">
      <c r="A1952" s="83">
        <v>1917386</v>
      </c>
      <c r="B1952" s="83" t="s">
        <v>20693</v>
      </c>
      <c r="C1952" s="83" t="s">
        <v>221</v>
      </c>
      <c r="D1952" s="84">
        <v>12.21</v>
      </c>
    </row>
    <row r="1953" spans="1:4" x14ac:dyDescent="0.25">
      <c r="A1953" s="83">
        <v>1917387</v>
      </c>
      <c r="B1953" s="83" t="s">
        <v>20694</v>
      </c>
      <c r="C1953" s="83" t="s">
        <v>221</v>
      </c>
      <c r="D1953" s="84">
        <v>12.72</v>
      </c>
    </row>
    <row r="1954" spans="1:4" x14ac:dyDescent="0.25">
      <c r="A1954" s="83">
        <v>1917388</v>
      </c>
      <c r="B1954" s="83" t="s">
        <v>20695</v>
      </c>
      <c r="C1954" s="83" t="s">
        <v>221</v>
      </c>
      <c r="D1954" s="84">
        <v>13.26</v>
      </c>
    </row>
    <row r="1955" spans="1:4" x14ac:dyDescent="0.25">
      <c r="A1955" s="83">
        <v>1917389</v>
      </c>
      <c r="B1955" s="83" t="s">
        <v>20696</v>
      </c>
      <c r="C1955" s="83" t="s">
        <v>221</v>
      </c>
      <c r="D1955" s="84">
        <v>14.03</v>
      </c>
    </row>
    <row r="1956" spans="1:4" x14ac:dyDescent="0.25">
      <c r="A1956" s="83">
        <v>1917390</v>
      </c>
      <c r="B1956" s="83" t="s">
        <v>20697</v>
      </c>
      <c r="C1956" s="83" t="s">
        <v>221</v>
      </c>
      <c r="D1956" s="84">
        <v>14.75</v>
      </c>
    </row>
    <row r="1957" spans="1:4" x14ac:dyDescent="0.25">
      <c r="A1957" s="83">
        <v>1917391</v>
      </c>
      <c r="B1957" s="83" t="s">
        <v>20698</v>
      </c>
      <c r="C1957" s="83" t="s">
        <v>221</v>
      </c>
      <c r="D1957" s="84">
        <v>15.53</v>
      </c>
    </row>
    <row r="1958" spans="1:4" x14ac:dyDescent="0.25">
      <c r="A1958" s="83">
        <v>1917364</v>
      </c>
      <c r="B1958" s="83" t="s">
        <v>20699</v>
      </c>
      <c r="C1958" s="83" t="s">
        <v>221</v>
      </c>
      <c r="D1958" s="84">
        <v>4.0199999999999996</v>
      </c>
    </row>
    <row r="1959" spans="1:4" x14ac:dyDescent="0.25">
      <c r="A1959" s="83">
        <v>1917392</v>
      </c>
      <c r="B1959" s="83" t="s">
        <v>20700</v>
      </c>
      <c r="C1959" s="83" t="s">
        <v>221</v>
      </c>
      <c r="D1959" s="84">
        <v>16.5</v>
      </c>
    </row>
    <row r="1960" spans="1:4" x14ac:dyDescent="0.25">
      <c r="A1960" s="83">
        <v>1917393</v>
      </c>
      <c r="B1960" s="83" t="s">
        <v>20701</v>
      </c>
      <c r="C1960" s="83" t="s">
        <v>221</v>
      </c>
      <c r="D1960" s="84">
        <v>17.52</v>
      </c>
    </row>
    <row r="1961" spans="1:4" x14ac:dyDescent="0.25">
      <c r="A1961" s="83">
        <v>1917394</v>
      </c>
      <c r="B1961" s="83" t="s">
        <v>20702</v>
      </c>
      <c r="C1961" s="83" t="s">
        <v>221</v>
      </c>
      <c r="D1961" s="84">
        <v>18.91</v>
      </c>
    </row>
    <row r="1962" spans="1:4" x14ac:dyDescent="0.25">
      <c r="A1962" s="83">
        <v>1917395</v>
      </c>
      <c r="B1962" s="83" t="s">
        <v>20703</v>
      </c>
      <c r="C1962" s="83" t="s">
        <v>221</v>
      </c>
      <c r="D1962" s="84">
        <v>19.920000000000002</v>
      </c>
    </row>
    <row r="1963" spans="1:4" x14ac:dyDescent="0.25">
      <c r="A1963" s="83">
        <v>1917396</v>
      </c>
      <c r="B1963" s="83" t="s">
        <v>20704</v>
      </c>
      <c r="C1963" s="83" t="s">
        <v>221</v>
      </c>
      <c r="D1963" s="84">
        <v>21.07</v>
      </c>
    </row>
    <row r="1964" spans="1:4" x14ac:dyDescent="0.25">
      <c r="A1964" s="83">
        <v>1917397</v>
      </c>
      <c r="B1964" s="83" t="s">
        <v>20705</v>
      </c>
      <c r="C1964" s="83" t="s">
        <v>221</v>
      </c>
      <c r="D1964" s="84">
        <v>22.38</v>
      </c>
    </row>
    <row r="1965" spans="1:4" x14ac:dyDescent="0.25">
      <c r="A1965" s="83">
        <v>1917398</v>
      </c>
      <c r="B1965" s="83" t="s">
        <v>20706</v>
      </c>
      <c r="C1965" s="83" t="s">
        <v>221</v>
      </c>
      <c r="D1965" s="84">
        <v>23.54</v>
      </c>
    </row>
    <row r="1966" spans="1:4" x14ac:dyDescent="0.25">
      <c r="A1966" s="83">
        <v>1917399</v>
      </c>
      <c r="B1966" s="83" t="s">
        <v>20707</v>
      </c>
      <c r="C1966" s="83" t="s">
        <v>221</v>
      </c>
      <c r="D1966" s="84">
        <v>25.11</v>
      </c>
    </row>
    <row r="1967" spans="1:4" x14ac:dyDescent="0.25">
      <c r="A1967" s="83">
        <v>1917400</v>
      </c>
      <c r="B1967" s="83" t="s">
        <v>20708</v>
      </c>
      <c r="C1967" s="83" t="s">
        <v>221</v>
      </c>
      <c r="D1967" s="84">
        <v>26.58</v>
      </c>
    </row>
    <row r="1968" spans="1:4" x14ac:dyDescent="0.25">
      <c r="A1968" s="83">
        <v>1917401</v>
      </c>
      <c r="B1968" s="83" t="s">
        <v>20709</v>
      </c>
      <c r="C1968" s="83" t="s">
        <v>221</v>
      </c>
      <c r="D1968" s="84">
        <v>27.93</v>
      </c>
    </row>
    <row r="1969" spans="1:4" x14ac:dyDescent="0.25">
      <c r="A1969" s="83">
        <v>1917365</v>
      </c>
      <c r="B1969" s="83" t="s">
        <v>20710</v>
      </c>
      <c r="C1969" s="83" t="s">
        <v>221</v>
      </c>
      <c r="D1969" s="84">
        <v>4.4000000000000004</v>
      </c>
    </row>
    <row r="1970" spans="1:4" x14ac:dyDescent="0.25">
      <c r="A1970" s="83">
        <v>1917402</v>
      </c>
      <c r="B1970" s="83" t="s">
        <v>20711</v>
      </c>
      <c r="C1970" s="83" t="s">
        <v>221</v>
      </c>
      <c r="D1970" s="84">
        <v>29.5</v>
      </c>
    </row>
    <row r="1971" spans="1:4" x14ac:dyDescent="0.25">
      <c r="A1971" s="83">
        <v>1917403</v>
      </c>
      <c r="B1971" s="83" t="s">
        <v>20712</v>
      </c>
      <c r="C1971" s="83" t="s">
        <v>221</v>
      </c>
      <c r="D1971" s="84">
        <v>31.25</v>
      </c>
    </row>
    <row r="1972" spans="1:4" x14ac:dyDescent="0.25">
      <c r="A1972" s="83">
        <v>1917404</v>
      </c>
      <c r="B1972" s="83" t="s">
        <v>20713</v>
      </c>
      <c r="C1972" s="83" t="s">
        <v>221</v>
      </c>
      <c r="D1972" s="84">
        <v>33</v>
      </c>
    </row>
    <row r="1973" spans="1:4" x14ac:dyDescent="0.25">
      <c r="A1973" s="83">
        <v>1917405</v>
      </c>
      <c r="B1973" s="83" t="s">
        <v>20714</v>
      </c>
      <c r="C1973" s="83" t="s">
        <v>221</v>
      </c>
      <c r="D1973" s="84">
        <v>34.72</v>
      </c>
    </row>
    <row r="1974" spans="1:4" x14ac:dyDescent="0.25">
      <c r="A1974" s="83">
        <v>1917406</v>
      </c>
      <c r="B1974" s="83" t="s">
        <v>20715</v>
      </c>
      <c r="C1974" s="83" t="s">
        <v>221</v>
      </c>
      <c r="D1974" s="84">
        <v>36.619999999999997</v>
      </c>
    </row>
    <row r="1975" spans="1:4" x14ac:dyDescent="0.25">
      <c r="A1975" s="83">
        <v>1917407</v>
      </c>
      <c r="B1975" s="83" t="s">
        <v>20716</v>
      </c>
      <c r="C1975" s="83" t="s">
        <v>221</v>
      </c>
      <c r="D1975" s="84">
        <v>38.78</v>
      </c>
    </row>
    <row r="1976" spans="1:4" x14ac:dyDescent="0.25">
      <c r="A1976" s="83">
        <v>1917408</v>
      </c>
      <c r="B1976" s="83" t="s">
        <v>20717</v>
      </c>
      <c r="C1976" s="83" t="s">
        <v>221</v>
      </c>
      <c r="D1976" s="84">
        <v>41.18</v>
      </c>
    </row>
    <row r="1977" spans="1:4" x14ac:dyDescent="0.25">
      <c r="A1977" s="83">
        <v>1917409</v>
      </c>
      <c r="B1977" s="83" t="s">
        <v>20718</v>
      </c>
      <c r="C1977" s="83" t="s">
        <v>221</v>
      </c>
      <c r="D1977" s="84">
        <v>43.05</v>
      </c>
    </row>
    <row r="1978" spans="1:4" x14ac:dyDescent="0.25">
      <c r="A1978" s="83">
        <v>1917410</v>
      </c>
      <c r="B1978" s="83" t="s">
        <v>20719</v>
      </c>
      <c r="C1978" s="83" t="s">
        <v>221</v>
      </c>
      <c r="D1978" s="84">
        <v>44.79</v>
      </c>
    </row>
    <row r="1979" spans="1:4" x14ac:dyDescent="0.25">
      <c r="A1979" s="83">
        <v>1917411</v>
      </c>
      <c r="B1979" s="83" t="s">
        <v>20720</v>
      </c>
      <c r="C1979" s="83" t="s">
        <v>221</v>
      </c>
      <c r="D1979" s="84">
        <v>46.74</v>
      </c>
    </row>
    <row r="1980" spans="1:4" x14ac:dyDescent="0.25">
      <c r="A1980" s="83">
        <v>1917366</v>
      </c>
      <c r="B1980" s="83" t="s">
        <v>20721</v>
      </c>
      <c r="C1980" s="83" t="s">
        <v>221</v>
      </c>
      <c r="D1980" s="84">
        <v>4.6900000000000004</v>
      </c>
    </row>
    <row r="1981" spans="1:4" x14ac:dyDescent="0.25">
      <c r="A1981" s="83">
        <v>1917732</v>
      </c>
      <c r="B1981" s="83" t="s">
        <v>20722</v>
      </c>
      <c r="C1981" s="83" t="s">
        <v>221</v>
      </c>
      <c r="D1981" s="84">
        <v>3.75</v>
      </c>
    </row>
    <row r="1982" spans="1:4" x14ac:dyDescent="0.25">
      <c r="A1982" s="83">
        <v>1917043</v>
      </c>
      <c r="B1982" s="83" t="s">
        <v>20723</v>
      </c>
      <c r="C1982" s="83" t="s">
        <v>221</v>
      </c>
      <c r="D1982" s="84">
        <v>10.88</v>
      </c>
    </row>
    <row r="1983" spans="1:4" x14ac:dyDescent="0.25">
      <c r="A1983" s="83">
        <v>1917044</v>
      </c>
      <c r="B1983" s="83" t="s">
        <v>20724</v>
      </c>
      <c r="C1983" s="83" t="s">
        <v>221</v>
      </c>
      <c r="D1983" s="84">
        <v>11.07</v>
      </c>
    </row>
    <row r="1984" spans="1:4" x14ac:dyDescent="0.25">
      <c r="A1984" s="83">
        <v>1917045</v>
      </c>
      <c r="B1984" s="83" t="s">
        <v>20725</v>
      </c>
      <c r="C1984" s="83" t="s">
        <v>221</v>
      </c>
      <c r="D1984" s="84">
        <v>11.27</v>
      </c>
    </row>
    <row r="1985" spans="1:4" x14ac:dyDescent="0.25">
      <c r="A1985" s="83">
        <v>1917046</v>
      </c>
      <c r="B1985" s="83" t="s">
        <v>20726</v>
      </c>
      <c r="C1985" s="83" t="s">
        <v>221</v>
      </c>
      <c r="D1985" s="84">
        <v>11.47</v>
      </c>
    </row>
    <row r="1986" spans="1:4" x14ac:dyDescent="0.25">
      <c r="A1986" s="83">
        <v>1917047</v>
      </c>
      <c r="B1986" s="83" t="s">
        <v>20727</v>
      </c>
      <c r="C1986" s="83" t="s">
        <v>221</v>
      </c>
      <c r="D1986" s="84">
        <v>11.69</v>
      </c>
    </row>
    <row r="1987" spans="1:4" x14ac:dyDescent="0.25">
      <c r="A1987" s="83">
        <v>1917048</v>
      </c>
      <c r="B1987" s="83" t="s">
        <v>20728</v>
      </c>
      <c r="C1987" s="83" t="s">
        <v>221</v>
      </c>
      <c r="D1987" s="84">
        <v>11.8</v>
      </c>
    </row>
    <row r="1988" spans="1:4" x14ac:dyDescent="0.25">
      <c r="A1988" s="83">
        <v>1901518</v>
      </c>
      <c r="B1988" s="83" t="s">
        <v>20729</v>
      </c>
      <c r="C1988" s="83" t="s">
        <v>221</v>
      </c>
      <c r="D1988" s="84">
        <v>9</v>
      </c>
    </row>
    <row r="1989" spans="1:4" x14ac:dyDescent="0.25">
      <c r="A1989" s="83">
        <v>1901519</v>
      </c>
      <c r="B1989" s="83" t="s">
        <v>20730</v>
      </c>
      <c r="C1989" s="83" t="s">
        <v>221</v>
      </c>
      <c r="D1989" s="84">
        <v>9.07</v>
      </c>
    </row>
    <row r="1990" spans="1:4" x14ac:dyDescent="0.25">
      <c r="A1990" s="83">
        <v>1901520</v>
      </c>
      <c r="B1990" s="83" t="s">
        <v>20731</v>
      </c>
      <c r="C1990" s="83" t="s">
        <v>221</v>
      </c>
      <c r="D1990" s="84">
        <v>9.14</v>
      </c>
    </row>
    <row r="1991" spans="1:4" x14ac:dyDescent="0.25">
      <c r="A1991" s="83">
        <v>1901521</v>
      </c>
      <c r="B1991" s="83" t="s">
        <v>20732</v>
      </c>
      <c r="C1991" s="83" t="s">
        <v>221</v>
      </c>
      <c r="D1991" s="84">
        <v>9.2100000000000009</v>
      </c>
    </row>
    <row r="1992" spans="1:4" x14ac:dyDescent="0.25">
      <c r="A1992" s="83">
        <v>1901522</v>
      </c>
      <c r="B1992" s="83" t="s">
        <v>20733</v>
      </c>
      <c r="C1992" s="83" t="s">
        <v>221</v>
      </c>
      <c r="D1992" s="84">
        <v>9.2899999999999991</v>
      </c>
    </row>
    <row r="1993" spans="1:4" x14ac:dyDescent="0.25">
      <c r="A1993" s="83">
        <v>1901517</v>
      </c>
      <c r="B1993" s="83" t="s">
        <v>20734</v>
      </c>
      <c r="C1993" s="83" t="s">
        <v>221</v>
      </c>
      <c r="D1993" s="84">
        <v>9.33</v>
      </c>
    </row>
    <row r="1994" spans="1:4" x14ac:dyDescent="0.25">
      <c r="A1994" s="83">
        <v>1901523</v>
      </c>
      <c r="B1994" s="83" t="s">
        <v>20735</v>
      </c>
      <c r="C1994" s="83" t="s">
        <v>221</v>
      </c>
      <c r="D1994" s="84">
        <v>12.11</v>
      </c>
    </row>
    <row r="1995" spans="1:4" x14ac:dyDescent="0.25">
      <c r="A1995" s="83">
        <v>1901524</v>
      </c>
      <c r="B1995" s="83" t="s">
        <v>20736</v>
      </c>
      <c r="C1995" s="83" t="s">
        <v>221</v>
      </c>
      <c r="D1995" s="84">
        <v>12.18</v>
      </c>
    </row>
    <row r="1996" spans="1:4" x14ac:dyDescent="0.25">
      <c r="A1996" s="83">
        <v>1901525</v>
      </c>
      <c r="B1996" s="83" t="s">
        <v>20737</v>
      </c>
      <c r="C1996" s="83" t="s">
        <v>221</v>
      </c>
      <c r="D1996" s="84">
        <v>12.24</v>
      </c>
    </row>
    <row r="1997" spans="1:4" x14ac:dyDescent="0.25">
      <c r="A1997" s="83">
        <v>1901526</v>
      </c>
      <c r="B1997" s="83" t="s">
        <v>20738</v>
      </c>
      <c r="C1997" s="83" t="s">
        <v>221</v>
      </c>
      <c r="D1997" s="84">
        <v>12.31</v>
      </c>
    </row>
    <row r="1998" spans="1:4" x14ac:dyDescent="0.25">
      <c r="A1998" s="83">
        <v>1901527</v>
      </c>
      <c r="B1998" s="83" t="s">
        <v>20739</v>
      </c>
      <c r="C1998" s="83" t="s">
        <v>221</v>
      </c>
      <c r="D1998" s="84">
        <v>12.39</v>
      </c>
    </row>
    <row r="1999" spans="1:4" x14ac:dyDescent="0.25">
      <c r="A1999" s="83">
        <v>1901528</v>
      </c>
      <c r="B1999" s="83" t="s">
        <v>20740</v>
      </c>
      <c r="C1999" s="83" t="s">
        <v>221</v>
      </c>
      <c r="D1999" s="84">
        <v>12.43</v>
      </c>
    </row>
    <row r="2000" spans="1:4" x14ac:dyDescent="0.25">
      <c r="A2000" s="83">
        <v>1917079</v>
      </c>
      <c r="B2000" s="83" t="s">
        <v>20741</v>
      </c>
      <c r="C2000" s="83" t="s">
        <v>221</v>
      </c>
      <c r="D2000" s="84">
        <v>13.12</v>
      </c>
    </row>
    <row r="2001" spans="1:4" x14ac:dyDescent="0.25">
      <c r="A2001" s="83">
        <v>1917080</v>
      </c>
      <c r="B2001" s="83" t="s">
        <v>20742</v>
      </c>
      <c r="C2001" s="83" t="s">
        <v>221</v>
      </c>
      <c r="D2001" s="84">
        <v>13.28</v>
      </c>
    </row>
    <row r="2002" spans="1:4" x14ac:dyDescent="0.25">
      <c r="A2002" s="83">
        <v>1917081</v>
      </c>
      <c r="B2002" s="83" t="s">
        <v>20743</v>
      </c>
      <c r="C2002" s="83" t="s">
        <v>221</v>
      </c>
      <c r="D2002" s="84">
        <v>13.45</v>
      </c>
    </row>
    <row r="2003" spans="1:4" x14ac:dyDescent="0.25">
      <c r="A2003" s="83">
        <v>1917082</v>
      </c>
      <c r="B2003" s="83" t="s">
        <v>20744</v>
      </c>
      <c r="C2003" s="83" t="s">
        <v>221</v>
      </c>
      <c r="D2003" s="84">
        <v>13.62</v>
      </c>
    </row>
    <row r="2004" spans="1:4" x14ac:dyDescent="0.25">
      <c r="A2004" s="83">
        <v>1917083</v>
      </c>
      <c r="B2004" s="83" t="s">
        <v>20745</v>
      </c>
      <c r="C2004" s="83" t="s">
        <v>221</v>
      </c>
      <c r="D2004" s="84">
        <v>13.8</v>
      </c>
    </row>
    <row r="2005" spans="1:4" x14ac:dyDescent="0.25">
      <c r="A2005" s="83">
        <v>1917084</v>
      </c>
      <c r="B2005" s="83" t="s">
        <v>20746</v>
      </c>
      <c r="C2005" s="83" t="s">
        <v>221</v>
      </c>
      <c r="D2005" s="84">
        <v>13.9</v>
      </c>
    </row>
    <row r="2006" spans="1:4" x14ac:dyDescent="0.25">
      <c r="A2006" s="83">
        <v>1901529</v>
      </c>
      <c r="B2006" s="83" t="s">
        <v>20747</v>
      </c>
      <c r="C2006" s="83" t="s">
        <v>221</v>
      </c>
      <c r="D2006" s="84">
        <v>15.28</v>
      </c>
    </row>
    <row r="2007" spans="1:4" x14ac:dyDescent="0.25">
      <c r="A2007" s="83">
        <v>1901530</v>
      </c>
      <c r="B2007" s="83" t="s">
        <v>20748</v>
      </c>
      <c r="C2007" s="83" t="s">
        <v>221</v>
      </c>
      <c r="D2007" s="84">
        <v>15.35</v>
      </c>
    </row>
    <row r="2008" spans="1:4" x14ac:dyDescent="0.25">
      <c r="A2008" s="83">
        <v>1901531</v>
      </c>
      <c r="B2008" s="83" t="s">
        <v>20749</v>
      </c>
      <c r="C2008" s="83" t="s">
        <v>221</v>
      </c>
      <c r="D2008" s="84">
        <v>15.41</v>
      </c>
    </row>
    <row r="2009" spans="1:4" x14ac:dyDescent="0.25">
      <c r="A2009" s="83">
        <v>1901532</v>
      </c>
      <c r="B2009" s="83" t="s">
        <v>20750</v>
      </c>
      <c r="C2009" s="83" t="s">
        <v>221</v>
      </c>
      <c r="D2009" s="84">
        <v>15.48</v>
      </c>
    </row>
    <row r="2010" spans="1:4" x14ac:dyDescent="0.25">
      <c r="A2010" s="83">
        <v>1901533</v>
      </c>
      <c r="B2010" s="83" t="s">
        <v>20751</v>
      </c>
      <c r="C2010" s="83" t="s">
        <v>221</v>
      </c>
      <c r="D2010" s="84">
        <v>15.56</v>
      </c>
    </row>
    <row r="2011" spans="1:4" x14ac:dyDescent="0.25">
      <c r="A2011" s="83">
        <v>1901534</v>
      </c>
      <c r="B2011" s="83" t="s">
        <v>20752</v>
      </c>
      <c r="C2011" s="83" t="s">
        <v>221</v>
      </c>
      <c r="D2011" s="84">
        <v>15.59</v>
      </c>
    </row>
    <row r="2012" spans="1:4" x14ac:dyDescent="0.25">
      <c r="A2012" s="83">
        <v>1917115</v>
      </c>
      <c r="B2012" s="83" t="s">
        <v>20753</v>
      </c>
      <c r="C2012" s="83" t="s">
        <v>221</v>
      </c>
      <c r="D2012" s="84">
        <v>12.43</v>
      </c>
    </row>
    <row r="2013" spans="1:4" x14ac:dyDescent="0.25">
      <c r="A2013" s="83">
        <v>1917116</v>
      </c>
      <c r="B2013" s="83" t="s">
        <v>20754</v>
      </c>
      <c r="C2013" s="83" t="s">
        <v>221</v>
      </c>
      <c r="D2013" s="84">
        <v>12.56</v>
      </c>
    </row>
    <row r="2014" spans="1:4" x14ac:dyDescent="0.25">
      <c r="A2014" s="83">
        <v>1917117</v>
      </c>
      <c r="B2014" s="83" t="s">
        <v>20755</v>
      </c>
      <c r="C2014" s="83" t="s">
        <v>221</v>
      </c>
      <c r="D2014" s="84">
        <v>12.7</v>
      </c>
    </row>
    <row r="2015" spans="1:4" x14ac:dyDescent="0.25">
      <c r="A2015" s="83">
        <v>1917118</v>
      </c>
      <c r="B2015" s="83" t="s">
        <v>20756</v>
      </c>
      <c r="C2015" s="83" t="s">
        <v>221</v>
      </c>
      <c r="D2015" s="84">
        <v>12.84</v>
      </c>
    </row>
    <row r="2016" spans="1:4" x14ac:dyDescent="0.25">
      <c r="A2016" s="83">
        <v>1917119</v>
      </c>
      <c r="B2016" s="83" t="s">
        <v>20757</v>
      </c>
      <c r="C2016" s="83" t="s">
        <v>221</v>
      </c>
      <c r="D2016" s="84">
        <v>12.99</v>
      </c>
    </row>
    <row r="2017" spans="1:4" x14ac:dyDescent="0.25">
      <c r="A2017" s="83">
        <v>1917120</v>
      </c>
      <c r="B2017" s="83" t="s">
        <v>20758</v>
      </c>
      <c r="C2017" s="83" t="s">
        <v>221</v>
      </c>
      <c r="D2017" s="84">
        <v>13.07</v>
      </c>
    </row>
    <row r="2018" spans="1:4" x14ac:dyDescent="0.25">
      <c r="A2018" s="83">
        <v>1917151</v>
      </c>
      <c r="B2018" s="83" t="s">
        <v>20759</v>
      </c>
      <c r="C2018" s="83" t="s">
        <v>221</v>
      </c>
      <c r="D2018" s="84">
        <v>10.98</v>
      </c>
    </row>
    <row r="2019" spans="1:4" x14ac:dyDescent="0.25">
      <c r="A2019" s="83">
        <v>1917152</v>
      </c>
      <c r="B2019" s="83" t="s">
        <v>20760</v>
      </c>
      <c r="C2019" s="83" t="s">
        <v>221</v>
      </c>
      <c r="D2019" s="84">
        <v>11.09</v>
      </c>
    </row>
    <row r="2020" spans="1:4" x14ac:dyDescent="0.25">
      <c r="A2020" s="83">
        <v>1917153</v>
      </c>
      <c r="B2020" s="83" t="s">
        <v>20761</v>
      </c>
      <c r="C2020" s="83" t="s">
        <v>221</v>
      </c>
      <c r="D2020" s="84">
        <v>11.2</v>
      </c>
    </row>
    <row r="2021" spans="1:4" x14ac:dyDescent="0.25">
      <c r="A2021" s="83">
        <v>1917154</v>
      </c>
      <c r="B2021" s="83" t="s">
        <v>20762</v>
      </c>
      <c r="C2021" s="83" t="s">
        <v>221</v>
      </c>
      <c r="D2021" s="84">
        <v>11.32</v>
      </c>
    </row>
    <row r="2022" spans="1:4" x14ac:dyDescent="0.25">
      <c r="A2022" s="83">
        <v>1917155</v>
      </c>
      <c r="B2022" s="83" t="s">
        <v>20763</v>
      </c>
      <c r="C2022" s="83" t="s">
        <v>221</v>
      </c>
      <c r="D2022" s="84">
        <v>11.45</v>
      </c>
    </row>
    <row r="2023" spans="1:4" x14ac:dyDescent="0.25">
      <c r="A2023" s="83">
        <v>1917156</v>
      </c>
      <c r="B2023" s="83" t="s">
        <v>20764</v>
      </c>
      <c r="C2023" s="83" t="s">
        <v>221</v>
      </c>
      <c r="D2023" s="84">
        <v>11.52</v>
      </c>
    </row>
    <row r="2024" spans="1:4" x14ac:dyDescent="0.25">
      <c r="A2024" s="83">
        <v>1917187</v>
      </c>
      <c r="B2024" s="83" t="s">
        <v>20765</v>
      </c>
      <c r="C2024" s="83" t="s">
        <v>221</v>
      </c>
      <c r="D2024" s="84">
        <v>10.35</v>
      </c>
    </row>
    <row r="2025" spans="1:4" x14ac:dyDescent="0.25">
      <c r="A2025" s="83">
        <v>1917188</v>
      </c>
      <c r="B2025" s="83" t="s">
        <v>20766</v>
      </c>
      <c r="C2025" s="83" t="s">
        <v>221</v>
      </c>
      <c r="D2025" s="84">
        <v>10.45</v>
      </c>
    </row>
    <row r="2026" spans="1:4" x14ac:dyDescent="0.25">
      <c r="A2026" s="83">
        <v>1917189</v>
      </c>
      <c r="B2026" s="83" t="s">
        <v>20767</v>
      </c>
      <c r="C2026" s="83" t="s">
        <v>221</v>
      </c>
      <c r="D2026" s="84">
        <v>10.56</v>
      </c>
    </row>
    <row r="2027" spans="1:4" x14ac:dyDescent="0.25">
      <c r="A2027" s="83">
        <v>1917190</v>
      </c>
      <c r="B2027" s="83" t="s">
        <v>20768</v>
      </c>
      <c r="C2027" s="83" t="s">
        <v>221</v>
      </c>
      <c r="D2027" s="84">
        <v>10.66</v>
      </c>
    </row>
    <row r="2028" spans="1:4" x14ac:dyDescent="0.25">
      <c r="A2028" s="83">
        <v>1917191</v>
      </c>
      <c r="B2028" s="83" t="s">
        <v>20769</v>
      </c>
      <c r="C2028" s="83" t="s">
        <v>221</v>
      </c>
      <c r="D2028" s="84">
        <v>10.78</v>
      </c>
    </row>
    <row r="2029" spans="1:4" x14ac:dyDescent="0.25">
      <c r="A2029" s="83">
        <v>1917192</v>
      </c>
      <c r="B2029" s="83" t="s">
        <v>20770</v>
      </c>
      <c r="C2029" s="83" t="s">
        <v>221</v>
      </c>
      <c r="D2029" s="84">
        <v>10.84</v>
      </c>
    </row>
    <row r="2030" spans="1:4" x14ac:dyDescent="0.25">
      <c r="A2030" s="83">
        <v>1917007</v>
      </c>
      <c r="B2030" s="83" t="s">
        <v>20771</v>
      </c>
      <c r="C2030" s="83" t="s">
        <v>221</v>
      </c>
      <c r="D2030" s="84">
        <v>13.92</v>
      </c>
    </row>
    <row r="2031" spans="1:4" x14ac:dyDescent="0.25">
      <c r="A2031" s="83">
        <v>1917008</v>
      </c>
      <c r="B2031" s="83" t="s">
        <v>20772</v>
      </c>
      <c r="C2031" s="83" t="s">
        <v>221</v>
      </c>
      <c r="D2031" s="84">
        <v>14.17</v>
      </c>
    </row>
    <row r="2032" spans="1:4" x14ac:dyDescent="0.25">
      <c r="A2032" s="83">
        <v>1917009</v>
      </c>
      <c r="B2032" s="83" t="s">
        <v>20773</v>
      </c>
      <c r="C2032" s="83" t="s">
        <v>221</v>
      </c>
      <c r="D2032" s="84">
        <v>14.43</v>
      </c>
    </row>
    <row r="2033" spans="1:4" x14ac:dyDescent="0.25">
      <c r="A2033" s="83">
        <v>1917010</v>
      </c>
      <c r="B2033" s="83" t="s">
        <v>20774</v>
      </c>
      <c r="C2033" s="83" t="s">
        <v>221</v>
      </c>
      <c r="D2033" s="84">
        <v>14.71</v>
      </c>
    </row>
    <row r="2034" spans="1:4" x14ac:dyDescent="0.25">
      <c r="A2034" s="83">
        <v>1917011</v>
      </c>
      <c r="B2034" s="83" t="s">
        <v>20775</v>
      </c>
      <c r="C2034" s="83" t="s">
        <v>221</v>
      </c>
      <c r="D2034" s="84">
        <v>15</v>
      </c>
    </row>
    <row r="2035" spans="1:4" x14ac:dyDescent="0.25">
      <c r="A2035" s="83">
        <v>1917012</v>
      </c>
      <c r="B2035" s="83" t="s">
        <v>20776</v>
      </c>
      <c r="C2035" s="83" t="s">
        <v>221</v>
      </c>
      <c r="D2035" s="84">
        <v>15.15</v>
      </c>
    </row>
    <row r="2036" spans="1:4" x14ac:dyDescent="0.25">
      <c r="A2036" s="83">
        <v>1917578</v>
      </c>
      <c r="B2036" s="83" t="s">
        <v>20777</v>
      </c>
      <c r="C2036" s="83" t="s">
        <v>221</v>
      </c>
      <c r="D2036" s="84">
        <v>7.16</v>
      </c>
    </row>
    <row r="2037" spans="1:4" x14ac:dyDescent="0.25">
      <c r="A2037" s="83">
        <v>1917579</v>
      </c>
      <c r="B2037" s="83" t="s">
        <v>20778</v>
      </c>
      <c r="C2037" s="83" t="s">
        <v>221</v>
      </c>
      <c r="D2037" s="84">
        <v>7.67</v>
      </c>
    </row>
    <row r="2038" spans="1:4" x14ac:dyDescent="0.25">
      <c r="A2038" s="83">
        <v>1917580</v>
      </c>
      <c r="B2038" s="83" t="s">
        <v>20779</v>
      </c>
      <c r="C2038" s="83" t="s">
        <v>221</v>
      </c>
      <c r="D2038" s="84">
        <v>8.11</v>
      </c>
    </row>
    <row r="2039" spans="1:4" x14ac:dyDescent="0.25">
      <c r="A2039" s="83">
        <v>1917581</v>
      </c>
      <c r="B2039" s="83" t="s">
        <v>20780</v>
      </c>
      <c r="C2039" s="83" t="s">
        <v>221</v>
      </c>
      <c r="D2039" s="84">
        <v>8.6</v>
      </c>
    </row>
    <row r="2040" spans="1:4" x14ac:dyDescent="0.25">
      <c r="A2040" s="83">
        <v>1917582</v>
      </c>
      <c r="B2040" s="83" t="s">
        <v>20781</v>
      </c>
      <c r="C2040" s="83" t="s">
        <v>221</v>
      </c>
      <c r="D2040" s="84">
        <v>9.25</v>
      </c>
    </row>
    <row r="2041" spans="1:4" x14ac:dyDescent="0.25">
      <c r="A2041" s="83">
        <v>1917583</v>
      </c>
      <c r="B2041" s="83" t="s">
        <v>20782</v>
      </c>
      <c r="C2041" s="83" t="s">
        <v>221</v>
      </c>
      <c r="D2041" s="84">
        <v>9.7899999999999991</v>
      </c>
    </row>
    <row r="2042" spans="1:4" x14ac:dyDescent="0.25">
      <c r="A2042" s="83">
        <v>1917584</v>
      </c>
      <c r="B2042" s="83" t="s">
        <v>20783</v>
      </c>
      <c r="C2042" s="83" t="s">
        <v>221</v>
      </c>
      <c r="D2042" s="84">
        <v>10.28</v>
      </c>
    </row>
    <row r="2043" spans="1:4" x14ac:dyDescent="0.25">
      <c r="A2043" s="83">
        <v>1917585</v>
      </c>
      <c r="B2043" s="83" t="s">
        <v>20784</v>
      </c>
      <c r="C2043" s="83" t="s">
        <v>221</v>
      </c>
      <c r="D2043" s="84">
        <v>10.99</v>
      </c>
    </row>
    <row r="2044" spans="1:4" x14ac:dyDescent="0.25">
      <c r="A2044" s="83">
        <v>1917586</v>
      </c>
      <c r="B2044" s="83" t="s">
        <v>20785</v>
      </c>
      <c r="C2044" s="83" t="s">
        <v>221</v>
      </c>
      <c r="D2044" s="84">
        <v>11.94</v>
      </c>
    </row>
    <row r="2045" spans="1:4" x14ac:dyDescent="0.25">
      <c r="A2045" s="83">
        <v>1917587</v>
      </c>
      <c r="B2045" s="83" t="s">
        <v>20786</v>
      </c>
      <c r="C2045" s="83" t="s">
        <v>221</v>
      </c>
      <c r="D2045" s="84">
        <v>12.73</v>
      </c>
    </row>
    <row r="2046" spans="1:4" x14ac:dyDescent="0.25">
      <c r="A2046" s="83">
        <v>1917588</v>
      </c>
      <c r="B2046" s="83" t="s">
        <v>20787</v>
      </c>
      <c r="C2046" s="83" t="s">
        <v>221</v>
      </c>
      <c r="D2046" s="84">
        <v>13.61</v>
      </c>
    </row>
    <row r="2047" spans="1:4" x14ac:dyDescent="0.25">
      <c r="A2047" s="83">
        <v>1917589</v>
      </c>
      <c r="B2047" s="83" t="s">
        <v>20788</v>
      </c>
      <c r="C2047" s="83" t="s">
        <v>221</v>
      </c>
      <c r="D2047" s="84">
        <v>15.32</v>
      </c>
    </row>
    <row r="2048" spans="1:4" x14ac:dyDescent="0.25">
      <c r="A2048" s="83">
        <v>1917590</v>
      </c>
      <c r="B2048" s="83" t="s">
        <v>20789</v>
      </c>
      <c r="C2048" s="83" t="s">
        <v>221</v>
      </c>
      <c r="D2048" s="84">
        <v>17.66</v>
      </c>
    </row>
    <row r="2049" spans="1:4" x14ac:dyDescent="0.25">
      <c r="A2049" s="83">
        <v>1917591</v>
      </c>
      <c r="B2049" s="83" t="s">
        <v>20790</v>
      </c>
      <c r="C2049" s="83" t="s">
        <v>221</v>
      </c>
      <c r="D2049" s="84">
        <v>19.809999999999999</v>
      </c>
    </row>
    <row r="2050" spans="1:4" x14ac:dyDescent="0.25">
      <c r="A2050" s="83">
        <v>1917592</v>
      </c>
      <c r="B2050" s="83" t="s">
        <v>20791</v>
      </c>
      <c r="C2050" s="83" t="s">
        <v>221</v>
      </c>
      <c r="D2050" s="84">
        <v>22.5</v>
      </c>
    </row>
    <row r="2051" spans="1:4" x14ac:dyDescent="0.25">
      <c r="A2051" s="83">
        <v>1917593</v>
      </c>
      <c r="B2051" s="83" t="s">
        <v>20792</v>
      </c>
      <c r="C2051" s="83" t="s">
        <v>221</v>
      </c>
      <c r="D2051" s="84">
        <v>25.29</v>
      </c>
    </row>
    <row r="2052" spans="1:4" x14ac:dyDescent="0.25">
      <c r="A2052" s="83">
        <v>1917594</v>
      </c>
      <c r="B2052" s="83" t="s">
        <v>20793</v>
      </c>
      <c r="C2052" s="83" t="s">
        <v>221</v>
      </c>
      <c r="D2052" s="84">
        <v>28.62</v>
      </c>
    </row>
    <row r="2053" spans="1:4" x14ac:dyDescent="0.25">
      <c r="A2053" s="83">
        <v>1917595</v>
      </c>
      <c r="B2053" s="83" t="s">
        <v>20794</v>
      </c>
      <c r="C2053" s="83" t="s">
        <v>221</v>
      </c>
      <c r="D2053" s="84">
        <v>32.24</v>
      </c>
    </row>
    <row r="2054" spans="1:4" x14ac:dyDescent="0.25">
      <c r="A2054" s="83">
        <v>1917596</v>
      </c>
      <c r="B2054" s="83" t="s">
        <v>20795</v>
      </c>
      <c r="C2054" s="83" t="s">
        <v>221</v>
      </c>
      <c r="D2054" s="84">
        <v>35.520000000000003</v>
      </c>
    </row>
    <row r="2055" spans="1:4" x14ac:dyDescent="0.25">
      <c r="A2055" s="83">
        <v>1917597</v>
      </c>
      <c r="B2055" s="83" t="s">
        <v>20796</v>
      </c>
      <c r="C2055" s="83" t="s">
        <v>221</v>
      </c>
      <c r="D2055" s="84">
        <v>40.020000000000003</v>
      </c>
    </row>
    <row r="2056" spans="1:4" x14ac:dyDescent="0.25">
      <c r="A2056" s="83">
        <v>1917598</v>
      </c>
      <c r="B2056" s="83" t="s">
        <v>20797</v>
      </c>
      <c r="C2056" s="83" t="s">
        <v>221</v>
      </c>
      <c r="D2056" s="84">
        <v>44.09</v>
      </c>
    </row>
    <row r="2057" spans="1:4" x14ac:dyDescent="0.25">
      <c r="A2057" s="83">
        <v>1917599</v>
      </c>
      <c r="B2057" s="83" t="s">
        <v>20798</v>
      </c>
      <c r="C2057" s="83" t="s">
        <v>221</v>
      </c>
      <c r="D2057" s="84">
        <v>48.82</v>
      </c>
    </row>
    <row r="2058" spans="1:4" x14ac:dyDescent="0.25">
      <c r="A2058" s="83">
        <v>1917600</v>
      </c>
      <c r="B2058" s="83" t="s">
        <v>20799</v>
      </c>
      <c r="C2058" s="83" t="s">
        <v>221</v>
      </c>
      <c r="D2058" s="84">
        <v>54.85</v>
      </c>
    </row>
    <row r="2059" spans="1:4" x14ac:dyDescent="0.25">
      <c r="A2059" s="83">
        <v>1917601</v>
      </c>
      <c r="B2059" s="83" t="s">
        <v>20800</v>
      </c>
      <c r="C2059" s="83" t="s">
        <v>221</v>
      </c>
      <c r="D2059" s="84">
        <v>57.56</v>
      </c>
    </row>
    <row r="2060" spans="1:4" x14ac:dyDescent="0.25">
      <c r="A2060" s="83">
        <v>1917575</v>
      </c>
      <c r="B2060" s="83" t="s">
        <v>20801</v>
      </c>
      <c r="C2060" s="83" t="s">
        <v>221</v>
      </c>
      <c r="D2060" s="84">
        <v>5.59</v>
      </c>
    </row>
    <row r="2061" spans="1:4" x14ac:dyDescent="0.25">
      <c r="A2061" s="83">
        <v>1917576</v>
      </c>
      <c r="B2061" s="83" t="s">
        <v>20802</v>
      </c>
      <c r="C2061" s="83" t="s">
        <v>221</v>
      </c>
      <c r="D2061" s="84">
        <v>6.02</v>
      </c>
    </row>
    <row r="2062" spans="1:4" x14ac:dyDescent="0.25">
      <c r="A2062" s="83">
        <v>1917577</v>
      </c>
      <c r="B2062" s="83" t="s">
        <v>20803</v>
      </c>
      <c r="C2062" s="83" t="s">
        <v>221</v>
      </c>
      <c r="D2062" s="84">
        <v>6.51</v>
      </c>
    </row>
    <row r="2063" spans="1:4" x14ac:dyDescent="0.25">
      <c r="A2063" s="83">
        <v>1917739</v>
      </c>
      <c r="B2063" s="83" t="s">
        <v>20804</v>
      </c>
      <c r="C2063" s="83" t="s">
        <v>221</v>
      </c>
      <c r="D2063" s="84">
        <v>5.5</v>
      </c>
    </row>
    <row r="2064" spans="1:4" x14ac:dyDescent="0.25">
      <c r="A2064" s="83">
        <v>1917253</v>
      </c>
      <c r="B2064" s="83" t="s">
        <v>20805</v>
      </c>
      <c r="C2064" s="83" t="s">
        <v>221</v>
      </c>
      <c r="D2064" s="84">
        <v>9.32</v>
      </c>
    </row>
    <row r="2065" spans="1:4" x14ac:dyDescent="0.25">
      <c r="A2065" s="83">
        <v>1917254</v>
      </c>
      <c r="B2065" s="83" t="s">
        <v>20806</v>
      </c>
      <c r="C2065" s="83" t="s">
        <v>221</v>
      </c>
      <c r="D2065" s="84">
        <v>9.9700000000000006</v>
      </c>
    </row>
    <row r="2066" spans="1:4" x14ac:dyDescent="0.25">
      <c r="A2066" s="83">
        <v>1917255</v>
      </c>
      <c r="B2066" s="83" t="s">
        <v>20807</v>
      </c>
      <c r="C2066" s="83" t="s">
        <v>221</v>
      </c>
      <c r="D2066" s="84">
        <v>10.77</v>
      </c>
    </row>
    <row r="2067" spans="1:4" x14ac:dyDescent="0.25">
      <c r="A2067" s="83">
        <v>1917256</v>
      </c>
      <c r="B2067" s="83" t="s">
        <v>20808</v>
      </c>
      <c r="C2067" s="83" t="s">
        <v>221</v>
      </c>
      <c r="D2067" s="84">
        <v>11.62</v>
      </c>
    </row>
    <row r="2068" spans="1:4" x14ac:dyDescent="0.25">
      <c r="A2068" s="83">
        <v>1917257</v>
      </c>
      <c r="B2068" s="83" t="s">
        <v>20809</v>
      </c>
      <c r="C2068" s="83" t="s">
        <v>221</v>
      </c>
      <c r="D2068" s="84">
        <v>12.73</v>
      </c>
    </row>
    <row r="2069" spans="1:4" x14ac:dyDescent="0.25">
      <c r="A2069" s="83">
        <v>1917258</v>
      </c>
      <c r="B2069" s="83" t="s">
        <v>20810</v>
      </c>
      <c r="C2069" s="83" t="s">
        <v>221</v>
      </c>
      <c r="D2069" s="84">
        <v>13.9</v>
      </c>
    </row>
    <row r="2070" spans="1:4" x14ac:dyDescent="0.25">
      <c r="A2070" s="83">
        <v>1917259</v>
      </c>
      <c r="B2070" s="83" t="s">
        <v>20811</v>
      </c>
      <c r="C2070" s="83" t="s">
        <v>221</v>
      </c>
      <c r="D2070" s="84">
        <v>17.309999999999999</v>
      </c>
    </row>
    <row r="2071" spans="1:4" x14ac:dyDescent="0.25">
      <c r="A2071" s="83">
        <v>1917250</v>
      </c>
      <c r="B2071" s="83" t="s">
        <v>20812</v>
      </c>
      <c r="C2071" s="83" t="s">
        <v>221</v>
      </c>
      <c r="D2071" s="84">
        <v>7.09</v>
      </c>
    </row>
    <row r="2072" spans="1:4" x14ac:dyDescent="0.25">
      <c r="A2072" s="83">
        <v>1917251</v>
      </c>
      <c r="B2072" s="83" t="s">
        <v>20813</v>
      </c>
      <c r="C2072" s="83" t="s">
        <v>221</v>
      </c>
      <c r="D2072" s="84">
        <v>7.5</v>
      </c>
    </row>
    <row r="2073" spans="1:4" x14ac:dyDescent="0.25">
      <c r="A2073" s="83">
        <v>1917252</v>
      </c>
      <c r="B2073" s="83" t="s">
        <v>20814</v>
      </c>
      <c r="C2073" s="83" t="s">
        <v>221</v>
      </c>
      <c r="D2073" s="84">
        <v>8.35</v>
      </c>
    </row>
    <row r="2074" spans="1:4" x14ac:dyDescent="0.25">
      <c r="A2074" s="83">
        <v>1917726</v>
      </c>
      <c r="B2074" s="83" t="s">
        <v>20815</v>
      </c>
      <c r="C2074" s="83" t="s">
        <v>221</v>
      </c>
      <c r="D2074" s="84">
        <v>6.94</v>
      </c>
    </row>
    <row r="2075" spans="1:4" x14ac:dyDescent="0.25">
      <c r="A2075" s="83">
        <v>1917335</v>
      </c>
      <c r="B2075" s="83" t="s">
        <v>20816</v>
      </c>
      <c r="C2075" s="83" t="s">
        <v>221</v>
      </c>
      <c r="D2075" s="84">
        <v>6.45</v>
      </c>
    </row>
    <row r="2076" spans="1:4" x14ac:dyDescent="0.25">
      <c r="A2076" s="83">
        <v>1917336</v>
      </c>
      <c r="B2076" s="83" t="s">
        <v>20817</v>
      </c>
      <c r="C2076" s="83" t="s">
        <v>221</v>
      </c>
      <c r="D2076" s="84">
        <v>7.23</v>
      </c>
    </row>
    <row r="2077" spans="1:4" x14ac:dyDescent="0.25">
      <c r="A2077" s="83">
        <v>1917337</v>
      </c>
      <c r="B2077" s="83" t="s">
        <v>20818</v>
      </c>
      <c r="C2077" s="83" t="s">
        <v>221</v>
      </c>
      <c r="D2077" s="84">
        <v>7.9</v>
      </c>
    </row>
    <row r="2078" spans="1:4" x14ac:dyDescent="0.25">
      <c r="A2078" s="83">
        <v>1917338</v>
      </c>
      <c r="B2078" s="83" t="s">
        <v>20819</v>
      </c>
      <c r="C2078" s="83" t="s">
        <v>221</v>
      </c>
      <c r="D2078" s="84">
        <v>8.73</v>
      </c>
    </row>
    <row r="2079" spans="1:4" x14ac:dyDescent="0.25">
      <c r="A2079" s="83">
        <v>1917339</v>
      </c>
      <c r="B2079" s="83" t="s">
        <v>20820</v>
      </c>
      <c r="C2079" s="83" t="s">
        <v>221</v>
      </c>
      <c r="D2079" s="84">
        <v>9.73</v>
      </c>
    </row>
    <row r="2080" spans="1:4" x14ac:dyDescent="0.25">
      <c r="A2080" s="83">
        <v>1917340</v>
      </c>
      <c r="B2080" s="83" t="s">
        <v>20821</v>
      </c>
      <c r="C2080" s="83" t="s">
        <v>221</v>
      </c>
      <c r="D2080" s="84">
        <v>11.3</v>
      </c>
    </row>
    <row r="2081" spans="1:4" x14ac:dyDescent="0.25">
      <c r="A2081" s="83">
        <v>1917341</v>
      </c>
      <c r="B2081" s="83" t="s">
        <v>20822</v>
      </c>
      <c r="C2081" s="83" t="s">
        <v>221</v>
      </c>
      <c r="D2081" s="84">
        <v>14.3</v>
      </c>
    </row>
    <row r="2082" spans="1:4" x14ac:dyDescent="0.25">
      <c r="A2082" s="83">
        <v>1917342</v>
      </c>
      <c r="B2082" s="83" t="s">
        <v>20823</v>
      </c>
      <c r="C2082" s="83" t="s">
        <v>221</v>
      </c>
      <c r="D2082" s="84">
        <v>17.75</v>
      </c>
    </row>
    <row r="2083" spans="1:4" x14ac:dyDescent="0.25">
      <c r="A2083" s="83">
        <v>1917343</v>
      </c>
      <c r="B2083" s="83" t="s">
        <v>20824</v>
      </c>
      <c r="C2083" s="83" t="s">
        <v>221</v>
      </c>
      <c r="D2083" s="84">
        <v>22.13</v>
      </c>
    </row>
    <row r="2084" spans="1:4" x14ac:dyDescent="0.25">
      <c r="A2084" s="83">
        <v>1917344</v>
      </c>
      <c r="B2084" s="83" t="s">
        <v>20825</v>
      </c>
      <c r="C2084" s="83" t="s">
        <v>221</v>
      </c>
      <c r="D2084" s="84">
        <v>26.74</v>
      </c>
    </row>
    <row r="2085" spans="1:4" x14ac:dyDescent="0.25">
      <c r="A2085" s="83">
        <v>1917345</v>
      </c>
      <c r="B2085" s="83" t="s">
        <v>20826</v>
      </c>
      <c r="C2085" s="83" t="s">
        <v>221</v>
      </c>
      <c r="D2085" s="84">
        <v>33.14</v>
      </c>
    </row>
    <row r="2086" spans="1:4" x14ac:dyDescent="0.25">
      <c r="A2086" s="83">
        <v>1917346</v>
      </c>
      <c r="B2086" s="83" t="s">
        <v>20827</v>
      </c>
      <c r="C2086" s="83" t="s">
        <v>221</v>
      </c>
      <c r="D2086" s="84">
        <v>39.479999999999997</v>
      </c>
    </row>
    <row r="2087" spans="1:4" x14ac:dyDescent="0.25">
      <c r="A2087" s="83">
        <v>1917347</v>
      </c>
      <c r="B2087" s="83" t="s">
        <v>20828</v>
      </c>
      <c r="C2087" s="83" t="s">
        <v>221</v>
      </c>
      <c r="D2087" s="84">
        <v>48.73</v>
      </c>
    </row>
    <row r="2088" spans="1:4" x14ac:dyDescent="0.25">
      <c r="A2088" s="83">
        <v>1917332</v>
      </c>
      <c r="B2088" s="83" t="s">
        <v>20829</v>
      </c>
      <c r="C2088" s="83" t="s">
        <v>221</v>
      </c>
      <c r="D2088" s="84">
        <v>5.28</v>
      </c>
    </row>
    <row r="2089" spans="1:4" x14ac:dyDescent="0.25">
      <c r="A2089" s="83">
        <v>1917333</v>
      </c>
      <c r="B2089" s="83" t="s">
        <v>20830</v>
      </c>
      <c r="C2089" s="83" t="s">
        <v>221</v>
      </c>
      <c r="D2089" s="84">
        <v>5.63</v>
      </c>
    </row>
    <row r="2090" spans="1:4" x14ac:dyDescent="0.25">
      <c r="A2090" s="83">
        <v>1917334</v>
      </c>
      <c r="B2090" s="83" t="s">
        <v>20831</v>
      </c>
      <c r="C2090" s="83" t="s">
        <v>221</v>
      </c>
      <c r="D2090" s="84">
        <v>5.97</v>
      </c>
    </row>
    <row r="2091" spans="1:4" x14ac:dyDescent="0.25">
      <c r="A2091" s="83">
        <v>1917331</v>
      </c>
      <c r="B2091" s="83" t="s">
        <v>20832</v>
      </c>
      <c r="C2091" s="83" t="s">
        <v>221</v>
      </c>
      <c r="D2091" s="84">
        <v>4.8</v>
      </c>
    </row>
    <row r="2092" spans="1:4" x14ac:dyDescent="0.25">
      <c r="A2092" s="83">
        <v>1917443</v>
      </c>
      <c r="B2092" s="83" t="s">
        <v>20833</v>
      </c>
      <c r="C2092" s="83" t="s">
        <v>221</v>
      </c>
      <c r="D2092" s="84">
        <v>7.04</v>
      </c>
    </row>
    <row r="2093" spans="1:4" x14ac:dyDescent="0.25">
      <c r="A2093" s="83">
        <v>1917444</v>
      </c>
      <c r="B2093" s="83" t="s">
        <v>20834</v>
      </c>
      <c r="C2093" s="83" t="s">
        <v>221</v>
      </c>
      <c r="D2093" s="84">
        <v>7.63</v>
      </c>
    </row>
    <row r="2094" spans="1:4" x14ac:dyDescent="0.25">
      <c r="A2094" s="83">
        <v>1917445</v>
      </c>
      <c r="B2094" s="83" t="s">
        <v>20835</v>
      </c>
      <c r="C2094" s="83" t="s">
        <v>221</v>
      </c>
      <c r="D2094" s="84">
        <v>8.27</v>
      </c>
    </row>
    <row r="2095" spans="1:4" x14ac:dyDescent="0.25">
      <c r="A2095" s="83">
        <v>1917446</v>
      </c>
      <c r="B2095" s="83" t="s">
        <v>20836</v>
      </c>
      <c r="C2095" s="83" t="s">
        <v>221</v>
      </c>
      <c r="D2095" s="84">
        <v>8.92</v>
      </c>
    </row>
    <row r="2096" spans="1:4" x14ac:dyDescent="0.25">
      <c r="A2096" s="83">
        <v>1917447</v>
      </c>
      <c r="B2096" s="83" t="s">
        <v>20837</v>
      </c>
      <c r="C2096" s="83" t="s">
        <v>221</v>
      </c>
      <c r="D2096" s="84">
        <v>9.83</v>
      </c>
    </row>
    <row r="2097" spans="1:4" x14ac:dyDescent="0.25">
      <c r="A2097" s="83">
        <v>1917448</v>
      </c>
      <c r="B2097" s="83" t="s">
        <v>20838</v>
      </c>
      <c r="C2097" s="83" t="s">
        <v>221</v>
      </c>
      <c r="D2097" s="84">
        <v>10.68</v>
      </c>
    </row>
    <row r="2098" spans="1:4" x14ac:dyDescent="0.25">
      <c r="A2098" s="83">
        <v>1917449</v>
      </c>
      <c r="B2098" s="83" t="s">
        <v>20839</v>
      </c>
      <c r="C2098" s="83" t="s">
        <v>221</v>
      </c>
      <c r="D2098" s="84">
        <v>11.76</v>
      </c>
    </row>
    <row r="2099" spans="1:4" x14ac:dyDescent="0.25">
      <c r="A2099" s="83">
        <v>1917450</v>
      </c>
      <c r="B2099" s="83" t="s">
        <v>20840</v>
      </c>
      <c r="C2099" s="83" t="s">
        <v>221</v>
      </c>
      <c r="D2099" s="84">
        <v>13.08</v>
      </c>
    </row>
    <row r="2100" spans="1:4" x14ac:dyDescent="0.25">
      <c r="A2100" s="83">
        <v>1917451</v>
      </c>
      <c r="B2100" s="83" t="s">
        <v>20841</v>
      </c>
      <c r="C2100" s="83" t="s">
        <v>221</v>
      </c>
      <c r="D2100" s="84">
        <v>15.88</v>
      </c>
    </row>
    <row r="2101" spans="1:4" x14ac:dyDescent="0.25">
      <c r="A2101" s="83">
        <v>1917452</v>
      </c>
      <c r="B2101" s="83" t="s">
        <v>20842</v>
      </c>
      <c r="C2101" s="83" t="s">
        <v>221</v>
      </c>
      <c r="D2101" s="84">
        <v>18.670000000000002</v>
      </c>
    </row>
    <row r="2102" spans="1:4" x14ac:dyDescent="0.25">
      <c r="A2102" s="83">
        <v>1917453</v>
      </c>
      <c r="B2102" s="83" t="s">
        <v>20843</v>
      </c>
      <c r="C2102" s="83" t="s">
        <v>221</v>
      </c>
      <c r="D2102" s="84">
        <v>22.03</v>
      </c>
    </row>
    <row r="2103" spans="1:4" x14ac:dyDescent="0.25">
      <c r="A2103" s="83">
        <v>1917454</v>
      </c>
      <c r="B2103" s="83" t="s">
        <v>20844</v>
      </c>
      <c r="C2103" s="83" t="s">
        <v>221</v>
      </c>
      <c r="D2103" s="84">
        <v>25.71</v>
      </c>
    </row>
    <row r="2104" spans="1:4" x14ac:dyDescent="0.25">
      <c r="A2104" s="83">
        <v>1917455</v>
      </c>
      <c r="B2104" s="83" t="s">
        <v>20845</v>
      </c>
      <c r="C2104" s="83" t="s">
        <v>221</v>
      </c>
      <c r="D2104" s="84">
        <v>30.34</v>
      </c>
    </row>
    <row r="2105" spans="1:4" x14ac:dyDescent="0.25">
      <c r="A2105" s="83">
        <v>1917456</v>
      </c>
      <c r="B2105" s="83" t="s">
        <v>20846</v>
      </c>
      <c r="C2105" s="83" t="s">
        <v>221</v>
      </c>
      <c r="D2105" s="84">
        <v>35.39</v>
      </c>
    </row>
    <row r="2106" spans="1:4" x14ac:dyDescent="0.25">
      <c r="A2106" s="83">
        <v>1917457</v>
      </c>
      <c r="B2106" s="83" t="s">
        <v>20847</v>
      </c>
      <c r="C2106" s="83" t="s">
        <v>221</v>
      </c>
      <c r="D2106" s="84">
        <v>39.9</v>
      </c>
    </row>
    <row r="2107" spans="1:4" x14ac:dyDescent="0.25">
      <c r="A2107" s="83">
        <v>1917458</v>
      </c>
      <c r="B2107" s="83" t="s">
        <v>20848</v>
      </c>
      <c r="C2107" s="83" t="s">
        <v>221</v>
      </c>
      <c r="D2107" s="84">
        <v>45.86</v>
      </c>
    </row>
    <row r="2108" spans="1:4" x14ac:dyDescent="0.25">
      <c r="A2108" s="83">
        <v>1917459</v>
      </c>
      <c r="B2108" s="83" t="s">
        <v>20849</v>
      </c>
      <c r="C2108" s="83" t="s">
        <v>221</v>
      </c>
      <c r="D2108" s="84">
        <v>48.16</v>
      </c>
    </row>
    <row r="2109" spans="1:4" x14ac:dyDescent="0.25">
      <c r="A2109" s="83">
        <v>1917440</v>
      </c>
      <c r="B2109" s="83" t="s">
        <v>20850</v>
      </c>
      <c r="C2109" s="83" t="s">
        <v>221</v>
      </c>
      <c r="D2109" s="84">
        <v>4.95</v>
      </c>
    </row>
    <row r="2110" spans="1:4" x14ac:dyDescent="0.25">
      <c r="A2110" s="83">
        <v>1917441</v>
      </c>
      <c r="B2110" s="83" t="s">
        <v>20851</v>
      </c>
      <c r="C2110" s="83" t="s">
        <v>221</v>
      </c>
      <c r="D2110" s="84">
        <v>5.58</v>
      </c>
    </row>
    <row r="2111" spans="1:4" x14ac:dyDescent="0.25">
      <c r="A2111" s="83">
        <v>1917442</v>
      </c>
      <c r="B2111" s="83" t="s">
        <v>20852</v>
      </c>
      <c r="C2111" s="83" t="s">
        <v>221</v>
      </c>
      <c r="D2111" s="84">
        <v>6.22</v>
      </c>
    </row>
    <row r="2112" spans="1:4" x14ac:dyDescent="0.25">
      <c r="A2112" s="83">
        <v>1917734</v>
      </c>
      <c r="B2112" s="83" t="s">
        <v>20853</v>
      </c>
      <c r="C2112" s="83" t="s">
        <v>221</v>
      </c>
      <c r="D2112" s="84">
        <v>4.58</v>
      </c>
    </row>
    <row r="2113" spans="1:4" x14ac:dyDescent="0.25">
      <c r="A2113" s="83">
        <v>1917055</v>
      </c>
      <c r="B2113" s="83" t="s">
        <v>20854</v>
      </c>
      <c r="C2113" s="83" t="s">
        <v>221</v>
      </c>
      <c r="D2113" s="84">
        <v>9.92</v>
      </c>
    </row>
    <row r="2114" spans="1:4" x14ac:dyDescent="0.25">
      <c r="A2114" s="83">
        <v>1917056</v>
      </c>
      <c r="B2114" s="83" t="s">
        <v>20855</v>
      </c>
      <c r="C2114" s="83" t="s">
        <v>221</v>
      </c>
      <c r="D2114" s="84">
        <v>10.1</v>
      </c>
    </row>
    <row r="2115" spans="1:4" x14ac:dyDescent="0.25">
      <c r="A2115" s="83">
        <v>1917057</v>
      </c>
      <c r="B2115" s="83" t="s">
        <v>20856</v>
      </c>
      <c r="C2115" s="83" t="s">
        <v>221</v>
      </c>
      <c r="D2115" s="84">
        <v>10.29</v>
      </c>
    </row>
    <row r="2116" spans="1:4" x14ac:dyDescent="0.25">
      <c r="A2116" s="83">
        <v>1917058</v>
      </c>
      <c r="B2116" s="83" t="s">
        <v>20857</v>
      </c>
      <c r="C2116" s="83" t="s">
        <v>221</v>
      </c>
      <c r="D2116" s="84">
        <v>10.49</v>
      </c>
    </row>
    <row r="2117" spans="1:4" x14ac:dyDescent="0.25">
      <c r="A2117" s="83">
        <v>1917059</v>
      </c>
      <c r="B2117" s="83" t="s">
        <v>20858</v>
      </c>
      <c r="C2117" s="83" t="s">
        <v>221</v>
      </c>
      <c r="D2117" s="84">
        <v>10.7</v>
      </c>
    </row>
    <row r="2118" spans="1:4" x14ac:dyDescent="0.25">
      <c r="A2118" s="83">
        <v>1917060</v>
      </c>
      <c r="B2118" s="83" t="s">
        <v>20859</v>
      </c>
      <c r="C2118" s="83" t="s">
        <v>221</v>
      </c>
      <c r="D2118" s="84">
        <v>10.81</v>
      </c>
    </row>
    <row r="2119" spans="1:4" x14ac:dyDescent="0.25">
      <c r="A2119" s="83">
        <v>1901536</v>
      </c>
      <c r="B2119" s="83" t="s">
        <v>20860</v>
      </c>
      <c r="C2119" s="83" t="s">
        <v>221</v>
      </c>
      <c r="D2119" s="84">
        <v>8.09</v>
      </c>
    </row>
    <row r="2120" spans="1:4" x14ac:dyDescent="0.25">
      <c r="A2120" s="83">
        <v>1901537</v>
      </c>
      <c r="B2120" s="83" t="s">
        <v>20861</v>
      </c>
      <c r="C2120" s="83" t="s">
        <v>221</v>
      </c>
      <c r="D2120" s="84">
        <v>8.15</v>
      </c>
    </row>
    <row r="2121" spans="1:4" x14ac:dyDescent="0.25">
      <c r="A2121" s="83">
        <v>1901538</v>
      </c>
      <c r="B2121" s="83" t="s">
        <v>20862</v>
      </c>
      <c r="C2121" s="83" t="s">
        <v>221</v>
      </c>
      <c r="D2121" s="84">
        <v>8.2200000000000006</v>
      </c>
    </row>
    <row r="2122" spans="1:4" x14ac:dyDescent="0.25">
      <c r="A2122" s="83">
        <v>1901539</v>
      </c>
      <c r="B2122" s="83" t="s">
        <v>20863</v>
      </c>
      <c r="C2122" s="83" t="s">
        <v>221</v>
      </c>
      <c r="D2122" s="84">
        <v>8.2899999999999991</v>
      </c>
    </row>
    <row r="2123" spans="1:4" x14ac:dyDescent="0.25">
      <c r="A2123" s="83">
        <v>1901540</v>
      </c>
      <c r="B2123" s="83" t="s">
        <v>20864</v>
      </c>
      <c r="C2123" s="83" t="s">
        <v>221</v>
      </c>
      <c r="D2123" s="84">
        <v>8.3699999999999992</v>
      </c>
    </row>
    <row r="2124" spans="1:4" x14ac:dyDescent="0.25">
      <c r="A2124" s="83">
        <v>1901535</v>
      </c>
      <c r="B2124" s="83" t="s">
        <v>20865</v>
      </c>
      <c r="C2124" s="83" t="s">
        <v>221</v>
      </c>
      <c r="D2124" s="84">
        <v>8.41</v>
      </c>
    </row>
    <row r="2125" spans="1:4" x14ac:dyDescent="0.25">
      <c r="A2125" s="83">
        <v>1901542</v>
      </c>
      <c r="B2125" s="83" t="s">
        <v>20866</v>
      </c>
      <c r="C2125" s="83" t="s">
        <v>221</v>
      </c>
      <c r="D2125" s="84">
        <v>10.82</v>
      </c>
    </row>
    <row r="2126" spans="1:4" x14ac:dyDescent="0.25">
      <c r="A2126" s="83">
        <v>1901543</v>
      </c>
      <c r="B2126" s="83" t="s">
        <v>20867</v>
      </c>
      <c r="C2126" s="83" t="s">
        <v>221</v>
      </c>
      <c r="D2126" s="84">
        <v>10.88</v>
      </c>
    </row>
    <row r="2127" spans="1:4" x14ac:dyDescent="0.25">
      <c r="A2127" s="83">
        <v>1901544</v>
      </c>
      <c r="B2127" s="83" t="s">
        <v>20868</v>
      </c>
      <c r="C2127" s="83" t="s">
        <v>221</v>
      </c>
      <c r="D2127" s="84">
        <v>10.95</v>
      </c>
    </row>
    <row r="2128" spans="1:4" x14ac:dyDescent="0.25">
      <c r="A2128" s="83">
        <v>1901545</v>
      </c>
      <c r="B2128" s="83" t="s">
        <v>20869</v>
      </c>
      <c r="C2128" s="83" t="s">
        <v>221</v>
      </c>
      <c r="D2128" s="84">
        <v>11.02</v>
      </c>
    </row>
    <row r="2129" spans="1:4" x14ac:dyDescent="0.25">
      <c r="A2129" s="83">
        <v>1901546</v>
      </c>
      <c r="B2129" s="83" t="s">
        <v>20870</v>
      </c>
      <c r="C2129" s="83" t="s">
        <v>221</v>
      </c>
      <c r="D2129" s="84">
        <v>11.09</v>
      </c>
    </row>
    <row r="2130" spans="1:4" x14ac:dyDescent="0.25">
      <c r="A2130" s="83">
        <v>1901541</v>
      </c>
      <c r="B2130" s="83" t="s">
        <v>20871</v>
      </c>
      <c r="C2130" s="83" t="s">
        <v>221</v>
      </c>
      <c r="D2130" s="84">
        <v>11.13</v>
      </c>
    </row>
    <row r="2131" spans="1:4" x14ac:dyDescent="0.25">
      <c r="A2131" s="83">
        <v>1917091</v>
      </c>
      <c r="B2131" s="83" t="s">
        <v>20872</v>
      </c>
      <c r="C2131" s="83" t="s">
        <v>221</v>
      </c>
      <c r="D2131" s="84">
        <v>11.86</v>
      </c>
    </row>
    <row r="2132" spans="1:4" x14ac:dyDescent="0.25">
      <c r="A2132" s="83">
        <v>1917092</v>
      </c>
      <c r="B2132" s="83" t="s">
        <v>20873</v>
      </c>
      <c r="C2132" s="83" t="s">
        <v>221</v>
      </c>
      <c r="D2132" s="84">
        <v>12.02</v>
      </c>
    </row>
    <row r="2133" spans="1:4" x14ac:dyDescent="0.25">
      <c r="A2133" s="83">
        <v>1917093</v>
      </c>
      <c r="B2133" s="83" t="s">
        <v>20874</v>
      </c>
      <c r="C2133" s="83" t="s">
        <v>221</v>
      </c>
      <c r="D2133" s="84">
        <v>12.18</v>
      </c>
    </row>
    <row r="2134" spans="1:4" x14ac:dyDescent="0.25">
      <c r="A2134" s="83">
        <v>1917094</v>
      </c>
      <c r="B2134" s="83" t="s">
        <v>20875</v>
      </c>
      <c r="C2134" s="83" t="s">
        <v>221</v>
      </c>
      <c r="D2134" s="84">
        <v>12.34</v>
      </c>
    </row>
    <row r="2135" spans="1:4" x14ac:dyDescent="0.25">
      <c r="A2135" s="83">
        <v>1917095</v>
      </c>
      <c r="B2135" s="83" t="s">
        <v>20876</v>
      </c>
      <c r="C2135" s="83" t="s">
        <v>221</v>
      </c>
      <c r="D2135" s="84">
        <v>12.52</v>
      </c>
    </row>
    <row r="2136" spans="1:4" x14ac:dyDescent="0.25">
      <c r="A2136" s="83">
        <v>1917096</v>
      </c>
      <c r="B2136" s="83" t="s">
        <v>20877</v>
      </c>
      <c r="C2136" s="83" t="s">
        <v>221</v>
      </c>
      <c r="D2136" s="84">
        <v>12.62</v>
      </c>
    </row>
    <row r="2137" spans="1:4" x14ac:dyDescent="0.25">
      <c r="A2137" s="83">
        <v>1901548</v>
      </c>
      <c r="B2137" s="83" t="s">
        <v>20878</v>
      </c>
      <c r="C2137" s="83" t="s">
        <v>221</v>
      </c>
      <c r="D2137" s="84">
        <v>13.6</v>
      </c>
    </row>
    <row r="2138" spans="1:4" x14ac:dyDescent="0.25">
      <c r="A2138" s="83">
        <v>1901549</v>
      </c>
      <c r="B2138" s="83" t="s">
        <v>20879</v>
      </c>
      <c r="C2138" s="83" t="s">
        <v>221</v>
      </c>
      <c r="D2138" s="84">
        <v>13.67</v>
      </c>
    </row>
    <row r="2139" spans="1:4" x14ac:dyDescent="0.25">
      <c r="A2139" s="83">
        <v>1901550</v>
      </c>
      <c r="B2139" s="83" t="s">
        <v>20880</v>
      </c>
      <c r="C2139" s="83" t="s">
        <v>221</v>
      </c>
      <c r="D2139" s="84">
        <v>13.73</v>
      </c>
    </row>
    <row r="2140" spans="1:4" x14ac:dyDescent="0.25">
      <c r="A2140" s="83">
        <v>1901551</v>
      </c>
      <c r="B2140" s="83" t="s">
        <v>20881</v>
      </c>
      <c r="C2140" s="83" t="s">
        <v>221</v>
      </c>
      <c r="D2140" s="84">
        <v>13.8</v>
      </c>
    </row>
    <row r="2141" spans="1:4" x14ac:dyDescent="0.25">
      <c r="A2141" s="83">
        <v>1901552</v>
      </c>
      <c r="B2141" s="83" t="s">
        <v>20882</v>
      </c>
      <c r="C2141" s="83" t="s">
        <v>221</v>
      </c>
      <c r="D2141" s="84">
        <v>13.87</v>
      </c>
    </row>
    <row r="2142" spans="1:4" x14ac:dyDescent="0.25">
      <c r="A2142" s="83">
        <v>1901547</v>
      </c>
      <c r="B2142" s="83" t="s">
        <v>20883</v>
      </c>
      <c r="C2142" s="83" t="s">
        <v>221</v>
      </c>
      <c r="D2142" s="84">
        <v>13.91</v>
      </c>
    </row>
    <row r="2143" spans="1:4" x14ac:dyDescent="0.25">
      <c r="A2143" s="83">
        <v>1917127</v>
      </c>
      <c r="B2143" s="83" t="s">
        <v>20884</v>
      </c>
      <c r="C2143" s="83" t="s">
        <v>221</v>
      </c>
      <c r="D2143" s="84">
        <v>11.21</v>
      </c>
    </row>
    <row r="2144" spans="1:4" x14ac:dyDescent="0.25">
      <c r="A2144" s="83">
        <v>1917128</v>
      </c>
      <c r="B2144" s="83" t="s">
        <v>20885</v>
      </c>
      <c r="C2144" s="83" t="s">
        <v>221</v>
      </c>
      <c r="D2144" s="84">
        <v>11.34</v>
      </c>
    </row>
    <row r="2145" spans="1:4" x14ac:dyDescent="0.25">
      <c r="A2145" s="83">
        <v>1917129</v>
      </c>
      <c r="B2145" s="83" t="s">
        <v>20886</v>
      </c>
      <c r="C2145" s="83" t="s">
        <v>221</v>
      </c>
      <c r="D2145" s="84">
        <v>11.47</v>
      </c>
    </row>
    <row r="2146" spans="1:4" x14ac:dyDescent="0.25">
      <c r="A2146" s="83">
        <v>1917130</v>
      </c>
      <c r="B2146" s="83" t="s">
        <v>20887</v>
      </c>
      <c r="C2146" s="83" t="s">
        <v>221</v>
      </c>
      <c r="D2146" s="84">
        <v>11.61</v>
      </c>
    </row>
    <row r="2147" spans="1:4" x14ac:dyDescent="0.25">
      <c r="A2147" s="83">
        <v>1917131</v>
      </c>
      <c r="B2147" s="83" t="s">
        <v>20888</v>
      </c>
      <c r="C2147" s="83" t="s">
        <v>221</v>
      </c>
      <c r="D2147" s="84">
        <v>11.76</v>
      </c>
    </row>
    <row r="2148" spans="1:4" x14ac:dyDescent="0.25">
      <c r="A2148" s="83">
        <v>1917132</v>
      </c>
      <c r="B2148" s="83" t="s">
        <v>20889</v>
      </c>
      <c r="C2148" s="83" t="s">
        <v>221</v>
      </c>
      <c r="D2148" s="84">
        <v>11.83</v>
      </c>
    </row>
    <row r="2149" spans="1:4" x14ac:dyDescent="0.25">
      <c r="A2149" s="83">
        <v>1917163</v>
      </c>
      <c r="B2149" s="83" t="s">
        <v>20890</v>
      </c>
      <c r="C2149" s="83" t="s">
        <v>221</v>
      </c>
      <c r="D2149" s="84">
        <v>9.89</v>
      </c>
    </row>
    <row r="2150" spans="1:4" x14ac:dyDescent="0.25">
      <c r="A2150" s="83">
        <v>1917164</v>
      </c>
      <c r="B2150" s="83" t="s">
        <v>20891</v>
      </c>
      <c r="C2150" s="83" t="s">
        <v>221</v>
      </c>
      <c r="D2150" s="84">
        <v>10</v>
      </c>
    </row>
    <row r="2151" spans="1:4" x14ac:dyDescent="0.25">
      <c r="A2151" s="83">
        <v>1917165</v>
      </c>
      <c r="B2151" s="83" t="s">
        <v>20892</v>
      </c>
      <c r="C2151" s="83" t="s">
        <v>221</v>
      </c>
      <c r="D2151" s="84">
        <v>10.11</v>
      </c>
    </row>
    <row r="2152" spans="1:4" x14ac:dyDescent="0.25">
      <c r="A2152" s="83">
        <v>1917166</v>
      </c>
      <c r="B2152" s="83" t="s">
        <v>20893</v>
      </c>
      <c r="C2152" s="83" t="s">
        <v>221</v>
      </c>
      <c r="D2152" s="84">
        <v>10.23</v>
      </c>
    </row>
    <row r="2153" spans="1:4" x14ac:dyDescent="0.25">
      <c r="A2153" s="83">
        <v>1917167</v>
      </c>
      <c r="B2153" s="83" t="s">
        <v>20894</v>
      </c>
      <c r="C2153" s="83" t="s">
        <v>221</v>
      </c>
      <c r="D2153" s="84">
        <v>10.35</v>
      </c>
    </row>
    <row r="2154" spans="1:4" x14ac:dyDescent="0.25">
      <c r="A2154" s="83">
        <v>1917168</v>
      </c>
      <c r="B2154" s="83" t="s">
        <v>20895</v>
      </c>
      <c r="C2154" s="83" t="s">
        <v>221</v>
      </c>
      <c r="D2154" s="84">
        <v>10.42</v>
      </c>
    </row>
    <row r="2155" spans="1:4" x14ac:dyDescent="0.25">
      <c r="A2155" s="83">
        <v>1917199</v>
      </c>
      <c r="B2155" s="83" t="s">
        <v>20896</v>
      </c>
      <c r="C2155" s="83" t="s">
        <v>221</v>
      </c>
      <c r="D2155" s="84">
        <v>9.33</v>
      </c>
    </row>
    <row r="2156" spans="1:4" x14ac:dyDescent="0.25">
      <c r="A2156" s="83">
        <v>1917200</v>
      </c>
      <c r="B2156" s="83" t="s">
        <v>20897</v>
      </c>
      <c r="C2156" s="83" t="s">
        <v>221</v>
      </c>
      <c r="D2156" s="84">
        <v>9.43</v>
      </c>
    </row>
    <row r="2157" spans="1:4" x14ac:dyDescent="0.25">
      <c r="A2157" s="83">
        <v>1917201</v>
      </c>
      <c r="B2157" s="83" t="s">
        <v>20898</v>
      </c>
      <c r="C2157" s="83" t="s">
        <v>221</v>
      </c>
      <c r="D2157" s="84">
        <v>9.5299999999999994</v>
      </c>
    </row>
    <row r="2158" spans="1:4" x14ac:dyDescent="0.25">
      <c r="A2158" s="83">
        <v>1917202</v>
      </c>
      <c r="B2158" s="83" t="s">
        <v>20899</v>
      </c>
      <c r="C2158" s="83" t="s">
        <v>221</v>
      </c>
      <c r="D2158" s="84">
        <v>9.6300000000000008</v>
      </c>
    </row>
    <row r="2159" spans="1:4" x14ac:dyDescent="0.25">
      <c r="A2159" s="83">
        <v>1917203</v>
      </c>
      <c r="B2159" s="83" t="s">
        <v>20900</v>
      </c>
      <c r="C2159" s="83" t="s">
        <v>221</v>
      </c>
      <c r="D2159" s="84">
        <v>9.74</v>
      </c>
    </row>
    <row r="2160" spans="1:4" x14ac:dyDescent="0.25">
      <c r="A2160" s="83">
        <v>1917204</v>
      </c>
      <c r="B2160" s="83" t="s">
        <v>20901</v>
      </c>
      <c r="C2160" s="83" t="s">
        <v>221</v>
      </c>
      <c r="D2160" s="84">
        <v>9.8000000000000007</v>
      </c>
    </row>
    <row r="2161" spans="1:4" x14ac:dyDescent="0.25">
      <c r="A2161" s="83">
        <v>1917019</v>
      </c>
      <c r="B2161" s="83" t="s">
        <v>20902</v>
      </c>
      <c r="C2161" s="83" t="s">
        <v>221</v>
      </c>
      <c r="D2161" s="84">
        <v>12.66</v>
      </c>
    </row>
    <row r="2162" spans="1:4" x14ac:dyDescent="0.25">
      <c r="A2162" s="83">
        <v>1917020</v>
      </c>
      <c r="B2162" s="83" t="s">
        <v>20903</v>
      </c>
      <c r="C2162" s="83" t="s">
        <v>221</v>
      </c>
      <c r="D2162" s="84">
        <v>12.91</v>
      </c>
    </row>
    <row r="2163" spans="1:4" x14ac:dyDescent="0.25">
      <c r="A2163" s="83">
        <v>1917021</v>
      </c>
      <c r="B2163" s="83" t="s">
        <v>20904</v>
      </c>
      <c r="C2163" s="83" t="s">
        <v>221</v>
      </c>
      <c r="D2163" s="84">
        <v>13.16</v>
      </c>
    </row>
    <row r="2164" spans="1:4" x14ac:dyDescent="0.25">
      <c r="A2164" s="83">
        <v>1917022</v>
      </c>
      <c r="B2164" s="83" t="s">
        <v>20905</v>
      </c>
      <c r="C2164" s="83" t="s">
        <v>221</v>
      </c>
      <c r="D2164" s="84">
        <v>13.43</v>
      </c>
    </row>
    <row r="2165" spans="1:4" x14ac:dyDescent="0.25">
      <c r="A2165" s="83">
        <v>1917023</v>
      </c>
      <c r="B2165" s="83" t="s">
        <v>20906</v>
      </c>
      <c r="C2165" s="83" t="s">
        <v>221</v>
      </c>
      <c r="D2165" s="84">
        <v>13.71</v>
      </c>
    </row>
    <row r="2166" spans="1:4" x14ac:dyDescent="0.25">
      <c r="A2166" s="83">
        <v>1917024</v>
      </c>
      <c r="B2166" s="83" t="s">
        <v>20907</v>
      </c>
      <c r="C2166" s="83" t="s">
        <v>221</v>
      </c>
      <c r="D2166" s="84">
        <v>13.86</v>
      </c>
    </row>
    <row r="2167" spans="1:4" x14ac:dyDescent="0.25">
      <c r="A2167" s="83">
        <v>1917541</v>
      </c>
      <c r="B2167" s="83" t="s">
        <v>20908</v>
      </c>
      <c r="C2167" s="83" t="s">
        <v>221</v>
      </c>
      <c r="D2167" s="84">
        <v>6.14</v>
      </c>
    </row>
    <row r="2168" spans="1:4" x14ac:dyDescent="0.25">
      <c r="A2168" s="83">
        <v>1917542</v>
      </c>
      <c r="B2168" s="83" t="s">
        <v>20909</v>
      </c>
      <c r="C2168" s="83" t="s">
        <v>221</v>
      </c>
      <c r="D2168" s="84">
        <v>6.76</v>
      </c>
    </row>
    <row r="2169" spans="1:4" x14ac:dyDescent="0.25">
      <c r="A2169" s="83">
        <v>1917543</v>
      </c>
      <c r="B2169" s="83" t="s">
        <v>20910</v>
      </c>
      <c r="C2169" s="83" t="s">
        <v>221</v>
      </c>
      <c r="D2169" s="84">
        <v>7.12</v>
      </c>
    </row>
    <row r="2170" spans="1:4" x14ac:dyDescent="0.25">
      <c r="A2170" s="83">
        <v>1917544</v>
      </c>
      <c r="B2170" s="83" t="s">
        <v>20911</v>
      </c>
      <c r="C2170" s="83" t="s">
        <v>221</v>
      </c>
      <c r="D2170" s="84">
        <v>7.48</v>
      </c>
    </row>
    <row r="2171" spans="1:4" x14ac:dyDescent="0.25">
      <c r="A2171" s="83">
        <v>1917545</v>
      </c>
      <c r="B2171" s="83" t="s">
        <v>20912</v>
      </c>
      <c r="C2171" s="83" t="s">
        <v>221</v>
      </c>
      <c r="D2171" s="84">
        <v>7.92</v>
      </c>
    </row>
    <row r="2172" spans="1:4" x14ac:dyDescent="0.25">
      <c r="A2172" s="83">
        <v>1917546</v>
      </c>
      <c r="B2172" s="83" t="s">
        <v>20913</v>
      </c>
      <c r="C2172" s="83" t="s">
        <v>221</v>
      </c>
      <c r="D2172" s="84">
        <v>8.31</v>
      </c>
    </row>
    <row r="2173" spans="1:4" x14ac:dyDescent="0.25">
      <c r="A2173" s="83">
        <v>1917547</v>
      </c>
      <c r="B2173" s="83" t="s">
        <v>20914</v>
      </c>
      <c r="C2173" s="83" t="s">
        <v>221</v>
      </c>
      <c r="D2173" s="84">
        <v>8.9700000000000006</v>
      </c>
    </row>
    <row r="2174" spans="1:4" x14ac:dyDescent="0.25">
      <c r="A2174" s="83">
        <v>1917548</v>
      </c>
      <c r="B2174" s="83" t="s">
        <v>20915</v>
      </c>
      <c r="C2174" s="83" t="s">
        <v>221</v>
      </c>
      <c r="D2174" s="84">
        <v>9.43</v>
      </c>
    </row>
    <row r="2175" spans="1:4" x14ac:dyDescent="0.25">
      <c r="A2175" s="83">
        <v>1917549</v>
      </c>
      <c r="B2175" s="83" t="s">
        <v>20916</v>
      </c>
      <c r="C2175" s="83" t="s">
        <v>221</v>
      </c>
      <c r="D2175" s="84">
        <v>9.94</v>
      </c>
    </row>
    <row r="2176" spans="1:4" x14ac:dyDescent="0.25">
      <c r="A2176" s="83">
        <v>1917550</v>
      </c>
      <c r="B2176" s="83" t="s">
        <v>20917</v>
      </c>
      <c r="C2176" s="83" t="s">
        <v>221</v>
      </c>
      <c r="D2176" s="84">
        <v>10.46</v>
      </c>
    </row>
    <row r="2177" spans="1:4" x14ac:dyDescent="0.25">
      <c r="A2177" s="83">
        <v>1917551</v>
      </c>
      <c r="B2177" s="83" t="s">
        <v>20918</v>
      </c>
      <c r="C2177" s="83" t="s">
        <v>221</v>
      </c>
      <c r="D2177" s="84">
        <v>11.21</v>
      </c>
    </row>
    <row r="2178" spans="1:4" x14ac:dyDescent="0.25">
      <c r="A2178" s="83">
        <v>1917552</v>
      </c>
      <c r="B2178" s="83" t="s">
        <v>20919</v>
      </c>
      <c r="C2178" s="83" t="s">
        <v>221</v>
      </c>
      <c r="D2178" s="84">
        <v>11.78</v>
      </c>
    </row>
    <row r="2179" spans="1:4" x14ac:dyDescent="0.25">
      <c r="A2179" s="83">
        <v>1917553</v>
      </c>
      <c r="B2179" s="83" t="s">
        <v>20920</v>
      </c>
      <c r="C2179" s="83" t="s">
        <v>221</v>
      </c>
      <c r="D2179" s="84">
        <v>11.85</v>
      </c>
    </row>
    <row r="2180" spans="1:4" x14ac:dyDescent="0.25">
      <c r="A2180" s="83">
        <v>1917554</v>
      </c>
      <c r="B2180" s="83" t="s">
        <v>20921</v>
      </c>
      <c r="C2180" s="83" t="s">
        <v>221</v>
      </c>
      <c r="D2180" s="84">
        <v>12.87</v>
      </c>
    </row>
    <row r="2181" spans="1:4" x14ac:dyDescent="0.25">
      <c r="A2181" s="83">
        <v>1917555</v>
      </c>
      <c r="B2181" s="83" t="s">
        <v>20922</v>
      </c>
      <c r="C2181" s="83" t="s">
        <v>221</v>
      </c>
      <c r="D2181" s="84">
        <v>13.47</v>
      </c>
    </row>
    <row r="2182" spans="1:4" x14ac:dyDescent="0.25">
      <c r="A2182" s="83">
        <v>1917556</v>
      </c>
      <c r="B2182" s="83" t="s">
        <v>20923</v>
      </c>
      <c r="C2182" s="83" t="s">
        <v>221</v>
      </c>
      <c r="D2182" s="84">
        <v>14.37</v>
      </c>
    </row>
    <row r="2183" spans="1:4" x14ac:dyDescent="0.25">
      <c r="A2183" s="83">
        <v>1917557</v>
      </c>
      <c r="B2183" s="83" t="s">
        <v>20924</v>
      </c>
      <c r="C2183" s="83" t="s">
        <v>221</v>
      </c>
      <c r="D2183" s="84">
        <v>15.03</v>
      </c>
    </row>
    <row r="2184" spans="1:4" x14ac:dyDescent="0.25">
      <c r="A2184" s="83">
        <v>1917558</v>
      </c>
      <c r="B2184" s="83" t="s">
        <v>20925</v>
      </c>
      <c r="C2184" s="83" t="s">
        <v>221</v>
      </c>
      <c r="D2184" s="84">
        <v>15.98</v>
      </c>
    </row>
    <row r="2185" spans="1:4" x14ac:dyDescent="0.25">
      <c r="A2185" s="83">
        <v>1917559</v>
      </c>
      <c r="B2185" s="83" t="s">
        <v>20926</v>
      </c>
      <c r="C2185" s="83" t="s">
        <v>221</v>
      </c>
      <c r="D2185" s="84">
        <v>17.559999999999999</v>
      </c>
    </row>
    <row r="2186" spans="1:4" x14ac:dyDescent="0.25">
      <c r="A2186" s="83">
        <v>1917560</v>
      </c>
      <c r="B2186" s="83" t="s">
        <v>20927</v>
      </c>
      <c r="C2186" s="83" t="s">
        <v>221</v>
      </c>
      <c r="D2186" s="84">
        <v>19.489999999999998</v>
      </c>
    </row>
    <row r="2187" spans="1:4" x14ac:dyDescent="0.25">
      <c r="A2187" s="83">
        <v>1917561</v>
      </c>
      <c r="B2187" s="83" t="s">
        <v>20928</v>
      </c>
      <c r="C2187" s="83" t="s">
        <v>221</v>
      </c>
      <c r="D2187" s="84">
        <v>21.45</v>
      </c>
    </row>
    <row r="2188" spans="1:4" x14ac:dyDescent="0.25">
      <c r="A2188" s="83">
        <v>1917562</v>
      </c>
      <c r="B2188" s="83" t="s">
        <v>20929</v>
      </c>
      <c r="C2188" s="83" t="s">
        <v>221</v>
      </c>
      <c r="D2188" s="84">
        <v>23.68</v>
      </c>
    </row>
    <row r="2189" spans="1:4" x14ac:dyDescent="0.25">
      <c r="A2189" s="83">
        <v>1917563</v>
      </c>
      <c r="B2189" s="83" t="s">
        <v>20930</v>
      </c>
      <c r="C2189" s="83" t="s">
        <v>221</v>
      </c>
      <c r="D2189" s="84">
        <v>25.71</v>
      </c>
    </row>
    <row r="2190" spans="1:4" x14ac:dyDescent="0.25">
      <c r="A2190" s="83">
        <v>1917564</v>
      </c>
      <c r="B2190" s="83" t="s">
        <v>20931</v>
      </c>
      <c r="C2190" s="83" t="s">
        <v>221</v>
      </c>
      <c r="D2190" s="84">
        <v>27.91</v>
      </c>
    </row>
    <row r="2191" spans="1:4" x14ac:dyDescent="0.25">
      <c r="A2191" s="83">
        <v>1917565</v>
      </c>
      <c r="B2191" s="83" t="s">
        <v>20932</v>
      </c>
      <c r="C2191" s="83" t="s">
        <v>221</v>
      </c>
      <c r="D2191" s="84">
        <v>30.76</v>
      </c>
    </row>
    <row r="2192" spans="1:4" x14ac:dyDescent="0.25">
      <c r="A2192" s="83">
        <v>1917538</v>
      </c>
      <c r="B2192" s="83" t="s">
        <v>20933</v>
      </c>
      <c r="C2192" s="83" t="s">
        <v>221</v>
      </c>
      <c r="D2192" s="84">
        <v>5.0599999999999996</v>
      </c>
    </row>
    <row r="2193" spans="1:4" x14ac:dyDescent="0.25">
      <c r="A2193" s="83">
        <v>1917566</v>
      </c>
      <c r="B2193" s="83" t="s">
        <v>20934</v>
      </c>
      <c r="C2193" s="83" t="s">
        <v>221</v>
      </c>
      <c r="D2193" s="84">
        <v>33.71</v>
      </c>
    </row>
    <row r="2194" spans="1:4" x14ac:dyDescent="0.25">
      <c r="A2194" s="83">
        <v>1917567</v>
      </c>
      <c r="B2194" s="83" t="s">
        <v>20935</v>
      </c>
      <c r="C2194" s="83" t="s">
        <v>221</v>
      </c>
      <c r="D2194" s="84">
        <v>36.81</v>
      </c>
    </row>
    <row r="2195" spans="1:4" x14ac:dyDescent="0.25">
      <c r="A2195" s="83">
        <v>1917568</v>
      </c>
      <c r="B2195" s="83" t="s">
        <v>20936</v>
      </c>
      <c r="C2195" s="83" t="s">
        <v>221</v>
      </c>
      <c r="D2195" s="84">
        <v>39.76</v>
      </c>
    </row>
    <row r="2196" spans="1:4" x14ac:dyDescent="0.25">
      <c r="A2196" s="83">
        <v>1917569</v>
      </c>
      <c r="B2196" s="83" t="s">
        <v>20937</v>
      </c>
      <c r="C2196" s="83" t="s">
        <v>221</v>
      </c>
      <c r="D2196" s="84">
        <v>43.38</v>
      </c>
    </row>
    <row r="2197" spans="1:4" x14ac:dyDescent="0.25">
      <c r="A2197" s="83">
        <v>1917570</v>
      </c>
      <c r="B2197" s="83" t="s">
        <v>20938</v>
      </c>
      <c r="C2197" s="83" t="s">
        <v>221</v>
      </c>
      <c r="D2197" s="84">
        <v>46.74</v>
      </c>
    </row>
    <row r="2198" spans="1:4" x14ac:dyDescent="0.25">
      <c r="A2198" s="83">
        <v>1917571</v>
      </c>
      <c r="B2198" s="83" t="s">
        <v>20939</v>
      </c>
      <c r="C2198" s="83" t="s">
        <v>221</v>
      </c>
      <c r="D2198" s="84">
        <v>50.72</v>
      </c>
    </row>
    <row r="2199" spans="1:4" x14ac:dyDescent="0.25">
      <c r="A2199" s="83">
        <v>1917572</v>
      </c>
      <c r="B2199" s="83" t="s">
        <v>20940</v>
      </c>
      <c r="C2199" s="83" t="s">
        <v>221</v>
      </c>
      <c r="D2199" s="84">
        <v>55.13</v>
      </c>
    </row>
    <row r="2200" spans="1:4" x14ac:dyDescent="0.25">
      <c r="A2200" s="83">
        <v>1917573</v>
      </c>
      <c r="B2200" s="83" t="s">
        <v>20941</v>
      </c>
      <c r="C2200" s="83" t="s">
        <v>221</v>
      </c>
      <c r="D2200" s="84">
        <v>59.94</v>
      </c>
    </row>
    <row r="2201" spans="1:4" x14ac:dyDescent="0.25">
      <c r="A2201" s="83">
        <v>1917574</v>
      </c>
      <c r="B2201" s="83" t="s">
        <v>20942</v>
      </c>
      <c r="C2201" s="83" t="s">
        <v>221</v>
      </c>
      <c r="D2201" s="84">
        <v>64.27</v>
      </c>
    </row>
    <row r="2202" spans="1:4" x14ac:dyDescent="0.25">
      <c r="A2202" s="83">
        <v>1917539</v>
      </c>
      <c r="B2202" s="83" t="s">
        <v>20943</v>
      </c>
      <c r="C2202" s="83" t="s">
        <v>221</v>
      </c>
      <c r="D2202" s="84">
        <v>5.4</v>
      </c>
    </row>
    <row r="2203" spans="1:4" x14ac:dyDescent="0.25">
      <c r="A2203" s="83">
        <v>1917540</v>
      </c>
      <c r="B2203" s="83" t="s">
        <v>20944</v>
      </c>
      <c r="C2203" s="83" t="s">
        <v>221</v>
      </c>
      <c r="D2203" s="84">
        <v>5.79</v>
      </c>
    </row>
    <row r="2204" spans="1:4" x14ac:dyDescent="0.25">
      <c r="A2204" s="83">
        <v>1917738</v>
      </c>
      <c r="B2204" s="83" t="s">
        <v>20945</v>
      </c>
      <c r="C2204" s="83" t="s">
        <v>221</v>
      </c>
      <c r="D2204" s="84">
        <v>4.9800000000000004</v>
      </c>
    </row>
    <row r="2205" spans="1:4" x14ac:dyDescent="0.25">
      <c r="A2205" s="83">
        <v>1917238</v>
      </c>
      <c r="B2205" s="83" t="s">
        <v>20946</v>
      </c>
      <c r="C2205" s="83" t="s">
        <v>221</v>
      </c>
      <c r="D2205" s="84">
        <v>8.33</v>
      </c>
    </row>
    <row r="2206" spans="1:4" x14ac:dyDescent="0.25">
      <c r="A2206" s="83">
        <v>1917239</v>
      </c>
      <c r="B2206" s="83" t="s">
        <v>20947</v>
      </c>
      <c r="C2206" s="83" t="s">
        <v>221</v>
      </c>
      <c r="D2206" s="84">
        <v>9.07</v>
      </c>
    </row>
    <row r="2207" spans="1:4" x14ac:dyDescent="0.25">
      <c r="A2207" s="83">
        <v>1917240</v>
      </c>
      <c r="B2207" s="83" t="s">
        <v>20948</v>
      </c>
      <c r="C2207" s="83" t="s">
        <v>221</v>
      </c>
      <c r="D2207" s="84">
        <v>9.66</v>
      </c>
    </row>
    <row r="2208" spans="1:4" x14ac:dyDescent="0.25">
      <c r="A2208" s="83">
        <v>1917241</v>
      </c>
      <c r="B2208" s="83" t="s">
        <v>20949</v>
      </c>
      <c r="C2208" s="83" t="s">
        <v>221</v>
      </c>
      <c r="D2208" s="84">
        <v>10.199999999999999</v>
      </c>
    </row>
    <row r="2209" spans="1:4" x14ac:dyDescent="0.25">
      <c r="A2209" s="83">
        <v>1917242</v>
      </c>
      <c r="B2209" s="83" t="s">
        <v>20950</v>
      </c>
      <c r="C2209" s="83" t="s">
        <v>221</v>
      </c>
      <c r="D2209" s="84">
        <v>10.72</v>
      </c>
    </row>
    <row r="2210" spans="1:4" x14ac:dyDescent="0.25">
      <c r="A2210" s="83">
        <v>1917243</v>
      </c>
      <c r="B2210" s="83" t="s">
        <v>20951</v>
      </c>
      <c r="C2210" s="83" t="s">
        <v>221</v>
      </c>
      <c r="D2210" s="84">
        <v>11.21</v>
      </c>
    </row>
    <row r="2211" spans="1:4" x14ac:dyDescent="0.25">
      <c r="A2211" s="83">
        <v>1917244</v>
      </c>
      <c r="B2211" s="83" t="s">
        <v>20952</v>
      </c>
      <c r="C2211" s="83" t="s">
        <v>221</v>
      </c>
      <c r="D2211" s="84">
        <v>11.88</v>
      </c>
    </row>
    <row r="2212" spans="1:4" x14ac:dyDescent="0.25">
      <c r="A2212" s="83">
        <v>1917245</v>
      </c>
      <c r="B2212" s="83" t="s">
        <v>20953</v>
      </c>
      <c r="C2212" s="83" t="s">
        <v>221</v>
      </c>
      <c r="D2212" s="84">
        <v>12.47</v>
      </c>
    </row>
    <row r="2213" spans="1:4" x14ac:dyDescent="0.25">
      <c r="A2213" s="83">
        <v>1917246</v>
      </c>
      <c r="B2213" s="83" t="s">
        <v>20954</v>
      </c>
      <c r="C2213" s="83" t="s">
        <v>221</v>
      </c>
      <c r="D2213" s="84">
        <v>13.1</v>
      </c>
    </row>
    <row r="2214" spans="1:4" x14ac:dyDescent="0.25">
      <c r="A2214" s="83">
        <v>1917247</v>
      </c>
      <c r="B2214" s="83" t="s">
        <v>20955</v>
      </c>
      <c r="C2214" s="83" t="s">
        <v>221</v>
      </c>
      <c r="D2214" s="84">
        <v>14.17</v>
      </c>
    </row>
    <row r="2215" spans="1:4" x14ac:dyDescent="0.25">
      <c r="A2215" s="83">
        <v>1917248</v>
      </c>
      <c r="B2215" s="83" t="s">
        <v>20956</v>
      </c>
      <c r="C2215" s="83" t="s">
        <v>221</v>
      </c>
      <c r="D2215" s="84">
        <v>16.14</v>
      </c>
    </row>
    <row r="2216" spans="1:4" x14ac:dyDescent="0.25">
      <c r="A2216" s="83">
        <v>1917249</v>
      </c>
      <c r="B2216" s="83" t="s">
        <v>20957</v>
      </c>
      <c r="C2216" s="83" t="s">
        <v>221</v>
      </c>
      <c r="D2216" s="84">
        <v>19.329999999999998</v>
      </c>
    </row>
    <row r="2217" spans="1:4" x14ac:dyDescent="0.25">
      <c r="A2217" s="83">
        <v>1917235</v>
      </c>
      <c r="B2217" s="83" t="s">
        <v>20958</v>
      </c>
      <c r="C2217" s="83" t="s">
        <v>221</v>
      </c>
      <c r="D2217" s="84">
        <v>6.69</v>
      </c>
    </row>
    <row r="2218" spans="1:4" x14ac:dyDescent="0.25">
      <c r="A2218" s="83">
        <v>1917236</v>
      </c>
      <c r="B2218" s="83" t="s">
        <v>20959</v>
      </c>
      <c r="C2218" s="83" t="s">
        <v>221</v>
      </c>
      <c r="D2218" s="84">
        <v>7.12</v>
      </c>
    </row>
    <row r="2219" spans="1:4" x14ac:dyDescent="0.25">
      <c r="A2219" s="83">
        <v>1917237</v>
      </c>
      <c r="B2219" s="83" t="s">
        <v>20960</v>
      </c>
      <c r="C2219" s="83" t="s">
        <v>221</v>
      </c>
      <c r="D2219" s="84">
        <v>7.66</v>
      </c>
    </row>
    <row r="2220" spans="1:4" x14ac:dyDescent="0.25">
      <c r="A2220" s="83">
        <v>1917725</v>
      </c>
      <c r="B2220" s="83" t="s">
        <v>20961</v>
      </c>
      <c r="C2220" s="83" t="s">
        <v>221</v>
      </c>
      <c r="D2220" s="84">
        <v>6.51</v>
      </c>
    </row>
    <row r="2221" spans="1:4" x14ac:dyDescent="0.25">
      <c r="A2221" s="83">
        <v>1917311</v>
      </c>
      <c r="B2221" s="83" t="s">
        <v>20962</v>
      </c>
      <c r="C2221" s="83" t="s">
        <v>221</v>
      </c>
      <c r="D2221" s="84">
        <v>6.12</v>
      </c>
    </row>
    <row r="2222" spans="1:4" x14ac:dyDescent="0.25">
      <c r="A2222" s="83">
        <v>1917312</v>
      </c>
      <c r="B2222" s="83" t="s">
        <v>20963</v>
      </c>
      <c r="C2222" s="83" t="s">
        <v>221</v>
      </c>
      <c r="D2222" s="84">
        <v>6.84</v>
      </c>
    </row>
    <row r="2223" spans="1:4" x14ac:dyDescent="0.25">
      <c r="A2223" s="83">
        <v>1917313</v>
      </c>
      <c r="B2223" s="83" t="s">
        <v>20964</v>
      </c>
      <c r="C2223" s="83" t="s">
        <v>221</v>
      </c>
      <c r="D2223" s="84">
        <v>7.33</v>
      </c>
    </row>
    <row r="2224" spans="1:4" x14ac:dyDescent="0.25">
      <c r="A2224" s="83">
        <v>1917314</v>
      </c>
      <c r="B2224" s="83" t="s">
        <v>20965</v>
      </c>
      <c r="C2224" s="83" t="s">
        <v>221</v>
      </c>
      <c r="D2224" s="84">
        <v>7.82</v>
      </c>
    </row>
    <row r="2225" spans="1:4" x14ac:dyDescent="0.25">
      <c r="A2225" s="83">
        <v>1917315</v>
      </c>
      <c r="B2225" s="83" t="s">
        <v>20966</v>
      </c>
      <c r="C2225" s="83" t="s">
        <v>221</v>
      </c>
      <c r="D2225" s="84">
        <v>8.39</v>
      </c>
    </row>
    <row r="2226" spans="1:4" x14ac:dyDescent="0.25">
      <c r="A2226" s="83">
        <v>1917316</v>
      </c>
      <c r="B2226" s="83" t="s">
        <v>20967</v>
      </c>
      <c r="C2226" s="83" t="s">
        <v>221</v>
      </c>
      <c r="D2226" s="84">
        <v>8.9700000000000006</v>
      </c>
    </row>
    <row r="2227" spans="1:4" x14ac:dyDescent="0.25">
      <c r="A2227" s="83">
        <v>1917317</v>
      </c>
      <c r="B2227" s="83" t="s">
        <v>20968</v>
      </c>
      <c r="C2227" s="83" t="s">
        <v>221</v>
      </c>
      <c r="D2227" s="84">
        <v>9.8000000000000007</v>
      </c>
    </row>
    <row r="2228" spans="1:4" x14ac:dyDescent="0.25">
      <c r="A2228" s="83">
        <v>1917318</v>
      </c>
      <c r="B2228" s="83" t="s">
        <v>20969</v>
      </c>
      <c r="C2228" s="83" t="s">
        <v>221</v>
      </c>
      <c r="D2228" s="84">
        <v>10.57</v>
      </c>
    </row>
    <row r="2229" spans="1:4" x14ac:dyDescent="0.25">
      <c r="A2229" s="83">
        <v>1917319</v>
      </c>
      <c r="B2229" s="83" t="s">
        <v>20970</v>
      </c>
      <c r="C2229" s="83" t="s">
        <v>221</v>
      </c>
      <c r="D2229" s="84">
        <v>11.31</v>
      </c>
    </row>
    <row r="2230" spans="1:4" x14ac:dyDescent="0.25">
      <c r="A2230" s="83">
        <v>1917320</v>
      </c>
      <c r="B2230" s="83" t="s">
        <v>20971</v>
      </c>
      <c r="C2230" s="83" t="s">
        <v>221</v>
      </c>
      <c r="D2230" s="84">
        <v>12.09</v>
      </c>
    </row>
    <row r="2231" spans="1:4" x14ac:dyDescent="0.25">
      <c r="A2231" s="83">
        <v>1917321</v>
      </c>
      <c r="B2231" s="83" t="s">
        <v>20972</v>
      </c>
      <c r="C2231" s="83" t="s">
        <v>221</v>
      </c>
      <c r="D2231" s="84">
        <v>14.7</v>
      </c>
    </row>
    <row r="2232" spans="1:4" x14ac:dyDescent="0.25">
      <c r="A2232" s="83">
        <v>1917322</v>
      </c>
      <c r="B2232" s="83" t="s">
        <v>20973</v>
      </c>
      <c r="C2232" s="83" t="s">
        <v>221</v>
      </c>
      <c r="D2232" s="84">
        <v>17.010000000000002</v>
      </c>
    </row>
    <row r="2233" spans="1:4" x14ac:dyDescent="0.25">
      <c r="A2233" s="83">
        <v>1917323</v>
      </c>
      <c r="B2233" s="83" t="s">
        <v>20974</v>
      </c>
      <c r="C2233" s="83" t="s">
        <v>221</v>
      </c>
      <c r="D2233" s="84">
        <v>19.96</v>
      </c>
    </row>
    <row r="2234" spans="1:4" x14ac:dyDescent="0.25">
      <c r="A2234" s="83">
        <v>1917324</v>
      </c>
      <c r="B2234" s="83" t="s">
        <v>20975</v>
      </c>
      <c r="C2234" s="83" t="s">
        <v>221</v>
      </c>
      <c r="D2234" s="84">
        <v>23.06</v>
      </c>
    </row>
    <row r="2235" spans="1:4" x14ac:dyDescent="0.25">
      <c r="A2235" s="83">
        <v>1917325</v>
      </c>
      <c r="B2235" s="83" t="s">
        <v>20976</v>
      </c>
      <c r="C2235" s="83" t="s">
        <v>221</v>
      </c>
      <c r="D2235" s="84">
        <v>26.7</v>
      </c>
    </row>
    <row r="2236" spans="1:4" x14ac:dyDescent="0.25">
      <c r="A2236" s="83">
        <v>1917326</v>
      </c>
      <c r="B2236" s="83" t="s">
        <v>20977</v>
      </c>
      <c r="C2236" s="83" t="s">
        <v>221</v>
      </c>
      <c r="D2236" s="84">
        <v>31.58</v>
      </c>
    </row>
    <row r="2237" spans="1:4" x14ac:dyDescent="0.25">
      <c r="A2237" s="83">
        <v>1917327</v>
      </c>
      <c r="B2237" s="83" t="s">
        <v>20978</v>
      </c>
      <c r="C2237" s="83" t="s">
        <v>221</v>
      </c>
      <c r="D2237" s="84">
        <v>36.58</v>
      </c>
    </row>
    <row r="2238" spans="1:4" x14ac:dyDescent="0.25">
      <c r="A2238" s="83">
        <v>1917328</v>
      </c>
      <c r="B2238" s="83" t="s">
        <v>20979</v>
      </c>
      <c r="C2238" s="83" t="s">
        <v>221</v>
      </c>
      <c r="D2238" s="84">
        <v>42.3</v>
      </c>
    </row>
    <row r="2239" spans="1:4" x14ac:dyDescent="0.25">
      <c r="A2239" s="83">
        <v>1917329</v>
      </c>
      <c r="B2239" s="83" t="s">
        <v>20980</v>
      </c>
      <c r="C2239" s="83" t="s">
        <v>221</v>
      </c>
      <c r="D2239" s="84">
        <v>46.18</v>
      </c>
    </row>
    <row r="2240" spans="1:4" x14ac:dyDescent="0.25">
      <c r="A2240" s="83">
        <v>1917330</v>
      </c>
      <c r="B2240" s="83" t="s">
        <v>20981</v>
      </c>
      <c r="C2240" s="83" t="s">
        <v>221</v>
      </c>
      <c r="D2240" s="84">
        <v>50.91</v>
      </c>
    </row>
    <row r="2241" spans="1:4" x14ac:dyDescent="0.25">
      <c r="A2241" s="83">
        <v>1917308</v>
      </c>
      <c r="B2241" s="83" t="s">
        <v>20982</v>
      </c>
      <c r="C2241" s="83" t="s">
        <v>221</v>
      </c>
      <c r="D2241" s="84">
        <v>5.03</v>
      </c>
    </row>
    <row r="2242" spans="1:4" x14ac:dyDescent="0.25">
      <c r="A2242" s="83">
        <v>1917309</v>
      </c>
      <c r="B2242" s="83" t="s">
        <v>20983</v>
      </c>
      <c r="C2242" s="83" t="s">
        <v>221</v>
      </c>
      <c r="D2242" s="84">
        <v>5.34</v>
      </c>
    </row>
    <row r="2243" spans="1:4" x14ac:dyDescent="0.25">
      <c r="A2243" s="83">
        <v>1917310</v>
      </c>
      <c r="B2243" s="83" t="s">
        <v>20984</v>
      </c>
      <c r="C2243" s="83" t="s">
        <v>221</v>
      </c>
      <c r="D2243" s="84">
        <v>5.68</v>
      </c>
    </row>
    <row r="2244" spans="1:4" x14ac:dyDescent="0.25">
      <c r="A2244" s="83">
        <v>1917730</v>
      </c>
      <c r="B2244" s="83" t="s">
        <v>20985</v>
      </c>
      <c r="C2244" s="83" t="s">
        <v>221</v>
      </c>
      <c r="D2244" s="84">
        <v>4.97</v>
      </c>
    </row>
    <row r="2245" spans="1:4" x14ac:dyDescent="0.25">
      <c r="A2245" s="83">
        <v>1917415</v>
      </c>
      <c r="B2245" s="83" t="s">
        <v>20986</v>
      </c>
      <c r="C2245" s="83" t="s">
        <v>221</v>
      </c>
      <c r="D2245" s="84">
        <v>6.03</v>
      </c>
    </row>
    <row r="2246" spans="1:4" x14ac:dyDescent="0.25">
      <c r="A2246" s="83">
        <v>1917416</v>
      </c>
      <c r="B2246" s="83" t="s">
        <v>20987</v>
      </c>
      <c r="C2246" s="83" t="s">
        <v>221</v>
      </c>
      <c r="D2246" s="84">
        <v>6.7</v>
      </c>
    </row>
    <row r="2247" spans="1:4" x14ac:dyDescent="0.25">
      <c r="A2247" s="83">
        <v>1917417</v>
      </c>
      <c r="B2247" s="83" t="s">
        <v>20988</v>
      </c>
      <c r="C2247" s="83" t="s">
        <v>221</v>
      </c>
      <c r="D2247" s="84">
        <v>7.18</v>
      </c>
    </row>
    <row r="2248" spans="1:4" x14ac:dyDescent="0.25">
      <c r="A2248" s="83">
        <v>1917418</v>
      </c>
      <c r="B2248" s="83" t="s">
        <v>20989</v>
      </c>
      <c r="C2248" s="83" t="s">
        <v>221</v>
      </c>
      <c r="D2248" s="84">
        <v>7.63</v>
      </c>
    </row>
    <row r="2249" spans="1:4" x14ac:dyDescent="0.25">
      <c r="A2249" s="83">
        <v>1917419</v>
      </c>
      <c r="B2249" s="83" t="s">
        <v>20990</v>
      </c>
      <c r="C2249" s="83" t="s">
        <v>221</v>
      </c>
      <c r="D2249" s="84">
        <v>8.0500000000000007</v>
      </c>
    </row>
    <row r="2250" spans="1:4" x14ac:dyDescent="0.25">
      <c r="A2250" s="83">
        <v>1917420</v>
      </c>
      <c r="B2250" s="83" t="s">
        <v>20991</v>
      </c>
      <c r="C2250" s="83" t="s">
        <v>221</v>
      </c>
      <c r="D2250" s="84">
        <v>8.5299999999999994</v>
      </c>
    </row>
    <row r="2251" spans="1:4" x14ac:dyDescent="0.25">
      <c r="A2251" s="83">
        <v>1917421</v>
      </c>
      <c r="B2251" s="83" t="s">
        <v>20992</v>
      </c>
      <c r="C2251" s="83" t="s">
        <v>221</v>
      </c>
      <c r="D2251" s="84">
        <v>9.2200000000000006</v>
      </c>
    </row>
    <row r="2252" spans="1:4" x14ac:dyDescent="0.25">
      <c r="A2252" s="83">
        <v>1917422</v>
      </c>
      <c r="B2252" s="83" t="s">
        <v>20993</v>
      </c>
      <c r="C2252" s="83" t="s">
        <v>221</v>
      </c>
      <c r="D2252" s="84">
        <v>9.68</v>
      </c>
    </row>
    <row r="2253" spans="1:4" x14ac:dyDescent="0.25">
      <c r="A2253" s="83">
        <v>1917423</v>
      </c>
      <c r="B2253" s="83" t="s">
        <v>20994</v>
      </c>
      <c r="C2253" s="83" t="s">
        <v>221</v>
      </c>
      <c r="D2253" s="84">
        <v>10.14</v>
      </c>
    </row>
    <row r="2254" spans="1:4" x14ac:dyDescent="0.25">
      <c r="A2254" s="83">
        <v>1917424</v>
      </c>
      <c r="B2254" s="83" t="s">
        <v>20995</v>
      </c>
      <c r="C2254" s="83" t="s">
        <v>221</v>
      </c>
      <c r="D2254" s="84">
        <v>10.62</v>
      </c>
    </row>
    <row r="2255" spans="1:4" x14ac:dyDescent="0.25">
      <c r="A2255" s="83">
        <v>1917425</v>
      </c>
      <c r="B2255" s="83" t="s">
        <v>20996</v>
      </c>
      <c r="C2255" s="83" t="s">
        <v>221</v>
      </c>
      <c r="D2255" s="84">
        <v>11.47</v>
      </c>
    </row>
    <row r="2256" spans="1:4" x14ac:dyDescent="0.25">
      <c r="A2256" s="83">
        <v>1917426</v>
      </c>
      <c r="B2256" s="83" t="s">
        <v>20997</v>
      </c>
      <c r="C2256" s="83" t="s">
        <v>221</v>
      </c>
      <c r="D2256" s="84">
        <v>12.45</v>
      </c>
    </row>
    <row r="2257" spans="1:4" x14ac:dyDescent="0.25">
      <c r="A2257" s="83">
        <v>1917427</v>
      </c>
      <c r="B2257" s="83" t="s">
        <v>20998</v>
      </c>
      <c r="C2257" s="83" t="s">
        <v>221</v>
      </c>
      <c r="D2257" s="84">
        <v>14.17</v>
      </c>
    </row>
    <row r="2258" spans="1:4" x14ac:dyDescent="0.25">
      <c r="A2258" s="83">
        <v>1917428</v>
      </c>
      <c r="B2258" s="83" t="s">
        <v>20999</v>
      </c>
      <c r="C2258" s="83" t="s">
        <v>221</v>
      </c>
      <c r="D2258" s="84">
        <v>16.18</v>
      </c>
    </row>
    <row r="2259" spans="1:4" x14ac:dyDescent="0.25">
      <c r="A2259" s="83">
        <v>1917429</v>
      </c>
      <c r="B2259" s="83" t="s">
        <v>21000</v>
      </c>
      <c r="C2259" s="83" t="s">
        <v>221</v>
      </c>
      <c r="D2259" s="84">
        <v>18.29</v>
      </c>
    </row>
    <row r="2260" spans="1:4" x14ac:dyDescent="0.25">
      <c r="A2260" s="83">
        <v>1917430</v>
      </c>
      <c r="B2260" s="83" t="s">
        <v>21001</v>
      </c>
      <c r="C2260" s="83" t="s">
        <v>221</v>
      </c>
      <c r="D2260" s="84">
        <v>21.04</v>
      </c>
    </row>
    <row r="2261" spans="1:4" x14ac:dyDescent="0.25">
      <c r="A2261" s="83">
        <v>1917431</v>
      </c>
      <c r="B2261" s="83" t="s">
        <v>21002</v>
      </c>
      <c r="C2261" s="83" t="s">
        <v>221</v>
      </c>
      <c r="D2261" s="84">
        <v>23.48</v>
      </c>
    </row>
    <row r="2262" spans="1:4" x14ac:dyDescent="0.25">
      <c r="A2262" s="83">
        <v>1917432</v>
      </c>
      <c r="B2262" s="83" t="s">
        <v>21003</v>
      </c>
      <c r="C2262" s="83" t="s">
        <v>221</v>
      </c>
      <c r="D2262" s="84">
        <v>26.64</v>
      </c>
    </row>
    <row r="2263" spans="1:4" x14ac:dyDescent="0.25">
      <c r="A2263" s="83">
        <v>1917433</v>
      </c>
      <c r="B2263" s="83" t="s">
        <v>21004</v>
      </c>
      <c r="C2263" s="83" t="s">
        <v>221</v>
      </c>
      <c r="D2263" s="84">
        <v>29.87</v>
      </c>
    </row>
    <row r="2264" spans="1:4" x14ac:dyDescent="0.25">
      <c r="A2264" s="83">
        <v>1917434</v>
      </c>
      <c r="B2264" s="83" t="s">
        <v>21005</v>
      </c>
      <c r="C2264" s="83" t="s">
        <v>221</v>
      </c>
      <c r="D2264" s="84">
        <v>33.64</v>
      </c>
    </row>
    <row r="2265" spans="1:4" x14ac:dyDescent="0.25">
      <c r="A2265" s="83">
        <v>1917435</v>
      </c>
      <c r="B2265" s="83" t="s">
        <v>21006</v>
      </c>
      <c r="C2265" s="83" t="s">
        <v>221</v>
      </c>
      <c r="D2265" s="84">
        <v>38.200000000000003</v>
      </c>
    </row>
    <row r="2266" spans="1:4" x14ac:dyDescent="0.25">
      <c r="A2266" s="83">
        <v>1917436</v>
      </c>
      <c r="B2266" s="83" t="s">
        <v>21007</v>
      </c>
      <c r="C2266" s="83" t="s">
        <v>221</v>
      </c>
      <c r="D2266" s="84">
        <v>42.33</v>
      </c>
    </row>
    <row r="2267" spans="1:4" x14ac:dyDescent="0.25">
      <c r="A2267" s="83">
        <v>1917437</v>
      </c>
      <c r="B2267" s="83" t="s">
        <v>21008</v>
      </c>
      <c r="C2267" s="83" t="s">
        <v>221</v>
      </c>
      <c r="D2267" s="84">
        <v>47.58</v>
      </c>
    </row>
    <row r="2268" spans="1:4" x14ac:dyDescent="0.25">
      <c r="A2268" s="83">
        <v>1917438</v>
      </c>
      <c r="B2268" s="83" t="s">
        <v>21009</v>
      </c>
      <c r="C2268" s="83" t="s">
        <v>221</v>
      </c>
      <c r="D2268" s="84">
        <v>51.25</v>
      </c>
    </row>
    <row r="2269" spans="1:4" x14ac:dyDescent="0.25">
      <c r="A2269" s="83">
        <v>1917439</v>
      </c>
      <c r="B2269" s="83" t="s">
        <v>21010</v>
      </c>
      <c r="C2269" s="83" t="s">
        <v>221</v>
      </c>
      <c r="D2269" s="84">
        <v>54.42</v>
      </c>
    </row>
    <row r="2270" spans="1:4" x14ac:dyDescent="0.25">
      <c r="A2270" s="83">
        <v>1917412</v>
      </c>
      <c r="B2270" s="83" t="s">
        <v>21011</v>
      </c>
      <c r="C2270" s="83" t="s">
        <v>221</v>
      </c>
      <c r="D2270" s="84">
        <v>4.54</v>
      </c>
    </row>
    <row r="2271" spans="1:4" x14ac:dyDescent="0.25">
      <c r="A2271" s="83">
        <v>1917413</v>
      </c>
      <c r="B2271" s="83" t="s">
        <v>21012</v>
      </c>
      <c r="C2271" s="83" t="s">
        <v>221</v>
      </c>
      <c r="D2271" s="84">
        <v>5.07</v>
      </c>
    </row>
    <row r="2272" spans="1:4" x14ac:dyDescent="0.25">
      <c r="A2272" s="83">
        <v>1917414</v>
      </c>
      <c r="B2272" s="83" t="s">
        <v>21013</v>
      </c>
      <c r="C2272" s="83" t="s">
        <v>221</v>
      </c>
      <c r="D2272" s="84">
        <v>5.6</v>
      </c>
    </row>
    <row r="2273" spans="1:4" x14ac:dyDescent="0.25">
      <c r="A2273" s="83">
        <v>1917733</v>
      </c>
      <c r="B2273" s="83" t="s">
        <v>21014</v>
      </c>
      <c r="C2273" s="83" t="s">
        <v>221</v>
      </c>
      <c r="D2273" s="84">
        <v>4.24</v>
      </c>
    </row>
    <row r="2274" spans="1:4" x14ac:dyDescent="0.25">
      <c r="A2274" s="83">
        <v>1917049</v>
      </c>
      <c r="B2274" s="83" t="s">
        <v>21015</v>
      </c>
      <c r="C2274" s="83" t="s">
        <v>221</v>
      </c>
      <c r="D2274" s="84">
        <v>10.25</v>
      </c>
    </row>
    <row r="2275" spans="1:4" x14ac:dyDescent="0.25">
      <c r="A2275" s="83">
        <v>1917050</v>
      </c>
      <c r="B2275" s="83" t="s">
        <v>21016</v>
      </c>
      <c r="C2275" s="83" t="s">
        <v>221</v>
      </c>
      <c r="D2275" s="84">
        <v>10.43</v>
      </c>
    </row>
    <row r="2276" spans="1:4" x14ac:dyDescent="0.25">
      <c r="A2276" s="83">
        <v>1917051</v>
      </c>
      <c r="B2276" s="83" t="s">
        <v>21017</v>
      </c>
      <c r="C2276" s="83" t="s">
        <v>221</v>
      </c>
      <c r="D2276" s="84">
        <v>10.62</v>
      </c>
    </row>
    <row r="2277" spans="1:4" x14ac:dyDescent="0.25">
      <c r="A2277" s="83">
        <v>1917052</v>
      </c>
      <c r="B2277" s="83" t="s">
        <v>21018</v>
      </c>
      <c r="C2277" s="83" t="s">
        <v>221</v>
      </c>
      <c r="D2277" s="84">
        <v>10.82</v>
      </c>
    </row>
    <row r="2278" spans="1:4" x14ac:dyDescent="0.25">
      <c r="A2278" s="83">
        <v>1917053</v>
      </c>
      <c r="B2278" s="83" t="s">
        <v>21019</v>
      </c>
      <c r="C2278" s="83" t="s">
        <v>221</v>
      </c>
      <c r="D2278" s="84">
        <v>11.04</v>
      </c>
    </row>
    <row r="2279" spans="1:4" x14ac:dyDescent="0.25">
      <c r="A2279" s="83">
        <v>1917054</v>
      </c>
      <c r="B2279" s="83" t="s">
        <v>21020</v>
      </c>
      <c r="C2279" s="83" t="s">
        <v>221</v>
      </c>
      <c r="D2279" s="84">
        <v>11.15</v>
      </c>
    </row>
    <row r="2280" spans="1:4" x14ac:dyDescent="0.25">
      <c r="A2280" s="83">
        <v>1901553</v>
      </c>
      <c r="B2280" s="83" t="s">
        <v>21021</v>
      </c>
      <c r="C2280" s="83" t="s">
        <v>221</v>
      </c>
      <c r="D2280" s="84">
        <v>8.4</v>
      </c>
    </row>
    <row r="2281" spans="1:4" x14ac:dyDescent="0.25">
      <c r="A2281" s="83">
        <v>1901554</v>
      </c>
      <c r="B2281" s="83" t="s">
        <v>21022</v>
      </c>
      <c r="C2281" s="83" t="s">
        <v>221</v>
      </c>
      <c r="D2281" s="84">
        <v>8.4600000000000009</v>
      </c>
    </row>
    <row r="2282" spans="1:4" x14ac:dyDescent="0.25">
      <c r="A2282" s="83">
        <v>1901555</v>
      </c>
      <c r="B2282" s="83" t="s">
        <v>21023</v>
      </c>
      <c r="C2282" s="83" t="s">
        <v>221</v>
      </c>
      <c r="D2282" s="84">
        <v>8.5299999999999994</v>
      </c>
    </row>
    <row r="2283" spans="1:4" x14ac:dyDescent="0.25">
      <c r="A2283" s="83">
        <v>1901556</v>
      </c>
      <c r="B2283" s="83" t="s">
        <v>21024</v>
      </c>
      <c r="C2283" s="83" t="s">
        <v>221</v>
      </c>
      <c r="D2283" s="84">
        <v>8.6</v>
      </c>
    </row>
    <row r="2284" spans="1:4" x14ac:dyDescent="0.25">
      <c r="A2284" s="83">
        <v>1901557</v>
      </c>
      <c r="B2284" s="83" t="s">
        <v>21025</v>
      </c>
      <c r="C2284" s="83" t="s">
        <v>221</v>
      </c>
      <c r="D2284" s="84">
        <v>8.68</v>
      </c>
    </row>
    <row r="2285" spans="1:4" x14ac:dyDescent="0.25">
      <c r="A2285" s="83">
        <v>1901558</v>
      </c>
      <c r="B2285" s="83" t="s">
        <v>21026</v>
      </c>
      <c r="C2285" s="83" t="s">
        <v>221</v>
      </c>
      <c r="D2285" s="84">
        <v>8.7200000000000006</v>
      </c>
    </row>
    <row r="2286" spans="1:4" x14ac:dyDescent="0.25">
      <c r="A2286" s="83">
        <v>1901560</v>
      </c>
      <c r="B2286" s="83" t="s">
        <v>21027</v>
      </c>
      <c r="C2286" s="83" t="s">
        <v>221</v>
      </c>
      <c r="D2286" s="84">
        <v>11.25</v>
      </c>
    </row>
    <row r="2287" spans="1:4" x14ac:dyDescent="0.25">
      <c r="A2287" s="83">
        <v>1901561</v>
      </c>
      <c r="B2287" s="83" t="s">
        <v>21028</v>
      </c>
      <c r="C2287" s="83" t="s">
        <v>221</v>
      </c>
      <c r="D2287" s="84">
        <v>11.32</v>
      </c>
    </row>
    <row r="2288" spans="1:4" x14ac:dyDescent="0.25">
      <c r="A2288" s="83">
        <v>1901562</v>
      </c>
      <c r="B2288" s="83" t="s">
        <v>21029</v>
      </c>
      <c r="C2288" s="83" t="s">
        <v>221</v>
      </c>
      <c r="D2288" s="84">
        <v>11.38</v>
      </c>
    </row>
    <row r="2289" spans="1:4" x14ac:dyDescent="0.25">
      <c r="A2289" s="83">
        <v>1901563</v>
      </c>
      <c r="B2289" s="83" t="s">
        <v>21030</v>
      </c>
      <c r="C2289" s="83" t="s">
        <v>221</v>
      </c>
      <c r="D2289" s="84">
        <v>11.45</v>
      </c>
    </row>
    <row r="2290" spans="1:4" x14ac:dyDescent="0.25">
      <c r="A2290" s="83">
        <v>1901564</v>
      </c>
      <c r="B2290" s="83" t="s">
        <v>21031</v>
      </c>
      <c r="C2290" s="83" t="s">
        <v>221</v>
      </c>
      <c r="D2290" s="84">
        <v>11.53</v>
      </c>
    </row>
    <row r="2291" spans="1:4" x14ac:dyDescent="0.25">
      <c r="A2291" s="83">
        <v>1901559</v>
      </c>
      <c r="B2291" s="83" t="s">
        <v>21032</v>
      </c>
      <c r="C2291" s="83" t="s">
        <v>221</v>
      </c>
      <c r="D2291" s="84">
        <v>11.57</v>
      </c>
    </row>
    <row r="2292" spans="1:4" x14ac:dyDescent="0.25">
      <c r="A2292" s="83">
        <v>1917085</v>
      </c>
      <c r="B2292" s="83" t="s">
        <v>21033</v>
      </c>
      <c r="C2292" s="83" t="s">
        <v>221</v>
      </c>
      <c r="D2292" s="84">
        <v>12.29</v>
      </c>
    </row>
    <row r="2293" spans="1:4" x14ac:dyDescent="0.25">
      <c r="A2293" s="83">
        <v>1917086</v>
      </c>
      <c r="B2293" s="83" t="s">
        <v>21034</v>
      </c>
      <c r="C2293" s="83" t="s">
        <v>221</v>
      </c>
      <c r="D2293" s="84">
        <v>12.44</v>
      </c>
    </row>
    <row r="2294" spans="1:4" x14ac:dyDescent="0.25">
      <c r="A2294" s="83">
        <v>1917087</v>
      </c>
      <c r="B2294" s="83" t="s">
        <v>21035</v>
      </c>
      <c r="C2294" s="83" t="s">
        <v>221</v>
      </c>
      <c r="D2294" s="84">
        <v>12.61</v>
      </c>
    </row>
    <row r="2295" spans="1:4" x14ac:dyDescent="0.25">
      <c r="A2295" s="83">
        <v>1917088</v>
      </c>
      <c r="B2295" s="83" t="s">
        <v>21036</v>
      </c>
      <c r="C2295" s="83" t="s">
        <v>221</v>
      </c>
      <c r="D2295" s="84">
        <v>12.78</v>
      </c>
    </row>
    <row r="2296" spans="1:4" x14ac:dyDescent="0.25">
      <c r="A2296" s="83">
        <v>1917089</v>
      </c>
      <c r="B2296" s="83" t="s">
        <v>21037</v>
      </c>
      <c r="C2296" s="83" t="s">
        <v>221</v>
      </c>
      <c r="D2296" s="84">
        <v>12.96</v>
      </c>
    </row>
    <row r="2297" spans="1:4" x14ac:dyDescent="0.25">
      <c r="A2297" s="83">
        <v>1917090</v>
      </c>
      <c r="B2297" s="83" t="s">
        <v>21038</v>
      </c>
      <c r="C2297" s="83" t="s">
        <v>221</v>
      </c>
      <c r="D2297" s="84">
        <v>13.06</v>
      </c>
    </row>
    <row r="2298" spans="1:4" x14ac:dyDescent="0.25">
      <c r="A2298" s="83">
        <v>1901566</v>
      </c>
      <c r="B2298" s="83" t="s">
        <v>21039</v>
      </c>
      <c r="C2298" s="83" t="s">
        <v>221</v>
      </c>
      <c r="D2298" s="84">
        <v>14.17</v>
      </c>
    </row>
    <row r="2299" spans="1:4" x14ac:dyDescent="0.25">
      <c r="A2299" s="83">
        <v>1901567</v>
      </c>
      <c r="B2299" s="83" t="s">
        <v>21040</v>
      </c>
      <c r="C2299" s="83" t="s">
        <v>221</v>
      </c>
      <c r="D2299" s="84">
        <v>14.23</v>
      </c>
    </row>
    <row r="2300" spans="1:4" x14ac:dyDescent="0.25">
      <c r="A2300" s="83">
        <v>1901568</v>
      </c>
      <c r="B2300" s="83" t="s">
        <v>21041</v>
      </c>
      <c r="C2300" s="83" t="s">
        <v>221</v>
      </c>
      <c r="D2300" s="84">
        <v>14.3</v>
      </c>
    </row>
    <row r="2301" spans="1:4" x14ac:dyDescent="0.25">
      <c r="A2301" s="83">
        <v>1901569</v>
      </c>
      <c r="B2301" s="83" t="s">
        <v>21042</v>
      </c>
      <c r="C2301" s="83" t="s">
        <v>221</v>
      </c>
      <c r="D2301" s="84">
        <v>14.36</v>
      </c>
    </row>
    <row r="2302" spans="1:4" x14ac:dyDescent="0.25">
      <c r="A2302" s="83">
        <v>1901570</v>
      </c>
      <c r="B2302" s="83" t="s">
        <v>21043</v>
      </c>
      <c r="C2302" s="83" t="s">
        <v>221</v>
      </c>
      <c r="D2302" s="84">
        <v>14.44</v>
      </c>
    </row>
    <row r="2303" spans="1:4" x14ac:dyDescent="0.25">
      <c r="A2303" s="83">
        <v>1901565</v>
      </c>
      <c r="B2303" s="83" t="s">
        <v>21044</v>
      </c>
      <c r="C2303" s="83" t="s">
        <v>221</v>
      </c>
      <c r="D2303" s="84">
        <v>14.47</v>
      </c>
    </row>
    <row r="2304" spans="1:4" x14ac:dyDescent="0.25">
      <c r="A2304" s="83">
        <v>1917121</v>
      </c>
      <c r="B2304" s="83" t="s">
        <v>21045</v>
      </c>
      <c r="C2304" s="83" t="s">
        <v>221</v>
      </c>
      <c r="D2304" s="84">
        <v>11.62</v>
      </c>
    </row>
    <row r="2305" spans="1:4" x14ac:dyDescent="0.25">
      <c r="A2305" s="83">
        <v>1917122</v>
      </c>
      <c r="B2305" s="83" t="s">
        <v>21046</v>
      </c>
      <c r="C2305" s="83" t="s">
        <v>221</v>
      </c>
      <c r="D2305" s="84">
        <v>11.75</v>
      </c>
    </row>
    <row r="2306" spans="1:4" x14ac:dyDescent="0.25">
      <c r="A2306" s="83">
        <v>1917123</v>
      </c>
      <c r="B2306" s="83" t="s">
        <v>21047</v>
      </c>
      <c r="C2306" s="83" t="s">
        <v>221</v>
      </c>
      <c r="D2306" s="84">
        <v>11.88</v>
      </c>
    </row>
    <row r="2307" spans="1:4" x14ac:dyDescent="0.25">
      <c r="A2307" s="83">
        <v>1917124</v>
      </c>
      <c r="B2307" s="83" t="s">
        <v>21048</v>
      </c>
      <c r="C2307" s="83" t="s">
        <v>221</v>
      </c>
      <c r="D2307" s="84">
        <v>12.02</v>
      </c>
    </row>
    <row r="2308" spans="1:4" x14ac:dyDescent="0.25">
      <c r="A2308" s="83">
        <v>1917125</v>
      </c>
      <c r="B2308" s="83" t="s">
        <v>21049</v>
      </c>
      <c r="C2308" s="83" t="s">
        <v>221</v>
      </c>
      <c r="D2308" s="84">
        <v>12.17</v>
      </c>
    </row>
    <row r="2309" spans="1:4" x14ac:dyDescent="0.25">
      <c r="A2309" s="83">
        <v>1917126</v>
      </c>
      <c r="B2309" s="83" t="s">
        <v>21050</v>
      </c>
      <c r="C2309" s="83" t="s">
        <v>221</v>
      </c>
      <c r="D2309" s="84">
        <v>12.25</v>
      </c>
    </row>
    <row r="2310" spans="1:4" x14ac:dyDescent="0.25">
      <c r="A2310" s="83">
        <v>1917157</v>
      </c>
      <c r="B2310" s="83" t="s">
        <v>21051</v>
      </c>
      <c r="C2310" s="83" t="s">
        <v>221</v>
      </c>
      <c r="D2310" s="84">
        <v>10.26</v>
      </c>
    </row>
    <row r="2311" spans="1:4" x14ac:dyDescent="0.25">
      <c r="A2311" s="83">
        <v>1917158</v>
      </c>
      <c r="B2311" s="83" t="s">
        <v>21052</v>
      </c>
      <c r="C2311" s="83" t="s">
        <v>221</v>
      </c>
      <c r="D2311" s="84">
        <v>10.37</v>
      </c>
    </row>
    <row r="2312" spans="1:4" x14ac:dyDescent="0.25">
      <c r="A2312" s="83">
        <v>1917159</v>
      </c>
      <c r="B2312" s="83" t="s">
        <v>21053</v>
      </c>
      <c r="C2312" s="83" t="s">
        <v>221</v>
      </c>
      <c r="D2312" s="84">
        <v>10.48</v>
      </c>
    </row>
    <row r="2313" spans="1:4" x14ac:dyDescent="0.25">
      <c r="A2313" s="83">
        <v>1917160</v>
      </c>
      <c r="B2313" s="83" t="s">
        <v>21054</v>
      </c>
      <c r="C2313" s="83" t="s">
        <v>221</v>
      </c>
      <c r="D2313" s="84">
        <v>10.6</v>
      </c>
    </row>
    <row r="2314" spans="1:4" x14ac:dyDescent="0.25">
      <c r="A2314" s="83">
        <v>1917161</v>
      </c>
      <c r="B2314" s="83" t="s">
        <v>21055</v>
      </c>
      <c r="C2314" s="83" t="s">
        <v>221</v>
      </c>
      <c r="D2314" s="84">
        <v>10.72</v>
      </c>
    </row>
    <row r="2315" spans="1:4" x14ac:dyDescent="0.25">
      <c r="A2315" s="83">
        <v>1917162</v>
      </c>
      <c r="B2315" s="83" t="s">
        <v>21056</v>
      </c>
      <c r="C2315" s="83" t="s">
        <v>221</v>
      </c>
      <c r="D2315" s="84">
        <v>10.79</v>
      </c>
    </row>
    <row r="2316" spans="1:4" x14ac:dyDescent="0.25">
      <c r="A2316" s="83">
        <v>1917193</v>
      </c>
      <c r="B2316" s="83" t="s">
        <v>21057</v>
      </c>
      <c r="C2316" s="83" t="s">
        <v>221</v>
      </c>
      <c r="D2316" s="84">
        <v>9.68</v>
      </c>
    </row>
    <row r="2317" spans="1:4" x14ac:dyDescent="0.25">
      <c r="A2317" s="83">
        <v>1917194</v>
      </c>
      <c r="B2317" s="83" t="s">
        <v>21058</v>
      </c>
      <c r="C2317" s="83" t="s">
        <v>221</v>
      </c>
      <c r="D2317" s="84">
        <v>9.77</v>
      </c>
    </row>
    <row r="2318" spans="1:4" x14ac:dyDescent="0.25">
      <c r="A2318" s="83">
        <v>1917195</v>
      </c>
      <c r="B2318" s="83" t="s">
        <v>21059</v>
      </c>
      <c r="C2318" s="83" t="s">
        <v>221</v>
      </c>
      <c r="D2318" s="84">
        <v>9.8800000000000008</v>
      </c>
    </row>
    <row r="2319" spans="1:4" x14ac:dyDescent="0.25">
      <c r="A2319" s="83">
        <v>1917196</v>
      </c>
      <c r="B2319" s="83" t="s">
        <v>21060</v>
      </c>
      <c r="C2319" s="83" t="s">
        <v>221</v>
      </c>
      <c r="D2319" s="84">
        <v>9.98</v>
      </c>
    </row>
    <row r="2320" spans="1:4" x14ac:dyDescent="0.25">
      <c r="A2320" s="83">
        <v>1917197</v>
      </c>
      <c r="B2320" s="83" t="s">
        <v>21061</v>
      </c>
      <c r="C2320" s="83" t="s">
        <v>221</v>
      </c>
      <c r="D2320" s="84">
        <v>10.09</v>
      </c>
    </row>
    <row r="2321" spans="1:4" x14ac:dyDescent="0.25">
      <c r="A2321" s="83">
        <v>1917198</v>
      </c>
      <c r="B2321" s="83" t="s">
        <v>21062</v>
      </c>
      <c r="C2321" s="83" t="s">
        <v>221</v>
      </c>
      <c r="D2321" s="84">
        <v>10.15</v>
      </c>
    </row>
    <row r="2322" spans="1:4" x14ac:dyDescent="0.25">
      <c r="A2322" s="83">
        <v>1917013</v>
      </c>
      <c r="B2322" s="83" t="s">
        <v>21063</v>
      </c>
      <c r="C2322" s="83" t="s">
        <v>221</v>
      </c>
      <c r="D2322" s="84">
        <v>13.09</v>
      </c>
    </row>
    <row r="2323" spans="1:4" x14ac:dyDescent="0.25">
      <c r="A2323" s="83">
        <v>1917014</v>
      </c>
      <c r="B2323" s="83" t="s">
        <v>21064</v>
      </c>
      <c r="C2323" s="83" t="s">
        <v>221</v>
      </c>
      <c r="D2323" s="84">
        <v>13.34</v>
      </c>
    </row>
    <row r="2324" spans="1:4" x14ac:dyDescent="0.25">
      <c r="A2324" s="83">
        <v>1917015</v>
      </c>
      <c r="B2324" s="83" t="s">
        <v>21065</v>
      </c>
      <c r="C2324" s="83" t="s">
        <v>221</v>
      </c>
      <c r="D2324" s="84">
        <v>13.6</v>
      </c>
    </row>
    <row r="2325" spans="1:4" x14ac:dyDescent="0.25">
      <c r="A2325" s="83">
        <v>1917016</v>
      </c>
      <c r="B2325" s="83" t="s">
        <v>21066</v>
      </c>
      <c r="C2325" s="83" t="s">
        <v>221</v>
      </c>
      <c r="D2325" s="84">
        <v>13.87</v>
      </c>
    </row>
    <row r="2326" spans="1:4" x14ac:dyDescent="0.25">
      <c r="A2326" s="83">
        <v>1917017</v>
      </c>
      <c r="B2326" s="83" t="s">
        <v>21067</v>
      </c>
      <c r="C2326" s="83" t="s">
        <v>221</v>
      </c>
      <c r="D2326" s="84">
        <v>14.15</v>
      </c>
    </row>
    <row r="2327" spans="1:4" x14ac:dyDescent="0.25">
      <c r="A2327" s="83">
        <v>1917018</v>
      </c>
      <c r="B2327" s="83" t="s">
        <v>21068</v>
      </c>
      <c r="C2327" s="83" t="s">
        <v>221</v>
      </c>
      <c r="D2327" s="84">
        <v>14.3</v>
      </c>
    </row>
    <row r="2328" spans="1:4" x14ac:dyDescent="0.25">
      <c r="A2328" s="83">
        <v>1917623</v>
      </c>
      <c r="B2328" s="83" t="s">
        <v>21069</v>
      </c>
      <c r="C2328" s="83" t="s">
        <v>221</v>
      </c>
      <c r="D2328" s="84">
        <v>21.21</v>
      </c>
    </row>
    <row r="2329" spans="1:4" x14ac:dyDescent="0.25">
      <c r="A2329" s="83">
        <v>1917624</v>
      </c>
      <c r="B2329" s="83" t="s">
        <v>21070</v>
      </c>
      <c r="C2329" s="83" t="s">
        <v>221</v>
      </c>
      <c r="D2329" s="84">
        <v>26.71</v>
      </c>
    </row>
    <row r="2330" spans="1:4" x14ac:dyDescent="0.25">
      <c r="A2330" s="83">
        <v>1917625</v>
      </c>
      <c r="B2330" s="83" t="s">
        <v>21071</v>
      </c>
      <c r="C2330" s="83" t="s">
        <v>221</v>
      </c>
      <c r="D2330" s="84">
        <v>33.33</v>
      </c>
    </row>
    <row r="2331" spans="1:4" x14ac:dyDescent="0.25">
      <c r="A2331" s="83">
        <v>1917626</v>
      </c>
      <c r="B2331" s="83" t="s">
        <v>21072</v>
      </c>
      <c r="C2331" s="83" t="s">
        <v>221</v>
      </c>
      <c r="D2331" s="84">
        <v>40.72</v>
      </c>
    </row>
    <row r="2332" spans="1:4" x14ac:dyDescent="0.25">
      <c r="A2332" s="83">
        <v>1917627</v>
      </c>
      <c r="B2332" s="83" t="s">
        <v>21073</v>
      </c>
      <c r="C2332" s="83" t="s">
        <v>221</v>
      </c>
      <c r="D2332" s="84">
        <v>48.87</v>
      </c>
    </row>
    <row r="2333" spans="1:4" x14ac:dyDescent="0.25">
      <c r="A2333" s="83">
        <v>1917628</v>
      </c>
      <c r="B2333" s="83" t="s">
        <v>21074</v>
      </c>
      <c r="C2333" s="83" t="s">
        <v>221</v>
      </c>
      <c r="D2333" s="84">
        <v>57.01</v>
      </c>
    </row>
    <row r="2334" spans="1:4" x14ac:dyDescent="0.25">
      <c r="A2334" s="83">
        <v>1917620</v>
      </c>
      <c r="B2334" s="83" t="s">
        <v>21075</v>
      </c>
      <c r="C2334" s="83" t="s">
        <v>221</v>
      </c>
      <c r="D2334" s="84">
        <v>9.99</v>
      </c>
    </row>
    <row r="2335" spans="1:4" x14ac:dyDescent="0.25">
      <c r="A2335" s="83">
        <v>1917621</v>
      </c>
      <c r="B2335" s="83" t="s">
        <v>21076</v>
      </c>
      <c r="C2335" s="83" t="s">
        <v>221</v>
      </c>
      <c r="D2335" s="84">
        <v>11.64</v>
      </c>
    </row>
    <row r="2336" spans="1:4" x14ac:dyDescent="0.25">
      <c r="A2336" s="83">
        <v>1917622</v>
      </c>
      <c r="B2336" s="83" t="s">
        <v>21077</v>
      </c>
      <c r="C2336" s="83" t="s">
        <v>221</v>
      </c>
      <c r="D2336" s="84">
        <v>14.45</v>
      </c>
    </row>
    <row r="2337" spans="1:4" x14ac:dyDescent="0.25">
      <c r="A2337" s="83">
        <v>1917741</v>
      </c>
      <c r="B2337" s="83" t="s">
        <v>21078</v>
      </c>
      <c r="C2337" s="83" t="s">
        <v>221</v>
      </c>
      <c r="D2337" s="84">
        <v>9.25</v>
      </c>
    </row>
    <row r="2338" spans="1:4" x14ac:dyDescent="0.25">
      <c r="A2338" s="83">
        <v>1917269</v>
      </c>
      <c r="B2338" s="83" t="s">
        <v>21079</v>
      </c>
      <c r="C2338" s="83" t="s">
        <v>221</v>
      </c>
      <c r="D2338" s="84">
        <v>27.4</v>
      </c>
    </row>
    <row r="2339" spans="1:4" x14ac:dyDescent="0.25">
      <c r="A2339" s="83">
        <v>1917270</v>
      </c>
      <c r="B2339" s="83" t="s">
        <v>21080</v>
      </c>
      <c r="C2339" s="83" t="s">
        <v>221</v>
      </c>
      <c r="D2339" s="84">
        <v>36.82</v>
      </c>
    </row>
    <row r="2340" spans="1:4" x14ac:dyDescent="0.25">
      <c r="A2340" s="83">
        <v>1917266</v>
      </c>
      <c r="B2340" s="83" t="s">
        <v>21081</v>
      </c>
      <c r="C2340" s="83" t="s">
        <v>221</v>
      </c>
      <c r="D2340" s="84">
        <v>9.07</v>
      </c>
    </row>
    <row r="2341" spans="1:4" x14ac:dyDescent="0.25">
      <c r="A2341" s="83">
        <v>1917267</v>
      </c>
      <c r="B2341" s="83" t="s">
        <v>21082</v>
      </c>
      <c r="C2341" s="83" t="s">
        <v>221</v>
      </c>
      <c r="D2341" s="84">
        <v>13.14</v>
      </c>
    </row>
    <row r="2342" spans="1:4" x14ac:dyDescent="0.25">
      <c r="A2342" s="83">
        <v>1917268</v>
      </c>
      <c r="B2342" s="83" t="s">
        <v>21083</v>
      </c>
      <c r="C2342" s="83" t="s">
        <v>221</v>
      </c>
      <c r="D2342" s="84">
        <v>19.940000000000001</v>
      </c>
    </row>
    <row r="2343" spans="1:4" x14ac:dyDescent="0.25">
      <c r="A2343" s="83">
        <v>1917728</v>
      </c>
      <c r="B2343" s="83" t="s">
        <v>21084</v>
      </c>
      <c r="C2343" s="83" t="s">
        <v>221</v>
      </c>
      <c r="D2343" s="84">
        <v>8.3699999999999992</v>
      </c>
    </row>
    <row r="2344" spans="1:4" x14ac:dyDescent="0.25">
      <c r="A2344" s="83">
        <v>1917358</v>
      </c>
      <c r="B2344" s="83" t="s">
        <v>21085</v>
      </c>
      <c r="C2344" s="83" t="s">
        <v>221</v>
      </c>
      <c r="D2344" s="84">
        <v>7.95</v>
      </c>
    </row>
    <row r="2345" spans="1:4" x14ac:dyDescent="0.25">
      <c r="A2345" s="83">
        <v>1917362</v>
      </c>
      <c r="B2345" s="83" t="s">
        <v>21086</v>
      </c>
      <c r="C2345" s="83" t="s">
        <v>221</v>
      </c>
      <c r="D2345" s="84">
        <v>37.75</v>
      </c>
    </row>
    <row r="2346" spans="1:4" x14ac:dyDescent="0.25">
      <c r="A2346" s="83">
        <v>1917363</v>
      </c>
      <c r="B2346" s="83" t="s">
        <v>21087</v>
      </c>
      <c r="C2346" s="83" t="s">
        <v>221</v>
      </c>
      <c r="D2346" s="84">
        <v>45.9</v>
      </c>
    </row>
    <row r="2347" spans="1:4" x14ac:dyDescent="0.25">
      <c r="A2347" s="83">
        <v>1917359</v>
      </c>
      <c r="B2347" s="83" t="s">
        <v>21088</v>
      </c>
      <c r="C2347" s="83" t="s">
        <v>221</v>
      </c>
      <c r="D2347" s="84">
        <v>11.19</v>
      </c>
    </row>
    <row r="2348" spans="1:4" x14ac:dyDescent="0.25">
      <c r="A2348" s="83">
        <v>1917360</v>
      </c>
      <c r="B2348" s="83" t="s">
        <v>21089</v>
      </c>
      <c r="C2348" s="83" t="s">
        <v>221</v>
      </c>
      <c r="D2348" s="84">
        <v>18.239999999999998</v>
      </c>
    </row>
    <row r="2349" spans="1:4" x14ac:dyDescent="0.25">
      <c r="A2349" s="83">
        <v>1917361</v>
      </c>
      <c r="B2349" s="83" t="s">
        <v>21090</v>
      </c>
      <c r="C2349" s="83" t="s">
        <v>221</v>
      </c>
      <c r="D2349" s="84">
        <v>27.14</v>
      </c>
    </row>
    <row r="2350" spans="1:4" x14ac:dyDescent="0.25">
      <c r="A2350" s="83">
        <v>1917476</v>
      </c>
      <c r="B2350" s="83" t="s">
        <v>21091</v>
      </c>
      <c r="C2350" s="83" t="s">
        <v>221</v>
      </c>
      <c r="D2350" s="84">
        <v>27.79</v>
      </c>
    </row>
    <row r="2351" spans="1:4" x14ac:dyDescent="0.25">
      <c r="A2351" s="83">
        <v>1917477</v>
      </c>
      <c r="B2351" s="83" t="s">
        <v>21092</v>
      </c>
      <c r="C2351" s="83" t="s">
        <v>221</v>
      </c>
      <c r="D2351" s="84">
        <v>35.71</v>
      </c>
    </row>
    <row r="2352" spans="1:4" x14ac:dyDescent="0.25">
      <c r="A2352" s="83">
        <v>1917478</v>
      </c>
      <c r="B2352" s="83" t="s">
        <v>21093</v>
      </c>
      <c r="C2352" s="83" t="s">
        <v>221</v>
      </c>
      <c r="D2352" s="84">
        <v>45.68</v>
      </c>
    </row>
    <row r="2353" spans="1:4" x14ac:dyDescent="0.25">
      <c r="A2353" s="83">
        <v>1917479</v>
      </c>
      <c r="B2353" s="83" t="s">
        <v>21094</v>
      </c>
      <c r="C2353" s="83" t="s">
        <v>221</v>
      </c>
      <c r="D2353" s="84">
        <v>49.63</v>
      </c>
    </row>
    <row r="2354" spans="1:4" x14ac:dyDescent="0.25">
      <c r="A2354" s="83">
        <v>1917473</v>
      </c>
      <c r="B2354" s="83" t="s">
        <v>21095</v>
      </c>
      <c r="C2354" s="83" t="s">
        <v>221</v>
      </c>
      <c r="D2354" s="84">
        <v>12.82</v>
      </c>
    </row>
    <row r="2355" spans="1:4" x14ac:dyDescent="0.25">
      <c r="A2355" s="83">
        <v>1917474</v>
      </c>
      <c r="B2355" s="83" t="s">
        <v>21096</v>
      </c>
      <c r="C2355" s="83" t="s">
        <v>221</v>
      </c>
      <c r="D2355" s="84">
        <v>16.47</v>
      </c>
    </row>
    <row r="2356" spans="1:4" x14ac:dyDescent="0.25">
      <c r="A2356" s="83">
        <v>1917475</v>
      </c>
      <c r="B2356" s="83" t="s">
        <v>21097</v>
      </c>
      <c r="C2356" s="83" t="s">
        <v>221</v>
      </c>
      <c r="D2356" s="84">
        <v>21</v>
      </c>
    </row>
    <row r="2357" spans="1:4" x14ac:dyDescent="0.25">
      <c r="A2357" s="83">
        <v>1917736</v>
      </c>
      <c r="B2357" s="83" t="s">
        <v>21098</v>
      </c>
      <c r="C2357" s="83" t="s">
        <v>221</v>
      </c>
      <c r="D2357" s="84">
        <v>9.24</v>
      </c>
    </row>
    <row r="2358" spans="1:4" x14ac:dyDescent="0.25">
      <c r="A2358" s="83">
        <v>1917067</v>
      </c>
      <c r="B2358" s="83" t="s">
        <v>21099</v>
      </c>
      <c r="C2358" s="83" t="s">
        <v>221</v>
      </c>
      <c r="D2358" s="84">
        <v>9.57</v>
      </c>
    </row>
    <row r="2359" spans="1:4" x14ac:dyDescent="0.25">
      <c r="A2359" s="83">
        <v>1917068</v>
      </c>
      <c r="B2359" s="83" t="s">
        <v>21100</v>
      </c>
      <c r="C2359" s="83" t="s">
        <v>221</v>
      </c>
      <c r="D2359" s="84">
        <v>9.76</v>
      </c>
    </row>
    <row r="2360" spans="1:4" x14ac:dyDescent="0.25">
      <c r="A2360" s="83">
        <v>1917069</v>
      </c>
      <c r="B2360" s="83" t="s">
        <v>21101</v>
      </c>
      <c r="C2360" s="83" t="s">
        <v>221</v>
      </c>
      <c r="D2360" s="84">
        <v>9.9600000000000009</v>
      </c>
    </row>
    <row r="2361" spans="1:4" x14ac:dyDescent="0.25">
      <c r="A2361" s="83">
        <v>1917070</v>
      </c>
      <c r="B2361" s="83" t="s">
        <v>21102</v>
      </c>
      <c r="C2361" s="83" t="s">
        <v>221</v>
      </c>
      <c r="D2361" s="84">
        <v>10.16</v>
      </c>
    </row>
    <row r="2362" spans="1:4" x14ac:dyDescent="0.25">
      <c r="A2362" s="83">
        <v>1917071</v>
      </c>
      <c r="B2362" s="83" t="s">
        <v>21103</v>
      </c>
      <c r="C2362" s="83" t="s">
        <v>221</v>
      </c>
      <c r="D2362" s="84">
        <v>10.38</v>
      </c>
    </row>
    <row r="2363" spans="1:4" x14ac:dyDescent="0.25">
      <c r="A2363" s="83">
        <v>1917072</v>
      </c>
      <c r="B2363" s="83" t="s">
        <v>21104</v>
      </c>
      <c r="C2363" s="83" t="s">
        <v>221</v>
      </c>
      <c r="D2363" s="84">
        <v>10.5</v>
      </c>
    </row>
    <row r="2364" spans="1:4" x14ac:dyDescent="0.25">
      <c r="A2364" s="83">
        <v>1901572</v>
      </c>
      <c r="B2364" s="83" t="s">
        <v>21105</v>
      </c>
      <c r="C2364" s="83" t="s">
        <v>221</v>
      </c>
      <c r="D2364" s="84">
        <v>7.68</v>
      </c>
    </row>
    <row r="2365" spans="1:4" x14ac:dyDescent="0.25">
      <c r="A2365" s="83">
        <v>1901573</v>
      </c>
      <c r="B2365" s="83" t="s">
        <v>21106</v>
      </c>
      <c r="C2365" s="83" t="s">
        <v>221</v>
      </c>
      <c r="D2365" s="84">
        <v>7.75</v>
      </c>
    </row>
    <row r="2366" spans="1:4" x14ac:dyDescent="0.25">
      <c r="A2366" s="83">
        <v>1901574</v>
      </c>
      <c r="B2366" s="83" t="s">
        <v>21107</v>
      </c>
      <c r="C2366" s="83" t="s">
        <v>221</v>
      </c>
      <c r="D2366" s="84">
        <v>7.82</v>
      </c>
    </row>
    <row r="2367" spans="1:4" x14ac:dyDescent="0.25">
      <c r="A2367" s="83">
        <v>1901575</v>
      </c>
      <c r="B2367" s="83" t="s">
        <v>21108</v>
      </c>
      <c r="C2367" s="83" t="s">
        <v>221</v>
      </c>
      <c r="D2367" s="84">
        <v>7.9</v>
      </c>
    </row>
    <row r="2368" spans="1:4" x14ac:dyDescent="0.25">
      <c r="A2368" s="83">
        <v>1901576</v>
      </c>
      <c r="B2368" s="83" t="s">
        <v>21109</v>
      </c>
      <c r="C2368" s="83" t="s">
        <v>221</v>
      </c>
      <c r="D2368" s="84">
        <v>7.98</v>
      </c>
    </row>
    <row r="2369" spans="1:4" x14ac:dyDescent="0.25">
      <c r="A2369" s="83">
        <v>1901571</v>
      </c>
      <c r="B2369" s="83" t="s">
        <v>21110</v>
      </c>
      <c r="C2369" s="83" t="s">
        <v>221</v>
      </c>
      <c r="D2369" s="84">
        <v>8.02</v>
      </c>
    </row>
    <row r="2370" spans="1:4" x14ac:dyDescent="0.25">
      <c r="A2370" s="83">
        <v>1901578</v>
      </c>
      <c r="B2370" s="83" t="s">
        <v>21111</v>
      </c>
      <c r="C2370" s="83" t="s">
        <v>221</v>
      </c>
      <c r="D2370" s="84">
        <v>10.210000000000001</v>
      </c>
    </row>
    <row r="2371" spans="1:4" x14ac:dyDescent="0.25">
      <c r="A2371" s="83">
        <v>1901579</v>
      </c>
      <c r="B2371" s="83" t="s">
        <v>21112</v>
      </c>
      <c r="C2371" s="83" t="s">
        <v>221</v>
      </c>
      <c r="D2371" s="84">
        <v>10.27</v>
      </c>
    </row>
    <row r="2372" spans="1:4" x14ac:dyDescent="0.25">
      <c r="A2372" s="83">
        <v>1901580</v>
      </c>
      <c r="B2372" s="83" t="s">
        <v>21113</v>
      </c>
      <c r="C2372" s="83" t="s">
        <v>221</v>
      </c>
      <c r="D2372" s="84">
        <v>10.34</v>
      </c>
    </row>
    <row r="2373" spans="1:4" x14ac:dyDescent="0.25">
      <c r="A2373" s="83">
        <v>1901581</v>
      </c>
      <c r="B2373" s="83" t="s">
        <v>21114</v>
      </c>
      <c r="C2373" s="83" t="s">
        <v>221</v>
      </c>
      <c r="D2373" s="84">
        <v>10.41</v>
      </c>
    </row>
    <row r="2374" spans="1:4" x14ac:dyDescent="0.25">
      <c r="A2374" s="83">
        <v>1901582</v>
      </c>
      <c r="B2374" s="83" t="s">
        <v>21115</v>
      </c>
      <c r="C2374" s="83" t="s">
        <v>221</v>
      </c>
      <c r="D2374" s="84">
        <v>10.49</v>
      </c>
    </row>
    <row r="2375" spans="1:4" x14ac:dyDescent="0.25">
      <c r="A2375" s="83">
        <v>1901577</v>
      </c>
      <c r="B2375" s="83" t="s">
        <v>21116</v>
      </c>
      <c r="C2375" s="83" t="s">
        <v>221</v>
      </c>
      <c r="D2375" s="84">
        <v>10.53</v>
      </c>
    </row>
    <row r="2376" spans="1:4" x14ac:dyDescent="0.25">
      <c r="A2376" s="83">
        <v>1917103</v>
      </c>
      <c r="B2376" s="83" t="s">
        <v>21117</v>
      </c>
      <c r="C2376" s="83" t="s">
        <v>221</v>
      </c>
      <c r="D2376" s="84">
        <v>11.34</v>
      </c>
    </row>
    <row r="2377" spans="1:4" x14ac:dyDescent="0.25">
      <c r="A2377" s="83">
        <v>1917104</v>
      </c>
      <c r="B2377" s="83" t="s">
        <v>21118</v>
      </c>
      <c r="C2377" s="83" t="s">
        <v>221</v>
      </c>
      <c r="D2377" s="84">
        <v>11.51</v>
      </c>
    </row>
    <row r="2378" spans="1:4" x14ac:dyDescent="0.25">
      <c r="A2378" s="83">
        <v>1917105</v>
      </c>
      <c r="B2378" s="83" t="s">
        <v>21119</v>
      </c>
      <c r="C2378" s="83" t="s">
        <v>221</v>
      </c>
      <c r="D2378" s="84">
        <v>11.67</v>
      </c>
    </row>
    <row r="2379" spans="1:4" x14ac:dyDescent="0.25">
      <c r="A2379" s="83">
        <v>1917106</v>
      </c>
      <c r="B2379" s="83" t="s">
        <v>21120</v>
      </c>
      <c r="C2379" s="83" t="s">
        <v>221</v>
      </c>
      <c r="D2379" s="84">
        <v>11.85</v>
      </c>
    </row>
    <row r="2380" spans="1:4" x14ac:dyDescent="0.25">
      <c r="A2380" s="83">
        <v>1917107</v>
      </c>
      <c r="B2380" s="83" t="s">
        <v>21121</v>
      </c>
      <c r="C2380" s="83" t="s">
        <v>221</v>
      </c>
      <c r="D2380" s="84">
        <v>12.03</v>
      </c>
    </row>
    <row r="2381" spans="1:4" x14ac:dyDescent="0.25">
      <c r="A2381" s="83">
        <v>1917108</v>
      </c>
      <c r="B2381" s="83" t="s">
        <v>21122</v>
      </c>
      <c r="C2381" s="83" t="s">
        <v>221</v>
      </c>
      <c r="D2381" s="84">
        <v>12.13</v>
      </c>
    </row>
    <row r="2382" spans="1:4" x14ac:dyDescent="0.25">
      <c r="A2382" s="83">
        <v>1901583</v>
      </c>
      <c r="B2382" s="83" t="s">
        <v>21123</v>
      </c>
      <c r="C2382" s="83" t="s">
        <v>221</v>
      </c>
      <c r="D2382" s="84">
        <v>12.79</v>
      </c>
    </row>
    <row r="2383" spans="1:4" x14ac:dyDescent="0.25">
      <c r="A2383" s="83">
        <v>1901584</v>
      </c>
      <c r="B2383" s="83" t="s">
        <v>21124</v>
      </c>
      <c r="C2383" s="83" t="s">
        <v>221</v>
      </c>
      <c r="D2383" s="84">
        <v>12.85</v>
      </c>
    </row>
    <row r="2384" spans="1:4" x14ac:dyDescent="0.25">
      <c r="A2384" s="83">
        <v>1901585</v>
      </c>
      <c r="B2384" s="83" t="s">
        <v>21125</v>
      </c>
      <c r="C2384" s="83" t="s">
        <v>221</v>
      </c>
      <c r="D2384" s="84">
        <v>12.92</v>
      </c>
    </row>
    <row r="2385" spans="1:4" x14ac:dyDescent="0.25">
      <c r="A2385" s="83">
        <v>1901586</v>
      </c>
      <c r="B2385" s="83" t="s">
        <v>21126</v>
      </c>
      <c r="C2385" s="83" t="s">
        <v>221</v>
      </c>
      <c r="D2385" s="84">
        <v>12.99</v>
      </c>
    </row>
    <row r="2386" spans="1:4" x14ac:dyDescent="0.25">
      <c r="A2386" s="83">
        <v>1901587</v>
      </c>
      <c r="B2386" s="83" t="s">
        <v>21127</v>
      </c>
      <c r="C2386" s="83" t="s">
        <v>221</v>
      </c>
      <c r="D2386" s="84">
        <v>13.06</v>
      </c>
    </row>
    <row r="2387" spans="1:4" x14ac:dyDescent="0.25">
      <c r="A2387" s="83">
        <v>1901588</v>
      </c>
      <c r="B2387" s="83" t="s">
        <v>21128</v>
      </c>
      <c r="C2387" s="83" t="s">
        <v>221</v>
      </c>
      <c r="D2387" s="84">
        <v>13.1</v>
      </c>
    </row>
    <row r="2388" spans="1:4" x14ac:dyDescent="0.25">
      <c r="A2388" s="83">
        <v>1917139</v>
      </c>
      <c r="B2388" s="83" t="s">
        <v>21129</v>
      </c>
      <c r="C2388" s="83" t="s">
        <v>221</v>
      </c>
      <c r="D2388" s="84">
        <v>10.69</v>
      </c>
    </row>
    <row r="2389" spans="1:4" x14ac:dyDescent="0.25">
      <c r="A2389" s="83">
        <v>1917140</v>
      </c>
      <c r="B2389" s="83" t="s">
        <v>21130</v>
      </c>
      <c r="C2389" s="83" t="s">
        <v>221</v>
      </c>
      <c r="D2389" s="84">
        <v>10.82</v>
      </c>
    </row>
    <row r="2390" spans="1:4" x14ac:dyDescent="0.25">
      <c r="A2390" s="83">
        <v>1917141</v>
      </c>
      <c r="B2390" s="83" t="s">
        <v>21131</v>
      </c>
      <c r="C2390" s="83" t="s">
        <v>221</v>
      </c>
      <c r="D2390" s="84">
        <v>10.96</v>
      </c>
    </row>
    <row r="2391" spans="1:4" x14ac:dyDescent="0.25">
      <c r="A2391" s="83">
        <v>1917142</v>
      </c>
      <c r="B2391" s="83" t="s">
        <v>21132</v>
      </c>
      <c r="C2391" s="83" t="s">
        <v>221</v>
      </c>
      <c r="D2391" s="84">
        <v>11.11</v>
      </c>
    </row>
    <row r="2392" spans="1:4" x14ac:dyDescent="0.25">
      <c r="A2392" s="83">
        <v>1917143</v>
      </c>
      <c r="B2392" s="83" t="s">
        <v>21133</v>
      </c>
      <c r="C2392" s="83" t="s">
        <v>221</v>
      </c>
      <c r="D2392" s="84">
        <v>11.26</v>
      </c>
    </row>
    <row r="2393" spans="1:4" x14ac:dyDescent="0.25">
      <c r="A2393" s="83">
        <v>1917144</v>
      </c>
      <c r="B2393" s="83" t="s">
        <v>21134</v>
      </c>
      <c r="C2393" s="83" t="s">
        <v>221</v>
      </c>
      <c r="D2393" s="84">
        <v>11.34</v>
      </c>
    </row>
    <row r="2394" spans="1:4" x14ac:dyDescent="0.25">
      <c r="A2394" s="83">
        <v>1917175</v>
      </c>
      <c r="B2394" s="83" t="s">
        <v>21135</v>
      </c>
      <c r="C2394" s="83" t="s">
        <v>221</v>
      </c>
      <c r="D2394" s="84">
        <v>9.43</v>
      </c>
    </row>
    <row r="2395" spans="1:4" x14ac:dyDescent="0.25">
      <c r="A2395" s="83">
        <v>1917176</v>
      </c>
      <c r="B2395" s="83" t="s">
        <v>21136</v>
      </c>
      <c r="C2395" s="83" t="s">
        <v>221</v>
      </c>
      <c r="D2395" s="84">
        <v>9.5399999999999991</v>
      </c>
    </row>
    <row r="2396" spans="1:4" x14ac:dyDescent="0.25">
      <c r="A2396" s="83">
        <v>1917177</v>
      </c>
      <c r="B2396" s="83" t="s">
        <v>21137</v>
      </c>
      <c r="C2396" s="83" t="s">
        <v>221</v>
      </c>
      <c r="D2396" s="84">
        <v>9.66</v>
      </c>
    </row>
    <row r="2397" spans="1:4" x14ac:dyDescent="0.25">
      <c r="A2397" s="83">
        <v>1917178</v>
      </c>
      <c r="B2397" s="83" t="s">
        <v>21138</v>
      </c>
      <c r="C2397" s="83" t="s">
        <v>221</v>
      </c>
      <c r="D2397" s="84">
        <v>9.7799999999999994</v>
      </c>
    </row>
    <row r="2398" spans="1:4" x14ac:dyDescent="0.25">
      <c r="A2398" s="83">
        <v>1917179</v>
      </c>
      <c r="B2398" s="83" t="s">
        <v>21139</v>
      </c>
      <c r="C2398" s="83" t="s">
        <v>221</v>
      </c>
      <c r="D2398" s="84">
        <v>9.9</v>
      </c>
    </row>
    <row r="2399" spans="1:4" x14ac:dyDescent="0.25">
      <c r="A2399" s="83">
        <v>1917180</v>
      </c>
      <c r="B2399" s="83" t="s">
        <v>21140</v>
      </c>
      <c r="C2399" s="83" t="s">
        <v>221</v>
      </c>
      <c r="D2399" s="84">
        <v>9.9700000000000006</v>
      </c>
    </row>
    <row r="2400" spans="1:4" x14ac:dyDescent="0.25">
      <c r="A2400" s="83">
        <v>1917211</v>
      </c>
      <c r="B2400" s="83" t="s">
        <v>21141</v>
      </c>
      <c r="C2400" s="83" t="s">
        <v>221</v>
      </c>
      <c r="D2400" s="84">
        <v>8.89</v>
      </c>
    </row>
    <row r="2401" spans="1:4" x14ac:dyDescent="0.25">
      <c r="A2401" s="83">
        <v>1917212</v>
      </c>
      <c r="B2401" s="83" t="s">
        <v>21142</v>
      </c>
      <c r="C2401" s="83" t="s">
        <v>221</v>
      </c>
      <c r="D2401" s="84">
        <v>8.99</v>
      </c>
    </row>
    <row r="2402" spans="1:4" x14ac:dyDescent="0.25">
      <c r="A2402" s="83">
        <v>1917213</v>
      </c>
      <c r="B2402" s="83" t="s">
        <v>21143</v>
      </c>
      <c r="C2402" s="83" t="s">
        <v>221</v>
      </c>
      <c r="D2402" s="84">
        <v>9.1</v>
      </c>
    </row>
    <row r="2403" spans="1:4" x14ac:dyDescent="0.25">
      <c r="A2403" s="83">
        <v>1917214</v>
      </c>
      <c r="B2403" s="83" t="s">
        <v>21144</v>
      </c>
      <c r="C2403" s="83" t="s">
        <v>221</v>
      </c>
      <c r="D2403" s="84">
        <v>9.1999999999999993</v>
      </c>
    </row>
    <row r="2404" spans="1:4" x14ac:dyDescent="0.25">
      <c r="A2404" s="83">
        <v>1917215</v>
      </c>
      <c r="B2404" s="83" t="s">
        <v>21145</v>
      </c>
      <c r="C2404" s="83" t="s">
        <v>221</v>
      </c>
      <c r="D2404" s="84">
        <v>9.32</v>
      </c>
    </row>
    <row r="2405" spans="1:4" x14ac:dyDescent="0.25">
      <c r="A2405" s="83">
        <v>1917216</v>
      </c>
      <c r="B2405" s="83" t="s">
        <v>21146</v>
      </c>
      <c r="C2405" s="83" t="s">
        <v>221</v>
      </c>
      <c r="D2405" s="84">
        <v>9.3800000000000008</v>
      </c>
    </row>
    <row r="2406" spans="1:4" x14ac:dyDescent="0.25">
      <c r="A2406" s="83">
        <v>1917031</v>
      </c>
      <c r="B2406" s="83" t="s">
        <v>21147</v>
      </c>
      <c r="C2406" s="83" t="s">
        <v>221</v>
      </c>
      <c r="D2406" s="84">
        <v>12.19</v>
      </c>
    </row>
    <row r="2407" spans="1:4" x14ac:dyDescent="0.25">
      <c r="A2407" s="83">
        <v>1917032</v>
      </c>
      <c r="B2407" s="83" t="s">
        <v>21148</v>
      </c>
      <c r="C2407" s="83" t="s">
        <v>221</v>
      </c>
      <c r="D2407" s="84">
        <v>12.45</v>
      </c>
    </row>
    <row r="2408" spans="1:4" x14ac:dyDescent="0.25">
      <c r="A2408" s="83">
        <v>1917033</v>
      </c>
      <c r="B2408" s="83" t="s">
        <v>21149</v>
      </c>
      <c r="C2408" s="83" t="s">
        <v>221</v>
      </c>
      <c r="D2408" s="84">
        <v>12.71</v>
      </c>
    </row>
    <row r="2409" spans="1:4" x14ac:dyDescent="0.25">
      <c r="A2409" s="83">
        <v>1917034</v>
      </c>
      <c r="B2409" s="83" t="s">
        <v>21150</v>
      </c>
      <c r="C2409" s="83" t="s">
        <v>221</v>
      </c>
      <c r="D2409" s="84">
        <v>12.99</v>
      </c>
    </row>
    <row r="2410" spans="1:4" x14ac:dyDescent="0.25">
      <c r="A2410" s="83">
        <v>1917035</v>
      </c>
      <c r="B2410" s="83" t="s">
        <v>21151</v>
      </c>
      <c r="C2410" s="83" t="s">
        <v>221</v>
      </c>
      <c r="D2410" s="84">
        <v>13.28</v>
      </c>
    </row>
    <row r="2411" spans="1:4" x14ac:dyDescent="0.25">
      <c r="A2411" s="83">
        <v>1917036</v>
      </c>
      <c r="B2411" s="83" t="s">
        <v>21152</v>
      </c>
      <c r="C2411" s="83" t="s">
        <v>221</v>
      </c>
      <c r="D2411" s="84">
        <v>13.43</v>
      </c>
    </row>
    <row r="2412" spans="1:4" x14ac:dyDescent="0.25">
      <c r="A2412" s="83">
        <v>1917605</v>
      </c>
      <c r="B2412" s="83" t="s">
        <v>21153</v>
      </c>
      <c r="C2412" s="83" t="s">
        <v>221</v>
      </c>
      <c r="D2412" s="84">
        <v>9.3000000000000007</v>
      </c>
    </row>
    <row r="2413" spans="1:4" x14ac:dyDescent="0.25">
      <c r="A2413" s="83">
        <v>1917606</v>
      </c>
      <c r="B2413" s="83" t="s">
        <v>21154</v>
      </c>
      <c r="C2413" s="83" t="s">
        <v>221</v>
      </c>
      <c r="D2413" s="84">
        <v>10.039999999999999</v>
      </c>
    </row>
    <row r="2414" spans="1:4" x14ac:dyDescent="0.25">
      <c r="A2414" s="83">
        <v>1917607</v>
      </c>
      <c r="B2414" s="83" t="s">
        <v>21155</v>
      </c>
      <c r="C2414" s="83" t="s">
        <v>221</v>
      </c>
      <c r="D2414" s="84">
        <v>10.8</v>
      </c>
    </row>
    <row r="2415" spans="1:4" x14ac:dyDescent="0.25">
      <c r="A2415" s="83">
        <v>1917608</v>
      </c>
      <c r="B2415" s="83" t="s">
        <v>21156</v>
      </c>
      <c r="C2415" s="83" t="s">
        <v>221</v>
      </c>
      <c r="D2415" s="84">
        <v>11.95</v>
      </c>
    </row>
    <row r="2416" spans="1:4" x14ac:dyDescent="0.25">
      <c r="A2416" s="83">
        <v>1917609</v>
      </c>
      <c r="B2416" s="83" t="s">
        <v>21157</v>
      </c>
      <c r="C2416" s="83" t="s">
        <v>221</v>
      </c>
      <c r="D2416" s="84">
        <v>13.63</v>
      </c>
    </row>
    <row r="2417" spans="1:4" x14ac:dyDescent="0.25">
      <c r="A2417" s="83">
        <v>1917610</v>
      </c>
      <c r="B2417" s="83" t="s">
        <v>21158</v>
      </c>
      <c r="C2417" s="83" t="s">
        <v>221</v>
      </c>
      <c r="D2417" s="84">
        <v>16.149999999999999</v>
      </c>
    </row>
    <row r="2418" spans="1:4" x14ac:dyDescent="0.25">
      <c r="A2418" s="83">
        <v>1917611</v>
      </c>
      <c r="B2418" s="83" t="s">
        <v>21159</v>
      </c>
      <c r="C2418" s="83" t="s">
        <v>221</v>
      </c>
      <c r="D2418" s="84">
        <v>18.940000000000001</v>
      </c>
    </row>
    <row r="2419" spans="1:4" x14ac:dyDescent="0.25">
      <c r="A2419" s="83">
        <v>1917612</v>
      </c>
      <c r="B2419" s="83" t="s">
        <v>21160</v>
      </c>
      <c r="C2419" s="83" t="s">
        <v>221</v>
      </c>
      <c r="D2419" s="84">
        <v>22.18</v>
      </c>
    </row>
    <row r="2420" spans="1:4" x14ac:dyDescent="0.25">
      <c r="A2420" s="83">
        <v>1917613</v>
      </c>
      <c r="B2420" s="83" t="s">
        <v>21161</v>
      </c>
      <c r="C2420" s="83" t="s">
        <v>221</v>
      </c>
      <c r="D2420" s="84">
        <v>25.84</v>
      </c>
    </row>
    <row r="2421" spans="1:4" x14ac:dyDescent="0.25">
      <c r="A2421" s="83">
        <v>1917614</v>
      </c>
      <c r="B2421" s="83" t="s">
        <v>21162</v>
      </c>
      <c r="C2421" s="83" t="s">
        <v>221</v>
      </c>
      <c r="D2421" s="84">
        <v>29.84</v>
      </c>
    </row>
    <row r="2422" spans="1:4" x14ac:dyDescent="0.25">
      <c r="A2422" s="83">
        <v>1917615</v>
      </c>
      <c r="B2422" s="83" t="s">
        <v>21163</v>
      </c>
      <c r="C2422" s="83" t="s">
        <v>221</v>
      </c>
      <c r="D2422" s="84">
        <v>34.29</v>
      </c>
    </row>
    <row r="2423" spans="1:4" x14ac:dyDescent="0.25">
      <c r="A2423" s="83">
        <v>1917616</v>
      </c>
      <c r="B2423" s="83" t="s">
        <v>21164</v>
      </c>
      <c r="C2423" s="83" t="s">
        <v>221</v>
      </c>
      <c r="D2423" s="84">
        <v>39.71</v>
      </c>
    </row>
    <row r="2424" spans="1:4" x14ac:dyDescent="0.25">
      <c r="A2424" s="83">
        <v>1917617</v>
      </c>
      <c r="B2424" s="83" t="s">
        <v>21165</v>
      </c>
      <c r="C2424" s="83" t="s">
        <v>221</v>
      </c>
      <c r="D2424" s="84">
        <v>44.5</v>
      </c>
    </row>
    <row r="2425" spans="1:4" x14ac:dyDescent="0.25">
      <c r="A2425" s="83">
        <v>1917618</v>
      </c>
      <c r="B2425" s="83" t="s">
        <v>21166</v>
      </c>
      <c r="C2425" s="83" t="s">
        <v>221</v>
      </c>
      <c r="D2425" s="84">
        <v>50.69</v>
      </c>
    </row>
    <row r="2426" spans="1:4" x14ac:dyDescent="0.25">
      <c r="A2426" s="83">
        <v>1917619</v>
      </c>
      <c r="B2426" s="83" t="s">
        <v>21167</v>
      </c>
      <c r="C2426" s="83" t="s">
        <v>221</v>
      </c>
      <c r="D2426" s="84">
        <v>54.83</v>
      </c>
    </row>
    <row r="2427" spans="1:4" x14ac:dyDescent="0.25">
      <c r="A2427" s="83">
        <v>1917602</v>
      </c>
      <c r="B2427" s="83" t="s">
        <v>21168</v>
      </c>
      <c r="C2427" s="83" t="s">
        <v>221</v>
      </c>
      <c r="D2427" s="84">
        <v>6.87</v>
      </c>
    </row>
    <row r="2428" spans="1:4" x14ac:dyDescent="0.25">
      <c r="A2428" s="83">
        <v>1917603</v>
      </c>
      <c r="B2428" s="83" t="s">
        <v>21169</v>
      </c>
      <c r="C2428" s="83" t="s">
        <v>221</v>
      </c>
      <c r="D2428" s="84">
        <v>7.65</v>
      </c>
    </row>
    <row r="2429" spans="1:4" x14ac:dyDescent="0.25">
      <c r="A2429" s="83">
        <v>1917604</v>
      </c>
      <c r="B2429" s="83" t="s">
        <v>21170</v>
      </c>
      <c r="C2429" s="83" t="s">
        <v>221</v>
      </c>
      <c r="D2429" s="84">
        <v>8.35</v>
      </c>
    </row>
    <row r="2430" spans="1:4" x14ac:dyDescent="0.25">
      <c r="A2430" s="83">
        <v>1917740</v>
      </c>
      <c r="B2430" s="83" t="s">
        <v>21171</v>
      </c>
      <c r="C2430" s="83" t="s">
        <v>221</v>
      </c>
      <c r="D2430" s="84">
        <v>6.61</v>
      </c>
    </row>
    <row r="2431" spans="1:4" x14ac:dyDescent="0.25">
      <c r="A2431" s="83">
        <v>1917263</v>
      </c>
      <c r="B2431" s="83" t="s">
        <v>21172</v>
      </c>
      <c r="C2431" s="83" t="s">
        <v>221</v>
      </c>
      <c r="D2431" s="84">
        <v>12.61</v>
      </c>
    </row>
    <row r="2432" spans="1:4" x14ac:dyDescent="0.25">
      <c r="A2432" s="83">
        <v>1917264</v>
      </c>
      <c r="B2432" s="83" t="s">
        <v>21173</v>
      </c>
      <c r="C2432" s="83" t="s">
        <v>221</v>
      </c>
      <c r="D2432" s="84">
        <v>15.59</v>
      </c>
    </row>
    <row r="2433" spans="1:4" x14ac:dyDescent="0.25">
      <c r="A2433" s="83">
        <v>1917265</v>
      </c>
      <c r="B2433" s="83" t="s">
        <v>21174</v>
      </c>
      <c r="C2433" s="83" t="s">
        <v>221</v>
      </c>
      <c r="D2433" s="84">
        <v>20.16</v>
      </c>
    </row>
    <row r="2434" spans="1:4" x14ac:dyDescent="0.25">
      <c r="A2434" s="83">
        <v>1917260</v>
      </c>
      <c r="B2434" s="83" t="s">
        <v>21175</v>
      </c>
      <c r="C2434" s="83" t="s">
        <v>221</v>
      </c>
      <c r="D2434" s="84">
        <v>7.77</v>
      </c>
    </row>
    <row r="2435" spans="1:4" x14ac:dyDescent="0.25">
      <c r="A2435" s="83">
        <v>1917261</v>
      </c>
      <c r="B2435" s="83" t="s">
        <v>21176</v>
      </c>
      <c r="C2435" s="83" t="s">
        <v>221</v>
      </c>
      <c r="D2435" s="84">
        <v>8.6199999999999992</v>
      </c>
    </row>
    <row r="2436" spans="1:4" x14ac:dyDescent="0.25">
      <c r="A2436" s="83">
        <v>1917262</v>
      </c>
      <c r="B2436" s="83" t="s">
        <v>21177</v>
      </c>
      <c r="C2436" s="83" t="s">
        <v>221</v>
      </c>
      <c r="D2436" s="84">
        <v>10.16</v>
      </c>
    </row>
    <row r="2437" spans="1:4" x14ac:dyDescent="0.25">
      <c r="A2437" s="83">
        <v>1917727</v>
      </c>
      <c r="B2437" s="83" t="s">
        <v>21178</v>
      </c>
      <c r="C2437" s="83" t="s">
        <v>221</v>
      </c>
      <c r="D2437" s="84">
        <v>7.53</v>
      </c>
    </row>
    <row r="2438" spans="1:4" x14ac:dyDescent="0.25">
      <c r="A2438" s="83">
        <v>1917351</v>
      </c>
      <c r="B2438" s="83" t="s">
        <v>21179</v>
      </c>
      <c r="C2438" s="83" t="s">
        <v>221</v>
      </c>
      <c r="D2438" s="84">
        <v>10.26</v>
      </c>
    </row>
    <row r="2439" spans="1:4" x14ac:dyDescent="0.25">
      <c r="A2439" s="83">
        <v>1917352</v>
      </c>
      <c r="B2439" s="83" t="s">
        <v>21180</v>
      </c>
      <c r="C2439" s="83" t="s">
        <v>221</v>
      </c>
      <c r="D2439" s="84">
        <v>13.56</v>
      </c>
    </row>
    <row r="2440" spans="1:4" x14ac:dyDescent="0.25">
      <c r="A2440" s="83">
        <v>1917353</v>
      </c>
      <c r="B2440" s="83" t="s">
        <v>21181</v>
      </c>
      <c r="C2440" s="83" t="s">
        <v>221</v>
      </c>
      <c r="D2440" s="84">
        <v>17.43</v>
      </c>
    </row>
    <row r="2441" spans="1:4" x14ac:dyDescent="0.25">
      <c r="A2441" s="83">
        <v>1917354</v>
      </c>
      <c r="B2441" s="83" t="s">
        <v>21182</v>
      </c>
      <c r="C2441" s="83" t="s">
        <v>221</v>
      </c>
      <c r="D2441" s="84">
        <v>22.52</v>
      </c>
    </row>
    <row r="2442" spans="1:4" x14ac:dyDescent="0.25">
      <c r="A2442" s="83">
        <v>1917355</v>
      </c>
      <c r="B2442" s="83" t="s">
        <v>21183</v>
      </c>
      <c r="C2442" s="83" t="s">
        <v>221</v>
      </c>
      <c r="D2442" s="84">
        <v>28.99</v>
      </c>
    </row>
    <row r="2443" spans="1:4" x14ac:dyDescent="0.25">
      <c r="A2443" s="83">
        <v>1917356</v>
      </c>
      <c r="B2443" s="83" t="s">
        <v>21184</v>
      </c>
      <c r="C2443" s="83" t="s">
        <v>221</v>
      </c>
      <c r="D2443" s="84">
        <v>35.450000000000003</v>
      </c>
    </row>
    <row r="2444" spans="1:4" x14ac:dyDescent="0.25">
      <c r="A2444" s="83">
        <v>1917357</v>
      </c>
      <c r="B2444" s="83" t="s">
        <v>21185</v>
      </c>
      <c r="C2444" s="83" t="s">
        <v>221</v>
      </c>
      <c r="D2444" s="84">
        <v>40.44</v>
      </c>
    </row>
    <row r="2445" spans="1:4" x14ac:dyDescent="0.25">
      <c r="A2445" s="83">
        <v>1917348</v>
      </c>
      <c r="B2445" s="83" t="s">
        <v>21186</v>
      </c>
      <c r="C2445" s="83" t="s">
        <v>221</v>
      </c>
      <c r="D2445" s="84">
        <v>6.28</v>
      </c>
    </row>
    <row r="2446" spans="1:4" x14ac:dyDescent="0.25">
      <c r="A2446" s="83">
        <v>1917349</v>
      </c>
      <c r="B2446" s="83" t="s">
        <v>21187</v>
      </c>
      <c r="C2446" s="83" t="s">
        <v>221</v>
      </c>
      <c r="D2446" s="84">
        <v>6.8</v>
      </c>
    </row>
    <row r="2447" spans="1:4" x14ac:dyDescent="0.25">
      <c r="A2447" s="83">
        <v>1917350</v>
      </c>
      <c r="B2447" s="83" t="s">
        <v>21188</v>
      </c>
      <c r="C2447" s="83" t="s">
        <v>221</v>
      </c>
      <c r="D2447" s="84">
        <v>7.74</v>
      </c>
    </row>
    <row r="2448" spans="1:4" x14ac:dyDescent="0.25">
      <c r="A2448" s="83">
        <v>1917731</v>
      </c>
      <c r="B2448" s="83" t="s">
        <v>21189</v>
      </c>
      <c r="C2448" s="83" t="s">
        <v>221</v>
      </c>
      <c r="D2448" s="84">
        <v>6.15</v>
      </c>
    </row>
    <row r="2449" spans="1:4" x14ac:dyDescent="0.25">
      <c r="A2449" s="83">
        <v>1917463</v>
      </c>
      <c r="B2449" s="83" t="s">
        <v>21190</v>
      </c>
      <c r="C2449" s="83" t="s">
        <v>221</v>
      </c>
      <c r="D2449" s="84">
        <v>10.37</v>
      </c>
    </row>
    <row r="2450" spans="1:4" x14ac:dyDescent="0.25">
      <c r="A2450" s="83">
        <v>1917464</v>
      </c>
      <c r="B2450" s="83" t="s">
        <v>21191</v>
      </c>
      <c r="C2450" s="83" t="s">
        <v>221</v>
      </c>
      <c r="D2450" s="84">
        <v>12</v>
      </c>
    </row>
    <row r="2451" spans="1:4" x14ac:dyDescent="0.25">
      <c r="A2451" s="83">
        <v>1917465</v>
      </c>
      <c r="B2451" s="83" t="s">
        <v>21192</v>
      </c>
      <c r="C2451" s="83" t="s">
        <v>221</v>
      </c>
      <c r="D2451" s="84">
        <v>13.83</v>
      </c>
    </row>
    <row r="2452" spans="1:4" x14ac:dyDescent="0.25">
      <c r="A2452" s="83">
        <v>1917466</v>
      </c>
      <c r="B2452" s="83" t="s">
        <v>21193</v>
      </c>
      <c r="C2452" s="83" t="s">
        <v>221</v>
      </c>
      <c r="D2452" s="84">
        <v>16.38</v>
      </c>
    </row>
    <row r="2453" spans="1:4" x14ac:dyDescent="0.25">
      <c r="A2453" s="83">
        <v>1917467</v>
      </c>
      <c r="B2453" s="83" t="s">
        <v>21194</v>
      </c>
      <c r="C2453" s="83" t="s">
        <v>221</v>
      </c>
      <c r="D2453" s="84">
        <v>20.25</v>
      </c>
    </row>
    <row r="2454" spans="1:4" x14ac:dyDescent="0.25">
      <c r="A2454" s="83">
        <v>1917468</v>
      </c>
      <c r="B2454" s="83" t="s">
        <v>21195</v>
      </c>
      <c r="C2454" s="83" t="s">
        <v>221</v>
      </c>
      <c r="D2454" s="84">
        <v>24.65</v>
      </c>
    </row>
    <row r="2455" spans="1:4" x14ac:dyDescent="0.25">
      <c r="A2455" s="83">
        <v>1917469</v>
      </c>
      <c r="B2455" s="83" t="s">
        <v>21196</v>
      </c>
      <c r="C2455" s="83" t="s">
        <v>221</v>
      </c>
      <c r="D2455" s="84">
        <v>29.47</v>
      </c>
    </row>
    <row r="2456" spans="1:4" x14ac:dyDescent="0.25">
      <c r="A2456" s="83">
        <v>1917470</v>
      </c>
      <c r="B2456" s="83" t="s">
        <v>21197</v>
      </c>
      <c r="C2456" s="83" t="s">
        <v>221</v>
      </c>
      <c r="D2456" s="84">
        <v>35.04</v>
      </c>
    </row>
    <row r="2457" spans="1:4" x14ac:dyDescent="0.25">
      <c r="A2457" s="83">
        <v>1917471</v>
      </c>
      <c r="B2457" s="83" t="s">
        <v>21198</v>
      </c>
      <c r="C2457" s="83" t="s">
        <v>221</v>
      </c>
      <c r="D2457" s="84">
        <v>41.66</v>
      </c>
    </row>
    <row r="2458" spans="1:4" x14ac:dyDescent="0.25">
      <c r="A2458" s="83">
        <v>1917472</v>
      </c>
      <c r="B2458" s="83" t="s">
        <v>21199</v>
      </c>
      <c r="C2458" s="83" t="s">
        <v>221</v>
      </c>
      <c r="D2458" s="84">
        <v>44.52</v>
      </c>
    </row>
    <row r="2459" spans="1:4" x14ac:dyDescent="0.25">
      <c r="A2459" s="83">
        <v>1917460</v>
      </c>
      <c r="B2459" s="83" t="s">
        <v>21200</v>
      </c>
      <c r="C2459" s="83" t="s">
        <v>221</v>
      </c>
      <c r="D2459" s="84">
        <v>6.05</v>
      </c>
    </row>
    <row r="2460" spans="1:4" x14ac:dyDescent="0.25">
      <c r="A2460" s="83">
        <v>1917461</v>
      </c>
      <c r="B2460" s="83" t="s">
        <v>21201</v>
      </c>
      <c r="C2460" s="83" t="s">
        <v>221</v>
      </c>
      <c r="D2460" s="84">
        <v>7.18</v>
      </c>
    </row>
    <row r="2461" spans="1:4" x14ac:dyDescent="0.25">
      <c r="A2461" s="83">
        <v>1917462</v>
      </c>
      <c r="B2461" s="83" t="s">
        <v>21202</v>
      </c>
      <c r="C2461" s="83" t="s">
        <v>221</v>
      </c>
      <c r="D2461" s="84">
        <v>8.5500000000000007</v>
      </c>
    </row>
    <row r="2462" spans="1:4" x14ac:dyDescent="0.25">
      <c r="A2462" s="83">
        <v>1917735</v>
      </c>
      <c r="B2462" s="83" t="s">
        <v>21203</v>
      </c>
      <c r="C2462" s="83" t="s">
        <v>221</v>
      </c>
      <c r="D2462" s="84">
        <v>5.39</v>
      </c>
    </row>
    <row r="2463" spans="1:4" x14ac:dyDescent="0.25">
      <c r="A2463" s="83">
        <v>1917061</v>
      </c>
      <c r="B2463" s="83" t="s">
        <v>21204</v>
      </c>
      <c r="C2463" s="83" t="s">
        <v>221</v>
      </c>
      <c r="D2463" s="84">
        <v>9.68</v>
      </c>
    </row>
    <row r="2464" spans="1:4" x14ac:dyDescent="0.25">
      <c r="A2464" s="83">
        <v>1917062</v>
      </c>
      <c r="B2464" s="83" t="s">
        <v>21205</v>
      </c>
      <c r="C2464" s="83" t="s">
        <v>221</v>
      </c>
      <c r="D2464" s="84">
        <v>9.8699999999999992</v>
      </c>
    </row>
    <row r="2465" spans="1:4" x14ac:dyDescent="0.25">
      <c r="A2465" s="83">
        <v>1917063</v>
      </c>
      <c r="B2465" s="83" t="s">
        <v>21206</v>
      </c>
      <c r="C2465" s="83" t="s">
        <v>221</v>
      </c>
      <c r="D2465" s="84">
        <v>10.06</v>
      </c>
    </row>
    <row r="2466" spans="1:4" x14ac:dyDescent="0.25">
      <c r="A2466" s="83">
        <v>1917064</v>
      </c>
      <c r="B2466" s="83" t="s">
        <v>21207</v>
      </c>
      <c r="C2466" s="83" t="s">
        <v>221</v>
      </c>
      <c r="D2466" s="84">
        <v>10.26</v>
      </c>
    </row>
    <row r="2467" spans="1:4" x14ac:dyDescent="0.25">
      <c r="A2467" s="83">
        <v>1917065</v>
      </c>
      <c r="B2467" s="83" t="s">
        <v>21208</v>
      </c>
      <c r="C2467" s="83" t="s">
        <v>221</v>
      </c>
      <c r="D2467" s="84">
        <v>10.47</v>
      </c>
    </row>
    <row r="2468" spans="1:4" x14ac:dyDescent="0.25">
      <c r="A2468" s="83">
        <v>1917066</v>
      </c>
      <c r="B2468" s="83" t="s">
        <v>21209</v>
      </c>
      <c r="C2468" s="83" t="s">
        <v>221</v>
      </c>
      <c r="D2468" s="84">
        <v>10.59</v>
      </c>
    </row>
    <row r="2469" spans="1:4" x14ac:dyDescent="0.25">
      <c r="A2469" s="83">
        <v>1901590</v>
      </c>
      <c r="B2469" s="83" t="s">
        <v>21210</v>
      </c>
      <c r="C2469" s="83" t="s">
        <v>221</v>
      </c>
      <c r="D2469" s="84">
        <v>7.82</v>
      </c>
    </row>
    <row r="2470" spans="1:4" x14ac:dyDescent="0.25">
      <c r="A2470" s="83">
        <v>1901591</v>
      </c>
      <c r="B2470" s="83" t="s">
        <v>21211</v>
      </c>
      <c r="C2470" s="83" t="s">
        <v>221</v>
      </c>
      <c r="D2470" s="84">
        <v>7.89</v>
      </c>
    </row>
    <row r="2471" spans="1:4" x14ac:dyDescent="0.25">
      <c r="A2471" s="83">
        <v>1901592</v>
      </c>
      <c r="B2471" s="83" t="s">
        <v>21212</v>
      </c>
      <c r="C2471" s="83" t="s">
        <v>221</v>
      </c>
      <c r="D2471" s="84">
        <v>7.96</v>
      </c>
    </row>
    <row r="2472" spans="1:4" x14ac:dyDescent="0.25">
      <c r="A2472" s="83">
        <v>1901593</v>
      </c>
      <c r="B2472" s="83" t="s">
        <v>21213</v>
      </c>
      <c r="C2472" s="83" t="s">
        <v>221</v>
      </c>
      <c r="D2472" s="84">
        <v>8.0299999999999994</v>
      </c>
    </row>
    <row r="2473" spans="1:4" x14ac:dyDescent="0.25">
      <c r="A2473" s="83">
        <v>1901594</v>
      </c>
      <c r="B2473" s="83" t="s">
        <v>21214</v>
      </c>
      <c r="C2473" s="83" t="s">
        <v>221</v>
      </c>
      <c r="D2473" s="84">
        <v>8.11</v>
      </c>
    </row>
    <row r="2474" spans="1:4" x14ac:dyDescent="0.25">
      <c r="A2474" s="83">
        <v>1901589</v>
      </c>
      <c r="B2474" s="83" t="s">
        <v>21215</v>
      </c>
      <c r="C2474" s="83" t="s">
        <v>221</v>
      </c>
      <c r="D2474" s="84">
        <v>8.15</v>
      </c>
    </row>
    <row r="2475" spans="1:4" x14ac:dyDescent="0.25">
      <c r="A2475" s="83">
        <v>1901596</v>
      </c>
      <c r="B2475" s="83" t="s">
        <v>21216</v>
      </c>
      <c r="C2475" s="83" t="s">
        <v>221</v>
      </c>
      <c r="D2475" s="84">
        <v>10.43</v>
      </c>
    </row>
    <row r="2476" spans="1:4" x14ac:dyDescent="0.25">
      <c r="A2476" s="83">
        <v>1901597</v>
      </c>
      <c r="B2476" s="83" t="s">
        <v>21217</v>
      </c>
      <c r="C2476" s="83" t="s">
        <v>221</v>
      </c>
      <c r="D2476" s="84">
        <v>10.49</v>
      </c>
    </row>
    <row r="2477" spans="1:4" x14ac:dyDescent="0.25">
      <c r="A2477" s="83">
        <v>1901598</v>
      </c>
      <c r="B2477" s="83" t="s">
        <v>21218</v>
      </c>
      <c r="C2477" s="83" t="s">
        <v>221</v>
      </c>
      <c r="D2477" s="84">
        <v>10.56</v>
      </c>
    </row>
    <row r="2478" spans="1:4" x14ac:dyDescent="0.25">
      <c r="A2478" s="83">
        <v>1901599</v>
      </c>
      <c r="B2478" s="83" t="s">
        <v>21219</v>
      </c>
      <c r="C2478" s="83" t="s">
        <v>221</v>
      </c>
      <c r="D2478" s="84">
        <v>10.63</v>
      </c>
    </row>
    <row r="2479" spans="1:4" x14ac:dyDescent="0.25">
      <c r="A2479" s="83">
        <v>1901600</v>
      </c>
      <c r="B2479" s="83" t="s">
        <v>21220</v>
      </c>
      <c r="C2479" s="83" t="s">
        <v>221</v>
      </c>
      <c r="D2479" s="84">
        <v>10.7</v>
      </c>
    </row>
    <row r="2480" spans="1:4" x14ac:dyDescent="0.25">
      <c r="A2480" s="83">
        <v>1901595</v>
      </c>
      <c r="B2480" s="83" t="s">
        <v>21221</v>
      </c>
      <c r="C2480" s="83" t="s">
        <v>221</v>
      </c>
      <c r="D2480" s="84">
        <v>10.74</v>
      </c>
    </row>
    <row r="2481" spans="1:4" x14ac:dyDescent="0.25">
      <c r="A2481" s="83">
        <v>1917097</v>
      </c>
      <c r="B2481" s="83" t="s">
        <v>21222</v>
      </c>
      <c r="C2481" s="83" t="s">
        <v>221</v>
      </c>
      <c r="D2481" s="84">
        <v>11.52</v>
      </c>
    </row>
    <row r="2482" spans="1:4" x14ac:dyDescent="0.25">
      <c r="A2482" s="83">
        <v>1917098</v>
      </c>
      <c r="B2482" s="83" t="s">
        <v>21223</v>
      </c>
      <c r="C2482" s="83" t="s">
        <v>221</v>
      </c>
      <c r="D2482" s="84">
        <v>11.68</v>
      </c>
    </row>
    <row r="2483" spans="1:4" x14ac:dyDescent="0.25">
      <c r="A2483" s="83">
        <v>1917099</v>
      </c>
      <c r="B2483" s="83" t="s">
        <v>21224</v>
      </c>
      <c r="C2483" s="83" t="s">
        <v>221</v>
      </c>
      <c r="D2483" s="84">
        <v>11.84</v>
      </c>
    </row>
    <row r="2484" spans="1:4" x14ac:dyDescent="0.25">
      <c r="A2484" s="83">
        <v>1917100</v>
      </c>
      <c r="B2484" s="83" t="s">
        <v>21225</v>
      </c>
      <c r="C2484" s="83" t="s">
        <v>221</v>
      </c>
      <c r="D2484" s="84">
        <v>12.01</v>
      </c>
    </row>
    <row r="2485" spans="1:4" x14ac:dyDescent="0.25">
      <c r="A2485" s="83">
        <v>1917101</v>
      </c>
      <c r="B2485" s="83" t="s">
        <v>21226</v>
      </c>
      <c r="C2485" s="83" t="s">
        <v>221</v>
      </c>
      <c r="D2485" s="84">
        <v>12.19</v>
      </c>
    </row>
    <row r="2486" spans="1:4" x14ac:dyDescent="0.25">
      <c r="A2486" s="83">
        <v>1917102</v>
      </c>
      <c r="B2486" s="83" t="s">
        <v>21227</v>
      </c>
      <c r="C2486" s="83" t="s">
        <v>221</v>
      </c>
      <c r="D2486" s="84">
        <v>12.29</v>
      </c>
    </row>
    <row r="2487" spans="1:4" x14ac:dyDescent="0.25">
      <c r="A2487" s="83">
        <v>1901601</v>
      </c>
      <c r="B2487" s="83" t="s">
        <v>21228</v>
      </c>
      <c r="C2487" s="83" t="s">
        <v>221</v>
      </c>
      <c r="D2487" s="84">
        <v>13.08</v>
      </c>
    </row>
    <row r="2488" spans="1:4" x14ac:dyDescent="0.25">
      <c r="A2488" s="83">
        <v>1901602</v>
      </c>
      <c r="B2488" s="83" t="s">
        <v>21229</v>
      </c>
      <c r="C2488" s="83" t="s">
        <v>221</v>
      </c>
      <c r="D2488" s="84">
        <v>13.15</v>
      </c>
    </row>
    <row r="2489" spans="1:4" x14ac:dyDescent="0.25">
      <c r="A2489" s="83">
        <v>1901603</v>
      </c>
      <c r="B2489" s="83" t="s">
        <v>21230</v>
      </c>
      <c r="C2489" s="83" t="s">
        <v>221</v>
      </c>
      <c r="D2489" s="84">
        <v>13.21</v>
      </c>
    </row>
    <row r="2490" spans="1:4" x14ac:dyDescent="0.25">
      <c r="A2490" s="83">
        <v>1901604</v>
      </c>
      <c r="B2490" s="83" t="s">
        <v>21231</v>
      </c>
      <c r="C2490" s="83" t="s">
        <v>221</v>
      </c>
      <c r="D2490" s="84">
        <v>13.28</v>
      </c>
    </row>
    <row r="2491" spans="1:4" x14ac:dyDescent="0.25">
      <c r="A2491" s="83">
        <v>1901605</v>
      </c>
      <c r="B2491" s="83" t="s">
        <v>21232</v>
      </c>
      <c r="C2491" s="83" t="s">
        <v>221</v>
      </c>
      <c r="D2491" s="84">
        <v>13.36</v>
      </c>
    </row>
    <row r="2492" spans="1:4" x14ac:dyDescent="0.25">
      <c r="A2492" s="83">
        <v>1901606</v>
      </c>
      <c r="B2492" s="83" t="s">
        <v>21233</v>
      </c>
      <c r="C2492" s="83" t="s">
        <v>221</v>
      </c>
      <c r="D2492" s="84">
        <v>13.39</v>
      </c>
    </row>
    <row r="2493" spans="1:4" x14ac:dyDescent="0.25">
      <c r="A2493" s="83">
        <v>1917133</v>
      </c>
      <c r="B2493" s="83" t="s">
        <v>21234</v>
      </c>
      <c r="C2493" s="83" t="s">
        <v>221</v>
      </c>
      <c r="D2493" s="84">
        <v>10.87</v>
      </c>
    </row>
    <row r="2494" spans="1:4" x14ac:dyDescent="0.25">
      <c r="A2494" s="83">
        <v>1917134</v>
      </c>
      <c r="B2494" s="83" t="s">
        <v>21235</v>
      </c>
      <c r="C2494" s="83" t="s">
        <v>221</v>
      </c>
      <c r="D2494" s="84">
        <v>11</v>
      </c>
    </row>
    <row r="2495" spans="1:4" x14ac:dyDescent="0.25">
      <c r="A2495" s="83">
        <v>1917135</v>
      </c>
      <c r="B2495" s="83" t="s">
        <v>21236</v>
      </c>
      <c r="C2495" s="83" t="s">
        <v>221</v>
      </c>
      <c r="D2495" s="84">
        <v>11.13</v>
      </c>
    </row>
    <row r="2496" spans="1:4" x14ac:dyDescent="0.25">
      <c r="A2496" s="83">
        <v>1917136</v>
      </c>
      <c r="B2496" s="83" t="s">
        <v>21237</v>
      </c>
      <c r="C2496" s="83" t="s">
        <v>221</v>
      </c>
      <c r="D2496" s="84">
        <v>11.28</v>
      </c>
    </row>
    <row r="2497" spans="1:4" x14ac:dyDescent="0.25">
      <c r="A2497" s="83">
        <v>1917137</v>
      </c>
      <c r="B2497" s="83" t="s">
        <v>21238</v>
      </c>
      <c r="C2497" s="83" t="s">
        <v>221</v>
      </c>
      <c r="D2497" s="84">
        <v>11.42</v>
      </c>
    </row>
    <row r="2498" spans="1:4" x14ac:dyDescent="0.25">
      <c r="A2498" s="83">
        <v>1917138</v>
      </c>
      <c r="B2498" s="83" t="s">
        <v>21239</v>
      </c>
      <c r="C2498" s="83" t="s">
        <v>221</v>
      </c>
      <c r="D2498" s="84">
        <v>11.51</v>
      </c>
    </row>
    <row r="2499" spans="1:4" x14ac:dyDescent="0.25">
      <c r="A2499" s="83">
        <v>1917169</v>
      </c>
      <c r="B2499" s="83" t="s">
        <v>21240</v>
      </c>
      <c r="C2499" s="83" t="s">
        <v>221</v>
      </c>
      <c r="D2499" s="84">
        <v>9.59</v>
      </c>
    </row>
    <row r="2500" spans="1:4" x14ac:dyDescent="0.25">
      <c r="A2500" s="83">
        <v>1917170</v>
      </c>
      <c r="B2500" s="83" t="s">
        <v>21241</v>
      </c>
      <c r="C2500" s="83" t="s">
        <v>221</v>
      </c>
      <c r="D2500" s="84">
        <v>9.6999999999999993</v>
      </c>
    </row>
    <row r="2501" spans="1:4" x14ac:dyDescent="0.25">
      <c r="A2501" s="83">
        <v>1917171</v>
      </c>
      <c r="B2501" s="83" t="s">
        <v>21242</v>
      </c>
      <c r="C2501" s="83" t="s">
        <v>221</v>
      </c>
      <c r="D2501" s="84">
        <v>9.81</v>
      </c>
    </row>
    <row r="2502" spans="1:4" x14ac:dyDescent="0.25">
      <c r="A2502" s="83">
        <v>1917172</v>
      </c>
      <c r="B2502" s="83" t="s">
        <v>21243</v>
      </c>
      <c r="C2502" s="83" t="s">
        <v>221</v>
      </c>
      <c r="D2502" s="84">
        <v>9.93</v>
      </c>
    </row>
    <row r="2503" spans="1:4" x14ac:dyDescent="0.25">
      <c r="A2503" s="83">
        <v>1917173</v>
      </c>
      <c r="B2503" s="83" t="s">
        <v>21244</v>
      </c>
      <c r="C2503" s="83" t="s">
        <v>221</v>
      </c>
      <c r="D2503" s="84">
        <v>10.050000000000001</v>
      </c>
    </row>
    <row r="2504" spans="1:4" x14ac:dyDescent="0.25">
      <c r="A2504" s="83">
        <v>1917174</v>
      </c>
      <c r="B2504" s="83" t="s">
        <v>21245</v>
      </c>
      <c r="C2504" s="83" t="s">
        <v>221</v>
      </c>
      <c r="D2504" s="84">
        <v>10.119999999999999</v>
      </c>
    </row>
    <row r="2505" spans="1:4" x14ac:dyDescent="0.25">
      <c r="A2505" s="83">
        <v>1917205</v>
      </c>
      <c r="B2505" s="83" t="s">
        <v>21246</v>
      </c>
      <c r="C2505" s="83" t="s">
        <v>221</v>
      </c>
      <c r="D2505" s="84">
        <v>9.0399999999999991</v>
      </c>
    </row>
    <row r="2506" spans="1:4" x14ac:dyDescent="0.25">
      <c r="A2506" s="83">
        <v>1917206</v>
      </c>
      <c r="B2506" s="83" t="s">
        <v>21247</v>
      </c>
      <c r="C2506" s="83" t="s">
        <v>221</v>
      </c>
      <c r="D2506" s="84">
        <v>9.14</v>
      </c>
    </row>
    <row r="2507" spans="1:4" x14ac:dyDescent="0.25">
      <c r="A2507" s="83">
        <v>1917207</v>
      </c>
      <c r="B2507" s="83" t="s">
        <v>21248</v>
      </c>
      <c r="C2507" s="83" t="s">
        <v>221</v>
      </c>
      <c r="D2507" s="84">
        <v>9.24</v>
      </c>
    </row>
    <row r="2508" spans="1:4" x14ac:dyDescent="0.25">
      <c r="A2508" s="83">
        <v>1917208</v>
      </c>
      <c r="B2508" s="83" t="s">
        <v>21249</v>
      </c>
      <c r="C2508" s="83" t="s">
        <v>221</v>
      </c>
      <c r="D2508" s="84">
        <v>9.35</v>
      </c>
    </row>
    <row r="2509" spans="1:4" x14ac:dyDescent="0.25">
      <c r="A2509" s="83">
        <v>1917209</v>
      </c>
      <c r="B2509" s="83" t="s">
        <v>21250</v>
      </c>
      <c r="C2509" s="83" t="s">
        <v>221</v>
      </c>
      <c r="D2509" s="84">
        <v>9.4600000000000009</v>
      </c>
    </row>
    <row r="2510" spans="1:4" x14ac:dyDescent="0.25">
      <c r="A2510" s="83">
        <v>1917210</v>
      </c>
      <c r="B2510" s="83" t="s">
        <v>21251</v>
      </c>
      <c r="C2510" s="83" t="s">
        <v>221</v>
      </c>
      <c r="D2510" s="84">
        <v>9.52</v>
      </c>
    </row>
    <row r="2511" spans="1:4" x14ac:dyDescent="0.25">
      <c r="A2511" s="83">
        <v>1917025</v>
      </c>
      <c r="B2511" s="83" t="s">
        <v>21252</v>
      </c>
      <c r="C2511" s="83" t="s">
        <v>221</v>
      </c>
      <c r="D2511" s="84">
        <v>12.34</v>
      </c>
    </row>
    <row r="2512" spans="1:4" x14ac:dyDescent="0.25">
      <c r="A2512" s="83">
        <v>1917026</v>
      </c>
      <c r="B2512" s="83" t="s">
        <v>21253</v>
      </c>
      <c r="C2512" s="83" t="s">
        <v>221</v>
      </c>
      <c r="D2512" s="84">
        <v>12.59</v>
      </c>
    </row>
    <row r="2513" spans="1:4" x14ac:dyDescent="0.25">
      <c r="A2513" s="83">
        <v>1917027</v>
      </c>
      <c r="B2513" s="83" t="s">
        <v>21254</v>
      </c>
      <c r="C2513" s="83" t="s">
        <v>221</v>
      </c>
      <c r="D2513" s="84">
        <v>12.85</v>
      </c>
    </row>
    <row r="2514" spans="1:4" x14ac:dyDescent="0.25">
      <c r="A2514" s="83">
        <v>1917028</v>
      </c>
      <c r="B2514" s="83" t="s">
        <v>21255</v>
      </c>
      <c r="C2514" s="83" t="s">
        <v>221</v>
      </c>
      <c r="D2514" s="84">
        <v>13.12</v>
      </c>
    </row>
    <row r="2515" spans="1:4" x14ac:dyDescent="0.25">
      <c r="A2515" s="83">
        <v>1917029</v>
      </c>
      <c r="B2515" s="83" t="s">
        <v>21256</v>
      </c>
      <c r="C2515" s="83" t="s">
        <v>221</v>
      </c>
      <c r="D2515" s="84">
        <v>13.41</v>
      </c>
    </row>
    <row r="2516" spans="1:4" x14ac:dyDescent="0.25">
      <c r="A2516" s="83">
        <v>1917030</v>
      </c>
      <c r="B2516" s="83" t="s">
        <v>21257</v>
      </c>
      <c r="C2516" s="83" t="s">
        <v>221</v>
      </c>
      <c r="D2516" s="84">
        <v>13.56</v>
      </c>
    </row>
    <row r="2517" spans="1:4" x14ac:dyDescent="0.25">
      <c r="A2517" s="83">
        <v>1917629</v>
      </c>
      <c r="B2517" s="83" t="s">
        <v>21258</v>
      </c>
      <c r="C2517" s="83" t="s">
        <v>221</v>
      </c>
      <c r="D2517" s="84">
        <v>14.56</v>
      </c>
    </row>
    <row r="2518" spans="1:4" x14ac:dyDescent="0.25">
      <c r="A2518" s="83">
        <v>1917633</v>
      </c>
      <c r="B2518" s="83" t="s">
        <v>21259</v>
      </c>
      <c r="C2518" s="83" t="s">
        <v>221</v>
      </c>
      <c r="D2518" s="84">
        <v>16.59</v>
      </c>
    </row>
    <row r="2519" spans="1:4" x14ac:dyDescent="0.25">
      <c r="A2519" s="83">
        <v>1917634</v>
      </c>
      <c r="B2519" s="83" t="s">
        <v>21260</v>
      </c>
      <c r="C2519" s="83" t="s">
        <v>221</v>
      </c>
      <c r="D2519" s="84">
        <v>16.96</v>
      </c>
    </row>
    <row r="2520" spans="1:4" x14ac:dyDescent="0.25">
      <c r="A2520" s="83">
        <v>1917635</v>
      </c>
      <c r="B2520" s="83" t="s">
        <v>21261</v>
      </c>
      <c r="C2520" s="83" t="s">
        <v>221</v>
      </c>
      <c r="D2520" s="84">
        <v>17.329999999999998</v>
      </c>
    </row>
    <row r="2521" spans="1:4" x14ac:dyDescent="0.25">
      <c r="A2521" s="83">
        <v>1917636</v>
      </c>
      <c r="B2521" s="83" t="s">
        <v>21262</v>
      </c>
      <c r="C2521" s="83" t="s">
        <v>221</v>
      </c>
      <c r="D2521" s="84">
        <v>19.21</v>
      </c>
    </row>
    <row r="2522" spans="1:4" x14ac:dyDescent="0.25">
      <c r="A2522" s="83">
        <v>1917637</v>
      </c>
      <c r="B2522" s="83" t="s">
        <v>21263</v>
      </c>
      <c r="C2522" s="83" t="s">
        <v>221</v>
      </c>
      <c r="D2522" s="84">
        <v>19.7</v>
      </c>
    </row>
    <row r="2523" spans="1:4" x14ac:dyDescent="0.25">
      <c r="A2523" s="83">
        <v>1917638</v>
      </c>
      <c r="B2523" s="83" t="s">
        <v>21264</v>
      </c>
      <c r="C2523" s="83" t="s">
        <v>221</v>
      </c>
      <c r="D2523" s="84">
        <v>20.2</v>
      </c>
    </row>
    <row r="2524" spans="1:4" x14ac:dyDescent="0.25">
      <c r="A2524" s="83">
        <v>1917630</v>
      </c>
      <c r="B2524" s="83" t="s">
        <v>21265</v>
      </c>
      <c r="C2524" s="83" t="s">
        <v>221</v>
      </c>
      <c r="D2524" s="84">
        <v>15.21</v>
      </c>
    </row>
    <row r="2525" spans="1:4" x14ac:dyDescent="0.25">
      <c r="A2525" s="83">
        <v>1917631</v>
      </c>
      <c r="B2525" s="83" t="s">
        <v>21266</v>
      </c>
      <c r="C2525" s="83" t="s">
        <v>221</v>
      </c>
      <c r="D2525" s="84">
        <v>15.76</v>
      </c>
    </row>
    <row r="2526" spans="1:4" x14ac:dyDescent="0.25">
      <c r="A2526" s="83">
        <v>1917632</v>
      </c>
      <c r="B2526" s="83" t="s">
        <v>21267</v>
      </c>
      <c r="C2526" s="83" t="s">
        <v>221</v>
      </c>
      <c r="D2526" s="84">
        <v>16.13</v>
      </c>
    </row>
    <row r="2527" spans="1:4" x14ac:dyDescent="0.25">
      <c r="A2527" s="83">
        <v>1917639</v>
      </c>
      <c r="B2527" s="83" t="s">
        <v>21268</v>
      </c>
      <c r="C2527" s="83" t="s">
        <v>221</v>
      </c>
      <c r="D2527" s="84">
        <v>20.440000000000001</v>
      </c>
    </row>
    <row r="2528" spans="1:4" x14ac:dyDescent="0.25">
      <c r="A2528" s="83">
        <v>1917646</v>
      </c>
      <c r="B2528" s="83" t="s">
        <v>21269</v>
      </c>
      <c r="C2528" s="83" t="s">
        <v>221</v>
      </c>
      <c r="D2528" s="84">
        <v>18.96</v>
      </c>
    </row>
    <row r="2529" spans="1:4" x14ac:dyDescent="0.25">
      <c r="A2529" s="83">
        <v>1917647</v>
      </c>
      <c r="B2529" s="83" t="s">
        <v>21270</v>
      </c>
      <c r="C2529" s="83" t="s">
        <v>221</v>
      </c>
      <c r="D2529" s="84">
        <v>19.27</v>
      </c>
    </row>
    <row r="2530" spans="1:4" x14ac:dyDescent="0.25">
      <c r="A2530" s="83">
        <v>1917648</v>
      </c>
      <c r="B2530" s="83" t="s">
        <v>21271</v>
      </c>
      <c r="C2530" s="83" t="s">
        <v>221</v>
      </c>
      <c r="D2530" s="84">
        <v>19.5</v>
      </c>
    </row>
    <row r="2531" spans="1:4" x14ac:dyDescent="0.25">
      <c r="A2531" s="83">
        <v>1917649</v>
      </c>
      <c r="B2531" s="83" t="s">
        <v>21272</v>
      </c>
      <c r="C2531" s="83" t="s">
        <v>221</v>
      </c>
      <c r="D2531" s="84">
        <v>19.809999999999999</v>
      </c>
    </row>
    <row r="2532" spans="1:4" x14ac:dyDescent="0.25">
      <c r="A2532" s="83">
        <v>1917650</v>
      </c>
      <c r="B2532" s="83" t="s">
        <v>21273</v>
      </c>
      <c r="C2532" s="83" t="s">
        <v>221</v>
      </c>
      <c r="D2532" s="84">
        <v>20.12</v>
      </c>
    </row>
    <row r="2533" spans="1:4" x14ac:dyDescent="0.25">
      <c r="A2533" s="83">
        <v>1917651</v>
      </c>
      <c r="B2533" s="83" t="s">
        <v>21274</v>
      </c>
      <c r="C2533" s="83" t="s">
        <v>221</v>
      </c>
      <c r="D2533" s="84">
        <v>20.58</v>
      </c>
    </row>
    <row r="2534" spans="1:4" x14ac:dyDescent="0.25">
      <c r="A2534" s="83">
        <v>1917652</v>
      </c>
      <c r="B2534" s="83" t="s">
        <v>21275</v>
      </c>
      <c r="C2534" s="83" t="s">
        <v>221</v>
      </c>
      <c r="D2534" s="84">
        <v>22.81</v>
      </c>
    </row>
    <row r="2535" spans="1:4" x14ac:dyDescent="0.25">
      <c r="A2535" s="83">
        <v>1917642</v>
      </c>
      <c r="B2535" s="83" t="s">
        <v>21276</v>
      </c>
      <c r="C2535" s="83" t="s">
        <v>221</v>
      </c>
      <c r="D2535" s="84">
        <v>17.649999999999999</v>
      </c>
    </row>
    <row r="2536" spans="1:4" x14ac:dyDescent="0.25">
      <c r="A2536" s="83">
        <v>1917643</v>
      </c>
      <c r="B2536" s="83" t="s">
        <v>21277</v>
      </c>
      <c r="C2536" s="83" t="s">
        <v>221</v>
      </c>
      <c r="D2536" s="84">
        <v>18.04</v>
      </c>
    </row>
    <row r="2537" spans="1:4" x14ac:dyDescent="0.25">
      <c r="A2537" s="83">
        <v>1917641</v>
      </c>
      <c r="B2537" s="83" t="s">
        <v>21278</v>
      </c>
      <c r="C2537" s="83" t="s">
        <v>221</v>
      </c>
      <c r="D2537" s="84">
        <v>15.81</v>
      </c>
    </row>
    <row r="2538" spans="1:4" x14ac:dyDescent="0.25">
      <c r="A2538" s="83">
        <v>1917644</v>
      </c>
      <c r="B2538" s="83" t="s">
        <v>21279</v>
      </c>
      <c r="C2538" s="83" t="s">
        <v>221</v>
      </c>
      <c r="D2538" s="84">
        <v>18.420000000000002</v>
      </c>
    </row>
    <row r="2539" spans="1:4" x14ac:dyDescent="0.25">
      <c r="A2539" s="83">
        <v>1917645</v>
      </c>
      <c r="B2539" s="83" t="s">
        <v>21280</v>
      </c>
      <c r="C2539" s="83" t="s">
        <v>221</v>
      </c>
      <c r="D2539" s="84">
        <v>18.66</v>
      </c>
    </row>
    <row r="2540" spans="1:4" x14ac:dyDescent="0.25">
      <c r="A2540" s="83">
        <v>1917653</v>
      </c>
      <c r="B2540" s="83" t="s">
        <v>21281</v>
      </c>
      <c r="C2540" s="83" t="s">
        <v>221</v>
      </c>
      <c r="D2540" s="84">
        <v>23.15</v>
      </c>
    </row>
    <row r="2541" spans="1:4" x14ac:dyDescent="0.25">
      <c r="A2541" s="83">
        <v>1917659</v>
      </c>
      <c r="B2541" s="83" t="s">
        <v>21282</v>
      </c>
      <c r="C2541" s="83" t="s">
        <v>221</v>
      </c>
      <c r="D2541" s="84">
        <v>18.12</v>
      </c>
    </row>
    <row r="2542" spans="1:4" x14ac:dyDescent="0.25">
      <c r="A2542" s="83">
        <v>1917660</v>
      </c>
      <c r="B2542" s="83" t="s">
        <v>21283</v>
      </c>
      <c r="C2542" s="83" t="s">
        <v>221</v>
      </c>
      <c r="D2542" s="84">
        <v>18.27</v>
      </c>
    </row>
    <row r="2543" spans="1:4" x14ac:dyDescent="0.25">
      <c r="A2543" s="83">
        <v>1917661</v>
      </c>
      <c r="B2543" s="83" t="s">
        <v>21284</v>
      </c>
      <c r="C2543" s="83" t="s">
        <v>221</v>
      </c>
      <c r="D2543" s="84">
        <v>18.420000000000002</v>
      </c>
    </row>
    <row r="2544" spans="1:4" x14ac:dyDescent="0.25">
      <c r="A2544" s="83">
        <v>1917662</v>
      </c>
      <c r="B2544" s="83" t="s">
        <v>21285</v>
      </c>
      <c r="C2544" s="83" t="s">
        <v>221</v>
      </c>
      <c r="D2544" s="84">
        <v>18.579999999999998</v>
      </c>
    </row>
    <row r="2545" spans="1:4" x14ac:dyDescent="0.25">
      <c r="A2545" s="83">
        <v>1917663</v>
      </c>
      <c r="B2545" s="83" t="s">
        <v>21286</v>
      </c>
      <c r="C2545" s="83" t="s">
        <v>221</v>
      </c>
      <c r="D2545" s="84">
        <v>18.809999999999999</v>
      </c>
    </row>
    <row r="2546" spans="1:4" x14ac:dyDescent="0.25">
      <c r="A2546" s="83">
        <v>1917664</v>
      </c>
      <c r="B2546" s="83" t="s">
        <v>21287</v>
      </c>
      <c r="C2546" s="83" t="s">
        <v>221</v>
      </c>
      <c r="D2546" s="84">
        <v>19.12</v>
      </c>
    </row>
    <row r="2547" spans="1:4" x14ac:dyDescent="0.25">
      <c r="A2547" s="83">
        <v>1917665</v>
      </c>
      <c r="B2547" s="83" t="s">
        <v>21288</v>
      </c>
      <c r="C2547" s="83" t="s">
        <v>221</v>
      </c>
      <c r="D2547" s="84">
        <v>19.579999999999998</v>
      </c>
    </row>
    <row r="2548" spans="1:4" x14ac:dyDescent="0.25">
      <c r="A2548" s="83">
        <v>1917655</v>
      </c>
      <c r="B2548" s="83" t="s">
        <v>21289</v>
      </c>
      <c r="C2548" s="83" t="s">
        <v>221</v>
      </c>
      <c r="D2548" s="84">
        <v>15.81</v>
      </c>
    </row>
    <row r="2549" spans="1:4" x14ac:dyDescent="0.25">
      <c r="A2549" s="83">
        <v>1917656</v>
      </c>
      <c r="B2549" s="83" t="s">
        <v>21290</v>
      </c>
      <c r="C2549" s="83" t="s">
        <v>221</v>
      </c>
      <c r="D2549" s="84">
        <v>17.5</v>
      </c>
    </row>
    <row r="2550" spans="1:4" x14ac:dyDescent="0.25">
      <c r="A2550" s="83">
        <v>1917654</v>
      </c>
      <c r="B2550" s="83" t="s">
        <v>21291</v>
      </c>
      <c r="C2550" s="83" t="s">
        <v>221</v>
      </c>
      <c r="D2550" s="84">
        <v>15.54</v>
      </c>
    </row>
    <row r="2551" spans="1:4" x14ac:dyDescent="0.25">
      <c r="A2551" s="83">
        <v>1917657</v>
      </c>
      <c r="B2551" s="83" t="s">
        <v>21292</v>
      </c>
      <c r="C2551" s="83" t="s">
        <v>221</v>
      </c>
      <c r="D2551" s="84">
        <v>17.73</v>
      </c>
    </row>
    <row r="2552" spans="1:4" x14ac:dyDescent="0.25">
      <c r="A2552" s="83">
        <v>1917658</v>
      </c>
      <c r="B2552" s="83" t="s">
        <v>21293</v>
      </c>
      <c r="C2552" s="83" t="s">
        <v>221</v>
      </c>
      <c r="D2552" s="84">
        <v>17.89</v>
      </c>
    </row>
    <row r="2553" spans="1:4" x14ac:dyDescent="0.25">
      <c r="A2553" s="83">
        <v>1917666</v>
      </c>
      <c r="B2553" s="83" t="s">
        <v>21294</v>
      </c>
      <c r="C2553" s="83" t="s">
        <v>221</v>
      </c>
      <c r="D2553" s="84">
        <v>19.89</v>
      </c>
    </row>
    <row r="2554" spans="1:4" x14ac:dyDescent="0.25">
      <c r="A2554" s="83">
        <v>1917672</v>
      </c>
      <c r="B2554" s="83" t="s">
        <v>21295</v>
      </c>
      <c r="C2554" s="83" t="s">
        <v>221</v>
      </c>
      <c r="D2554" s="84">
        <v>17.809999999999999</v>
      </c>
    </row>
    <row r="2555" spans="1:4" x14ac:dyDescent="0.25">
      <c r="A2555" s="83">
        <v>1917673</v>
      </c>
      <c r="B2555" s="83" t="s">
        <v>21296</v>
      </c>
      <c r="C2555" s="83" t="s">
        <v>221</v>
      </c>
      <c r="D2555" s="84">
        <v>17.96</v>
      </c>
    </row>
    <row r="2556" spans="1:4" x14ac:dyDescent="0.25">
      <c r="A2556" s="83">
        <v>1917674</v>
      </c>
      <c r="B2556" s="83" t="s">
        <v>21297</v>
      </c>
      <c r="C2556" s="83" t="s">
        <v>221</v>
      </c>
      <c r="D2556" s="84">
        <v>18.12</v>
      </c>
    </row>
    <row r="2557" spans="1:4" x14ac:dyDescent="0.25">
      <c r="A2557" s="83">
        <v>1917675</v>
      </c>
      <c r="B2557" s="83" t="s">
        <v>21298</v>
      </c>
      <c r="C2557" s="83" t="s">
        <v>221</v>
      </c>
      <c r="D2557" s="84">
        <v>18.27</v>
      </c>
    </row>
    <row r="2558" spans="1:4" x14ac:dyDescent="0.25">
      <c r="A2558" s="83">
        <v>1917676</v>
      </c>
      <c r="B2558" s="83" t="s">
        <v>21299</v>
      </c>
      <c r="C2558" s="83" t="s">
        <v>221</v>
      </c>
      <c r="D2558" s="84">
        <v>18.350000000000001</v>
      </c>
    </row>
    <row r="2559" spans="1:4" x14ac:dyDescent="0.25">
      <c r="A2559" s="83">
        <v>1917677</v>
      </c>
      <c r="B2559" s="83" t="s">
        <v>21300</v>
      </c>
      <c r="C2559" s="83" t="s">
        <v>221</v>
      </c>
      <c r="D2559" s="84">
        <v>18.66</v>
      </c>
    </row>
    <row r="2560" spans="1:4" x14ac:dyDescent="0.25">
      <c r="A2560" s="83">
        <v>1917678</v>
      </c>
      <c r="B2560" s="83" t="s">
        <v>21301</v>
      </c>
      <c r="C2560" s="83" t="s">
        <v>221</v>
      </c>
      <c r="D2560" s="84">
        <v>19.04</v>
      </c>
    </row>
    <row r="2561" spans="1:4" x14ac:dyDescent="0.25">
      <c r="A2561" s="83">
        <v>1917668</v>
      </c>
      <c r="B2561" s="83" t="s">
        <v>21302</v>
      </c>
      <c r="C2561" s="83" t="s">
        <v>221</v>
      </c>
      <c r="D2561" s="84">
        <v>15.7</v>
      </c>
    </row>
    <row r="2562" spans="1:4" x14ac:dyDescent="0.25">
      <c r="A2562" s="83">
        <v>1917669</v>
      </c>
      <c r="B2562" s="83" t="s">
        <v>21303</v>
      </c>
      <c r="C2562" s="83" t="s">
        <v>221</v>
      </c>
      <c r="D2562" s="84">
        <v>17.27</v>
      </c>
    </row>
    <row r="2563" spans="1:4" x14ac:dyDescent="0.25">
      <c r="A2563" s="83">
        <v>1917667</v>
      </c>
      <c r="B2563" s="83" t="s">
        <v>21304</v>
      </c>
      <c r="C2563" s="83" t="s">
        <v>221</v>
      </c>
      <c r="D2563" s="84">
        <v>15.43</v>
      </c>
    </row>
    <row r="2564" spans="1:4" x14ac:dyDescent="0.25">
      <c r="A2564" s="83">
        <v>1917670</v>
      </c>
      <c r="B2564" s="83" t="s">
        <v>21305</v>
      </c>
      <c r="C2564" s="83" t="s">
        <v>221</v>
      </c>
      <c r="D2564" s="84">
        <v>17.5</v>
      </c>
    </row>
    <row r="2565" spans="1:4" x14ac:dyDescent="0.25">
      <c r="A2565" s="83">
        <v>1917671</v>
      </c>
      <c r="B2565" s="83" t="s">
        <v>21306</v>
      </c>
      <c r="C2565" s="83" t="s">
        <v>221</v>
      </c>
      <c r="D2565" s="84">
        <v>17.649999999999999</v>
      </c>
    </row>
    <row r="2566" spans="1:4" x14ac:dyDescent="0.25">
      <c r="A2566" s="83">
        <v>1917679</v>
      </c>
      <c r="B2566" s="83" t="s">
        <v>21307</v>
      </c>
      <c r="C2566" s="83" t="s">
        <v>221</v>
      </c>
      <c r="D2566" s="84">
        <v>19.27</v>
      </c>
    </row>
    <row r="2567" spans="1:4" x14ac:dyDescent="0.25">
      <c r="A2567" s="83">
        <v>1917640</v>
      </c>
      <c r="B2567" s="83" t="s">
        <v>21308</v>
      </c>
      <c r="C2567" s="83" t="s">
        <v>221</v>
      </c>
      <c r="D2567" s="84">
        <v>8.2100000000000009</v>
      </c>
    </row>
    <row r="2568" spans="1:4" x14ac:dyDescent="0.25">
      <c r="A2568" s="83">
        <v>1917686</v>
      </c>
      <c r="B2568" s="83" t="s">
        <v>21309</v>
      </c>
      <c r="C2568" s="83" t="s">
        <v>221</v>
      </c>
      <c r="D2568" s="84">
        <v>11.03</v>
      </c>
    </row>
    <row r="2569" spans="1:4" x14ac:dyDescent="0.25">
      <c r="A2569" s="83">
        <v>1917687</v>
      </c>
      <c r="B2569" s="83" t="s">
        <v>21310</v>
      </c>
      <c r="C2569" s="83" t="s">
        <v>221</v>
      </c>
      <c r="D2569" s="84">
        <v>11.33</v>
      </c>
    </row>
    <row r="2570" spans="1:4" x14ac:dyDescent="0.25">
      <c r="A2570" s="83">
        <v>1917688</v>
      </c>
      <c r="B2570" s="83" t="s">
        <v>21311</v>
      </c>
      <c r="C2570" s="83" t="s">
        <v>221</v>
      </c>
      <c r="D2570" s="84">
        <v>12.32</v>
      </c>
    </row>
    <row r="2571" spans="1:4" x14ac:dyDescent="0.25">
      <c r="A2571" s="83">
        <v>1917689</v>
      </c>
      <c r="B2571" s="83" t="s">
        <v>21312</v>
      </c>
      <c r="C2571" s="83" t="s">
        <v>221</v>
      </c>
      <c r="D2571" s="84">
        <v>12.64</v>
      </c>
    </row>
    <row r="2572" spans="1:4" x14ac:dyDescent="0.25">
      <c r="A2572" s="83">
        <v>1917690</v>
      </c>
      <c r="B2572" s="83" t="s">
        <v>21313</v>
      </c>
      <c r="C2572" s="83" t="s">
        <v>221</v>
      </c>
      <c r="D2572" s="84">
        <v>12.88</v>
      </c>
    </row>
    <row r="2573" spans="1:4" x14ac:dyDescent="0.25">
      <c r="A2573" s="83">
        <v>1917691</v>
      </c>
      <c r="B2573" s="83" t="s">
        <v>21314</v>
      </c>
      <c r="C2573" s="83" t="s">
        <v>221</v>
      </c>
      <c r="D2573" s="84">
        <v>13.37</v>
      </c>
    </row>
    <row r="2574" spans="1:4" x14ac:dyDescent="0.25">
      <c r="A2574" s="83">
        <v>1917692</v>
      </c>
      <c r="B2574" s="83" t="s">
        <v>21315</v>
      </c>
      <c r="C2574" s="83" t="s">
        <v>221</v>
      </c>
      <c r="D2574" s="84">
        <v>14.94</v>
      </c>
    </row>
    <row r="2575" spans="1:4" x14ac:dyDescent="0.25">
      <c r="A2575" s="83">
        <v>1917682</v>
      </c>
      <c r="B2575" s="83" t="s">
        <v>21316</v>
      </c>
      <c r="C2575" s="83" t="s">
        <v>221</v>
      </c>
      <c r="D2575" s="84">
        <v>9.76</v>
      </c>
    </row>
    <row r="2576" spans="1:4" x14ac:dyDescent="0.25">
      <c r="A2576" s="83">
        <v>1917693</v>
      </c>
      <c r="B2576" s="83" t="s">
        <v>21317</v>
      </c>
      <c r="C2576" s="83" t="s">
        <v>221</v>
      </c>
      <c r="D2576" s="84">
        <v>15.34</v>
      </c>
    </row>
    <row r="2577" spans="1:4" x14ac:dyDescent="0.25">
      <c r="A2577" s="83">
        <v>1917683</v>
      </c>
      <c r="B2577" s="83" t="s">
        <v>21318</v>
      </c>
      <c r="C2577" s="83" t="s">
        <v>221</v>
      </c>
      <c r="D2577" s="84">
        <v>10.119999999999999</v>
      </c>
    </row>
    <row r="2578" spans="1:4" x14ac:dyDescent="0.25">
      <c r="A2578" s="83">
        <v>1917681</v>
      </c>
      <c r="B2578" s="83" t="s">
        <v>21319</v>
      </c>
      <c r="C2578" s="83" t="s">
        <v>221</v>
      </c>
      <c r="D2578" s="84">
        <v>8.5399999999999991</v>
      </c>
    </row>
    <row r="2579" spans="1:4" x14ac:dyDescent="0.25">
      <c r="A2579" s="83">
        <v>1917684</v>
      </c>
      <c r="B2579" s="83" t="s">
        <v>21320</v>
      </c>
      <c r="C2579" s="83" t="s">
        <v>221</v>
      </c>
      <c r="D2579" s="84">
        <v>10.43</v>
      </c>
    </row>
    <row r="2580" spans="1:4" x14ac:dyDescent="0.25">
      <c r="A2580" s="83">
        <v>1917685</v>
      </c>
      <c r="B2580" s="83" t="s">
        <v>21321</v>
      </c>
      <c r="C2580" s="83" t="s">
        <v>221</v>
      </c>
      <c r="D2580" s="84">
        <v>10.73</v>
      </c>
    </row>
    <row r="2581" spans="1:4" x14ac:dyDescent="0.25">
      <c r="A2581" s="83">
        <v>1917699</v>
      </c>
      <c r="B2581" s="83" t="s">
        <v>21322</v>
      </c>
      <c r="C2581" s="83" t="s">
        <v>221</v>
      </c>
      <c r="D2581" s="84">
        <v>10.119999999999999</v>
      </c>
    </row>
    <row r="2582" spans="1:4" x14ac:dyDescent="0.25">
      <c r="A2582" s="83">
        <v>1917700</v>
      </c>
      <c r="B2582" s="83" t="s">
        <v>21323</v>
      </c>
      <c r="C2582" s="83" t="s">
        <v>221</v>
      </c>
      <c r="D2582" s="84">
        <v>10.31</v>
      </c>
    </row>
    <row r="2583" spans="1:4" x14ac:dyDescent="0.25">
      <c r="A2583" s="83">
        <v>1917701</v>
      </c>
      <c r="B2583" s="83" t="s">
        <v>21324</v>
      </c>
      <c r="C2583" s="83" t="s">
        <v>221</v>
      </c>
      <c r="D2583" s="84">
        <v>10.49</v>
      </c>
    </row>
    <row r="2584" spans="1:4" x14ac:dyDescent="0.25">
      <c r="A2584" s="83">
        <v>1917702</v>
      </c>
      <c r="B2584" s="83" t="s">
        <v>21325</v>
      </c>
      <c r="C2584" s="83" t="s">
        <v>221</v>
      </c>
      <c r="D2584" s="84">
        <v>10.67</v>
      </c>
    </row>
    <row r="2585" spans="1:4" x14ac:dyDescent="0.25">
      <c r="A2585" s="83">
        <v>1917703</v>
      </c>
      <c r="B2585" s="83" t="s">
        <v>21326</v>
      </c>
      <c r="C2585" s="83" t="s">
        <v>221</v>
      </c>
      <c r="D2585" s="84">
        <v>10.85</v>
      </c>
    </row>
    <row r="2586" spans="1:4" x14ac:dyDescent="0.25">
      <c r="A2586" s="83">
        <v>1917704</v>
      </c>
      <c r="B2586" s="83" t="s">
        <v>21327</v>
      </c>
      <c r="C2586" s="83" t="s">
        <v>221</v>
      </c>
      <c r="D2586" s="84">
        <v>11.15</v>
      </c>
    </row>
    <row r="2587" spans="1:4" x14ac:dyDescent="0.25">
      <c r="A2587" s="83">
        <v>1917705</v>
      </c>
      <c r="B2587" s="83" t="s">
        <v>21328</v>
      </c>
      <c r="C2587" s="83" t="s">
        <v>221</v>
      </c>
      <c r="D2587" s="84">
        <v>12.4</v>
      </c>
    </row>
    <row r="2588" spans="1:4" x14ac:dyDescent="0.25">
      <c r="A2588" s="83">
        <v>1917695</v>
      </c>
      <c r="B2588" s="83" t="s">
        <v>21329</v>
      </c>
      <c r="C2588" s="83" t="s">
        <v>221</v>
      </c>
      <c r="D2588" s="84">
        <v>8.5399999999999991</v>
      </c>
    </row>
    <row r="2589" spans="1:4" x14ac:dyDescent="0.25">
      <c r="A2589" s="83">
        <v>1917706</v>
      </c>
      <c r="B2589" s="83" t="s">
        <v>21330</v>
      </c>
      <c r="C2589" s="83" t="s">
        <v>221</v>
      </c>
      <c r="D2589" s="84">
        <v>12.72</v>
      </c>
    </row>
    <row r="2590" spans="1:4" x14ac:dyDescent="0.25">
      <c r="A2590" s="83">
        <v>1917696</v>
      </c>
      <c r="B2590" s="83" t="s">
        <v>21331</v>
      </c>
      <c r="C2590" s="83" t="s">
        <v>221</v>
      </c>
      <c r="D2590" s="84">
        <v>9.52</v>
      </c>
    </row>
    <row r="2591" spans="1:4" x14ac:dyDescent="0.25">
      <c r="A2591" s="83">
        <v>1917694</v>
      </c>
      <c r="B2591" s="83" t="s">
        <v>21332</v>
      </c>
      <c r="C2591" s="83" t="s">
        <v>221</v>
      </c>
      <c r="D2591" s="84">
        <v>8.25</v>
      </c>
    </row>
    <row r="2592" spans="1:4" x14ac:dyDescent="0.25">
      <c r="A2592" s="83">
        <v>1917697</v>
      </c>
      <c r="B2592" s="83" t="s">
        <v>21333</v>
      </c>
      <c r="C2592" s="83" t="s">
        <v>221</v>
      </c>
      <c r="D2592" s="84">
        <v>9.76</v>
      </c>
    </row>
    <row r="2593" spans="1:4" x14ac:dyDescent="0.25">
      <c r="A2593" s="83">
        <v>1917698</v>
      </c>
      <c r="B2593" s="83" t="s">
        <v>21334</v>
      </c>
      <c r="C2593" s="83" t="s">
        <v>221</v>
      </c>
      <c r="D2593" s="84">
        <v>9.94</v>
      </c>
    </row>
    <row r="2594" spans="1:4" x14ac:dyDescent="0.25">
      <c r="A2594" s="83">
        <v>1917712</v>
      </c>
      <c r="B2594" s="83" t="s">
        <v>21335</v>
      </c>
      <c r="C2594" s="83" t="s">
        <v>221</v>
      </c>
      <c r="D2594" s="84">
        <v>9.82</v>
      </c>
    </row>
    <row r="2595" spans="1:4" x14ac:dyDescent="0.25">
      <c r="A2595" s="83">
        <v>1917713</v>
      </c>
      <c r="B2595" s="83" t="s">
        <v>21336</v>
      </c>
      <c r="C2595" s="83" t="s">
        <v>221</v>
      </c>
      <c r="D2595" s="84">
        <v>10</v>
      </c>
    </row>
    <row r="2596" spans="1:4" x14ac:dyDescent="0.25">
      <c r="A2596" s="83">
        <v>1917714</v>
      </c>
      <c r="B2596" s="83" t="s">
        <v>21337</v>
      </c>
      <c r="C2596" s="83" t="s">
        <v>221</v>
      </c>
      <c r="D2596" s="84">
        <v>10.119999999999999</v>
      </c>
    </row>
    <row r="2597" spans="1:4" x14ac:dyDescent="0.25">
      <c r="A2597" s="83">
        <v>1917715</v>
      </c>
      <c r="B2597" s="83" t="s">
        <v>21338</v>
      </c>
      <c r="C2597" s="83" t="s">
        <v>221</v>
      </c>
      <c r="D2597" s="84">
        <v>10.31</v>
      </c>
    </row>
    <row r="2598" spans="1:4" x14ac:dyDescent="0.25">
      <c r="A2598" s="83">
        <v>1917716</v>
      </c>
      <c r="B2598" s="83" t="s">
        <v>21339</v>
      </c>
      <c r="C2598" s="83" t="s">
        <v>221</v>
      </c>
      <c r="D2598" s="84">
        <v>10.43</v>
      </c>
    </row>
    <row r="2599" spans="1:4" x14ac:dyDescent="0.25">
      <c r="A2599" s="83">
        <v>1917717</v>
      </c>
      <c r="B2599" s="83" t="s">
        <v>21340</v>
      </c>
      <c r="C2599" s="83" t="s">
        <v>221</v>
      </c>
      <c r="D2599" s="84">
        <v>10.73</v>
      </c>
    </row>
    <row r="2600" spans="1:4" x14ac:dyDescent="0.25">
      <c r="A2600" s="83">
        <v>1917718</v>
      </c>
      <c r="B2600" s="83" t="s">
        <v>21341</v>
      </c>
      <c r="C2600" s="83" t="s">
        <v>221</v>
      </c>
      <c r="D2600" s="84">
        <v>11.09</v>
      </c>
    </row>
    <row r="2601" spans="1:4" x14ac:dyDescent="0.25">
      <c r="A2601" s="83">
        <v>1917708</v>
      </c>
      <c r="B2601" s="83" t="s">
        <v>21342</v>
      </c>
      <c r="C2601" s="83" t="s">
        <v>221</v>
      </c>
      <c r="D2601" s="84">
        <v>8.41</v>
      </c>
    </row>
    <row r="2602" spans="1:4" x14ac:dyDescent="0.25">
      <c r="A2602" s="83">
        <v>1917719</v>
      </c>
      <c r="B2602" s="83" t="s">
        <v>21343</v>
      </c>
      <c r="C2602" s="83" t="s">
        <v>221</v>
      </c>
      <c r="D2602" s="84">
        <v>11.33</v>
      </c>
    </row>
    <row r="2603" spans="1:4" x14ac:dyDescent="0.25">
      <c r="A2603" s="83">
        <v>1917709</v>
      </c>
      <c r="B2603" s="83" t="s">
        <v>21344</v>
      </c>
      <c r="C2603" s="83" t="s">
        <v>221</v>
      </c>
      <c r="D2603" s="84">
        <v>9.34</v>
      </c>
    </row>
    <row r="2604" spans="1:4" x14ac:dyDescent="0.25">
      <c r="A2604" s="83">
        <v>1917707</v>
      </c>
      <c r="B2604" s="83" t="s">
        <v>21345</v>
      </c>
      <c r="C2604" s="83" t="s">
        <v>221</v>
      </c>
      <c r="D2604" s="84">
        <v>8.17</v>
      </c>
    </row>
    <row r="2605" spans="1:4" x14ac:dyDescent="0.25">
      <c r="A2605" s="83">
        <v>1917710</v>
      </c>
      <c r="B2605" s="83" t="s">
        <v>21346</v>
      </c>
      <c r="C2605" s="83" t="s">
        <v>221</v>
      </c>
      <c r="D2605" s="84">
        <v>9.52</v>
      </c>
    </row>
    <row r="2606" spans="1:4" x14ac:dyDescent="0.25">
      <c r="A2606" s="83">
        <v>1917711</v>
      </c>
      <c r="B2606" s="83" t="s">
        <v>21347</v>
      </c>
      <c r="C2606" s="83" t="s">
        <v>221</v>
      </c>
      <c r="D2606" s="84">
        <v>9.6999999999999993</v>
      </c>
    </row>
    <row r="2607" spans="1:4" x14ac:dyDescent="0.25">
      <c r="A2607" s="83">
        <v>1917680</v>
      </c>
      <c r="B2607" s="83" t="s">
        <v>21348</v>
      </c>
      <c r="C2607" s="83" t="s">
        <v>221</v>
      </c>
      <c r="D2607" s="84">
        <v>3.06</v>
      </c>
    </row>
    <row r="2608" spans="1:4" x14ac:dyDescent="0.25">
      <c r="A2608" s="83">
        <v>1901607</v>
      </c>
      <c r="B2608" s="83" t="s">
        <v>21349</v>
      </c>
      <c r="C2608" s="83" t="s">
        <v>221</v>
      </c>
      <c r="D2608" s="84">
        <v>15.94</v>
      </c>
    </row>
    <row r="2609" spans="1:4" x14ac:dyDescent="0.25">
      <c r="A2609" s="83">
        <v>1901611</v>
      </c>
      <c r="B2609" s="83" t="s">
        <v>21350</v>
      </c>
      <c r="C2609" s="83" t="s">
        <v>221</v>
      </c>
      <c r="D2609" s="84">
        <v>19.84</v>
      </c>
    </row>
    <row r="2610" spans="1:4" x14ac:dyDescent="0.25">
      <c r="A2610" s="83">
        <v>1901612</v>
      </c>
      <c r="B2610" s="83" t="s">
        <v>21351</v>
      </c>
      <c r="C2610" s="83" t="s">
        <v>221</v>
      </c>
      <c r="D2610" s="84">
        <v>20.350000000000001</v>
      </c>
    </row>
    <row r="2611" spans="1:4" x14ac:dyDescent="0.25">
      <c r="A2611" s="83">
        <v>1901613</v>
      </c>
      <c r="B2611" s="83" t="s">
        <v>21352</v>
      </c>
      <c r="C2611" s="83" t="s">
        <v>221</v>
      </c>
      <c r="D2611" s="84">
        <v>20.73</v>
      </c>
    </row>
    <row r="2612" spans="1:4" x14ac:dyDescent="0.25">
      <c r="A2612" s="83">
        <v>1901614</v>
      </c>
      <c r="B2612" s="83" t="s">
        <v>21353</v>
      </c>
      <c r="C2612" s="83" t="s">
        <v>221</v>
      </c>
      <c r="D2612" s="84">
        <v>21.11</v>
      </c>
    </row>
    <row r="2613" spans="1:4" x14ac:dyDescent="0.25">
      <c r="A2613" s="83">
        <v>1901615</v>
      </c>
      <c r="B2613" s="83" t="s">
        <v>21354</v>
      </c>
      <c r="C2613" s="83" t="s">
        <v>221</v>
      </c>
      <c r="D2613" s="84">
        <v>21.62</v>
      </c>
    </row>
    <row r="2614" spans="1:4" x14ac:dyDescent="0.25">
      <c r="A2614" s="83">
        <v>1901616</v>
      </c>
      <c r="B2614" s="83" t="s">
        <v>21355</v>
      </c>
      <c r="C2614" s="83" t="s">
        <v>221</v>
      </c>
      <c r="D2614" s="84">
        <v>22</v>
      </c>
    </row>
    <row r="2615" spans="1:4" x14ac:dyDescent="0.25">
      <c r="A2615" s="83">
        <v>1901608</v>
      </c>
      <c r="B2615" s="83" t="s">
        <v>21356</v>
      </c>
      <c r="C2615" s="83" t="s">
        <v>221</v>
      </c>
      <c r="D2615" s="84">
        <v>16.53</v>
      </c>
    </row>
    <row r="2616" spans="1:4" x14ac:dyDescent="0.25">
      <c r="A2616" s="83">
        <v>1901609</v>
      </c>
      <c r="B2616" s="83" t="s">
        <v>21357</v>
      </c>
      <c r="C2616" s="83" t="s">
        <v>221</v>
      </c>
      <c r="D2616" s="84">
        <v>17.04</v>
      </c>
    </row>
    <row r="2617" spans="1:4" x14ac:dyDescent="0.25">
      <c r="A2617" s="83">
        <v>1901610</v>
      </c>
      <c r="B2617" s="83" t="s">
        <v>21358</v>
      </c>
      <c r="C2617" s="83" t="s">
        <v>221</v>
      </c>
      <c r="D2617" s="84">
        <v>19.45</v>
      </c>
    </row>
    <row r="2618" spans="1:4" x14ac:dyDescent="0.25">
      <c r="A2618" s="83">
        <v>1901617</v>
      </c>
      <c r="B2618" s="83" t="s">
        <v>21359</v>
      </c>
      <c r="C2618" s="83" t="s">
        <v>221</v>
      </c>
      <c r="D2618" s="84">
        <v>22.26</v>
      </c>
    </row>
    <row r="2619" spans="1:4" x14ac:dyDescent="0.25">
      <c r="A2619" s="83">
        <v>1917037</v>
      </c>
      <c r="B2619" s="83" t="s">
        <v>21360</v>
      </c>
      <c r="C2619" s="83" t="s">
        <v>221</v>
      </c>
      <c r="D2619" s="84">
        <v>16.11</v>
      </c>
    </row>
    <row r="2620" spans="1:4" x14ac:dyDescent="0.25">
      <c r="A2620" s="83">
        <v>1917038</v>
      </c>
      <c r="B2620" s="83" t="s">
        <v>21361</v>
      </c>
      <c r="C2620" s="83" t="s">
        <v>221</v>
      </c>
      <c r="D2620" s="84">
        <v>16.649999999999999</v>
      </c>
    </row>
    <row r="2621" spans="1:4" x14ac:dyDescent="0.25">
      <c r="A2621" s="83">
        <v>1917039</v>
      </c>
      <c r="B2621" s="83" t="s">
        <v>21362</v>
      </c>
      <c r="C2621" s="83" t="s">
        <v>221</v>
      </c>
      <c r="D2621" s="84">
        <v>17.21</v>
      </c>
    </row>
    <row r="2622" spans="1:4" x14ac:dyDescent="0.25">
      <c r="A2622" s="83">
        <v>1917040</v>
      </c>
      <c r="B2622" s="83" t="s">
        <v>21363</v>
      </c>
      <c r="C2622" s="83" t="s">
        <v>221</v>
      </c>
      <c r="D2622" s="84">
        <v>17.79</v>
      </c>
    </row>
    <row r="2623" spans="1:4" x14ac:dyDescent="0.25">
      <c r="A2623" s="83">
        <v>1917041</v>
      </c>
      <c r="B2623" s="83" t="s">
        <v>21364</v>
      </c>
      <c r="C2623" s="83" t="s">
        <v>221</v>
      </c>
      <c r="D2623" s="84">
        <v>18.41</v>
      </c>
    </row>
    <row r="2624" spans="1:4" x14ac:dyDescent="0.25">
      <c r="A2624" s="83">
        <v>1917042</v>
      </c>
      <c r="B2624" s="83" t="s">
        <v>21365</v>
      </c>
      <c r="C2624" s="83" t="s">
        <v>221</v>
      </c>
      <c r="D2624" s="84">
        <v>18.739999999999998</v>
      </c>
    </row>
    <row r="2625" spans="1:4" x14ac:dyDescent="0.25">
      <c r="A2625" s="83">
        <v>1901619</v>
      </c>
      <c r="B2625" s="83" t="s">
        <v>21366</v>
      </c>
      <c r="C2625" s="83" t="s">
        <v>221</v>
      </c>
      <c r="D2625" s="84">
        <v>10.83</v>
      </c>
    </row>
    <row r="2626" spans="1:4" x14ac:dyDescent="0.25">
      <c r="A2626" s="83">
        <v>1901620</v>
      </c>
      <c r="B2626" s="83" t="s">
        <v>21367</v>
      </c>
      <c r="C2626" s="83" t="s">
        <v>221</v>
      </c>
      <c r="D2626" s="84">
        <v>11.02</v>
      </c>
    </row>
    <row r="2627" spans="1:4" x14ac:dyDescent="0.25">
      <c r="A2627" s="83">
        <v>1901621</v>
      </c>
      <c r="B2627" s="83" t="s">
        <v>21368</v>
      </c>
      <c r="C2627" s="83" t="s">
        <v>221</v>
      </c>
      <c r="D2627" s="84">
        <v>11.23</v>
      </c>
    </row>
    <row r="2628" spans="1:4" x14ac:dyDescent="0.25">
      <c r="A2628" s="83">
        <v>1901622</v>
      </c>
      <c r="B2628" s="83" t="s">
        <v>21369</v>
      </c>
      <c r="C2628" s="83" t="s">
        <v>221</v>
      </c>
      <c r="D2628" s="84">
        <v>11.44</v>
      </c>
    </row>
    <row r="2629" spans="1:4" x14ac:dyDescent="0.25">
      <c r="A2629" s="83">
        <v>1901623</v>
      </c>
      <c r="B2629" s="83" t="s">
        <v>21370</v>
      </c>
      <c r="C2629" s="83" t="s">
        <v>221</v>
      </c>
      <c r="D2629" s="84">
        <v>11.66</v>
      </c>
    </row>
    <row r="2630" spans="1:4" x14ac:dyDescent="0.25">
      <c r="A2630" s="83">
        <v>1901618</v>
      </c>
      <c r="B2630" s="83" t="s">
        <v>21371</v>
      </c>
      <c r="C2630" s="83" t="s">
        <v>221</v>
      </c>
      <c r="D2630" s="84">
        <v>11.78</v>
      </c>
    </row>
    <row r="2631" spans="1:4" x14ac:dyDescent="0.25">
      <c r="A2631" s="83">
        <v>1901625</v>
      </c>
      <c r="B2631" s="83" t="s">
        <v>21372</v>
      </c>
      <c r="C2631" s="83" t="s">
        <v>221</v>
      </c>
      <c r="D2631" s="84">
        <v>13.17</v>
      </c>
    </row>
    <row r="2632" spans="1:4" x14ac:dyDescent="0.25">
      <c r="A2632" s="83">
        <v>1901626</v>
      </c>
      <c r="B2632" s="83" t="s">
        <v>21373</v>
      </c>
      <c r="C2632" s="83" t="s">
        <v>221</v>
      </c>
      <c r="D2632" s="84">
        <v>13.36</v>
      </c>
    </row>
    <row r="2633" spans="1:4" x14ac:dyDescent="0.25">
      <c r="A2633" s="83">
        <v>1901627</v>
      </c>
      <c r="B2633" s="83" t="s">
        <v>21374</v>
      </c>
      <c r="C2633" s="83" t="s">
        <v>221</v>
      </c>
      <c r="D2633" s="84">
        <v>13.55</v>
      </c>
    </row>
    <row r="2634" spans="1:4" x14ac:dyDescent="0.25">
      <c r="A2634" s="83">
        <v>1901628</v>
      </c>
      <c r="B2634" s="83" t="s">
        <v>21375</v>
      </c>
      <c r="C2634" s="83" t="s">
        <v>221</v>
      </c>
      <c r="D2634" s="84">
        <v>13.75</v>
      </c>
    </row>
    <row r="2635" spans="1:4" x14ac:dyDescent="0.25">
      <c r="A2635" s="83">
        <v>1901629</v>
      </c>
      <c r="B2635" s="83" t="s">
        <v>21376</v>
      </c>
      <c r="C2635" s="83" t="s">
        <v>221</v>
      </c>
      <c r="D2635" s="84">
        <v>13.97</v>
      </c>
    </row>
    <row r="2636" spans="1:4" x14ac:dyDescent="0.25">
      <c r="A2636" s="83">
        <v>1901624</v>
      </c>
      <c r="B2636" s="83" t="s">
        <v>21377</v>
      </c>
      <c r="C2636" s="83" t="s">
        <v>221</v>
      </c>
      <c r="D2636" s="84">
        <v>14.08</v>
      </c>
    </row>
    <row r="2637" spans="1:4" x14ac:dyDescent="0.25">
      <c r="A2637" s="83">
        <v>1917073</v>
      </c>
      <c r="B2637" s="83" t="s">
        <v>21378</v>
      </c>
      <c r="C2637" s="83" t="s">
        <v>221</v>
      </c>
      <c r="D2637" s="84">
        <v>17.32</v>
      </c>
    </row>
    <row r="2638" spans="1:4" x14ac:dyDescent="0.25">
      <c r="A2638" s="83">
        <v>1917074</v>
      </c>
      <c r="B2638" s="83" t="s">
        <v>21379</v>
      </c>
      <c r="C2638" s="83" t="s">
        <v>221</v>
      </c>
      <c r="D2638" s="84">
        <v>17.79</v>
      </c>
    </row>
    <row r="2639" spans="1:4" x14ac:dyDescent="0.25">
      <c r="A2639" s="83">
        <v>1917075</v>
      </c>
      <c r="B2639" s="83" t="s">
        <v>21380</v>
      </c>
      <c r="C2639" s="83" t="s">
        <v>221</v>
      </c>
      <c r="D2639" s="84">
        <v>18.260000000000002</v>
      </c>
    </row>
    <row r="2640" spans="1:4" x14ac:dyDescent="0.25">
      <c r="A2640" s="83">
        <v>1917076</v>
      </c>
      <c r="B2640" s="83" t="s">
        <v>21381</v>
      </c>
      <c r="C2640" s="83" t="s">
        <v>221</v>
      </c>
      <c r="D2640" s="84">
        <v>18.760000000000002</v>
      </c>
    </row>
    <row r="2641" spans="1:4" x14ac:dyDescent="0.25">
      <c r="A2641" s="83">
        <v>1917077</v>
      </c>
      <c r="B2641" s="83" t="s">
        <v>21382</v>
      </c>
      <c r="C2641" s="83" t="s">
        <v>221</v>
      </c>
      <c r="D2641" s="84">
        <v>19.29</v>
      </c>
    </row>
    <row r="2642" spans="1:4" x14ac:dyDescent="0.25">
      <c r="A2642" s="83">
        <v>1917078</v>
      </c>
      <c r="B2642" s="83" t="s">
        <v>21383</v>
      </c>
      <c r="C2642" s="83" t="s">
        <v>221</v>
      </c>
      <c r="D2642" s="84">
        <v>19.57</v>
      </c>
    </row>
    <row r="2643" spans="1:4" x14ac:dyDescent="0.25">
      <c r="A2643" s="83">
        <v>1901631</v>
      </c>
      <c r="B2643" s="83" t="s">
        <v>21384</v>
      </c>
      <c r="C2643" s="83" t="s">
        <v>221</v>
      </c>
      <c r="D2643" s="84">
        <v>15.64</v>
      </c>
    </row>
    <row r="2644" spans="1:4" x14ac:dyDescent="0.25">
      <c r="A2644" s="83">
        <v>1901632</v>
      </c>
      <c r="B2644" s="83" t="s">
        <v>21385</v>
      </c>
      <c r="C2644" s="83" t="s">
        <v>221</v>
      </c>
      <c r="D2644" s="84">
        <v>15.82</v>
      </c>
    </row>
    <row r="2645" spans="1:4" x14ac:dyDescent="0.25">
      <c r="A2645" s="83">
        <v>1901633</v>
      </c>
      <c r="B2645" s="83" t="s">
        <v>21386</v>
      </c>
      <c r="C2645" s="83" t="s">
        <v>221</v>
      </c>
      <c r="D2645" s="84">
        <v>16.010000000000002</v>
      </c>
    </row>
    <row r="2646" spans="1:4" x14ac:dyDescent="0.25">
      <c r="A2646" s="83">
        <v>1901634</v>
      </c>
      <c r="B2646" s="83" t="s">
        <v>21387</v>
      </c>
      <c r="C2646" s="83" t="s">
        <v>221</v>
      </c>
      <c r="D2646" s="84">
        <v>16.21</v>
      </c>
    </row>
    <row r="2647" spans="1:4" x14ac:dyDescent="0.25">
      <c r="A2647" s="83">
        <v>1901635</v>
      </c>
      <c r="B2647" s="83" t="s">
        <v>21388</v>
      </c>
      <c r="C2647" s="83" t="s">
        <v>221</v>
      </c>
      <c r="D2647" s="84">
        <v>16.420000000000002</v>
      </c>
    </row>
    <row r="2648" spans="1:4" x14ac:dyDescent="0.25">
      <c r="A2648" s="83">
        <v>1901630</v>
      </c>
      <c r="B2648" s="83" t="s">
        <v>21389</v>
      </c>
      <c r="C2648" s="83" t="s">
        <v>221</v>
      </c>
      <c r="D2648" s="84">
        <v>16.53</v>
      </c>
    </row>
    <row r="2649" spans="1:4" x14ac:dyDescent="0.25">
      <c r="A2649" s="83">
        <v>1917109</v>
      </c>
      <c r="B2649" s="83" t="s">
        <v>21390</v>
      </c>
      <c r="C2649" s="83" t="s">
        <v>221</v>
      </c>
      <c r="D2649" s="84">
        <v>15.84</v>
      </c>
    </row>
    <row r="2650" spans="1:4" x14ac:dyDescent="0.25">
      <c r="A2650" s="83">
        <v>1917110</v>
      </c>
      <c r="B2650" s="83" t="s">
        <v>21391</v>
      </c>
      <c r="C2650" s="83" t="s">
        <v>221</v>
      </c>
      <c r="D2650" s="84">
        <v>16.22</v>
      </c>
    </row>
    <row r="2651" spans="1:4" x14ac:dyDescent="0.25">
      <c r="A2651" s="83">
        <v>1917111</v>
      </c>
      <c r="B2651" s="83" t="s">
        <v>21392</v>
      </c>
      <c r="C2651" s="83" t="s">
        <v>221</v>
      </c>
      <c r="D2651" s="84">
        <v>16.61</v>
      </c>
    </row>
    <row r="2652" spans="1:4" x14ac:dyDescent="0.25">
      <c r="A2652" s="83">
        <v>1917112</v>
      </c>
      <c r="B2652" s="83" t="s">
        <v>21393</v>
      </c>
      <c r="C2652" s="83" t="s">
        <v>221</v>
      </c>
      <c r="D2652" s="84">
        <v>17.02</v>
      </c>
    </row>
    <row r="2653" spans="1:4" x14ac:dyDescent="0.25">
      <c r="A2653" s="83">
        <v>1917113</v>
      </c>
      <c r="B2653" s="83" t="s">
        <v>21394</v>
      </c>
      <c r="C2653" s="83" t="s">
        <v>221</v>
      </c>
      <c r="D2653" s="84">
        <v>17.45</v>
      </c>
    </row>
    <row r="2654" spans="1:4" x14ac:dyDescent="0.25">
      <c r="A2654" s="83">
        <v>1917114</v>
      </c>
      <c r="B2654" s="83" t="s">
        <v>21395</v>
      </c>
      <c r="C2654" s="83" t="s">
        <v>221</v>
      </c>
      <c r="D2654" s="84">
        <v>17.68</v>
      </c>
    </row>
    <row r="2655" spans="1:4" x14ac:dyDescent="0.25">
      <c r="A2655" s="83">
        <v>1917145</v>
      </c>
      <c r="B2655" s="83" t="s">
        <v>21396</v>
      </c>
      <c r="C2655" s="83" t="s">
        <v>221</v>
      </c>
      <c r="D2655" s="84">
        <v>13.85</v>
      </c>
    </row>
    <row r="2656" spans="1:4" x14ac:dyDescent="0.25">
      <c r="A2656" s="83">
        <v>1917146</v>
      </c>
      <c r="B2656" s="83" t="s">
        <v>21397</v>
      </c>
      <c r="C2656" s="83" t="s">
        <v>221</v>
      </c>
      <c r="D2656" s="84">
        <v>14.17</v>
      </c>
    </row>
    <row r="2657" spans="1:4" x14ac:dyDescent="0.25">
      <c r="A2657" s="83">
        <v>1917147</v>
      </c>
      <c r="B2657" s="83" t="s">
        <v>21398</v>
      </c>
      <c r="C2657" s="83" t="s">
        <v>221</v>
      </c>
      <c r="D2657" s="84">
        <v>14.49</v>
      </c>
    </row>
    <row r="2658" spans="1:4" x14ac:dyDescent="0.25">
      <c r="A2658" s="83">
        <v>1917148</v>
      </c>
      <c r="B2658" s="83" t="s">
        <v>21399</v>
      </c>
      <c r="C2658" s="83" t="s">
        <v>221</v>
      </c>
      <c r="D2658" s="84">
        <v>14.83</v>
      </c>
    </row>
    <row r="2659" spans="1:4" x14ac:dyDescent="0.25">
      <c r="A2659" s="83">
        <v>1917149</v>
      </c>
      <c r="B2659" s="83" t="s">
        <v>21400</v>
      </c>
      <c r="C2659" s="83" t="s">
        <v>221</v>
      </c>
      <c r="D2659" s="84">
        <v>15.2</v>
      </c>
    </row>
    <row r="2660" spans="1:4" ht="27" x14ac:dyDescent="0.25">
      <c r="A2660" s="366">
        <v>1917150</v>
      </c>
      <c r="B2660" s="367" t="s">
        <v>21401</v>
      </c>
      <c r="C2660" s="366" t="s">
        <v>221</v>
      </c>
      <c r="D2660" s="368">
        <v>15.39</v>
      </c>
    </row>
    <row r="2661" spans="1:4" ht="27" x14ac:dyDescent="0.25">
      <c r="A2661" s="366">
        <v>1917181</v>
      </c>
      <c r="B2661" s="367" t="s">
        <v>21402</v>
      </c>
      <c r="C2661" s="366" t="s">
        <v>221</v>
      </c>
      <c r="D2661" s="368">
        <v>13.03</v>
      </c>
    </row>
    <row r="2662" spans="1:4" ht="27" x14ac:dyDescent="0.25">
      <c r="A2662" s="366">
        <v>1917182</v>
      </c>
      <c r="B2662" s="367" t="s">
        <v>21403</v>
      </c>
      <c r="C2662" s="366" t="s">
        <v>221</v>
      </c>
      <c r="D2662" s="368">
        <v>13.32</v>
      </c>
    </row>
    <row r="2663" spans="1:4" ht="27" x14ac:dyDescent="0.25">
      <c r="A2663" s="366">
        <v>1917183</v>
      </c>
      <c r="B2663" s="367" t="s">
        <v>21404</v>
      </c>
      <c r="C2663" s="366" t="s">
        <v>221</v>
      </c>
      <c r="D2663" s="368">
        <v>13.61</v>
      </c>
    </row>
    <row r="2664" spans="1:4" ht="27" x14ac:dyDescent="0.25">
      <c r="A2664" s="366">
        <v>1917184</v>
      </c>
      <c r="B2664" s="367" t="s">
        <v>21405</v>
      </c>
      <c r="C2664" s="366" t="s">
        <v>221</v>
      </c>
      <c r="D2664" s="368">
        <v>13.92</v>
      </c>
    </row>
    <row r="2665" spans="1:4" ht="27" x14ac:dyDescent="0.25">
      <c r="A2665" s="366">
        <v>1917185</v>
      </c>
      <c r="B2665" s="367" t="s">
        <v>21406</v>
      </c>
      <c r="C2665" s="366" t="s">
        <v>221</v>
      </c>
      <c r="D2665" s="368">
        <v>14.25</v>
      </c>
    </row>
    <row r="2666" spans="1:4" ht="27" x14ac:dyDescent="0.25">
      <c r="A2666" s="366">
        <v>1917186</v>
      </c>
      <c r="B2666" s="367" t="s">
        <v>21407</v>
      </c>
      <c r="C2666" s="366" t="s">
        <v>221</v>
      </c>
      <c r="D2666" s="368">
        <v>14.42</v>
      </c>
    </row>
    <row r="2667" spans="1:4" ht="27" x14ac:dyDescent="0.25">
      <c r="A2667" s="366">
        <v>1917001</v>
      </c>
      <c r="B2667" s="367" t="s">
        <v>21408</v>
      </c>
      <c r="C2667" s="366" t="s">
        <v>221</v>
      </c>
      <c r="D2667" s="368">
        <v>20.059999999999999</v>
      </c>
    </row>
    <row r="2668" spans="1:4" ht="27" x14ac:dyDescent="0.25">
      <c r="A2668" s="366">
        <v>1917002</v>
      </c>
      <c r="B2668" s="367" t="s">
        <v>21409</v>
      </c>
      <c r="C2668" s="366" t="s">
        <v>221</v>
      </c>
      <c r="D2668" s="368">
        <v>20.79</v>
      </c>
    </row>
    <row r="2669" spans="1:4" ht="27" x14ac:dyDescent="0.25">
      <c r="A2669" s="366">
        <v>1917003</v>
      </c>
      <c r="B2669" s="367" t="s">
        <v>21410</v>
      </c>
      <c r="C2669" s="366" t="s">
        <v>221</v>
      </c>
      <c r="D2669" s="368">
        <v>21.54</v>
      </c>
    </row>
    <row r="2670" spans="1:4" ht="27" x14ac:dyDescent="0.25">
      <c r="A2670" s="366">
        <v>1917004</v>
      </c>
      <c r="B2670" s="367" t="s">
        <v>21411</v>
      </c>
      <c r="C2670" s="366" t="s">
        <v>221</v>
      </c>
      <c r="D2670" s="368">
        <v>22.33</v>
      </c>
    </row>
    <row r="2671" spans="1:4" ht="27" x14ac:dyDescent="0.25">
      <c r="A2671" s="366">
        <v>1917005</v>
      </c>
      <c r="B2671" s="367" t="s">
        <v>21412</v>
      </c>
      <c r="C2671" s="366" t="s">
        <v>221</v>
      </c>
      <c r="D2671" s="368">
        <v>23.15</v>
      </c>
    </row>
    <row r="2672" spans="1:4" ht="27" x14ac:dyDescent="0.25">
      <c r="A2672" s="366">
        <v>1917006</v>
      </c>
      <c r="B2672" s="367" t="s">
        <v>21413</v>
      </c>
      <c r="C2672" s="366" t="s">
        <v>221</v>
      </c>
      <c r="D2672" s="368">
        <v>23.6</v>
      </c>
    </row>
    <row r="2673" spans="1:4" ht="27" x14ac:dyDescent="0.25">
      <c r="A2673" s="366">
        <v>2009619</v>
      </c>
      <c r="B2673" s="367" t="s">
        <v>21414</v>
      </c>
      <c r="C2673" s="366" t="s">
        <v>182</v>
      </c>
      <c r="D2673" s="368">
        <v>107.57</v>
      </c>
    </row>
    <row r="2674" spans="1:4" ht="27" x14ac:dyDescent="0.25">
      <c r="A2674" s="366">
        <v>2009618</v>
      </c>
      <c r="B2674" s="367" t="s">
        <v>21415</v>
      </c>
      <c r="C2674" s="366" t="s">
        <v>182</v>
      </c>
      <c r="D2674" s="368">
        <v>105.07</v>
      </c>
    </row>
    <row r="2675" spans="1:4" ht="27" x14ac:dyDescent="0.25">
      <c r="A2675" s="366">
        <v>2003866</v>
      </c>
      <c r="B2675" s="367" t="s">
        <v>21416</v>
      </c>
      <c r="C2675" s="366" t="s">
        <v>182</v>
      </c>
      <c r="D2675" s="368">
        <v>7.98</v>
      </c>
    </row>
    <row r="2676" spans="1:4" ht="27" x14ac:dyDescent="0.25">
      <c r="A2676" s="366">
        <v>2003867</v>
      </c>
      <c r="B2676" s="367" t="s">
        <v>21417</v>
      </c>
      <c r="C2676" s="366" t="s">
        <v>182</v>
      </c>
      <c r="D2676" s="368">
        <v>18.62</v>
      </c>
    </row>
    <row r="2677" spans="1:4" ht="27" x14ac:dyDescent="0.25">
      <c r="A2677" s="366">
        <v>2003622</v>
      </c>
      <c r="B2677" s="367" t="s">
        <v>21418</v>
      </c>
      <c r="C2677" s="366" t="s">
        <v>245</v>
      </c>
      <c r="D2677" s="368">
        <v>2187.3200000000002</v>
      </c>
    </row>
    <row r="2678" spans="1:4" ht="27" x14ac:dyDescent="0.25">
      <c r="A2678" s="366">
        <v>2003621</v>
      </c>
      <c r="B2678" s="483" t="s">
        <v>21419</v>
      </c>
      <c r="C2678" s="366" t="s">
        <v>245</v>
      </c>
      <c r="D2678" s="368">
        <v>2075.64</v>
      </c>
    </row>
    <row r="2679" spans="1:4" ht="27" x14ac:dyDescent="0.25">
      <c r="A2679" s="366">
        <v>2003624</v>
      </c>
      <c r="B2679" s="367" t="s">
        <v>21420</v>
      </c>
      <c r="C2679" s="366" t="s">
        <v>245</v>
      </c>
      <c r="D2679" s="368">
        <v>2540.5500000000002</v>
      </c>
    </row>
    <row r="2680" spans="1:4" ht="27" x14ac:dyDescent="0.25">
      <c r="A2680" s="366">
        <v>2003623</v>
      </c>
      <c r="B2680" s="483" t="s">
        <v>21421</v>
      </c>
      <c r="C2680" s="366" t="s">
        <v>245</v>
      </c>
      <c r="D2680" s="368">
        <v>2413.17</v>
      </c>
    </row>
    <row r="2681" spans="1:4" ht="27" x14ac:dyDescent="0.25">
      <c r="A2681" s="366">
        <v>2003634</v>
      </c>
      <c r="B2681" s="367" t="s">
        <v>21422</v>
      </c>
      <c r="C2681" s="366" t="s">
        <v>245</v>
      </c>
      <c r="D2681" s="368">
        <v>1641.76</v>
      </c>
    </row>
    <row r="2682" spans="1:4" ht="27" x14ac:dyDescent="0.25">
      <c r="A2682" s="366">
        <v>2003633</v>
      </c>
      <c r="B2682" s="483" t="s">
        <v>21423</v>
      </c>
      <c r="C2682" s="366" t="s">
        <v>245</v>
      </c>
      <c r="D2682" s="368">
        <v>1530.08</v>
      </c>
    </row>
    <row r="2683" spans="1:4" ht="27" x14ac:dyDescent="0.25">
      <c r="A2683" s="366">
        <v>2003636</v>
      </c>
      <c r="B2683" s="367" t="s">
        <v>21424</v>
      </c>
      <c r="C2683" s="366" t="s">
        <v>245</v>
      </c>
      <c r="D2683" s="368">
        <v>1994.99</v>
      </c>
    </row>
    <row r="2684" spans="1:4" ht="27" x14ac:dyDescent="0.25">
      <c r="A2684" s="366">
        <v>2003635</v>
      </c>
      <c r="B2684" s="483" t="s">
        <v>21425</v>
      </c>
      <c r="C2684" s="366" t="s">
        <v>245</v>
      </c>
      <c r="D2684" s="368">
        <v>1867.61</v>
      </c>
    </row>
    <row r="2685" spans="1:4" ht="27" x14ac:dyDescent="0.25">
      <c r="A2685" s="366">
        <v>2003638</v>
      </c>
      <c r="B2685" s="367" t="s">
        <v>21426</v>
      </c>
      <c r="C2685" s="366" t="s">
        <v>245</v>
      </c>
      <c r="D2685" s="368">
        <v>2353.04</v>
      </c>
    </row>
    <row r="2686" spans="1:4" ht="27" x14ac:dyDescent="0.25">
      <c r="A2686" s="366">
        <v>2003637</v>
      </c>
      <c r="B2686" s="483" t="s">
        <v>21427</v>
      </c>
      <c r="C2686" s="366" t="s">
        <v>245</v>
      </c>
      <c r="D2686" s="368">
        <v>2208.34</v>
      </c>
    </row>
    <row r="2687" spans="1:4" ht="27" x14ac:dyDescent="0.25">
      <c r="A2687" s="366">
        <v>2003640</v>
      </c>
      <c r="B2687" s="367" t="s">
        <v>21428</v>
      </c>
      <c r="C2687" s="366" t="s">
        <v>245</v>
      </c>
      <c r="D2687" s="368">
        <v>2706.27</v>
      </c>
    </row>
    <row r="2688" spans="1:4" ht="27" x14ac:dyDescent="0.25">
      <c r="A2688" s="366">
        <v>2003639</v>
      </c>
      <c r="B2688" s="483" t="s">
        <v>21429</v>
      </c>
      <c r="C2688" s="366" t="s">
        <v>245</v>
      </c>
      <c r="D2688" s="368">
        <v>2545.87</v>
      </c>
    </row>
    <row r="2689" spans="1:4" x14ac:dyDescent="0.25">
      <c r="A2689" s="366">
        <v>2003618</v>
      </c>
      <c r="B2689" s="367" t="s">
        <v>21430</v>
      </c>
      <c r="C2689" s="366" t="s">
        <v>245</v>
      </c>
      <c r="D2689" s="368">
        <v>899.65</v>
      </c>
    </row>
    <row r="2690" spans="1:4" x14ac:dyDescent="0.25">
      <c r="A2690" s="366">
        <v>2003617</v>
      </c>
      <c r="B2690" s="483" t="s">
        <v>21431</v>
      </c>
      <c r="C2690" s="366" t="s">
        <v>245</v>
      </c>
      <c r="D2690" s="368">
        <v>838.02</v>
      </c>
    </row>
    <row r="2691" spans="1:4" x14ac:dyDescent="0.25">
      <c r="A2691" s="366">
        <v>2003620</v>
      </c>
      <c r="B2691" s="367" t="s">
        <v>21432</v>
      </c>
      <c r="C2691" s="366" t="s">
        <v>245</v>
      </c>
      <c r="D2691" s="368">
        <v>1115.25</v>
      </c>
    </row>
    <row r="2692" spans="1:4" x14ac:dyDescent="0.25">
      <c r="A2692" s="366">
        <v>2003619</v>
      </c>
      <c r="B2692" s="483" t="s">
        <v>21433</v>
      </c>
      <c r="C2692" s="366" t="s">
        <v>245</v>
      </c>
      <c r="D2692" s="368">
        <v>1044.1099999999999</v>
      </c>
    </row>
    <row r="2693" spans="1:4" ht="27" x14ac:dyDescent="0.25">
      <c r="A2693" s="366">
        <v>2003626</v>
      </c>
      <c r="B2693" s="367" t="s">
        <v>21434</v>
      </c>
      <c r="C2693" s="366" t="s">
        <v>245</v>
      </c>
      <c r="D2693" s="368">
        <v>836.62</v>
      </c>
    </row>
    <row r="2694" spans="1:4" ht="27" x14ac:dyDescent="0.25">
      <c r="A2694" s="366">
        <v>2003625</v>
      </c>
      <c r="B2694" s="483" t="s">
        <v>21435</v>
      </c>
      <c r="C2694" s="366" t="s">
        <v>245</v>
      </c>
      <c r="D2694" s="368">
        <v>774.99</v>
      </c>
    </row>
    <row r="2695" spans="1:4" ht="27" x14ac:dyDescent="0.25">
      <c r="A2695" s="366">
        <v>2003628</v>
      </c>
      <c r="B2695" s="367" t="s">
        <v>21436</v>
      </c>
      <c r="C2695" s="366" t="s">
        <v>245</v>
      </c>
      <c r="D2695" s="368">
        <v>1052.21</v>
      </c>
    </row>
    <row r="2696" spans="1:4" ht="27" x14ac:dyDescent="0.25">
      <c r="A2696" s="366">
        <v>2003627</v>
      </c>
      <c r="B2696" s="483" t="s">
        <v>21437</v>
      </c>
      <c r="C2696" s="366" t="s">
        <v>245</v>
      </c>
      <c r="D2696" s="368">
        <v>981.08</v>
      </c>
    </row>
    <row r="2697" spans="1:4" ht="27" x14ac:dyDescent="0.25">
      <c r="A2697" s="366">
        <v>2003630</v>
      </c>
      <c r="B2697" s="367" t="s">
        <v>21438</v>
      </c>
      <c r="C2697" s="366" t="s">
        <v>245</v>
      </c>
      <c r="D2697" s="368">
        <v>1267.81</v>
      </c>
    </row>
    <row r="2698" spans="1:4" ht="27" x14ac:dyDescent="0.25">
      <c r="A2698" s="366">
        <v>2003629</v>
      </c>
      <c r="B2698" s="483" t="s">
        <v>21439</v>
      </c>
      <c r="C2698" s="366" t="s">
        <v>245</v>
      </c>
      <c r="D2698" s="368">
        <v>1187.17</v>
      </c>
    </row>
    <row r="2699" spans="1:4" ht="27" x14ac:dyDescent="0.25">
      <c r="A2699" s="366">
        <v>2003632</v>
      </c>
      <c r="B2699" s="367" t="s">
        <v>21440</v>
      </c>
      <c r="C2699" s="366" t="s">
        <v>245</v>
      </c>
      <c r="D2699" s="368">
        <v>1483.41</v>
      </c>
    </row>
    <row r="2700" spans="1:4" ht="27" x14ac:dyDescent="0.25">
      <c r="A2700" s="366">
        <v>2003631</v>
      </c>
      <c r="B2700" s="483" t="s">
        <v>21441</v>
      </c>
      <c r="C2700" s="366" t="s">
        <v>245</v>
      </c>
      <c r="D2700" s="368">
        <v>1393.26</v>
      </c>
    </row>
    <row r="2701" spans="1:4" ht="27" x14ac:dyDescent="0.25">
      <c r="A2701" s="366">
        <v>2003599</v>
      </c>
      <c r="B2701" s="367" t="s">
        <v>21442</v>
      </c>
      <c r="C2701" s="366" t="s">
        <v>245</v>
      </c>
      <c r="D2701" s="368">
        <v>181.64</v>
      </c>
    </row>
    <row r="2702" spans="1:4" ht="27" x14ac:dyDescent="0.25">
      <c r="A2702" s="366">
        <v>2003598</v>
      </c>
      <c r="B2702" s="483" t="s">
        <v>21443</v>
      </c>
      <c r="C2702" s="366" t="s">
        <v>245</v>
      </c>
      <c r="D2702" s="368">
        <v>160.19</v>
      </c>
    </row>
    <row r="2703" spans="1:4" ht="27" x14ac:dyDescent="0.25">
      <c r="A2703" s="366">
        <v>2003919</v>
      </c>
      <c r="B2703" s="367" t="s">
        <v>21444</v>
      </c>
      <c r="C2703" s="366" t="s">
        <v>245</v>
      </c>
      <c r="D2703" s="368">
        <v>181.64</v>
      </c>
    </row>
    <row r="2704" spans="1:4" ht="27" x14ac:dyDescent="0.25">
      <c r="A2704" s="366">
        <v>2003918</v>
      </c>
      <c r="B2704" s="483" t="s">
        <v>21445</v>
      </c>
      <c r="C2704" s="366" t="s">
        <v>245</v>
      </c>
      <c r="D2704" s="368">
        <v>160.19</v>
      </c>
    </row>
    <row r="2705" spans="1:4" ht="27" x14ac:dyDescent="0.25">
      <c r="A2705" s="366">
        <v>2003601</v>
      </c>
      <c r="B2705" s="367" t="s">
        <v>21446</v>
      </c>
      <c r="C2705" s="366" t="s">
        <v>245</v>
      </c>
      <c r="D2705" s="368">
        <v>228.1</v>
      </c>
    </row>
    <row r="2706" spans="1:4" ht="27" x14ac:dyDescent="0.25">
      <c r="A2706" s="366">
        <v>2003600</v>
      </c>
      <c r="B2706" s="483" t="s">
        <v>21447</v>
      </c>
      <c r="C2706" s="366" t="s">
        <v>245</v>
      </c>
      <c r="D2706" s="368">
        <v>200.05</v>
      </c>
    </row>
    <row r="2707" spans="1:4" ht="27" x14ac:dyDescent="0.25">
      <c r="A2707" s="366">
        <v>2003921</v>
      </c>
      <c r="B2707" s="367" t="s">
        <v>21448</v>
      </c>
      <c r="C2707" s="366" t="s">
        <v>245</v>
      </c>
      <c r="D2707" s="368">
        <v>228.1</v>
      </c>
    </row>
    <row r="2708" spans="1:4" ht="27" x14ac:dyDescent="0.25">
      <c r="A2708" s="366">
        <v>2003920</v>
      </c>
      <c r="B2708" s="483" t="s">
        <v>21449</v>
      </c>
      <c r="C2708" s="366" t="s">
        <v>245</v>
      </c>
      <c r="D2708" s="368">
        <v>200.05</v>
      </c>
    </row>
    <row r="2709" spans="1:4" ht="27" x14ac:dyDescent="0.25">
      <c r="A2709" s="366">
        <v>2003616</v>
      </c>
      <c r="B2709" s="367" t="s">
        <v>21450</v>
      </c>
      <c r="C2709" s="366" t="s">
        <v>245</v>
      </c>
      <c r="D2709" s="368">
        <v>19.63</v>
      </c>
    </row>
    <row r="2710" spans="1:4" ht="27" x14ac:dyDescent="0.25">
      <c r="A2710" s="366">
        <v>2003615</v>
      </c>
      <c r="B2710" s="483" t="s">
        <v>21451</v>
      </c>
      <c r="C2710" s="366" t="s">
        <v>245</v>
      </c>
      <c r="D2710" s="368">
        <v>16.600000000000001</v>
      </c>
    </row>
    <row r="2711" spans="1:4" ht="27" x14ac:dyDescent="0.25">
      <c r="A2711" s="366">
        <v>2003927</v>
      </c>
      <c r="B2711" s="367" t="s">
        <v>21452</v>
      </c>
      <c r="C2711" s="366" t="s">
        <v>245</v>
      </c>
      <c r="D2711" s="368">
        <v>20.37</v>
      </c>
    </row>
    <row r="2712" spans="1:4" ht="27" x14ac:dyDescent="0.25">
      <c r="A2712" s="366">
        <v>2003926</v>
      </c>
      <c r="B2712" s="483" t="s">
        <v>21453</v>
      </c>
      <c r="C2712" s="366" t="s">
        <v>245</v>
      </c>
      <c r="D2712" s="368">
        <v>17.350000000000001</v>
      </c>
    </row>
    <row r="2713" spans="1:4" ht="27" x14ac:dyDescent="0.25">
      <c r="A2713" s="366">
        <v>2003613</v>
      </c>
      <c r="B2713" s="367" t="s">
        <v>21454</v>
      </c>
      <c r="C2713" s="366" t="s">
        <v>245</v>
      </c>
      <c r="D2713" s="368">
        <v>129.55000000000001</v>
      </c>
    </row>
    <row r="2714" spans="1:4" ht="27" x14ac:dyDescent="0.25">
      <c r="A2714" s="366">
        <v>2003612</v>
      </c>
      <c r="B2714" s="483" t="s">
        <v>21455</v>
      </c>
      <c r="C2714" s="366" t="s">
        <v>245</v>
      </c>
      <c r="D2714" s="368">
        <v>116.35</v>
      </c>
    </row>
    <row r="2715" spans="1:4" ht="27" x14ac:dyDescent="0.25">
      <c r="A2715" s="366">
        <v>2003477</v>
      </c>
      <c r="B2715" s="367" t="s">
        <v>21456</v>
      </c>
      <c r="C2715" s="366" t="s">
        <v>245</v>
      </c>
      <c r="D2715" s="368">
        <v>3415.18</v>
      </c>
    </row>
    <row r="2716" spans="1:4" ht="27" x14ac:dyDescent="0.25">
      <c r="A2716" s="366">
        <v>2003476</v>
      </c>
      <c r="B2716" s="483" t="s">
        <v>21457</v>
      </c>
      <c r="C2716" s="366" t="s">
        <v>245</v>
      </c>
      <c r="D2716" s="368">
        <v>3100.33</v>
      </c>
    </row>
    <row r="2717" spans="1:4" ht="27" x14ac:dyDescent="0.25">
      <c r="A2717" s="366">
        <v>2003517</v>
      </c>
      <c r="B2717" s="367" t="s">
        <v>21458</v>
      </c>
      <c r="C2717" s="366" t="s">
        <v>245</v>
      </c>
      <c r="D2717" s="368">
        <v>3794.14</v>
      </c>
    </row>
    <row r="2718" spans="1:4" ht="27" x14ac:dyDescent="0.25">
      <c r="A2718" s="366">
        <v>2003516</v>
      </c>
      <c r="B2718" s="483" t="s">
        <v>21459</v>
      </c>
      <c r="C2718" s="366" t="s">
        <v>245</v>
      </c>
      <c r="D2718" s="368">
        <v>3491.66</v>
      </c>
    </row>
    <row r="2719" spans="1:4" ht="27" x14ac:dyDescent="0.25">
      <c r="A2719" s="366">
        <v>2003479</v>
      </c>
      <c r="B2719" s="367" t="s">
        <v>21460</v>
      </c>
      <c r="C2719" s="366" t="s">
        <v>245</v>
      </c>
      <c r="D2719" s="368">
        <v>3373.87</v>
      </c>
    </row>
    <row r="2720" spans="1:4" ht="27" x14ac:dyDescent="0.25">
      <c r="A2720" s="366">
        <v>2003478</v>
      </c>
      <c r="B2720" s="483" t="s">
        <v>21461</v>
      </c>
      <c r="C2720" s="366" t="s">
        <v>245</v>
      </c>
      <c r="D2720" s="368">
        <v>3072.77</v>
      </c>
    </row>
    <row r="2721" spans="1:4" ht="27" x14ac:dyDescent="0.25">
      <c r="A2721" s="366">
        <v>2003519</v>
      </c>
      <c r="B2721" s="367" t="s">
        <v>21462</v>
      </c>
      <c r="C2721" s="366" t="s">
        <v>245</v>
      </c>
      <c r="D2721" s="368">
        <v>3752.83</v>
      </c>
    </row>
    <row r="2722" spans="1:4" ht="27" x14ac:dyDescent="0.25">
      <c r="A2722" s="366">
        <v>2003518</v>
      </c>
      <c r="B2722" s="483" t="s">
        <v>21463</v>
      </c>
      <c r="C2722" s="366" t="s">
        <v>245</v>
      </c>
      <c r="D2722" s="368">
        <v>3464.1</v>
      </c>
    </row>
    <row r="2723" spans="1:4" ht="27" x14ac:dyDescent="0.25">
      <c r="A2723" s="366">
        <v>2003481</v>
      </c>
      <c r="B2723" s="367" t="s">
        <v>21464</v>
      </c>
      <c r="C2723" s="366" t="s">
        <v>245</v>
      </c>
      <c r="D2723" s="368">
        <v>3332.56</v>
      </c>
    </row>
    <row r="2724" spans="1:4" ht="27" x14ac:dyDescent="0.25">
      <c r="A2724" s="366">
        <v>2003480</v>
      </c>
      <c r="B2724" s="483" t="s">
        <v>21465</v>
      </c>
      <c r="C2724" s="366" t="s">
        <v>245</v>
      </c>
      <c r="D2724" s="368">
        <v>3045.21</v>
      </c>
    </row>
    <row r="2725" spans="1:4" ht="27" x14ac:dyDescent="0.25">
      <c r="A2725" s="366">
        <v>2003521</v>
      </c>
      <c r="B2725" s="367" t="s">
        <v>21466</v>
      </c>
      <c r="C2725" s="366" t="s">
        <v>245</v>
      </c>
      <c r="D2725" s="368">
        <v>3711.53</v>
      </c>
    </row>
    <row r="2726" spans="1:4" ht="27" x14ac:dyDescent="0.25">
      <c r="A2726" s="366">
        <v>2003520</v>
      </c>
      <c r="B2726" s="483" t="s">
        <v>21467</v>
      </c>
      <c r="C2726" s="366" t="s">
        <v>245</v>
      </c>
      <c r="D2726" s="368">
        <v>3436.55</v>
      </c>
    </row>
    <row r="2727" spans="1:4" ht="27" x14ac:dyDescent="0.25">
      <c r="A2727" s="366">
        <v>2003483</v>
      </c>
      <c r="B2727" s="367" t="s">
        <v>21468</v>
      </c>
      <c r="C2727" s="366" t="s">
        <v>245</v>
      </c>
      <c r="D2727" s="368">
        <v>3291.26</v>
      </c>
    </row>
    <row r="2728" spans="1:4" ht="27" x14ac:dyDescent="0.25">
      <c r="A2728" s="366">
        <v>2003482</v>
      </c>
      <c r="B2728" s="483" t="s">
        <v>21469</v>
      </c>
      <c r="C2728" s="366" t="s">
        <v>245</v>
      </c>
      <c r="D2728" s="368">
        <v>3017.65</v>
      </c>
    </row>
    <row r="2729" spans="1:4" ht="27" x14ac:dyDescent="0.25">
      <c r="A2729" s="366">
        <v>2003523</v>
      </c>
      <c r="B2729" s="367" t="s">
        <v>21470</v>
      </c>
      <c r="C2729" s="366" t="s">
        <v>245</v>
      </c>
      <c r="D2729" s="368">
        <v>3670.22</v>
      </c>
    </row>
    <row r="2730" spans="1:4" ht="27" x14ac:dyDescent="0.25">
      <c r="A2730" s="366">
        <v>2003522</v>
      </c>
      <c r="B2730" s="483" t="s">
        <v>21471</v>
      </c>
      <c r="C2730" s="366" t="s">
        <v>245</v>
      </c>
      <c r="D2730" s="368">
        <v>3408.99</v>
      </c>
    </row>
    <row r="2731" spans="1:4" ht="27" x14ac:dyDescent="0.25">
      <c r="A2731" s="366">
        <v>2003485</v>
      </c>
      <c r="B2731" s="367" t="s">
        <v>21472</v>
      </c>
      <c r="C2731" s="366" t="s">
        <v>245</v>
      </c>
      <c r="D2731" s="368">
        <v>4390.33</v>
      </c>
    </row>
    <row r="2732" spans="1:4" ht="27" x14ac:dyDescent="0.25">
      <c r="A2732" s="366">
        <v>2003484</v>
      </c>
      <c r="B2732" s="483" t="s">
        <v>21473</v>
      </c>
      <c r="C2732" s="366" t="s">
        <v>245</v>
      </c>
      <c r="D2732" s="368">
        <v>3999.86</v>
      </c>
    </row>
    <row r="2733" spans="1:4" ht="27" x14ac:dyDescent="0.25">
      <c r="A2733" s="366">
        <v>2003525</v>
      </c>
      <c r="B2733" s="367" t="s">
        <v>21474</v>
      </c>
      <c r="C2733" s="366" t="s">
        <v>245</v>
      </c>
      <c r="D2733" s="368">
        <v>4769.29</v>
      </c>
    </row>
    <row r="2734" spans="1:4" ht="27" x14ac:dyDescent="0.25">
      <c r="A2734" s="366">
        <v>2003524</v>
      </c>
      <c r="B2734" s="483" t="s">
        <v>21475</v>
      </c>
      <c r="C2734" s="366" t="s">
        <v>245</v>
      </c>
      <c r="D2734" s="368">
        <v>4391.1899999999996</v>
      </c>
    </row>
    <row r="2735" spans="1:4" ht="27" x14ac:dyDescent="0.25">
      <c r="A2735" s="366">
        <v>2003487</v>
      </c>
      <c r="B2735" s="367" t="s">
        <v>21476</v>
      </c>
      <c r="C2735" s="366" t="s">
        <v>245</v>
      </c>
      <c r="D2735" s="368">
        <v>4349.0200000000004</v>
      </c>
    </row>
    <row r="2736" spans="1:4" ht="27" x14ac:dyDescent="0.25">
      <c r="A2736" s="366">
        <v>2003486</v>
      </c>
      <c r="B2736" s="483" t="s">
        <v>21477</v>
      </c>
      <c r="C2736" s="366" t="s">
        <v>245</v>
      </c>
      <c r="D2736" s="368">
        <v>3972.3</v>
      </c>
    </row>
    <row r="2737" spans="1:4" ht="27" x14ac:dyDescent="0.25">
      <c r="A2737" s="366">
        <v>2003527</v>
      </c>
      <c r="B2737" s="367" t="s">
        <v>21478</v>
      </c>
      <c r="C2737" s="366" t="s">
        <v>245</v>
      </c>
      <c r="D2737" s="368">
        <v>4727.9799999999996</v>
      </c>
    </row>
    <row r="2738" spans="1:4" ht="27" x14ac:dyDescent="0.25">
      <c r="A2738" s="366">
        <v>2003526</v>
      </c>
      <c r="B2738" s="483" t="s">
        <v>21479</v>
      </c>
      <c r="C2738" s="366" t="s">
        <v>245</v>
      </c>
      <c r="D2738" s="368">
        <v>4363.6400000000003</v>
      </c>
    </row>
    <row r="2739" spans="1:4" ht="27" x14ac:dyDescent="0.25">
      <c r="A2739" s="366">
        <v>2003489</v>
      </c>
      <c r="B2739" s="367" t="s">
        <v>21480</v>
      </c>
      <c r="C2739" s="366" t="s">
        <v>245</v>
      </c>
      <c r="D2739" s="368">
        <v>4307.71</v>
      </c>
    </row>
    <row r="2740" spans="1:4" ht="27" x14ac:dyDescent="0.25">
      <c r="A2740" s="366">
        <v>2003488</v>
      </c>
      <c r="B2740" s="483" t="s">
        <v>21481</v>
      </c>
      <c r="C2740" s="366" t="s">
        <v>245</v>
      </c>
      <c r="D2740" s="368">
        <v>3944.74</v>
      </c>
    </row>
    <row r="2741" spans="1:4" ht="27" x14ac:dyDescent="0.25">
      <c r="A2741" s="366">
        <v>2003529</v>
      </c>
      <c r="B2741" s="367" t="s">
        <v>21482</v>
      </c>
      <c r="C2741" s="366" t="s">
        <v>245</v>
      </c>
      <c r="D2741" s="368">
        <v>4686.68</v>
      </c>
    </row>
    <row r="2742" spans="1:4" ht="27" x14ac:dyDescent="0.25">
      <c r="A2742" s="366">
        <v>2003528</v>
      </c>
      <c r="B2742" s="483" t="s">
        <v>21483</v>
      </c>
      <c r="C2742" s="366" t="s">
        <v>245</v>
      </c>
      <c r="D2742" s="368">
        <v>4336.08</v>
      </c>
    </row>
    <row r="2743" spans="1:4" ht="27" x14ac:dyDescent="0.25">
      <c r="A2743" s="366">
        <v>2003491</v>
      </c>
      <c r="B2743" s="367" t="s">
        <v>21484</v>
      </c>
      <c r="C2743" s="366" t="s">
        <v>245</v>
      </c>
      <c r="D2743" s="368">
        <v>4266.41</v>
      </c>
    </row>
    <row r="2744" spans="1:4" ht="27" x14ac:dyDescent="0.25">
      <c r="A2744" s="366">
        <v>2003490</v>
      </c>
      <c r="B2744" s="483" t="s">
        <v>21485</v>
      </c>
      <c r="C2744" s="366" t="s">
        <v>245</v>
      </c>
      <c r="D2744" s="368">
        <v>3917.18</v>
      </c>
    </row>
    <row r="2745" spans="1:4" ht="27" x14ac:dyDescent="0.25">
      <c r="A2745" s="366">
        <v>2003531</v>
      </c>
      <c r="B2745" s="367" t="s">
        <v>21486</v>
      </c>
      <c r="C2745" s="366" t="s">
        <v>245</v>
      </c>
      <c r="D2745" s="368">
        <v>4645.37</v>
      </c>
    </row>
    <row r="2746" spans="1:4" ht="27" x14ac:dyDescent="0.25">
      <c r="A2746" s="366">
        <v>2003530</v>
      </c>
      <c r="B2746" s="483" t="s">
        <v>21487</v>
      </c>
      <c r="C2746" s="366" t="s">
        <v>245</v>
      </c>
      <c r="D2746" s="368">
        <v>4308.5200000000004</v>
      </c>
    </row>
    <row r="2747" spans="1:4" ht="27" x14ac:dyDescent="0.25">
      <c r="A2747" s="366">
        <v>2003493</v>
      </c>
      <c r="B2747" s="367" t="s">
        <v>21488</v>
      </c>
      <c r="C2747" s="366" t="s">
        <v>245</v>
      </c>
      <c r="D2747" s="368">
        <v>5224.18</v>
      </c>
    </row>
    <row r="2748" spans="1:4" ht="27" x14ac:dyDescent="0.25">
      <c r="A2748" s="366">
        <v>2003492</v>
      </c>
      <c r="B2748" s="483" t="s">
        <v>21489</v>
      </c>
      <c r="C2748" s="366" t="s">
        <v>245</v>
      </c>
      <c r="D2748" s="368">
        <v>4758.09</v>
      </c>
    </row>
    <row r="2749" spans="1:4" ht="27" x14ac:dyDescent="0.25">
      <c r="A2749" s="366">
        <v>2003533</v>
      </c>
      <c r="B2749" s="367" t="s">
        <v>21490</v>
      </c>
      <c r="C2749" s="366" t="s">
        <v>245</v>
      </c>
      <c r="D2749" s="368">
        <v>5603.14</v>
      </c>
    </row>
    <row r="2750" spans="1:4" ht="27" x14ac:dyDescent="0.25">
      <c r="A2750" s="366">
        <v>2003532</v>
      </c>
      <c r="B2750" s="483" t="s">
        <v>21491</v>
      </c>
      <c r="C2750" s="366" t="s">
        <v>245</v>
      </c>
      <c r="D2750" s="368">
        <v>5149.43</v>
      </c>
    </row>
    <row r="2751" spans="1:4" ht="27" x14ac:dyDescent="0.25">
      <c r="A2751" s="366">
        <v>2003495</v>
      </c>
      <c r="B2751" s="367" t="s">
        <v>21492</v>
      </c>
      <c r="C2751" s="366" t="s">
        <v>245</v>
      </c>
      <c r="D2751" s="368">
        <v>5182.87</v>
      </c>
    </row>
    <row r="2752" spans="1:4" ht="27" x14ac:dyDescent="0.25">
      <c r="A2752" s="366">
        <v>2003494</v>
      </c>
      <c r="B2752" s="483" t="s">
        <v>21493</v>
      </c>
      <c r="C2752" s="366" t="s">
        <v>245</v>
      </c>
      <c r="D2752" s="368">
        <v>4730.53</v>
      </c>
    </row>
    <row r="2753" spans="1:4" ht="27" x14ac:dyDescent="0.25">
      <c r="A2753" s="366">
        <v>2003535</v>
      </c>
      <c r="B2753" s="367" t="s">
        <v>21494</v>
      </c>
      <c r="C2753" s="366" t="s">
        <v>245</v>
      </c>
      <c r="D2753" s="368">
        <v>5561.84</v>
      </c>
    </row>
    <row r="2754" spans="1:4" ht="27" x14ac:dyDescent="0.25">
      <c r="A2754" s="366">
        <v>2003534</v>
      </c>
      <c r="B2754" s="483" t="s">
        <v>21495</v>
      </c>
      <c r="C2754" s="366" t="s">
        <v>245</v>
      </c>
      <c r="D2754" s="368">
        <v>5121.87</v>
      </c>
    </row>
    <row r="2755" spans="1:4" ht="27" x14ac:dyDescent="0.25">
      <c r="A2755" s="366">
        <v>2003497</v>
      </c>
      <c r="B2755" s="367" t="s">
        <v>21496</v>
      </c>
      <c r="C2755" s="366" t="s">
        <v>245</v>
      </c>
      <c r="D2755" s="368">
        <v>5141.57</v>
      </c>
    </row>
    <row r="2756" spans="1:4" ht="27" x14ac:dyDescent="0.25">
      <c r="A2756" s="366">
        <v>2003496</v>
      </c>
      <c r="B2756" s="483" t="s">
        <v>21497</v>
      </c>
      <c r="C2756" s="366" t="s">
        <v>245</v>
      </c>
      <c r="D2756" s="368">
        <v>4702.97</v>
      </c>
    </row>
    <row r="2757" spans="1:4" ht="27" x14ac:dyDescent="0.25">
      <c r="A2757" s="366">
        <v>2003537</v>
      </c>
      <c r="B2757" s="367" t="s">
        <v>21498</v>
      </c>
      <c r="C2757" s="366" t="s">
        <v>245</v>
      </c>
      <c r="D2757" s="368">
        <v>5520.53</v>
      </c>
    </row>
    <row r="2758" spans="1:4" ht="27" x14ac:dyDescent="0.25">
      <c r="A2758" s="366">
        <v>2003536</v>
      </c>
      <c r="B2758" s="483" t="s">
        <v>21499</v>
      </c>
      <c r="C2758" s="366" t="s">
        <v>245</v>
      </c>
      <c r="D2758" s="368">
        <v>5094.3100000000004</v>
      </c>
    </row>
    <row r="2759" spans="1:4" ht="27" x14ac:dyDescent="0.25">
      <c r="A2759" s="366">
        <v>2003499</v>
      </c>
      <c r="B2759" s="367" t="s">
        <v>21500</v>
      </c>
      <c r="C2759" s="366" t="s">
        <v>245</v>
      </c>
      <c r="D2759" s="368">
        <v>5100.26</v>
      </c>
    </row>
    <row r="2760" spans="1:4" ht="27" x14ac:dyDescent="0.25">
      <c r="A2760" s="366">
        <v>2003498</v>
      </c>
      <c r="B2760" s="483" t="s">
        <v>21501</v>
      </c>
      <c r="C2760" s="366" t="s">
        <v>245</v>
      </c>
      <c r="D2760" s="368">
        <v>4675.42</v>
      </c>
    </row>
    <row r="2761" spans="1:4" ht="27" x14ac:dyDescent="0.25">
      <c r="A2761" s="366">
        <v>2003539</v>
      </c>
      <c r="B2761" s="367" t="s">
        <v>21502</v>
      </c>
      <c r="C2761" s="366" t="s">
        <v>245</v>
      </c>
      <c r="D2761" s="368">
        <v>5437.91</v>
      </c>
    </row>
    <row r="2762" spans="1:4" ht="27" x14ac:dyDescent="0.25">
      <c r="A2762" s="366">
        <v>2003538</v>
      </c>
      <c r="B2762" s="483" t="s">
        <v>21503</v>
      </c>
      <c r="C2762" s="366" t="s">
        <v>245</v>
      </c>
      <c r="D2762" s="368">
        <v>5039.1899999999996</v>
      </c>
    </row>
    <row r="2763" spans="1:4" ht="27" x14ac:dyDescent="0.25">
      <c r="A2763" s="366">
        <v>2003501</v>
      </c>
      <c r="B2763" s="367" t="s">
        <v>21504</v>
      </c>
      <c r="C2763" s="366" t="s">
        <v>245</v>
      </c>
      <c r="D2763" s="368">
        <v>6246.42</v>
      </c>
    </row>
    <row r="2764" spans="1:4" ht="27" x14ac:dyDescent="0.25">
      <c r="A2764" s="366">
        <v>2003500</v>
      </c>
      <c r="B2764" s="483" t="s">
        <v>21505</v>
      </c>
      <c r="C2764" s="366" t="s">
        <v>245</v>
      </c>
      <c r="D2764" s="368">
        <v>5704.71</v>
      </c>
    </row>
    <row r="2765" spans="1:4" ht="27" x14ac:dyDescent="0.25">
      <c r="A2765" s="366">
        <v>2003541</v>
      </c>
      <c r="B2765" s="367" t="s">
        <v>21506</v>
      </c>
      <c r="C2765" s="366" t="s">
        <v>245</v>
      </c>
      <c r="D2765" s="368">
        <v>6625.38</v>
      </c>
    </row>
    <row r="2766" spans="1:4" ht="27" x14ac:dyDescent="0.25">
      <c r="A2766" s="366">
        <v>2003540</v>
      </c>
      <c r="B2766" s="483" t="s">
        <v>21507</v>
      </c>
      <c r="C2766" s="366" t="s">
        <v>245</v>
      </c>
      <c r="D2766" s="368">
        <v>6096.05</v>
      </c>
    </row>
    <row r="2767" spans="1:4" ht="27" x14ac:dyDescent="0.25">
      <c r="A2767" s="366">
        <v>2003503</v>
      </c>
      <c r="B2767" s="367" t="s">
        <v>21508</v>
      </c>
      <c r="C2767" s="366" t="s">
        <v>245</v>
      </c>
      <c r="D2767" s="368">
        <v>6205.11</v>
      </c>
    </row>
    <row r="2768" spans="1:4" ht="27" x14ac:dyDescent="0.25">
      <c r="A2768" s="366">
        <v>2003502</v>
      </c>
      <c r="B2768" s="483" t="s">
        <v>21509</v>
      </c>
      <c r="C2768" s="366" t="s">
        <v>245</v>
      </c>
      <c r="D2768" s="368">
        <v>5677.16</v>
      </c>
    </row>
    <row r="2769" spans="1:4" ht="27" x14ac:dyDescent="0.25">
      <c r="A2769" s="366">
        <v>2003543</v>
      </c>
      <c r="B2769" s="367" t="s">
        <v>21510</v>
      </c>
      <c r="C2769" s="366" t="s">
        <v>245</v>
      </c>
      <c r="D2769" s="368">
        <v>6584.08</v>
      </c>
    </row>
    <row r="2770" spans="1:4" ht="27" x14ac:dyDescent="0.25">
      <c r="A2770" s="366">
        <v>2003542</v>
      </c>
      <c r="B2770" s="483" t="s">
        <v>21511</v>
      </c>
      <c r="C2770" s="366" t="s">
        <v>245</v>
      </c>
      <c r="D2770" s="368">
        <v>6068.49</v>
      </c>
    </row>
    <row r="2771" spans="1:4" ht="27" x14ac:dyDescent="0.25">
      <c r="A2771" s="366">
        <v>2003505</v>
      </c>
      <c r="B2771" s="367" t="s">
        <v>21512</v>
      </c>
      <c r="C2771" s="366" t="s">
        <v>245</v>
      </c>
      <c r="D2771" s="368">
        <v>6163.81</v>
      </c>
    </row>
    <row r="2772" spans="1:4" ht="27" x14ac:dyDescent="0.25">
      <c r="A2772" s="366">
        <v>2003504</v>
      </c>
      <c r="B2772" s="483" t="s">
        <v>21513</v>
      </c>
      <c r="C2772" s="366" t="s">
        <v>245</v>
      </c>
      <c r="D2772" s="368">
        <v>5649.6</v>
      </c>
    </row>
    <row r="2773" spans="1:4" ht="27" x14ac:dyDescent="0.25">
      <c r="A2773" s="366">
        <v>2003545</v>
      </c>
      <c r="B2773" s="367" t="s">
        <v>21514</v>
      </c>
      <c r="C2773" s="366" t="s">
        <v>245</v>
      </c>
      <c r="D2773" s="368">
        <v>6542.77</v>
      </c>
    </row>
    <row r="2774" spans="1:4" ht="27" x14ac:dyDescent="0.25">
      <c r="A2774" s="366">
        <v>2003544</v>
      </c>
      <c r="B2774" s="483" t="s">
        <v>21515</v>
      </c>
      <c r="C2774" s="366" t="s">
        <v>245</v>
      </c>
      <c r="D2774" s="368">
        <v>6040.93</v>
      </c>
    </row>
    <row r="2775" spans="1:4" ht="27" x14ac:dyDescent="0.25">
      <c r="A2775" s="366">
        <v>2003507</v>
      </c>
      <c r="B2775" s="367" t="s">
        <v>21516</v>
      </c>
      <c r="C2775" s="366" t="s">
        <v>245</v>
      </c>
      <c r="D2775" s="368">
        <v>6122.5</v>
      </c>
    </row>
    <row r="2776" spans="1:4" ht="27" x14ac:dyDescent="0.25">
      <c r="A2776" s="366">
        <v>2003506</v>
      </c>
      <c r="B2776" s="483" t="s">
        <v>21517</v>
      </c>
      <c r="C2776" s="366" t="s">
        <v>245</v>
      </c>
      <c r="D2776" s="368">
        <v>5622.04</v>
      </c>
    </row>
    <row r="2777" spans="1:4" ht="27" x14ac:dyDescent="0.25">
      <c r="A2777" s="366">
        <v>2003547</v>
      </c>
      <c r="B2777" s="367" t="s">
        <v>21518</v>
      </c>
      <c r="C2777" s="366" t="s">
        <v>245</v>
      </c>
      <c r="D2777" s="368">
        <v>6501.46</v>
      </c>
    </row>
    <row r="2778" spans="1:4" ht="27" x14ac:dyDescent="0.25">
      <c r="A2778" s="366">
        <v>2003546</v>
      </c>
      <c r="B2778" s="483" t="s">
        <v>21519</v>
      </c>
      <c r="C2778" s="366" t="s">
        <v>245</v>
      </c>
      <c r="D2778" s="368">
        <v>6013.37</v>
      </c>
    </row>
    <row r="2779" spans="1:4" ht="27" x14ac:dyDescent="0.25">
      <c r="A2779" s="366">
        <v>2003509</v>
      </c>
      <c r="B2779" s="367" t="s">
        <v>21520</v>
      </c>
      <c r="C2779" s="366" t="s">
        <v>245</v>
      </c>
      <c r="D2779" s="368">
        <v>7117.95</v>
      </c>
    </row>
    <row r="2780" spans="1:4" ht="27" x14ac:dyDescent="0.25">
      <c r="A2780" s="366">
        <v>2003508</v>
      </c>
      <c r="B2780" s="483" t="s">
        <v>21521</v>
      </c>
      <c r="C2780" s="366" t="s">
        <v>245</v>
      </c>
      <c r="D2780" s="368">
        <v>6500.63</v>
      </c>
    </row>
    <row r="2781" spans="1:4" ht="27" x14ac:dyDescent="0.25">
      <c r="A2781" s="366">
        <v>2003549</v>
      </c>
      <c r="B2781" s="367" t="s">
        <v>21522</v>
      </c>
      <c r="C2781" s="366" t="s">
        <v>245</v>
      </c>
      <c r="D2781" s="368">
        <v>7496.92</v>
      </c>
    </row>
    <row r="2782" spans="1:4" ht="27" x14ac:dyDescent="0.25">
      <c r="A2782" s="366">
        <v>2003548</v>
      </c>
      <c r="B2782" s="483" t="s">
        <v>21523</v>
      </c>
      <c r="C2782" s="366" t="s">
        <v>245</v>
      </c>
      <c r="D2782" s="368">
        <v>6891.96</v>
      </c>
    </row>
    <row r="2783" spans="1:4" ht="27" x14ac:dyDescent="0.25">
      <c r="A2783" s="366">
        <v>2003511</v>
      </c>
      <c r="B2783" s="367" t="s">
        <v>21524</v>
      </c>
      <c r="C2783" s="366" t="s">
        <v>245</v>
      </c>
      <c r="D2783" s="368">
        <v>7076.65</v>
      </c>
    </row>
    <row r="2784" spans="1:4" ht="27" x14ac:dyDescent="0.25">
      <c r="A2784" s="366">
        <v>2003510</v>
      </c>
      <c r="B2784" s="483" t="s">
        <v>21525</v>
      </c>
      <c r="C2784" s="366" t="s">
        <v>245</v>
      </c>
      <c r="D2784" s="368">
        <v>6473.07</v>
      </c>
    </row>
    <row r="2785" spans="1:4" ht="27" x14ac:dyDescent="0.25">
      <c r="A2785" s="366">
        <v>2003551</v>
      </c>
      <c r="B2785" s="367" t="s">
        <v>21526</v>
      </c>
      <c r="C2785" s="366" t="s">
        <v>245</v>
      </c>
      <c r="D2785" s="368">
        <v>7455.61</v>
      </c>
    </row>
    <row r="2786" spans="1:4" ht="27" x14ac:dyDescent="0.25">
      <c r="A2786" s="366">
        <v>2003550</v>
      </c>
      <c r="B2786" s="483" t="s">
        <v>21527</v>
      </c>
      <c r="C2786" s="366" t="s">
        <v>245</v>
      </c>
      <c r="D2786" s="368">
        <v>6864.4</v>
      </c>
    </row>
    <row r="2787" spans="1:4" ht="27" x14ac:dyDescent="0.25">
      <c r="A2787" s="366">
        <v>2003513</v>
      </c>
      <c r="B2787" s="367" t="s">
        <v>21528</v>
      </c>
      <c r="C2787" s="366" t="s">
        <v>245</v>
      </c>
      <c r="D2787" s="368">
        <v>7035.34</v>
      </c>
    </row>
    <row r="2788" spans="1:4" ht="27" x14ac:dyDescent="0.25">
      <c r="A2788" s="366">
        <v>2003512</v>
      </c>
      <c r="B2788" s="483" t="s">
        <v>21529</v>
      </c>
      <c r="C2788" s="366" t="s">
        <v>245</v>
      </c>
      <c r="D2788" s="368">
        <v>6445.51</v>
      </c>
    </row>
    <row r="2789" spans="1:4" ht="27" x14ac:dyDescent="0.25">
      <c r="A2789" s="366">
        <v>2003553</v>
      </c>
      <c r="B2789" s="367" t="s">
        <v>21530</v>
      </c>
      <c r="C2789" s="366" t="s">
        <v>245</v>
      </c>
      <c r="D2789" s="368">
        <v>7414.3</v>
      </c>
    </row>
    <row r="2790" spans="1:4" ht="27" x14ac:dyDescent="0.25">
      <c r="A2790" s="366">
        <v>2003552</v>
      </c>
      <c r="B2790" s="483" t="s">
        <v>21531</v>
      </c>
      <c r="C2790" s="366" t="s">
        <v>245</v>
      </c>
      <c r="D2790" s="368">
        <v>6836.84</v>
      </c>
    </row>
    <row r="2791" spans="1:4" ht="27" x14ac:dyDescent="0.25">
      <c r="A2791" s="366">
        <v>2003515</v>
      </c>
      <c r="B2791" s="367" t="s">
        <v>21532</v>
      </c>
      <c r="C2791" s="366" t="s">
        <v>245</v>
      </c>
      <c r="D2791" s="368">
        <v>6994.03</v>
      </c>
    </row>
    <row r="2792" spans="1:4" ht="27" x14ac:dyDescent="0.25">
      <c r="A2792" s="366">
        <v>2003514</v>
      </c>
      <c r="B2792" s="483" t="s">
        <v>21533</v>
      </c>
      <c r="C2792" s="366" t="s">
        <v>245</v>
      </c>
      <c r="D2792" s="368">
        <v>6417.95</v>
      </c>
    </row>
    <row r="2793" spans="1:4" ht="27" x14ac:dyDescent="0.25">
      <c r="A2793" s="366">
        <v>2003555</v>
      </c>
      <c r="B2793" s="367" t="s">
        <v>21534</v>
      </c>
      <c r="C2793" s="366" t="s">
        <v>245</v>
      </c>
      <c r="D2793" s="368">
        <v>7372.99</v>
      </c>
    </row>
    <row r="2794" spans="1:4" ht="27" x14ac:dyDescent="0.25">
      <c r="A2794" s="366">
        <v>2003554</v>
      </c>
      <c r="B2794" s="483" t="s">
        <v>21535</v>
      </c>
      <c r="C2794" s="366" t="s">
        <v>245</v>
      </c>
      <c r="D2794" s="368">
        <v>6809.28</v>
      </c>
    </row>
    <row r="2795" spans="1:4" x14ac:dyDescent="0.25">
      <c r="A2795" s="366">
        <v>2003728</v>
      </c>
      <c r="B2795" s="367" t="s">
        <v>21536</v>
      </c>
      <c r="C2795" s="366" t="s">
        <v>245</v>
      </c>
      <c r="D2795" s="368">
        <v>3130.04</v>
      </c>
    </row>
    <row r="2796" spans="1:4" ht="27" x14ac:dyDescent="0.25">
      <c r="A2796" s="366">
        <v>2003727</v>
      </c>
      <c r="B2796" s="483" t="s">
        <v>21537</v>
      </c>
      <c r="C2796" s="366" t="s">
        <v>245</v>
      </c>
      <c r="D2796" s="368">
        <v>2819.31</v>
      </c>
    </row>
    <row r="2797" spans="1:4" x14ac:dyDescent="0.25">
      <c r="A2797" s="366">
        <v>2003730</v>
      </c>
      <c r="B2797" s="367" t="s">
        <v>21538</v>
      </c>
      <c r="C2797" s="366" t="s">
        <v>245</v>
      </c>
      <c r="D2797" s="368">
        <v>3088.73</v>
      </c>
    </row>
    <row r="2798" spans="1:4" ht="27" x14ac:dyDescent="0.25">
      <c r="A2798" s="366">
        <v>2003729</v>
      </c>
      <c r="B2798" s="483" t="s">
        <v>21539</v>
      </c>
      <c r="C2798" s="366" t="s">
        <v>245</v>
      </c>
      <c r="D2798" s="368">
        <v>2791.75</v>
      </c>
    </row>
    <row r="2799" spans="1:4" x14ac:dyDescent="0.25">
      <c r="A2799" s="366">
        <v>2003732</v>
      </c>
      <c r="B2799" s="367" t="s">
        <v>21540</v>
      </c>
      <c r="C2799" s="366" t="s">
        <v>245</v>
      </c>
      <c r="D2799" s="368">
        <v>3051.55</v>
      </c>
    </row>
    <row r="2800" spans="1:4" ht="27" x14ac:dyDescent="0.25">
      <c r="A2800" s="366">
        <v>2003731</v>
      </c>
      <c r="B2800" s="483" t="s">
        <v>21541</v>
      </c>
      <c r="C2800" s="366" t="s">
        <v>245</v>
      </c>
      <c r="D2800" s="368">
        <v>2766.95</v>
      </c>
    </row>
    <row r="2801" spans="1:4" x14ac:dyDescent="0.25">
      <c r="A2801" s="366">
        <v>2003734</v>
      </c>
      <c r="B2801" s="367" t="s">
        <v>21542</v>
      </c>
      <c r="C2801" s="366" t="s">
        <v>245</v>
      </c>
      <c r="D2801" s="368">
        <v>3006.11</v>
      </c>
    </row>
    <row r="2802" spans="1:4" ht="27" x14ac:dyDescent="0.25">
      <c r="A2802" s="366">
        <v>2003733</v>
      </c>
      <c r="B2802" s="483" t="s">
        <v>21543</v>
      </c>
      <c r="C2802" s="366" t="s">
        <v>245</v>
      </c>
      <c r="D2802" s="368">
        <v>2736.63</v>
      </c>
    </row>
    <row r="2803" spans="1:4" x14ac:dyDescent="0.25">
      <c r="A2803" s="366">
        <v>2003736</v>
      </c>
      <c r="B2803" s="367" t="s">
        <v>21544</v>
      </c>
      <c r="C2803" s="366" t="s">
        <v>245</v>
      </c>
      <c r="D2803" s="368">
        <v>4105.1899999999996</v>
      </c>
    </row>
    <row r="2804" spans="1:4" ht="27" x14ac:dyDescent="0.25">
      <c r="A2804" s="366">
        <v>2003735</v>
      </c>
      <c r="B2804" s="483" t="s">
        <v>21545</v>
      </c>
      <c r="C2804" s="366" t="s">
        <v>245</v>
      </c>
      <c r="D2804" s="368">
        <v>3718.84</v>
      </c>
    </row>
    <row r="2805" spans="1:4" x14ac:dyDescent="0.25">
      <c r="A2805" s="366">
        <v>2003738</v>
      </c>
      <c r="B2805" s="367" t="s">
        <v>21546</v>
      </c>
      <c r="C2805" s="366" t="s">
        <v>245</v>
      </c>
      <c r="D2805" s="368">
        <v>4063.88</v>
      </c>
    </row>
    <row r="2806" spans="1:4" ht="27" x14ac:dyDescent="0.25">
      <c r="A2806" s="366">
        <v>2003737</v>
      </c>
      <c r="B2806" s="483" t="s">
        <v>21547</v>
      </c>
      <c r="C2806" s="366" t="s">
        <v>245</v>
      </c>
      <c r="D2806" s="368">
        <v>3691.28</v>
      </c>
    </row>
    <row r="2807" spans="1:4" x14ac:dyDescent="0.25">
      <c r="A2807" s="366">
        <v>2003740</v>
      </c>
      <c r="B2807" s="367" t="s">
        <v>21548</v>
      </c>
      <c r="C2807" s="366" t="s">
        <v>245</v>
      </c>
      <c r="D2807" s="368">
        <v>4026.7</v>
      </c>
    </row>
    <row r="2808" spans="1:4" ht="27" x14ac:dyDescent="0.25">
      <c r="A2808" s="366">
        <v>2003739</v>
      </c>
      <c r="B2808" s="483" t="s">
        <v>21549</v>
      </c>
      <c r="C2808" s="366" t="s">
        <v>245</v>
      </c>
      <c r="D2808" s="368">
        <v>3666.48</v>
      </c>
    </row>
    <row r="2809" spans="1:4" x14ac:dyDescent="0.25">
      <c r="A2809" s="366">
        <v>2003742</v>
      </c>
      <c r="B2809" s="367" t="s">
        <v>21550</v>
      </c>
      <c r="C2809" s="366" t="s">
        <v>245</v>
      </c>
      <c r="D2809" s="368">
        <v>4146.5</v>
      </c>
    </row>
    <row r="2810" spans="1:4" ht="27" x14ac:dyDescent="0.25">
      <c r="A2810" s="366">
        <v>2003741</v>
      </c>
      <c r="B2810" s="483" t="s">
        <v>21551</v>
      </c>
      <c r="C2810" s="366" t="s">
        <v>245</v>
      </c>
      <c r="D2810" s="368">
        <v>3746.4</v>
      </c>
    </row>
    <row r="2811" spans="1:4" x14ac:dyDescent="0.25">
      <c r="A2811" s="366">
        <v>2003744</v>
      </c>
      <c r="B2811" s="367" t="s">
        <v>21552</v>
      </c>
      <c r="C2811" s="366" t="s">
        <v>245</v>
      </c>
      <c r="D2811" s="368">
        <v>4939.04</v>
      </c>
    </row>
    <row r="2812" spans="1:4" ht="27" x14ac:dyDescent="0.25">
      <c r="A2812" s="366">
        <v>2003743</v>
      </c>
      <c r="B2812" s="483" t="s">
        <v>21553</v>
      </c>
      <c r="C2812" s="366" t="s">
        <v>245</v>
      </c>
      <c r="D2812" s="368">
        <v>4477.07</v>
      </c>
    </row>
    <row r="2813" spans="1:4" x14ac:dyDescent="0.25">
      <c r="A2813" s="366">
        <v>2003746</v>
      </c>
      <c r="B2813" s="367" t="s">
        <v>21554</v>
      </c>
      <c r="C2813" s="366" t="s">
        <v>245</v>
      </c>
      <c r="D2813" s="368">
        <v>4897.7299999999996</v>
      </c>
    </row>
    <row r="2814" spans="1:4" ht="27" x14ac:dyDescent="0.25">
      <c r="A2814" s="366">
        <v>2003745</v>
      </c>
      <c r="B2814" s="483" t="s">
        <v>21555</v>
      </c>
      <c r="C2814" s="366" t="s">
        <v>245</v>
      </c>
      <c r="D2814" s="368">
        <v>4449.51</v>
      </c>
    </row>
    <row r="2815" spans="1:4" x14ac:dyDescent="0.25">
      <c r="A2815" s="366">
        <v>2003748</v>
      </c>
      <c r="B2815" s="367" t="s">
        <v>21556</v>
      </c>
      <c r="C2815" s="366" t="s">
        <v>245</v>
      </c>
      <c r="D2815" s="368">
        <v>4860.55</v>
      </c>
    </row>
    <row r="2816" spans="1:4" ht="27" x14ac:dyDescent="0.25">
      <c r="A2816" s="366">
        <v>2003747</v>
      </c>
      <c r="B2816" s="483" t="s">
        <v>21557</v>
      </c>
      <c r="C2816" s="366" t="s">
        <v>245</v>
      </c>
      <c r="D2816" s="368">
        <v>4424.71</v>
      </c>
    </row>
    <row r="2817" spans="1:4" x14ac:dyDescent="0.25">
      <c r="A2817" s="366">
        <v>2003750</v>
      </c>
      <c r="B2817" s="367" t="s">
        <v>21558</v>
      </c>
      <c r="C2817" s="366" t="s">
        <v>245</v>
      </c>
      <c r="D2817" s="368">
        <v>4815.12</v>
      </c>
    </row>
    <row r="2818" spans="1:4" ht="27" x14ac:dyDescent="0.25">
      <c r="A2818" s="366">
        <v>2003749</v>
      </c>
      <c r="B2818" s="483" t="s">
        <v>21559</v>
      </c>
      <c r="C2818" s="366" t="s">
        <v>245</v>
      </c>
      <c r="D2818" s="368">
        <v>4394.3999999999996</v>
      </c>
    </row>
    <row r="2819" spans="1:4" x14ac:dyDescent="0.25">
      <c r="A2819" s="366">
        <v>2003752</v>
      </c>
      <c r="B2819" s="367" t="s">
        <v>21560</v>
      </c>
      <c r="C2819" s="366" t="s">
        <v>245</v>
      </c>
      <c r="D2819" s="368">
        <v>5961.28</v>
      </c>
    </row>
    <row r="2820" spans="1:4" ht="27" x14ac:dyDescent="0.25">
      <c r="A2820" s="366">
        <v>2003751</v>
      </c>
      <c r="B2820" s="483" t="s">
        <v>21561</v>
      </c>
      <c r="C2820" s="366" t="s">
        <v>245</v>
      </c>
      <c r="D2820" s="368">
        <v>5423.69</v>
      </c>
    </row>
    <row r="2821" spans="1:4" x14ac:dyDescent="0.25">
      <c r="A2821" s="366">
        <v>2003754</v>
      </c>
      <c r="B2821" s="367" t="s">
        <v>21562</v>
      </c>
      <c r="C2821" s="366" t="s">
        <v>245</v>
      </c>
      <c r="D2821" s="368">
        <v>5919.97</v>
      </c>
    </row>
    <row r="2822" spans="1:4" ht="27" x14ac:dyDescent="0.25">
      <c r="A2822" s="366">
        <v>2003753</v>
      </c>
      <c r="B2822" s="483" t="s">
        <v>21563</v>
      </c>
      <c r="C2822" s="366" t="s">
        <v>245</v>
      </c>
      <c r="D2822" s="368">
        <v>5396.14</v>
      </c>
    </row>
    <row r="2823" spans="1:4" x14ac:dyDescent="0.25">
      <c r="A2823" s="366">
        <v>2003756</v>
      </c>
      <c r="B2823" s="367" t="s">
        <v>21564</v>
      </c>
      <c r="C2823" s="366" t="s">
        <v>245</v>
      </c>
      <c r="D2823" s="368">
        <v>5882.8</v>
      </c>
    </row>
    <row r="2824" spans="1:4" ht="27" x14ac:dyDescent="0.25">
      <c r="A2824" s="366">
        <v>2003755</v>
      </c>
      <c r="B2824" s="483" t="s">
        <v>21565</v>
      </c>
      <c r="C2824" s="366" t="s">
        <v>245</v>
      </c>
      <c r="D2824" s="368">
        <v>5371.33</v>
      </c>
    </row>
    <row r="2825" spans="1:4" x14ac:dyDescent="0.25">
      <c r="A2825" s="366">
        <v>2003758</v>
      </c>
      <c r="B2825" s="367" t="s">
        <v>21566</v>
      </c>
      <c r="C2825" s="366" t="s">
        <v>245</v>
      </c>
      <c r="D2825" s="368">
        <v>5837.36</v>
      </c>
    </row>
    <row r="2826" spans="1:4" ht="27" x14ac:dyDescent="0.25">
      <c r="A2826" s="366">
        <v>2003757</v>
      </c>
      <c r="B2826" s="483" t="s">
        <v>21567</v>
      </c>
      <c r="C2826" s="366" t="s">
        <v>245</v>
      </c>
      <c r="D2826" s="368">
        <v>5341.02</v>
      </c>
    </row>
    <row r="2827" spans="1:4" x14ac:dyDescent="0.25">
      <c r="A2827" s="366">
        <v>2003760</v>
      </c>
      <c r="B2827" s="367" t="s">
        <v>21568</v>
      </c>
      <c r="C2827" s="366" t="s">
        <v>245</v>
      </c>
      <c r="D2827" s="368">
        <v>5924.04</v>
      </c>
    </row>
    <row r="2828" spans="1:4" ht="27" x14ac:dyDescent="0.25">
      <c r="A2828" s="366">
        <v>2003759</v>
      </c>
      <c r="B2828" s="483" t="s">
        <v>21569</v>
      </c>
      <c r="C2828" s="366" t="s">
        <v>245</v>
      </c>
      <c r="D2828" s="368">
        <v>5613.31</v>
      </c>
    </row>
    <row r="2829" spans="1:4" x14ac:dyDescent="0.25">
      <c r="A2829" s="366">
        <v>2003762</v>
      </c>
      <c r="B2829" s="367" t="s">
        <v>21570</v>
      </c>
      <c r="C2829" s="366" t="s">
        <v>245</v>
      </c>
      <c r="D2829" s="368">
        <v>6791.5</v>
      </c>
    </row>
    <row r="2830" spans="1:4" ht="27" x14ac:dyDescent="0.25">
      <c r="A2830" s="366">
        <v>2003761</v>
      </c>
      <c r="B2830" s="483" t="s">
        <v>21571</v>
      </c>
      <c r="C2830" s="366" t="s">
        <v>245</v>
      </c>
      <c r="D2830" s="368">
        <v>6192.05</v>
      </c>
    </row>
    <row r="2831" spans="1:4" x14ac:dyDescent="0.25">
      <c r="A2831" s="366">
        <v>2003764</v>
      </c>
      <c r="B2831" s="367" t="s">
        <v>21572</v>
      </c>
      <c r="C2831" s="366" t="s">
        <v>245</v>
      </c>
      <c r="D2831" s="368">
        <v>6754.33</v>
      </c>
    </row>
    <row r="2832" spans="1:4" ht="27" x14ac:dyDescent="0.25">
      <c r="A2832" s="366">
        <v>2003763</v>
      </c>
      <c r="B2832" s="483" t="s">
        <v>21573</v>
      </c>
      <c r="C2832" s="366" t="s">
        <v>245</v>
      </c>
      <c r="D2832" s="368">
        <v>6167.24</v>
      </c>
    </row>
    <row r="2833" spans="1:4" x14ac:dyDescent="0.25">
      <c r="A2833" s="366">
        <v>2003766</v>
      </c>
      <c r="B2833" s="367" t="s">
        <v>21574</v>
      </c>
      <c r="C2833" s="366" t="s">
        <v>245</v>
      </c>
      <c r="D2833" s="368">
        <v>6708.89</v>
      </c>
    </row>
    <row r="2834" spans="1:4" ht="27" x14ac:dyDescent="0.25">
      <c r="A2834" s="366">
        <v>2003765</v>
      </c>
      <c r="B2834" s="483" t="s">
        <v>21575</v>
      </c>
      <c r="C2834" s="366" t="s">
        <v>245</v>
      </c>
      <c r="D2834" s="368">
        <v>6136.93</v>
      </c>
    </row>
    <row r="2835" spans="1:4" x14ac:dyDescent="0.25">
      <c r="A2835" s="366">
        <v>2003642</v>
      </c>
      <c r="B2835" s="367" t="s">
        <v>21576</v>
      </c>
      <c r="C2835" s="366" t="s">
        <v>245</v>
      </c>
      <c r="D2835" s="368">
        <v>1444.47</v>
      </c>
    </row>
    <row r="2836" spans="1:4" ht="27" x14ac:dyDescent="0.25">
      <c r="A2836" s="366">
        <v>2003641</v>
      </c>
      <c r="B2836" s="483" t="s">
        <v>21577</v>
      </c>
      <c r="C2836" s="366" t="s">
        <v>245</v>
      </c>
      <c r="D2836" s="368">
        <v>1250.6099999999999</v>
      </c>
    </row>
    <row r="2837" spans="1:4" x14ac:dyDescent="0.25">
      <c r="A2837" s="366">
        <v>2003644</v>
      </c>
      <c r="B2837" s="367" t="s">
        <v>21578</v>
      </c>
      <c r="C2837" s="366" t="s">
        <v>245</v>
      </c>
      <c r="D2837" s="368">
        <v>1419.69</v>
      </c>
    </row>
    <row r="2838" spans="1:4" ht="27" x14ac:dyDescent="0.25">
      <c r="A2838" s="366">
        <v>2003643</v>
      </c>
      <c r="B2838" s="483" t="s">
        <v>21579</v>
      </c>
      <c r="C2838" s="366" t="s">
        <v>245</v>
      </c>
      <c r="D2838" s="368">
        <v>1234.07</v>
      </c>
    </row>
    <row r="2839" spans="1:4" x14ac:dyDescent="0.25">
      <c r="A2839" s="366">
        <v>2003646</v>
      </c>
      <c r="B2839" s="367" t="s">
        <v>21580</v>
      </c>
      <c r="C2839" s="366" t="s">
        <v>245</v>
      </c>
      <c r="D2839" s="368">
        <v>1946.44</v>
      </c>
    </row>
    <row r="2840" spans="1:4" ht="27" x14ac:dyDescent="0.25">
      <c r="A2840" s="366">
        <v>2003645</v>
      </c>
      <c r="B2840" s="483" t="s">
        <v>21581</v>
      </c>
      <c r="C2840" s="366" t="s">
        <v>245</v>
      </c>
      <c r="D2840" s="368">
        <v>1679.71</v>
      </c>
    </row>
    <row r="2841" spans="1:4" x14ac:dyDescent="0.25">
      <c r="A2841" s="366">
        <v>2003648</v>
      </c>
      <c r="B2841" s="367" t="s">
        <v>21582</v>
      </c>
      <c r="C2841" s="366" t="s">
        <v>245</v>
      </c>
      <c r="D2841" s="368">
        <v>2509.59</v>
      </c>
    </row>
    <row r="2842" spans="1:4" ht="27" x14ac:dyDescent="0.25">
      <c r="A2842" s="366">
        <v>2003647</v>
      </c>
      <c r="B2842" s="483" t="s">
        <v>21583</v>
      </c>
      <c r="C2842" s="366" t="s">
        <v>245</v>
      </c>
      <c r="D2842" s="368">
        <v>2174.12</v>
      </c>
    </row>
    <row r="2843" spans="1:4" x14ac:dyDescent="0.25">
      <c r="A2843" s="366">
        <v>2003650</v>
      </c>
      <c r="B2843" s="367" t="s">
        <v>21584</v>
      </c>
      <c r="C2843" s="366" t="s">
        <v>245</v>
      </c>
      <c r="D2843" s="368">
        <v>2997.61</v>
      </c>
    </row>
    <row r="2844" spans="1:4" ht="27" x14ac:dyDescent="0.25">
      <c r="A2844" s="366">
        <v>2003649</v>
      </c>
      <c r="B2844" s="483" t="s">
        <v>21585</v>
      </c>
      <c r="C2844" s="366" t="s">
        <v>245</v>
      </c>
      <c r="D2844" s="368">
        <v>2609.89</v>
      </c>
    </row>
    <row r="2845" spans="1:4" x14ac:dyDescent="0.25">
      <c r="A2845" s="366">
        <v>2003652</v>
      </c>
      <c r="B2845" s="367" t="s">
        <v>21586</v>
      </c>
      <c r="C2845" s="366" t="s">
        <v>245</v>
      </c>
      <c r="D2845" s="368">
        <v>3853.23</v>
      </c>
    </row>
    <row r="2846" spans="1:4" ht="27" x14ac:dyDescent="0.25">
      <c r="A2846" s="366">
        <v>2003651</v>
      </c>
      <c r="B2846" s="483" t="s">
        <v>21587</v>
      </c>
      <c r="C2846" s="366" t="s">
        <v>245</v>
      </c>
      <c r="D2846" s="368">
        <v>3384.39</v>
      </c>
    </row>
    <row r="2847" spans="1:4" x14ac:dyDescent="0.25">
      <c r="A2847" s="366">
        <v>2003654</v>
      </c>
      <c r="B2847" s="367" t="s">
        <v>21588</v>
      </c>
      <c r="C2847" s="366" t="s">
        <v>245</v>
      </c>
      <c r="D2847" s="368">
        <v>1722.48</v>
      </c>
    </row>
    <row r="2848" spans="1:4" ht="27" x14ac:dyDescent="0.25">
      <c r="A2848" s="366">
        <v>2003653</v>
      </c>
      <c r="B2848" s="483" t="s">
        <v>21589</v>
      </c>
      <c r="C2848" s="366" t="s">
        <v>245</v>
      </c>
      <c r="D2848" s="368">
        <v>1491.49</v>
      </c>
    </row>
    <row r="2849" spans="1:4" x14ac:dyDescent="0.25">
      <c r="A2849" s="366">
        <v>2003656</v>
      </c>
      <c r="B2849" s="367" t="s">
        <v>21590</v>
      </c>
      <c r="C2849" s="366" t="s">
        <v>245</v>
      </c>
      <c r="D2849" s="368">
        <v>1693.56</v>
      </c>
    </row>
    <row r="2850" spans="1:4" ht="27" x14ac:dyDescent="0.25">
      <c r="A2850" s="366">
        <v>2003655</v>
      </c>
      <c r="B2850" s="483" t="s">
        <v>21591</v>
      </c>
      <c r="C2850" s="366" t="s">
        <v>245</v>
      </c>
      <c r="D2850" s="368">
        <v>1472.2</v>
      </c>
    </row>
    <row r="2851" spans="1:4" x14ac:dyDescent="0.25">
      <c r="A2851" s="366">
        <v>2003658</v>
      </c>
      <c r="B2851" s="367" t="s">
        <v>21592</v>
      </c>
      <c r="C2851" s="366" t="s">
        <v>245</v>
      </c>
      <c r="D2851" s="368">
        <v>2265.88</v>
      </c>
    </row>
    <row r="2852" spans="1:4" ht="27" x14ac:dyDescent="0.25">
      <c r="A2852" s="366">
        <v>2003657</v>
      </c>
      <c r="B2852" s="483" t="s">
        <v>21593</v>
      </c>
      <c r="C2852" s="366" t="s">
        <v>245</v>
      </c>
      <c r="D2852" s="368">
        <v>1953.78</v>
      </c>
    </row>
    <row r="2853" spans="1:4" x14ac:dyDescent="0.25">
      <c r="A2853" s="366">
        <v>2003660</v>
      </c>
      <c r="B2853" s="367" t="s">
        <v>21594</v>
      </c>
      <c r="C2853" s="366" t="s">
        <v>245</v>
      </c>
      <c r="D2853" s="368">
        <v>2850.61</v>
      </c>
    </row>
    <row r="2854" spans="1:4" ht="27" x14ac:dyDescent="0.25">
      <c r="A2854" s="366">
        <v>2003659</v>
      </c>
      <c r="B2854" s="483" t="s">
        <v>21595</v>
      </c>
      <c r="C2854" s="366" t="s">
        <v>245</v>
      </c>
      <c r="D2854" s="368">
        <v>2467.0100000000002</v>
      </c>
    </row>
    <row r="2855" spans="1:4" x14ac:dyDescent="0.25">
      <c r="A2855" s="366">
        <v>2003662</v>
      </c>
      <c r="B2855" s="367" t="s">
        <v>21596</v>
      </c>
      <c r="C2855" s="366" t="s">
        <v>245</v>
      </c>
      <c r="D2855" s="368">
        <v>3364.34</v>
      </c>
    </row>
    <row r="2856" spans="1:4" ht="27" x14ac:dyDescent="0.25">
      <c r="A2856" s="366">
        <v>2003661</v>
      </c>
      <c r="B2856" s="483" t="s">
        <v>21597</v>
      </c>
      <c r="C2856" s="366" t="s">
        <v>245</v>
      </c>
      <c r="D2856" s="368">
        <v>2924.37</v>
      </c>
    </row>
    <row r="2857" spans="1:4" x14ac:dyDescent="0.25">
      <c r="A2857" s="366">
        <v>2003664</v>
      </c>
      <c r="B2857" s="367" t="s">
        <v>21598</v>
      </c>
      <c r="C2857" s="366" t="s">
        <v>245</v>
      </c>
      <c r="D2857" s="368">
        <v>4163.7700000000004</v>
      </c>
    </row>
    <row r="2858" spans="1:4" ht="27" x14ac:dyDescent="0.25">
      <c r="A2858" s="366">
        <v>2003663</v>
      </c>
      <c r="B2858" s="483" t="s">
        <v>21599</v>
      </c>
      <c r="C2858" s="366" t="s">
        <v>245</v>
      </c>
      <c r="D2858" s="368">
        <v>3638.56</v>
      </c>
    </row>
    <row r="2859" spans="1:4" x14ac:dyDescent="0.25">
      <c r="A2859" s="366">
        <v>2003666</v>
      </c>
      <c r="B2859" s="367" t="s">
        <v>21600</v>
      </c>
      <c r="C2859" s="366" t="s">
        <v>245</v>
      </c>
      <c r="D2859" s="368">
        <v>2004.61</v>
      </c>
    </row>
    <row r="2860" spans="1:4" ht="27" x14ac:dyDescent="0.25">
      <c r="A2860" s="366">
        <v>2003665</v>
      </c>
      <c r="B2860" s="483" t="s">
        <v>21601</v>
      </c>
      <c r="C2860" s="366" t="s">
        <v>245</v>
      </c>
      <c r="D2860" s="368">
        <v>1735.13</v>
      </c>
    </row>
    <row r="2861" spans="1:4" x14ac:dyDescent="0.25">
      <c r="A2861" s="366">
        <v>2003668</v>
      </c>
      <c r="B2861" s="367" t="s">
        <v>21602</v>
      </c>
      <c r="C2861" s="366" t="s">
        <v>245</v>
      </c>
      <c r="D2861" s="368">
        <v>1979.83</v>
      </c>
    </row>
    <row r="2862" spans="1:4" ht="27" x14ac:dyDescent="0.25">
      <c r="A2862" s="366">
        <v>2003667</v>
      </c>
      <c r="B2862" s="483" t="s">
        <v>21603</v>
      </c>
      <c r="C2862" s="366" t="s">
        <v>245</v>
      </c>
      <c r="D2862" s="368">
        <v>1718.6</v>
      </c>
    </row>
    <row r="2863" spans="1:4" x14ac:dyDescent="0.25">
      <c r="A2863" s="366">
        <v>2003670</v>
      </c>
      <c r="B2863" s="367" t="s">
        <v>21604</v>
      </c>
      <c r="C2863" s="366" t="s">
        <v>245</v>
      </c>
      <c r="D2863" s="368">
        <v>2597.71</v>
      </c>
    </row>
    <row r="2864" spans="1:4" ht="27" x14ac:dyDescent="0.25">
      <c r="A2864" s="366">
        <v>2003669</v>
      </c>
      <c r="B2864" s="483" t="s">
        <v>21605</v>
      </c>
      <c r="C2864" s="366" t="s">
        <v>245</v>
      </c>
      <c r="D2864" s="368">
        <v>2236.12</v>
      </c>
    </row>
    <row r="2865" spans="1:4" x14ac:dyDescent="0.25">
      <c r="A2865" s="366">
        <v>2003672</v>
      </c>
      <c r="B2865" s="367" t="s">
        <v>21606</v>
      </c>
      <c r="C2865" s="366" t="s">
        <v>245</v>
      </c>
      <c r="D2865" s="368">
        <v>3212.28</v>
      </c>
    </row>
    <row r="2866" spans="1:4" ht="27" x14ac:dyDescent="0.25">
      <c r="A2866" s="366">
        <v>2003671</v>
      </c>
      <c r="B2866" s="483" t="s">
        <v>21607</v>
      </c>
      <c r="C2866" s="366" t="s">
        <v>245</v>
      </c>
      <c r="D2866" s="368">
        <v>2773.69</v>
      </c>
    </row>
    <row r="2867" spans="1:4" x14ac:dyDescent="0.25">
      <c r="A2867" s="366">
        <v>2003674</v>
      </c>
      <c r="B2867" s="367" t="s">
        <v>21608</v>
      </c>
      <c r="C2867" s="366" t="s">
        <v>245</v>
      </c>
      <c r="D2867" s="368">
        <v>3747.59</v>
      </c>
    </row>
    <row r="2868" spans="1:4" ht="27" x14ac:dyDescent="0.25">
      <c r="A2868" s="366">
        <v>2003673</v>
      </c>
      <c r="B2868" s="483" t="s">
        <v>21609</v>
      </c>
      <c r="C2868" s="366" t="s">
        <v>245</v>
      </c>
      <c r="D2868" s="368">
        <v>3249.88</v>
      </c>
    </row>
    <row r="2869" spans="1:4" x14ac:dyDescent="0.25">
      <c r="A2869" s="366">
        <v>2003676</v>
      </c>
      <c r="B2869" s="367" t="s">
        <v>21610</v>
      </c>
      <c r="C2869" s="366" t="s">
        <v>245</v>
      </c>
      <c r="D2869" s="368">
        <v>4587.6499999999996</v>
      </c>
    </row>
    <row r="2870" spans="1:4" ht="27" x14ac:dyDescent="0.25">
      <c r="A2870" s="366">
        <v>2003675</v>
      </c>
      <c r="B2870" s="483" t="s">
        <v>21611</v>
      </c>
      <c r="C2870" s="366" t="s">
        <v>245</v>
      </c>
      <c r="D2870" s="368">
        <v>3997.82</v>
      </c>
    </row>
    <row r="2871" spans="1:4" ht="27" x14ac:dyDescent="0.25">
      <c r="A2871" s="366">
        <v>2003854</v>
      </c>
      <c r="B2871" s="367" t="s">
        <v>21612</v>
      </c>
      <c r="C2871" s="366" t="s">
        <v>221</v>
      </c>
      <c r="D2871" s="368">
        <v>145.33000000000001</v>
      </c>
    </row>
    <row r="2872" spans="1:4" ht="27" x14ac:dyDescent="0.25">
      <c r="A2872" s="366">
        <v>2003855</v>
      </c>
      <c r="B2872" s="367" t="s">
        <v>21613</v>
      </c>
      <c r="C2872" s="366" t="s">
        <v>221</v>
      </c>
      <c r="D2872" s="368">
        <v>16.41</v>
      </c>
    </row>
    <row r="2873" spans="1:4" ht="27" x14ac:dyDescent="0.25">
      <c r="A2873" s="366">
        <v>2003856</v>
      </c>
      <c r="B2873" s="367" t="s">
        <v>21614</v>
      </c>
      <c r="C2873" s="366" t="s">
        <v>221</v>
      </c>
      <c r="D2873" s="368">
        <v>123.28</v>
      </c>
    </row>
    <row r="2874" spans="1:4" ht="27" x14ac:dyDescent="0.25">
      <c r="A2874" s="366">
        <v>2003857</v>
      </c>
      <c r="B2874" s="367" t="s">
        <v>21615</v>
      </c>
      <c r="C2874" s="366" t="s">
        <v>221</v>
      </c>
      <c r="D2874" s="368">
        <v>65.31</v>
      </c>
    </row>
    <row r="2875" spans="1:4" ht="54" x14ac:dyDescent="0.25">
      <c r="A2875" s="366">
        <v>2019782</v>
      </c>
      <c r="B2875" s="367" t="s">
        <v>21616</v>
      </c>
      <c r="C2875" s="366" t="s">
        <v>199</v>
      </c>
      <c r="D2875" s="368">
        <v>840.52</v>
      </c>
    </row>
    <row r="2876" spans="1:4" ht="54" x14ac:dyDescent="0.25">
      <c r="A2876" s="366">
        <v>2019783</v>
      </c>
      <c r="B2876" s="367" t="s">
        <v>21617</v>
      </c>
      <c r="C2876" s="366" t="s">
        <v>199</v>
      </c>
      <c r="D2876" s="368">
        <v>1300.1199999999999</v>
      </c>
    </row>
    <row r="2877" spans="1:4" ht="54" x14ac:dyDescent="0.25">
      <c r="A2877" s="366">
        <v>2019784</v>
      </c>
      <c r="B2877" s="367" t="s">
        <v>21618</v>
      </c>
      <c r="C2877" s="366" t="s">
        <v>199</v>
      </c>
      <c r="D2877" s="368">
        <v>1687.66</v>
      </c>
    </row>
    <row r="2878" spans="1:4" ht="54" x14ac:dyDescent="0.25">
      <c r="A2878" s="366">
        <v>2019785</v>
      </c>
      <c r="B2878" s="367" t="s">
        <v>21619</v>
      </c>
      <c r="C2878" s="366" t="s">
        <v>199</v>
      </c>
      <c r="D2878" s="368">
        <v>2250.12</v>
      </c>
    </row>
    <row r="2879" spans="1:4" ht="54" x14ac:dyDescent="0.25">
      <c r="A2879" s="366">
        <v>2019776</v>
      </c>
      <c r="B2879" s="367" t="s">
        <v>21620</v>
      </c>
      <c r="C2879" s="366" t="s">
        <v>199</v>
      </c>
      <c r="D2879" s="368">
        <v>439.01</v>
      </c>
    </row>
    <row r="2880" spans="1:4" ht="54" x14ac:dyDescent="0.25">
      <c r="A2880" s="366">
        <v>2019777</v>
      </c>
      <c r="B2880" s="367" t="s">
        <v>21621</v>
      </c>
      <c r="C2880" s="366" t="s">
        <v>199</v>
      </c>
      <c r="D2880" s="368">
        <v>953.96</v>
      </c>
    </row>
    <row r="2881" spans="1:4" ht="54" x14ac:dyDescent="0.25">
      <c r="A2881" s="366">
        <v>2019778</v>
      </c>
      <c r="B2881" s="367" t="s">
        <v>21622</v>
      </c>
      <c r="C2881" s="366" t="s">
        <v>199</v>
      </c>
      <c r="D2881" s="368">
        <v>1874.97</v>
      </c>
    </row>
    <row r="2882" spans="1:4" ht="54" x14ac:dyDescent="0.25">
      <c r="A2882" s="366">
        <v>2019779</v>
      </c>
      <c r="B2882" s="367" t="s">
        <v>21623</v>
      </c>
      <c r="C2882" s="366" t="s">
        <v>199</v>
      </c>
      <c r="D2882" s="368">
        <v>571.6</v>
      </c>
    </row>
    <row r="2883" spans="1:4" ht="54" x14ac:dyDescent="0.25">
      <c r="A2883" s="366">
        <v>2019780</v>
      </c>
      <c r="B2883" s="367" t="s">
        <v>21624</v>
      </c>
      <c r="C2883" s="366" t="s">
        <v>199</v>
      </c>
      <c r="D2883" s="368">
        <v>697.62</v>
      </c>
    </row>
    <row r="2884" spans="1:4" ht="54" x14ac:dyDescent="0.25">
      <c r="A2884" s="366">
        <v>2019781</v>
      </c>
      <c r="B2884" s="367" t="s">
        <v>21625</v>
      </c>
      <c r="C2884" s="366" t="s">
        <v>199</v>
      </c>
      <c r="D2884" s="368">
        <v>874.22</v>
      </c>
    </row>
    <row r="2885" spans="1:4" ht="54" x14ac:dyDescent="0.25">
      <c r="A2885" s="366">
        <v>2019773</v>
      </c>
      <c r="B2885" s="367" t="s">
        <v>21626</v>
      </c>
      <c r="C2885" s="366" t="s">
        <v>199</v>
      </c>
      <c r="D2885" s="368">
        <v>292.56</v>
      </c>
    </row>
    <row r="2886" spans="1:4" ht="54" x14ac:dyDescent="0.25">
      <c r="A2886" s="366">
        <v>2019774</v>
      </c>
      <c r="B2886" s="367" t="s">
        <v>21627</v>
      </c>
      <c r="C2886" s="366" t="s">
        <v>199</v>
      </c>
      <c r="D2886" s="368">
        <v>313.39</v>
      </c>
    </row>
    <row r="2887" spans="1:4" ht="54" x14ac:dyDescent="0.25">
      <c r="A2887" s="366">
        <v>2019775</v>
      </c>
      <c r="B2887" s="367" t="s">
        <v>21628</v>
      </c>
      <c r="C2887" s="366" t="s">
        <v>199</v>
      </c>
      <c r="D2887" s="368">
        <v>271.10000000000002</v>
      </c>
    </row>
    <row r="2888" spans="1:4" ht="40.5" x14ac:dyDescent="0.25">
      <c r="A2888" s="366">
        <v>2019755</v>
      </c>
      <c r="B2888" s="367" t="s">
        <v>21629</v>
      </c>
      <c r="C2888" s="366" t="s">
        <v>199</v>
      </c>
      <c r="D2888" s="368">
        <v>377.42</v>
      </c>
    </row>
    <row r="2889" spans="1:4" ht="40.5" x14ac:dyDescent="0.25">
      <c r="A2889" s="366">
        <v>2019764</v>
      </c>
      <c r="B2889" s="367" t="s">
        <v>21630</v>
      </c>
      <c r="C2889" s="366" t="s">
        <v>199</v>
      </c>
      <c r="D2889" s="368">
        <v>401.01</v>
      </c>
    </row>
    <row r="2890" spans="1:4" ht="40.5" x14ac:dyDescent="0.25">
      <c r="A2890" s="366">
        <v>2019756</v>
      </c>
      <c r="B2890" s="367" t="s">
        <v>21631</v>
      </c>
      <c r="C2890" s="366" t="s">
        <v>199</v>
      </c>
      <c r="D2890" s="368">
        <v>618.11</v>
      </c>
    </row>
    <row r="2891" spans="1:4" ht="40.5" x14ac:dyDescent="0.25">
      <c r="A2891" s="366">
        <v>2019765</v>
      </c>
      <c r="B2891" s="367" t="s">
        <v>21632</v>
      </c>
      <c r="C2891" s="366" t="s">
        <v>199</v>
      </c>
      <c r="D2891" s="368">
        <v>641.70000000000005</v>
      </c>
    </row>
    <row r="2892" spans="1:4" ht="40.5" x14ac:dyDescent="0.25">
      <c r="A2892" s="366">
        <v>2019757</v>
      </c>
      <c r="B2892" s="367" t="s">
        <v>21633</v>
      </c>
      <c r="C2892" s="366" t="s">
        <v>199</v>
      </c>
      <c r="D2892" s="368">
        <v>652.53</v>
      </c>
    </row>
    <row r="2893" spans="1:4" ht="40.5" x14ac:dyDescent="0.25">
      <c r="A2893" s="366">
        <v>2019766</v>
      </c>
      <c r="B2893" s="367" t="s">
        <v>21634</v>
      </c>
      <c r="C2893" s="366" t="s">
        <v>199</v>
      </c>
      <c r="D2893" s="368">
        <v>707.75</v>
      </c>
    </row>
    <row r="2894" spans="1:4" ht="40.5" x14ac:dyDescent="0.25">
      <c r="A2894" s="366">
        <v>2019758</v>
      </c>
      <c r="B2894" s="367" t="s">
        <v>21635</v>
      </c>
      <c r="C2894" s="366" t="s">
        <v>199</v>
      </c>
      <c r="D2894" s="368">
        <v>670.62</v>
      </c>
    </row>
    <row r="2895" spans="1:4" ht="40.5" x14ac:dyDescent="0.25">
      <c r="A2895" s="366">
        <v>2019767</v>
      </c>
      <c r="B2895" s="367" t="s">
        <v>21636</v>
      </c>
      <c r="C2895" s="366" t="s">
        <v>199</v>
      </c>
      <c r="D2895" s="368">
        <v>726.26</v>
      </c>
    </row>
    <row r="2896" spans="1:4" ht="40.5" x14ac:dyDescent="0.25">
      <c r="A2896" s="366">
        <v>2019759</v>
      </c>
      <c r="B2896" s="367" t="s">
        <v>21637</v>
      </c>
      <c r="C2896" s="366" t="s">
        <v>199</v>
      </c>
      <c r="D2896" s="368">
        <v>751.41</v>
      </c>
    </row>
    <row r="2897" spans="1:4" ht="40.5" x14ac:dyDescent="0.25">
      <c r="A2897" s="366">
        <v>2019768</v>
      </c>
      <c r="B2897" s="367" t="s">
        <v>21638</v>
      </c>
      <c r="C2897" s="366" t="s">
        <v>199</v>
      </c>
      <c r="D2897" s="368">
        <v>815.64</v>
      </c>
    </row>
    <row r="2898" spans="1:4" ht="40.5" x14ac:dyDescent="0.25">
      <c r="A2898" s="366">
        <v>2019760</v>
      </c>
      <c r="B2898" s="367" t="s">
        <v>21639</v>
      </c>
      <c r="C2898" s="366" t="s">
        <v>199</v>
      </c>
      <c r="D2898" s="368">
        <v>965.75</v>
      </c>
    </row>
    <row r="2899" spans="1:4" ht="40.5" x14ac:dyDescent="0.25">
      <c r="A2899" s="366">
        <v>2019769</v>
      </c>
      <c r="B2899" s="367" t="s">
        <v>21640</v>
      </c>
      <c r="C2899" s="366" t="s">
        <v>199</v>
      </c>
      <c r="D2899" s="368">
        <v>1038.57</v>
      </c>
    </row>
    <row r="2900" spans="1:4" ht="40.5" x14ac:dyDescent="0.25">
      <c r="A2900" s="366">
        <v>2019761</v>
      </c>
      <c r="B2900" s="367" t="s">
        <v>21641</v>
      </c>
      <c r="C2900" s="366" t="s">
        <v>199</v>
      </c>
      <c r="D2900" s="368">
        <v>821.97</v>
      </c>
    </row>
    <row r="2901" spans="1:4" ht="40.5" x14ac:dyDescent="0.25">
      <c r="A2901" s="366">
        <v>2019770</v>
      </c>
      <c r="B2901" s="367" t="s">
        <v>21642</v>
      </c>
      <c r="C2901" s="366" t="s">
        <v>199</v>
      </c>
      <c r="D2901" s="368">
        <v>881.9</v>
      </c>
    </row>
    <row r="2902" spans="1:4" ht="40.5" x14ac:dyDescent="0.25">
      <c r="A2902" s="366">
        <v>2019762</v>
      </c>
      <c r="B2902" s="367" t="s">
        <v>21643</v>
      </c>
      <c r="C2902" s="366" t="s">
        <v>199</v>
      </c>
      <c r="D2902" s="368">
        <v>1070.46</v>
      </c>
    </row>
    <row r="2903" spans="1:4" ht="40.5" x14ac:dyDescent="0.25">
      <c r="A2903" s="366">
        <v>2019771</v>
      </c>
      <c r="B2903" s="367" t="s">
        <v>21644</v>
      </c>
      <c r="C2903" s="366" t="s">
        <v>199</v>
      </c>
      <c r="D2903" s="368">
        <v>1147.57</v>
      </c>
    </row>
    <row r="2904" spans="1:4" ht="40.5" x14ac:dyDescent="0.25">
      <c r="A2904" s="366">
        <v>2019763</v>
      </c>
      <c r="B2904" s="367" t="s">
        <v>21645</v>
      </c>
      <c r="C2904" s="366" t="s">
        <v>199</v>
      </c>
      <c r="D2904" s="368">
        <v>4030.42</v>
      </c>
    </row>
    <row r="2905" spans="1:4" ht="40.5" x14ac:dyDescent="0.25">
      <c r="A2905" s="366">
        <v>2019772</v>
      </c>
      <c r="B2905" s="367" t="s">
        <v>21646</v>
      </c>
      <c r="C2905" s="366" t="s">
        <v>199</v>
      </c>
      <c r="D2905" s="368">
        <v>4106.24</v>
      </c>
    </row>
    <row r="2906" spans="1:4" ht="27" x14ac:dyDescent="0.25">
      <c r="A2906" s="366">
        <v>2003811</v>
      </c>
      <c r="B2906" s="367" t="s">
        <v>21647</v>
      </c>
      <c r="C2906" s="366" t="s">
        <v>199</v>
      </c>
      <c r="D2906" s="368">
        <v>133.34</v>
      </c>
    </row>
    <row r="2907" spans="1:4" ht="27" x14ac:dyDescent="0.25">
      <c r="A2907" s="366">
        <v>2003812</v>
      </c>
      <c r="B2907" s="367" t="s">
        <v>21648</v>
      </c>
      <c r="C2907" s="366" t="s">
        <v>199</v>
      </c>
      <c r="D2907" s="368">
        <v>157.43</v>
      </c>
    </row>
    <row r="2908" spans="1:4" ht="27" x14ac:dyDescent="0.25">
      <c r="A2908" s="366">
        <v>2003813</v>
      </c>
      <c r="B2908" s="367" t="s">
        <v>21649</v>
      </c>
      <c r="C2908" s="366" t="s">
        <v>199</v>
      </c>
      <c r="D2908" s="368">
        <v>189.14</v>
      </c>
    </row>
    <row r="2909" spans="1:4" ht="27" x14ac:dyDescent="0.25">
      <c r="A2909" s="366">
        <v>2003814</v>
      </c>
      <c r="B2909" s="367" t="s">
        <v>21650</v>
      </c>
      <c r="C2909" s="366" t="s">
        <v>199</v>
      </c>
      <c r="D2909" s="368">
        <v>215.76</v>
      </c>
    </row>
    <row r="2910" spans="1:4" ht="27" x14ac:dyDescent="0.25">
      <c r="A2910" s="366">
        <v>2003815</v>
      </c>
      <c r="B2910" s="367" t="s">
        <v>21651</v>
      </c>
      <c r="C2910" s="366" t="s">
        <v>199</v>
      </c>
      <c r="D2910" s="368">
        <v>242.39</v>
      </c>
    </row>
    <row r="2911" spans="1:4" ht="27" x14ac:dyDescent="0.25">
      <c r="A2911" s="366">
        <v>2003816</v>
      </c>
      <c r="B2911" s="367" t="s">
        <v>21652</v>
      </c>
      <c r="C2911" s="366" t="s">
        <v>199</v>
      </c>
      <c r="D2911" s="368">
        <v>300.73</v>
      </c>
    </row>
    <row r="2912" spans="1:4" ht="27" x14ac:dyDescent="0.25">
      <c r="A2912" s="366">
        <v>2003817</v>
      </c>
      <c r="B2912" s="367" t="s">
        <v>21653</v>
      </c>
      <c r="C2912" s="366" t="s">
        <v>199</v>
      </c>
      <c r="D2912" s="368">
        <v>351.44</v>
      </c>
    </row>
    <row r="2913" spans="1:4" ht="27" x14ac:dyDescent="0.25">
      <c r="A2913" s="366">
        <v>2003799</v>
      </c>
      <c r="B2913" s="367" t="s">
        <v>21654</v>
      </c>
      <c r="C2913" s="366" t="s">
        <v>199</v>
      </c>
      <c r="D2913" s="368">
        <v>52.58</v>
      </c>
    </row>
    <row r="2914" spans="1:4" ht="27" x14ac:dyDescent="0.25">
      <c r="A2914" s="366">
        <v>2003798</v>
      </c>
      <c r="B2914" s="483" t="s">
        <v>21655</v>
      </c>
      <c r="C2914" s="366" t="s">
        <v>199</v>
      </c>
      <c r="D2914" s="368">
        <v>41.71</v>
      </c>
    </row>
    <row r="2915" spans="1:4" ht="27" x14ac:dyDescent="0.25">
      <c r="A2915" s="366">
        <v>2003801</v>
      </c>
      <c r="B2915" s="367" t="s">
        <v>21656</v>
      </c>
      <c r="C2915" s="366" t="s">
        <v>199</v>
      </c>
      <c r="D2915" s="368">
        <v>67.41</v>
      </c>
    </row>
    <row r="2916" spans="1:4" ht="27" x14ac:dyDescent="0.25">
      <c r="A2916" s="366">
        <v>2003800</v>
      </c>
      <c r="B2916" s="483" t="s">
        <v>21657</v>
      </c>
      <c r="C2916" s="366" t="s">
        <v>199</v>
      </c>
      <c r="D2916" s="368">
        <v>52.41</v>
      </c>
    </row>
    <row r="2917" spans="1:4" x14ac:dyDescent="0.25">
      <c r="A2917" s="366">
        <v>2003714</v>
      </c>
      <c r="B2917" s="367" t="s">
        <v>21658</v>
      </c>
      <c r="C2917" s="366" t="s">
        <v>245</v>
      </c>
      <c r="D2917" s="368">
        <v>1418.08</v>
      </c>
    </row>
    <row r="2918" spans="1:4" ht="27" x14ac:dyDescent="0.25">
      <c r="A2918" s="366">
        <v>2003713</v>
      </c>
      <c r="B2918" s="483" t="s">
        <v>21659</v>
      </c>
      <c r="C2918" s="366" t="s">
        <v>245</v>
      </c>
      <c r="D2918" s="368">
        <v>1372.47</v>
      </c>
    </row>
    <row r="2919" spans="1:4" x14ac:dyDescent="0.25">
      <c r="A2919" s="366">
        <v>2003716</v>
      </c>
      <c r="B2919" s="367" t="s">
        <v>21660</v>
      </c>
      <c r="C2919" s="366" t="s">
        <v>245</v>
      </c>
      <c r="D2919" s="368">
        <v>1643.07</v>
      </c>
    </row>
    <row r="2920" spans="1:4" ht="27" x14ac:dyDescent="0.25">
      <c r="A2920" s="366">
        <v>2003715</v>
      </c>
      <c r="B2920" s="483" t="s">
        <v>21661</v>
      </c>
      <c r="C2920" s="366" t="s">
        <v>245</v>
      </c>
      <c r="D2920" s="368">
        <v>1588.53</v>
      </c>
    </row>
    <row r="2921" spans="1:4" x14ac:dyDescent="0.25">
      <c r="A2921" s="366">
        <v>2003718</v>
      </c>
      <c r="B2921" s="367" t="s">
        <v>21662</v>
      </c>
      <c r="C2921" s="366" t="s">
        <v>245</v>
      </c>
      <c r="D2921" s="368">
        <v>1862.17</v>
      </c>
    </row>
    <row r="2922" spans="1:4" ht="27" x14ac:dyDescent="0.25">
      <c r="A2922" s="366">
        <v>2003717</v>
      </c>
      <c r="B2922" s="483" t="s">
        <v>21663</v>
      </c>
      <c r="C2922" s="366" t="s">
        <v>245</v>
      </c>
      <c r="D2922" s="368">
        <v>1800.32</v>
      </c>
    </row>
    <row r="2923" spans="1:4" x14ac:dyDescent="0.25">
      <c r="A2923" s="366">
        <v>2003720</v>
      </c>
      <c r="B2923" s="367" t="s">
        <v>21664</v>
      </c>
      <c r="C2923" s="366" t="s">
        <v>245</v>
      </c>
      <c r="D2923" s="368">
        <v>2087.12</v>
      </c>
    </row>
    <row r="2924" spans="1:4" ht="27" x14ac:dyDescent="0.25">
      <c r="A2924" s="366">
        <v>2003719</v>
      </c>
      <c r="B2924" s="483" t="s">
        <v>21665</v>
      </c>
      <c r="C2924" s="366" t="s">
        <v>245</v>
      </c>
      <c r="D2924" s="368">
        <v>2016.35</v>
      </c>
    </row>
    <row r="2925" spans="1:4" x14ac:dyDescent="0.25">
      <c r="A2925" s="366">
        <v>2003722</v>
      </c>
      <c r="B2925" s="367" t="s">
        <v>21666</v>
      </c>
      <c r="C2925" s="366" t="s">
        <v>245</v>
      </c>
      <c r="D2925" s="368">
        <v>2306.2199999999998</v>
      </c>
    </row>
    <row r="2926" spans="1:4" ht="27" x14ac:dyDescent="0.25">
      <c r="A2926" s="366">
        <v>2003721</v>
      </c>
      <c r="B2926" s="483" t="s">
        <v>21667</v>
      </c>
      <c r="C2926" s="366" t="s">
        <v>245</v>
      </c>
      <c r="D2926" s="368">
        <v>2228.15</v>
      </c>
    </row>
    <row r="2927" spans="1:4" x14ac:dyDescent="0.25">
      <c r="A2927" s="366">
        <v>2003724</v>
      </c>
      <c r="B2927" s="367" t="s">
        <v>21668</v>
      </c>
      <c r="C2927" s="366" t="s">
        <v>245</v>
      </c>
      <c r="D2927" s="368">
        <v>2531.1999999999998</v>
      </c>
    </row>
    <row r="2928" spans="1:4" ht="27" x14ac:dyDescent="0.25">
      <c r="A2928" s="366">
        <v>2003723</v>
      </c>
      <c r="B2928" s="483" t="s">
        <v>21669</v>
      </c>
      <c r="C2928" s="366" t="s">
        <v>245</v>
      </c>
      <c r="D2928" s="368">
        <v>2444.1999999999998</v>
      </c>
    </row>
    <row r="2929" spans="1:4" x14ac:dyDescent="0.25">
      <c r="A2929" s="366">
        <v>2003726</v>
      </c>
      <c r="B2929" s="367" t="s">
        <v>21670</v>
      </c>
      <c r="C2929" s="366" t="s">
        <v>245</v>
      </c>
      <c r="D2929" s="368">
        <v>2750.3</v>
      </c>
    </row>
    <row r="2930" spans="1:4" ht="27" x14ac:dyDescent="0.25">
      <c r="A2930" s="366">
        <v>2003725</v>
      </c>
      <c r="B2930" s="483" t="s">
        <v>21671</v>
      </c>
      <c r="C2930" s="366" t="s">
        <v>245</v>
      </c>
      <c r="D2930" s="368">
        <v>2656</v>
      </c>
    </row>
    <row r="2931" spans="1:4" ht="27" x14ac:dyDescent="0.25">
      <c r="A2931" s="366">
        <v>2003859</v>
      </c>
      <c r="B2931" s="367" t="s">
        <v>21672</v>
      </c>
      <c r="C2931" s="366" t="s">
        <v>221</v>
      </c>
      <c r="D2931" s="368">
        <v>62.39</v>
      </c>
    </row>
    <row r="2932" spans="1:4" x14ac:dyDescent="0.25">
      <c r="A2932" s="366">
        <v>2003861</v>
      </c>
      <c r="B2932" s="367" t="s">
        <v>21673</v>
      </c>
      <c r="C2932" s="366" t="s">
        <v>199</v>
      </c>
      <c r="D2932" s="368">
        <v>22.44</v>
      </c>
    </row>
    <row r="2933" spans="1:4" x14ac:dyDescent="0.25">
      <c r="A2933" s="366">
        <v>2003862</v>
      </c>
      <c r="B2933" s="367" t="s">
        <v>21674</v>
      </c>
      <c r="C2933" s="366" t="s">
        <v>199</v>
      </c>
      <c r="D2933" s="368">
        <v>18.760000000000002</v>
      </c>
    </row>
    <row r="2934" spans="1:4" ht="27" x14ac:dyDescent="0.25">
      <c r="A2934" s="366">
        <v>2003405</v>
      </c>
      <c r="B2934" s="367" t="s">
        <v>21675</v>
      </c>
      <c r="C2934" s="366" t="s">
        <v>199</v>
      </c>
      <c r="D2934" s="368">
        <v>188.44</v>
      </c>
    </row>
    <row r="2935" spans="1:4" ht="27" x14ac:dyDescent="0.25">
      <c r="A2935" s="366">
        <v>2003404</v>
      </c>
      <c r="B2935" s="483" t="s">
        <v>21676</v>
      </c>
      <c r="C2935" s="366" t="s">
        <v>199</v>
      </c>
      <c r="D2935" s="368">
        <v>152.69</v>
      </c>
    </row>
    <row r="2936" spans="1:4" ht="27" x14ac:dyDescent="0.25">
      <c r="A2936" s="366">
        <v>2003407</v>
      </c>
      <c r="B2936" s="367" t="s">
        <v>21677</v>
      </c>
      <c r="C2936" s="366" t="s">
        <v>199</v>
      </c>
      <c r="D2936" s="368">
        <v>259.68</v>
      </c>
    </row>
    <row r="2937" spans="1:4" ht="27" x14ac:dyDescent="0.25">
      <c r="A2937" s="366">
        <v>2003406</v>
      </c>
      <c r="B2937" s="483" t="s">
        <v>21678</v>
      </c>
      <c r="C2937" s="366" t="s">
        <v>199</v>
      </c>
      <c r="D2937" s="368">
        <v>223.93</v>
      </c>
    </row>
    <row r="2938" spans="1:4" ht="27" x14ac:dyDescent="0.25">
      <c r="A2938" s="366">
        <v>2003409</v>
      </c>
      <c r="B2938" s="367" t="s">
        <v>21679</v>
      </c>
      <c r="C2938" s="366" t="s">
        <v>199</v>
      </c>
      <c r="D2938" s="368">
        <v>401.54</v>
      </c>
    </row>
    <row r="2939" spans="1:4" ht="27" x14ac:dyDescent="0.25">
      <c r="A2939" s="366">
        <v>2003408</v>
      </c>
      <c r="B2939" s="483" t="s">
        <v>21680</v>
      </c>
      <c r="C2939" s="366" t="s">
        <v>199</v>
      </c>
      <c r="D2939" s="368">
        <v>320.42</v>
      </c>
    </row>
    <row r="2940" spans="1:4" ht="27" x14ac:dyDescent="0.25">
      <c r="A2940" s="366">
        <v>2003411</v>
      </c>
      <c r="B2940" s="367" t="s">
        <v>21681</v>
      </c>
      <c r="C2940" s="366" t="s">
        <v>199</v>
      </c>
      <c r="D2940" s="368">
        <v>598.76</v>
      </c>
    </row>
    <row r="2941" spans="1:4" ht="27" x14ac:dyDescent="0.25">
      <c r="A2941" s="366">
        <v>2003410</v>
      </c>
      <c r="B2941" s="483" t="s">
        <v>21682</v>
      </c>
      <c r="C2941" s="366" t="s">
        <v>199</v>
      </c>
      <c r="D2941" s="368">
        <v>517.64</v>
      </c>
    </row>
    <row r="2942" spans="1:4" ht="27" x14ac:dyDescent="0.25">
      <c r="A2942" s="366">
        <v>2003413</v>
      </c>
      <c r="B2942" s="367" t="s">
        <v>21683</v>
      </c>
      <c r="C2942" s="366" t="s">
        <v>199</v>
      </c>
      <c r="D2942" s="368">
        <v>562.87</v>
      </c>
    </row>
    <row r="2943" spans="1:4" ht="27" x14ac:dyDescent="0.25">
      <c r="A2943" s="366">
        <v>2003412</v>
      </c>
      <c r="B2943" s="483" t="s">
        <v>21684</v>
      </c>
      <c r="C2943" s="366" t="s">
        <v>199</v>
      </c>
      <c r="D2943" s="368">
        <v>450.13</v>
      </c>
    </row>
    <row r="2944" spans="1:4" ht="27" x14ac:dyDescent="0.25">
      <c r="A2944" s="366">
        <v>2003415</v>
      </c>
      <c r="B2944" s="367" t="s">
        <v>21685</v>
      </c>
      <c r="C2944" s="366" t="s">
        <v>199</v>
      </c>
      <c r="D2944" s="368">
        <v>799.17</v>
      </c>
    </row>
    <row r="2945" spans="1:4" ht="27" x14ac:dyDescent="0.25">
      <c r="A2945" s="366">
        <v>2003414</v>
      </c>
      <c r="B2945" s="483" t="s">
        <v>21686</v>
      </c>
      <c r="C2945" s="366" t="s">
        <v>199</v>
      </c>
      <c r="D2945" s="368">
        <v>686.43</v>
      </c>
    </row>
    <row r="2946" spans="1:4" ht="27" x14ac:dyDescent="0.25">
      <c r="A2946" s="366">
        <v>2003417</v>
      </c>
      <c r="B2946" s="367" t="s">
        <v>21687</v>
      </c>
      <c r="C2946" s="366" t="s">
        <v>199</v>
      </c>
      <c r="D2946" s="368">
        <v>733.34</v>
      </c>
    </row>
    <row r="2947" spans="1:4" ht="27" x14ac:dyDescent="0.25">
      <c r="A2947" s="366">
        <v>2003416</v>
      </c>
      <c r="B2947" s="483" t="s">
        <v>21688</v>
      </c>
      <c r="C2947" s="366" t="s">
        <v>199</v>
      </c>
      <c r="D2947" s="368">
        <v>586.22</v>
      </c>
    </row>
    <row r="2948" spans="1:4" ht="27" x14ac:dyDescent="0.25">
      <c r="A2948" s="366">
        <v>2003419</v>
      </c>
      <c r="B2948" s="367" t="s">
        <v>21689</v>
      </c>
      <c r="C2948" s="366" t="s">
        <v>199</v>
      </c>
      <c r="D2948" s="368">
        <v>1010.21</v>
      </c>
    </row>
    <row r="2949" spans="1:4" ht="27" x14ac:dyDescent="0.25">
      <c r="A2949" s="366">
        <v>2003418</v>
      </c>
      <c r="B2949" s="483" t="s">
        <v>21690</v>
      </c>
      <c r="C2949" s="366" t="s">
        <v>199</v>
      </c>
      <c r="D2949" s="368">
        <v>863.09</v>
      </c>
    </row>
    <row r="2950" spans="1:4" ht="27" x14ac:dyDescent="0.25">
      <c r="A2950" s="366">
        <v>2003421</v>
      </c>
      <c r="B2950" s="367" t="s">
        <v>21691</v>
      </c>
      <c r="C2950" s="366" t="s">
        <v>199</v>
      </c>
      <c r="D2950" s="368">
        <v>924.99</v>
      </c>
    </row>
    <row r="2951" spans="1:4" ht="27" x14ac:dyDescent="0.25">
      <c r="A2951" s="366">
        <v>2003420</v>
      </c>
      <c r="B2951" s="483" t="s">
        <v>21692</v>
      </c>
      <c r="C2951" s="366" t="s">
        <v>199</v>
      </c>
      <c r="D2951" s="368">
        <v>740.76</v>
      </c>
    </row>
    <row r="2952" spans="1:4" ht="27" x14ac:dyDescent="0.25">
      <c r="A2952" s="366">
        <v>2003423</v>
      </c>
      <c r="B2952" s="367" t="s">
        <v>21693</v>
      </c>
      <c r="C2952" s="366" t="s">
        <v>199</v>
      </c>
      <c r="D2952" s="368">
        <v>1233.8499999999999</v>
      </c>
    </row>
    <row r="2953" spans="1:4" ht="27" x14ac:dyDescent="0.25">
      <c r="A2953" s="366">
        <v>2003422</v>
      </c>
      <c r="B2953" s="483" t="s">
        <v>21694</v>
      </c>
      <c r="C2953" s="366" t="s">
        <v>199</v>
      </c>
      <c r="D2953" s="368">
        <v>1049.6099999999999</v>
      </c>
    </row>
    <row r="2954" spans="1:4" ht="27" x14ac:dyDescent="0.25">
      <c r="A2954" s="366">
        <v>2003425</v>
      </c>
      <c r="B2954" s="367" t="s">
        <v>21695</v>
      </c>
      <c r="C2954" s="366" t="s">
        <v>199</v>
      </c>
      <c r="D2954" s="368">
        <v>1204.57</v>
      </c>
    </row>
    <row r="2955" spans="1:4" ht="27" x14ac:dyDescent="0.25">
      <c r="A2955" s="366">
        <v>2003424</v>
      </c>
      <c r="B2955" s="483" t="s">
        <v>21696</v>
      </c>
      <c r="C2955" s="366" t="s">
        <v>199</v>
      </c>
      <c r="D2955" s="368">
        <v>965.34</v>
      </c>
    </row>
    <row r="2956" spans="1:4" ht="27" x14ac:dyDescent="0.25">
      <c r="A2956" s="366">
        <v>2003427</v>
      </c>
      <c r="B2956" s="367" t="s">
        <v>21697</v>
      </c>
      <c r="C2956" s="366" t="s">
        <v>199</v>
      </c>
      <c r="D2956" s="368">
        <v>1613.19</v>
      </c>
    </row>
    <row r="2957" spans="1:4" ht="27" x14ac:dyDescent="0.25">
      <c r="A2957" s="366">
        <v>2003426</v>
      </c>
      <c r="B2957" s="483" t="s">
        <v>21698</v>
      </c>
      <c r="C2957" s="366" t="s">
        <v>199</v>
      </c>
      <c r="D2957" s="368">
        <v>1373.96</v>
      </c>
    </row>
    <row r="2958" spans="1:4" ht="27" x14ac:dyDescent="0.25">
      <c r="A2958" s="366">
        <v>2003429</v>
      </c>
      <c r="B2958" s="367" t="s">
        <v>21699</v>
      </c>
      <c r="C2958" s="366" t="s">
        <v>199</v>
      </c>
      <c r="D2958" s="368">
        <v>1519.63</v>
      </c>
    </row>
    <row r="2959" spans="1:4" ht="27" x14ac:dyDescent="0.25">
      <c r="A2959" s="366">
        <v>2003428</v>
      </c>
      <c r="B2959" s="483" t="s">
        <v>21700</v>
      </c>
      <c r="C2959" s="366" t="s">
        <v>199</v>
      </c>
      <c r="D2959" s="368">
        <v>1206.1500000000001</v>
      </c>
    </row>
    <row r="2960" spans="1:4" ht="27" x14ac:dyDescent="0.25">
      <c r="A2960" s="366">
        <v>2003431</v>
      </c>
      <c r="B2960" s="367" t="s">
        <v>21701</v>
      </c>
      <c r="C2960" s="366" t="s">
        <v>199</v>
      </c>
      <c r="D2960" s="368">
        <v>1898.24</v>
      </c>
    </row>
    <row r="2961" spans="1:4" ht="27" x14ac:dyDescent="0.25">
      <c r="A2961" s="366">
        <v>2003430</v>
      </c>
      <c r="B2961" s="483" t="s">
        <v>21702</v>
      </c>
      <c r="C2961" s="366" t="s">
        <v>199</v>
      </c>
      <c r="D2961" s="368">
        <v>1584.76</v>
      </c>
    </row>
    <row r="2962" spans="1:4" ht="27" x14ac:dyDescent="0.25">
      <c r="A2962" s="366">
        <v>2003433</v>
      </c>
      <c r="B2962" s="367" t="s">
        <v>21703</v>
      </c>
      <c r="C2962" s="366" t="s">
        <v>199</v>
      </c>
      <c r="D2962" s="368">
        <v>1960.29</v>
      </c>
    </row>
    <row r="2963" spans="1:4" ht="27" x14ac:dyDescent="0.25">
      <c r="A2963" s="366">
        <v>2003432</v>
      </c>
      <c r="B2963" s="483" t="s">
        <v>21704</v>
      </c>
      <c r="C2963" s="366" t="s">
        <v>199</v>
      </c>
      <c r="D2963" s="368">
        <v>1558.82</v>
      </c>
    </row>
    <row r="2964" spans="1:4" ht="27" x14ac:dyDescent="0.25">
      <c r="A2964" s="366">
        <v>2003435</v>
      </c>
      <c r="B2964" s="367" t="s">
        <v>21705</v>
      </c>
      <c r="C2964" s="366" t="s">
        <v>199</v>
      </c>
      <c r="D2964" s="368">
        <v>2403.04</v>
      </c>
    </row>
    <row r="2965" spans="1:4" ht="27" x14ac:dyDescent="0.25">
      <c r="A2965" s="366">
        <v>2003434</v>
      </c>
      <c r="B2965" s="483" t="s">
        <v>21706</v>
      </c>
      <c r="C2965" s="366" t="s">
        <v>199</v>
      </c>
      <c r="D2965" s="368">
        <v>2001.57</v>
      </c>
    </row>
    <row r="2966" spans="1:4" ht="27" x14ac:dyDescent="0.25">
      <c r="A2966" s="366">
        <v>2003437</v>
      </c>
      <c r="B2966" s="367" t="s">
        <v>21707</v>
      </c>
      <c r="C2966" s="366" t="s">
        <v>199</v>
      </c>
      <c r="D2966" s="368">
        <v>2656.66</v>
      </c>
    </row>
    <row r="2967" spans="1:4" ht="27" x14ac:dyDescent="0.25">
      <c r="A2967" s="366">
        <v>2003436</v>
      </c>
      <c r="B2967" s="483" t="s">
        <v>21708</v>
      </c>
      <c r="C2967" s="366" t="s">
        <v>199</v>
      </c>
      <c r="D2967" s="368">
        <v>2116.3200000000002</v>
      </c>
    </row>
    <row r="2968" spans="1:4" ht="27" x14ac:dyDescent="0.25">
      <c r="A2968" s="366">
        <v>2003439</v>
      </c>
      <c r="B2968" s="367" t="s">
        <v>21709</v>
      </c>
      <c r="C2968" s="366" t="s">
        <v>199</v>
      </c>
      <c r="D2968" s="368">
        <v>3211.05</v>
      </c>
    </row>
    <row r="2969" spans="1:4" ht="27" x14ac:dyDescent="0.25">
      <c r="A2969" s="366">
        <v>2003438</v>
      </c>
      <c r="B2969" s="483" t="s">
        <v>21710</v>
      </c>
      <c r="C2969" s="366" t="s">
        <v>199</v>
      </c>
      <c r="D2969" s="368">
        <v>2670.72</v>
      </c>
    </row>
    <row r="2970" spans="1:4" ht="27" x14ac:dyDescent="0.25">
      <c r="A2970" s="366">
        <v>2003389</v>
      </c>
      <c r="B2970" s="367" t="s">
        <v>21711</v>
      </c>
      <c r="C2970" s="366" t="s">
        <v>199</v>
      </c>
      <c r="D2970" s="368">
        <v>223.41</v>
      </c>
    </row>
    <row r="2971" spans="1:4" ht="27" x14ac:dyDescent="0.25">
      <c r="A2971" s="366">
        <v>2003388</v>
      </c>
      <c r="B2971" s="483" t="s">
        <v>21712</v>
      </c>
      <c r="C2971" s="366" t="s">
        <v>199</v>
      </c>
      <c r="D2971" s="368">
        <v>199.35</v>
      </c>
    </row>
    <row r="2972" spans="1:4" ht="27" x14ac:dyDescent="0.25">
      <c r="A2972" s="366">
        <v>2003391</v>
      </c>
      <c r="B2972" s="367" t="s">
        <v>21713</v>
      </c>
      <c r="C2972" s="366" t="s">
        <v>199</v>
      </c>
      <c r="D2972" s="368">
        <v>141.96</v>
      </c>
    </row>
    <row r="2973" spans="1:4" ht="27" x14ac:dyDescent="0.25">
      <c r="A2973" s="366">
        <v>2003390</v>
      </c>
      <c r="B2973" s="483" t="s">
        <v>21714</v>
      </c>
      <c r="C2973" s="366" t="s">
        <v>199</v>
      </c>
      <c r="D2973" s="368">
        <v>123.12</v>
      </c>
    </row>
    <row r="2974" spans="1:4" ht="27" x14ac:dyDescent="0.25">
      <c r="A2974" s="366">
        <v>2003393</v>
      </c>
      <c r="B2974" s="367" t="s">
        <v>21715</v>
      </c>
      <c r="C2974" s="366" t="s">
        <v>199</v>
      </c>
      <c r="D2974" s="368">
        <v>225.92</v>
      </c>
    </row>
    <row r="2975" spans="1:4" ht="27" x14ac:dyDescent="0.25">
      <c r="A2975" s="366">
        <v>2003392</v>
      </c>
      <c r="B2975" s="483" t="s">
        <v>21716</v>
      </c>
      <c r="C2975" s="366" t="s">
        <v>199</v>
      </c>
      <c r="D2975" s="368">
        <v>207.08</v>
      </c>
    </row>
    <row r="2976" spans="1:4" ht="27" x14ac:dyDescent="0.25">
      <c r="A2976" s="366">
        <v>2003395</v>
      </c>
      <c r="B2976" s="367" t="s">
        <v>21717</v>
      </c>
      <c r="C2976" s="366" t="s">
        <v>199</v>
      </c>
      <c r="D2976" s="368">
        <v>668.96</v>
      </c>
    </row>
    <row r="2977" spans="1:4" ht="27" x14ac:dyDescent="0.25">
      <c r="A2977" s="366">
        <v>2003394</v>
      </c>
      <c r="B2977" s="483" t="s">
        <v>21718</v>
      </c>
      <c r="C2977" s="366" t="s">
        <v>199</v>
      </c>
      <c r="D2977" s="368">
        <v>666.21</v>
      </c>
    </row>
    <row r="2978" spans="1:4" ht="27" x14ac:dyDescent="0.25">
      <c r="A2978" s="366">
        <v>2003397</v>
      </c>
      <c r="B2978" s="367" t="s">
        <v>21719</v>
      </c>
      <c r="C2978" s="366" t="s">
        <v>199</v>
      </c>
      <c r="D2978" s="368">
        <v>453.98</v>
      </c>
    </row>
    <row r="2979" spans="1:4" ht="27" x14ac:dyDescent="0.25">
      <c r="A2979" s="366">
        <v>2003396</v>
      </c>
      <c r="B2979" s="483" t="s">
        <v>21720</v>
      </c>
      <c r="C2979" s="366" t="s">
        <v>199</v>
      </c>
      <c r="D2979" s="368">
        <v>405.85</v>
      </c>
    </row>
    <row r="2980" spans="1:4" ht="27" x14ac:dyDescent="0.25">
      <c r="A2980" s="366">
        <v>2003399</v>
      </c>
      <c r="B2980" s="367" t="s">
        <v>21721</v>
      </c>
      <c r="C2980" s="366" t="s">
        <v>199</v>
      </c>
      <c r="D2980" s="368">
        <v>628.28</v>
      </c>
    </row>
    <row r="2981" spans="1:4" ht="27" x14ac:dyDescent="0.25">
      <c r="A2981" s="366">
        <v>2003398</v>
      </c>
      <c r="B2981" s="483" t="s">
        <v>21722</v>
      </c>
      <c r="C2981" s="366" t="s">
        <v>199</v>
      </c>
      <c r="D2981" s="368">
        <v>580.15</v>
      </c>
    </row>
    <row r="2982" spans="1:4" ht="27" x14ac:dyDescent="0.25">
      <c r="A2982" s="366">
        <v>2003401</v>
      </c>
      <c r="B2982" s="367" t="s">
        <v>21723</v>
      </c>
      <c r="C2982" s="366" t="s">
        <v>199</v>
      </c>
      <c r="D2982" s="368">
        <v>513.62</v>
      </c>
    </row>
    <row r="2983" spans="1:4" ht="27" x14ac:dyDescent="0.25">
      <c r="A2983" s="366">
        <v>2003400</v>
      </c>
      <c r="B2983" s="483" t="s">
        <v>21724</v>
      </c>
      <c r="C2983" s="366" t="s">
        <v>199</v>
      </c>
      <c r="D2983" s="368">
        <v>455.87</v>
      </c>
    </row>
    <row r="2984" spans="1:4" ht="27" x14ac:dyDescent="0.25">
      <c r="A2984" s="366">
        <v>2003403</v>
      </c>
      <c r="B2984" s="367" t="s">
        <v>21725</v>
      </c>
      <c r="C2984" s="366" t="s">
        <v>199</v>
      </c>
      <c r="D2984" s="368">
        <v>697.32</v>
      </c>
    </row>
    <row r="2985" spans="1:4" ht="27" x14ac:dyDescent="0.25">
      <c r="A2985" s="366">
        <v>2003402</v>
      </c>
      <c r="B2985" s="483" t="s">
        <v>21726</v>
      </c>
      <c r="C2985" s="366" t="s">
        <v>199</v>
      </c>
      <c r="D2985" s="368">
        <v>639.57000000000005</v>
      </c>
    </row>
    <row r="2986" spans="1:4" ht="27" x14ac:dyDescent="0.25">
      <c r="A2986" s="366">
        <v>2003448</v>
      </c>
      <c r="B2986" s="367" t="s">
        <v>21727</v>
      </c>
      <c r="C2986" s="366" t="s">
        <v>245</v>
      </c>
      <c r="D2986" s="368">
        <v>335.36</v>
      </c>
    </row>
    <row r="2987" spans="1:4" ht="27" x14ac:dyDescent="0.25">
      <c r="A2987" s="366">
        <v>2003449</v>
      </c>
      <c r="B2987" s="367" t="s">
        <v>21728</v>
      </c>
      <c r="C2987" s="366" t="s">
        <v>245</v>
      </c>
      <c r="D2987" s="368">
        <v>403.92</v>
      </c>
    </row>
    <row r="2988" spans="1:4" ht="27" x14ac:dyDescent="0.25">
      <c r="A2988" s="366">
        <v>2003450</v>
      </c>
      <c r="B2988" s="367" t="s">
        <v>21729</v>
      </c>
      <c r="C2988" s="366" t="s">
        <v>245</v>
      </c>
      <c r="D2988" s="368">
        <v>344.04</v>
      </c>
    </row>
    <row r="2989" spans="1:4" ht="27" x14ac:dyDescent="0.25">
      <c r="A2989" s="366">
        <v>2003451</v>
      </c>
      <c r="B2989" s="367" t="s">
        <v>21730</v>
      </c>
      <c r="C2989" s="366" t="s">
        <v>245</v>
      </c>
      <c r="D2989" s="368">
        <v>415.87</v>
      </c>
    </row>
    <row r="2990" spans="1:4" ht="27" x14ac:dyDescent="0.25">
      <c r="A2990" s="366">
        <v>2003452</v>
      </c>
      <c r="B2990" s="367" t="s">
        <v>21731</v>
      </c>
      <c r="C2990" s="366" t="s">
        <v>245</v>
      </c>
      <c r="D2990" s="368">
        <v>1050.92</v>
      </c>
    </row>
    <row r="2991" spans="1:4" ht="27" x14ac:dyDescent="0.25">
      <c r="A2991" s="366">
        <v>2003453</v>
      </c>
      <c r="B2991" s="367" t="s">
        <v>21732</v>
      </c>
      <c r="C2991" s="366" t="s">
        <v>245</v>
      </c>
      <c r="D2991" s="368">
        <v>1260.73</v>
      </c>
    </row>
    <row r="2992" spans="1:4" ht="27" x14ac:dyDescent="0.25">
      <c r="A2992" s="366">
        <v>2003454</v>
      </c>
      <c r="B2992" s="367" t="s">
        <v>21733</v>
      </c>
      <c r="C2992" s="366" t="s">
        <v>245</v>
      </c>
      <c r="D2992" s="368">
        <v>1473.05</v>
      </c>
    </row>
    <row r="2993" spans="1:4" ht="27" x14ac:dyDescent="0.25">
      <c r="A2993" s="366">
        <v>2003455</v>
      </c>
      <c r="B2993" s="367" t="s">
        <v>21734</v>
      </c>
      <c r="C2993" s="366" t="s">
        <v>245</v>
      </c>
      <c r="D2993" s="368">
        <v>1797.3</v>
      </c>
    </row>
    <row r="2994" spans="1:4" ht="27" x14ac:dyDescent="0.25">
      <c r="A2994" s="366">
        <v>2003456</v>
      </c>
      <c r="B2994" s="367" t="s">
        <v>21735</v>
      </c>
      <c r="C2994" s="366" t="s">
        <v>245</v>
      </c>
      <c r="D2994" s="368">
        <v>1957.23</v>
      </c>
    </row>
    <row r="2995" spans="1:4" ht="27" x14ac:dyDescent="0.25">
      <c r="A2995" s="366">
        <v>2003457</v>
      </c>
      <c r="B2995" s="367" t="s">
        <v>21736</v>
      </c>
      <c r="C2995" s="366" t="s">
        <v>245</v>
      </c>
      <c r="D2995" s="368">
        <v>2419.9699999999998</v>
      </c>
    </row>
    <row r="2996" spans="1:4" ht="27" x14ac:dyDescent="0.25">
      <c r="A2996" s="366">
        <v>2003458</v>
      </c>
      <c r="B2996" s="367" t="s">
        <v>21737</v>
      </c>
      <c r="C2996" s="366" t="s">
        <v>245</v>
      </c>
      <c r="D2996" s="368">
        <v>2473.6799999999998</v>
      </c>
    </row>
    <row r="2997" spans="1:4" ht="27" x14ac:dyDescent="0.25">
      <c r="A2997" s="366">
        <v>2003459</v>
      </c>
      <c r="B2997" s="367" t="s">
        <v>21738</v>
      </c>
      <c r="C2997" s="366" t="s">
        <v>245</v>
      </c>
      <c r="D2997" s="368">
        <v>3089.17</v>
      </c>
    </row>
    <row r="2998" spans="1:4" ht="27" x14ac:dyDescent="0.25">
      <c r="A2998" s="366">
        <v>2003460</v>
      </c>
      <c r="B2998" s="367" t="s">
        <v>21739</v>
      </c>
      <c r="C2998" s="366" t="s">
        <v>245</v>
      </c>
      <c r="D2998" s="368">
        <v>3464.55</v>
      </c>
    </row>
    <row r="2999" spans="1:4" ht="27" x14ac:dyDescent="0.25">
      <c r="A2999" s="366">
        <v>2003461</v>
      </c>
      <c r="B2999" s="367" t="s">
        <v>21740</v>
      </c>
      <c r="C2999" s="366" t="s">
        <v>245</v>
      </c>
      <c r="D2999" s="368">
        <v>4394.1499999999996</v>
      </c>
    </row>
    <row r="3000" spans="1:4" ht="27" x14ac:dyDescent="0.25">
      <c r="A3000" s="366">
        <v>2003462</v>
      </c>
      <c r="B3000" s="367" t="s">
        <v>21741</v>
      </c>
      <c r="C3000" s="366" t="s">
        <v>245</v>
      </c>
      <c r="D3000" s="368">
        <v>2501.37</v>
      </c>
    </row>
    <row r="3001" spans="1:4" ht="27" x14ac:dyDescent="0.25">
      <c r="A3001" s="366">
        <v>2003463</v>
      </c>
      <c r="B3001" s="367" t="s">
        <v>21742</v>
      </c>
      <c r="C3001" s="366" t="s">
        <v>245</v>
      </c>
      <c r="D3001" s="368">
        <v>3134.91</v>
      </c>
    </row>
    <row r="3002" spans="1:4" ht="27" x14ac:dyDescent="0.25">
      <c r="A3002" s="366">
        <v>2003464</v>
      </c>
      <c r="B3002" s="367" t="s">
        <v>21743</v>
      </c>
      <c r="C3002" s="366" t="s">
        <v>245</v>
      </c>
      <c r="D3002" s="368">
        <v>3199.32</v>
      </c>
    </row>
    <row r="3003" spans="1:4" ht="27" x14ac:dyDescent="0.25">
      <c r="A3003" s="366">
        <v>2003465</v>
      </c>
      <c r="B3003" s="367" t="s">
        <v>21744</v>
      </c>
      <c r="C3003" s="366" t="s">
        <v>245</v>
      </c>
      <c r="D3003" s="368">
        <v>4050.74</v>
      </c>
    </row>
    <row r="3004" spans="1:4" ht="27" x14ac:dyDescent="0.25">
      <c r="A3004" s="366">
        <v>2003466</v>
      </c>
      <c r="B3004" s="367" t="s">
        <v>21745</v>
      </c>
      <c r="C3004" s="366" t="s">
        <v>245</v>
      </c>
      <c r="D3004" s="368">
        <v>4446.8100000000004</v>
      </c>
    </row>
    <row r="3005" spans="1:4" ht="27" x14ac:dyDescent="0.25">
      <c r="A3005" s="366">
        <v>2003467</v>
      </c>
      <c r="B3005" s="367" t="s">
        <v>21746</v>
      </c>
      <c r="C3005" s="366" t="s">
        <v>245</v>
      </c>
      <c r="D3005" s="368">
        <v>5704.42</v>
      </c>
    </row>
    <row r="3006" spans="1:4" ht="27" x14ac:dyDescent="0.25">
      <c r="A3006" s="366">
        <v>2003468</v>
      </c>
      <c r="B3006" s="367" t="s">
        <v>21747</v>
      </c>
      <c r="C3006" s="366" t="s">
        <v>245</v>
      </c>
      <c r="D3006" s="368">
        <v>3048.98</v>
      </c>
    </row>
    <row r="3007" spans="1:4" ht="27" x14ac:dyDescent="0.25">
      <c r="A3007" s="366">
        <v>2003469</v>
      </c>
      <c r="B3007" s="367" t="s">
        <v>21748</v>
      </c>
      <c r="C3007" s="366" t="s">
        <v>245</v>
      </c>
      <c r="D3007" s="368">
        <v>3855.2</v>
      </c>
    </row>
    <row r="3008" spans="1:4" ht="27" x14ac:dyDescent="0.25">
      <c r="A3008" s="366">
        <v>2003470</v>
      </c>
      <c r="B3008" s="367" t="s">
        <v>21749</v>
      </c>
      <c r="C3008" s="366" t="s">
        <v>245</v>
      </c>
      <c r="D3008" s="368">
        <v>3925.01</v>
      </c>
    </row>
    <row r="3009" spans="1:4" ht="27" x14ac:dyDescent="0.25">
      <c r="A3009" s="366">
        <v>2003471</v>
      </c>
      <c r="B3009" s="367" t="s">
        <v>21750</v>
      </c>
      <c r="C3009" s="366" t="s">
        <v>245</v>
      </c>
      <c r="D3009" s="368">
        <v>5012.8500000000004</v>
      </c>
    </row>
    <row r="3010" spans="1:4" ht="27" x14ac:dyDescent="0.25">
      <c r="A3010" s="366">
        <v>2003472</v>
      </c>
      <c r="B3010" s="367" t="s">
        <v>21751</v>
      </c>
      <c r="C3010" s="366" t="s">
        <v>245</v>
      </c>
      <c r="D3010" s="368">
        <v>5750.11</v>
      </c>
    </row>
    <row r="3011" spans="1:4" ht="27" x14ac:dyDescent="0.25">
      <c r="A3011" s="366">
        <v>2003473</v>
      </c>
      <c r="B3011" s="367" t="s">
        <v>21752</v>
      </c>
      <c r="C3011" s="366" t="s">
        <v>245</v>
      </c>
      <c r="D3011" s="368">
        <v>7443.31</v>
      </c>
    </row>
    <row r="3012" spans="1:4" x14ac:dyDescent="0.25">
      <c r="A3012" s="366">
        <v>2003475</v>
      </c>
      <c r="B3012" s="367" t="s">
        <v>21753</v>
      </c>
      <c r="C3012" s="366" t="s">
        <v>245</v>
      </c>
      <c r="D3012" s="368">
        <v>478.55</v>
      </c>
    </row>
    <row r="3013" spans="1:4" x14ac:dyDescent="0.25">
      <c r="A3013" s="366">
        <v>2003474</v>
      </c>
      <c r="B3013" s="483" t="s">
        <v>21754</v>
      </c>
      <c r="C3013" s="366" t="s">
        <v>245</v>
      </c>
      <c r="D3013" s="368">
        <v>427.67</v>
      </c>
    </row>
    <row r="3014" spans="1:4" x14ac:dyDescent="0.25">
      <c r="A3014" s="366">
        <v>2003441</v>
      </c>
      <c r="B3014" s="367" t="s">
        <v>21755</v>
      </c>
      <c r="C3014" s="366" t="s">
        <v>245</v>
      </c>
      <c r="D3014" s="368">
        <v>185.68</v>
      </c>
    </row>
    <row r="3015" spans="1:4" ht="27" x14ac:dyDescent="0.25">
      <c r="A3015" s="366">
        <v>2003440</v>
      </c>
      <c r="B3015" s="367" t="s">
        <v>21756</v>
      </c>
      <c r="C3015" s="366" t="s">
        <v>245</v>
      </c>
      <c r="D3015" s="368">
        <v>131.6</v>
      </c>
    </row>
    <row r="3016" spans="1:4" x14ac:dyDescent="0.25">
      <c r="A3016" s="366">
        <v>2003443</v>
      </c>
      <c r="B3016" s="367" t="s">
        <v>21757</v>
      </c>
      <c r="C3016" s="366" t="s">
        <v>245</v>
      </c>
      <c r="D3016" s="368">
        <v>220.42</v>
      </c>
    </row>
    <row r="3017" spans="1:4" ht="27" x14ac:dyDescent="0.25">
      <c r="A3017" s="366">
        <v>2003442</v>
      </c>
      <c r="B3017" s="367" t="s">
        <v>21758</v>
      </c>
      <c r="C3017" s="366" t="s">
        <v>245</v>
      </c>
      <c r="D3017" s="368">
        <v>156.19999999999999</v>
      </c>
    </row>
    <row r="3018" spans="1:4" x14ac:dyDescent="0.25">
      <c r="A3018" s="366">
        <v>2003445</v>
      </c>
      <c r="B3018" s="367" t="s">
        <v>21759</v>
      </c>
      <c r="C3018" s="366" t="s">
        <v>245</v>
      </c>
      <c r="D3018" s="368">
        <v>263.14</v>
      </c>
    </row>
    <row r="3019" spans="1:4" ht="27" x14ac:dyDescent="0.25">
      <c r="A3019" s="366">
        <v>2003444</v>
      </c>
      <c r="B3019" s="367" t="s">
        <v>21760</v>
      </c>
      <c r="C3019" s="366" t="s">
        <v>245</v>
      </c>
      <c r="D3019" s="368">
        <v>186.53</v>
      </c>
    </row>
    <row r="3020" spans="1:4" x14ac:dyDescent="0.25">
      <c r="A3020" s="366">
        <v>2003447</v>
      </c>
      <c r="B3020" s="367" t="s">
        <v>21761</v>
      </c>
      <c r="C3020" s="366" t="s">
        <v>245</v>
      </c>
      <c r="D3020" s="368">
        <v>324.64999999999998</v>
      </c>
    </row>
    <row r="3021" spans="1:4" ht="27" x14ac:dyDescent="0.25">
      <c r="A3021" s="366">
        <v>2003446</v>
      </c>
      <c r="B3021" s="367" t="s">
        <v>21762</v>
      </c>
      <c r="C3021" s="366" t="s">
        <v>245</v>
      </c>
      <c r="D3021" s="368">
        <v>230.02</v>
      </c>
    </row>
    <row r="3022" spans="1:4" ht="27" x14ac:dyDescent="0.25">
      <c r="A3022" s="366">
        <v>2004516</v>
      </c>
      <c r="B3022" s="367" t="s">
        <v>21763</v>
      </c>
      <c r="C3022" s="366" t="s">
        <v>199</v>
      </c>
      <c r="D3022" s="368">
        <v>28.53</v>
      </c>
    </row>
    <row r="3023" spans="1:4" ht="27" x14ac:dyDescent="0.25">
      <c r="A3023" s="366">
        <v>2004517</v>
      </c>
      <c r="B3023" s="367" t="s">
        <v>21764</v>
      </c>
      <c r="C3023" s="366" t="s">
        <v>199</v>
      </c>
      <c r="D3023" s="368">
        <v>58.01</v>
      </c>
    </row>
    <row r="3024" spans="1:4" x14ac:dyDescent="0.25">
      <c r="A3024" s="366">
        <v>2007971</v>
      </c>
      <c r="B3024" s="367" t="s">
        <v>21765</v>
      </c>
      <c r="C3024" s="366" t="s">
        <v>199</v>
      </c>
      <c r="D3024" s="368">
        <v>90.8</v>
      </c>
    </row>
    <row r="3025" spans="1:4" x14ac:dyDescent="0.25">
      <c r="A3025" s="366">
        <v>2008091</v>
      </c>
      <c r="B3025" s="367" t="s">
        <v>21766</v>
      </c>
      <c r="C3025" s="366" t="s">
        <v>199</v>
      </c>
      <c r="D3025" s="368">
        <v>97.79</v>
      </c>
    </row>
    <row r="3026" spans="1:4" x14ac:dyDescent="0.25">
      <c r="A3026" s="366">
        <v>2006408</v>
      </c>
      <c r="B3026" s="367" t="s">
        <v>21767</v>
      </c>
      <c r="C3026" s="366" t="s">
        <v>199</v>
      </c>
      <c r="D3026" s="368">
        <v>64.13</v>
      </c>
    </row>
    <row r="3027" spans="1:4" ht="27" x14ac:dyDescent="0.25">
      <c r="A3027" s="366">
        <v>2015642</v>
      </c>
      <c r="B3027" s="367" t="s">
        <v>21768</v>
      </c>
      <c r="C3027" s="366" t="s">
        <v>199</v>
      </c>
      <c r="D3027" s="368">
        <v>160.55000000000001</v>
      </c>
    </row>
    <row r="3028" spans="1:4" ht="27" x14ac:dyDescent="0.25">
      <c r="A3028" s="366">
        <v>2015641</v>
      </c>
      <c r="B3028" s="367" t="s">
        <v>21769</v>
      </c>
      <c r="C3028" s="366" t="s">
        <v>199</v>
      </c>
      <c r="D3028" s="368">
        <v>110.85</v>
      </c>
    </row>
    <row r="3029" spans="1:4" ht="27" x14ac:dyDescent="0.25">
      <c r="A3029" s="366">
        <v>2004509</v>
      </c>
      <c r="B3029" s="367" t="s">
        <v>21770</v>
      </c>
      <c r="C3029" s="366" t="s">
        <v>199</v>
      </c>
      <c r="D3029" s="368">
        <v>30.48</v>
      </c>
    </row>
    <row r="3030" spans="1:4" ht="27" x14ac:dyDescent="0.25">
      <c r="A3030" s="366">
        <v>2004510</v>
      </c>
      <c r="B3030" s="367" t="s">
        <v>21771</v>
      </c>
      <c r="C3030" s="366" t="s">
        <v>199</v>
      </c>
      <c r="D3030" s="368">
        <v>35.880000000000003</v>
      </c>
    </row>
    <row r="3031" spans="1:4" ht="27" x14ac:dyDescent="0.25">
      <c r="A3031" s="366">
        <v>2004511</v>
      </c>
      <c r="B3031" s="367" t="s">
        <v>21772</v>
      </c>
      <c r="C3031" s="366" t="s">
        <v>199</v>
      </c>
      <c r="D3031" s="368">
        <v>46.65</v>
      </c>
    </row>
    <row r="3032" spans="1:4" ht="27" x14ac:dyDescent="0.25">
      <c r="A3032" s="366">
        <v>2004512</v>
      </c>
      <c r="B3032" s="367" t="s">
        <v>21773</v>
      </c>
      <c r="C3032" s="366" t="s">
        <v>199</v>
      </c>
      <c r="D3032" s="368">
        <v>60.11</v>
      </c>
    </row>
    <row r="3033" spans="1:4" ht="27" x14ac:dyDescent="0.25">
      <c r="A3033" s="366">
        <v>2003843</v>
      </c>
      <c r="B3033" s="367" t="s">
        <v>21774</v>
      </c>
      <c r="C3033" s="366" t="s">
        <v>199</v>
      </c>
      <c r="D3033" s="368">
        <v>272.08</v>
      </c>
    </row>
    <row r="3034" spans="1:4" ht="27" x14ac:dyDescent="0.25">
      <c r="A3034" s="366">
        <v>2003915</v>
      </c>
      <c r="B3034" s="367" t="s">
        <v>21775</v>
      </c>
      <c r="C3034" s="366" t="s">
        <v>199</v>
      </c>
      <c r="D3034" s="368">
        <v>93.76</v>
      </c>
    </row>
    <row r="3035" spans="1:4" ht="27" x14ac:dyDescent="0.25">
      <c r="A3035" s="366">
        <v>2003914</v>
      </c>
      <c r="B3035" s="367" t="s">
        <v>21776</v>
      </c>
      <c r="C3035" s="366" t="s">
        <v>199</v>
      </c>
      <c r="D3035" s="368">
        <v>83.79</v>
      </c>
    </row>
    <row r="3036" spans="1:4" ht="27" x14ac:dyDescent="0.25">
      <c r="A3036" s="366">
        <v>2003589</v>
      </c>
      <c r="B3036" s="367" t="s">
        <v>21777</v>
      </c>
      <c r="C3036" s="366" t="s">
        <v>199</v>
      </c>
      <c r="D3036" s="368">
        <v>106.67</v>
      </c>
    </row>
    <row r="3037" spans="1:4" ht="27" x14ac:dyDescent="0.25">
      <c r="A3037" s="366">
        <v>2003588</v>
      </c>
      <c r="B3037" s="367" t="s">
        <v>21778</v>
      </c>
      <c r="C3037" s="366" t="s">
        <v>199</v>
      </c>
      <c r="D3037" s="368">
        <v>99.83</v>
      </c>
    </row>
    <row r="3038" spans="1:4" ht="27" x14ac:dyDescent="0.25">
      <c r="A3038" s="366">
        <v>2003917</v>
      </c>
      <c r="B3038" s="367" t="s">
        <v>21779</v>
      </c>
      <c r="C3038" s="366" t="s">
        <v>199</v>
      </c>
      <c r="D3038" s="368">
        <v>108.37</v>
      </c>
    </row>
    <row r="3039" spans="1:4" ht="27" x14ac:dyDescent="0.25">
      <c r="A3039" s="366">
        <v>2003916</v>
      </c>
      <c r="B3039" s="367" t="s">
        <v>21780</v>
      </c>
      <c r="C3039" s="366" t="s">
        <v>199</v>
      </c>
      <c r="D3039" s="368">
        <v>98.4</v>
      </c>
    </row>
    <row r="3040" spans="1:4" ht="27" x14ac:dyDescent="0.25">
      <c r="A3040" s="366">
        <v>2003591</v>
      </c>
      <c r="B3040" s="367" t="s">
        <v>21781</v>
      </c>
      <c r="C3040" s="366" t="s">
        <v>199</v>
      </c>
      <c r="D3040" s="368">
        <v>121.28</v>
      </c>
    </row>
    <row r="3041" spans="1:4" ht="27" x14ac:dyDescent="0.25">
      <c r="A3041" s="366">
        <v>2003590</v>
      </c>
      <c r="B3041" s="367" t="s">
        <v>21782</v>
      </c>
      <c r="C3041" s="366" t="s">
        <v>199</v>
      </c>
      <c r="D3041" s="368">
        <v>114.44</v>
      </c>
    </row>
    <row r="3042" spans="1:4" ht="27" x14ac:dyDescent="0.25">
      <c r="A3042" s="366">
        <v>2003593</v>
      </c>
      <c r="B3042" s="367" t="s">
        <v>21783</v>
      </c>
      <c r="C3042" s="366" t="s">
        <v>199</v>
      </c>
      <c r="D3042" s="368">
        <v>73.73</v>
      </c>
    </row>
    <row r="3043" spans="1:4" ht="27" x14ac:dyDescent="0.25">
      <c r="A3043" s="366">
        <v>2003592</v>
      </c>
      <c r="B3043" s="367" t="s">
        <v>21784</v>
      </c>
      <c r="C3043" s="366" t="s">
        <v>199</v>
      </c>
      <c r="D3043" s="368">
        <v>63.95</v>
      </c>
    </row>
    <row r="3044" spans="1:4" ht="27" x14ac:dyDescent="0.25">
      <c r="A3044" s="366">
        <v>2003595</v>
      </c>
      <c r="B3044" s="367" t="s">
        <v>21785</v>
      </c>
      <c r="C3044" s="366" t="s">
        <v>199</v>
      </c>
      <c r="D3044" s="368">
        <v>59.12</v>
      </c>
    </row>
    <row r="3045" spans="1:4" ht="27" x14ac:dyDescent="0.25">
      <c r="A3045" s="366">
        <v>2003594</v>
      </c>
      <c r="B3045" s="367" t="s">
        <v>21786</v>
      </c>
      <c r="C3045" s="366" t="s">
        <v>199</v>
      </c>
      <c r="D3045" s="368">
        <v>49.34</v>
      </c>
    </row>
    <row r="3046" spans="1:4" ht="27" x14ac:dyDescent="0.25">
      <c r="A3046" s="366">
        <v>2003597</v>
      </c>
      <c r="B3046" s="367" t="s">
        <v>21787</v>
      </c>
      <c r="C3046" s="366" t="s">
        <v>199</v>
      </c>
      <c r="D3046" s="368">
        <v>100.35</v>
      </c>
    </row>
    <row r="3047" spans="1:4" ht="27" x14ac:dyDescent="0.25">
      <c r="A3047" s="366">
        <v>2003596</v>
      </c>
      <c r="B3047" s="367" t="s">
        <v>21788</v>
      </c>
      <c r="C3047" s="366" t="s">
        <v>199</v>
      </c>
      <c r="D3047" s="368">
        <v>78.03</v>
      </c>
    </row>
    <row r="3048" spans="1:4" ht="27" x14ac:dyDescent="0.25">
      <c r="A3048" s="366">
        <v>2003572</v>
      </c>
      <c r="B3048" s="367" t="s">
        <v>21789</v>
      </c>
      <c r="C3048" s="366" t="s">
        <v>199</v>
      </c>
      <c r="D3048" s="368">
        <v>133.13</v>
      </c>
    </row>
    <row r="3049" spans="1:4" ht="27" x14ac:dyDescent="0.25">
      <c r="A3049" s="366">
        <v>2003580</v>
      </c>
      <c r="B3049" s="367" t="s">
        <v>21790</v>
      </c>
      <c r="C3049" s="366" t="s">
        <v>199</v>
      </c>
      <c r="D3049" s="368">
        <v>57.8</v>
      </c>
    </row>
    <row r="3050" spans="1:4" ht="27" x14ac:dyDescent="0.25">
      <c r="A3050" s="366">
        <v>2003573</v>
      </c>
      <c r="B3050" s="367" t="s">
        <v>21791</v>
      </c>
      <c r="C3050" s="366" t="s">
        <v>199</v>
      </c>
      <c r="D3050" s="368">
        <v>143.41</v>
      </c>
    </row>
    <row r="3051" spans="1:4" ht="27" x14ac:dyDescent="0.25">
      <c r="A3051" s="366">
        <v>2003581</v>
      </c>
      <c r="B3051" s="367" t="s">
        <v>21792</v>
      </c>
      <c r="C3051" s="366" t="s">
        <v>199</v>
      </c>
      <c r="D3051" s="368">
        <v>56.31</v>
      </c>
    </row>
    <row r="3052" spans="1:4" ht="40.5" x14ac:dyDescent="0.25">
      <c r="A3052" s="366">
        <v>2003561</v>
      </c>
      <c r="B3052" s="367" t="s">
        <v>21793</v>
      </c>
      <c r="C3052" s="366" t="s">
        <v>199</v>
      </c>
      <c r="D3052" s="368">
        <v>197.52</v>
      </c>
    </row>
    <row r="3053" spans="1:4" ht="40.5" x14ac:dyDescent="0.25">
      <c r="A3053" s="366">
        <v>2003560</v>
      </c>
      <c r="B3053" s="483" t="s">
        <v>21794</v>
      </c>
      <c r="C3053" s="366" t="s">
        <v>199</v>
      </c>
      <c r="D3053" s="368">
        <v>100.76</v>
      </c>
    </row>
    <row r="3054" spans="1:4" ht="40.5" x14ac:dyDescent="0.25">
      <c r="A3054" s="366">
        <v>2003574</v>
      </c>
      <c r="B3054" s="367" t="s">
        <v>21795</v>
      </c>
      <c r="C3054" s="366" t="s">
        <v>199</v>
      </c>
      <c r="D3054" s="368">
        <v>182.13</v>
      </c>
    </row>
    <row r="3055" spans="1:4" ht="40.5" x14ac:dyDescent="0.25">
      <c r="A3055" s="366">
        <v>2003582</v>
      </c>
      <c r="B3055" s="483" t="s">
        <v>21796</v>
      </c>
      <c r="C3055" s="366" t="s">
        <v>199</v>
      </c>
      <c r="D3055" s="368">
        <v>108.61</v>
      </c>
    </row>
    <row r="3056" spans="1:4" ht="40.5" x14ac:dyDescent="0.25">
      <c r="A3056" s="366">
        <v>2003563</v>
      </c>
      <c r="B3056" s="367" t="s">
        <v>21797</v>
      </c>
      <c r="C3056" s="366" t="s">
        <v>199</v>
      </c>
      <c r="D3056" s="368">
        <v>212.78</v>
      </c>
    </row>
    <row r="3057" spans="1:4" ht="40.5" x14ac:dyDescent="0.25">
      <c r="A3057" s="366">
        <v>2003562</v>
      </c>
      <c r="B3057" s="483" t="s">
        <v>21798</v>
      </c>
      <c r="C3057" s="366" t="s">
        <v>199</v>
      </c>
      <c r="D3057" s="368">
        <v>98.36</v>
      </c>
    </row>
    <row r="3058" spans="1:4" ht="40.5" x14ac:dyDescent="0.25">
      <c r="A3058" s="366">
        <v>2003575</v>
      </c>
      <c r="B3058" s="367" t="s">
        <v>21799</v>
      </c>
      <c r="C3058" s="366" t="s">
        <v>199</v>
      </c>
      <c r="D3058" s="368">
        <v>192.81</v>
      </c>
    </row>
    <row r="3059" spans="1:4" ht="40.5" x14ac:dyDescent="0.25">
      <c r="A3059" s="366">
        <v>2003583</v>
      </c>
      <c r="B3059" s="483" t="s">
        <v>21800</v>
      </c>
      <c r="C3059" s="366" t="s">
        <v>199</v>
      </c>
      <c r="D3059" s="368">
        <v>106.93</v>
      </c>
    </row>
    <row r="3060" spans="1:4" ht="27" x14ac:dyDescent="0.25">
      <c r="A3060" s="366">
        <v>2003565</v>
      </c>
      <c r="B3060" s="367" t="s">
        <v>21801</v>
      </c>
      <c r="C3060" s="366" t="s">
        <v>199</v>
      </c>
      <c r="D3060" s="368">
        <v>110.83</v>
      </c>
    </row>
    <row r="3061" spans="1:4" ht="27" x14ac:dyDescent="0.25">
      <c r="A3061" s="366">
        <v>2003564</v>
      </c>
      <c r="B3061" s="367" t="s">
        <v>21802</v>
      </c>
      <c r="C3061" s="366" t="s">
        <v>199</v>
      </c>
      <c r="D3061" s="368">
        <v>80.540000000000006</v>
      </c>
    </row>
    <row r="3062" spans="1:4" ht="27" x14ac:dyDescent="0.25">
      <c r="A3062" s="366">
        <v>2003567</v>
      </c>
      <c r="B3062" s="367" t="s">
        <v>21803</v>
      </c>
      <c r="C3062" s="366" t="s">
        <v>199</v>
      </c>
      <c r="D3062" s="368">
        <v>124.86</v>
      </c>
    </row>
    <row r="3063" spans="1:4" ht="27" x14ac:dyDescent="0.25">
      <c r="A3063" s="366">
        <v>2003566</v>
      </c>
      <c r="B3063" s="367" t="s">
        <v>21804</v>
      </c>
      <c r="C3063" s="366" t="s">
        <v>199</v>
      </c>
      <c r="D3063" s="368">
        <v>88.21</v>
      </c>
    </row>
    <row r="3064" spans="1:4" ht="27" x14ac:dyDescent="0.25">
      <c r="A3064" s="366">
        <v>2003569</v>
      </c>
      <c r="B3064" s="367" t="s">
        <v>21805</v>
      </c>
      <c r="C3064" s="366" t="s">
        <v>199</v>
      </c>
      <c r="D3064" s="368">
        <v>145.29</v>
      </c>
    </row>
    <row r="3065" spans="1:4" ht="27" x14ac:dyDescent="0.25">
      <c r="A3065" s="366">
        <v>2003568</v>
      </c>
      <c r="B3065" s="367" t="s">
        <v>21806</v>
      </c>
      <c r="C3065" s="366" t="s">
        <v>199</v>
      </c>
      <c r="D3065" s="368">
        <v>114.8</v>
      </c>
    </row>
    <row r="3066" spans="1:4" ht="27" x14ac:dyDescent="0.25">
      <c r="A3066" s="366">
        <v>2003578</v>
      </c>
      <c r="B3066" s="367" t="s">
        <v>21807</v>
      </c>
      <c r="C3066" s="366" t="s">
        <v>199</v>
      </c>
      <c r="D3066" s="368">
        <v>147.66</v>
      </c>
    </row>
    <row r="3067" spans="1:4" ht="27" x14ac:dyDescent="0.25">
      <c r="A3067" s="366">
        <v>2003586</v>
      </c>
      <c r="B3067" s="367" t="s">
        <v>21808</v>
      </c>
      <c r="C3067" s="366" t="s">
        <v>199</v>
      </c>
      <c r="D3067" s="368">
        <v>123.61</v>
      </c>
    </row>
    <row r="3068" spans="1:4" ht="27" x14ac:dyDescent="0.25">
      <c r="A3068" s="366">
        <v>2003571</v>
      </c>
      <c r="B3068" s="367" t="s">
        <v>21809</v>
      </c>
      <c r="C3068" s="366" t="s">
        <v>199</v>
      </c>
      <c r="D3068" s="368">
        <v>159.32</v>
      </c>
    </row>
    <row r="3069" spans="1:4" ht="27" x14ac:dyDescent="0.25">
      <c r="A3069" s="366">
        <v>2003570</v>
      </c>
      <c r="B3069" s="367" t="s">
        <v>21810</v>
      </c>
      <c r="C3069" s="366" t="s">
        <v>199</v>
      </c>
      <c r="D3069" s="368">
        <v>122.47</v>
      </c>
    </row>
    <row r="3070" spans="1:4" ht="27" x14ac:dyDescent="0.25">
      <c r="A3070" s="366">
        <v>2003579</v>
      </c>
      <c r="B3070" s="367" t="s">
        <v>21811</v>
      </c>
      <c r="C3070" s="366" t="s">
        <v>199</v>
      </c>
      <c r="D3070" s="368">
        <v>159.49</v>
      </c>
    </row>
    <row r="3071" spans="1:4" ht="27" x14ac:dyDescent="0.25">
      <c r="A3071" s="366">
        <v>2003587</v>
      </c>
      <c r="B3071" s="367" t="s">
        <v>21812</v>
      </c>
      <c r="C3071" s="366" t="s">
        <v>199</v>
      </c>
      <c r="D3071" s="368">
        <v>130.55000000000001</v>
      </c>
    </row>
    <row r="3072" spans="1:4" ht="27" x14ac:dyDescent="0.25">
      <c r="A3072" s="366">
        <v>2004506</v>
      </c>
      <c r="B3072" s="367" t="s">
        <v>21813</v>
      </c>
      <c r="C3072" s="366" t="s">
        <v>199</v>
      </c>
      <c r="D3072" s="368">
        <v>52.75</v>
      </c>
    </row>
    <row r="3073" spans="1:4" ht="27" x14ac:dyDescent="0.25">
      <c r="A3073" s="366">
        <v>2004507</v>
      </c>
      <c r="B3073" s="367" t="s">
        <v>21814</v>
      </c>
      <c r="C3073" s="366" t="s">
        <v>199</v>
      </c>
      <c r="D3073" s="368">
        <v>69.319999999999993</v>
      </c>
    </row>
    <row r="3074" spans="1:4" x14ac:dyDescent="0.25">
      <c r="A3074" s="366">
        <v>2003614</v>
      </c>
      <c r="B3074" s="367" t="s">
        <v>21815</v>
      </c>
      <c r="C3074" s="366" t="s">
        <v>199</v>
      </c>
      <c r="D3074" s="368">
        <v>120.05</v>
      </c>
    </row>
    <row r="3075" spans="1:4" x14ac:dyDescent="0.25">
      <c r="A3075" s="366">
        <v>2003865</v>
      </c>
      <c r="B3075" s="367" t="s">
        <v>21816</v>
      </c>
      <c r="C3075" s="366" t="s">
        <v>199</v>
      </c>
      <c r="D3075" s="368">
        <v>134.65</v>
      </c>
    </row>
    <row r="3076" spans="1:4" ht="27" x14ac:dyDescent="0.25">
      <c r="A3076" s="366">
        <v>2003923</v>
      </c>
      <c r="B3076" s="367" t="s">
        <v>21817</v>
      </c>
      <c r="C3076" s="366" t="s">
        <v>199</v>
      </c>
      <c r="D3076" s="368">
        <v>55.33</v>
      </c>
    </row>
    <row r="3077" spans="1:4" ht="27" x14ac:dyDescent="0.25">
      <c r="A3077" s="366">
        <v>2003922</v>
      </c>
      <c r="B3077" s="367" t="s">
        <v>21818</v>
      </c>
      <c r="C3077" s="366" t="s">
        <v>199</v>
      </c>
      <c r="D3077" s="368">
        <v>28.66</v>
      </c>
    </row>
    <row r="3078" spans="1:4" x14ac:dyDescent="0.25">
      <c r="A3078" s="366">
        <v>2003605</v>
      </c>
      <c r="B3078" s="367" t="s">
        <v>21819</v>
      </c>
      <c r="C3078" s="366" t="s">
        <v>199</v>
      </c>
      <c r="D3078" s="368">
        <v>47.95</v>
      </c>
    </row>
    <row r="3079" spans="1:4" x14ac:dyDescent="0.25">
      <c r="A3079" s="366">
        <v>2003604</v>
      </c>
      <c r="B3079" s="367" t="s">
        <v>21820</v>
      </c>
      <c r="C3079" s="366" t="s">
        <v>199</v>
      </c>
      <c r="D3079" s="368">
        <v>24.41</v>
      </c>
    </row>
    <row r="3080" spans="1:4" x14ac:dyDescent="0.25">
      <c r="A3080" s="366">
        <v>2003607</v>
      </c>
      <c r="B3080" s="367" t="s">
        <v>21821</v>
      </c>
      <c r="C3080" s="366" t="s">
        <v>199</v>
      </c>
      <c r="D3080" s="368">
        <v>35.619999999999997</v>
      </c>
    </row>
    <row r="3081" spans="1:4" x14ac:dyDescent="0.25">
      <c r="A3081" s="366">
        <v>2003606</v>
      </c>
      <c r="B3081" s="367" t="s">
        <v>21822</v>
      </c>
      <c r="C3081" s="366" t="s">
        <v>199</v>
      </c>
      <c r="D3081" s="368">
        <v>27.8</v>
      </c>
    </row>
    <row r="3082" spans="1:4" x14ac:dyDescent="0.25">
      <c r="A3082" s="366">
        <v>2003609</v>
      </c>
      <c r="B3082" s="367" t="s">
        <v>21823</v>
      </c>
      <c r="C3082" s="366" t="s">
        <v>199</v>
      </c>
      <c r="D3082" s="368">
        <v>19.91</v>
      </c>
    </row>
    <row r="3083" spans="1:4" x14ac:dyDescent="0.25">
      <c r="A3083" s="366">
        <v>2003608</v>
      </c>
      <c r="B3083" s="367" t="s">
        <v>21824</v>
      </c>
      <c r="C3083" s="366" t="s">
        <v>199</v>
      </c>
      <c r="D3083" s="368">
        <v>12.09</v>
      </c>
    </row>
    <row r="3084" spans="1:4" ht="27" x14ac:dyDescent="0.25">
      <c r="A3084" s="366">
        <v>2003925</v>
      </c>
      <c r="B3084" s="367" t="s">
        <v>21825</v>
      </c>
      <c r="C3084" s="366" t="s">
        <v>199</v>
      </c>
      <c r="D3084" s="368">
        <v>64.28</v>
      </c>
    </row>
    <row r="3085" spans="1:4" ht="27" x14ac:dyDescent="0.25">
      <c r="A3085" s="366">
        <v>2003924</v>
      </c>
      <c r="B3085" s="367" t="s">
        <v>21826</v>
      </c>
      <c r="C3085" s="366" t="s">
        <v>199</v>
      </c>
      <c r="D3085" s="368">
        <v>53.33</v>
      </c>
    </row>
    <row r="3086" spans="1:4" x14ac:dyDescent="0.25">
      <c r="A3086" s="366">
        <v>2003611</v>
      </c>
      <c r="B3086" s="367" t="s">
        <v>21827</v>
      </c>
      <c r="C3086" s="366" t="s">
        <v>199</v>
      </c>
      <c r="D3086" s="368">
        <v>56.89</v>
      </c>
    </row>
    <row r="3087" spans="1:4" x14ac:dyDescent="0.25">
      <c r="A3087" s="366">
        <v>2003610</v>
      </c>
      <c r="B3087" s="367" t="s">
        <v>21828</v>
      </c>
      <c r="C3087" s="366" t="s">
        <v>199</v>
      </c>
      <c r="D3087" s="368">
        <v>49.07</v>
      </c>
    </row>
    <row r="3088" spans="1:4" ht="27" x14ac:dyDescent="0.25">
      <c r="A3088" s="366">
        <v>2003820</v>
      </c>
      <c r="B3088" s="367" t="s">
        <v>21829</v>
      </c>
      <c r="C3088" s="366" t="s">
        <v>245</v>
      </c>
      <c r="D3088" s="368">
        <v>16.350000000000001</v>
      </c>
    </row>
    <row r="3089" spans="1:4" ht="27" x14ac:dyDescent="0.25">
      <c r="A3089" s="366">
        <v>2003821</v>
      </c>
      <c r="B3089" s="367" t="s">
        <v>21830</v>
      </c>
      <c r="C3089" s="366" t="s">
        <v>245</v>
      </c>
      <c r="D3089" s="368">
        <v>14.12</v>
      </c>
    </row>
    <row r="3090" spans="1:4" ht="27" x14ac:dyDescent="0.25">
      <c r="A3090" s="366">
        <v>2003842</v>
      </c>
      <c r="B3090" s="367" t="s">
        <v>21831</v>
      </c>
      <c r="C3090" s="366" t="s">
        <v>234</v>
      </c>
      <c r="D3090" s="368">
        <v>56.43</v>
      </c>
    </row>
    <row r="3091" spans="1:4" x14ac:dyDescent="0.25">
      <c r="A3091" s="366">
        <v>2003385</v>
      </c>
      <c r="B3091" s="367" t="s">
        <v>21832</v>
      </c>
      <c r="C3091" s="366" t="s">
        <v>245</v>
      </c>
      <c r="D3091" s="368">
        <v>52.1</v>
      </c>
    </row>
    <row r="3092" spans="1:4" ht="27" x14ac:dyDescent="0.25">
      <c r="A3092" s="366">
        <v>2003384</v>
      </c>
      <c r="B3092" s="483" t="s">
        <v>21833</v>
      </c>
      <c r="C3092" s="366" t="s">
        <v>245</v>
      </c>
      <c r="D3092" s="368">
        <v>36.97</v>
      </c>
    </row>
    <row r="3093" spans="1:4" x14ac:dyDescent="0.25">
      <c r="A3093" s="366">
        <v>2003387</v>
      </c>
      <c r="B3093" s="367" t="s">
        <v>21834</v>
      </c>
      <c r="C3093" s="366" t="s">
        <v>245</v>
      </c>
      <c r="D3093" s="368">
        <v>64.489999999999995</v>
      </c>
    </row>
    <row r="3094" spans="1:4" ht="27" x14ac:dyDescent="0.25">
      <c r="A3094" s="366">
        <v>2003386</v>
      </c>
      <c r="B3094" s="483" t="s">
        <v>21835</v>
      </c>
      <c r="C3094" s="366" t="s">
        <v>245</v>
      </c>
      <c r="D3094" s="368">
        <v>45.24</v>
      </c>
    </row>
    <row r="3095" spans="1:4" x14ac:dyDescent="0.25">
      <c r="A3095" s="366">
        <v>2003335</v>
      </c>
      <c r="B3095" s="367" t="s">
        <v>21836</v>
      </c>
      <c r="C3095" s="366" t="s">
        <v>245</v>
      </c>
      <c r="D3095" s="368">
        <v>1630.81</v>
      </c>
    </row>
    <row r="3096" spans="1:4" ht="27" x14ac:dyDescent="0.25">
      <c r="A3096" s="366">
        <v>2003334</v>
      </c>
      <c r="B3096" s="483" t="s">
        <v>21837</v>
      </c>
      <c r="C3096" s="366" t="s">
        <v>245</v>
      </c>
      <c r="D3096" s="368">
        <v>1354.32</v>
      </c>
    </row>
    <row r="3097" spans="1:4" x14ac:dyDescent="0.25">
      <c r="A3097" s="366">
        <v>2003336</v>
      </c>
      <c r="B3097" s="367" t="s">
        <v>21838</v>
      </c>
      <c r="C3097" s="366" t="s">
        <v>245</v>
      </c>
      <c r="D3097" s="368">
        <v>1397.97</v>
      </c>
    </row>
    <row r="3098" spans="1:4" ht="27" x14ac:dyDescent="0.25">
      <c r="A3098" s="366">
        <v>2003337</v>
      </c>
      <c r="B3098" s="483" t="s">
        <v>21839</v>
      </c>
      <c r="C3098" s="366" t="s">
        <v>245</v>
      </c>
      <c r="D3098" s="368">
        <v>1122.99</v>
      </c>
    </row>
    <row r="3099" spans="1:4" ht="27" x14ac:dyDescent="0.25">
      <c r="A3099" s="366">
        <v>2003819</v>
      </c>
      <c r="B3099" s="367" t="s">
        <v>21840</v>
      </c>
      <c r="C3099" s="366" t="s">
        <v>199</v>
      </c>
      <c r="D3099" s="368">
        <v>5.71</v>
      </c>
    </row>
    <row r="3100" spans="1:4" ht="27" x14ac:dyDescent="0.25">
      <c r="A3100" s="366">
        <v>2004504</v>
      </c>
      <c r="B3100" s="367" t="s">
        <v>21841</v>
      </c>
      <c r="C3100" s="366" t="s">
        <v>221</v>
      </c>
      <c r="D3100" s="368">
        <v>15.45</v>
      </c>
    </row>
    <row r="3101" spans="1:4" ht="40.5" x14ac:dyDescent="0.25">
      <c r="A3101" s="366">
        <v>2004519</v>
      </c>
      <c r="B3101" s="367" t="s">
        <v>21842</v>
      </c>
      <c r="C3101" s="366" t="s">
        <v>221</v>
      </c>
      <c r="D3101" s="368">
        <v>27.59</v>
      </c>
    </row>
    <row r="3102" spans="1:4" ht="40.5" x14ac:dyDescent="0.25">
      <c r="A3102" s="366">
        <v>2004520</v>
      </c>
      <c r="B3102" s="367" t="s">
        <v>21843</v>
      </c>
      <c r="C3102" s="366" t="s">
        <v>221</v>
      </c>
      <c r="D3102" s="368">
        <v>22.76</v>
      </c>
    </row>
    <row r="3103" spans="1:4" ht="40.5" x14ac:dyDescent="0.25">
      <c r="A3103" s="366">
        <v>2004521</v>
      </c>
      <c r="B3103" s="367" t="s">
        <v>21844</v>
      </c>
      <c r="C3103" s="366" t="s">
        <v>221</v>
      </c>
      <c r="D3103" s="368">
        <v>15.57</v>
      </c>
    </row>
    <row r="3104" spans="1:4" ht="40.5" x14ac:dyDescent="0.25">
      <c r="A3104" s="366">
        <v>2004522</v>
      </c>
      <c r="B3104" s="367" t="s">
        <v>21845</v>
      </c>
      <c r="C3104" s="366" t="s">
        <v>221</v>
      </c>
      <c r="D3104" s="368">
        <v>11.38</v>
      </c>
    </row>
    <row r="3105" spans="1:4" ht="40.5" x14ac:dyDescent="0.25">
      <c r="A3105" s="366">
        <v>2004518</v>
      </c>
      <c r="B3105" s="367" t="s">
        <v>21846</v>
      </c>
      <c r="C3105" s="366" t="s">
        <v>221</v>
      </c>
      <c r="D3105" s="368">
        <v>47.91</v>
      </c>
    </row>
    <row r="3106" spans="1:4" x14ac:dyDescent="0.25">
      <c r="A3106" s="366">
        <v>2003864</v>
      </c>
      <c r="B3106" s="367" t="s">
        <v>21847</v>
      </c>
      <c r="C3106" s="366" t="s">
        <v>577</v>
      </c>
      <c r="D3106" s="368">
        <v>22.24</v>
      </c>
    </row>
    <row r="3107" spans="1:4" x14ac:dyDescent="0.25">
      <c r="A3107" s="366">
        <v>2003863</v>
      </c>
      <c r="B3107" s="367" t="s">
        <v>21848</v>
      </c>
      <c r="C3107" s="366" t="s">
        <v>577</v>
      </c>
      <c r="D3107" s="368">
        <v>23.49</v>
      </c>
    </row>
    <row r="3108" spans="1:4" x14ac:dyDescent="0.25">
      <c r="A3108" s="366">
        <v>2004508</v>
      </c>
      <c r="B3108" s="367" t="s">
        <v>21849</v>
      </c>
      <c r="C3108" s="366" t="s">
        <v>199</v>
      </c>
      <c r="D3108" s="368">
        <v>13.69</v>
      </c>
    </row>
    <row r="3109" spans="1:4" ht="27" x14ac:dyDescent="0.25">
      <c r="A3109" s="366">
        <v>2003316</v>
      </c>
      <c r="B3109" s="367" t="s">
        <v>21850</v>
      </c>
      <c r="C3109" s="366" t="s">
        <v>245</v>
      </c>
      <c r="D3109" s="368">
        <v>120.23</v>
      </c>
    </row>
    <row r="3110" spans="1:4" ht="27" x14ac:dyDescent="0.25">
      <c r="A3110" s="366">
        <v>2003317</v>
      </c>
      <c r="B3110" s="483" t="s">
        <v>21851</v>
      </c>
      <c r="C3110" s="366" t="s">
        <v>245</v>
      </c>
      <c r="D3110" s="368">
        <v>115.23</v>
      </c>
    </row>
    <row r="3111" spans="1:4" x14ac:dyDescent="0.25">
      <c r="A3111" s="366">
        <v>2003767</v>
      </c>
      <c r="B3111" s="367" t="s">
        <v>21852</v>
      </c>
      <c r="C3111" s="366" t="s">
        <v>221</v>
      </c>
      <c r="D3111" s="368">
        <v>131.47</v>
      </c>
    </row>
    <row r="3112" spans="1:4" x14ac:dyDescent="0.25">
      <c r="A3112" s="366">
        <v>2003844</v>
      </c>
      <c r="B3112" s="367" t="s">
        <v>21853</v>
      </c>
      <c r="C3112" s="366" t="s">
        <v>221</v>
      </c>
      <c r="D3112" s="368">
        <v>129.01</v>
      </c>
    </row>
    <row r="3113" spans="1:4" x14ac:dyDescent="0.25">
      <c r="A3113" s="366">
        <v>2003576</v>
      </c>
      <c r="B3113" s="367" t="s">
        <v>21854</v>
      </c>
      <c r="C3113" s="366" t="s">
        <v>221</v>
      </c>
      <c r="D3113" s="368">
        <v>14.27</v>
      </c>
    </row>
    <row r="3114" spans="1:4" x14ac:dyDescent="0.25">
      <c r="A3114" s="366">
        <v>2003858</v>
      </c>
      <c r="B3114" s="367" t="s">
        <v>21855</v>
      </c>
      <c r="C3114" s="366" t="s">
        <v>221</v>
      </c>
      <c r="D3114" s="368">
        <v>11.81</v>
      </c>
    </row>
    <row r="3115" spans="1:4" ht="27" x14ac:dyDescent="0.25">
      <c r="A3115" s="366">
        <v>2003850</v>
      </c>
      <c r="B3115" s="367" t="s">
        <v>21856</v>
      </c>
      <c r="C3115" s="366" t="s">
        <v>221</v>
      </c>
      <c r="D3115" s="368">
        <v>116.9</v>
      </c>
    </row>
    <row r="3116" spans="1:4" ht="27" x14ac:dyDescent="0.25">
      <c r="A3116" s="366">
        <v>2003849</v>
      </c>
      <c r="B3116" s="367" t="s">
        <v>21857</v>
      </c>
      <c r="C3116" s="366" t="s">
        <v>221</v>
      </c>
      <c r="D3116" s="368">
        <v>69.62</v>
      </c>
    </row>
    <row r="3117" spans="1:4" x14ac:dyDescent="0.25">
      <c r="A3117" s="366">
        <v>2003868</v>
      </c>
      <c r="B3117" s="367" t="s">
        <v>21858</v>
      </c>
      <c r="C3117" s="366" t="s">
        <v>221</v>
      </c>
      <c r="D3117" s="368">
        <v>104.31</v>
      </c>
    </row>
    <row r="3118" spans="1:4" ht="27" x14ac:dyDescent="0.25">
      <c r="A3118" s="366">
        <v>2003369</v>
      </c>
      <c r="B3118" s="367" t="s">
        <v>21859</v>
      </c>
      <c r="C3118" s="366" t="s">
        <v>199</v>
      </c>
      <c r="D3118" s="368">
        <v>61.98</v>
      </c>
    </row>
    <row r="3119" spans="1:4" ht="27" x14ac:dyDescent="0.25">
      <c r="A3119" s="366">
        <v>2003368</v>
      </c>
      <c r="B3119" s="483" t="s">
        <v>21860</v>
      </c>
      <c r="C3119" s="366" t="s">
        <v>199</v>
      </c>
      <c r="D3119" s="368">
        <v>47.89</v>
      </c>
    </row>
    <row r="3120" spans="1:4" ht="27" x14ac:dyDescent="0.25">
      <c r="A3120" s="366">
        <v>2003939</v>
      </c>
      <c r="B3120" s="367" t="s">
        <v>21861</v>
      </c>
      <c r="C3120" s="366" t="s">
        <v>199</v>
      </c>
      <c r="D3120" s="368">
        <v>68.05</v>
      </c>
    </row>
    <row r="3121" spans="1:4" ht="27" x14ac:dyDescent="0.25">
      <c r="A3121" s="366">
        <v>2003940</v>
      </c>
      <c r="B3121" s="483" t="s">
        <v>21862</v>
      </c>
      <c r="C3121" s="366" t="s">
        <v>199</v>
      </c>
      <c r="D3121" s="368">
        <v>53.89</v>
      </c>
    </row>
    <row r="3122" spans="1:4" ht="27" x14ac:dyDescent="0.25">
      <c r="A3122" s="366">
        <v>2003371</v>
      </c>
      <c r="B3122" s="367" t="s">
        <v>21863</v>
      </c>
      <c r="C3122" s="366" t="s">
        <v>199</v>
      </c>
      <c r="D3122" s="368">
        <v>48.59</v>
      </c>
    </row>
    <row r="3123" spans="1:4" ht="27" x14ac:dyDescent="0.25">
      <c r="A3123" s="366">
        <v>2003370</v>
      </c>
      <c r="B3123" s="483" t="s">
        <v>21864</v>
      </c>
      <c r="C3123" s="366" t="s">
        <v>199</v>
      </c>
      <c r="D3123" s="368">
        <v>36.68</v>
      </c>
    </row>
    <row r="3124" spans="1:4" ht="27" x14ac:dyDescent="0.25">
      <c r="A3124" s="366">
        <v>2003941</v>
      </c>
      <c r="B3124" s="367" t="s">
        <v>21865</v>
      </c>
      <c r="C3124" s="366" t="s">
        <v>199</v>
      </c>
      <c r="D3124" s="368">
        <v>58.07</v>
      </c>
    </row>
    <row r="3125" spans="1:4" ht="27" x14ac:dyDescent="0.25">
      <c r="A3125" s="366">
        <v>2003942</v>
      </c>
      <c r="B3125" s="483" t="s">
        <v>21866</v>
      </c>
      <c r="C3125" s="366" t="s">
        <v>199</v>
      </c>
      <c r="D3125" s="368">
        <v>46.1</v>
      </c>
    </row>
    <row r="3126" spans="1:4" ht="27" x14ac:dyDescent="0.25">
      <c r="A3126" s="366">
        <v>2003373</v>
      </c>
      <c r="B3126" s="367" t="s">
        <v>21867</v>
      </c>
      <c r="C3126" s="366" t="s">
        <v>199</v>
      </c>
      <c r="D3126" s="368">
        <v>27.61</v>
      </c>
    </row>
    <row r="3127" spans="1:4" ht="27" x14ac:dyDescent="0.25">
      <c r="A3127" s="366">
        <v>2003372</v>
      </c>
      <c r="B3127" s="483" t="s">
        <v>21868</v>
      </c>
      <c r="C3127" s="366" t="s">
        <v>199</v>
      </c>
      <c r="D3127" s="368">
        <v>21.84</v>
      </c>
    </row>
    <row r="3128" spans="1:4" ht="27" x14ac:dyDescent="0.25">
      <c r="A3128" s="366">
        <v>2003943</v>
      </c>
      <c r="B3128" s="367" t="s">
        <v>21869</v>
      </c>
      <c r="C3128" s="366" t="s">
        <v>199</v>
      </c>
      <c r="D3128" s="368">
        <v>27.51</v>
      </c>
    </row>
    <row r="3129" spans="1:4" ht="27" x14ac:dyDescent="0.25">
      <c r="A3129" s="366">
        <v>2003944</v>
      </c>
      <c r="B3129" s="483" t="s">
        <v>21870</v>
      </c>
      <c r="C3129" s="366" t="s">
        <v>199</v>
      </c>
      <c r="D3129" s="368">
        <v>21.71</v>
      </c>
    </row>
    <row r="3130" spans="1:4" ht="27" x14ac:dyDescent="0.25">
      <c r="A3130" s="366">
        <v>2003375</v>
      </c>
      <c r="B3130" s="367" t="s">
        <v>21871</v>
      </c>
      <c r="C3130" s="366" t="s">
        <v>199</v>
      </c>
      <c r="D3130" s="368">
        <v>17.739999999999998</v>
      </c>
    </row>
    <row r="3131" spans="1:4" ht="27" x14ac:dyDescent="0.25">
      <c r="A3131" s="366">
        <v>2003374</v>
      </c>
      <c r="B3131" s="483" t="s">
        <v>21872</v>
      </c>
      <c r="C3131" s="366" t="s">
        <v>199</v>
      </c>
      <c r="D3131" s="368">
        <v>13.49</v>
      </c>
    </row>
    <row r="3132" spans="1:4" ht="27" x14ac:dyDescent="0.25">
      <c r="A3132" s="366">
        <v>2003945</v>
      </c>
      <c r="B3132" s="367" t="s">
        <v>21873</v>
      </c>
      <c r="C3132" s="366" t="s">
        <v>199</v>
      </c>
      <c r="D3132" s="368">
        <v>20.54</v>
      </c>
    </row>
    <row r="3133" spans="1:4" ht="27" x14ac:dyDescent="0.25">
      <c r="A3133" s="366">
        <v>2003946</v>
      </c>
      <c r="B3133" s="483" t="s">
        <v>21874</v>
      </c>
      <c r="C3133" s="366" t="s">
        <v>199</v>
      </c>
      <c r="D3133" s="368">
        <v>16.27</v>
      </c>
    </row>
    <row r="3134" spans="1:4" ht="27" x14ac:dyDescent="0.25">
      <c r="A3134" s="366">
        <v>2003377</v>
      </c>
      <c r="B3134" s="367" t="s">
        <v>21875</v>
      </c>
      <c r="C3134" s="366" t="s">
        <v>199</v>
      </c>
      <c r="D3134" s="368">
        <v>23.8</v>
      </c>
    </row>
    <row r="3135" spans="1:4" ht="27" x14ac:dyDescent="0.25">
      <c r="A3135" s="366">
        <v>2003376</v>
      </c>
      <c r="B3135" s="483" t="s">
        <v>21876</v>
      </c>
      <c r="C3135" s="366" t="s">
        <v>199</v>
      </c>
      <c r="D3135" s="368">
        <v>19.21</v>
      </c>
    </row>
    <row r="3136" spans="1:4" ht="27" x14ac:dyDescent="0.25">
      <c r="A3136" s="366">
        <v>2003947</v>
      </c>
      <c r="B3136" s="367" t="s">
        <v>21877</v>
      </c>
      <c r="C3136" s="366" t="s">
        <v>199</v>
      </c>
      <c r="D3136" s="368">
        <v>21.66</v>
      </c>
    </row>
    <row r="3137" spans="1:4" ht="27" x14ac:dyDescent="0.25">
      <c r="A3137" s="366">
        <v>2003948</v>
      </c>
      <c r="B3137" s="483" t="s">
        <v>21878</v>
      </c>
      <c r="C3137" s="366" t="s">
        <v>199</v>
      </c>
      <c r="D3137" s="368">
        <v>17.04</v>
      </c>
    </row>
    <row r="3138" spans="1:4" ht="27" x14ac:dyDescent="0.25">
      <c r="A3138" s="366">
        <v>2003379</v>
      </c>
      <c r="B3138" s="367" t="s">
        <v>21879</v>
      </c>
      <c r="C3138" s="366" t="s">
        <v>199</v>
      </c>
      <c r="D3138" s="368">
        <v>13.77</v>
      </c>
    </row>
    <row r="3139" spans="1:4" ht="27" x14ac:dyDescent="0.25">
      <c r="A3139" s="366">
        <v>2003378</v>
      </c>
      <c r="B3139" s="483" t="s">
        <v>21880</v>
      </c>
      <c r="C3139" s="366" t="s">
        <v>199</v>
      </c>
      <c r="D3139" s="368">
        <v>10.68</v>
      </c>
    </row>
    <row r="3140" spans="1:4" ht="27" x14ac:dyDescent="0.25">
      <c r="A3140" s="366">
        <v>2003949</v>
      </c>
      <c r="B3140" s="367" t="s">
        <v>21881</v>
      </c>
      <c r="C3140" s="366" t="s">
        <v>199</v>
      </c>
      <c r="D3140" s="368">
        <v>14.81</v>
      </c>
    </row>
    <row r="3141" spans="1:4" ht="27" x14ac:dyDescent="0.25">
      <c r="A3141" s="366">
        <v>2003950</v>
      </c>
      <c r="B3141" s="483" t="s">
        <v>21882</v>
      </c>
      <c r="C3141" s="366" t="s">
        <v>199</v>
      </c>
      <c r="D3141" s="368">
        <v>11.7</v>
      </c>
    </row>
    <row r="3142" spans="1:4" ht="27" x14ac:dyDescent="0.25">
      <c r="A3142" s="366">
        <v>2003381</v>
      </c>
      <c r="B3142" s="367" t="s">
        <v>21883</v>
      </c>
      <c r="C3142" s="366" t="s">
        <v>199</v>
      </c>
      <c r="D3142" s="368">
        <v>26.68</v>
      </c>
    </row>
    <row r="3143" spans="1:4" ht="27" x14ac:dyDescent="0.25">
      <c r="A3143" s="366">
        <v>2003380</v>
      </c>
      <c r="B3143" s="483" t="s">
        <v>21884</v>
      </c>
      <c r="C3143" s="366" t="s">
        <v>199</v>
      </c>
      <c r="D3143" s="368">
        <v>21.37</v>
      </c>
    </row>
    <row r="3144" spans="1:4" ht="27" x14ac:dyDescent="0.25">
      <c r="A3144" s="366">
        <v>2003951</v>
      </c>
      <c r="B3144" s="367" t="s">
        <v>21885</v>
      </c>
      <c r="C3144" s="366" t="s">
        <v>199</v>
      </c>
      <c r="D3144" s="368">
        <v>25.24</v>
      </c>
    </row>
    <row r="3145" spans="1:4" ht="27" x14ac:dyDescent="0.25">
      <c r="A3145" s="366">
        <v>2003952</v>
      </c>
      <c r="B3145" s="483" t="s">
        <v>21886</v>
      </c>
      <c r="C3145" s="366" t="s">
        <v>199</v>
      </c>
      <c r="D3145" s="368">
        <v>19.899999999999999</v>
      </c>
    </row>
    <row r="3146" spans="1:4" ht="27" x14ac:dyDescent="0.25">
      <c r="A3146" s="366">
        <v>2003383</v>
      </c>
      <c r="B3146" s="367" t="s">
        <v>21887</v>
      </c>
      <c r="C3146" s="366" t="s">
        <v>199</v>
      </c>
      <c r="D3146" s="368">
        <v>49.88</v>
      </c>
    </row>
    <row r="3147" spans="1:4" ht="27" x14ac:dyDescent="0.25">
      <c r="A3147" s="366">
        <v>2003382</v>
      </c>
      <c r="B3147" s="483" t="s">
        <v>21888</v>
      </c>
      <c r="C3147" s="366" t="s">
        <v>199</v>
      </c>
      <c r="D3147" s="368">
        <v>39.97</v>
      </c>
    </row>
    <row r="3148" spans="1:4" ht="27" x14ac:dyDescent="0.25">
      <c r="A3148" s="366">
        <v>2003953</v>
      </c>
      <c r="B3148" s="367" t="s">
        <v>21889</v>
      </c>
      <c r="C3148" s="366" t="s">
        <v>199</v>
      </c>
      <c r="D3148" s="368">
        <v>46.08</v>
      </c>
    </row>
    <row r="3149" spans="1:4" ht="27" x14ac:dyDescent="0.25">
      <c r="A3149" s="366">
        <v>2003954</v>
      </c>
      <c r="B3149" s="483" t="s">
        <v>21890</v>
      </c>
      <c r="C3149" s="366" t="s">
        <v>199</v>
      </c>
      <c r="D3149" s="368">
        <v>36.11</v>
      </c>
    </row>
    <row r="3150" spans="1:4" ht="27" x14ac:dyDescent="0.25">
      <c r="A3150" s="366">
        <v>2004514</v>
      </c>
      <c r="B3150" s="367" t="s">
        <v>21891</v>
      </c>
      <c r="C3150" s="366" t="s">
        <v>199</v>
      </c>
      <c r="D3150" s="368">
        <v>14.99</v>
      </c>
    </row>
    <row r="3151" spans="1:4" ht="27" x14ac:dyDescent="0.25">
      <c r="A3151" s="366">
        <v>2004515</v>
      </c>
      <c r="B3151" s="367" t="s">
        <v>21892</v>
      </c>
      <c r="C3151" s="366" t="s">
        <v>199</v>
      </c>
      <c r="D3151" s="368">
        <v>37.26</v>
      </c>
    </row>
    <row r="3152" spans="1:4" ht="27" x14ac:dyDescent="0.25">
      <c r="A3152" s="366">
        <v>2005759</v>
      </c>
      <c r="B3152" s="367" t="s">
        <v>21893</v>
      </c>
      <c r="C3152" s="366" t="s">
        <v>199</v>
      </c>
      <c r="D3152" s="368">
        <v>48.7</v>
      </c>
    </row>
    <row r="3153" spans="1:4" ht="27" x14ac:dyDescent="0.25">
      <c r="A3153" s="366">
        <v>2005764</v>
      </c>
      <c r="B3153" s="367" t="s">
        <v>21894</v>
      </c>
      <c r="C3153" s="366" t="s">
        <v>199</v>
      </c>
      <c r="D3153" s="368">
        <v>63.3</v>
      </c>
    </row>
    <row r="3154" spans="1:4" x14ac:dyDescent="0.25">
      <c r="A3154" s="366">
        <v>2003678</v>
      </c>
      <c r="B3154" s="367" t="s">
        <v>21895</v>
      </c>
      <c r="C3154" s="366" t="s">
        <v>245</v>
      </c>
      <c r="D3154" s="368">
        <v>2001.27</v>
      </c>
    </row>
    <row r="3155" spans="1:4" x14ac:dyDescent="0.25">
      <c r="A3155" s="366">
        <v>2003677</v>
      </c>
      <c r="B3155" s="483" t="s">
        <v>21896</v>
      </c>
      <c r="C3155" s="366" t="s">
        <v>245</v>
      </c>
      <c r="D3155" s="368">
        <v>1762.04</v>
      </c>
    </row>
    <row r="3156" spans="1:4" x14ac:dyDescent="0.25">
      <c r="A3156" s="366">
        <v>2003680</v>
      </c>
      <c r="B3156" s="367" t="s">
        <v>21897</v>
      </c>
      <c r="C3156" s="366" t="s">
        <v>245</v>
      </c>
      <c r="D3156" s="368">
        <v>1972.35</v>
      </c>
    </row>
    <row r="3157" spans="1:4" x14ac:dyDescent="0.25">
      <c r="A3157" s="366">
        <v>2003679</v>
      </c>
      <c r="B3157" s="483" t="s">
        <v>21898</v>
      </c>
      <c r="C3157" s="366" t="s">
        <v>245</v>
      </c>
      <c r="D3157" s="368">
        <v>1742.74</v>
      </c>
    </row>
    <row r="3158" spans="1:4" x14ac:dyDescent="0.25">
      <c r="A3158" s="366">
        <v>2003682</v>
      </c>
      <c r="B3158" s="367" t="s">
        <v>21899</v>
      </c>
      <c r="C3158" s="366" t="s">
        <v>245</v>
      </c>
      <c r="D3158" s="368">
        <v>2255.17</v>
      </c>
    </row>
    <row r="3159" spans="1:4" x14ac:dyDescent="0.25">
      <c r="A3159" s="366">
        <v>2003681</v>
      </c>
      <c r="B3159" s="483" t="s">
        <v>21900</v>
      </c>
      <c r="C3159" s="366" t="s">
        <v>245</v>
      </c>
      <c r="D3159" s="368">
        <v>1969.19</v>
      </c>
    </row>
    <row r="3160" spans="1:4" x14ac:dyDescent="0.25">
      <c r="A3160" s="366">
        <v>2003684</v>
      </c>
      <c r="B3160" s="367" t="s">
        <v>21901</v>
      </c>
      <c r="C3160" s="366" t="s">
        <v>245</v>
      </c>
      <c r="D3160" s="368">
        <v>2709.89</v>
      </c>
    </row>
    <row r="3161" spans="1:4" x14ac:dyDescent="0.25">
      <c r="A3161" s="366">
        <v>2003683</v>
      </c>
      <c r="B3161" s="483" t="s">
        <v>21902</v>
      </c>
      <c r="C3161" s="366" t="s">
        <v>245</v>
      </c>
      <c r="D3161" s="368">
        <v>2368.91</v>
      </c>
    </row>
    <row r="3162" spans="1:4" x14ac:dyDescent="0.25">
      <c r="A3162" s="366">
        <v>2003686</v>
      </c>
      <c r="B3162" s="367" t="s">
        <v>21903</v>
      </c>
      <c r="C3162" s="366" t="s">
        <v>245</v>
      </c>
      <c r="D3162" s="368">
        <v>3190.45</v>
      </c>
    </row>
    <row r="3163" spans="1:4" x14ac:dyDescent="0.25">
      <c r="A3163" s="366">
        <v>2003685</v>
      </c>
      <c r="B3163" s="483" t="s">
        <v>21904</v>
      </c>
      <c r="C3163" s="366" t="s">
        <v>245</v>
      </c>
      <c r="D3163" s="368">
        <v>2793.1</v>
      </c>
    </row>
    <row r="3164" spans="1:4" x14ac:dyDescent="0.25">
      <c r="A3164" s="366">
        <v>2003688</v>
      </c>
      <c r="B3164" s="367" t="s">
        <v>21905</v>
      </c>
      <c r="C3164" s="366" t="s">
        <v>245</v>
      </c>
      <c r="D3164" s="368">
        <v>3977.22</v>
      </c>
    </row>
    <row r="3165" spans="1:4" x14ac:dyDescent="0.25">
      <c r="A3165" s="366">
        <v>2003687</v>
      </c>
      <c r="B3165" s="483" t="s">
        <v>21906</v>
      </c>
      <c r="C3165" s="366" t="s">
        <v>245</v>
      </c>
      <c r="D3165" s="368">
        <v>3496</v>
      </c>
    </row>
    <row r="3166" spans="1:4" x14ac:dyDescent="0.25">
      <c r="A3166" s="366">
        <v>2003690</v>
      </c>
      <c r="B3166" s="367" t="s">
        <v>21907</v>
      </c>
      <c r="C3166" s="366" t="s">
        <v>245</v>
      </c>
      <c r="D3166" s="368">
        <v>2307.5100000000002</v>
      </c>
    </row>
    <row r="3167" spans="1:4" x14ac:dyDescent="0.25">
      <c r="A3167" s="366">
        <v>2003689</v>
      </c>
      <c r="B3167" s="483" t="s">
        <v>21908</v>
      </c>
      <c r="C3167" s="366" t="s">
        <v>245</v>
      </c>
      <c r="D3167" s="368">
        <v>2028.41</v>
      </c>
    </row>
    <row r="3168" spans="1:4" x14ac:dyDescent="0.25">
      <c r="A3168" s="366">
        <v>2003692</v>
      </c>
      <c r="B3168" s="367" t="s">
        <v>21909</v>
      </c>
      <c r="C3168" s="366" t="s">
        <v>245</v>
      </c>
      <c r="D3168" s="368">
        <v>2282.73</v>
      </c>
    </row>
    <row r="3169" spans="1:4" x14ac:dyDescent="0.25">
      <c r="A3169" s="366">
        <v>2003691</v>
      </c>
      <c r="B3169" s="483" t="s">
        <v>21910</v>
      </c>
      <c r="C3169" s="366" t="s">
        <v>245</v>
      </c>
      <c r="D3169" s="368">
        <v>2011.87</v>
      </c>
    </row>
    <row r="3170" spans="1:4" x14ac:dyDescent="0.25">
      <c r="A3170" s="366">
        <v>2003694</v>
      </c>
      <c r="B3170" s="367" t="s">
        <v>21911</v>
      </c>
      <c r="C3170" s="366" t="s">
        <v>245</v>
      </c>
      <c r="D3170" s="368">
        <v>2585.4</v>
      </c>
    </row>
    <row r="3171" spans="1:4" x14ac:dyDescent="0.25">
      <c r="A3171" s="366">
        <v>2003693</v>
      </c>
      <c r="B3171" s="483" t="s">
        <v>21912</v>
      </c>
      <c r="C3171" s="366" t="s">
        <v>245</v>
      </c>
      <c r="D3171" s="368">
        <v>2252.6799999999998</v>
      </c>
    </row>
    <row r="3172" spans="1:4" x14ac:dyDescent="0.25">
      <c r="A3172" s="366">
        <v>2003696</v>
      </c>
      <c r="B3172" s="367" t="s">
        <v>21913</v>
      </c>
      <c r="C3172" s="366" t="s">
        <v>245</v>
      </c>
      <c r="D3172" s="368">
        <v>2920.52</v>
      </c>
    </row>
    <row r="3173" spans="1:4" x14ac:dyDescent="0.25">
      <c r="A3173" s="366">
        <v>2003695</v>
      </c>
      <c r="B3173" s="483" t="s">
        <v>21914</v>
      </c>
      <c r="C3173" s="366" t="s">
        <v>245</v>
      </c>
      <c r="D3173" s="368">
        <v>2530.0500000000002</v>
      </c>
    </row>
    <row r="3174" spans="1:4" x14ac:dyDescent="0.25">
      <c r="A3174" s="366">
        <v>2003698</v>
      </c>
      <c r="B3174" s="367" t="s">
        <v>21915</v>
      </c>
      <c r="C3174" s="366" t="s">
        <v>245</v>
      </c>
      <c r="D3174" s="368">
        <v>3557.18</v>
      </c>
    </row>
    <row r="3175" spans="1:4" x14ac:dyDescent="0.25">
      <c r="A3175" s="366">
        <v>2003697</v>
      </c>
      <c r="B3175" s="483" t="s">
        <v>21916</v>
      </c>
      <c r="C3175" s="366" t="s">
        <v>245</v>
      </c>
      <c r="D3175" s="368">
        <v>3107.59</v>
      </c>
    </row>
    <row r="3176" spans="1:4" x14ac:dyDescent="0.25">
      <c r="A3176" s="366">
        <v>2003700</v>
      </c>
      <c r="B3176" s="367" t="s">
        <v>21917</v>
      </c>
      <c r="C3176" s="366" t="s">
        <v>245</v>
      </c>
      <c r="D3176" s="368">
        <v>4380.45</v>
      </c>
    </row>
    <row r="3177" spans="1:4" x14ac:dyDescent="0.25">
      <c r="A3177" s="366">
        <v>2003699</v>
      </c>
      <c r="B3177" s="483" t="s">
        <v>21918</v>
      </c>
      <c r="C3177" s="366" t="s">
        <v>245</v>
      </c>
      <c r="D3177" s="368">
        <v>3841.48</v>
      </c>
    </row>
    <row r="3178" spans="1:4" x14ac:dyDescent="0.25">
      <c r="A3178" s="366">
        <v>2003702</v>
      </c>
      <c r="B3178" s="367" t="s">
        <v>21919</v>
      </c>
      <c r="C3178" s="366" t="s">
        <v>245</v>
      </c>
      <c r="D3178" s="368">
        <v>2630.28</v>
      </c>
    </row>
    <row r="3179" spans="1:4" x14ac:dyDescent="0.25">
      <c r="A3179" s="366">
        <v>2003701</v>
      </c>
      <c r="B3179" s="483" t="s">
        <v>21920</v>
      </c>
      <c r="C3179" s="366" t="s">
        <v>245</v>
      </c>
      <c r="D3179" s="368">
        <v>2305.81</v>
      </c>
    </row>
    <row r="3180" spans="1:4" x14ac:dyDescent="0.25">
      <c r="A3180" s="366">
        <v>2003704</v>
      </c>
      <c r="B3180" s="367" t="s">
        <v>21921</v>
      </c>
      <c r="C3180" s="366" t="s">
        <v>245</v>
      </c>
      <c r="D3180" s="368">
        <v>2605.5</v>
      </c>
    </row>
    <row r="3181" spans="1:4" x14ac:dyDescent="0.25">
      <c r="A3181" s="366">
        <v>2003703</v>
      </c>
      <c r="B3181" s="483" t="s">
        <v>21922</v>
      </c>
      <c r="C3181" s="366" t="s">
        <v>245</v>
      </c>
      <c r="D3181" s="368">
        <v>2289.27</v>
      </c>
    </row>
    <row r="3182" spans="1:4" x14ac:dyDescent="0.25">
      <c r="A3182" s="366">
        <v>2003706</v>
      </c>
      <c r="B3182" s="367" t="s">
        <v>21923</v>
      </c>
      <c r="C3182" s="366" t="s">
        <v>245</v>
      </c>
      <c r="D3182" s="368">
        <v>2932.15</v>
      </c>
    </row>
    <row r="3183" spans="1:4" x14ac:dyDescent="0.25">
      <c r="A3183" s="366">
        <v>2003705</v>
      </c>
      <c r="B3183" s="483" t="s">
        <v>21924</v>
      </c>
      <c r="C3183" s="366" t="s">
        <v>245</v>
      </c>
      <c r="D3183" s="368">
        <v>2547.1799999999998</v>
      </c>
    </row>
    <row r="3184" spans="1:4" x14ac:dyDescent="0.25">
      <c r="A3184" s="366">
        <v>2003708</v>
      </c>
      <c r="B3184" s="367" t="s">
        <v>21925</v>
      </c>
      <c r="C3184" s="366" t="s">
        <v>245</v>
      </c>
      <c r="D3184" s="368">
        <v>3416.71</v>
      </c>
    </row>
    <row r="3185" spans="1:4" x14ac:dyDescent="0.25">
      <c r="A3185" s="366">
        <v>2003707</v>
      </c>
      <c r="B3185" s="483" t="s">
        <v>21926</v>
      </c>
      <c r="C3185" s="366" t="s">
        <v>245</v>
      </c>
      <c r="D3185" s="368">
        <v>2971.24</v>
      </c>
    </row>
    <row r="3186" spans="1:4" x14ac:dyDescent="0.25">
      <c r="A3186" s="366">
        <v>2003710</v>
      </c>
      <c r="B3186" s="367" t="s">
        <v>21927</v>
      </c>
      <c r="C3186" s="366" t="s">
        <v>245</v>
      </c>
      <c r="D3186" s="368">
        <v>3940.43</v>
      </c>
    </row>
    <row r="3187" spans="1:4" x14ac:dyDescent="0.25">
      <c r="A3187" s="366">
        <v>2003709</v>
      </c>
      <c r="B3187" s="483" t="s">
        <v>21928</v>
      </c>
      <c r="C3187" s="366" t="s">
        <v>245</v>
      </c>
      <c r="D3187" s="368">
        <v>3433.09</v>
      </c>
    </row>
    <row r="3188" spans="1:4" x14ac:dyDescent="0.25">
      <c r="A3188" s="366">
        <v>2003712</v>
      </c>
      <c r="B3188" s="367" t="s">
        <v>21929</v>
      </c>
      <c r="C3188" s="366" t="s">
        <v>245</v>
      </c>
      <c r="D3188" s="368">
        <v>4800.2</v>
      </c>
    </row>
    <row r="3189" spans="1:4" x14ac:dyDescent="0.25">
      <c r="A3189" s="366">
        <v>2003711</v>
      </c>
      <c r="B3189" s="483" t="s">
        <v>21930</v>
      </c>
      <c r="C3189" s="366" t="s">
        <v>245</v>
      </c>
      <c r="D3189" s="368">
        <v>4197.99</v>
      </c>
    </row>
    <row r="3190" spans="1:4" x14ac:dyDescent="0.25">
      <c r="A3190" s="366">
        <v>2004505</v>
      </c>
      <c r="B3190" s="367" t="s">
        <v>21931</v>
      </c>
      <c r="C3190" s="366" t="s">
        <v>221</v>
      </c>
      <c r="D3190" s="368">
        <v>16.600000000000001</v>
      </c>
    </row>
    <row r="3191" spans="1:4" ht="27" x14ac:dyDescent="0.25">
      <c r="A3191" s="366">
        <v>2003349</v>
      </c>
      <c r="B3191" s="367" t="s">
        <v>21932</v>
      </c>
      <c r="C3191" s="366" t="s">
        <v>199</v>
      </c>
      <c r="D3191" s="368">
        <v>54.96</v>
      </c>
    </row>
    <row r="3192" spans="1:4" ht="27" x14ac:dyDescent="0.25">
      <c r="A3192" s="366">
        <v>2003348</v>
      </c>
      <c r="B3192" s="483" t="s">
        <v>21933</v>
      </c>
      <c r="C3192" s="366" t="s">
        <v>199</v>
      </c>
      <c r="D3192" s="368">
        <v>40.47</v>
      </c>
    </row>
    <row r="3193" spans="1:4" ht="27" x14ac:dyDescent="0.25">
      <c r="A3193" s="366">
        <v>2003975</v>
      </c>
      <c r="B3193" s="367" t="s">
        <v>21934</v>
      </c>
      <c r="C3193" s="366" t="s">
        <v>199</v>
      </c>
      <c r="D3193" s="368">
        <v>64.489999999999995</v>
      </c>
    </row>
    <row r="3194" spans="1:4" ht="40.5" x14ac:dyDescent="0.25">
      <c r="A3194" s="366">
        <v>2003976</v>
      </c>
      <c r="B3194" s="483" t="s">
        <v>21935</v>
      </c>
      <c r="C3194" s="366" t="s">
        <v>199</v>
      </c>
      <c r="D3194" s="368">
        <v>49.92</v>
      </c>
    </row>
    <row r="3195" spans="1:4" ht="27" x14ac:dyDescent="0.25">
      <c r="A3195" s="366">
        <v>2003351</v>
      </c>
      <c r="B3195" s="367" t="s">
        <v>21936</v>
      </c>
      <c r="C3195" s="366" t="s">
        <v>199</v>
      </c>
      <c r="D3195" s="368">
        <v>73.489999999999995</v>
      </c>
    </row>
    <row r="3196" spans="1:4" ht="27" x14ac:dyDescent="0.25">
      <c r="A3196" s="366">
        <v>2003350</v>
      </c>
      <c r="B3196" s="483" t="s">
        <v>21937</v>
      </c>
      <c r="C3196" s="366" t="s">
        <v>199</v>
      </c>
      <c r="D3196" s="368">
        <v>54.08</v>
      </c>
    </row>
    <row r="3197" spans="1:4" ht="27" x14ac:dyDescent="0.25">
      <c r="A3197" s="366">
        <v>2003977</v>
      </c>
      <c r="B3197" s="367" t="s">
        <v>21938</v>
      </c>
      <c r="C3197" s="366" t="s">
        <v>199</v>
      </c>
      <c r="D3197" s="368">
        <v>86.39</v>
      </c>
    </row>
    <row r="3198" spans="1:4" ht="40.5" x14ac:dyDescent="0.25">
      <c r="A3198" s="366">
        <v>2003978</v>
      </c>
      <c r="B3198" s="483" t="s">
        <v>21939</v>
      </c>
      <c r="C3198" s="366" t="s">
        <v>199</v>
      </c>
      <c r="D3198" s="368">
        <v>66.88</v>
      </c>
    </row>
    <row r="3199" spans="1:4" ht="27" x14ac:dyDescent="0.25">
      <c r="A3199" s="366">
        <v>2003353</v>
      </c>
      <c r="B3199" s="367" t="s">
        <v>21940</v>
      </c>
      <c r="C3199" s="366" t="s">
        <v>199</v>
      </c>
      <c r="D3199" s="368">
        <v>56.36</v>
      </c>
    </row>
    <row r="3200" spans="1:4" ht="27" x14ac:dyDescent="0.25">
      <c r="A3200" s="366">
        <v>2003352</v>
      </c>
      <c r="B3200" s="483" t="s">
        <v>21941</v>
      </c>
      <c r="C3200" s="366" t="s">
        <v>199</v>
      </c>
      <c r="D3200" s="368">
        <v>41.46</v>
      </c>
    </row>
    <row r="3201" spans="1:4" ht="27" x14ac:dyDescent="0.25">
      <c r="A3201" s="366">
        <v>2003979</v>
      </c>
      <c r="B3201" s="367" t="s">
        <v>21942</v>
      </c>
      <c r="C3201" s="366" t="s">
        <v>199</v>
      </c>
      <c r="D3201" s="368">
        <v>66.260000000000005</v>
      </c>
    </row>
    <row r="3202" spans="1:4" ht="40.5" x14ac:dyDescent="0.25">
      <c r="A3202" s="366">
        <v>2003980</v>
      </c>
      <c r="B3202" s="483" t="s">
        <v>21943</v>
      </c>
      <c r="C3202" s="366" t="s">
        <v>199</v>
      </c>
      <c r="D3202" s="368">
        <v>51.3</v>
      </c>
    </row>
    <row r="3203" spans="1:4" ht="27" x14ac:dyDescent="0.25">
      <c r="A3203" s="366">
        <v>2003355</v>
      </c>
      <c r="B3203" s="367" t="s">
        <v>21944</v>
      </c>
      <c r="C3203" s="366" t="s">
        <v>199</v>
      </c>
      <c r="D3203" s="368">
        <v>76.34</v>
      </c>
    </row>
    <row r="3204" spans="1:4" ht="27" x14ac:dyDescent="0.25">
      <c r="A3204" s="366">
        <v>2003354</v>
      </c>
      <c r="B3204" s="483" t="s">
        <v>21945</v>
      </c>
      <c r="C3204" s="366" t="s">
        <v>199</v>
      </c>
      <c r="D3204" s="368">
        <v>56.14</v>
      </c>
    </row>
    <row r="3205" spans="1:4" ht="27" x14ac:dyDescent="0.25">
      <c r="A3205" s="366">
        <v>2003981</v>
      </c>
      <c r="B3205" s="367" t="s">
        <v>21946</v>
      </c>
      <c r="C3205" s="366" t="s">
        <v>199</v>
      </c>
      <c r="D3205" s="368">
        <v>89.88</v>
      </c>
    </row>
    <row r="3206" spans="1:4" ht="40.5" x14ac:dyDescent="0.25">
      <c r="A3206" s="366">
        <v>2003982</v>
      </c>
      <c r="B3206" s="483" t="s">
        <v>21947</v>
      </c>
      <c r="C3206" s="366" t="s">
        <v>199</v>
      </c>
      <c r="D3206" s="368">
        <v>69.58</v>
      </c>
    </row>
    <row r="3207" spans="1:4" ht="27" x14ac:dyDescent="0.25">
      <c r="A3207" s="366">
        <v>2003343</v>
      </c>
      <c r="B3207" s="367" t="s">
        <v>21948</v>
      </c>
      <c r="C3207" s="366" t="s">
        <v>199</v>
      </c>
      <c r="D3207" s="368">
        <v>55.91</v>
      </c>
    </row>
    <row r="3208" spans="1:4" ht="27" x14ac:dyDescent="0.25">
      <c r="A3208" s="366">
        <v>2003342</v>
      </c>
      <c r="B3208" s="483" t="s">
        <v>21949</v>
      </c>
      <c r="C3208" s="366" t="s">
        <v>199</v>
      </c>
      <c r="D3208" s="368">
        <v>43.75</v>
      </c>
    </row>
    <row r="3209" spans="1:4" ht="40.5" x14ac:dyDescent="0.25">
      <c r="A3209" s="366">
        <v>2003971</v>
      </c>
      <c r="B3209" s="367" t="s">
        <v>21950</v>
      </c>
      <c r="C3209" s="366" t="s">
        <v>199</v>
      </c>
      <c r="D3209" s="368">
        <v>63.98</v>
      </c>
    </row>
    <row r="3210" spans="1:4" ht="40.5" x14ac:dyDescent="0.25">
      <c r="A3210" s="366">
        <v>2003972</v>
      </c>
      <c r="B3210" s="483" t="s">
        <v>21951</v>
      </c>
      <c r="C3210" s="366" t="s">
        <v>199</v>
      </c>
      <c r="D3210" s="368">
        <v>51.75</v>
      </c>
    </row>
    <row r="3211" spans="1:4" ht="27" x14ac:dyDescent="0.25">
      <c r="A3211" s="366">
        <v>2003345</v>
      </c>
      <c r="B3211" s="367" t="s">
        <v>21952</v>
      </c>
      <c r="C3211" s="366" t="s">
        <v>199</v>
      </c>
      <c r="D3211" s="368">
        <v>40.229999999999997</v>
      </c>
    </row>
    <row r="3212" spans="1:4" ht="27" x14ac:dyDescent="0.25">
      <c r="A3212" s="366">
        <v>2003344</v>
      </c>
      <c r="B3212" s="483" t="s">
        <v>21953</v>
      </c>
      <c r="C3212" s="366" t="s">
        <v>199</v>
      </c>
      <c r="D3212" s="368">
        <v>31.73</v>
      </c>
    </row>
    <row r="3213" spans="1:4" ht="40.5" x14ac:dyDescent="0.25">
      <c r="A3213" s="366">
        <v>2003973</v>
      </c>
      <c r="B3213" s="367" t="s">
        <v>21954</v>
      </c>
      <c r="C3213" s="366" t="s">
        <v>199</v>
      </c>
      <c r="D3213" s="368">
        <v>45.79</v>
      </c>
    </row>
    <row r="3214" spans="1:4" ht="40.5" x14ac:dyDescent="0.25">
      <c r="A3214" s="366">
        <v>2003974</v>
      </c>
      <c r="B3214" s="483" t="s">
        <v>21955</v>
      </c>
      <c r="C3214" s="366" t="s">
        <v>199</v>
      </c>
      <c r="D3214" s="368">
        <v>37.25</v>
      </c>
    </row>
    <row r="3215" spans="1:4" x14ac:dyDescent="0.25">
      <c r="A3215" s="366">
        <v>2003346</v>
      </c>
      <c r="B3215" s="367" t="s">
        <v>21956</v>
      </c>
      <c r="C3215" s="366" t="s">
        <v>199</v>
      </c>
      <c r="D3215" s="368">
        <v>18.8</v>
      </c>
    </row>
    <row r="3216" spans="1:4" x14ac:dyDescent="0.25">
      <c r="A3216" s="366">
        <v>2003347</v>
      </c>
      <c r="B3216" s="367" t="s">
        <v>21957</v>
      </c>
      <c r="C3216" s="366" t="s">
        <v>199</v>
      </c>
      <c r="D3216" s="368">
        <v>13.93</v>
      </c>
    </row>
    <row r="3217" spans="1:4" ht="27" x14ac:dyDescent="0.25">
      <c r="A3217" s="366">
        <v>2003932</v>
      </c>
      <c r="B3217" s="367" t="s">
        <v>21958</v>
      </c>
      <c r="C3217" s="366" t="s">
        <v>199</v>
      </c>
      <c r="D3217" s="368">
        <v>8.85</v>
      </c>
    </row>
    <row r="3218" spans="1:4" ht="27" x14ac:dyDescent="0.25">
      <c r="A3218" s="366">
        <v>2003933</v>
      </c>
      <c r="B3218" s="367" t="s">
        <v>21959</v>
      </c>
      <c r="C3218" s="366" t="s">
        <v>199</v>
      </c>
      <c r="D3218" s="368">
        <v>7.01</v>
      </c>
    </row>
    <row r="3219" spans="1:4" ht="27" x14ac:dyDescent="0.25">
      <c r="A3219" s="366">
        <v>2003319</v>
      </c>
      <c r="B3219" s="367" t="s">
        <v>21960</v>
      </c>
      <c r="C3219" s="366" t="s">
        <v>199</v>
      </c>
      <c r="D3219" s="368">
        <v>72.7</v>
      </c>
    </row>
    <row r="3220" spans="1:4" ht="27" x14ac:dyDescent="0.25">
      <c r="A3220" s="366">
        <v>2003318</v>
      </c>
      <c r="B3220" s="483" t="s">
        <v>21961</v>
      </c>
      <c r="C3220" s="366" t="s">
        <v>199</v>
      </c>
      <c r="D3220" s="368">
        <v>56.1</v>
      </c>
    </row>
    <row r="3221" spans="1:4" ht="40.5" x14ac:dyDescent="0.25">
      <c r="A3221" s="366">
        <v>2003955</v>
      </c>
      <c r="B3221" s="367" t="s">
        <v>21962</v>
      </c>
      <c r="C3221" s="366" t="s">
        <v>199</v>
      </c>
      <c r="D3221" s="368">
        <v>83.91</v>
      </c>
    </row>
    <row r="3222" spans="1:4" ht="40.5" x14ac:dyDescent="0.25">
      <c r="A3222" s="366">
        <v>2003956</v>
      </c>
      <c r="B3222" s="483" t="s">
        <v>21963</v>
      </c>
      <c r="C3222" s="366" t="s">
        <v>199</v>
      </c>
      <c r="D3222" s="368">
        <v>67.23</v>
      </c>
    </row>
    <row r="3223" spans="1:4" ht="27" x14ac:dyDescent="0.25">
      <c r="A3223" s="366">
        <v>2003321</v>
      </c>
      <c r="B3223" s="367" t="s">
        <v>21964</v>
      </c>
      <c r="C3223" s="366" t="s">
        <v>199</v>
      </c>
      <c r="D3223" s="368">
        <v>61.9</v>
      </c>
    </row>
    <row r="3224" spans="1:4" ht="27" x14ac:dyDescent="0.25">
      <c r="A3224" s="366">
        <v>2003320</v>
      </c>
      <c r="B3224" s="483" t="s">
        <v>21965</v>
      </c>
      <c r="C3224" s="366" t="s">
        <v>199</v>
      </c>
      <c r="D3224" s="368">
        <v>48.01</v>
      </c>
    </row>
    <row r="3225" spans="1:4" ht="40.5" x14ac:dyDescent="0.25">
      <c r="A3225" s="366">
        <v>2003957</v>
      </c>
      <c r="B3225" s="367" t="s">
        <v>21966</v>
      </c>
      <c r="C3225" s="366" t="s">
        <v>199</v>
      </c>
      <c r="D3225" s="368">
        <v>71.25</v>
      </c>
    </row>
    <row r="3226" spans="1:4" ht="40.5" x14ac:dyDescent="0.25">
      <c r="A3226" s="366">
        <v>2003958</v>
      </c>
      <c r="B3226" s="483" t="s">
        <v>21967</v>
      </c>
      <c r="C3226" s="366" t="s">
        <v>199</v>
      </c>
      <c r="D3226" s="368">
        <v>57.3</v>
      </c>
    </row>
    <row r="3227" spans="1:4" ht="27" x14ac:dyDescent="0.25">
      <c r="A3227" s="366">
        <v>2003323</v>
      </c>
      <c r="B3227" s="367" t="s">
        <v>21968</v>
      </c>
      <c r="C3227" s="366" t="s">
        <v>199</v>
      </c>
      <c r="D3227" s="368">
        <v>53.19</v>
      </c>
    </row>
    <row r="3228" spans="1:4" ht="27" x14ac:dyDescent="0.25">
      <c r="A3228" s="366">
        <v>2003322</v>
      </c>
      <c r="B3228" s="483" t="s">
        <v>21969</v>
      </c>
      <c r="C3228" s="366" t="s">
        <v>199</v>
      </c>
      <c r="D3228" s="368">
        <v>41.24</v>
      </c>
    </row>
    <row r="3229" spans="1:4" ht="40.5" x14ac:dyDescent="0.25">
      <c r="A3229" s="366">
        <v>2003959</v>
      </c>
      <c r="B3229" s="367" t="s">
        <v>21970</v>
      </c>
      <c r="C3229" s="366" t="s">
        <v>199</v>
      </c>
      <c r="D3229" s="368">
        <v>61.21</v>
      </c>
    </row>
    <row r="3230" spans="1:4" ht="40.5" x14ac:dyDescent="0.25">
      <c r="A3230" s="366">
        <v>2003960</v>
      </c>
      <c r="B3230" s="483" t="s">
        <v>21971</v>
      </c>
      <c r="C3230" s="366" t="s">
        <v>199</v>
      </c>
      <c r="D3230" s="368">
        <v>49.2</v>
      </c>
    </row>
    <row r="3231" spans="1:4" ht="27" x14ac:dyDescent="0.25">
      <c r="A3231" s="366">
        <v>2003325</v>
      </c>
      <c r="B3231" s="367" t="s">
        <v>21972</v>
      </c>
      <c r="C3231" s="366" t="s">
        <v>199</v>
      </c>
      <c r="D3231" s="368">
        <v>45.27</v>
      </c>
    </row>
    <row r="3232" spans="1:4" ht="27" x14ac:dyDescent="0.25">
      <c r="A3232" s="366">
        <v>2003324</v>
      </c>
      <c r="B3232" s="483" t="s">
        <v>21973</v>
      </c>
      <c r="C3232" s="366" t="s">
        <v>199</v>
      </c>
      <c r="D3232" s="368">
        <v>35.4</v>
      </c>
    </row>
    <row r="3233" spans="1:4" ht="40.5" x14ac:dyDescent="0.25">
      <c r="A3233" s="366">
        <v>2003961</v>
      </c>
      <c r="B3233" s="367" t="s">
        <v>21974</v>
      </c>
      <c r="C3233" s="366" t="s">
        <v>199</v>
      </c>
      <c r="D3233" s="368">
        <v>51.88</v>
      </c>
    </row>
    <row r="3234" spans="1:4" ht="40.5" x14ac:dyDescent="0.25">
      <c r="A3234" s="366">
        <v>2003962</v>
      </c>
      <c r="B3234" s="483" t="s">
        <v>21975</v>
      </c>
      <c r="C3234" s="366" t="s">
        <v>199</v>
      </c>
      <c r="D3234" s="368">
        <v>41.96</v>
      </c>
    </row>
    <row r="3235" spans="1:4" ht="27" x14ac:dyDescent="0.25">
      <c r="A3235" s="366">
        <v>2003327</v>
      </c>
      <c r="B3235" s="367" t="s">
        <v>21976</v>
      </c>
      <c r="C3235" s="366" t="s">
        <v>199</v>
      </c>
      <c r="D3235" s="368">
        <v>95.46</v>
      </c>
    </row>
    <row r="3236" spans="1:4" ht="27" x14ac:dyDescent="0.25">
      <c r="A3236" s="366">
        <v>2003326</v>
      </c>
      <c r="B3236" s="483" t="s">
        <v>21977</v>
      </c>
      <c r="C3236" s="366" t="s">
        <v>199</v>
      </c>
      <c r="D3236" s="368">
        <v>80.38</v>
      </c>
    </row>
    <row r="3237" spans="1:4" ht="40.5" x14ac:dyDescent="0.25">
      <c r="A3237" s="366">
        <v>2003963</v>
      </c>
      <c r="B3237" s="367" t="s">
        <v>21978</v>
      </c>
      <c r="C3237" s="366" t="s">
        <v>199</v>
      </c>
      <c r="D3237" s="368">
        <v>76.930000000000007</v>
      </c>
    </row>
    <row r="3238" spans="1:4" ht="40.5" x14ac:dyDescent="0.25">
      <c r="A3238" s="366">
        <v>2003964</v>
      </c>
      <c r="B3238" s="483" t="s">
        <v>21979</v>
      </c>
      <c r="C3238" s="366" t="s">
        <v>199</v>
      </c>
      <c r="D3238" s="368">
        <v>61.77</v>
      </c>
    </row>
    <row r="3239" spans="1:4" ht="27" x14ac:dyDescent="0.25">
      <c r="A3239" s="366">
        <v>2003329</v>
      </c>
      <c r="B3239" s="367" t="s">
        <v>21980</v>
      </c>
      <c r="C3239" s="366" t="s">
        <v>199</v>
      </c>
      <c r="D3239" s="368">
        <v>80.33</v>
      </c>
    </row>
    <row r="3240" spans="1:4" ht="27" x14ac:dyDescent="0.25">
      <c r="A3240" s="366">
        <v>2003328</v>
      </c>
      <c r="B3240" s="483" t="s">
        <v>21981</v>
      </c>
      <c r="C3240" s="366" t="s">
        <v>199</v>
      </c>
      <c r="D3240" s="368">
        <v>67.59</v>
      </c>
    </row>
    <row r="3241" spans="1:4" ht="40.5" x14ac:dyDescent="0.25">
      <c r="A3241" s="366">
        <v>2003965</v>
      </c>
      <c r="B3241" s="367" t="s">
        <v>21982</v>
      </c>
      <c r="C3241" s="366" t="s">
        <v>199</v>
      </c>
      <c r="D3241" s="368">
        <v>65.069999999999993</v>
      </c>
    </row>
    <row r="3242" spans="1:4" ht="40.5" x14ac:dyDescent="0.25">
      <c r="A3242" s="366">
        <v>2003966</v>
      </c>
      <c r="B3242" s="483" t="s">
        <v>21983</v>
      </c>
      <c r="C3242" s="366" t="s">
        <v>199</v>
      </c>
      <c r="D3242" s="368">
        <v>52.28</v>
      </c>
    </row>
    <row r="3243" spans="1:4" ht="27" x14ac:dyDescent="0.25">
      <c r="A3243" s="366">
        <v>2003331</v>
      </c>
      <c r="B3243" s="367" t="s">
        <v>21984</v>
      </c>
      <c r="C3243" s="366" t="s">
        <v>199</v>
      </c>
      <c r="D3243" s="368">
        <v>69.12</v>
      </c>
    </row>
    <row r="3244" spans="1:4" ht="27" x14ac:dyDescent="0.25">
      <c r="A3244" s="366">
        <v>2003330</v>
      </c>
      <c r="B3244" s="483" t="s">
        <v>21985</v>
      </c>
      <c r="C3244" s="366" t="s">
        <v>199</v>
      </c>
      <c r="D3244" s="368">
        <v>58.27</v>
      </c>
    </row>
    <row r="3245" spans="1:4" ht="40.5" x14ac:dyDescent="0.25">
      <c r="A3245" s="366">
        <v>2003967</v>
      </c>
      <c r="B3245" s="367" t="s">
        <v>21986</v>
      </c>
      <c r="C3245" s="366" t="s">
        <v>199</v>
      </c>
      <c r="D3245" s="368">
        <v>56.52</v>
      </c>
    </row>
    <row r="3246" spans="1:4" ht="40.5" x14ac:dyDescent="0.25">
      <c r="A3246" s="366">
        <v>2003968</v>
      </c>
      <c r="B3246" s="483" t="s">
        <v>21987</v>
      </c>
      <c r="C3246" s="366" t="s">
        <v>199</v>
      </c>
      <c r="D3246" s="368">
        <v>45.62</v>
      </c>
    </row>
    <row r="3247" spans="1:4" ht="27" x14ac:dyDescent="0.25">
      <c r="A3247" s="366">
        <v>2003333</v>
      </c>
      <c r="B3247" s="367" t="s">
        <v>21988</v>
      </c>
      <c r="C3247" s="366" t="s">
        <v>199</v>
      </c>
      <c r="D3247" s="368">
        <v>58.22</v>
      </c>
    </row>
    <row r="3248" spans="1:4" ht="27" x14ac:dyDescent="0.25">
      <c r="A3248" s="366">
        <v>2003332</v>
      </c>
      <c r="B3248" s="483" t="s">
        <v>21989</v>
      </c>
      <c r="C3248" s="366" t="s">
        <v>199</v>
      </c>
      <c r="D3248" s="368">
        <v>49.09</v>
      </c>
    </row>
    <row r="3249" spans="1:4" ht="40.5" x14ac:dyDescent="0.25">
      <c r="A3249" s="366">
        <v>2003969</v>
      </c>
      <c r="B3249" s="367" t="s">
        <v>21990</v>
      </c>
      <c r="C3249" s="366" t="s">
        <v>199</v>
      </c>
      <c r="D3249" s="368">
        <v>47.77</v>
      </c>
    </row>
    <row r="3250" spans="1:4" ht="40.5" x14ac:dyDescent="0.25">
      <c r="A3250" s="366">
        <v>2003970</v>
      </c>
      <c r="B3250" s="483" t="s">
        <v>21991</v>
      </c>
      <c r="C3250" s="366" t="s">
        <v>199</v>
      </c>
      <c r="D3250" s="368">
        <v>38.6</v>
      </c>
    </row>
    <row r="3251" spans="1:4" x14ac:dyDescent="0.25">
      <c r="A3251" s="366">
        <v>2003338</v>
      </c>
      <c r="B3251" s="367" t="s">
        <v>21992</v>
      </c>
      <c r="C3251" s="366" t="s">
        <v>199</v>
      </c>
      <c r="D3251" s="368">
        <v>21.4</v>
      </c>
    </row>
    <row r="3252" spans="1:4" x14ac:dyDescent="0.25">
      <c r="A3252" s="366">
        <v>2003339</v>
      </c>
      <c r="B3252" s="367" t="s">
        <v>21993</v>
      </c>
      <c r="C3252" s="366" t="s">
        <v>199</v>
      </c>
      <c r="D3252" s="368">
        <v>18.71</v>
      </c>
    </row>
    <row r="3253" spans="1:4" x14ac:dyDescent="0.25">
      <c r="A3253" s="366">
        <v>2003340</v>
      </c>
      <c r="B3253" s="367" t="s">
        <v>21994</v>
      </c>
      <c r="C3253" s="366" t="s">
        <v>199</v>
      </c>
      <c r="D3253" s="368">
        <v>16.13</v>
      </c>
    </row>
    <row r="3254" spans="1:4" x14ac:dyDescent="0.25">
      <c r="A3254" s="366">
        <v>2003341</v>
      </c>
      <c r="B3254" s="367" t="s">
        <v>21995</v>
      </c>
      <c r="C3254" s="366" t="s">
        <v>199</v>
      </c>
      <c r="D3254" s="368">
        <v>14.11</v>
      </c>
    </row>
    <row r="3255" spans="1:4" ht="27" x14ac:dyDescent="0.25">
      <c r="A3255" s="366">
        <v>2004513</v>
      </c>
      <c r="B3255" s="367" t="s">
        <v>21996</v>
      </c>
      <c r="C3255" s="366" t="s">
        <v>199</v>
      </c>
      <c r="D3255" s="368">
        <v>0.11</v>
      </c>
    </row>
    <row r="3256" spans="1:4" ht="27" x14ac:dyDescent="0.25">
      <c r="A3256" s="366">
        <v>2003357</v>
      </c>
      <c r="B3256" s="367" t="s">
        <v>21997</v>
      </c>
      <c r="C3256" s="366" t="s">
        <v>199</v>
      </c>
      <c r="D3256" s="368">
        <v>181.9</v>
      </c>
    </row>
    <row r="3257" spans="1:4" ht="27" x14ac:dyDescent="0.25">
      <c r="A3257" s="366">
        <v>2003356</v>
      </c>
      <c r="B3257" s="483" t="s">
        <v>21998</v>
      </c>
      <c r="C3257" s="366" t="s">
        <v>199</v>
      </c>
      <c r="D3257" s="368">
        <v>136.1</v>
      </c>
    </row>
    <row r="3258" spans="1:4" ht="27" x14ac:dyDescent="0.25">
      <c r="A3258" s="366">
        <v>2003359</v>
      </c>
      <c r="B3258" s="367" t="s">
        <v>21999</v>
      </c>
      <c r="C3258" s="366" t="s">
        <v>199</v>
      </c>
      <c r="D3258" s="368">
        <v>223.26</v>
      </c>
    </row>
    <row r="3259" spans="1:4" ht="27" x14ac:dyDescent="0.25">
      <c r="A3259" s="366">
        <v>2003358</v>
      </c>
      <c r="B3259" s="483" t="s">
        <v>22000</v>
      </c>
      <c r="C3259" s="366" t="s">
        <v>199</v>
      </c>
      <c r="D3259" s="368">
        <v>166.88</v>
      </c>
    </row>
    <row r="3260" spans="1:4" ht="27" x14ac:dyDescent="0.25">
      <c r="A3260" s="366">
        <v>2003361</v>
      </c>
      <c r="B3260" s="367" t="s">
        <v>22001</v>
      </c>
      <c r="C3260" s="366" t="s">
        <v>199</v>
      </c>
      <c r="D3260" s="368">
        <v>528.1</v>
      </c>
    </row>
    <row r="3261" spans="1:4" ht="27" x14ac:dyDescent="0.25">
      <c r="A3261" s="366">
        <v>2003360</v>
      </c>
      <c r="B3261" s="483" t="s">
        <v>22002</v>
      </c>
      <c r="C3261" s="366" t="s">
        <v>199</v>
      </c>
      <c r="D3261" s="368">
        <v>483.24</v>
      </c>
    </row>
    <row r="3262" spans="1:4" ht="27" x14ac:dyDescent="0.25">
      <c r="A3262" s="366">
        <v>2003363</v>
      </c>
      <c r="B3262" s="367" t="s">
        <v>22003</v>
      </c>
      <c r="C3262" s="366" t="s">
        <v>199</v>
      </c>
      <c r="D3262" s="368">
        <v>452.53</v>
      </c>
    </row>
    <row r="3263" spans="1:4" ht="27" x14ac:dyDescent="0.25">
      <c r="A3263" s="366">
        <v>2003362</v>
      </c>
      <c r="B3263" s="483" t="s">
        <v>22004</v>
      </c>
      <c r="C3263" s="366" t="s">
        <v>199</v>
      </c>
      <c r="D3263" s="368">
        <v>411.7</v>
      </c>
    </row>
    <row r="3264" spans="1:4" ht="27" x14ac:dyDescent="0.25">
      <c r="A3264" s="366">
        <v>2003365</v>
      </c>
      <c r="B3264" s="367" t="s">
        <v>22005</v>
      </c>
      <c r="C3264" s="366" t="s">
        <v>199</v>
      </c>
      <c r="D3264" s="368">
        <v>402.1</v>
      </c>
    </row>
    <row r="3265" spans="1:4" ht="27" x14ac:dyDescent="0.25">
      <c r="A3265" s="366">
        <v>2003364</v>
      </c>
      <c r="B3265" s="483" t="s">
        <v>22006</v>
      </c>
      <c r="C3265" s="366" t="s">
        <v>199</v>
      </c>
      <c r="D3265" s="368">
        <v>363.96</v>
      </c>
    </row>
    <row r="3266" spans="1:4" ht="27" x14ac:dyDescent="0.25">
      <c r="A3266" s="366">
        <v>2003367</v>
      </c>
      <c r="B3266" s="367" t="s">
        <v>22007</v>
      </c>
      <c r="C3266" s="366" t="s">
        <v>199</v>
      </c>
      <c r="D3266" s="368">
        <v>376.81</v>
      </c>
    </row>
    <row r="3267" spans="1:4" ht="27" x14ac:dyDescent="0.25">
      <c r="A3267" s="366">
        <v>2003366</v>
      </c>
      <c r="B3267" s="483" t="s">
        <v>22008</v>
      </c>
      <c r="C3267" s="366" t="s">
        <v>199</v>
      </c>
      <c r="D3267" s="368">
        <v>340.02</v>
      </c>
    </row>
    <row r="3268" spans="1:4" ht="27" x14ac:dyDescent="0.25">
      <c r="A3268" s="366">
        <v>2003869</v>
      </c>
      <c r="B3268" s="367" t="s">
        <v>22009</v>
      </c>
      <c r="C3268" s="366" t="s">
        <v>199</v>
      </c>
      <c r="D3268" s="368">
        <v>158.4</v>
      </c>
    </row>
    <row r="3269" spans="1:4" ht="27" x14ac:dyDescent="0.25">
      <c r="A3269" s="366">
        <v>2003822</v>
      </c>
      <c r="B3269" s="367" t="s">
        <v>22010</v>
      </c>
      <c r="C3269" s="366" t="s">
        <v>199</v>
      </c>
      <c r="D3269" s="368">
        <v>205.56</v>
      </c>
    </row>
    <row r="3270" spans="1:4" ht="27" x14ac:dyDescent="0.25">
      <c r="A3270" s="366">
        <v>2003826</v>
      </c>
      <c r="B3270" s="367" t="s">
        <v>22011</v>
      </c>
      <c r="C3270" s="366" t="s">
        <v>199</v>
      </c>
      <c r="D3270" s="368">
        <v>329.94</v>
      </c>
    </row>
    <row r="3271" spans="1:4" ht="27" x14ac:dyDescent="0.25">
      <c r="A3271" s="366">
        <v>2003830</v>
      </c>
      <c r="B3271" s="367" t="s">
        <v>22012</v>
      </c>
      <c r="C3271" s="366" t="s">
        <v>199</v>
      </c>
      <c r="D3271" s="368">
        <v>440.28</v>
      </c>
    </row>
    <row r="3272" spans="1:4" ht="27" x14ac:dyDescent="0.25">
      <c r="A3272" s="366">
        <v>2003834</v>
      </c>
      <c r="B3272" s="367" t="s">
        <v>22013</v>
      </c>
      <c r="C3272" s="366" t="s">
        <v>199</v>
      </c>
      <c r="D3272" s="368">
        <v>672.75</v>
      </c>
    </row>
    <row r="3273" spans="1:4" ht="27" x14ac:dyDescent="0.25">
      <c r="A3273" s="366">
        <v>2003838</v>
      </c>
      <c r="B3273" s="367" t="s">
        <v>22014</v>
      </c>
      <c r="C3273" s="366" t="s">
        <v>199</v>
      </c>
      <c r="D3273" s="368">
        <v>982.65</v>
      </c>
    </row>
    <row r="3274" spans="1:4" ht="27" x14ac:dyDescent="0.25">
      <c r="A3274" s="366">
        <v>2003768</v>
      </c>
      <c r="B3274" s="367" t="s">
        <v>22015</v>
      </c>
      <c r="C3274" s="366" t="s">
        <v>199</v>
      </c>
      <c r="D3274" s="368">
        <v>182.85</v>
      </c>
    </row>
    <row r="3275" spans="1:4" ht="27" x14ac:dyDescent="0.25">
      <c r="A3275" s="366">
        <v>2003873</v>
      </c>
      <c r="B3275" s="483" t="s">
        <v>22016</v>
      </c>
      <c r="C3275" s="366" t="s">
        <v>199</v>
      </c>
      <c r="D3275" s="368">
        <v>163.6</v>
      </c>
    </row>
    <row r="3276" spans="1:4" ht="27" x14ac:dyDescent="0.25">
      <c r="A3276" s="366">
        <v>2003772</v>
      </c>
      <c r="B3276" s="367" t="s">
        <v>22017</v>
      </c>
      <c r="C3276" s="366" t="s">
        <v>199</v>
      </c>
      <c r="D3276" s="368">
        <v>267.92</v>
      </c>
    </row>
    <row r="3277" spans="1:4" ht="27" x14ac:dyDescent="0.25">
      <c r="A3277" s="366">
        <v>2003877</v>
      </c>
      <c r="B3277" s="483" t="s">
        <v>22018</v>
      </c>
      <c r="C3277" s="366" t="s">
        <v>199</v>
      </c>
      <c r="D3277" s="368">
        <v>237.5</v>
      </c>
    </row>
    <row r="3278" spans="1:4" ht="27" x14ac:dyDescent="0.25">
      <c r="A3278" s="366">
        <v>2003776</v>
      </c>
      <c r="B3278" s="367" t="s">
        <v>22019</v>
      </c>
      <c r="C3278" s="366" t="s">
        <v>199</v>
      </c>
      <c r="D3278" s="368">
        <v>453.37</v>
      </c>
    </row>
    <row r="3279" spans="1:4" ht="27" x14ac:dyDescent="0.25">
      <c r="A3279" s="366">
        <v>2003881</v>
      </c>
      <c r="B3279" s="483" t="s">
        <v>22020</v>
      </c>
      <c r="C3279" s="366" t="s">
        <v>199</v>
      </c>
      <c r="D3279" s="368">
        <v>411.67</v>
      </c>
    </row>
    <row r="3280" spans="1:4" ht="27" x14ac:dyDescent="0.25">
      <c r="A3280" s="366">
        <v>2003780</v>
      </c>
      <c r="B3280" s="367" t="s">
        <v>22021</v>
      </c>
      <c r="C3280" s="366" t="s">
        <v>199</v>
      </c>
      <c r="D3280" s="368">
        <v>598.91</v>
      </c>
    </row>
    <row r="3281" spans="1:4" ht="27" x14ac:dyDescent="0.25">
      <c r="A3281" s="366">
        <v>2003885</v>
      </c>
      <c r="B3281" s="483" t="s">
        <v>22022</v>
      </c>
      <c r="C3281" s="366" t="s">
        <v>199</v>
      </c>
      <c r="D3281" s="368">
        <v>537.91999999999996</v>
      </c>
    </row>
    <row r="3282" spans="1:4" ht="27" x14ac:dyDescent="0.25">
      <c r="A3282" s="366">
        <v>2003784</v>
      </c>
      <c r="B3282" s="367" t="s">
        <v>22023</v>
      </c>
      <c r="C3282" s="366" t="s">
        <v>199</v>
      </c>
      <c r="D3282" s="368">
        <v>935.81</v>
      </c>
    </row>
    <row r="3283" spans="1:4" ht="27" x14ac:dyDescent="0.25">
      <c r="A3283" s="366">
        <v>2003889</v>
      </c>
      <c r="B3283" s="483" t="s">
        <v>22024</v>
      </c>
      <c r="C3283" s="366" t="s">
        <v>199</v>
      </c>
      <c r="D3283" s="368">
        <v>840.28</v>
      </c>
    </row>
    <row r="3284" spans="1:4" ht="27" x14ac:dyDescent="0.25">
      <c r="A3284" s="366">
        <v>2003870</v>
      </c>
      <c r="B3284" s="367" t="s">
        <v>22025</v>
      </c>
      <c r="C3284" s="366" t="s">
        <v>199</v>
      </c>
      <c r="D3284" s="368">
        <v>161.28</v>
      </c>
    </row>
    <row r="3285" spans="1:4" ht="27" x14ac:dyDescent="0.25">
      <c r="A3285" s="366">
        <v>2003823</v>
      </c>
      <c r="B3285" s="367" t="s">
        <v>22026</v>
      </c>
      <c r="C3285" s="366" t="s">
        <v>199</v>
      </c>
      <c r="D3285" s="368">
        <v>209.65</v>
      </c>
    </row>
    <row r="3286" spans="1:4" ht="27" x14ac:dyDescent="0.25">
      <c r="A3286" s="366">
        <v>2003827</v>
      </c>
      <c r="B3286" s="367" t="s">
        <v>22027</v>
      </c>
      <c r="C3286" s="366" t="s">
        <v>199</v>
      </c>
      <c r="D3286" s="368">
        <v>339.83</v>
      </c>
    </row>
    <row r="3287" spans="1:4" ht="27" x14ac:dyDescent="0.25">
      <c r="A3287" s="366">
        <v>2003831</v>
      </c>
      <c r="B3287" s="367" t="s">
        <v>22028</v>
      </c>
      <c r="C3287" s="366" t="s">
        <v>199</v>
      </c>
      <c r="D3287" s="368">
        <v>511.85</v>
      </c>
    </row>
    <row r="3288" spans="1:4" ht="27" x14ac:dyDescent="0.25">
      <c r="A3288" s="366">
        <v>2003835</v>
      </c>
      <c r="B3288" s="367" t="s">
        <v>22029</v>
      </c>
      <c r="C3288" s="366" t="s">
        <v>199</v>
      </c>
      <c r="D3288" s="368">
        <v>764.24</v>
      </c>
    </row>
    <row r="3289" spans="1:4" ht="27" x14ac:dyDescent="0.25">
      <c r="A3289" s="366">
        <v>2003839</v>
      </c>
      <c r="B3289" s="367" t="s">
        <v>22030</v>
      </c>
      <c r="C3289" s="366" t="s">
        <v>199</v>
      </c>
      <c r="D3289" s="368">
        <v>1029.8599999999999</v>
      </c>
    </row>
    <row r="3290" spans="1:4" ht="27" x14ac:dyDescent="0.25">
      <c r="A3290" s="366">
        <v>2003769</v>
      </c>
      <c r="B3290" s="367" t="s">
        <v>22031</v>
      </c>
      <c r="C3290" s="366" t="s">
        <v>199</v>
      </c>
      <c r="D3290" s="368">
        <v>199.29</v>
      </c>
    </row>
    <row r="3291" spans="1:4" ht="27" x14ac:dyDescent="0.25">
      <c r="A3291" s="366">
        <v>2003874</v>
      </c>
      <c r="B3291" s="483" t="s">
        <v>22032</v>
      </c>
      <c r="C3291" s="366" t="s">
        <v>199</v>
      </c>
      <c r="D3291" s="368">
        <v>180.05</v>
      </c>
    </row>
    <row r="3292" spans="1:4" ht="27" x14ac:dyDescent="0.25">
      <c r="A3292" s="366">
        <v>2003773</v>
      </c>
      <c r="B3292" s="367" t="s">
        <v>22033</v>
      </c>
      <c r="C3292" s="366" t="s">
        <v>199</v>
      </c>
      <c r="D3292" s="368">
        <v>333.67</v>
      </c>
    </row>
    <row r="3293" spans="1:4" ht="27" x14ac:dyDescent="0.25">
      <c r="A3293" s="366">
        <v>2003878</v>
      </c>
      <c r="B3293" s="483" t="s">
        <v>22034</v>
      </c>
      <c r="C3293" s="366" t="s">
        <v>199</v>
      </c>
      <c r="D3293" s="368">
        <v>303.31</v>
      </c>
    </row>
    <row r="3294" spans="1:4" ht="27" x14ac:dyDescent="0.25">
      <c r="A3294" s="366">
        <v>2003777</v>
      </c>
      <c r="B3294" s="367" t="s">
        <v>22035</v>
      </c>
      <c r="C3294" s="366" t="s">
        <v>199</v>
      </c>
      <c r="D3294" s="368">
        <v>519.11</v>
      </c>
    </row>
    <row r="3295" spans="1:4" ht="27" x14ac:dyDescent="0.25">
      <c r="A3295" s="366">
        <v>2003882</v>
      </c>
      <c r="B3295" s="483" t="s">
        <v>22036</v>
      </c>
      <c r="C3295" s="366" t="s">
        <v>199</v>
      </c>
      <c r="D3295" s="368">
        <v>477.49</v>
      </c>
    </row>
    <row r="3296" spans="1:4" ht="27" x14ac:dyDescent="0.25">
      <c r="A3296" s="366">
        <v>2003781</v>
      </c>
      <c r="B3296" s="367" t="s">
        <v>22037</v>
      </c>
      <c r="C3296" s="366" t="s">
        <v>199</v>
      </c>
      <c r="D3296" s="368">
        <v>746.85</v>
      </c>
    </row>
    <row r="3297" spans="1:4" ht="27" x14ac:dyDescent="0.25">
      <c r="A3297" s="366">
        <v>2003886</v>
      </c>
      <c r="B3297" s="483" t="s">
        <v>22038</v>
      </c>
      <c r="C3297" s="366" t="s">
        <v>199</v>
      </c>
      <c r="D3297" s="368">
        <v>686.01</v>
      </c>
    </row>
    <row r="3298" spans="1:4" ht="27" x14ac:dyDescent="0.25">
      <c r="A3298" s="366">
        <v>2003785</v>
      </c>
      <c r="B3298" s="367" t="s">
        <v>22039</v>
      </c>
      <c r="C3298" s="366" t="s">
        <v>199</v>
      </c>
      <c r="D3298" s="368">
        <v>1165.93</v>
      </c>
    </row>
    <row r="3299" spans="1:4" ht="27" x14ac:dyDescent="0.25">
      <c r="A3299" s="366">
        <v>2003890</v>
      </c>
      <c r="B3299" s="483" t="s">
        <v>22040</v>
      </c>
      <c r="C3299" s="366" t="s">
        <v>199</v>
      </c>
      <c r="D3299" s="368">
        <v>1070.6500000000001</v>
      </c>
    </row>
    <row r="3300" spans="1:4" ht="27" x14ac:dyDescent="0.25">
      <c r="A3300" s="366">
        <v>2003871</v>
      </c>
      <c r="B3300" s="367" t="s">
        <v>22041</v>
      </c>
      <c r="C3300" s="366" t="s">
        <v>199</v>
      </c>
      <c r="D3300" s="368">
        <v>193.59</v>
      </c>
    </row>
    <row r="3301" spans="1:4" ht="27" x14ac:dyDescent="0.25">
      <c r="A3301" s="366">
        <v>2003824</v>
      </c>
      <c r="B3301" s="367" t="s">
        <v>22042</v>
      </c>
      <c r="C3301" s="366" t="s">
        <v>199</v>
      </c>
      <c r="D3301" s="368">
        <v>274.86</v>
      </c>
    </row>
    <row r="3302" spans="1:4" ht="27" x14ac:dyDescent="0.25">
      <c r="A3302" s="366">
        <v>2003828</v>
      </c>
      <c r="B3302" s="367" t="s">
        <v>22043</v>
      </c>
      <c r="C3302" s="366" t="s">
        <v>199</v>
      </c>
      <c r="D3302" s="368">
        <v>472.58</v>
      </c>
    </row>
    <row r="3303" spans="1:4" ht="27" x14ac:dyDescent="0.25">
      <c r="A3303" s="366">
        <v>2003832</v>
      </c>
      <c r="B3303" s="367" t="s">
        <v>22044</v>
      </c>
      <c r="C3303" s="366" t="s">
        <v>199</v>
      </c>
      <c r="D3303" s="368">
        <v>620.89</v>
      </c>
    </row>
    <row r="3304" spans="1:4" ht="27" x14ac:dyDescent="0.25">
      <c r="A3304" s="366">
        <v>2003836</v>
      </c>
      <c r="B3304" s="367" t="s">
        <v>22045</v>
      </c>
      <c r="C3304" s="366" t="s">
        <v>199</v>
      </c>
      <c r="D3304" s="368">
        <v>932.64</v>
      </c>
    </row>
    <row r="3305" spans="1:4" ht="27" x14ac:dyDescent="0.25">
      <c r="A3305" s="366">
        <v>2003840</v>
      </c>
      <c r="B3305" s="367" t="s">
        <v>22046</v>
      </c>
      <c r="C3305" s="366" t="s">
        <v>199</v>
      </c>
      <c r="D3305" s="368">
        <v>1289.9000000000001</v>
      </c>
    </row>
    <row r="3306" spans="1:4" ht="27" x14ac:dyDescent="0.25">
      <c r="A3306" s="366">
        <v>2003770</v>
      </c>
      <c r="B3306" s="367" t="s">
        <v>22047</v>
      </c>
      <c r="C3306" s="366" t="s">
        <v>199</v>
      </c>
      <c r="D3306" s="368">
        <v>281.47000000000003</v>
      </c>
    </row>
    <row r="3307" spans="1:4" ht="27" x14ac:dyDescent="0.25">
      <c r="A3307" s="366">
        <v>2003875</v>
      </c>
      <c r="B3307" s="483" t="s">
        <v>22048</v>
      </c>
      <c r="C3307" s="366" t="s">
        <v>199</v>
      </c>
      <c r="D3307" s="368">
        <v>262.33</v>
      </c>
    </row>
    <row r="3308" spans="1:4" ht="27" x14ac:dyDescent="0.25">
      <c r="A3308" s="366">
        <v>2003774</v>
      </c>
      <c r="B3308" s="367" t="s">
        <v>22049</v>
      </c>
      <c r="C3308" s="366" t="s">
        <v>199</v>
      </c>
      <c r="D3308" s="368">
        <v>459.94</v>
      </c>
    </row>
    <row r="3309" spans="1:4" ht="27" x14ac:dyDescent="0.25">
      <c r="A3309" s="366">
        <v>2003879</v>
      </c>
      <c r="B3309" s="483" t="s">
        <v>22050</v>
      </c>
      <c r="C3309" s="366" t="s">
        <v>199</v>
      </c>
      <c r="D3309" s="368">
        <v>425.98</v>
      </c>
    </row>
    <row r="3310" spans="1:4" ht="27" x14ac:dyDescent="0.25">
      <c r="A3310" s="366">
        <v>2003778</v>
      </c>
      <c r="B3310" s="367" t="s">
        <v>22051</v>
      </c>
      <c r="C3310" s="366" t="s">
        <v>199</v>
      </c>
      <c r="D3310" s="368">
        <v>636.12</v>
      </c>
    </row>
    <row r="3311" spans="1:4" ht="27" x14ac:dyDescent="0.25">
      <c r="A3311" s="366">
        <v>2003883</v>
      </c>
      <c r="B3311" s="483" t="s">
        <v>22052</v>
      </c>
      <c r="C3311" s="366" t="s">
        <v>199</v>
      </c>
      <c r="D3311" s="368">
        <v>583</v>
      </c>
    </row>
    <row r="3312" spans="1:4" ht="27" x14ac:dyDescent="0.25">
      <c r="A3312" s="366">
        <v>2003782</v>
      </c>
      <c r="B3312" s="367" t="s">
        <v>22053</v>
      </c>
      <c r="C3312" s="366" t="s">
        <v>199</v>
      </c>
      <c r="D3312" s="368">
        <v>956.71</v>
      </c>
    </row>
    <row r="3313" spans="1:4" ht="27" x14ac:dyDescent="0.25">
      <c r="A3313" s="366">
        <v>2003887</v>
      </c>
      <c r="B3313" s="483" t="s">
        <v>22054</v>
      </c>
      <c r="C3313" s="366" t="s">
        <v>199</v>
      </c>
      <c r="D3313" s="368">
        <v>875.41</v>
      </c>
    </row>
    <row r="3314" spans="1:4" ht="27" x14ac:dyDescent="0.25">
      <c r="A3314" s="366">
        <v>2003786</v>
      </c>
      <c r="B3314" s="367" t="s">
        <v>22055</v>
      </c>
      <c r="C3314" s="366" t="s">
        <v>199</v>
      </c>
      <c r="D3314" s="368">
        <v>1506.58</v>
      </c>
    </row>
    <row r="3315" spans="1:4" ht="27" x14ac:dyDescent="0.25">
      <c r="A3315" s="366">
        <v>2003891</v>
      </c>
      <c r="B3315" s="483" t="s">
        <v>22056</v>
      </c>
      <c r="C3315" s="366" t="s">
        <v>199</v>
      </c>
      <c r="D3315" s="368">
        <v>1380.23</v>
      </c>
    </row>
    <row r="3316" spans="1:4" ht="27" x14ac:dyDescent="0.25">
      <c r="A3316" s="366">
        <v>2003872</v>
      </c>
      <c r="B3316" s="367" t="s">
        <v>22057</v>
      </c>
      <c r="C3316" s="366" t="s">
        <v>199</v>
      </c>
      <c r="D3316" s="368">
        <v>286.47000000000003</v>
      </c>
    </row>
    <row r="3317" spans="1:4" ht="27" x14ac:dyDescent="0.25">
      <c r="A3317" s="366">
        <v>2003825</v>
      </c>
      <c r="B3317" s="367" t="s">
        <v>22058</v>
      </c>
      <c r="C3317" s="366" t="s">
        <v>199</v>
      </c>
      <c r="D3317" s="368">
        <v>310.47000000000003</v>
      </c>
    </row>
    <row r="3318" spans="1:4" ht="27" x14ac:dyDescent="0.25">
      <c r="A3318" s="366">
        <v>2003829</v>
      </c>
      <c r="B3318" s="367" t="s">
        <v>22059</v>
      </c>
      <c r="C3318" s="366" t="s">
        <v>199</v>
      </c>
      <c r="D3318" s="368">
        <v>591.98</v>
      </c>
    </row>
    <row r="3319" spans="1:4" ht="27" x14ac:dyDescent="0.25">
      <c r="A3319" s="366">
        <v>2003833</v>
      </c>
      <c r="B3319" s="367" t="s">
        <v>22060</v>
      </c>
      <c r="C3319" s="366" t="s">
        <v>199</v>
      </c>
      <c r="D3319" s="368">
        <v>794.44</v>
      </c>
    </row>
    <row r="3320" spans="1:4" ht="27" x14ac:dyDescent="0.25">
      <c r="A3320" s="366">
        <v>2003837</v>
      </c>
      <c r="B3320" s="367" t="s">
        <v>22061</v>
      </c>
      <c r="C3320" s="366" t="s">
        <v>199</v>
      </c>
      <c r="D3320" s="368">
        <v>1176.45</v>
      </c>
    </row>
    <row r="3321" spans="1:4" ht="27" x14ac:dyDescent="0.25">
      <c r="A3321" s="366">
        <v>2003841</v>
      </c>
      <c r="B3321" s="367" t="s">
        <v>22062</v>
      </c>
      <c r="C3321" s="366" t="s">
        <v>199</v>
      </c>
      <c r="D3321" s="368">
        <v>1731.97</v>
      </c>
    </row>
    <row r="3322" spans="1:4" ht="27" x14ac:dyDescent="0.25">
      <c r="A3322" s="366">
        <v>2003771</v>
      </c>
      <c r="B3322" s="367" t="s">
        <v>22063</v>
      </c>
      <c r="C3322" s="366" t="s">
        <v>199</v>
      </c>
      <c r="D3322" s="368">
        <v>342.06</v>
      </c>
    </row>
    <row r="3323" spans="1:4" ht="27" x14ac:dyDescent="0.25">
      <c r="A3323" s="366">
        <v>2003876</v>
      </c>
      <c r="B3323" s="483" t="s">
        <v>22064</v>
      </c>
      <c r="C3323" s="366" t="s">
        <v>199</v>
      </c>
      <c r="D3323" s="368">
        <v>319.20999999999998</v>
      </c>
    </row>
    <row r="3324" spans="1:4" ht="27" x14ac:dyDescent="0.25">
      <c r="A3324" s="366">
        <v>2003775</v>
      </c>
      <c r="B3324" s="367" t="s">
        <v>22065</v>
      </c>
      <c r="C3324" s="366" t="s">
        <v>199</v>
      </c>
      <c r="D3324" s="368">
        <v>530.91999999999996</v>
      </c>
    </row>
    <row r="3325" spans="1:4" ht="27" x14ac:dyDescent="0.25">
      <c r="A3325" s="366">
        <v>2003880</v>
      </c>
      <c r="B3325" s="483" t="s">
        <v>22066</v>
      </c>
      <c r="C3325" s="366" t="s">
        <v>199</v>
      </c>
      <c r="D3325" s="368">
        <v>489.79</v>
      </c>
    </row>
    <row r="3326" spans="1:4" ht="27" x14ac:dyDescent="0.25">
      <c r="A3326" s="366">
        <v>2003779</v>
      </c>
      <c r="B3326" s="367" t="s">
        <v>22067</v>
      </c>
      <c r="C3326" s="366" t="s">
        <v>199</v>
      </c>
      <c r="D3326" s="368">
        <v>794.76</v>
      </c>
    </row>
    <row r="3327" spans="1:4" ht="27" x14ac:dyDescent="0.25">
      <c r="A3327" s="366">
        <v>2003884</v>
      </c>
      <c r="B3327" s="483" t="s">
        <v>22068</v>
      </c>
      <c r="C3327" s="366" t="s">
        <v>199</v>
      </c>
      <c r="D3327" s="368">
        <v>732.74</v>
      </c>
    </row>
    <row r="3328" spans="1:4" ht="27" x14ac:dyDescent="0.25">
      <c r="A3328" s="366">
        <v>2003783</v>
      </c>
      <c r="B3328" s="367" t="s">
        <v>22069</v>
      </c>
      <c r="C3328" s="366" t="s">
        <v>199</v>
      </c>
      <c r="D3328" s="368">
        <v>1138.04</v>
      </c>
    </row>
    <row r="3329" spans="1:4" ht="27" x14ac:dyDescent="0.25">
      <c r="A3329" s="366">
        <v>2003888</v>
      </c>
      <c r="B3329" s="483" t="s">
        <v>22070</v>
      </c>
      <c r="C3329" s="366" t="s">
        <v>199</v>
      </c>
      <c r="D3329" s="368">
        <v>1045.78</v>
      </c>
    </row>
    <row r="3330" spans="1:4" ht="27" x14ac:dyDescent="0.25">
      <c r="A3330" s="366">
        <v>2003787</v>
      </c>
      <c r="B3330" s="367" t="s">
        <v>22071</v>
      </c>
      <c r="C3330" s="366" t="s">
        <v>199</v>
      </c>
      <c r="D3330" s="368">
        <v>1799.88</v>
      </c>
    </row>
    <row r="3331" spans="1:4" ht="27" x14ac:dyDescent="0.25">
      <c r="A3331" s="366">
        <v>2003892</v>
      </c>
      <c r="B3331" s="483" t="s">
        <v>22072</v>
      </c>
      <c r="C3331" s="366" t="s">
        <v>199</v>
      </c>
      <c r="D3331" s="368">
        <v>1669.22</v>
      </c>
    </row>
    <row r="3332" spans="1:4" ht="27" x14ac:dyDescent="0.25">
      <c r="A3332" s="366">
        <v>2003851</v>
      </c>
      <c r="B3332" s="367" t="s">
        <v>22073</v>
      </c>
      <c r="C3332" s="366" t="s">
        <v>199</v>
      </c>
      <c r="D3332" s="368">
        <v>79.36</v>
      </c>
    </row>
    <row r="3333" spans="1:4" ht="27" x14ac:dyDescent="0.25">
      <c r="A3333" s="366">
        <v>2003935</v>
      </c>
      <c r="B3333" s="367" t="s">
        <v>22074</v>
      </c>
      <c r="C3333" s="366" t="s">
        <v>199</v>
      </c>
      <c r="D3333" s="368">
        <v>9.3000000000000007</v>
      </c>
    </row>
    <row r="3334" spans="1:4" ht="27" x14ac:dyDescent="0.25">
      <c r="A3334" s="366">
        <v>2003934</v>
      </c>
      <c r="B3334" s="367" t="s">
        <v>22075</v>
      </c>
      <c r="C3334" s="366" t="s">
        <v>199</v>
      </c>
      <c r="D3334" s="368">
        <v>14.71</v>
      </c>
    </row>
    <row r="3335" spans="1:4" ht="27" x14ac:dyDescent="0.25">
      <c r="A3335" s="366">
        <v>2003990</v>
      </c>
      <c r="B3335" s="367" t="s">
        <v>22076</v>
      </c>
      <c r="C3335" s="366" t="s">
        <v>199</v>
      </c>
      <c r="D3335" s="368">
        <v>1187.1600000000001</v>
      </c>
    </row>
    <row r="3336" spans="1:4" ht="27" x14ac:dyDescent="0.25">
      <c r="A3336" s="366">
        <v>2003991</v>
      </c>
      <c r="B3336" s="367" t="s">
        <v>22077</v>
      </c>
      <c r="C3336" s="366" t="s">
        <v>199</v>
      </c>
      <c r="D3336" s="368">
        <v>1230.5</v>
      </c>
    </row>
    <row r="3337" spans="1:4" ht="27" x14ac:dyDescent="0.25">
      <c r="A3337" s="366">
        <v>2003992</v>
      </c>
      <c r="B3337" s="367" t="s">
        <v>22078</v>
      </c>
      <c r="C3337" s="366" t="s">
        <v>199</v>
      </c>
      <c r="D3337" s="368">
        <v>1758.82</v>
      </c>
    </row>
    <row r="3338" spans="1:4" ht="27" x14ac:dyDescent="0.25">
      <c r="A3338" s="366">
        <v>2003993</v>
      </c>
      <c r="B3338" s="367" t="s">
        <v>22079</v>
      </c>
      <c r="C3338" s="366" t="s">
        <v>199</v>
      </c>
      <c r="D3338" s="368">
        <v>2341.41</v>
      </c>
    </row>
    <row r="3339" spans="1:4" ht="27" x14ac:dyDescent="0.25">
      <c r="A3339" s="366">
        <v>2003994</v>
      </c>
      <c r="B3339" s="367" t="s">
        <v>22080</v>
      </c>
      <c r="C3339" s="366" t="s">
        <v>199</v>
      </c>
      <c r="D3339" s="368">
        <v>7199.98</v>
      </c>
    </row>
    <row r="3340" spans="1:4" ht="27" x14ac:dyDescent="0.25">
      <c r="A3340" s="366">
        <v>2003995</v>
      </c>
      <c r="B3340" s="367" t="s">
        <v>22081</v>
      </c>
      <c r="C3340" s="366" t="s">
        <v>199</v>
      </c>
      <c r="D3340" s="368">
        <v>8712.5300000000007</v>
      </c>
    </row>
    <row r="3341" spans="1:4" ht="27" x14ac:dyDescent="0.25">
      <c r="A3341" s="366">
        <v>2003996</v>
      </c>
      <c r="B3341" s="367" t="s">
        <v>22082</v>
      </c>
      <c r="C3341" s="366" t="s">
        <v>199</v>
      </c>
      <c r="D3341" s="368">
        <v>14582.21</v>
      </c>
    </row>
    <row r="3342" spans="1:4" ht="27" x14ac:dyDescent="0.25">
      <c r="A3342" s="366">
        <v>2003997</v>
      </c>
      <c r="B3342" s="367" t="s">
        <v>22083</v>
      </c>
      <c r="C3342" s="366" t="s">
        <v>199</v>
      </c>
      <c r="D3342" s="368">
        <v>20518.689999999999</v>
      </c>
    </row>
    <row r="3343" spans="1:4" x14ac:dyDescent="0.25">
      <c r="A3343" s="366">
        <v>2003983</v>
      </c>
      <c r="B3343" s="367" t="s">
        <v>22084</v>
      </c>
      <c r="C3343" s="366" t="s">
        <v>199</v>
      </c>
      <c r="D3343" s="368">
        <v>212.71</v>
      </c>
    </row>
    <row r="3344" spans="1:4" x14ac:dyDescent="0.25">
      <c r="A3344" s="366">
        <v>2003984</v>
      </c>
      <c r="B3344" s="367" t="s">
        <v>22085</v>
      </c>
      <c r="C3344" s="366" t="s">
        <v>199</v>
      </c>
      <c r="D3344" s="368">
        <v>230.82</v>
      </c>
    </row>
    <row r="3345" spans="1:4" x14ac:dyDescent="0.25">
      <c r="A3345" s="366">
        <v>2003985</v>
      </c>
      <c r="B3345" s="367" t="s">
        <v>22086</v>
      </c>
      <c r="C3345" s="366" t="s">
        <v>199</v>
      </c>
      <c r="D3345" s="368">
        <v>347.99</v>
      </c>
    </row>
    <row r="3346" spans="1:4" x14ac:dyDescent="0.25">
      <c r="A3346" s="366">
        <v>2003986</v>
      </c>
      <c r="B3346" s="367" t="s">
        <v>22087</v>
      </c>
      <c r="C3346" s="366" t="s">
        <v>199</v>
      </c>
      <c r="D3346" s="368">
        <v>507.34</v>
      </c>
    </row>
    <row r="3347" spans="1:4" x14ac:dyDescent="0.25">
      <c r="A3347" s="366">
        <v>2003987</v>
      </c>
      <c r="B3347" s="367" t="s">
        <v>22088</v>
      </c>
      <c r="C3347" s="366" t="s">
        <v>199</v>
      </c>
      <c r="D3347" s="368">
        <v>672.61</v>
      </c>
    </row>
    <row r="3348" spans="1:4" x14ac:dyDescent="0.25">
      <c r="A3348" s="366">
        <v>2003988</v>
      </c>
      <c r="B3348" s="367" t="s">
        <v>22089</v>
      </c>
      <c r="C3348" s="366" t="s">
        <v>199</v>
      </c>
      <c r="D3348" s="368">
        <v>742.02</v>
      </c>
    </row>
    <row r="3349" spans="1:4" x14ac:dyDescent="0.25">
      <c r="A3349" s="366">
        <v>2003989</v>
      </c>
      <c r="B3349" s="367" t="s">
        <v>22090</v>
      </c>
      <c r="C3349" s="366" t="s">
        <v>199</v>
      </c>
      <c r="D3349" s="368">
        <v>884.76</v>
      </c>
    </row>
    <row r="3350" spans="1:4" ht="27" x14ac:dyDescent="0.25">
      <c r="A3350" s="366">
        <v>2003313</v>
      </c>
      <c r="B3350" s="367" t="s">
        <v>22091</v>
      </c>
      <c r="C3350" s="366" t="s">
        <v>199</v>
      </c>
      <c r="D3350" s="368">
        <v>104.98</v>
      </c>
    </row>
    <row r="3351" spans="1:4" ht="27" x14ac:dyDescent="0.25">
      <c r="A3351" s="366">
        <v>2003312</v>
      </c>
      <c r="B3351" s="483" t="s">
        <v>22092</v>
      </c>
      <c r="C3351" s="366" t="s">
        <v>199</v>
      </c>
      <c r="D3351" s="368">
        <v>84.7</v>
      </c>
    </row>
    <row r="3352" spans="1:4" ht="27" x14ac:dyDescent="0.25">
      <c r="A3352" s="366">
        <v>2003315</v>
      </c>
      <c r="B3352" s="367" t="s">
        <v>22093</v>
      </c>
      <c r="C3352" s="366" t="s">
        <v>199</v>
      </c>
      <c r="D3352" s="368">
        <v>83.43</v>
      </c>
    </row>
    <row r="3353" spans="1:4" ht="27" x14ac:dyDescent="0.25">
      <c r="A3353" s="366">
        <v>2003314</v>
      </c>
      <c r="B3353" s="483" t="s">
        <v>22094</v>
      </c>
      <c r="C3353" s="366" t="s">
        <v>199</v>
      </c>
      <c r="D3353" s="368">
        <v>67.55</v>
      </c>
    </row>
    <row r="3354" spans="1:4" ht="27" x14ac:dyDescent="0.25">
      <c r="A3354" s="366">
        <v>2003310</v>
      </c>
      <c r="B3354" s="367" t="s">
        <v>22095</v>
      </c>
      <c r="C3354" s="366" t="s">
        <v>199</v>
      </c>
      <c r="D3354" s="368">
        <v>42.37</v>
      </c>
    </row>
    <row r="3355" spans="1:4" ht="27" x14ac:dyDescent="0.25">
      <c r="A3355" s="366">
        <v>2003311</v>
      </c>
      <c r="B3355" s="367" t="s">
        <v>22096</v>
      </c>
      <c r="C3355" s="366" t="s">
        <v>199</v>
      </c>
      <c r="D3355" s="368">
        <v>35.29</v>
      </c>
    </row>
    <row r="3356" spans="1:4" ht="27" x14ac:dyDescent="0.25">
      <c r="A3356" s="366">
        <v>2003307</v>
      </c>
      <c r="B3356" s="367" t="s">
        <v>22097</v>
      </c>
      <c r="C3356" s="366" t="s">
        <v>199</v>
      </c>
      <c r="D3356" s="368">
        <v>106.27</v>
      </c>
    </row>
    <row r="3357" spans="1:4" ht="27" x14ac:dyDescent="0.25">
      <c r="A3357" s="366">
        <v>2003306</v>
      </c>
      <c r="B3357" s="483" t="s">
        <v>22098</v>
      </c>
      <c r="C3357" s="366" t="s">
        <v>199</v>
      </c>
      <c r="D3357" s="368">
        <v>85.99</v>
      </c>
    </row>
    <row r="3358" spans="1:4" ht="27" x14ac:dyDescent="0.25">
      <c r="A3358" s="366">
        <v>2003309</v>
      </c>
      <c r="B3358" s="367" t="s">
        <v>22099</v>
      </c>
      <c r="C3358" s="366" t="s">
        <v>199</v>
      </c>
      <c r="D3358" s="368">
        <v>84.29</v>
      </c>
    </row>
    <row r="3359" spans="1:4" ht="27" x14ac:dyDescent="0.25">
      <c r="A3359" s="366">
        <v>2003308</v>
      </c>
      <c r="B3359" s="483" t="s">
        <v>22100</v>
      </c>
      <c r="C3359" s="366" t="s">
        <v>199</v>
      </c>
      <c r="D3359" s="368">
        <v>68.41</v>
      </c>
    </row>
    <row r="3360" spans="1:4" ht="27" x14ac:dyDescent="0.25">
      <c r="A3360" s="366">
        <v>2003304</v>
      </c>
      <c r="B3360" s="367" t="s">
        <v>22101</v>
      </c>
      <c r="C3360" s="366" t="s">
        <v>199</v>
      </c>
      <c r="D3360" s="368">
        <v>44.1</v>
      </c>
    </row>
    <row r="3361" spans="1:4" ht="27" x14ac:dyDescent="0.25">
      <c r="A3361" s="366">
        <v>2003305</v>
      </c>
      <c r="B3361" s="367" t="s">
        <v>22102</v>
      </c>
      <c r="C3361" s="366" t="s">
        <v>199</v>
      </c>
      <c r="D3361" s="368">
        <v>35.29</v>
      </c>
    </row>
    <row r="3362" spans="1:4" ht="54" x14ac:dyDescent="0.25">
      <c r="A3362" s="366">
        <v>2105846</v>
      </c>
      <c r="B3362" s="367" t="s">
        <v>22103</v>
      </c>
      <c r="C3362" s="366" t="s">
        <v>182</v>
      </c>
      <c r="D3362" s="368">
        <v>544.66999999999996</v>
      </c>
    </row>
    <row r="3363" spans="1:4" ht="54" x14ac:dyDescent="0.25">
      <c r="A3363" s="366">
        <v>2105929</v>
      </c>
      <c r="B3363" s="367" t="s">
        <v>22104</v>
      </c>
      <c r="C3363" s="366" t="s">
        <v>182</v>
      </c>
      <c r="D3363" s="368">
        <v>623.20000000000005</v>
      </c>
    </row>
    <row r="3364" spans="1:4" ht="54" x14ac:dyDescent="0.25">
      <c r="A3364" s="366">
        <v>2105933</v>
      </c>
      <c r="B3364" s="367" t="s">
        <v>22105</v>
      </c>
      <c r="C3364" s="366" t="s">
        <v>182</v>
      </c>
      <c r="D3364" s="368">
        <v>701.73</v>
      </c>
    </row>
    <row r="3365" spans="1:4" ht="54" x14ac:dyDescent="0.25">
      <c r="A3365" s="366">
        <v>2106293</v>
      </c>
      <c r="B3365" s="367" t="s">
        <v>22106</v>
      </c>
      <c r="C3365" s="366" t="s">
        <v>182</v>
      </c>
      <c r="D3365" s="368">
        <v>222.56</v>
      </c>
    </row>
    <row r="3366" spans="1:4" ht="27" x14ac:dyDescent="0.25">
      <c r="A3366" s="366">
        <v>2108165</v>
      </c>
      <c r="B3366" s="367" t="s">
        <v>22107</v>
      </c>
      <c r="C3366" s="366" t="s">
        <v>221</v>
      </c>
      <c r="D3366" s="368">
        <v>35.619999999999997</v>
      </c>
    </row>
    <row r="3367" spans="1:4" ht="27" x14ac:dyDescent="0.25">
      <c r="A3367" s="366">
        <v>2108166</v>
      </c>
      <c r="B3367" s="367" t="s">
        <v>22108</v>
      </c>
      <c r="C3367" s="366" t="s">
        <v>221</v>
      </c>
      <c r="D3367" s="368">
        <v>24.27</v>
      </c>
    </row>
    <row r="3368" spans="1:4" ht="27" x14ac:dyDescent="0.25">
      <c r="A3368" s="366">
        <v>2108167</v>
      </c>
      <c r="B3368" s="367" t="s">
        <v>22109</v>
      </c>
      <c r="C3368" s="366" t="s">
        <v>221</v>
      </c>
      <c r="D3368" s="368">
        <v>21.25</v>
      </c>
    </row>
    <row r="3369" spans="1:4" ht="27" x14ac:dyDescent="0.25">
      <c r="A3369" s="366">
        <v>2108168</v>
      </c>
      <c r="B3369" s="367" t="s">
        <v>22110</v>
      </c>
      <c r="C3369" s="366" t="s">
        <v>221</v>
      </c>
      <c r="D3369" s="368">
        <v>20.190000000000001</v>
      </c>
    </row>
    <row r="3370" spans="1:4" ht="27" x14ac:dyDescent="0.25">
      <c r="A3370" s="366">
        <v>2108169</v>
      </c>
      <c r="B3370" s="367" t="s">
        <v>22111</v>
      </c>
      <c r="C3370" s="366" t="s">
        <v>221</v>
      </c>
      <c r="D3370" s="368">
        <v>51.64</v>
      </c>
    </row>
    <row r="3371" spans="1:4" ht="27" x14ac:dyDescent="0.25">
      <c r="A3371" s="366">
        <v>2108170</v>
      </c>
      <c r="B3371" s="367" t="s">
        <v>22112</v>
      </c>
      <c r="C3371" s="366" t="s">
        <v>221</v>
      </c>
      <c r="D3371" s="368">
        <v>36.299999999999997</v>
      </c>
    </row>
    <row r="3372" spans="1:4" ht="27" x14ac:dyDescent="0.25">
      <c r="A3372" s="366">
        <v>2108171</v>
      </c>
      <c r="B3372" s="367" t="s">
        <v>22113</v>
      </c>
      <c r="C3372" s="366" t="s">
        <v>221</v>
      </c>
      <c r="D3372" s="368">
        <v>32.74</v>
      </c>
    </row>
    <row r="3373" spans="1:4" ht="27" x14ac:dyDescent="0.25">
      <c r="A3373" s="366">
        <v>2108172</v>
      </c>
      <c r="B3373" s="367" t="s">
        <v>22114</v>
      </c>
      <c r="C3373" s="366" t="s">
        <v>221</v>
      </c>
      <c r="D3373" s="368">
        <v>32.549999999999997</v>
      </c>
    </row>
    <row r="3374" spans="1:4" ht="54" x14ac:dyDescent="0.25">
      <c r="A3374" s="366">
        <v>2106292</v>
      </c>
      <c r="B3374" s="367" t="s">
        <v>22115</v>
      </c>
      <c r="C3374" s="366" t="s">
        <v>182</v>
      </c>
      <c r="D3374" s="368">
        <v>135.84</v>
      </c>
    </row>
    <row r="3375" spans="1:4" ht="54" x14ac:dyDescent="0.25">
      <c r="A3375" s="366">
        <v>2106291</v>
      </c>
      <c r="B3375" s="367" t="s">
        <v>22116</v>
      </c>
      <c r="C3375" s="366" t="s">
        <v>182</v>
      </c>
      <c r="D3375" s="368">
        <v>199.17</v>
      </c>
    </row>
    <row r="3376" spans="1:4" ht="40.5" x14ac:dyDescent="0.25">
      <c r="A3376" s="366">
        <v>2106235</v>
      </c>
      <c r="B3376" s="367" t="s">
        <v>22117</v>
      </c>
      <c r="C3376" s="366" t="s">
        <v>221</v>
      </c>
      <c r="D3376" s="368">
        <v>3.04</v>
      </c>
    </row>
    <row r="3377" spans="1:4" ht="40.5" x14ac:dyDescent="0.25">
      <c r="A3377" s="366">
        <v>2106232</v>
      </c>
      <c r="B3377" s="367" t="s">
        <v>22118</v>
      </c>
      <c r="C3377" s="366" t="s">
        <v>245</v>
      </c>
      <c r="D3377" s="368">
        <v>13.38</v>
      </c>
    </row>
    <row r="3378" spans="1:4" ht="54" x14ac:dyDescent="0.25">
      <c r="A3378" s="366">
        <v>2106233</v>
      </c>
      <c r="B3378" s="367" t="s">
        <v>22119</v>
      </c>
      <c r="C3378" s="366" t="s">
        <v>245</v>
      </c>
      <c r="D3378" s="368">
        <v>10.5</v>
      </c>
    </row>
    <row r="3379" spans="1:4" ht="27" x14ac:dyDescent="0.25">
      <c r="A3379" s="366">
        <v>2105605</v>
      </c>
      <c r="B3379" s="367" t="s">
        <v>22120</v>
      </c>
      <c r="C3379" s="366" t="s">
        <v>221</v>
      </c>
      <c r="D3379" s="368">
        <v>57.19</v>
      </c>
    </row>
    <row r="3380" spans="1:4" ht="27" x14ac:dyDescent="0.25">
      <c r="A3380" s="366">
        <v>2106298</v>
      </c>
      <c r="B3380" s="367" t="s">
        <v>22121</v>
      </c>
      <c r="C3380" s="366" t="s">
        <v>199</v>
      </c>
      <c r="D3380" s="368">
        <v>36.159999999999997</v>
      </c>
    </row>
    <row r="3381" spans="1:4" ht="27" x14ac:dyDescent="0.25">
      <c r="A3381" s="366">
        <v>2106295</v>
      </c>
      <c r="B3381" s="367" t="s">
        <v>22122</v>
      </c>
      <c r="C3381" s="366" t="s">
        <v>199</v>
      </c>
      <c r="D3381" s="368">
        <v>18.22</v>
      </c>
    </row>
    <row r="3382" spans="1:4" x14ac:dyDescent="0.25">
      <c r="A3382" s="366">
        <v>2106294</v>
      </c>
      <c r="B3382" s="367" t="s">
        <v>22123</v>
      </c>
      <c r="C3382" s="366" t="s">
        <v>199</v>
      </c>
      <c r="D3382" s="368">
        <v>26.08</v>
      </c>
    </row>
    <row r="3383" spans="1:4" ht="27" x14ac:dyDescent="0.25">
      <c r="A3383" s="366">
        <v>2106297</v>
      </c>
      <c r="B3383" s="367" t="s">
        <v>22124</v>
      </c>
      <c r="C3383" s="366" t="s">
        <v>199</v>
      </c>
      <c r="D3383" s="368">
        <v>26.86</v>
      </c>
    </row>
    <row r="3384" spans="1:4" x14ac:dyDescent="0.25">
      <c r="A3384" s="366">
        <v>2106296</v>
      </c>
      <c r="B3384" s="367" t="s">
        <v>22125</v>
      </c>
      <c r="C3384" s="366" t="s">
        <v>199</v>
      </c>
      <c r="D3384" s="368">
        <v>43.71</v>
      </c>
    </row>
    <row r="3385" spans="1:4" x14ac:dyDescent="0.25">
      <c r="A3385" s="366">
        <v>2306731</v>
      </c>
      <c r="B3385" s="367" t="s">
        <v>22126</v>
      </c>
      <c r="C3385" s="366" t="s">
        <v>234</v>
      </c>
      <c r="D3385" s="368">
        <v>0.68</v>
      </c>
    </row>
    <row r="3386" spans="1:4" ht="40.5" x14ac:dyDescent="0.25">
      <c r="A3386" s="366">
        <v>2306728</v>
      </c>
      <c r="B3386" s="367" t="s">
        <v>22127</v>
      </c>
      <c r="C3386" s="366" t="s">
        <v>199</v>
      </c>
      <c r="D3386" s="368">
        <v>1684.83</v>
      </c>
    </row>
    <row r="3387" spans="1:4" ht="40.5" x14ac:dyDescent="0.25">
      <c r="A3387" s="366">
        <v>2306729</v>
      </c>
      <c r="B3387" s="367" t="s">
        <v>22128</v>
      </c>
      <c r="C3387" s="366" t="s">
        <v>199</v>
      </c>
      <c r="D3387" s="368">
        <v>2052.86</v>
      </c>
    </row>
    <row r="3388" spans="1:4" ht="27" x14ac:dyDescent="0.25">
      <c r="A3388" s="366">
        <v>2306727</v>
      </c>
      <c r="B3388" s="367" t="s">
        <v>22129</v>
      </c>
      <c r="C3388" s="366" t="s">
        <v>199</v>
      </c>
      <c r="D3388" s="368">
        <v>394.35</v>
      </c>
    </row>
    <row r="3389" spans="1:4" x14ac:dyDescent="0.25">
      <c r="A3389" s="366">
        <v>2306730</v>
      </c>
      <c r="B3389" s="367" t="s">
        <v>22130</v>
      </c>
      <c r="C3389" s="366" t="s">
        <v>221</v>
      </c>
      <c r="D3389" s="368">
        <v>133.27000000000001</v>
      </c>
    </row>
    <row r="3390" spans="1:4" ht="27" x14ac:dyDescent="0.25">
      <c r="A3390" s="366">
        <v>2306726</v>
      </c>
      <c r="B3390" s="367" t="s">
        <v>22131</v>
      </c>
      <c r="C3390" s="366" t="s">
        <v>199</v>
      </c>
      <c r="D3390" s="368">
        <v>257.67</v>
      </c>
    </row>
    <row r="3391" spans="1:4" ht="27" x14ac:dyDescent="0.25">
      <c r="A3391" s="366">
        <v>2306076</v>
      </c>
      <c r="B3391" s="367" t="s">
        <v>22132</v>
      </c>
      <c r="C3391" s="366" t="s">
        <v>234</v>
      </c>
      <c r="D3391" s="368">
        <v>14.32</v>
      </c>
    </row>
    <row r="3392" spans="1:4" x14ac:dyDescent="0.25">
      <c r="A3392" s="366">
        <v>2306247</v>
      </c>
      <c r="B3392" s="367" t="s">
        <v>22133</v>
      </c>
      <c r="C3392" s="366" t="s">
        <v>221</v>
      </c>
      <c r="D3392" s="368">
        <v>197.13</v>
      </c>
    </row>
    <row r="3393" spans="1:4" x14ac:dyDescent="0.25">
      <c r="A3393" s="366">
        <v>2306248</v>
      </c>
      <c r="B3393" s="367" t="s">
        <v>22134</v>
      </c>
      <c r="C3393" s="366" t="s">
        <v>221</v>
      </c>
      <c r="D3393" s="368">
        <v>476.69</v>
      </c>
    </row>
    <row r="3394" spans="1:4" ht="27" x14ac:dyDescent="0.25">
      <c r="A3394" s="366">
        <v>2306279</v>
      </c>
      <c r="B3394" s="367" t="s">
        <v>22135</v>
      </c>
      <c r="C3394" s="366" t="s">
        <v>221</v>
      </c>
      <c r="D3394" s="368">
        <v>89.3</v>
      </c>
    </row>
    <row r="3395" spans="1:4" ht="27" x14ac:dyDescent="0.25">
      <c r="A3395" s="366">
        <v>2306651</v>
      </c>
      <c r="B3395" s="367" t="s">
        <v>22136</v>
      </c>
      <c r="C3395" s="366" t="s">
        <v>199</v>
      </c>
      <c r="D3395" s="368">
        <v>9816.8700000000008</v>
      </c>
    </row>
    <row r="3396" spans="1:4" ht="27" x14ac:dyDescent="0.25">
      <c r="A3396" s="366">
        <v>2306678</v>
      </c>
      <c r="B3396" s="367" t="s">
        <v>22137</v>
      </c>
      <c r="C3396" s="366" t="s">
        <v>199</v>
      </c>
      <c r="D3396" s="368">
        <v>9592.76</v>
      </c>
    </row>
    <row r="3397" spans="1:4" ht="27" x14ac:dyDescent="0.25">
      <c r="A3397" s="366">
        <v>2306652</v>
      </c>
      <c r="B3397" s="367" t="s">
        <v>22138</v>
      </c>
      <c r="C3397" s="366" t="s">
        <v>199</v>
      </c>
      <c r="D3397" s="368">
        <v>9862.69</v>
      </c>
    </row>
    <row r="3398" spans="1:4" ht="27" x14ac:dyDescent="0.25">
      <c r="A3398" s="366">
        <v>2306679</v>
      </c>
      <c r="B3398" s="367" t="s">
        <v>22139</v>
      </c>
      <c r="C3398" s="366" t="s">
        <v>199</v>
      </c>
      <c r="D3398" s="368">
        <v>9630.2800000000007</v>
      </c>
    </row>
    <row r="3399" spans="1:4" ht="27" x14ac:dyDescent="0.25">
      <c r="A3399" s="366">
        <v>2306653</v>
      </c>
      <c r="B3399" s="367" t="s">
        <v>22140</v>
      </c>
      <c r="C3399" s="366" t="s">
        <v>199</v>
      </c>
      <c r="D3399" s="368">
        <v>9909.19</v>
      </c>
    </row>
    <row r="3400" spans="1:4" ht="27" x14ac:dyDescent="0.25">
      <c r="A3400" s="366">
        <v>2306680</v>
      </c>
      <c r="B3400" s="367" t="s">
        <v>22141</v>
      </c>
      <c r="C3400" s="366" t="s">
        <v>199</v>
      </c>
      <c r="D3400" s="368">
        <v>9667.85</v>
      </c>
    </row>
    <row r="3401" spans="1:4" ht="27" x14ac:dyDescent="0.25">
      <c r="A3401" s="366">
        <v>2306654</v>
      </c>
      <c r="B3401" s="367" t="s">
        <v>22142</v>
      </c>
      <c r="C3401" s="366" t="s">
        <v>199</v>
      </c>
      <c r="D3401" s="368">
        <v>9956.42</v>
      </c>
    </row>
    <row r="3402" spans="1:4" ht="27" x14ac:dyDescent="0.25">
      <c r="A3402" s="366">
        <v>2306681</v>
      </c>
      <c r="B3402" s="367" t="s">
        <v>22143</v>
      </c>
      <c r="C3402" s="366" t="s">
        <v>199</v>
      </c>
      <c r="D3402" s="368">
        <v>9705.42</v>
      </c>
    </row>
    <row r="3403" spans="1:4" ht="27" x14ac:dyDescent="0.25">
      <c r="A3403" s="366">
        <v>2306655</v>
      </c>
      <c r="B3403" s="367" t="s">
        <v>22144</v>
      </c>
      <c r="C3403" s="366" t="s">
        <v>199</v>
      </c>
      <c r="D3403" s="368">
        <v>10004.59</v>
      </c>
    </row>
    <row r="3404" spans="1:4" ht="27" x14ac:dyDescent="0.25">
      <c r="A3404" s="366">
        <v>2306682</v>
      </c>
      <c r="B3404" s="367" t="s">
        <v>22145</v>
      </c>
      <c r="C3404" s="366" t="s">
        <v>199</v>
      </c>
      <c r="D3404" s="368">
        <v>9743.1299999999992</v>
      </c>
    </row>
    <row r="3405" spans="1:4" ht="27" x14ac:dyDescent="0.25">
      <c r="A3405" s="366">
        <v>2306656</v>
      </c>
      <c r="B3405" s="367" t="s">
        <v>22146</v>
      </c>
      <c r="C3405" s="366" t="s">
        <v>199</v>
      </c>
      <c r="D3405" s="368">
        <v>13140.88</v>
      </c>
    </row>
    <row r="3406" spans="1:4" ht="27" x14ac:dyDescent="0.25">
      <c r="A3406" s="366">
        <v>2306683</v>
      </c>
      <c r="B3406" s="367" t="s">
        <v>22147</v>
      </c>
      <c r="C3406" s="366" t="s">
        <v>199</v>
      </c>
      <c r="D3406" s="368">
        <v>12908.47</v>
      </c>
    </row>
    <row r="3407" spans="1:4" ht="27" x14ac:dyDescent="0.25">
      <c r="A3407" s="366">
        <v>2306657</v>
      </c>
      <c r="B3407" s="367" t="s">
        <v>22148</v>
      </c>
      <c r="C3407" s="366" t="s">
        <v>199</v>
      </c>
      <c r="D3407" s="368">
        <v>13225.63</v>
      </c>
    </row>
    <row r="3408" spans="1:4" ht="27" x14ac:dyDescent="0.25">
      <c r="A3408" s="366">
        <v>2306684</v>
      </c>
      <c r="B3408" s="367" t="s">
        <v>22149</v>
      </c>
      <c r="C3408" s="366" t="s">
        <v>199</v>
      </c>
      <c r="D3408" s="368">
        <v>12984.28</v>
      </c>
    </row>
    <row r="3409" spans="1:4" ht="27" x14ac:dyDescent="0.25">
      <c r="A3409" s="366">
        <v>2306658</v>
      </c>
      <c r="B3409" s="367" t="s">
        <v>22150</v>
      </c>
      <c r="C3409" s="366" t="s">
        <v>199</v>
      </c>
      <c r="D3409" s="368">
        <v>13311.1</v>
      </c>
    </row>
    <row r="3410" spans="1:4" ht="27" x14ac:dyDescent="0.25">
      <c r="A3410" s="366">
        <v>2306685</v>
      </c>
      <c r="B3410" s="367" t="s">
        <v>22151</v>
      </c>
      <c r="C3410" s="366" t="s">
        <v>199</v>
      </c>
      <c r="D3410" s="368">
        <v>13060.1</v>
      </c>
    </row>
    <row r="3411" spans="1:4" ht="27" x14ac:dyDescent="0.25">
      <c r="A3411" s="366">
        <v>2306659</v>
      </c>
      <c r="B3411" s="367" t="s">
        <v>22152</v>
      </c>
      <c r="C3411" s="366" t="s">
        <v>199</v>
      </c>
      <c r="D3411" s="368">
        <v>13397.53</v>
      </c>
    </row>
    <row r="3412" spans="1:4" ht="27" x14ac:dyDescent="0.25">
      <c r="A3412" s="366">
        <v>2306686</v>
      </c>
      <c r="B3412" s="367" t="s">
        <v>22153</v>
      </c>
      <c r="C3412" s="366" t="s">
        <v>199</v>
      </c>
      <c r="D3412" s="368">
        <v>13136.07</v>
      </c>
    </row>
    <row r="3413" spans="1:4" ht="27" x14ac:dyDescent="0.25">
      <c r="A3413" s="366">
        <v>2306637</v>
      </c>
      <c r="B3413" s="367" t="s">
        <v>22154</v>
      </c>
      <c r="C3413" s="366" t="s">
        <v>199</v>
      </c>
      <c r="D3413" s="368">
        <v>3357.79</v>
      </c>
    </row>
    <row r="3414" spans="1:4" ht="27" x14ac:dyDescent="0.25">
      <c r="A3414" s="366">
        <v>2306664</v>
      </c>
      <c r="B3414" s="367" t="s">
        <v>22155</v>
      </c>
      <c r="C3414" s="366" t="s">
        <v>199</v>
      </c>
      <c r="D3414" s="368">
        <v>3161.7</v>
      </c>
    </row>
    <row r="3415" spans="1:4" ht="27" x14ac:dyDescent="0.25">
      <c r="A3415" s="366">
        <v>2306732</v>
      </c>
      <c r="B3415" s="367" t="s">
        <v>22156</v>
      </c>
      <c r="C3415" s="366" t="s">
        <v>199</v>
      </c>
      <c r="D3415" s="368">
        <v>1282.6600000000001</v>
      </c>
    </row>
    <row r="3416" spans="1:4" ht="27" x14ac:dyDescent="0.25">
      <c r="A3416" s="366">
        <v>2306733</v>
      </c>
      <c r="B3416" s="367" t="s">
        <v>22157</v>
      </c>
      <c r="C3416" s="366" t="s">
        <v>199</v>
      </c>
      <c r="D3416" s="368">
        <v>1117.53</v>
      </c>
    </row>
    <row r="3417" spans="1:4" ht="27" x14ac:dyDescent="0.25">
      <c r="A3417" s="366">
        <v>2306734</v>
      </c>
      <c r="B3417" s="367" t="s">
        <v>22158</v>
      </c>
      <c r="C3417" s="366" t="s">
        <v>199</v>
      </c>
      <c r="D3417" s="368">
        <v>1580.66</v>
      </c>
    </row>
    <row r="3418" spans="1:4" ht="27" x14ac:dyDescent="0.25">
      <c r="A3418" s="366">
        <v>2306735</v>
      </c>
      <c r="B3418" s="367" t="s">
        <v>22159</v>
      </c>
      <c r="C3418" s="366" t="s">
        <v>199</v>
      </c>
      <c r="D3418" s="368">
        <v>1411.06</v>
      </c>
    </row>
    <row r="3419" spans="1:4" ht="27" x14ac:dyDescent="0.25">
      <c r="A3419" s="366">
        <v>2306633</v>
      </c>
      <c r="B3419" s="367" t="s">
        <v>22160</v>
      </c>
      <c r="C3419" s="366" t="s">
        <v>199</v>
      </c>
      <c r="D3419" s="368">
        <v>1808.26</v>
      </c>
    </row>
    <row r="3420" spans="1:4" ht="27" x14ac:dyDescent="0.25">
      <c r="A3420" s="366">
        <v>2306660</v>
      </c>
      <c r="B3420" s="367" t="s">
        <v>22161</v>
      </c>
      <c r="C3420" s="366" t="s">
        <v>199</v>
      </c>
      <c r="D3420" s="368">
        <v>1633.96</v>
      </c>
    </row>
    <row r="3421" spans="1:4" ht="27" x14ac:dyDescent="0.25">
      <c r="A3421" s="366">
        <v>2306634</v>
      </c>
      <c r="B3421" s="367" t="s">
        <v>22162</v>
      </c>
      <c r="C3421" s="366" t="s">
        <v>199</v>
      </c>
      <c r="D3421" s="368">
        <v>2120.89</v>
      </c>
    </row>
    <row r="3422" spans="1:4" ht="27" x14ac:dyDescent="0.25">
      <c r="A3422" s="366">
        <v>2306661</v>
      </c>
      <c r="B3422" s="367" t="s">
        <v>22163</v>
      </c>
      <c r="C3422" s="366" t="s">
        <v>199</v>
      </c>
      <c r="D3422" s="368">
        <v>1941.61</v>
      </c>
    </row>
    <row r="3423" spans="1:4" ht="27" x14ac:dyDescent="0.25">
      <c r="A3423" s="366">
        <v>2306635</v>
      </c>
      <c r="B3423" s="367" t="s">
        <v>22164</v>
      </c>
      <c r="C3423" s="366" t="s">
        <v>199</v>
      </c>
      <c r="D3423" s="368">
        <v>2582.3000000000002</v>
      </c>
    </row>
    <row r="3424" spans="1:4" ht="27" x14ac:dyDescent="0.25">
      <c r="A3424" s="366">
        <v>2306662</v>
      </c>
      <c r="B3424" s="367" t="s">
        <v>22165</v>
      </c>
      <c r="C3424" s="366" t="s">
        <v>199</v>
      </c>
      <c r="D3424" s="368">
        <v>2397.7399999999998</v>
      </c>
    </row>
    <row r="3425" spans="1:4" ht="27" x14ac:dyDescent="0.25">
      <c r="A3425" s="366">
        <v>2306636</v>
      </c>
      <c r="B3425" s="367" t="s">
        <v>22166</v>
      </c>
      <c r="C3425" s="366" t="s">
        <v>199</v>
      </c>
      <c r="D3425" s="368">
        <v>2598.9</v>
      </c>
    </row>
    <row r="3426" spans="1:4" ht="27" x14ac:dyDescent="0.25">
      <c r="A3426" s="366">
        <v>2306663</v>
      </c>
      <c r="B3426" s="367" t="s">
        <v>22167</v>
      </c>
      <c r="C3426" s="366" t="s">
        <v>199</v>
      </c>
      <c r="D3426" s="368">
        <v>2408.75</v>
      </c>
    </row>
    <row r="3427" spans="1:4" ht="27" x14ac:dyDescent="0.25">
      <c r="A3427" s="366">
        <v>2306641</v>
      </c>
      <c r="B3427" s="367" t="s">
        <v>22168</v>
      </c>
      <c r="C3427" s="366" t="s">
        <v>199</v>
      </c>
      <c r="D3427" s="368">
        <v>4235.62</v>
      </c>
    </row>
    <row r="3428" spans="1:4" ht="27" x14ac:dyDescent="0.25">
      <c r="A3428" s="366">
        <v>2306668</v>
      </c>
      <c r="B3428" s="367" t="s">
        <v>22169</v>
      </c>
      <c r="C3428" s="366" t="s">
        <v>199</v>
      </c>
      <c r="D3428" s="368">
        <v>4039.53</v>
      </c>
    </row>
    <row r="3429" spans="1:4" ht="27" x14ac:dyDescent="0.25">
      <c r="A3429" s="366">
        <v>2306642</v>
      </c>
      <c r="B3429" s="367" t="s">
        <v>22170</v>
      </c>
      <c r="C3429" s="366" t="s">
        <v>199</v>
      </c>
      <c r="D3429" s="368">
        <v>4257.93</v>
      </c>
    </row>
    <row r="3430" spans="1:4" ht="27" x14ac:dyDescent="0.25">
      <c r="A3430" s="366">
        <v>2306669</v>
      </c>
      <c r="B3430" s="367" t="s">
        <v>22171</v>
      </c>
      <c r="C3430" s="366" t="s">
        <v>199</v>
      </c>
      <c r="D3430" s="368">
        <v>4055.51</v>
      </c>
    </row>
    <row r="3431" spans="1:4" ht="27" x14ac:dyDescent="0.25">
      <c r="A3431" s="366">
        <v>2306643</v>
      </c>
      <c r="B3431" s="367" t="s">
        <v>22172</v>
      </c>
      <c r="C3431" s="366" t="s">
        <v>199</v>
      </c>
      <c r="D3431" s="368">
        <v>4280.6899999999996</v>
      </c>
    </row>
    <row r="3432" spans="1:4" ht="27" x14ac:dyDescent="0.25">
      <c r="A3432" s="366">
        <v>2306670</v>
      </c>
      <c r="B3432" s="367" t="s">
        <v>22173</v>
      </c>
      <c r="C3432" s="366" t="s">
        <v>199</v>
      </c>
      <c r="D3432" s="368">
        <v>4071.52</v>
      </c>
    </row>
    <row r="3433" spans="1:4" ht="27" x14ac:dyDescent="0.25">
      <c r="A3433" s="366">
        <v>2306638</v>
      </c>
      <c r="B3433" s="367" t="s">
        <v>22174</v>
      </c>
      <c r="C3433" s="366" t="s">
        <v>199</v>
      </c>
      <c r="D3433" s="368">
        <v>2663.85</v>
      </c>
    </row>
    <row r="3434" spans="1:4" ht="27" x14ac:dyDescent="0.25">
      <c r="A3434" s="366">
        <v>2306665</v>
      </c>
      <c r="B3434" s="367" t="s">
        <v>22175</v>
      </c>
      <c r="C3434" s="366" t="s">
        <v>199</v>
      </c>
      <c r="D3434" s="368">
        <v>2484.56</v>
      </c>
    </row>
    <row r="3435" spans="1:4" ht="27" x14ac:dyDescent="0.25">
      <c r="A3435" s="366">
        <v>2306639</v>
      </c>
      <c r="B3435" s="367" t="s">
        <v>22176</v>
      </c>
      <c r="C3435" s="366" t="s">
        <v>199</v>
      </c>
      <c r="D3435" s="368">
        <v>3250.21</v>
      </c>
    </row>
    <row r="3436" spans="1:4" ht="27" x14ac:dyDescent="0.25">
      <c r="A3436" s="366">
        <v>2306666</v>
      </c>
      <c r="B3436" s="367" t="s">
        <v>22177</v>
      </c>
      <c r="C3436" s="366" t="s">
        <v>199</v>
      </c>
      <c r="D3436" s="368">
        <v>3065.65</v>
      </c>
    </row>
    <row r="3437" spans="1:4" ht="27" x14ac:dyDescent="0.25">
      <c r="A3437" s="366">
        <v>2306640</v>
      </c>
      <c r="B3437" s="367" t="s">
        <v>22178</v>
      </c>
      <c r="C3437" s="366" t="s">
        <v>199</v>
      </c>
      <c r="D3437" s="368">
        <v>3271.72</v>
      </c>
    </row>
    <row r="3438" spans="1:4" ht="27" x14ac:dyDescent="0.25">
      <c r="A3438" s="366">
        <v>2306667</v>
      </c>
      <c r="B3438" s="367" t="s">
        <v>22179</v>
      </c>
      <c r="C3438" s="366" t="s">
        <v>199</v>
      </c>
      <c r="D3438" s="368">
        <v>3081.57</v>
      </c>
    </row>
    <row r="3439" spans="1:4" ht="27" x14ac:dyDescent="0.25">
      <c r="A3439" s="366">
        <v>2306645</v>
      </c>
      <c r="B3439" s="367" t="s">
        <v>22180</v>
      </c>
      <c r="C3439" s="366" t="s">
        <v>199</v>
      </c>
      <c r="D3439" s="368">
        <v>5036.9799999999996</v>
      </c>
    </row>
    <row r="3440" spans="1:4" ht="27" x14ac:dyDescent="0.25">
      <c r="A3440" s="366">
        <v>2306672</v>
      </c>
      <c r="B3440" s="367" t="s">
        <v>22181</v>
      </c>
      <c r="C3440" s="366" t="s">
        <v>199</v>
      </c>
      <c r="D3440" s="368">
        <v>4840.8900000000003</v>
      </c>
    </row>
    <row r="3441" spans="1:4" ht="27" x14ac:dyDescent="0.25">
      <c r="A3441" s="366">
        <v>2306646</v>
      </c>
      <c r="B3441" s="367" t="s">
        <v>22182</v>
      </c>
      <c r="C3441" s="366" t="s">
        <v>199</v>
      </c>
      <c r="D3441" s="368">
        <v>5065.25</v>
      </c>
    </row>
    <row r="3442" spans="1:4" ht="27" x14ac:dyDescent="0.25">
      <c r="A3442" s="366">
        <v>2306673</v>
      </c>
      <c r="B3442" s="367" t="s">
        <v>22183</v>
      </c>
      <c r="C3442" s="366" t="s">
        <v>199</v>
      </c>
      <c r="D3442" s="368">
        <v>4862.83</v>
      </c>
    </row>
    <row r="3443" spans="1:4" ht="27" x14ac:dyDescent="0.25">
      <c r="A3443" s="366">
        <v>2306647</v>
      </c>
      <c r="B3443" s="367" t="s">
        <v>22184</v>
      </c>
      <c r="C3443" s="366" t="s">
        <v>199</v>
      </c>
      <c r="D3443" s="368">
        <v>5093.97</v>
      </c>
    </row>
    <row r="3444" spans="1:4" ht="27" x14ac:dyDescent="0.25">
      <c r="A3444" s="366">
        <v>2306674</v>
      </c>
      <c r="B3444" s="367" t="s">
        <v>22185</v>
      </c>
      <c r="C3444" s="366" t="s">
        <v>199</v>
      </c>
      <c r="D3444" s="368">
        <v>4884.8100000000004</v>
      </c>
    </row>
    <row r="3445" spans="1:4" ht="27" x14ac:dyDescent="0.25">
      <c r="A3445" s="366">
        <v>2306648</v>
      </c>
      <c r="B3445" s="367" t="s">
        <v>22186</v>
      </c>
      <c r="C3445" s="366" t="s">
        <v>199</v>
      </c>
      <c r="D3445" s="368">
        <v>7360.6</v>
      </c>
    </row>
    <row r="3446" spans="1:4" ht="27" x14ac:dyDescent="0.25">
      <c r="A3446" s="366">
        <v>2306675</v>
      </c>
      <c r="B3446" s="367" t="s">
        <v>22187</v>
      </c>
      <c r="C3446" s="366" t="s">
        <v>199</v>
      </c>
      <c r="D3446" s="368">
        <v>7144.22</v>
      </c>
    </row>
    <row r="3447" spans="1:4" ht="27" x14ac:dyDescent="0.25">
      <c r="A3447" s="366">
        <v>2306649</v>
      </c>
      <c r="B3447" s="367" t="s">
        <v>22188</v>
      </c>
      <c r="C3447" s="366" t="s">
        <v>199</v>
      </c>
      <c r="D3447" s="368">
        <v>7390.39</v>
      </c>
    </row>
    <row r="3448" spans="1:4" ht="27" x14ac:dyDescent="0.25">
      <c r="A3448" s="366">
        <v>2306676</v>
      </c>
      <c r="B3448" s="367" t="s">
        <v>22189</v>
      </c>
      <c r="C3448" s="366" t="s">
        <v>199</v>
      </c>
      <c r="D3448" s="368">
        <v>7166.29</v>
      </c>
    </row>
    <row r="3449" spans="1:4" ht="27" x14ac:dyDescent="0.25">
      <c r="A3449" s="366">
        <v>2306650</v>
      </c>
      <c r="B3449" s="367" t="s">
        <v>22190</v>
      </c>
      <c r="C3449" s="366" t="s">
        <v>199</v>
      </c>
      <c r="D3449" s="368">
        <v>7420.82</v>
      </c>
    </row>
    <row r="3450" spans="1:4" ht="27" x14ac:dyDescent="0.25">
      <c r="A3450" s="366">
        <v>2306677</v>
      </c>
      <c r="B3450" s="367" t="s">
        <v>22191</v>
      </c>
      <c r="C3450" s="366" t="s">
        <v>199</v>
      </c>
      <c r="D3450" s="368">
        <v>7188.42</v>
      </c>
    </row>
    <row r="3451" spans="1:4" ht="27" x14ac:dyDescent="0.25">
      <c r="A3451" s="366">
        <v>2306644</v>
      </c>
      <c r="B3451" s="367" t="s">
        <v>22192</v>
      </c>
      <c r="C3451" s="366" t="s">
        <v>199</v>
      </c>
      <c r="D3451" s="368">
        <v>3890.41</v>
      </c>
    </row>
    <row r="3452" spans="1:4" ht="27" x14ac:dyDescent="0.25">
      <c r="A3452" s="366">
        <v>2306671</v>
      </c>
      <c r="B3452" s="367" t="s">
        <v>22193</v>
      </c>
      <c r="C3452" s="366" t="s">
        <v>199</v>
      </c>
      <c r="D3452" s="368">
        <v>3700.26</v>
      </c>
    </row>
    <row r="3453" spans="1:4" ht="27" x14ac:dyDescent="0.25">
      <c r="A3453" s="366">
        <v>2306141</v>
      </c>
      <c r="B3453" s="367" t="s">
        <v>22194</v>
      </c>
      <c r="C3453" s="366" t="s">
        <v>199</v>
      </c>
      <c r="D3453" s="368">
        <v>59.71</v>
      </c>
    </row>
    <row r="3454" spans="1:4" ht="27" x14ac:dyDescent="0.25">
      <c r="A3454" s="366">
        <v>2306145</v>
      </c>
      <c r="B3454" s="367" t="s">
        <v>22195</v>
      </c>
      <c r="C3454" s="366" t="s">
        <v>199</v>
      </c>
      <c r="D3454" s="368">
        <v>49.98</v>
      </c>
    </row>
    <row r="3455" spans="1:4" ht="27" x14ac:dyDescent="0.25">
      <c r="A3455" s="366">
        <v>2306142</v>
      </c>
      <c r="B3455" s="367" t="s">
        <v>22196</v>
      </c>
      <c r="C3455" s="366" t="s">
        <v>199</v>
      </c>
      <c r="D3455" s="368">
        <v>72.62</v>
      </c>
    </row>
    <row r="3456" spans="1:4" ht="27" x14ac:dyDescent="0.25">
      <c r="A3456" s="366">
        <v>2306146</v>
      </c>
      <c r="B3456" s="367" t="s">
        <v>22197</v>
      </c>
      <c r="C3456" s="366" t="s">
        <v>199</v>
      </c>
      <c r="D3456" s="368">
        <v>58.62</v>
      </c>
    </row>
    <row r="3457" spans="1:4" ht="27" x14ac:dyDescent="0.25">
      <c r="A3457" s="366">
        <v>2306143</v>
      </c>
      <c r="B3457" s="367" t="s">
        <v>22198</v>
      </c>
      <c r="C3457" s="366" t="s">
        <v>199</v>
      </c>
      <c r="D3457" s="368">
        <v>87.61</v>
      </c>
    </row>
    <row r="3458" spans="1:4" ht="27" x14ac:dyDescent="0.25">
      <c r="A3458" s="366">
        <v>2306147</v>
      </c>
      <c r="B3458" s="367" t="s">
        <v>22199</v>
      </c>
      <c r="C3458" s="366" t="s">
        <v>199</v>
      </c>
      <c r="D3458" s="368">
        <v>68.540000000000006</v>
      </c>
    </row>
    <row r="3459" spans="1:4" ht="27" x14ac:dyDescent="0.25">
      <c r="A3459" s="366">
        <v>2306144</v>
      </c>
      <c r="B3459" s="367" t="s">
        <v>22200</v>
      </c>
      <c r="C3459" s="366" t="s">
        <v>199</v>
      </c>
      <c r="D3459" s="368">
        <v>105.47</v>
      </c>
    </row>
    <row r="3460" spans="1:4" ht="27" x14ac:dyDescent="0.25">
      <c r="A3460" s="366">
        <v>2306148</v>
      </c>
      <c r="B3460" s="367" t="s">
        <v>22201</v>
      </c>
      <c r="C3460" s="366" t="s">
        <v>199</v>
      </c>
      <c r="D3460" s="368">
        <v>80.569999999999993</v>
      </c>
    </row>
    <row r="3461" spans="1:4" ht="27" x14ac:dyDescent="0.25">
      <c r="A3461" s="366">
        <v>2306624</v>
      </c>
      <c r="B3461" s="367" t="s">
        <v>22202</v>
      </c>
      <c r="C3461" s="366" t="s">
        <v>199</v>
      </c>
      <c r="D3461" s="368">
        <v>9554.3799999999992</v>
      </c>
    </row>
    <row r="3462" spans="1:4" ht="27" x14ac:dyDescent="0.25">
      <c r="A3462" s="366">
        <v>2306625</v>
      </c>
      <c r="B3462" s="367" t="s">
        <v>22203</v>
      </c>
      <c r="C3462" s="366" t="s">
        <v>199</v>
      </c>
      <c r="D3462" s="368">
        <v>9589.91</v>
      </c>
    </row>
    <row r="3463" spans="1:4" ht="27" x14ac:dyDescent="0.25">
      <c r="A3463" s="366">
        <v>2306626</v>
      </c>
      <c r="B3463" s="367" t="s">
        <v>22204</v>
      </c>
      <c r="C3463" s="366" t="s">
        <v>199</v>
      </c>
      <c r="D3463" s="368">
        <v>9625.43</v>
      </c>
    </row>
    <row r="3464" spans="1:4" ht="27" x14ac:dyDescent="0.25">
      <c r="A3464" s="366">
        <v>2306627</v>
      </c>
      <c r="B3464" s="367" t="s">
        <v>22205</v>
      </c>
      <c r="C3464" s="366" t="s">
        <v>199</v>
      </c>
      <c r="D3464" s="368">
        <v>9660.89</v>
      </c>
    </row>
    <row r="3465" spans="1:4" ht="27" x14ac:dyDescent="0.25">
      <c r="A3465" s="366">
        <v>2306628</v>
      </c>
      <c r="B3465" s="367" t="s">
        <v>22206</v>
      </c>
      <c r="C3465" s="366" t="s">
        <v>199</v>
      </c>
      <c r="D3465" s="368">
        <v>9696.41</v>
      </c>
    </row>
    <row r="3466" spans="1:4" ht="27" x14ac:dyDescent="0.25">
      <c r="A3466" s="366">
        <v>2306629</v>
      </c>
      <c r="B3466" s="367" t="s">
        <v>22207</v>
      </c>
      <c r="C3466" s="366" t="s">
        <v>199</v>
      </c>
      <c r="D3466" s="368">
        <v>12859.98</v>
      </c>
    </row>
    <row r="3467" spans="1:4" ht="27" x14ac:dyDescent="0.25">
      <c r="A3467" s="366">
        <v>2306630</v>
      </c>
      <c r="B3467" s="367" t="s">
        <v>22208</v>
      </c>
      <c r="C3467" s="366" t="s">
        <v>199</v>
      </c>
      <c r="D3467" s="368">
        <v>12933.22</v>
      </c>
    </row>
    <row r="3468" spans="1:4" ht="27" x14ac:dyDescent="0.25">
      <c r="A3468" s="366">
        <v>2306631</v>
      </c>
      <c r="B3468" s="367" t="s">
        <v>22209</v>
      </c>
      <c r="C3468" s="366" t="s">
        <v>199</v>
      </c>
      <c r="D3468" s="368">
        <v>13006.4</v>
      </c>
    </row>
    <row r="3469" spans="1:4" ht="27" x14ac:dyDescent="0.25">
      <c r="A3469" s="366">
        <v>2306632</v>
      </c>
      <c r="B3469" s="367" t="s">
        <v>22210</v>
      </c>
      <c r="C3469" s="366" t="s">
        <v>199</v>
      </c>
      <c r="D3469" s="368">
        <v>13079.65</v>
      </c>
    </row>
    <row r="3470" spans="1:4" ht="27" x14ac:dyDescent="0.25">
      <c r="A3470" s="366">
        <v>2306610</v>
      </c>
      <c r="B3470" s="367" t="s">
        <v>22211</v>
      </c>
      <c r="C3470" s="366" t="s">
        <v>199</v>
      </c>
      <c r="D3470" s="368">
        <v>3138.4</v>
      </c>
    </row>
    <row r="3471" spans="1:4" ht="27" x14ac:dyDescent="0.25">
      <c r="A3471" s="366">
        <v>2306604</v>
      </c>
      <c r="B3471" s="367" t="s">
        <v>22212</v>
      </c>
      <c r="C3471" s="366" t="s">
        <v>199</v>
      </c>
      <c r="D3471" s="368">
        <v>1099.92</v>
      </c>
    </row>
    <row r="3472" spans="1:4" ht="27" x14ac:dyDescent="0.25">
      <c r="A3472" s="366">
        <v>2306605</v>
      </c>
      <c r="B3472" s="367" t="s">
        <v>22213</v>
      </c>
      <c r="C3472" s="366" t="s">
        <v>199</v>
      </c>
      <c r="D3472" s="368">
        <v>1392.57</v>
      </c>
    </row>
    <row r="3473" spans="1:4" ht="27" x14ac:dyDescent="0.25">
      <c r="A3473" s="366">
        <v>2306606</v>
      </c>
      <c r="B3473" s="367" t="s">
        <v>22214</v>
      </c>
      <c r="C3473" s="366" t="s">
        <v>199</v>
      </c>
      <c r="D3473" s="368">
        <v>1614.56</v>
      </c>
    </row>
    <row r="3474" spans="1:4" ht="27" x14ac:dyDescent="0.25">
      <c r="A3474" s="366">
        <v>2306607</v>
      </c>
      <c r="B3474" s="367" t="s">
        <v>22215</v>
      </c>
      <c r="C3474" s="366" t="s">
        <v>199</v>
      </c>
      <c r="D3474" s="368">
        <v>1921.28</v>
      </c>
    </row>
    <row r="3475" spans="1:4" ht="27" x14ac:dyDescent="0.25">
      <c r="A3475" s="366">
        <v>2306608</v>
      </c>
      <c r="B3475" s="367" t="s">
        <v>22216</v>
      </c>
      <c r="C3475" s="366" t="s">
        <v>199</v>
      </c>
      <c r="D3475" s="368">
        <v>2376.4499999999998</v>
      </c>
    </row>
    <row r="3476" spans="1:4" ht="27" x14ac:dyDescent="0.25">
      <c r="A3476" s="366">
        <v>2306609</v>
      </c>
      <c r="B3476" s="367" t="s">
        <v>22217</v>
      </c>
      <c r="C3476" s="366" t="s">
        <v>199</v>
      </c>
      <c r="D3476" s="368">
        <v>2386.4699999999998</v>
      </c>
    </row>
    <row r="3477" spans="1:4" ht="27" x14ac:dyDescent="0.25">
      <c r="A3477" s="366">
        <v>2306614</v>
      </c>
      <c r="B3477" s="367" t="s">
        <v>22218</v>
      </c>
      <c r="C3477" s="366" t="s">
        <v>199</v>
      </c>
      <c r="D3477" s="368">
        <v>4014.4</v>
      </c>
    </row>
    <row r="3478" spans="1:4" ht="27" x14ac:dyDescent="0.25">
      <c r="A3478" s="366">
        <v>2306615</v>
      </c>
      <c r="B3478" s="367" t="s">
        <v>22219</v>
      </c>
      <c r="C3478" s="366" t="s">
        <v>199</v>
      </c>
      <c r="D3478" s="368">
        <v>4029.14</v>
      </c>
    </row>
    <row r="3479" spans="1:4" ht="27" x14ac:dyDescent="0.25">
      <c r="A3479" s="366">
        <v>2306616</v>
      </c>
      <c r="B3479" s="367" t="s">
        <v>22220</v>
      </c>
      <c r="C3479" s="366" t="s">
        <v>199</v>
      </c>
      <c r="D3479" s="368">
        <v>4043.88</v>
      </c>
    </row>
    <row r="3480" spans="1:4" ht="27" x14ac:dyDescent="0.25">
      <c r="A3480" s="366">
        <v>2306611</v>
      </c>
      <c r="B3480" s="367" t="s">
        <v>22221</v>
      </c>
      <c r="C3480" s="366" t="s">
        <v>199</v>
      </c>
      <c r="D3480" s="368">
        <v>2462.94</v>
      </c>
    </row>
    <row r="3481" spans="1:4" ht="27" x14ac:dyDescent="0.25">
      <c r="A3481" s="366">
        <v>2306612</v>
      </c>
      <c r="B3481" s="367" t="s">
        <v>22222</v>
      </c>
      <c r="C3481" s="366" t="s">
        <v>199</v>
      </c>
      <c r="D3481" s="368">
        <v>3042.89</v>
      </c>
    </row>
    <row r="3482" spans="1:4" ht="27" x14ac:dyDescent="0.25">
      <c r="A3482" s="366">
        <v>2306613</v>
      </c>
      <c r="B3482" s="367" t="s">
        <v>22223</v>
      </c>
      <c r="C3482" s="366" t="s">
        <v>199</v>
      </c>
      <c r="D3482" s="368">
        <v>3057.64</v>
      </c>
    </row>
    <row r="3483" spans="1:4" ht="27" x14ac:dyDescent="0.25">
      <c r="A3483" s="366">
        <v>2306618</v>
      </c>
      <c r="B3483" s="367" t="s">
        <v>22224</v>
      </c>
      <c r="C3483" s="366" t="s">
        <v>199</v>
      </c>
      <c r="D3483" s="368">
        <v>4813.9799999999996</v>
      </c>
    </row>
    <row r="3484" spans="1:4" ht="27" x14ac:dyDescent="0.25">
      <c r="A3484" s="366">
        <v>2306619</v>
      </c>
      <c r="B3484" s="367" t="s">
        <v>22225</v>
      </c>
      <c r="C3484" s="366" t="s">
        <v>199</v>
      </c>
      <c r="D3484" s="368">
        <v>4834.51</v>
      </c>
    </row>
    <row r="3485" spans="1:4" ht="27" x14ac:dyDescent="0.25">
      <c r="A3485" s="366">
        <v>2306620</v>
      </c>
      <c r="B3485" s="367" t="s">
        <v>22226</v>
      </c>
      <c r="C3485" s="366" t="s">
        <v>199</v>
      </c>
      <c r="D3485" s="368">
        <v>4855.04</v>
      </c>
    </row>
    <row r="3486" spans="1:4" ht="27" x14ac:dyDescent="0.25">
      <c r="A3486" s="366">
        <v>2306621</v>
      </c>
      <c r="B3486" s="367" t="s">
        <v>22227</v>
      </c>
      <c r="C3486" s="366" t="s">
        <v>199</v>
      </c>
      <c r="D3486" s="368">
        <v>7112.96</v>
      </c>
    </row>
    <row r="3487" spans="1:4" ht="27" x14ac:dyDescent="0.25">
      <c r="A3487" s="366">
        <v>2306622</v>
      </c>
      <c r="B3487" s="367" t="s">
        <v>22228</v>
      </c>
      <c r="C3487" s="366" t="s">
        <v>199</v>
      </c>
      <c r="D3487" s="368">
        <v>7133.48</v>
      </c>
    </row>
    <row r="3488" spans="1:4" ht="27" x14ac:dyDescent="0.25">
      <c r="A3488" s="366">
        <v>2306623</v>
      </c>
      <c r="B3488" s="367" t="s">
        <v>22229</v>
      </c>
      <c r="C3488" s="366" t="s">
        <v>199</v>
      </c>
      <c r="D3488" s="368">
        <v>7154.01</v>
      </c>
    </row>
    <row r="3489" spans="1:4" ht="27" x14ac:dyDescent="0.25">
      <c r="A3489" s="366">
        <v>2306617</v>
      </c>
      <c r="B3489" s="367" t="s">
        <v>22230</v>
      </c>
      <c r="C3489" s="366" t="s">
        <v>199</v>
      </c>
      <c r="D3489" s="368">
        <v>3674.73</v>
      </c>
    </row>
    <row r="3490" spans="1:4" ht="27" x14ac:dyDescent="0.25">
      <c r="A3490" s="366">
        <v>2306014</v>
      </c>
      <c r="B3490" s="367" t="s">
        <v>22231</v>
      </c>
      <c r="C3490" s="366" t="s">
        <v>234</v>
      </c>
      <c r="D3490" s="368">
        <v>15.79</v>
      </c>
    </row>
    <row r="3491" spans="1:4" ht="40.5" x14ac:dyDescent="0.25">
      <c r="A3491" s="366">
        <v>2306700</v>
      </c>
      <c r="B3491" s="367" t="s">
        <v>22232</v>
      </c>
      <c r="C3491" s="366" t="s">
        <v>199</v>
      </c>
      <c r="D3491" s="368">
        <v>2926.28</v>
      </c>
    </row>
    <row r="3492" spans="1:4" ht="40.5" x14ac:dyDescent="0.25">
      <c r="A3492" s="366">
        <v>2306703</v>
      </c>
      <c r="B3492" s="367" t="s">
        <v>22233</v>
      </c>
      <c r="C3492" s="366" t="s">
        <v>199</v>
      </c>
      <c r="D3492" s="368">
        <v>3018.88</v>
      </c>
    </row>
    <row r="3493" spans="1:4" ht="40.5" x14ac:dyDescent="0.25">
      <c r="A3493" s="366">
        <v>2306706</v>
      </c>
      <c r="B3493" s="367" t="s">
        <v>22234</v>
      </c>
      <c r="C3493" s="366" t="s">
        <v>199</v>
      </c>
      <c r="D3493" s="368">
        <v>3185.17</v>
      </c>
    </row>
    <row r="3494" spans="1:4" ht="40.5" x14ac:dyDescent="0.25">
      <c r="A3494" s="366">
        <v>2306709</v>
      </c>
      <c r="B3494" s="367" t="s">
        <v>22235</v>
      </c>
      <c r="C3494" s="366" t="s">
        <v>199</v>
      </c>
      <c r="D3494" s="368">
        <v>3391.82</v>
      </c>
    </row>
    <row r="3495" spans="1:4" ht="40.5" x14ac:dyDescent="0.25">
      <c r="A3495" s="366">
        <v>2306712</v>
      </c>
      <c r="B3495" s="367" t="s">
        <v>22236</v>
      </c>
      <c r="C3495" s="366" t="s">
        <v>199</v>
      </c>
      <c r="D3495" s="368">
        <v>3513.69</v>
      </c>
    </row>
    <row r="3496" spans="1:4" ht="40.5" x14ac:dyDescent="0.25">
      <c r="A3496" s="366">
        <v>2306715</v>
      </c>
      <c r="B3496" s="367" t="s">
        <v>22237</v>
      </c>
      <c r="C3496" s="366" t="s">
        <v>199</v>
      </c>
      <c r="D3496" s="368">
        <v>3650.29</v>
      </c>
    </row>
    <row r="3497" spans="1:4" ht="40.5" x14ac:dyDescent="0.25">
      <c r="A3497" s="366">
        <v>2306718</v>
      </c>
      <c r="B3497" s="367" t="s">
        <v>22238</v>
      </c>
      <c r="C3497" s="366" t="s">
        <v>199</v>
      </c>
      <c r="D3497" s="368">
        <v>3876.03</v>
      </c>
    </row>
    <row r="3498" spans="1:4" ht="40.5" x14ac:dyDescent="0.25">
      <c r="A3498" s="366">
        <v>2306721</v>
      </c>
      <c r="B3498" s="367" t="s">
        <v>22239</v>
      </c>
      <c r="C3498" s="366" t="s">
        <v>199</v>
      </c>
      <c r="D3498" s="368">
        <v>3986.86</v>
      </c>
    </row>
    <row r="3499" spans="1:4" ht="40.5" x14ac:dyDescent="0.25">
      <c r="A3499" s="366">
        <v>2306724</v>
      </c>
      <c r="B3499" s="367" t="s">
        <v>22240</v>
      </c>
      <c r="C3499" s="366" t="s">
        <v>199</v>
      </c>
      <c r="D3499" s="368">
        <v>4189.3</v>
      </c>
    </row>
    <row r="3500" spans="1:4" ht="40.5" x14ac:dyDescent="0.25">
      <c r="A3500" s="366">
        <v>2306688</v>
      </c>
      <c r="B3500" s="367" t="s">
        <v>22241</v>
      </c>
      <c r="C3500" s="366" t="s">
        <v>199</v>
      </c>
      <c r="D3500" s="368">
        <v>2346.7399999999998</v>
      </c>
    </row>
    <row r="3501" spans="1:4" ht="40.5" x14ac:dyDescent="0.25">
      <c r="A3501" s="366">
        <v>2306691</v>
      </c>
      <c r="B3501" s="367" t="s">
        <v>22242</v>
      </c>
      <c r="C3501" s="366" t="s">
        <v>199</v>
      </c>
      <c r="D3501" s="368">
        <v>2463.1999999999998</v>
      </c>
    </row>
    <row r="3502" spans="1:4" ht="40.5" x14ac:dyDescent="0.25">
      <c r="A3502" s="366">
        <v>2306694</v>
      </c>
      <c r="B3502" s="367" t="s">
        <v>22243</v>
      </c>
      <c r="C3502" s="366" t="s">
        <v>199</v>
      </c>
      <c r="D3502" s="368">
        <v>2638.31</v>
      </c>
    </row>
    <row r="3503" spans="1:4" ht="40.5" x14ac:dyDescent="0.25">
      <c r="A3503" s="366">
        <v>2306697</v>
      </c>
      <c r="B3503" s="367" t="s">
        <v>22244</v>
      </c>
      <c r="C3503" s="366" t="s">
        <v>199</v>
      </c>
      <c r="D3503" s="368">
        <v>2756.57</v>
      </c>
    </row>
    <row r="3504" spans="1:4" ht="40.5" x14ac:dyDescent="0.25">
      <c r="A3504" s="366">
        <v>2306701</v>
      </c>
      <c r="B3504" s="367" t="s">
        <v>22245</v>
      </c>
      <c r="C3504" s="366" t="s">
        <v>199</v>
      </c>
      <c r="D3504" s="368">
        <v>4961.9799999999996</v>
      </c>
    </row>
    <row r="3505" spans="1:4" ht="40.5" x14ac:dyDescent="0.25">
      <c r="A3505" s="366">
        <v>2306704</v>
      </c>
      <c r="B3505" s="367" t="s">
        <v>22246</v>
      </c>
      <c r="C3505" s="366" t="s">
        <v>199</v>
      </c>
      <c r="D3505" s="368">
        <v>5228.75</v>
      </c>
    </row>
    <row r="3506" spans="1:4" ht="40.5" x14ac:dyDescent="0.25">
      <c r="A3506" s="366">
        <v>2306707</v>
      </c>
      <c r="B3506" s="367" t="s">
        <v>22247</v>
      </c>
      <c r="C3506" s="366" t="s">
        <v>199</v>
      </c>
      <c r="D3506" s="368">
        <v>5457.21</v>
      </c>
    </row>
    <row r="3507" spans="1:4" ht="40.5" x14ac:dyDescent="0.25">
      <c r="A3507" s="366">
        <v>2306710</v>
      </c>
      <c r="B3507" s="367" t="s">
        <v>22248</v>
      </c>
      <c r="C3507" s="366" t="s">
        <v>199</v>
      </c>
      <c r="D3507" s="368">
        <v>5706.73</v>
      </c>
    </row>
    <row r="3508" spans="1:4" ht="40.5" x14ac:dyDescent="0.25">
      <c r="A3508" s="366">
        <v>2306713</v>
      </c>
      <c r="B3508" s="367" t="s">
        <v>22249</v>
      </c>
      <c r="C3508" s="366" t="s">
        <v>199</v>
      </c>
      <c r="D3508" s="368">
        <v>5864.45</v>
      </c>
    </row>
    <row r="3509" spans="1:4" ht="40.5" x14ac:dyDescent="0.25">
      <c r="A3509" s="366">
        <v>2306716</v>
      </c>
      <c r="B3509" s="367" t="s">
        <v>22250</v>
      </c>
      <c r="C3509" s="366" t="s">
        <v>199</v>
      </c>
      <c r="D3509" s="368">
        <v>6191.76</v>
      </c>
    </row>
    <row r="3510" spans="1:4" ht="40.5" x14ac:dyDescent="0.25">
      <c r="A3510" s="366">
        <v>2306719</v>
      </c>
      <c r="B3510" s="367" t="s">
        <v>22251</v>
      </c>
      <c r="C3510" s="366" t="s">
        <v>199</v>
      </c>
      <c r="D3510" s="368">
        <v>6658.15</v>
      </c>
    </row>
    <row r="3511" spans="1:4" ht="40.5" x14ac:dyDescent="0.25">
      <c r="A3511" s="366">
        <v>2306722</v>
      </c>
      <c r="B3511" s="367" t="s">
        <v>22252</v>
      </c>
      <c r="C3511" s="366" t="s">
        <v>199</v>
      </c>
      <c r="D3511" s="368">
        <v>6966.56</v>
      </c>
    </row>
    <row r="3512" spans="1:4" ht="40.5" x14ac:dyDescent="0.25">
      <c r="A3512" s="366">
        <v>2306725</v>
      </c>
      <c r="B3512" s="367" t="s">
        <v>22253</v>
      </c>
      <c r="C3512" s="366" t="s">
        <v>199</v>
      </c>
      <c r="D3512" s="368">
        <v>7254.44</v>
      </c>
    </row>
    <row r="3513" spans="1:4" ht="40.5" x14ac:dyDescent="0.25">
      <c r="A3513" s="366">
        <v>2306689</v>
      </c>
      <c r="B3513" s="367" t="s">
        <v>22254</v>
      </c>
      <c r="C3513" s="366" t="s">
        <v>199</v>
      </c>
      <c r="D3513" s="368">
        <v>3982.2</v>
      </c>
    </row>
    <row r="3514" spans="1:4" ht="40.5" x14ac:dyDescent="0.25">
      <c r="A3514" s="366">
        <v>2306692</v>
      </c>
      <c r="B3514" s="367" t="s">
        <v>22255</v>
      </c>
      <c r="C3514" s="366" t="s">
        <v>199</v>
      </c>
      <c r="D3514" s="368">
        <v>4175.96</v>
      </c>
    </row>
    <row r="3515" spans="1:4" ht="40.5" x14ac:dyDescent="0.25">
      <c r="A3515" s="366">
        <v>2306695</v>
      </c>
      <c r="B3515" s="367" t="s">
        <v>22256</v>
      </c>
      <c r="C3515" s="366" t="s">
        <v>199</v>
      </c>
      <c r="D3515" s="368">
        <v>4376.87</v>
      </c>
    </row>
    <row r="3516" spans="1:4" ht="40.5" x14ac:dyDescent="0.25">
      <c r="A3516" s="366">
        <v>2306698</v>
      </c>
      <c r="B3516" s="367" t="s">
        <v>22257</v>
      </c>
      <c r="C3516" s="366" t="s">
        <v>199</v>
      </c>
      <c r="D3516" s="368">
        <v>4624.96</v>
      </c>
    </row>
    <row r="3517" spans="1:4" x14ac:dyDescent="0.25">
      <c r="A3517" s="366">
        <v>2306699</v>
      </c>
      <c r="B3517" s="367" t="s">
        <v>22258</v>
      </c>
      <c r="C3517" s="366" t="s">
        <v>199</v>
      </c>
      <c r="D3517" s="368">
        <v>478.38</v>
      </c>
    </row>
    <row r="3518" spans="1:4" x14ac:dyDescent="0.25">
      <c r="A3518" s="366">
        <v>2306702</v>
      </c>
      <c r="B3518" s="367" t="s">
        <v>22259</v>
      </c>
      <c r="C3518" s="366" t="s">
        <v>199</v>
      </c>
      <c r="D3518" s="368">
        <v>494.47</v>
      </c>
    </row>
    <row r="3519" spans="1:4" x14ac:dyDescent="0.25">
      <c r="A3519" s="366">
        <v>2306705</v>
      </c>
      <c r="B3519" s="367" t="s">
        <v>22260</v>
      </c>
      <c r="C3519" s="366" t="s">
        <v>199</v>
      </c>
      <c r="D3519" s="368">
        <v>520.72</v>
      </c>
    </row>
    <row r="3520" spans="1:4" x14ac:dyDescent="0.25">
      <c r="A3520" s="366">
        <v>2306708</v>
      </c>
      <c r="B3520" s="367" t="s">
        <v>22261</v>
      </c>
      <c r="C3520" s="366" t="s">
        <v>199</v>
      </c>
      <c r="D3520" s="368">
        <v>539.83000000000004</v>
      </c>
    </row>
    <row r="3521" spans="1:4" x14ac:dyDescent="0.25">
      <c r="A3521" s="366">
        <v>2306711</v>
      </c>
      <c r="B3521" s="367" t="s">
        <v>22262</v>
      </c>
      <c r="C3521" s="366" t="s">
        <v>199</v>
      </c>
      <c r="D3521" s="368">
        <v>560.39</v>
      </c>
    </row>
    <row r="3522" spans="1:4" x14ac:dyDescent="0.25">
      <c r="A3522" s="366">
        <v>2306714</v>
      </c>
      <c r="B3522" s="367" t="s">
        <v>22263</v>
      </c>
      <c r="C3522" s="366" t="s">
        <v>199</v>
      </c>
      <c r="D3522" s="368">
        <v>582.59</v>
      </c>
    </row>
    <row r="3523" spans="1:4" x14ac:dyDescent="0.25">
      <c r="A3523" s="366">
        <v>2306717</v>
      </c>
      <c r="B3523" s="367" t="s">
        <v>22264</v>
      </c>
      <c r="C3523" s="366" t="s">
        <v>199</v>
      </c>
      <c r="D3523" s="368">
        <v>608.17999999999995</v>
      </c>
    </row>
    <row r="3524" spans="1:4" x14ac:dyDescent="0.25">
      <c r="A3524" s="366">
        <v>2306720</v>
      </c>
      <c r="B3524" s="367" t="s">
        <v>22265</v>
      </c>
      <c r="C3524" s="366" t="s">
        <v>199</v>
      </c>
      <c r="D3524" s="368">
        <v>634.41</v>
      </c>
    </row>
    <row r="3525" spans="1:4" x14ac:dyDescent="0.25">
      <c r="A3525" s="366">
        <v>2306723</v>
      </c>
      <c r="B3525" s="367" t="s">
        <v>22266</v>
      </c>
      <c r="C3525" s="366" t="s">
        <v>199</v>
      </c>
      <c r="D3525" s="368">
        <v>648.39</v>
      </c>
    </row>
    <row r="3526" spans="1:4" x14ac:dyDescent="0.25">
      <c r="A3526" s="366">
        <v>2306687</v>
      </c>
      <c r="B3526" s="367" t="s">
        <v>22267</v>
      </c>
      <c r="C3526" s="366" t="s">
        <v>199</v>
      </c>
      <c r="D3526" s="368">
        <v>398.25</v>
      </c>
    </row>
    <row r="3527" spans="1:4" x14ac:dyDescent="0.25">
      <c r="A3527" s="366">
        <v>2306690</v>
      </c>
      <c r="B3527" s="367" t="s">
        <v>22268</v>
      </c>
      <c r="C3527" s="366" t="s">
        <v>199</v>
      </c>
      <c r="D3527" s="368">
        <v>416.58</v>
      </c>
    </row>
    <row r="3528" spans="1:4" x14ac:dyDescent="0.25">
      <c r="A3528" s="366">
        <v>2306693</v>
      </c>
      <c r="B3528" s="367" t="s">
        <v>22269</v>
      </c>
      <c r="C3528" s="366" t="s">
        <v>199</v>
      </c>
      <c r="D3528" s="368">
        <v>435.06</v>
      </c>
    </row>
    <row r="3529" spans="1:4" x14ac:dyDescent="0.25">
      <c r="A3529" s="366">
        <v>2306696</v>
      </c>
      <c r="B3529" s="367" t="s">
        <v>22270</v>
      </c>
      <c r="C3529" s="366" t="s">
        <v>199</v>
      </c>
      <c r="D3529" s="368">
        <v>455.25</v>
      </c>
    </row>
    <row r="3530" spans="1:4" ht="27" x14ac:dyDescent="0.25">
      <c r="A3530" s="366">
        <v>2306239</v>
      </c>
      <c r="B3530" s="367" t="s">
        <v>22271</v>
      </c>
      <c r="C3530" s="366" t="s">
        <v>221</v>
      </c>
      <c r="D3530" s="368">
        <v>239.33</v>
      </c>
    </row>
    <row r="3531" spans="1:4" x14ac:dyDescent="0.25">
      <c r="A3531" s="366">
        <v>2306090</v>
      </c>
      <c r="B3531" s="367" t="s">
        <v>22272</v>
      </c>
      <c r="C3531" s="366" t="s">
        <v>199</v>
      </c>
      <c r="D3531" s="368">
        <v>36.42</v>
      </c>
    </row>
    <row r="3532" spans="1:4" x14ac:dyDescent="0.25">
      <c r="A3532" s="366">
        <v>2306091</v>
      </c>
      <c r="B3532" s="367" t="s">
        <v>22273</v>
      </c>
      <c r="C3532" s="366" t="s">
        <v>199</v>
      </c>
      <c r="D3532" s="368">
        <v>48.57</v>
      </c>
    </row>
    <row r="3533" spans="1:4" ht="27" x14ac:dyDescent="0.25">
      <c r="A3533" s="366">
        <v>2306072</v>
      </c>
      <c r="B3533" s="367" t="s">
        <v>22274</v>
      </c>
      <c r="C3533" s="366" t="s">
        <v>221</v>
      </c>
      <c r="D3533" s="368">
        <v>738.14</v>
      </c>
    </row>
    <row r="3534" spans="1:4" ht="27" x14ac:dyDescent="0.25">
      <c r="A3534" s="366">
        <v>2306133</v>
      </c>
      <c r="B3534" s="367" t="s">
        <v>22275</v>
      </c>
      <c r="C3534" s="366" t="s">
        <v>199</v>
      </c>
      <c r="D3534" s="368">
        <v>581.80999999999995</v>
      </c>
    </row>
    <row r="3535" spans="1:4" x14ac:dyDescent="0.25">
      <c r="A3535" s="366">
        <v>2306114</v>
      </c>
      <c r="B3535" s="367" t="s">
        <v>22276</v>
      </c>
      <c r="C3535" s="366" t="s">
        <v>199</v>
      </c>
      <c r="D3535" s="368">
        <v>292.13</v>
      </c>
    </row>
    <row r="3536" spans="1:4" x14ac:dyDescent="0.25">
      <c r="A3536" s="366">
        <v>2306115</v>
      </c>
      <c r="B3536" s="367" t="s">
        <v>22277</v>
      </c>
      <c r="C3536" s="366" t="s">
        <v>199</v>
      </c>
      <c r="D3536" s="368">
        <v>424.32</v>
      </c>
    </row>
    <row r="3537" spans="1:4" x14ac:dyDescent="0.25">
      <c r="A3537" s="366">
        <v>2306116</v>
      </c>
      <c r="B3537" s="367" t="s">
        <v>22278</v>
      </c>
      <c r="C3537" s="366" t="s">
        <v>199</v>
      </c>
      <c r="D3537" s="368">
        <v>505.1</v>
      </c>
    </row>
    <row r="3538" spans="1:4" x14ac:dyDescent="0.25">
      <c r="A3538" s="366">
        <v>2306118</v>
      </c>
      <c r="B3538" s="367" t="s">
        <v>22279</v>
      </c>
      <c r="C3538" s="366" t="s">
        <v>199</v>
      </c>
      <c r="D3538" s="368">
        <v>634.02</v>
      </c>
    </row>
    <row r="3539" spans="1:4" x14ac:dyDescent="0.25">
      <c r="A3539" s="366">
        <v>2306122</v>
      </c>
      <c r="B3539" s="367" t="s">
        <v>22280</v>
      </c>
      <c r="C3539" s="366" t="s">
        <v>199</v>
      </c>
      <c r="D3539" s="368">
        <v>750.66</v>
      </c>
    </row>
    <row r="3540" spans="1:4" x14ac:dyDescent="0.25">
      <c r="A3540" s="366">
        <v>2306078</v>
      </c>
      <c r="B3540" s="367" t="s">
        <v>22281</v>
      </c>
      <c r="C3540" s="366" t="s">
        <v>199</v>
      </c>
      <c r="D3540" s="368">
        <v>134</v>
      </c>
    </row>
    <row r="3541" spans="1:4" x14ac:dyDescent="0.25">
      <c r="A3541" s="366">
        <v>2306080</v>
      </c>
      <c r="B3541" s="367" t="s">
        <v>22282</v>
      </c>
      <c r="C3541" s="366" t="s">
        <v>199</v>
      </c>
      <c r="D3541" s="368">
        <v>146.18</v>
      </c>
    </row>
    <row r="3542" spans="1:4" x14ac:dyDescent="0.25">
      <c r="A3542" s="366">
        <v>2306082</v>
      </c>
      <c r="B3542" s="367" t="s">
        <v>22283</v>
      </c>
      <c r="C3542" s="366" t="s">
        <v>199</v>
      </c>
      <c r="D3542" s="368">
        <v>160.80000000000001</v>
      </c>
    </row>
    <row r="3543" spans="1:4" x14ac:dyDescent="0.25">
      <c r="A3543" s="366">
        <v>2306084</v>
      </c>
      <c r="B3543" s="367" t="s">
        <v>22284</v>
      </c>
      <c r="C3543" s="366" t="s">
        <v>199</v>
      </c>
      <c r="D3543" s="368">
        <v>186.98</v>
      </c>
    </row>
    <row r="3544" spans="1:4" x14ac:dyDescent="0.25">
      <c r="A3544" s="366">
        <v>2306086</v>
      </c>
      <c r="B3544" s="367" t="s">
        <v>22285</v>
      </c>
      <c r="C3544" s="366" t="s">
        <v>199</v>
      </c>
      <c r="D3544" s="368">
        <v>229.71</v>
      </c>
    </row>
    <row r="3545" spans="1:4" x14ac:dyDescent="0.25">
      <c r="A3545" s="366">
        <v>2309088</v>
      </c>
      <c r="B3545" s="367" t="s">
        <v>22286</v>
      </c>
      <c r="C3545" s="366" t="s">
        <v>199</v>
      </c>
      <c r="D3545" s="368">
        <v>321.60000000000002</v>
      </c>
    </row>
    <row r="3546" spans="1:4" x14ac:dyDescent="0.25">
      <c r="A3546" s="366">
        <v>2306074</v>
      </c>
      <c r="B3546" s="367" t="s">
        <v>22287</v>
      </c>
      <c r="C3546" s="366" t="s">
        <v>221</v>
      </c>
      <c r="D3546" s="368">
        <v>187.56</v>
      </c>
    </row>
    <row r="3547" spans="1:4" x14ac:dyDescent="0.25">
      <c r="A3547" s="366">
        <v>2306095</v>
      </c>
      <c r="B3547" s="367" t="s">
        <v>22288</v>
      </c>
      <c r="C3547" s="366" t="s">
        <v>221</v>
      </c>
      <c r="D3547" s="368">
        <v>224.89</v>
      </c>
    </row>
    <row r="3548" spans="1:4" x14ac:dyDescent="0.25">
      <c r="A3548" s="366">
        <v>2306132</v>
      </c>
      <c r="B3548" s="367" t="s">
        <v>22289</v>
      </c>
      <c r="C3548" s="366" t="s">
        <v>199</v>
      </c>
      <c r="D3548" s="368">
        <v>373.6</v>
      </c>
    </row>
    <row r="3549" spans="1:4" x14ac:dyDescent="0.25">
      <c r="A3549" s="366">
        <v>2306015</v>
      </c>
      <c r="B3549" s="367" t="s">
        <v>22290</v>
      </c>
      <c r="C3549" s="366" t="s">
        <v>234</v>
      </c>
      <c r="D3549" s="368">
        <v>12.4</v>
      </c>
    </row>
    <row r="3550" spans="1:4" ht="27" x14ac:dyDescent="0.25">
      <c r="A3550" s="366">
        <v>2306019</v>
      </c>
      <c r="B3550" s="367" t="s">
        <v>22291</v>
      </c>
      <c r="C3550" s="366" t="s">
        <v>234</v>
      </c>
      <c r="D3550" s="368">
        <v>13.04</v>
      </c>
    </row>
    <row r="3551" spans="1:4" ht="27" x14ac:dyDescent="0.25">
      <c r="A3551" s="366">
        <v>2306018</v>
      </c>
      <c r="B3551" s="367" t="s">
        <v>22292</v>
      </c>
      <c r="C3551" s="366" t="s">
        <v>234</v>
      </c>
      <c r="D3551" s="368">
        <v>2.54</v>
      </c>
    </row>
    <row r="3552" spans="1:4" ht="27" x14ac:dyDescent="0.25">
      <c r="A3552" s="366">
        <v>2306016</v>
      </c>
      <c r="B3552" s="367" t="s">
        <v>22293</v>
      </c>
      <c r="C3552" s="366" t="s">
        <v>234</v>
      </c>
      <c r="D3552" s="368">
        <v>1.59</v>
      </c>
    </row>
    <row r="3553" spans="1:4" ht="27" x14ac:dyDescent="0.25">
      <c r="A3553" s="366">
        <v>2305999</v>
      </c>
      <c r="B3553" s="367" t="s">
        <v>22294</v>
      </c>
      <c r="C3553" s="366" t="s">
        <v>199</v>
      </c>
      <c r="D3553" s="368">
        <v>314.88</v>
      </c>
    </row>
    <row r="3554" spans="1:4" ht="27" x14ac:dyDescent="0.25">
      <c r="A3554" s="366">
        <v>2306000</v>
      </c>
      <c r="B3554" s="367" t="s">
        <v>22295</v>
      </c>
      <c r="C3554" s="366" t="s">
        <v>199</v>
      </c>
      <c r="D3554" s="368">
        <v>369.74</v>
      </c>
    </row>
    <row r="3555" spans="1:4" ht="27" x14ac:dyDescent="0.25">
      <c r="A3555" s="366">
        <v>2306001</v>
      </c>
      <c r="B3555" s="367" t="s">
        <v>22296</v>
      </c>
      <c r="C3555" s="366" t="s">
        <v>199</v>
      </c>
      <c r="D3555" s="368">
        <v>552.65</v>
      </c>
    </row>
    <row r="3556" spans="1:4" ht="27" x14ac:dyDescent="0.25">
      <c r="A3556" s="366">
        <v>2306002</v>
      </c>
      <c r="B3556" s="367" t="s">
        <v>22297</v>
      </c>
      <c r="C3556" s="366" t="s">
        <v>199</v>
      </c>
      <c r="D3556" s="368">
        <v>601.76</v>
      </c>
    </row>
    <row r="3557" spans="1:4" ht="27" x14ac:dyDescent="0.25">
      <c r="A3557" s="366">
        <v>2306003</v>
      </c>
      <c r="B3557" s="367" t="s">
        <v>22298</v>
      </c>
      <c r="C3557" s="366" t="s">
        <v>199</v>
      </c>
      <c r="D3557" s="368">
        <v>906.93</v>
      </c>
    </row>
    <row r="3558" spans="1:4" ht="27" x14ac:dyDescent="0.25">
      <c r="A3558" s="366">
        <v>2305997</v>
      </c>
      <c r="B3558" s="367" t="s">
        <v>22299</v>
      </c>
      <c r="C3558" s="366" t="s">
        <v>199</v>
      </c>
      <c r="D3558" s="368">
        <v>218.61</v>
      </c>
    </row>
    <row r="3559" spans="1:4" ht="27" x14ac:dyDescent="0.25">
      <c r="A3559" s="366">
        <v>2305998</v>
      </c>
      <c r="B3559" s="367" t="s">
        <v>22300</v>
      </c>
      <c r="C3559" s="366" t="s">
        <v>199</v>
      </c>
      <c r="D3559" s="368">
        <v>275.60000000000002</v>
      </c>
    </row>
    <row r="3560" spans="1:4" ht="27" x14ac:dyDescent="0.25">
      <c r="A3560" s="366">
        <v>2306101</v>
      </c>
      <c r="B3560" s="367" t="s">
        <v>22301</v>
      </c>
      <c r="C3560" s="366" t="s">
        <v>199</v>
      </c>
      <c r="D3560" s="368">
        <v>83.17</v>
      </c>
    </row>
    <row r="3561" spans="1:4" ht="27" x14ac:dyDescent="0.25">
      <c r="A3561" s="366">
        <v>2306102</v>
      </c>
      <c r="B3561" s="367" t="s">
        <v>22302</v>
      </c>
      <c r="C3561" s="366" t="s">
        <v>199</v>
      </c>
      <c r="D3561" s="368">
        <v>88.25</v>
      </c>
    </row>
    <row r="3562" spans="1:4" ht="27" x14ac:dyDescent="0.25">
      <c r="A3562" s="366">
        <v>2306103</v>
      </c>
      <c r="B3562" s="367" t="s">
        <v>22303</v>
      </c>
      <c r="C3562" s="366" t="s">
        <v>199</v>
      </c>
      <c r="D3562" s="368">
        <v>100.12</v>
      </c>
    </row>
    <row r="3563" spans="1:4" ht="27" x14ac:dyDescent="0.25">
      <c r="A3563" s="366">
        <v>2306104</v>
      </c>
      <c r="B3563" s="367" t="s">
        <v>22304</v>
      </c>
      <c r="C3563" s="366" t="s">
        <v>199</v>
      </c>
      <c r="D3563" s="368">
        <v>107.03</v>
      </c>
    </row>
    <row r="3564" spans="1:4" ht="27" x14ac:dyDescent="0.25">
      <c r="A3564" s="366">
        <v>2306105</v>
      </c>
      <c r="B3564" s="367" t="s">
        <v>22305</v>
      </c>
      <c r="C3564" s="366" t="s">
        <v>199</v>
      </c>
      <c r="D3564" s="368">
        <v>113.54</v>
      </c>
    </row>
    <row r="3565" spans="1:4" ht="27" x14ac:dyDescent="0.25">
      <c r="A3565" s="366">
        <v>2306106</v>
      </c>
      <c r="B3565" s="367" t="s">
        <v>22306</v>
      </c>
      <c r="C3565" s="366" t="s">
        <v>199</v>
      </c>
      <c r="D3565" s="368">
        <v>123.83</v>
      </c>
    </row>
    <row r="3566" spans="1:4" ht="27" x14ac:dyDescent="0.25">
      <c r="A3566" s="366">
        <v>2306107</v>
      </c>
      <c r="B3566" s="367" t="s">
        <v>22307</v>
      </c>
      <c r="C3566" s="366" t="s">
        <v>199</v>
      </c>
      <c r="D3566" s="368">
        <v>127.37</v>
      </c>
    </row>
    <row r="3567" spans="1:4" ht="27" x14ac:dyDescent="0.25">
      <c r="A3567" s="366">
        <v>2306269</v>
      </c>
      <c r="B3567" s="367" t="s">
        <v>22308</v>
      </c>
      <c r="C3567" s="366" t="s">
        <v>199</v>
      </c>
      <c r="D3567" s="368">
        <v>143.62</v>
      </c>
    </row>
    <row r="3568" spans="1:4" ht="27" x14ac:dyDescent="0.25">
      <c r="A3568" s="366">
        <v>2306270</v>
      </c>
      <c r="B3568" s="367" t="s">
        <v>22309</v>
      </c>
      <c r="C3568" s="366" t="s">
        <v>199</v>
      </c>
      <c r="D3568" s="368">
        <v>161.68</v>
      </c>
    </row>
    <row r="3569" spans="1:4" ht="27" x14ac:dyDescent="0.25">
      <c r="A3569" s="366">
        <v>2306271</v>
      </c>
      <c r="B3569" s="367" t="s">
        <v>22310</v>
      </c>
      <c r="C3569" s="366" t="s">
        <v>199</v>
      </c>
      <c r="D3569" s="368">
        <v>177.84</v>
      </c>
    </row>
    <row r="3570" spans="1:4" ht="27" x14ac:dyDescent="0.25">
      <c r="A3570" s="366">
        <v>2306272</v>
      </c>
      <c r="B3570" s="367" t="s">
        <v>22311</v>
      </c>
      <c r="C3570" s="366" t="s">
        <v>199</v>
      </c>
      <c r="D3570" s="368">
        <v>188.1</v>
      </c>
    </row>
    <row r="3571" spans="1:4" ht="27" x14ac:dyDescent="0.25">
      <c r="A3571" s="366">
        <v>2306273</v>
      </c>
      <c r="B3571" s="367" t="s">
        <v>22312</v>
      </c>
      <c r="C3571" s="366" t="s">
        <v>199</v>
      </c>
      <c r="D3571" s="368">
        <v>210.53</v>
      </c>
    </row>
    <row r="3572" spans="1:4" ht="27" x14ac:dyDescent="0.25">
      <c r="A3572" s="366">
        <v>2306274</v>
      </c>
      <c r="B3572" s="367" t="s">
        <v>22313</v>
      </c>
      <c r="C3572" s="366" t="s">
        <v>199</v>
      </c>
      <c r="D3572" s="368">
        <v>226.81</v>
      </c>
    </row>
    <row r="3573" spans="1:4" ht="27" x14ac:dyDescent="0.25">
      <c r="A3573" s="366">
        <v>2306275</v>
      </c>
      <c r="B3573" s="367" t="s">
        <v>22314</v>
      </c>
      <c r="C3573" s="366" t="s">
        <v>199</v>
      </c>
      <c r="D3573" s="368">
        <v>262.83999999999997</v>
      </c>
    </row>
    <row r="3574" spans="1:4" ht="40.5" x14ac:dyDescent="0.25">
      <c r="A3574" s="366">
        <v>2306100</v>
      </c>
      <c r="B3574" s="367" t="s">
        <v>22315</v>
      </c>
      <c r="C3574" s="366" t="s">
        <v>199</v>
      </c>
      <c r="D3574" s="368">
        <v>266.08</v>
      </c>
    </row>
    <row r="3575" spans="1:4" ht="40.5" x14ac:dyDescent="0.25">
      <c r="A3575" s="366">
        <v>2306004</v>
      </c>
      <c r="B3575" s="367" t="s">
        <v>22316</v>
      </c>
      <c r="C3575" s="366" t="s">
        <v>199</v>
      </c>
      <c r="D3575" s="368">
        <v>102.85</v>
      </c>
    </row>
    <row r="3576" spans="1:4" ht="40.5" x14ac:dyDescent="0.25">
      <c r="A3576" s="366">
        <v>2306097</v>
      </c>
      <c r="B3576" s="367" t="s">
        <v>22317</v>
      </c>
      <c r="C3576" s="366" t="s">
        <v>199</v>
      </c>
      <c r="D3576" s="368">
        <v>125.95</v>
      </c>
    </row>
    <row r="3577" spans="1:4" ht="40.5" x14ac:dyDescent="0.25">
      <c r="A3577" s="366">
        <v>2306098</v>
      </c>
      <c r="B3577" s="367" t="s">
        <v>22318</v>
      </c>
      <c r="C3577" s="366" t="s">
        <v>199</v>
      </c>
      <c r="D3577" s="368">
        <v>159.68</v>
      </c>
    </row>
    <row r="3578" spans="1:4" ht="40.5" x14ac:dyDescent="0.25">
      <c r="A3578" s="366">
        <v>2306007</v>
      </c>
      <c r="B3578" s="367" t="s">
        <v>22319</v>
      </c>
      <c r="C3578" s="366" t="s">
        <v>199</v>
      </c>
      <c r="D3578" s="368">
        <v>212.1</v>
      </c>
    </row>
    <row r="3579" spans="1:4" x14ac:dyDescent="0.25">
      <c r="A3579" s="366">
        <v>2306067</v>
      </c>
      <c r="B3579" s="367" t="s">
        <v>22320</v>
      </c>
      <c r="C3579" s="366" t="s">
        <v>199</v>
      </c>
      <c r="D3579" s="368">
        <v>462.54</v>
      </c>
    </row>
    <row r="3580" spans="1:4" x14ac:dyDescent="0.25">
      <c r="A3580" s="366">
        <v>2306068</v>
      </c>
      <c r="B3580" s="367" t="s">
        <v>22321</v>
      </c>
      <c r="C3580" s="366" t="s">
        <v>199</v>
      </c>
      <c r="D3580" s="368">
        <v>585.49</v>
      </c>
    </row>
    <row r="3581" spans="1:4" x14ac:dyDescent="0.25">
      <c r="A3581" s="366">
        <v>2306069</v>
      </c>
      <c r="B3581" s="367" t="s">
        <v>22322</v>
      </c>
      <c r="C3581" s="366" t="s">
        <v>199</v>
      </c>
      <c r="D3581" s="368">
        <v>793.63</v>
      </c>
    </row>
    <row r="3582" spans="1:4" x14ac:dyDescent="0.25">
      <c r="A3582" s="366">
        <v>2306070</v>
      </c>
      <c r="B3582" s="367" t="s">
        <v>22323</v>
      </c>
      <c r="C3582" s="366" t="s">
        <v>199</v>
      </c>
      <c r="D3582" s="368">
        <v>1281.52</v>
      </c>
    </row>
    <row r="3583" spans="1:4" x14ac:dyDescent="0.25">
      <c r="A3583" s="366">
        <v>2306071</v>
      </c>
      <c r="B3583" s="367" t="s">
        <v>22324</v>
      </c>
      <c r="C3583" s="366" t="s">
        <v>199</v>
      </c>
      <c r="D3583" s="368">
        <v>1928.87</v>
      </c>
    </row>
    <row r="3584" spans="1:4" x14ac:dyDescent="0.25">
      <c r="A3584" s="366">
        <v>2306181</v>
      </c>
      <c r="B3584" s="367" t="s">
        <v>22325</v>
      </c>
      <c r="C3584" s="366" t="s">
        <v>199</v>
      </c>
      <c r="D3584" s="368">
        <v>1930.79</v>
      </c>
    </row>
    <row r="3585" spans="1:4" x14ac:dyDescent="0.25">
      <c r="A3585" s="366">
        <v>2306062</v>
      </c>
      <c r="B3585" s="367" t="s">
        <v>22326</v>
      </c>
      <c r="C3585" s="366" t="s">
        <v>199</v>
      </c>
      <c r="D3585" s="368">
        <v>77.17</v>
      </c>
    </row>
    <row r="3586" spans="1:4" x14ac:dyDescent="0.25">
      <c r="A3586" s="366">
        <v>2306063</v>
      </c>
      <c r="B3586" s="367" t="s">
        <v>22327</v>
      </c>
      <c r="C3586" s="366" t="s">
        <v>199</v>
      </c>
      <c r="D3586" s="368">
        <v>94</v>
      </c>
    </row>
    <row r="3587" spans="1:4" x14ac:dyDescent="0.25">
      <c r="A3587" s="366">
        <v>2306064</v>
      </c>
      <c r="B3587" s="367" t="s">
        <v>22328</v>
      </c>
      <c r="C3587" s="366" t="s">
        <v>199</v>
      </c>
      <c r="D3587" s="368">
        <v>116.84</v>
      </c>
    </row>
    <row r="3588" spans="1:4" x14ac:dyDescent="0.25">
      <c r="A3588" s="366">
        <v>2306065</v>
      </c>
      <c r="B3588" s="367" t="s">
        <v>22329</v>
      </c>
      <c r="C3588" s="366" t="s">
        <v>199</v>
      </c>
      <c r="D3588" s="368">
        <v>152.38</v>
      </c>
    </row>
    <row r="3589" spans="1:4" x14ac:dyDescent="0.25">
      <c r="A3589" s="366">
        <v>2306066</v>
      </c>
      <c r="B3589" s="367" t="s">
        <v>22330</v>
      </c>
      <c r="C3589" s="366" t="s">
        <v>199</v>
      </c>
      <c r="D3589" s="368">
        <v>216.39</v>
      </c>
    </row>
    <row r="3590" spans="1:4" x14ac:dyDescent="0.25">
      <c r="A3590" s="366">
        <v>2306180</v>
      </c>
      <c r="B3590" s="367" t="s">
        <v>22331</v>
      </c>
      <c r="C3590" s="366" t="s">
        <v>199</v>
      </c>
      <c r="D3590" s="368">
        <v>245.89</v>
      </c>
    </row>
    <row r="3591" spans="1:4" x14ac:dyDescent="0.25">
      <c r="A3591" s="366">
        <v>2306009</v>
      </c>
      <c r="B3591" s="367" t="s">
        <v>22332</v>
      </c>
      <c r="C3591" s="366" t="s">
        <v>199</v>
      </c>
      <c r="D3591" s="368">
        <v>14.9</v>
      </c>
    </row>
    <row r="3592" spans="1:4" x14ac:dyDescent="0.25">
      <c r="A3592" s="366">
        <v>2306010</v>
      </c>
      <c r="B3592" s="367" t="s">
        <v>22333</v>
      </c>
      <c r="C3592" s="366" t="s">
        <v>199</v>
      </c>
      <c r="D3592" s="368">
        <v>18.57</v>
      </c>
    </row>
    <row r="3593" spans="1:4" x14ac:dyDescent="0.25">
      <c r="A3593" s="366">
        <v>2306011</v>
      </c>
      <c r="B3593" s="367" t="s">
        <v>22334</v>
      </c>
      <c r="C3593" s="366" t="s">
        <v>199</v>
      </c>
      <c r="D3593" s="368">
        <v>21.15</v>
      </c>
    </row>
    <row r="3594" spans="1:4" x14ac:dyDescent="0.25">
      <c r="A3594" s="366">
        <v>2306012</v>
      </c>
      <c r="B3594" s="367" t="s">
        <v>22335</v>
      </c>
      <c r="C3594" s="366" t="s">
        <v>199</v>
      </c>
      <c r="D3594" s="368">
        <v>24.76</v>
      </c>
    </row>
    <row r="3595" spans="1:4" x14ac:dyDescent="0.25">
      <c r="A3595" s="366">
        <v>2306108</v>
      </c>
      <c r="B3595" s="367" t="s">
        <v>22336</v>
      </c>
      <c r="C3595" s="366" t="s">
        <v>199</v>
      </c>
      <c r="D3595" s="368">
        <v>156.91</v>
      </c>
    </row>
    <row r="3596" spans="1:4" x14ac:dyDescent="0.25">
      <c r="A3596" s="366">
        <v>2306110</v>
      </c>
      <c r="B3596" s="367" t="s">
        <v>22337</v>
      </c>
      <c r="C3596" s="366" t="s">
        <v>199</v>
      </c>
      <c r="D3596" s="368">
        <v>223.25</v>
      </c>
    </row>
    <row r="3597" spans="1:4" x14ac:dyDescent="0.25">
      <c r="A3597" s="366">
        <v>2306111</v>
      </c>
      <c r="B3597" s="367" t="s">
        <v>22338</v>
      </c>
      <c r="C3597" s="366" t="s">
        <v>199</v>
      </c>
      <c r="D3597" s="368">
        <v>263.26</v>
      </c>
    </row>
    <row r="3598" spans="1:4" x14ac:dyDescent="0.25">
      <c r="A3598" s="366">
        <v>2306112</v>
      </c>
      <c r="B3598" s="367" t="s">
        <v>22339</v>
      </c>
      <c r="C3598" s="366" t="s">
        <v>199</v>
      </c>
      <c r="D3598" s="368">
        <v>327.5</v>
      </c>
    </row>
    <row r="3599" spans="1:4" x14ac:dyDescent="0.25">
      <c r="A3599" s="366">
        <v>2306113</v>
      </c>
      <c r="B3599" s="367" t="s">
        <v>22340</v>
      </c>
      <c r="C3599" s="366" t="s">
        <v>199</v>
      </c>
      <c r="D3599" s="368">
        <v>385.68</v>
      </c>
    </row>
    <row r="3600" spans="1:4" x14ac:dyDescent="0.25">
      <c r="A3600" s="366">
        <v>2306123</v>
      </c>
      <c r="B3600" s="367" t="s">
        <v>22341</v>
      </c>
      <c r="C3600" s="366" t="s">
        <v>199</v>
      </c>
      <c r="D3600" s="368">
        <v>425.95</v>
      </c>
    </row>
    <row r="3601" spans="1:4" x14ac:dyDescent="0.25">
      <c r="A3601" s="366">
        <v>2306124</v>
      </c>
      <c r="B3601" s="367" t="s">
        <v>22342</v>
      </c>
      <c r="C3601" s="366" t="s">
        <v>199</v>
      </c>
      <c r="D3601" s="368">
        <v>623.59</v>
      </c>
    </row>
    <row r="3602" spans="1:4" x14ac:dyDescent="0.25">
      <c r="A3602" s="366">
        <v>2306125</v>
      </c>
      <c r="B3602" s="367" t="s">
        <v>22343</v>
      </c>
      <c r="C3602" s="366" t="s">
        <v>199</v>
      </c>
      <c r="D3602" s="368">
        <v>744.29</v>
      </c>
    </row>
    <row r="3603" spans="1:4" x14ac:dyDescent="0.25">
      <c r="A3603" s="366">
        <v>2306126</v>
      </c>
      <c r="B3603" s="367" t="s">
        <v>22344</v>
      </c>
      <c r="C3603" s="366" t="s">
        <v>199</v>
      </c>
      <c r="D3603" s="368">
        <v>937.03</v>
      </c>
    </row>
    <row r="3604" spans="1:4" x14ac:dyDescent="0.25">
      <c r="A3604" s="366">
        <v>2306127</v>
      </c>
      <c r="B3604" s="367" t="s">
        <v>22345</v>
      </c>
      <c r="C3604" s="366" t="s">
        <v>199</v>
      </c>
      <c r="D3604" s="368">
        <v>1111.29</v>
      </c>
    </row>
    <row r="3605" spans="1:4" ht="27" x14ac:dyDescent="0.25">
      <c r="A3605" s="366">
        <v>2306300</v>
      </c>
      <c r="B3605" s="367" t="s">
        <v>22346</v>
      </c>
      <c r="C3605" s="366" t="s">
        <v>199</v>
      </c>
      <c r="D3605" s="368">
        <v>41.8</v>
      </c>
    </row>
    <row r="3606" spans="1:4" ht="27" x14ac:dyDescent="0.25">
      <c r="A3606" s="366">
        <v>2306301</v>
      </c>
      <c r="B3606" s="367" t="s">
        <v>22347</v>
      </c>
      <c r="C3606" s="366" t="s">
        <v>199</v>
      </c>
      <c r="D3606" s="368">
        <v>44.79</v>
      </c>
    </row>
    <row r="3607" spans="1:4" ht="27" x14ac:dyDescent="0.25">
      <c r="A3607" s="366">
        <v>2306302</v>
      </c>
      <c r="B3607" s="367" t="s">
        <v>22348</v>
      </c>
      <c r="C3607" s="366" t="s">
        <v>199</v>
      </c>
      <c r="D3607" s="368">
        <v>54.05</v>
      </c>
    </row>
    <row r="3608" spans="1:4" ht="27" x14ac:dyDescent="0.25">
      <c r="A3608" s="366">
        <v>2306303</v>
      </c>
      <c r="B3608" s="367" t="s">
        <v>22349</v>
      </c>
      <c r="C3608" s="366" t="s">
        <v>199</v>
      </c>
      <c r="D3608" s="368">
        <v>59.15</v>
      </c>
    </row>
    <row r="3609" spans="1:4" ht="27" x14ac:dyDescent="0.25">
      <c r="A3609" s="366">
        <v>2306304</v>
      </c>
      <c r="B3609" s="367" t="s">
        <v>22350</v>
      </c>
      <c r="C3609" s="366" t="s">
        <v>199</v>
      </c>
      <c r="D3609" s="368">
        <v>63.05</v>
      </c>
    </row>
    <row r="3610" spans="1:4" ht="27" x14ac:dyDescent="0.25">
      <c r="A3610" s="366">
        <v>2306305</v>
      </c>
      <c r="B3610" s="367" t="s">
        <v>22351</v>
      </c>
      <c r="C3610" s="366" t="s">
        <v>199</v>
      </c>
      <c r="D3610" s="368">
        <v>70.77</v>
      </c>
    </row>
    <row r="3611" spans="1:4" ht="27" x14ac:dyDescent="0.25">
      <c r="A3611" s="366">
        <v>2306306</v>
      </c>
      <c r="B3611" s="367" t="s">
        <v>22352</v>
      </c>
      <c r="C3611" s="366" t="s">
        <v>199</v>
      </c>
      <c r="D3611" s="368">
        <v>72.540000000000006</v>
      </c>
    </row>
    <row r="3612" spans="1:4" ht="27" x14ac:dyDescent="0.25">
      <c r="A3612" s="366">
        <v>2306307</v>
      </c>
      <c r="B3612" s="367" t="s">
        <v>22353</v>
      </c>
      <c r="C3612" s="366" t="s">
        <v>199</v>
      </c>
      <c r="D3612" s="368">
        <v>84.17</v>
      </c>
    </row>
    <row r="3613" spans="1:4" ht="27" x14ac:dyDescent="0.25">
      <c r="A3613" s="366">
        <v>2306308</v>
      </c>
      <c r="B3613" s="367" t="s">
        <v>22354</v>
      </c>
      <c r="C3613" s="366" t="s">
        <v>199</v>
      </c>
      <c r="D3613" s="368">
        <v>95.96</v>
      </c>
    </row>
    <row r="3614" spans="1:4" ht="27" x14ac:dyDescent="0.25">
      <c r="A3614" s="366">
        <v>2306309</v>
      </c>
      <c r="B3614" s="367" t="s">
        <v>22355</v>
      </c>
      <c r="C3614" s="366" t="s">
        <v>199</v>
      </c>
      <c r="D3614" s="368">
        <v>108.28</v>
      </c>
    </row>
    <row r="3615" spans="1:4" ht="27" x14ac:dyDescent="0.25">
      <c r="A3615" s="366">
        <v>2306310</v>
      </c>
      <c r="B3615" s="367" t="s">
        <v>22356</v>
      </c>
      <c r="C3615" s="366" t="s">
        <v>199</v>
      </c>
      <c r="D3615" s="368">
        <v>114.65</v>
      </c>
    </row>
    <row r="3616" spans="1:4" ht="27" x14ac:dyDescent="0.25">
      <c r="A3616" s="366">
        <v>2306311</v>
      </c>
      <c r="B3616" s="367" t="s">
        <v>22357</v>
      </c>
      <c r="C3616" s="366" t="s">
        <v>199</v>
      </c>
      <c r="D3616" s="368">
        <v>131.32</v>
      </c>
    </row>
    <row r="3617" spans="1:4" ht="27" x14ac:dyDescent="0.25">
      <c r="A3617" s="366">
        <v>2306312</v>
      </c>
      <c r="B3617" s="367" t="s">
        <v>22358</v>
      </c>
      <c r="C3617" s="366" t="s">
        <v>199</v>
      </c>
      <c r="D3617" s="368">
        <v>143.11000000000001</v>
      </c>
    </row>
    <row r="3618" spans="1:4" ht="27" x14ac:dyDescent="0.25">
      <c r="A3618" s="366">
        <v>2306313</v>
      </c>
      <c r="B3618" s="367" t="s">
        <v>22359</v>
      </c>
      <c r="C3618" s="366" t="s">
        <v>199</v>
      </c>
      <c r="D3618" s="368">
        <v>172.14</v>
      </c>
    </row>
    <row r="3619" spans="1:4" ht="27" x14ac:dyDescent="0.25">
      <c r="A3619" s="366">
        <v>2306013</v>
      </c>
      <c r="B3619" s="367" t="s">
        <v>22360</v>
      </c>
      <c r="C3619" s="366" t="s">
        <v>234</v>
      </c>
      <c r="D3619" s="368">
        <v>15.7</v>
      </c>
    </row>
    <row r="3620" spans="1:4" x14ac:dyDescent="0.25">
      <c r="A3620" s="366">
        <v>2306243</v>
      </c>
      <c r="B3620" s="367" t="s">
        <v>22361</v>
      </c>
      <c r="C3620" s="366" t="s">
        <v>199</v>
      </c>
      <c r="D3620" s="368">
        <v>588.76</v>
      </c>
    </row>
    <row r="3621" spans="1:4" ht="27" x14ac:dyDescent="0.25">
      <c r="A3621" s="366">
        <v>2408149</v>
      </c>
      <c r="B3621" s="367" t="s">
        <v>22362</v>
      </c>
      <c r="C3621" s="366" t="s">
        <v>234</v>
      </c>
      <c r="D3621" s="368">
        <v>19.329999999999998</v>
      </c>
    </row>
    <row r="3622" spans="1:4" ht="27" x14ac:dyDescent="0.25">
      <c r="A3622" s="366">
        <v>2407972</v>
      </c>
      <c r="B3622" s="367" t="s">
        <v>22363</v>
      </c>
      <c r="C3622" s="366" t="s">
        <v>234</v>
      </c>
      <c r="D3622" s="368">
        <v>57.14</v>
      </c>
    </row>
    <row r="3623" spans="1:4" x14ac:dyDescent="0.25">
      <c r="A3623" s="366">
        <v>2408075</v>
      </c>
      <c r="B3623" s="367" t="s">
        <v>22364</v>
      </c>
      <c r="C3623" s="366" t="s">
        <v>182</v>
      </c>
      <c r="D3623" s="368">
        <v>4.13</v>
      </c>
    </row>
    <row r="3624" spans="1:4" x14ac:dyDescent="0.25">
      <c r="A3624" s="366">
        <v>2408069</v>
      </c>
      <c r="B3624" s="367" t="s">
        <v>22365</v>
      </c>
      <c r="C3624" s="366" t="s">
        <v>182</v>
      </c>
      <c r="D3624" s="368">
        <v>5.79</v>
      </c>
    </row>
    <row r="3625" spans="1:4" ht="27" x14ac:dyDescent="0.25">
      <c r="A3625" s="366">
        <v>2419790</v>
      </c>
      <c r="B3625" s="367" t="s">
        <v>22366</v>
      </c>
      <c r="C3625" s="366" t="s">
        <v>182</v>
      </c>
      <c r="D3625" s="368">
        <v>10.46</v>
      </c>
    </row>
    <row r="3626" spans="1:4" x14ac:dyDescent="0.25">
      <c r="A3626" s="366">
        <v>2408068</v>
      </c>
      <c r="B3626" s="367" t="s">
        <v>22367</v>
      </c>
      <c r="C3626" s="366" t="s">
        <v>182</v>
      </c>
      <c r="D3626" s="368">
        <v>16.3</v>
      </c>
    </row>
    <row r="3627" spans="1:4" ht="27" x14ac:dyDescent="0.25">
      <c r="A3627" s="366">
        <v>2419705</v>
      </c>
      <c r="B3627" s="367" t="s">
        <v>22368</v>
      </c>
      <c r="C3627" s="366" t="s">
        <v>182</v>
      </c>
      <c r="D3627" s="368">
        <v>9.31</v>
      </c>
    </row>
    <row r="3628" spans="1:4" ht="27" x14ac:dyDescent="0.25">
      <c r="A3628" s="366">
        <v>2419704</v>
      </c>
      <c r="B3628" s="367" t="s">
        <v>22369</v>
      </c>
      <c r="C3628" s="366" t="s">
        <v>182</v>
      </c>
      <c r="D3628" s="368">
        <v>11.7</v>
      </c>
    </row>
    <row r="3629" spans="1:4" ht="40.5" x14ac:dyDescent="0.25">
      <c r="A3629" s="366">
        <v>2419703</v>
      </c>
      <c r="B3629" s="367" t="s">
        <v>22370</v>
      </c>
      <c r="C3629" s="366" t="s">
        <v>182</v>
      </c>
      <c r="D3629" s="368">
        <v>13.75</v>
      </c>
    </row>
    <row r="3630" spans="1:4" ht="27" x14ac:dyDescent="0.25">
      <c r="A3630" s="366">
        <v>2408080</v>
      </c>
      <c r="B3630" s="367" t="s">
        <v>22371</v>
      </c>
      <c r="C3630" s="366" t="s">
        <v>182</v>
      </c>
      <c r="D3630" s="368">
        <v>6.91</v>
      </c>
    </row>
    <row r="3631" spans="1:4" ht="27" x14ac:dyDescent="0.25">
      <c r="A3631" s="366">
        <v>2408078</v>
      </c>
      <c r="B3631" s="367" t="s">
        <v>22372</v>
      </c>
      <c r="C3631" s="366" t="s">
        <v>182</v>
      </c>
      <c r="D3631" s="368">
        <v>2.8</v>
      </c>
    </row>
    <row r="3632" spans="1:4" ht="27" x14ac:dyDescent="0.25">
      <c r="A3632" s="366">
        <v>2408077</v>
      </c>
      <c r="B3632" s="367" t="s">
        <v>22373</v>
      </c>
      <c r="C3632" s="366" t="s">
        <v>182</v>
      </c>
      <c r="D3632" s="368">
        <v>5.31</v>
      </c>
    </row>
    <row r="3633" spans="1:4" ht="27" x14ac:dyDescent="0.25">
      <c r="A3633" s="366">
        <v>2408079</v>
      </c>
      <c r="B3633" s="367" t="s">
        <v>22374</v>
      </c>
      <c r="C3633" s="366" t="s">
        <v>182</v>
      </c>
      <c r="D3633" s="368">
        <v>30.36</v>
      </c>
    </row>
    <row r="3634" spans="1:4" x14ac:dyDescent="0.25">
      <c r="A3634" s="366">
        <v>2408076</v>
      </c>
      <c r="B3634" s="367" t="s">
        <v>22375</v>
      </c>
      <c r="C3634" s="366" t="s">
        <v>182</v>
      </c>
      <c r="D3634" s="368">
        <v>8.99</v>
      </c>
    </row>
    <row r="3635" spans="1:4" ht="27" x14ac:dyDescent="0.25">
      <c r="A3635" s="366">
        <v>2408057</v>
      </c>
      <c r="B3635" s="367" t="s">
        <v>22376</v>
      </c>
      <c r="C3635" s="366" t="s">
        <v>234</v>
      </c>
      <c r="D3635" s="368">
        <v>106.39</v>
      </c>
    </row>
    <row r="3636" spans="1:4" ht="27" x14ac:dyDescent="0.25">
      <c r="A3636" s="366">
        <v>2408058</v>
      </c>
      <c r="B3636" s="367" t="s">
        <v>22377</v>
      </c>
      <c r="C3636" s="366" t="s">
        <v>234</v>
      </c>
      <c r="D3636" s="368">
        <v>67.12</v>
      </c>
    </row>
    <row r="3637" spans="1:4" x14ac:dyDescent="0.25">
      <c r="A3637" s="366">
        <v>2419789</v>
      </c>
      <c r="B3637" s="367" t="s">
        <v>22378</v>
      </c>
      <c r="C3637" s="366" t="s">
        <v>182</v>
      </c>
      <c r="D3637" s="368">
        <v>8.08</v>
      </c>
    </row>
    <row r="3638" spans="1:4" ht="27" x14ac:dyDescent="0.25">
      <c r="A3638" s="366">
        <v>2607183</v>
      </c>
      <c r="B3638" s="367" t="s">
        <v>22379</v>
      </c>
      <c r="C3638" s="366" t="s">
        <v>245</v>
      </c>
      <c r="D3638" s="368">
        <v>277.47000000000003</v>
      </c>
    </row>
    <row r="3639" spans="1:4" ht="27" x14ac:dyDescent="0.25">
      <c r="A3639" s="366">
        <v>2607226</v>
      </c>
      <c r="B3639" s="367" t="s">
        <v>22380</v>
      </c>
      <c r="C3639" s="366" t="s">
        <v>245</v>
      </c>
      <c r="D3639" s="368">
        <v>141270.85</v>
      </c>
    </row>
    <row r="3640" spans="1:4" ht="27" x14ac:dyDescent="0.25">
      <c r="A3640" s="366">
        <v>2607209</v>
      </c>
      <c r="B3640" s="367" t="s">
        <v>22381</v>
      </c>
      <c r="C3640" s="366" t="s">
        <v>245</v>
      </c>
      <c r="D3640" s="368">
        <v>123268.18</v>
      </c>
    </row>
    <row r="3641" spans="1:4" ht="27" x14ac:dyDescent="0.25">
      <c r="A3641" s="366">
        <v>2607161</v>
      </c>
      <c r="B3641" s="367" t="s">
        <v>22382</v>
      </c>
      <c r="C3641" s="366" t="s">
        <v>245</v>
      </c>
      <c r="D3641" s="368">
        <v>169166.12</v>
      </c>
    </row>
    <row r="3642" spans="1:4" ht="27" x14ac:dyDescent="0.25">
      <c r="A3642" s="366">
        <v>2607148</v>
      </c>
      <c r="B3642" s="367" t="s">
        <v>22383</v>
      </c>
      <c r="C3642" s="366" t="s">
        <v>245</v>
      </c>
      <c r="D3642" s="368">
        <v>177977.60000000001</v>
      </c>
    </row>
    <row r="3643" spans="1:4" ht="27" x14ac:dyDescent="0.25">
      <c r="A3643" s="366">
        <v>2607213</v>
      </c>
      <c r="B3643" s="367" t="s">
        <v>22384</v>
      </c>
      <c r="C3643" s="366" t="s">
        <v>245</v>
      </c>
      <c r="D3643" s="368">
        <v>155148.62</v>
      </c>
    </row>
    <row r="3644" spans="1:4" ht="27" x14ac:dyDescent="0.25">
      <c r="A3644" s="366">
        <v>2607165</v>
      </c>
      <c r="B3644" s="367" t="s">
        <v>22385</v>
      </c>
      <c r="C3644" s="366" t="s">
        <v>245</v>
      </c>
      <c r="D3644" s="368">
        <v>215194.11</v>
      </c>
    </row>
    <row r="3645" spans="1:4" ht="27" x14ac:dyDescent="0.25">
      <c r="A3645" s="366">
        <v>2607152</v>
      </c>
      <c r="B3645" s="367" t="s">
        <v>22386</v>
      </c>
      <c r="C3645" s="366" t="s">
        <v>245</v>
      </c>
      <c r="D3645" s="368">
        <v>212887.72</v>
      </c>
    </row>
    <row r="3646" spans="1:4" ht="27" x14ac:dyDescent="0.25">
      <c r="A3646" s="366">
        <v>2607217</v>
      </c>
      <c r="B3646" s="367" t="s">
        <v>22387</v>
      </c>
      <c r="C3646" s="366" t="s">
        <v>245</v>
      </c>
      <c r="D3646" s="368">
        <v>184311.96</v>
      </c>
    </row>
    <row r="3647" spans="1:4" ht="27" x14ac:dyDescent="0.25">
      <c r="A3647" s="366">
        <v>2607169</v>
      </c>
      <c r="B3647" s="367" t="s">
        <v>22388</v>
      </c>
      <c r="C3647" s="366" t="s">
        <v>245</v>
      </c>
      <c r="D3647" s="368">
        <v>255482.27</v>
      </c>
    </row>
    <row r="3648" spans="1:4" ht="27" x14ac:dyDescent="0.25">
      <c r="A3648" s="366">
        <v>2607156</v>
      </c>
      <c r="B3648" s="367" t="s">
        <v>22389</v>
      </c>
      <c r="C3648" s="366" t="s">
        <v>245</v>
      </c>
      <c r="D3648" s="368">
        <v>187247.1</v>
      </c>
    </row>
    <row r="3649" spans="1:4" ht="27" x14ac:dyDescent="0.25">
      <c r="A3649" s="366">
        <v>2607221</v>
      </c>
      <c r="B3649" s="367" t="s">
        <v>22390</v>
      </c>
      <c r="C3649" s="366" t="s">
        <v>245</v>
      </c>
      <c r="D3649" s="368">
        <v>163139.54</v>
      </c>
    </row>
    <row r="3650" spans="1:4" ht="27" x14ac:dyDescent="0.25">
      <c r="A3650" s="366">
        <v>2607173</v>
      </c>
      <c r="B3650" s="367" t="s">
        <v>22391</v>
      </c>
      <c r="C3650" s="366" t="s">
        <v>245</v>
      </c>
      <c r="D3650" s="368">
        <v>226242.97</v>
      </c>
    </row>
    <row r="3651" spans="1:4" ht="27" x14ac:dyDescent="0.25">
      <c r="A3651" s="366">
        <v>2607227</v>
      </c>
      <c r="B3651" s="367" t="s">
        <v>22392</v>
      </c>
      <c r="C3651" s="366" t="s">
        <v>245</v>
      </c>
      <c r="D3651" s="368">
        <v>155159.46</v>
      </c>
    </row>
    <row r="3652" spans="1:4" ht="27" x14ac:dyDescent="0.25">
      <c r="A3652" s="366">
        <v>2607210</v>
      </c>
      <c r="B3652" s="367" t="s">
        <v>22393</v>
      </c>
      <c r="C3652" s="366" t="s">
        <v>245</v>
      </c>
      <c r="D3652" s="368">
        <v>135325.85</v>
      </c>
    </row>
    <row r="3653" spans="1:4" ht="27" x14ac:dyDescent="0.25">
      <c r="A3653" s="366">
        <v>2607162</v>
      </c>
      <c r="B3653" s="367" t="s">
        <v>22394</v>
      </c>
      <c r="C3653" s="366" t="s">
        <v>245</v>
      </c>
      <c r="D3653" s="368">
        <v>185919.59</v>
      </c>
    </row>
    <row r="3654" spans="1:4" ht="27" x14ac:dyDescent="0.25">
      <c r="A3654" s="366">
        <v>2607149</v>
      </c>
      <c r="B3654" s="367" t="s">
        <v>22395</v>
      </c>
      <c r="C3654" s="366" t="s">
        <v>245</v>
      </c>
      <c r="D3654" s="368">
        <v>195569.17</v>
      </c>
    </row>
    <row r="3655" spans="1:4" ht="27" x14ac:dyDescent="0.25">
      <c r="A3655" s="366">
        <v>2607214</v>
      </c>
      <c r="B3655" s="367" t="s">
        <v>22396</v>
      </c>
      <c r="C3655" s="366" t="s">
        <v>245</v>
      </c>
      <c r="D3655" s="368">
        <v>170418.5</v>
      </c>
    </row>
    <row r="3656" spans="1:4" ht="27" x14ac:dyDescent="0.25">
      <c r="A3656" s="366">
        <v>2607166</v>
      </c>
      <c r="B3656" s="367" t="s">
        <v>22397</v>
      </c>
      <c r="C3656" s="366" t="s">
        <v>245</v>
      </c>
      <c r="D3656" s="368">
        <v>236422.88</v>
      </c>
    </row>
    <row r="3657" spans="1:4" ht="27" x14ac:dyDescent="0.25">
      <c r="A3657" s="366">
        <v>2607153</v>
      </c>
      <c r="B3657" s="367" t="s">
        <v>22398</v>
      </c>
      <c r="C3657" s="366" t="s">
        <v>245</v>
      </c>
      <c r="D3657" s="368">
        <v>233764.72</v>
      </c>
    </row>
    <row r="3658" spans="1:4" ht="27" x14ac:dyDescent="0.25">
      <c r="A3658" s="366">
        <v>2607218</v>
      </c>
      <c r="B3658" s="367" t="s">
        <v>22399</v>
      </c>
      <c r="C3658" s="366" t="s">
        <v>245</v>
      </c>
      <c r="D3658" s="368">
        <v>204312.08</v>
      </c>
    </row>
    <row r="3659" spans="1:4" ht="27" x14ac:dyDescent="0.25">
      <c r="A3659" s="366">
        <v>2607170</v>
      </c>
      <c r="B3659" s="367" t="s">
        <v>22400</v>
      </c>
      <c r="C3659" s="366" t="s">
        <v>245</v>
      </c>
      <c r="D3659" s="368">
        <v>280767.56</v>
      </c>
    </row>
    <row r="3660" spans="1:4" ht="27" x14ac:dyDescent="0.25">
      <c r="A3660" s="366">
        <v>2607157</v>
      </c>
      <c r="B3660" s="367" t="s">
        <v>22401</v>
      </c>
      <c r="C3660" s="366" t="s">
        <v>245</v>
      </c>
      <c r="D3660" s="368">
        <v>207582.93</v>
      </c>
    </row>
    <row r="3661" spans="1:4" ht="27" x14ac:dyDescent="0.25">
      <c r="A3661" s="366">
        <v>2607222</v>
      </c>
      <c r="B3661" s="367" t="s">
        <v>22402</v>
      </c>
      <c r="C3661" s="366" t="s">
        <v>245</v>
      </c>
      <c r="D3661" s="368">
        <v>179214.83</v>
      </c>
    </row>
    <row r="3662" spans="1:4" ht="27" x14ac:dyDescent="0.25">
      <c r="A3662" s="366">
        <v>2607174</v>
      </c>
      <c r="B3662" s="367" t="s">
        <v>22403</v>
      </c>
      <c r="C3662" s="366" t="s">
        <v>245</v>
      </c>
      <c r="D3662" s="368">
        <v>248589.45</v>
      </c>
    </row>
    <row r="3663" spans="1:4" ht="27" x14ac:dyDescent="0.25">
      <c r="A3663" s="366">
        <v>2607228</v>
      </c>
      <c r="B3663" s="367" t="s">
        <v>22404</v>
      </c>
      <c r="C3663" s="366" t="s">
        <v>245</v>
      </c>
      <c r="D3663" s="368">
        <v>170412.48</v>
      </c>
    </row>
    <row r="3664" spans="1:4" ht="27" x14ac:dyDescent="0.25">
      <c r="A3664" s="366">
        <v>2607211</v>
      </c>
      <c r="B3664" s="367" t="s">
        <v>22405</v>
      </c>
      <c r="C3664" s="366" t="s">
        <v>245</v>
      </c>
      <c r="D3664" s="368">
        <v>148570.94</v>
      </c>
    </row>
    <row r="3665" spans="1:4" ht="27" x14ac:dyDescent="0.25">
      <c r="A3665" s="366">
        <v>2607163</v>
      </c>
      <c r="B3665" s="367" t="s">
        <v>22406</v>
      </c>
      <c r="C3665" s="366" t="s">
        <v>245</v>
      </c>
      <c r="D3665" s="368">
        <v>206109.36</v>
      </c>
    </row>
    <row r="3666" spans="1:4" ht="27" x14ac:dyDescent="0.25">
      <c r="A3666" s="366">
        <v>2607150</v>
      </c>
      <c r="B3666" s="367" t="s">
        <v>22407</v>
      </c>
      <c r="C3666" s="366" t="s">
        <v>245</v>
      </c>
      <c r="D3666" s="368">
        <v>216748.94</v>
      </c>
    </row>
    <row r="3667" spans="1:4" ht="27" x14ac:dyDescent="0.25">
      <c r="A3667" s="366">
        <v>2607215</v>
      </c>
      <c r="B3667" s="367" t="s">
        <v>22408</v>
      </c>
      <c r="C3667" s="366" t="s">
        <v>245</v>
      </c>
      <c r="D3667" s="368">
        <v>187192.29</v>
      </c>
    </row>
    <row r="3668" spans="1:4" ht="27" x14ac:dyDescent="0.25">
      <c r="A3668" s="366">
        <v>2607167</v>
      </c>
      <c r="B3668" s="367" t="s">
        <v>22409</v>
      </c>
      <c r="C3668" s="366" t="s">
        <v>245</v>
      </c>
      <c r="D3668" s="368">
        <v>259724.45</v>
      </c>
    </row>
    <row r="3669" spans="1:4" ht="27" x14ac:dyDescent="0.25">
      <c r="A3669" s="366">
        <v>2607154</v>
      </c>
      <c r="B3669" s="367" t="s">
        <v>22410</v>
      </c>
      <c r="C3669" s="366" t="s">
        <v>245</v>
      </c>
      <c r="D3669" s="368">
        <v>256703.74</v>
      </c>
    </row>
    <row r="3670" spans="1:4" ht="27" x14ac:dyDescent="0.25">
      <c r="A3670" s="366">
        <v>2607219</v>
      </c>
      <c r="B3670" s="367" t="s">
        <v>22411</v>
      </c>
      <c r="C3670" s="366" t="s">
        <v>245</v>
      </c>
      <c r="D3670" s="368">
        <v>224305.85</v>
      </c>
    </row>
    <row r="3671" spans="1:4" ht="27" x14ac:dyDescent="0.25">
      <c r="A3671" s="366">
        <v>2607171</v>
      </c>
      <c r="B3671" s="367" t="s">
        <v>22412</v>
      </c>
      <c r="C3671" s="366" t="s">
        <v>245</v>
      </c>
      <c r="D3671" s="368">
        <v>313927.52</v>
      </c>
    </row>
    <row r="3672" spans="1:4" ht="27" x14ac:dyDescent="0.25">
      <c r="A3672" s="366">
        <v>2607158</v>
      </c>
      <c r="B3672" s="367" t="s">
        <v>22413</v>
      </c>
      <c r="C3672" s="366" t="s">
        <v>245</v>
      </c>
      <c r="D3672" s="368">
        <v>227937.72</v>
      </c>
    </row>
    <row r="3673" spans="1:4" ht="27" x14ac:dyDescent="0.25">
      <c r="A3673" s="366">
        <v>2607223</v>
      </c>
      <c r="B3673" s="367" t="s">
        <v>22414</v>
      </c>
      <c r="C3673" s="366" t="s">
        <v>245</v>
      </c>
      <c r="D3673" s="368">
        <v>196873.38</v>
      </c>
    </row>
    <row r="3674" spans="1:4" ht="27" x14ac:dyDescent="0.25">
      <c r="A3674" s="366">
        <v>2607175</v>
      </c>
      <c r="B3674" s="367" t="s">
        <v>22415</v>
      </c>
      <c r="C3674" s="366" t="s">
        <v>245</v>
      </c>
      <c r="D3674" s="368">
        <v>273118.46999999997</v>
      </c>
    </row>
    <row r="3675" spans="1:4" ht="27" x14ac:dyDescent="0.25">
      <c r="A3675" s="366">
        <v>2607151</v>
      </c>
      <c r="B3675" s="367" t="s">
        <v>22416</v>
      </c>
      <c r="C3675" s="366" t="s">
        <v>245</v>
      </c>
      <c r="D3675" s="368">
        <v>259439.91</v>
      </c>
    </row>
    <row r="3676" spans="1:4" ht="27" x14ac:dyDescent="0.25">
      <c r="A3676" s="366">
        <v>2607216</v>
      </c>
      <c r="B3676" s="367" t="s">
        <v>22417</v>
      </c>
      <c r="C3676" s="366" t="s">
        <v>245</v>
      </c>
      <c r="D3676" s="368">
        <v>226079.28</v>
      </c>
    </row>
    <row r="3677" spans="1:4" ht="27" x14ac:dyDescent="0.25">
      <c r="A3677" s="366">
        <v>2607168</v>
      </c>
      <c r="B3677" s="367" t="s">
        <v>22418</v>
      </c>
      <c r="C3677" s="366" t="s">
        <v>245</v>
      </c>
      <c r="D3677" s="368">
        <v>316788.74</v>
      </c>
    </row>
    <row r="3678" spans="1:4" ht="27" x14ac:dyDescent="0.25">
      <c r="A3678" s="366">
        <v>2607155</v>
      </c>
      <c r="B3678" s="367" t="s">
        <v>22419</v>
      </c>
      <c r="C3678" s="366" t="s">
        <v>245</v>
      </c>
      <c r="D3678" s="368">
        <v>312776.45</v>
      </c>
    </row>
    <row r="3679" spans="1:4" ht="27" x14ac:dyDescent="0.25">
      <c r="A3679" s="366">
        <v>2607220</v>
      </c>
      <c r="B3679" s="367" t="s">
        <v>22420</v>
      </c>
      <c r="C3679" s="366" t="s">
        <v>245</v>
      </c>
      <c r="D3679" s="368">
        <v>268497.69</v>
      </c>
    </row>
    <row r="3680" spans="1:4" ht="27" x14ac:dyDescent="0.25">
      <c r="A3680" s="366">
        <v>2607172</v>
      </c>
      <c r="B3680" s="367" t="s">
        <v>22421</v>
      </c>
      <c r="C3680" s="366" t="s">
        <v>245</v>
      </c>
      <c r="D3680" s="368">
        <v>375439.9</v>
      </c>
    </row>
    <row r="3681" spans="1:4" ht="27" x14ac:dyDescent="0.25">
      <c r="A3681" s="366">
        <v>2607159</v>
      </c>
      <c r="B3681" s="367" t="s">
        <v>22422</v>
      </c>
      <c r="C3681" s="366" t="s">
        <v>245</v>
      </c>
      <c r="D3681" s="368">
        <v>272991.03000000003</v>
      </c>
    </row>
    <row r="3682" spans="1:4" ht="27" x14ac:dyDescent="0.25">
      <c r="A3682" s="366">
        <v>2607224</v>
      </c>
      <c r="B3682" s="367" t="s">
        <v>22423</v>
      </c>
      <c r="C3682" s="366" t="s">
        <v>245</v>
      </c>
      <c r="D3682" s="368">
        <v>237717.2</v>
      </c>
    </row>
    <row r="3683" spans="1:4" ht="27" x14ac:dyDescent="0.25">
      <c r="A3683" s="366">
        <v>2607176</v>
      </c>
      <c r="B3683" s="367" t="s">
        <v>22424</v>
      </c>
      <c r="C3683" s="366" t="s">
        <v>245</v>
      </c>
      <c r="D3683" s="368">
        <v>332903.28000000003</v>
      </c>
    </row>
    <row r="3684" spans="1:4" ht="27" x14ac:dyDescent="0.25">
      <c r="A3684" s="366">
        <v>2607225</v>
      </c>
      <c r="B3684" s="367" t="s">
        <v>22425</v>
      </c>
      <c r="C3684" s="366" t="s">
        <v>245</v>
      </c>
      <c r="D3684" s="368">
        <v>128622.86</v>
      </c>
    </row>
    <row r="3685" spans="1:4" ht="27" x14ac:dyDescent="0.25">
      <c r="A3685" s="366">
        <v>2607208</v>
      </c>
      <c r="B3685" s="367" t="s">
        <v>22426</v>
      </c>
      <c r="C3685" s="366" t="s">
        <v>245</v>
      </c>
      <c r="D3685" s="368">
        <v>112290.35</v>
      </c>
    </row>
    <row r="3686" spans="1:4" ht="27" x14ac:dyDescent="0.25">
      <c r="A3686" s="366">
        <v>2607160</v>
      </c>
      <c r="B3686" s="367" t="s">
        <v>22427</v>
      </c>
      <c r="C3686" s="366" t="s">
        <v>245</v>
      </c>
      <c r="D3686" s="368">
        <v>153899.93</v>
      </c>
    </row>
    <row r="3687" spans="1:4" ht="27" x14ac:dyDescent="0.25">
      <c r="A3687" s="366">
        <v>2607229</v>
      </c>
      <c r="B3687" s="367" t="s">
        <v>22428</v>
      </c>
      <c r="C3687" s="366" t="s">
        <v>245</v>
      </c>
      <c r="D3687" s="368">
        <v>161946.06</v>
      </c>
    </row>
    <row r="3688" spans="1:4" ht="27" x14ac:dyDescent="0.25">
      <c r="A3688" s="366">
        <v>2607212</v>
      </c>
      <c r="B3688" s="367" t="s">
        <v>22429</v>
      </c>
      <c r="C3688" s="366" t="s">
        <v>245</v>
      </c>
      <c r="D3688" s="368">
        <v>141246.14000000001</v>
      </c>
    </row>
    <row r="3689" spans="1:4" ht="27" x14ac:dyDescent="0.25">
      <c r="A3689" s="366">
        <v>2607164</v>
      </c>
      <c r="B3689" s="367" t="s">
        <v>22430</v>
      </c>
      <c r="C3689" s="366" t="s">
        <v>245</v>
      </c>
      <c r="D3689" s="368">
        <v>194049.56</v>
      </c>
    </row>
    <row r="3690" spans="1:4" ht="27" x14ac:dyDescent="0.25">
      <c r="A3690" s="366">
        <v>2607207</v>
      </c>
      <c r="B3690" s="367" t="s">
        <v>22431</v>
      </c>
      <c r="C3690" s="366" t="s">
        <v>221</v>
      </c>
      <c r="D3690" s="368">
        <v>124.81</v>
      </c>
    </row>
    <row r="3691" spans="1:4" ht="27" x14ac:dyDescent="0.25">
      <c r="A3691" s="366">
        <v>2607206</v>
      </c>
      <c r="B3691" s="367" t="s">
        <v>22432</v>
      </c>
      <c r="C3691" s="366" t="s">
        <v>221</v>
      </c>
      <c r="D3691" s="368">
        <v>120.91</v>
      </c>
    </row>
    <row r="3692" spans="1:4" ht="40.5" x14ac:dyDescent="0.25">
      <c r="A3692" s="366">
        <v>2607344</v>
      </c>
      <c r="B3692" s="367" t="s">
        <v>22433</v>
      </c>
      <c r="C3692" s="366" t="s">
        <v>245</v>
      </c>
      <c r="D3692" s="368">
        <v>202.88</v>
      </c>
    </row>
    <row r="3693" spans="1:4" ht="40.5" x14ac:dyDescent="0.25">
      <c r="A3693" s="366">
        <v>2607339</v>
      </c>
      <c r="B3693" s="367" t="s">
        <v>22434</v>
      </c>
      <c r="C3693" s="366" t="s">
        <v>245</v>
      </c>
      <c r="D3693" s="368">
        <v>139.38</v>
      </c>
    </row>
    <row r="3694" spans="1:4" ht="40.5" x14ac:dyDescent="0.25">
      <c r="A3694" s="366">
        <v>2607349</v>
      </c>
      <c r="B3694" s="367" t="s">
        <v>22435</v>
      </c>
      <c r="C3694" s="366" t="s">
        <v>245</v>
      </c>
      <c r="D3694" s="368">
        <v>309.66000000000003</v>
      </c>
    </row>
    <row r="3695" spans="1:4" ht="40.5" x14ac:dyDescent="0.25">
      <c r="A3695" s="366">
        <v>2607345</v>
      </c>
      <c r="B3695" s="367" t="s">
        <v>22436</v>
      </c>
      <c r="C3695" s="366" t="s">
        <v>245</v>
      </c>
      <c r="D3695" s="368">
        <v>231.5</v>
      </c>
    </row>
    <row r="3696" spans="1:4" ht="40.5" x14ac:dyDescent="0.25">
      <c r="A3696" s="366">
        <v>2607340</v>
      </c>
      <c r="B3696" s="367" t="s">
        <v>22437</v>
      </c>
      <c r="C3696" s="366" t="s">
        <v>245</v>
      </c>
      <c r="D3696" s="368">
        <v>159.11000000000001</v>
      </c>
    </row>
    <row r="3697" spans="1:4" ht="40.5" x14ac:dyDescent="0.25">
      <c r="A3697" s="366">
        <v>2607350</v>
      </c>
      <c r="B3697" s="367" t="s">
        <v>22438</v>
      </c>
      <c r="C3697" s="366" t="s">
        <v>245</v>
      </c>
      <c r="D3697" s="368">
        <v>353.71</v>
      </c>
    </row>
    <row r="3698" spans="1:4" ht="40.5" x14ac:dyDescent="0.25">
      <c r="A3698" s="366">
        <v>2607346</v>
      </c>
      <c r="B3698" s="367" t="s">
        <v>22439</v>
      </c>
      <c r="C3698" s="366" t="s">
        <v>245</v>
      </c>
      <c r="D3698" s="368">
        <v>268.88</v>
      </c>
    </row>
    <row r="3699" spans="1:4" ht="40.5" x14ac:dyDescent="0.25">
      <c r="A3699" s="366">
        <v>2607341</v>
      </c>
      <c r="B3699" s="367" t="s">
        <v>22440</v>
      </c>
      <c r="C3699" s="366" t="s">
        <v>245</v>
      </c>
      <c r="D3699" s="368">
        <v>187.7</v>
      </c>
    </row>
    <row r="3700" spans="1:4" ht="40.5" x14ac:dyDescent="0.25">
      <c r="A3700" s="366">
        <v>2607351</v>
      </c>
      <c r="B3700" s="367" t="s">
        <v>22441</v>
      </c>
      <c r="C3700" s="366" t="s">
        <v>245</v>
      </c>
      <c r="D3700" s="368">
        <v>410.87</v>
      </c>
    </row>
    <row r="3701" spans="1:4" ht="40.5" x14ac:dyDescent="0.25">
      <c r="A3701" s="366">
        <v>2607347</v>
      </c>
      <c r="B3701" s="367" t="s">
        <v>22442</v>
      </c>
      <c r="C3701" s="366" t="s">
        <v>245</v>
      </c>
      <c r="D3701" s="368">
        <v>354.76</v>
      </c>
    </row>
    <row r="3702" spans="1:4" ht="40.5" x14ac:dyDescent="0.25">
      <c r="A3702" s="366">
        <v>2607342</v>
      </c>
      <c r="B3702" s="367" t="s">
        <v>22443</v>
      </c>
      <c r="C3702" s="366" t="s">
        <v>245</v>
      </c>
      <c r="D3702" s="368">
        <v>231.5</v>
      </c>
    </row>
    <row r="3703" spans="1:4" ht="40.5" x14ac:dyDescent="0.25">
      <c r="A3703" s="366">
        <v>2607352</v>
      </c>
      <c r="B3703" s="367" t="s">
        <v>22444</v>
      </c>
      <c r="C3703" s="366" t="s">
        <v>245</v>
      </c>
      <c r="D3703" s="368">
        <v>540.6</v>
      </c>
    </row>
    <row r="3704" spans="1:4" ht="27" x14ac:dyDescent="0.25">
      <c r="A3704" s="366">
        <v>2607343</v>
      </c>
      <c r="B3704" s="367" t="s">
        <v>22445</v>
      </c>
      <c r="C3704" s="366" t="s">
        <v>245</v>
      </c>
      <c r="D3704" s="368">
        <v>162.86000000000001</v>
      </c>
    </row>
    <row r="3705" spans="1:4" ht="27" x14ac:dyDescent="0.25">
      <c r="A3705" s="366">
        <v>2607338</v>
      </c>
      <c r="B3705" s="367" t="s">
        <v>22446</v>
      </c>
      <c r="C3705" s="366" t="s">
        <v>245</v>
      </c>
      <c r="D3705" s="368">
        <v>119.15</v>
      </c>
    </row>
    <row r="3706" spans="1:4" ht="27" x14ac:dyDescent="0.25">
      <c r="A3706" s="366">
        <v>2607348</v>
      </c>
      <c r="B3706" s="367" t="s">
        <v>22447</v>
      </c>
      <c r="C3706" s="366" t="s">
        <v>245</v>
      </c>
      <c r="D3706" s="368">
        <v>248.78</v>
      </c>
    </row>
    <row r="3707" spans="1:4" ht="27" x14ac:dyDescent="0.25">
      <c r="A3707" s="366">
        <v>2607329</v>
      </c>
      <c r="B3707" s="367" t="s">
        <v>22448</v>
      </c>
      <c r="C3707" s="366" t="s">
        <v>245</v>
      </c>
      <c r="D3707" s="368">
        <v>461.34</v>
      </c>
    </row>
    <row r="3708" spans="1:4" ht="27" x14ac:dyDescent="0.25">
      <c r="A3708" s="366">
        <v>2607324</v>
      </c>
      <c r="B3708" s="367" t="s">
        <v>22449</v>
      </c>
      <c r="C3708" s="366" t="s">
        <v>245</v>
      </c>
      <c r="D3708" s="368">
        <v>314.97000000000003</v>
      </c>
    </row>
    <row r="3709" spans="1:4" ht="27" x14ac:dyDescent="0.25">
      <c r="A3709" s="366">
        <v>2607334</v>
      </c>
      <c r="B3709" s="367" t="s">
        <v>22450</v>
      </c>
      <c r="C3709" s="366" t="s">
        <v>245</v>
      </c>
      <c r="D3709" s="368">
        <v>668.89</v>
      </c>
    </row>
    <row r="3710" spans="1:4" ht="27" x14ac:dyDescent="0.25">
      <c r="A3710" s="366">
        <v>2607330</v>
      </c>
      <c r="B3710" s="367" t="s">
        <v>22451</v>
      </c>
      <c r="C3710" s="366" t="s">
        <v>245</v>
      </c>
      <c r="D3710" s="368">
        <v>527.54</v>
      </c>
    </row>
    <row r="3711" spans="1:4" ht="27" x14ac:dyDescent="0.25">
      <c r="A3711" s="366">
        <v>2607325</v>
      </c>
      <c r="B3711" s="367" t="s">
        <v>22452</v>
      </c>
      <c r="C3711" s="366" t="s">
        <v>245</v>
      </c>
      <c r="D3711" s="368">
        <v>361.72</v>
      </c>
    </row>
    <row r="3712" spans="1:4" ht="27" x14ac:dyDescent="0.25">
      <c r="A3712" s="366">
        <v>2607335</v>
      </c>
      <c r="B3712" s="367" t="s">
        <v>22453</v>
      </c>
      <c r="C3712" s="366" t="s">
        <v>245</v>
      </c>
      <c r="D3712" s="368">
        <v>764.33</v>
      </c>
    </row>
    <row r="3713" spans="1:4" ht="27" x14ac:dyDescent="0.25">
      <c r="A3713" s="366">
        <v>2607331</v>
      </c>
      <c r="B3713" s="367" t="s">
        <v>22454</v>
      </c>
      <c r="C3713" s="366" t="s">
        <v>245</v>
      </c>
      <c r="D3713" s="368">
        <v>613.28</v>
      </c>
    </row>
    <row r="3714" spans="1:4" ht="27" x14ac:dyDescent="0.25">
      <c r="A3714" s="366">
        <v>2607326</v>
      </c>
      <c r="B3714" s="367" t="s">
        <v>22455</v>
      </c>
      <c r="C3714" s="366" t="s">
        <v>245</v>
      </c>
      <c r="D3714" s="368">
        <v>427.91</v>
      </c>
    </row>
    <row r="3715" spans="1:4" ht="27" x14ac:dyDescent="0.25">
      <c r="A3715" s="366">
        <v>2607336</v>
      </c>
      <c r="B3715" s="367" t="s">
        <v>22456</v>
      </c>
      <c r="C3715" s="366" t="s">
        <v>245</v>
      </c>
      <c r="D3715" s="368">
        <v>889.08</v>
      </c>
    </row>
    <row r="3716" spans="1:4" ht="27" x14ac:dyDescent="0.25">
      <c r="A3716" s="366">
        <v>2607332</v>
      </c>
      <c r="B3716" s="367" t="s">
        <v>22457</v>
      </c>
      <c r="C3716" s="366" t="s">
        <v>245</v>
      </c>
      <c r="D3716" s="368">
        <v>811.92</v>
      </c>
    </row>
    <row r="3717" spans="1:4" ht="27" x14ac:dyDescent="0.25">
      <c r="A3717" s="366">
        <v>2607327</v>
      </c>
      <c r="B3717" s="367" t="s">
        <v>22458</v>
      </c>
      <c r="C3717" s="366" t="s">
        <v>245</v>
      </c>
      <c r="D3717" s="368">
        <v>527.54</v>
      </c>
    </row>
    <row r="3718" spans="1:4" ht="27" x14ac:dyDescent="0.25">
      <c r="A3718" s="366">
        <v>2607337</v>
      </c>
      <c r="B3718" s="367" t="s">
        <v>22459</v>
      </c>
      <c r="C3718" s="366" t="s">
        <v>245</v>
      </c>
      <c r="D3718" s="368">
        <v>1175.49</v>
      </c>
    </row>
    <row r="3719" spans="1:4" ht="27" x14ac:dyDescent="0.25">
      <c r="A3719" s="366">
        <v>2607328</v>
      </c>
      <c r="B3719" s="367" t="s">
        <v>22460</v>
      </c>
      <c r="C3719" s="366" t="s">
        <v>245</v>
      </c>
      <c r="D3719" s="368">
        <v>370.08</v>
      </c>
    </row>
    <row r="3720" spans="1:4" ht="27" x14ac:dyDescent="0.25">
      <c r="A3720" s="366">
        <v>2607323</v>
      </c>
      <c r="B3720" s="367" t="s">
        <v>22461</v>
      </c>
      <c r="C3720" s="366" t="s">
        <v>245</v>
      </c>
      <c r="D3720" s="368">
        <v>270.39999999999998</v>
      </c>
    </row>
    <row r="3721" spans="1:4" ht="27" x14ac:dyDescent="0.25">
      <c r="A3721" s="366">
        <v>2607333</v>
      </c>
      <c r="B3721" s="367" t="s">
        <v>22462</v>
      </c>
      <c r="C3721" s="366" t="s">
        <v>245</v>
      </c>
      <c r="D3721" s="368">
        <v>535.84</v>
      </c>
    </row>
    <row r="3722" spans="1:4" ht="27" x14ac:dyDescent="0.25">
      <c r="A3722" s="366">
        <v>2607106</v>
      </c>
      <c r="B3722" s="367" t="s">
        <v>22463</v>
      </c>
      <c r="C3722" s="366" t="s">
        <v>16839</v>
      </c>
      <c r="D3722" s="368">
        <v>94776.33</v>
      </c>
    </row>
    <row r="3723" spans="1:4" ht="27" x14ac:dyDescent="0.25">
      <c r="A3723" s="366">
        <v>2607102</v>
      </c>
      <c r="B3723" s="367" t="s">
        <v>22464</v>
      </c>
      <c r="C3723" s="366" t="s">
        <v>16839</v>
      </c>
      <c r="D3723" s="368">
        <v>46663.83</v>
      </c>
    </row>
    <row r="3724" spans="1:4" ht="27" x14ac:dyDescent="0.25">
      <c r="A3724" s="366">
        <v>2607261</v>
      </c>
      <c r="B3724" s="367" t="s">
        <v>22465</v>
      </c>
      <c r="C3724" s="366" t="s">
        <v>16839</v>
      </c>
      <c r="D3724" s="368">
        <v>94776.33</v>
      </c>
    </row>
    <row r="3725" spans="1:4" ht="27" x14ac:dyDescent="0.25">
      <c r="A3725" s="366">
        <v>2607107</v>
      </c>
      <c r="B3725" s="367" t="s">
        <v>22466</v>
      </c>
      <c r="C3725" s="366" t="s">
        <v>16839</v>
      </c>
      <c r="D3725" s="368">
        <v>108170.53</v>
      </c>
    </row>
    <row r="3726" spans="1:4" ht="27" x14ac:dyDescent="0.25">
      <c r="A3726" s="366">
        <v>2607103</v>
      </c>
      <c r="B3726" s="367" t="s">
        <v>22467</v>
      </c>
      <c r="C3726" s="366" t="s">
        <v>16839</v>
      </c>
      <c r="D3726" s="368">
        <v>53108.3</v>
      </c>
    </row>
    <row r="3727" spans="1:4" ht="27" x14ac:dyDescent="0.25">
      <c r="A3727" s="366">
        <v>2607262</v>
      </c>
      <c r="B3727" s="367" t="s">
        <v>22468</v>
      </c>
      <c r="C3727" s="366" t="s">
        <v>16839</v>
      </c>
      <c r="D3727" s="368">
        <v>108170.53</v>
      </c>
    </row>
    <row r="3728" spans="1:4" ht="27" x14ac:dyDescent="0.25">
      <c r="A3728" s="366">
        <v>2607108</v>
      </c>
      <c r="B3728" s="367" t="s">
        <v>22469</v>
      </c>
      <c r="C3728" s="366" t="s">
        <v>16839</v>
      </c>
      <c r="D3728" s="368">
        <v>126006.1</v>
      </c>
    </row>
    <row r="3729" spans="1:4" ht="27" x14ac:dyDescent="0.25">
      <c r="A3729" s="366">
        <v>2607104</v>
      </c>
      <c r="B3729" s="367" t="s">
        <v>22470</v>
      </c>
      <c r="C3729" s="366" t="s">
        <v>16839</v>
      </c>
      <c r="D3729" s="368">
        <v>62751.53</v>
      </c>
    </row>
    <row r="3730" spans="1:4" ht="27" x14ac:dyDescent="0.25">
      <c r="A3730" s="366">
        <v>2607263</v>
      </c>
      <c r="B3730" s="367" t="s">
        <v>22471</v>
      </c>
      <c r="C3730" s="366" t="s">
        <v>16839</v>
      </c>
      <c r="D3730" s="368">
        <v>126006.1</v>
      </c>
    </row>
    <row r="3731" spans="1:4" ht="27" x14ac:dyDescent="0.25">
      <c r="A3731" s="366">
        <v>2607109</v>
      </c>
      <c r="B3731" s="367" t="s">
        <v>22472</v>
      </c>
      <c r="C3731" s="366" t="s">
        <v>16839</v>
      </c>
      <c r="D3731" s="368">
        <v>166141.96</v>
      </c>
    </row>
    <row r="3732" spans="1:4" ht="27" x14ac:dyDescent="0.25">
      <c r="A3732" s="366">
        <v>2607105</v>
      </c>
      <c r="B3732" s="367" t="s">
        <v>22473</v>
      </c>
      <c r="C3732" s="366" t="s">
        <v>16839</v>
      </c>
      <c r="D3732" s="368">
        <v>78039.55</v>
      </c>
    </row>
    <row r="3733" spans="1:4" ht="27" x14ac:dyDescent="0.25">
      <c r="A3733" s="366">
        <v>2607264</v>
      </c>
      <c r="B3733" s="367" t="s">
        <v>22474</v>
      </c>
      <c r="C3733" s="366" t="s">
        <v>16839</v>
      </c>
      <c r="D3733" s="368">
        <v>166141.96</v>
      </c>
    </row>
    <row r="3734" spans="1:4" ht="27" x14ac:dyDescent="0.25">
      <c r="A3734" s="366">
        <v>2607093</v>
      </c>
      <c r="B3734" s="367" t="s">
        <v>22475</v>
      </c>
      <c r="C3734" s="366" t="s">
        <v>16839</v>
      </c>
      <c r="D3734" s="368">
        <v>39618.85</v>
      </c>
    </row>
    <row r="3735" spans="1:4" ht="27" x14ac:dyDescent="0.25">
      <c r="A3735" s="366">
        <v>2607088</v>
      </c>
      <c r="B3735" s="367" t="s">
        <v>22476</v>
      </c>
      <c r="C3735" s="366" t="s">
        <v>16839</v>
      </c>
      <c r="D3735" s="368">
        <v>16391.23</v>
      </c>
    </row>
    <row r="3736" spans="1:4" ht="27" x14ac:dyDescent="0.25">
      <c r="A3736" s="366">
        <v>2607098</v>
      </c>
      <c r="B3736" s="367" t="s">
        <v>22477</v>
      </c>
      <c r="C3736" s="366" t="s">
        <v>16839</v>
      </c>
      <c r="D3736" s="368">
        <v>39921.120000000003</v>
      </c>
    </row>
    <row r="3737" spans="1:4" ht="27" x14ac:dyDescent="0.25">
      <c r="A3737" s="366">
        <v>2607094</v>
      </c>
      <c r="B3737" s="367" t="s">
        <v>22478</v>
      </c>
      <c r="C3737" s="366" t="s">
        <v>16839</v>
      </c>
      <c r="D3737" s="368">
        <v>44657</v>
      </c>
    </row>
    <row r="3738" spans="1:4" ht="27" x14ac:dyDescent="0.25">
      <c r="A3738" s="366">
        <v>2607089</v>
      </c>
      <c r="B3738" s="367" t="s">
        <v>22479</v>
      </c>
      <c r="C3738" s="366" t="s">
        <v>16839</v>
      </c>
      <c r="D3738" s="368">
        <v>18765.82</v>
      </c>
    </row>
    <row r="3739" spans="1:4" ht="27" x14ac:dyDescent="0.25">
      <c r="A3739" s="366">
        <v>2607099</v>
      </c>
      <c r="B3739" s="367" t="s">
        <v>22480</v>
      </c>
      <c r="C3739" s="366" t="s">
        <v>16839</v>
      </c>
      <c r="D3739" s="368">
        <v>45001.36</v>
      </c>
    </row>
    <row r="3740" spans="1:4" ht="27" x14ac:dyDescent="0.25">
      <c r="A3740" s="366">
        <v>2607095</v>
      </c>
      <c r="B3740" s="367" t="s">
        <v>22481</v>
      </c>
      <c r="C3740" s="366" t="s">
        <v>16839</v>
      </c>
      <c r="D3740" s="368">
        <v>52457.87</v>
      </c>
    </row>
    <row r="3741" spans="1:4" ht="27" x14ac:dyDescent="0.25">
      <c r="A3741" s="366">
        <v>2607090</v>
      </c>
      <c r="B3741" s="367" t="s">
        <v>22482</v>
      </c>
      <c r="C3741" s="366" t="s">
        <v>16839</v>
      </c>
      <c r="D3741" s="368">
        <v>22849.94</v>
      </c>
    </row>
    <row r="3742" spans="1:4" ht="27" x14ac:dyDescent="0.25">
      <c r="A3742" s="366">
        <v>2607260</v>
      </c>
      <c r="B3742" s="367" t="s">
        <v>22483</v>
      </c>
      <c r="C3742" s="366" t="s">
        <v>16839</v>
      </c>
      <c r="D3742" s="368">
        <v>52857.81</v>
      </c>
    </row>
    <row r="3743" spans="1:4" ht="27" x14ac:dyDescent="0.25">
      <c r="A3743" s="366">
        <v>2607096</v>
      </c>
      <c r="B3743" s="367" t="s">
        <v>22484</v>
      </c>
      <c r="C3743" s="366" t="s">
        <v>16839</v>
      </c>
      <c r="D3743" s="368">
        <v>69153.34</v>
      </c>
    </row>
    <row r="3744" spans="1:4" ht="27" x14ac:dyDescent="0.25">
      <c r="A3744" s="366">
        <v>2607091</v>
      </c>
      <c r="B3744" s="367" t="s">
        <v>22485</v>
      </c>
      <c r="C3744" s="366" t="s">
        <v>16839</v>
      </c>
      <c r="D3744" s="368">
        <v>28706.97</v>
      </c>
    </row>
    <row r="3745" spans="1:4" ht="27" x14ac:dyDescent="0.25">
      <c r="A3745" s="366">
        <v>2607101</v>
      </c>
      <c r="B3745" s="367" t="s">
        <v>22486</v>
      </c>
      <c r="C3745" s="366" t="s">
        <v>16839</v>
      </c>
      <c r="D3745" s="368">
        <v>69680.460000000006</v>
      </c>
    </row>
    <row r="3746" spans="1:4" ht="27" x14ac:dyDescent="0.25">
      <c r="A3746" s="366">
        <v>2607092</v>
      </c>
      <c r="B3746" s="367" t="s">
        <v>22487</v>
      </c>
      <c r="C3746" s="366" t="s">
        <v>16839</v>
      </c>
      <c r="D3746" s="368">
        <v>31526.09</v>
      </c>
    </row>
    <row r="3747" spans="1:4" ht="27" x14ac:dyDescent="0.25">
      <c r="A3747" s="366">
        <v>2607087</v>
      </c>
      <c r="B3747" s="367" t="s">
        <v>22488</v>
      </c>
      <c r="C3747" s="366" t="s">
        <v>16839</v>
      </c>
      <c r="D3747" s="368">
        <v>13681.77</v>
      </c>
    </row>
    <row r="3748" spans="1:4" ht="27" x14ac:dyDescent="0.25">
      <c r="A3748" s="366">
        <v>2607097</v>
      </c>
      <c r="B3748" s="367" t="s">
        <v>22489</v>
      </c>
      <c r="C3748" s="366" t="s">
        <v>16839</v>
      </c>
      <c r="D3748" s="368">
        <v>31768.09</v>
      </c>
    </row>
    <row r="3749" spans="1:4" ht="27" x14ac:dyDescent="0.25">
      <c r="A3749" s="366">
        <v>2607198</v>
      </c>
      <c r="B3749" s="367" t="s">
        <v>22490</v>
      </c>
      <c r="C3749" s="366" t="s">
        <v>245</v>
      </c>
      <c r="D3749" s="368">
        <v>279.66000000000003</v>
      </c>
    </row>
    <row r="3750" spans="1:4" ht="27" x14ac:dyDescent="0.25">
      <c r="A3750" s="366">
        <v>2809170</v>
      </c>
      <c r="B3750" s="367" t="s">
        <v>22491</v>
      </c>
      <c r="C3750" s="366" t="s">
        <v>245</v>
      </c>
      <c r="D3750" s="368">
        <v>1981.81</v>
      </c>
    </row>
    <row r="3751" spans="1:4" ht="27" x14ac:dyDescent="0.25">
      <c r="A3751" s="366">
        <v>2809183</v>
      </c>
      <c r="B3751" s="367" t="s">
        <v>22492</v>
      </c>
      <c r="C3751" s="366" t="s">
        <v>245</v>
      </c>
      <c r="D3751" s="368">
        <v>2865.76</v>
      </c>
    </row>
    <row r="3752" spans="1:4" ht="27" x14ac:dyDescent="0.25">
      <c r="A3752" s="366">
        <v>2809174</v>
      </c>
      <c r="B3752" s="367" t="s">
        <v>22493</v>
      </c>
      <c r="C3752" s="366" t="s">
        <v>245</v>
      </c>
      <c r="D3752" s="368">
        <v>2091.63</v>
      </c>
    </row>
    <row r="3753" spans="1:4" ht="27" x14ac:dyDescent="0.25">
      <c r="A3753" s="366">
        <v>2809196</v>
      </c>
      <c r="B3753" s="367" t="s">
        <v>22494</v>
      </c>
      <c r="C3753" s="366" t="s">
        <v>245</v>
      </c>
      <c r="D3753" s="368">
        <v>3021.06</v>
      </c>
    </row>
    <row r="3754" spans="1:4" ht="27" x14ac:dyDescent="0.25">
      <c r="A3754" s="366">
        <v>2809187</v>
      </c>
      <c r="B3754" s="367" t="s">
        <v>22495</v>
      </c>
      <c r="C3754" s="366" t="s">
        <v>245</v>
      </c>
      <c r="D3754" s="368">
        <v>3030.57</v>
      </c>
    </row>
    <row r="3755" spans="1:4" ht="27" x14ac:dyDescent="0.25">
      <c r="A3755" s="366">
        <v>2809178</v>
      </c>
      <c r="B3755" s="367" t="s">
        <v>22496</v>
      </c>
      <c r="C3755" s="366" t="s">
        <v>245</v>
      </c>
      <c r="D3755" s="368">
        <v>2256.19</v>
      </c>
    </row>
    <row r="3756" spans="1:4" ht="27" x14ac:dyDescent="0.25">
      <c r="A3756" s="366">
        <v>2809200</v>
      </c>
      <c r="B3756" s="367" t="s">
        <v>22497</v>
      </c>
      <c r="C3756" s="366" t="s">
        <v>245</v>
      </c>
      <c r="D3756" s="368">
        <v>3192.7</v>
      </c>
    </row>
    <row r="3757" spans="1:4" ht="27" x14ac:dyDescent="0.25">
      <c r="A3757" s="366">
        <v>2809191</v>
      </c>
      <c r="B3757" s="367" t="s">
        <v>22498</v>
      </c>
      <c r="C3757" s="366" t="s">
        <v>245</v>
      </c>
      <c r="D3757" s="368">
        <v>3181.72</v>
      </c>
    </row>
    <row r="3758" spans="1:4" ht="27" x14ac:dyDescent="0.25">
      <c r="A3758" s="366">
        <v>2809204</v>
      </c>
      <c r="B3758" s="367" t="s">
        <v>22499</v>
      </c>
      <c r="C3758" s="366" t="s">
        <v>245</v>
      </c>
      <c r="D3758" s="368">
        <v>3349.84</v>
      </c>
    </row>
    <row r="3759" spans="1:4" ht="27" x14ac:dyDescent="0.25">
      <c r="A3759" s="366">
        <v>2809171</v>
      </c>
      <c r="B3759" s="367" t="s">
        <v>22500</v>
      </c>
      <c r="C3759" s="366" t="s">
        <v>245</v>
      </c>
      <c r="D3759" s="368">
        <v>2235.06</v>
      </c>
    </row>
    <row r="3760" spans="1:4" ht="27" x14ac:dyDescent="0.25">
      <c r="A3760" s="366">
        <v>2809184</v>
      </c>
      <c r="B3760" s="367" t="s">
        <v>22501</v>
      </c>
      <c r="C3760" s="366" t="s">
        <v>245</v>
      </c>
      <c r="D3760" s="368">
        <v>3228.58</v>
      </c>
    </row>
    <row r="3761" spans="1:4" ht="27" x14ac:dyDescent="0.25">
      <c r="A3761" s="366">
        <v>2809175</v>
      </c>
      <c r="B3761" s="367" t="s">
        <v>22502</v>
      </c>
      <c r="C3761" s="366" t="s">
        <v>245</v>
      </c>
      <c r="D3761" s="368">
        <v>2355.86</v>
      </c>
    </row>
    <row r="3762" spans="1:4" ht="27" x14ac:dyDescent="0.25">
      <c r="A3762" s="366">
        <v>2809197</v>
      </c>
      <c r="B3762" s="367" t="s">
        <v>22503</v>
      </c>
      <c r="C3762" s="366" t="s">
        <v>245</v>
      </c>
      <c r="D3762" s="368">
        <v>3399.93</v>
      </c>
    </row>
    <row r="3763" spans="1:4" ht="27" x14ac:dyDescent="0.25">
      <c r="A3763" s="366">
        <v>2809188</v>
      </c>
      <c r="B3763" s="367" t="s">
        <v>22504</v>
      </c>
      <c r="C3763" s="366" t="s">
        <v>245</v>
      </c>
      <c r="D3763" s="368">
        <v>3409.88</v>
      </c>
    </row>
    <row r="3764" spans="1:4" ht="27" x14ac:dyDescent="0.25">
      <c r="A3764" s="366">
        <v>2809179</v>
      </c>
      <c r="B3764" s="367" t="s">
        <v>22505</v>
      </c>
      <c r="C3764" s="366" t="s">
        <v>245</v>
      </c>
      <c r="D3764" s="368">
        <v>2536.87</v>
      </c>
    </row>
    <row r="3765" spans="1:4" ht="27" x14ac:dyDescent="0.25">
      <c r="A3765" s="366">
        <v>2809201</v>
      </c>
      <c r="B3765" s="367" t="s">
        <v>22506</v>
      </c>
      <c r="C3765" s="366" t="s">
        <v>245</v>
      </c>
      <c r="D3765" s="368">
        <v>3588.75</v>
      </c>
    </row>
    <row r="3766" spans="1:4" ht="27" x14ac:dyDescent="0.25">
      <c r="A3766" s="366">
        <v>2809192</v>
      </c>
      <c r="B3766" s="367" t="s">
        <v>22507</v>
      </c>
      <c r="C3766" s="366" t="s">
        <v>245</v>
      </c>
      <c r="D3766" s="368">
        <v>3576.14</v>
      </c>
    </row>
    <row r="3767" spans="1:4" ht="27" x14ac:dyDescent="0.25">
      <c r="A3767" s="366">
        <v>2809205</v>
      </c>
      <c r="B3767" s="367" t="s">
        <v>22508</v>
      </c>
      <c r="C3767" s="366" t="s">
        <v>245</v>
      </c>
      <c r="D3767" s="368">
        <v>3761.6</v>
      </c>
    </row>
    <row r="3768" spans="1:4" ht="27" x14ac:dyDescent="0.25">
      <c r="A3768" s="366">
        <v>2809172</v>
      </c>
      <c r="B3768" s="367" t="s">
        <v>22509</v>
      </c>
      <c r="C3768" s="366" t="s">
        <v>245</v>
      </c>
      <c r="D3768" s="368">
        <v>2609.38</v>
      </c>
    </row>
    <row r="3769" spans="1:4" ht="27" x14ac:dyDescent="0.25">
      <c r="A3769" s="366">
        <v>2809185</v>
      </c>
      <c r="B3769" s="367" t="s">
        <v>22510</v>
      </c>
      <c r="C3769" s="366" t="s">
        <v>245</v>
      </c>
      <c r="D3769" s="368">
        <v>3712.38</v>
      </c>
    </row>
    <row r="3770" spans="1:4" ht="27" x14ac:dyDescent="0.25">
      <c r="A3770" s="366">
        <v>2809176</v>
      </c>
      <c r="B3770" s="367" t="s">
        <v>22511</v>
      </c>
      <c r="C3770" s="366" t="s">
        <v>245</v>
      </c>
      <c r="D3770" s="368">
        <v>2742.26</v>
      </c>
    </row>
    <row r="3771" spans="1:4" ht="27" x14ac:dyDescent="0.25">
      <c r="A3771" s="366">
        <v>2809198</v>
      </c>
      <c r="B3771" s="367" t="s">
        <v>22512</v>
      </c>
      <c r="C3771" s="366" t="s">
        <v>245</v>
      </c>
      <c r="D3771" s="368">
        <v>3904</v>
      </c>
    </row>
    <row r="3772" spans="1:4" ht="27" x14ac:dyDescent="0.25">
      <c r="A3772" s="366">
        <v>2809189</v>
      </c>
      <c r="B3772" s="367" t="s">
        <v>22513</v>
      </c>
      <c r="C3772" s="366" t="s">
        <v>245</v>
      </c>
      <c r="D3772" s="368">
        <v>3911.81</v>
      </c>
    </row>
    <row r="3773" spans="1:4" ht="27" x14ac:dyDescent="0.25">
      <c r="A3773" s="366">
        <v>2809180</v>
      </c>
      <c r="B3773" s="367" t="s">
        <v>22514</v>
      </c>
      <c r="C3773" s="366" t="s">
        <v>245</v>
      </c>
      <c r="D3773" s="368">
        <v>2941.38</v>
      </c>
    </row>
    <row r="3774" spans="1:4" ht="27" x14ac:dyDescent="0.25">
      <c r="A3774" s="366">
        <v>2809202</v>
      </c>
      <c r="B3774" s="367" t="s">
        <v>22515</v>
      </c>
      <c r="C3774" s="366" t="s">
        <v>245</v>
      </c>
      <c r="D3774" s="368">
        <v>4111.6899999999996</v>
      </c>
    </row>
    <row r="3775" spans="1:4" ht="27" x14ac:dyDescent="0.25">
      <c r="A3775" s="366">
        <v>2809193</v>
      </c>
      <c r="B3775" s="367" t="s">
        <v>22516</v>
      </c>
      <c r="C3775" s="366" t="s">
        <v>245</v>
      </c>
      <c r="D3775" s="368">
        <v>4094.7</v>
      </c>
    </row>
    <row r="3776" spans="1:4" ht="27" x14ac:dyDescent="0.25">
      <c r="A3776" s="366">
        <v>2809206</v>
      </c>
      <c r="B3776" s="367" t="s">
        <v>22517</v>
      </c>
      <c r="C3776" s="366" t="s">
        <v>245</v>
      </c>
      <c r="D3776" s="368">
        <v>4301.83</v>
      </c>
    </row>
    <row r="3777" spans="1:4" ht="27" x14ac:dyDescent="0.25">
      <c r="A3777" s="366">
        <v>2809190</v>
      </c>
      <c r="B3777" s="367" t="s">
        <v>22518</v>
      </c>
      <c r="C3777" s="366" t="s">
        <v>245</v>
      </c>
      <c r="D3777" s="368">
        <v>5054.1099999999997</v>
      </c>
    </row>
    <row r="3778" spans="1:4" ht="27" x14ac:dyDescent="0.25">
      <c r="A3778" s="366">
        <v>2809181</v>
      </c>
      <c r="B3778" s="367" t="s">
        <v>22519</v>
      </c>
      <c r="C3778" s="366" t="s">
        <v>245</v>
      </c>
      <c r="D3778" s="368">
        <v>3611.85</v>
      </c>
    </row>
    <row r="3779" spans="1:4" ht="27" x14ac:dyDescent="0.25">
      <c r="A3779" s="366">
        <v>2809203</v>
      </c>
      <c r="B3779" s="367" t="s">
        <v>22520</v>
      </c>
      <c r="C3779" s="366" t="s">
        <v>245</v>
      </c>
      <c r="D3779" s="368">
        <v>5296.32</v>
      </c>
    </row>
    <row r="3780" spans="1:4" ht="27" x14ac:dyDescent="0.25">
      <c r="A3780" s="366">
        <v>2809194</v>
      </c>
      <c r="B3780" s="367" t="s">
        <v>22521</v>
      </c>
      <c r="C3780" s="366" t="s">
        <v>245</v>
      </c>
      <c r="D3780" s="368">
        <v>5273.58</v>
      </c>
    </row>
    <row r="3781" spans="1:4" ht="27" x14ac:dyDescent="0.25">
      <c r="A3781" s="366">
        <v>2809207</v>
      </c>
      <c r="B3781" s="367" t="s">
        <v>22522</v>
      </c>
      <c r="C3781" s="366" t="s">
        <v>245</v>
      </c>
      <c r="D3781" s="368">
        <v>5524.48</v>
      </c>
    </row>
    <row r="3782" spans="1:4" ht="27" x14ac:dyDescent="0.25">
      <c r="A3782" s="366">
        <v>2809169</v>
      </c>
      <c r="B3782" s="367" t="s">
        <v>22523</v>
      </c>
      <c r="C3782" s="366" t="s">
        <v>245</v>
      </c>
      <c r="D3782" s="368">
        <v>1707.69</v>
      </c>
    </row>
    <row r="3783" spans="1:4" ht="27" x14ac:dyDescent="0.25">
      <c r="A3783" s="366">
        <v>2809182</v>
      </c>
      <c r="B3783" s="367" t="s">
        <v>22524</v>
      </c>
      <c r="C3783" s="366" t="s">
        <v>245</v>
      </c>
      <c r="D3783" s="368">
        <v>2367.9699999999998</v>
      </c>
    </row>
    <row r="3784" spans="1:4" ht="27" x14ac:dyDescent="0.25">
      <c r="A3784" s="366">
        <v>2809173</v>
      </c>
      <c r="B3784" s="367" t="s">
        <v>22525</v>
      </c>
      <c r="C3784" s="366" t="s">
        <v>245</v>
      </c>
      <c r="D3784" s="368">
        <v>1807.52</v>
      </c>
    </row>
    <row r="3785" spans="1:4" ht="27" x14ac:dyDescent="0.25">
      <c r="A3785" s="366">
        <v>2809195</v>
      </c>
      <c r="B3785" s="367" t="s">
        <v>22526</v>
      </c>
      <c r="C3785" s="366" t="s">
        <v>245</v>
      </c>
      <c r="D3785" s="368">
        <v>2484.44</v>
      </c>
    </row>
    <row r="3786" spans="1:4" ht="27" x14ac:dyDescent="0.25">
      <c r="A3786" s="366">
        <v>2809186</v>
      </c>
      <c r="B3786" s="367" t="s">
        <v>22527</v>
      </c>
      <c r="C3786" s="366" t="s">
        <v>245</v>
      </c>
      <c r="D3786" s="368">
        <v>2517.8000000000002</v>
      </c>
    </row>
    <row r="3787" spans="1:4" ht="27" x14ac:dyDescent="0.25">
      <c r="A3787" s="366">
        <v>2809177</v>
      </c>
      <c r="B3787" s="367" t="s">
        <v>22528</v>
      </c>
      <c r="C3787" s="366" t="s">
        <v>245</v>
      </c>
      <c r="D3787" s="368">
        <v>1957.12</v>
      </c>
    </row>
    <row r="3788" spans="1:4" ht="27" x14ac:dyDescent="0.25">
      <c r="A3788" s="366">
        <v>2809199</v>
      </c>
      <c r="B3788" s="367" t="s">
        <v>22529</v>
      </c>
      <c r="C3788" s="366" t="s">
        <v>245</v>
      </c>
      <c r="D3788" s="368">
        <v>2640.49</v>
      </c>
    </row>
    <row r="3789" spans="1:4" ht="40.5" x14ac:dyDescent="0.25">
      <c r="A3789" s="366">
        <v>2809219</v>
      </c>
      <c r="B3789" s="367" t="s">
        <v>22530</v>
      </c>
      <c r="C3789" s="366" t="s">
        <v>20552</v>
      </c>
      <c r="D3789" s="368">
        <v>22508.94</v>
      </c>
    </row>
    <row r="3790" spans="1:4" ht="40.5" x14ac:dyDescent="0.25">
      <c r="A3790" s="366">
        <v>2809220</v>
      </c>
      <c r="B3790" s="367" t="s">
        <v>22531</v>
      </c>
      <c r="C3790" s="366" t="s">
        <v>20552</v>
      </c>
      <c r="D3790" s="368">
        <v>24167.64</v>
      </c>
    </row>
    <row r="3791" spans="1:4" ht="40.5" x14ac:dyDescent="0.25">
      <c r="A3791" s="366">
        <v>2809221</v>
      </c>
      <c r="B3791" s="367" t="s">
        <v>22532</v>
      </c>
      <c r="C3791" s="366" t="s">
        <v>20552</v>
      </c>
      <c r="D3791" s="368">
        <v>24983.119999999999</v>
      </c>
    </row>
    <row r="3792" spans="1:4" ht="40.5" x14ac:dyDescent="0.25">
      <c r="A3792" s="366">
        <v>2809163</v>
      </c>
      <c r="B3792" s="367" t="s">
        <v>22533</v>
      </c>
      <c r="C3792" s="366" t="s">
        <v>20552</v>
      </c>
      <c r="D3792" s="368">
        <v>23487.94</v>
      </c>
    </row>
    <row r="3793" spans="1:4" ht="40.5" x14ac:dyDescent="0.25">
      <c r="A3793" s="366">
        <v>2809164</v>
      </c>
      <c r="B3793" s="367" t="s">
        <v>22534</v>
      </c>
      <c r="C3793" s="366" t="s">
        <v>20552</v>
      </c>
      <c r="D3793" s="368">
        <v>25207.99</v>
      </c>
    </row>
    <row r="3794" spans="1:4" ht="40.5" x14ac:dyDescent="0.25">
      <c r="A3794" s="366">
        <v>2809165</v>
      </c>
      <c r="B3794" s="367" t="s">
        <v>22535</v>
      </c>
      <c r="C3794" s="366" t="s">
        <v>20552</v>
      </c>
      <c r="D3794" s="368">
        <v>26046.91</v>
      </c>
    </row>
    <row r="3795" spans="1:4" ht="40.5" x14ac:dyDescent="0.25">
      <c r="A3795" s="366">
        <v>2809216</v>
      </c>
      <c r="B3795" s="367" t="s">
        <v>22536</v>
      </c>
      <c r="C3795" s="366" t="s">
        <v>20552</v>
      </c>
      <c r="D3795" s="368">
        <v>20785.060000000001</v>
      </c>
    </row>
    <row r="3796" spans="1:4" ht="40.5" x14ac:dyDescent="0.25">
      <c r="A3796" s="366">
        <v>2809217</v>
      </c>
      <c r="B3796" s="367" t="s">
        <v>22537</v>
      </c>
      <c r="C3796" s="366" t="s">
        <v>20552</v>
      </c>
      <c r="D3796" s="368">
        <v>21214.75</v>
      </c>
    </row>
    <row r="3797" spans="1:4" ht="40.5" x14ac:dyDescent="0.25">
      <c r="A3797" s="366">
        <v>2809218</v>
      </c>
      <c r="B3797" s="367" t="s">
        <v>22538</v>
      </c>
      <c r="C3797" s="366" t="s">
        <v>20552</v>
      </c>
      <c r="D3797" s="368">
        <v>22866.79</v>
      </c>
    </row>
    <row r="3798" spans="1:4" ht="40.5" x14ac:dyDescent="0.25">
      <c r="A3798" s="366">
        <v>2809160</v>
      </c>
      <c r="B3798" s="367" t="s">
        <v>22539</v>
      </c>
      <c r="C3798" s="366" t="s">
        <v>20552</v>
      </c>
      <c r="D3798" s="368">
        <v>21696.99</v>
      </c>
    </row>
    <row r="3799" spans="1:4" ht="40.5" x14ac:dyDescent="0.25">
      <c r="A3799" s="366">
        <v>2809161</v>
      </c>
      <c r="B3799" s="367" t="s">
        <v>22540</v>
      </c>
      <c r="C3799" s="366" t="s">
        <v>20552</v>
      </c>
      <c r="D3799" s="368">
        <v>22129.84</v>
      </c>
    </row>
    <row r="3800" spans="1:4" ht="40.5" x14ac:dyDescent="0.25">
      <c r="A3800" s="366">
        <v>2809162</v>
      </c>
      <c r="B3800" s="367" t="s">
        <v>22541</v>
      </c>
      <c r="C3800" s="366" t="s">
        <v>20552</v>
      </c>
      <c r="D3800" s="368">
        <v>23843.040000000001</v>
      </c>
    </row>
    <row r="3801" spans="1:4" ht="40.5" x14ac:dyDescent="0.25">
      <c r="A3801" s="366">
        <v>2809222</v>
      </c>
      <c r="B3801" s="367" t="s">
        <v>22542</v>
      </c>
      <c r="C3801" s="366" t="s">
        <v>20552</v>
      </c>
      <c r="D3801" s="368">
        <v>20975.43</v>
      </c>
    </row>
    <row r="3802" spans="1:4" ht="40.5" x14ac:dyDescent="0.25">
      <c r="A3802" s="366">
        <v>2809223</v>
      </c>
      <c r="B3802" s="367" t="s">
        <v>22543</v>
      </c>
      <c r="C3802" s="366" t="s">
        <v>20552</v>
      </c>
      <c r="D3802" s="368">
        <v>26806.73</v>
      </c>
    </row>
    <row r="3803" spans="1:4" ht="40.5" x14ac:dyDescent="0.25">
      <c r="A3803" s="366">
        <v>2809224</v>
      </c>
      <c r="B3803" s="367" t="s">
        <v>22544</v>
      </c>
      <c r="C3803" s="366" t="s">
        <v>20552</v>
      </c>
      <c r="D3803" s="368">
        <v>28029.94</v>
      </c>
    </row>
    <row r="3804" spans="1:4" ht="40.5" x14ac:dyDescent="0.25">
      <c r="A3804" s="366">
        <v>2809166</v>
      </c>
      <c r="B3804" s="367" t="s">
        <v>22545</v>
      </c>
      <c r="C3804" s="366" t="s">
        <v>20552</v>
      </c>
      <c r="D3804" s="368">
        <v>21809.54</v>
      </c>
    </row>
    <row r="3805" spans="1:4" ht="40.5" x14ac:dyDescent="0.25">
      <c r="A3805" s="366">
        <v>2809167</v>
      </c>
      <c r="B3805" s="367" t="s">
        <v>22546</v>
      </c>
      <c r="C3805" s="366" t="s">
        <v>20552</v>
      </c>
      <c r="D3805" s="368">
        <v>27925.82</v>
      </c>
    </row>
    <row r="3806" spans="1:4" ht="40.5" x14ac:dyDescent="0.25">
      <c r="A3806" s="366">
        <v>2809168</v>
      </c>
      <c r="B3806" s="367" t="s">
        <v>22547</v>
      </c>
      <c r="C3806" s="366" t="s">
        <v>20552</v>
      </c>
      <c r="D3806" s="368">
        <v>29184.19</v>
      </c>
    </row>
    <row r="3807" spans="1:4" x14ac:dyDescent="0.25">
      <c r="A3807" s="366">
        <v>2909152</v>
      </c>
      <c r="B3807" s="367" t="s">
        <v>22548</v>
      </c>
      <c r="C3807" s="366" t="s">
        <v>20552</v>
      </c>
      <c r="D3807" s="368">
        <v>118.65</v>
      </c>
    </row>
    <row r="3808" spans="1:4" x14ac:dyDescent="0.25">
      <c r="A3808" s="366">
        <v>2909153</v>
      </c>
      <c r="B3808" s="367" t="s">
        <v>22549</v>
      </c>
      <c r="C3808" s="366" t="s">
        <v>20552</v>
      </c>
      <c r="D3808" s="368">
        <v>163.36000000000001</v>
      </c>
    </row>
    <row r="3809" spans="1:4" x14ac:dyDescent="0.25">
      <c r="A3809" s="366">
        <v>2909151</v>
      </c>
      <c r="B3809" s="367" t="s">
        <v>22550</v>
      </c>
      <c r="C3809" s="366" t="s">
        <v>20552</v>
      </c>
      <c r="D3809" s="368">
        <v>64.069999999999993</v>
      </c>
    </row>
    <row r="3810" spans="1:4" x14ac:dyDescent="0.25">
      <c r="A3810" s="366">
        <v>2909145</v>
      </c>
      <c r="B3810" s="367" t="s">
        <v>22551</v>
      </c>
      <c r="C3810" s="366" t="s">
        <v>245</v>
      </c>
      <c r="D3810" s="368">
        <v>9.25</v>
      </c>
    </row>
    <row r="3811" spans="1:4" ht="40.5" x14ac:dyDescent="0.25">
      <c r="A3811" s="366">
        <v>2909379</v>
      </c>
      <c r="B3811" s="367" t="s">
        <v>22552</v>
      </c>
      <c r="C3811" s="366" t="s">
        <v>20552</v>
      </c>
      <c r="D3811" s="368">
        <v>5174.26</v>
      </c>
    </row>
    <row r="3812" spans="1:4" ht="40.5" x14ac:dyDescent="0.25">
      <c r="A3812" s="366">
        <v>2909381</v>
      </c>
      <c r="B3812" s="367" t="s">
        <v>22553</v>
      </c>
      <c r="C3812" s="366" t="s">
        <v>20552</v>
      </c>
      <c r="D3812" s="368">
        <v>5414.4</v>
      </c>
    </row>
    <row r="3813" spans="1:4" ht="40.5" x14ac:dyDescent="0.25">
      <c r="A3813" s="366">
        <v>2909380</v>
      </c>
      <c r="B3813" s="367" t="s">
        <v>22554</v>
      </c>
      <c r="C3813" s="366" t="s">
        <v>20552</v>
      </c>
      <c r="D3813" s="368">
        <v>7585.07</v>
      </c>
    </row>
    <row r="3814" spans="1:4" ht="40.5" x14ac:dyDescent="0.25">
      <c r="A3814" s="366">
        <v>2909382</v>
      </c>
      <c r="B3814" s="367" t="s">
        <v>22555</v>
      </c>
      <c r="C3814" s="366" t="s">
        <v>20552</v>
      </c>
      <c r="D3814" s="368">
        <v>7944.51</v>
      </c>
    </row>
    <row r="3815" spans="1:4" ht="40.5" x14ac:dyDescent="0.25">
      <c r="A3815" s="366">
        <v>2909375</v>
      </c>
      <c r="B3815" s="367" t="s">
        <v>22556</v>
      </c>
      <c r="C3815" s="366" t="s">
        <v>20552</v>
      </c>
      <c r="D3815" s="368">
        <v>8253.26</v>
      </c>
    </row>
    <row r="3816" spans="1:4" ht="40.5" x14ac:dyDescent="0.25">
      <c r="A3816" s="366">
        <v>2909377</v>
      </c>
      <c r="B3816" s="367" t="s">
        <v>22557</v>
      </c>
      <c r="C3816" s="366" t="s">
        <v>20552</v>
      </c>
      <c r="D3816" s="368">
        <v>8638.68</v>
      </c>
    </row>
    <row r="3817" spans="1:4" ht="40.5" x14ac:dyDescent="0.25">
      <c r="A3817" s="366">
        <v>2909376</v>
      </c>
      <c r="B3817" s="367" t="s">
        <v>22558</v>
      </c>
      <c r="C3817" s="366" t="s">
        <v>20552</v>
      </c>
      <c r="D3817" s="368">
        <v>12122.08</v>
      </c>
    </row>
    <row r="3818" spans="1:4" ht="40.5" x14ac:dyDescent="0.25">
      <c r="A3818" s="366">
        <v>2909378</v>
      </c>
      <c r="B3818" s="367" t="s">
        <v>22559</v>
      </c>
      <c r="C3818" s="366" t="s">
        <v>20552</v>
      </c>
      <c r="D3818" s="368">
        <v>12704.88</v>
      </c>
    </row>
    <row r="3819" spans="1:4" ht="40.5" x14ac:dyDescent="0.25">
      <c r="A3819" s="366">
        <v>2909383</v>
      </c>
      <c r="B3819" s="367" t="s">
        <v>22560</v>
      </c>
      <c r="C3819" s="366" t="s">
        <v>20552</v>
      </c>
      <c r="D3819" s="368">
        <v>5607.99</v>
      </c>
    </row>
    <row r="3820" spans="1:4" ht="40.5" x14ac:dyDescent="0.25">
      <c r="A3820" s="366">
        <v>2909384</v>
      </c>
      <c r="B3820" s="367" t="s">
        <v>22561</v>
      </c>
      <c r="C3820" s="366" t="s">
        <v>20552</v>
      </c>
      <c r="D3820" s="368">
        <v>5887.24</v>
      </c>
    </row>
    <row r="3821" spans="1:4" x14ac:dyDescent="0.25">
      <c r="A3821" s="366">
        <v>2909148</v>
      </c>
      <c r="B3821" s="367" t="s">
        <v>22562</v>
      </c>
      <c r="C3821" s="366" t="s">
        <v>20552</v>
      </c>
      <c r="D3821" s="368">
        <v>434.23</v>
      </c>
    </row>
    <row r="3822" spans="1:4" ht="40.5" x14ac:dyDescent="0.25">
      <c r="A3822" s="366">
        <v>3009336</v>
      </c>
      <c r="B3822" s="367" t="s">
        <v>22563</v>
      </c>
      <c r="C3822" s="366" t="s">
        <v>245</v>
      </c>
      <c r="D3822" s="368">
        <v>84.24</v>
      </c>
    </row>
    <row r="3823" spans="1:4" ht="40.5" x14ac:dyDescent="0.25">
      <c r="A3823" s="366">
        <v>3009337</v>
      </c>
      <c r="B3823" s="367" t="s">
        <v>22564</v>
      </c>
      <c r="C3823" s="366" t="s">
        <v>245</v>
      </c>
      <c r="D3823" s="368">
        <v>86.46</v>
      </c>
    </row>
    <row r="3824" spans="1:4" ht="40.5" x14ac:dyDescent="0.25">
      <c r="A3824" s="366">
        <v>3009340</v>
      </c>
      <c r="B3824" s="367" t="s">
        <v>22565</v>
      </c>
      <c r="C3824" s="366" t="s">
        <v>245</v>
      </c>
      <c r="D3824" s="368">
        <v>160.63999999999999</v>
      </c>
    </row>
    <row r="3825" spans="1:4" ht="40.5" x14ac:dyDescent="0.25">
      <c r="A3825" s="366">
        <v>3009341</v>
      </c>
      <c r="B3825" s="367" t="s">
        <v>22566</v>
      </c>
      <c r="C3825" s="366" t="s">
        <v>245</v>
      </c>
      <c r="D3825" s="368">
        <v>165.08</v>
      </c>
    </row>
    <row r="3826" spans="1:4" ht="40.5" x14ac:dyDescent="0.25">
      <c r="A3826" s="366">
        <v>3009344</v>
      </c>
      <c r="B3826" s="367" t="s">
        <v>22567</v>
      </c>
      <c r="C3826" s="366" t="s">
        <v>245</v>
      </c>
      <c r="D3826" s="368">
        <v>84.66</v>
      </c>
    </row>
    <row r="3827" spans="1:4" ht="40.5" x14ac:dyDescent="0.25">
      <c r="A3827" s="366">
        <v>3009345</v>
      </c>
      <c r="B3827" s="367" t="s">
        <v>22568</v>
      </c>
      <c r="C3827" s="366" t="s">
        <v>245</v>
      </c>
      <c r="D3827" s="368">
        <v>86.88</v>
      </c>
    </row>
    <row r="3828" spans="1:4" ht="40.5" x14ac:dyDescent="0.25">
      <c r="A3828" s="366">
        <v>3009348</v>
      </c>
      <c r="B3828" s="367" t="s">
        <v>22569</v>
      </c>
      <c r="C3828" s="366" t="s">
        <v>245</v>
      </c>
      <c r="D3828" s="368">
        <v>160.69</v>
      </c>
    </row>
    <row r="3829" spans="1:4" ht="40.5" x14ac:dyDescent="0.25">
      <c r="A3829" s="366">
        <v>3009349</v>
      </c>
      <c r="B3829" s="367" t="s">
        <v>22570</v>
      </c>
      <c r="C3829" s="366" t="s">
        <v>245</v>
      </c>
      <c r="D3829" s="368">
        <v>165.13</v>
      </c>
    </row>
    <row r="3830" spans="1:4" ht="40.5" x14ac:dyDescent="0.25">
      <c r="A3830" s="366">
        <v>3009338</v>
      </c>
      <c r="B3830" s="367" t="s">
        <v>22571</v>
      </c>
      <c r="C3830" s="366" t="s">
        <v>245</v>
      </c>
      <c r="D3830" s="368">
        <v>84.24</v>
      </c>
    </row>
    <row r="3831" spans="1:4" ht="40.5" x14ac:dyDescent="0.25">
      <c r="A3831" s="366">
        <v>3009339</v>
      </c>
      <c r="B3831" s="367" t="s">
        <v>22572</v>
      </c>
      <c r="C3831" s="366" t="s">
        <v>245</v>
      </c>
      <c r="D3831" s="368">
        <v>86.46</v>
      </c>
    </row>
    <row r="3832" spans="1:4" ht="40.5" x14ac:dyDescent="0.25">
      <c r="A3832" s="366">
        <v>3009342</v>
      </c>
      <c r="B3832" s="367" t="s">
        <v>22573</v>
      </c>
      <c r="C3832" s="366" t="s">
        <v>245</v>
      </c>
      <c r="D3832" s="368">
        <v>160.63999999999999</v>
      </c>
    </row>
    <row r="3833" spans="1:4" ht="40.5" x14ac:dyDescent="0.25">
      <c r="A3833" s="366">
        <v>3009343</v>
      </c>
      <c r="B3833" s="367" t="s">
        <v>22574</v>
      </c>
      <c r="C3833" s="366" t="s">
        <v>245</v>
      </c>
      <c r="D3833" s="368">
        <v>165.08</v>
      </c>
    </row>
    <row r="3834" spans="1:4" ht="40.5" x14ac:dyDescent="0.25">
      <c r="A3834" s="366">
        <v>3009346</v>
      </c>
      <c r="B3834" s="367" t="s">
        <v>22575</v>
      </c>
      <c r="C3834" s="366" t="s">
        <v>245</v>
      </c>
      <c r="D3834" s="368">
        <v>84.66</v>
      </c>
    </row>
    <row r="3835" spans="1:4" ht="40.5" x14ac:dyDescent="0.25">
      <c r="A3835" s="366">
        <v>3009347</v>
      </c>
      <c r="B3835" s="367" t="s">
        <v>22576</v>
      </c>
      <c r="C3835" s="366" t="s">
        <v>245</v>
      </c>
      <c r="D3835" s="368">
        <v>86.88</v>
      </c>
    </row>
    <row r="3836" spans="1:4" ht="40.5" x14ac:dyDescent="0.25">
      <c r="A3836" s="366">
        <v>3009350</v>
      </c>
      <c r="B3836" s="367" t="s">
        <v>22577</v>
      </c>
      <c r="C3836" s="366" t="s">
        <v>245</v>
      </c>
      <c r="D3836" s="368">
        <v>160.69</v>
      </c>
    </row>
    <row r="3837" spans="1:4" ht="40.5" x14ac:dyDescent="0.25">
      <c r="A3837" s="366">
        <v>3009351</v>
      </c>
      <c r="B3837" s="367" t="s">
        <v>22578</v>
      </c>
      <c r="C3837" s="366" t="s">
        <v>245</v>
      </c>
      <c r="D3837" s="368">
        <v>165.13</v>
      </c>
    </row>
    <row r="3838" spans="1:4" x14ac:dyDescent="0.25">
      <c r="A3838" s="366">
        <v>3009080</v>
      </c>
      <c r="B3838" s="367" t="s">
        <v>22579</v>
      </c>
      <c r="C3838" s="366" t="s">
        <v>245</v>
      </c>
      <c r="D3838" s="368">
        <v>0.12</v>
      </c>
    </row>
    <row r="3839" spans="1:4" x14ac:dyDescent="0.25">
      <c r="A3839" s="366">
        <v>3009075</v>
      </c>
      <c r="B3839" s="367" t="s">
        <v>22580</v>
      </c>
      <c r="C3839" s="366" t="s">
        <v>245</v>
      </c>
      <c r="D3839" s="368">
        <v>30.29</v>
      </c>
    </row>
    <row r="3840" spans="1:4" x14ac:dyDescent="0.25">
      <c r="A3840" s="366">
        <v>3009076</v>
      </c>
      <c r="B3840" s="367" t="s">
        <v>22581</v>
      </c>
      <c r="C3840" s="366" t="s">
        <v>245</v>
      </c>
      <c r="D3840" s="368">
        <v>31.86</v>
      </c>
    </row>
    <row r="3841" spans="1:4" x14ac:dyDescent="0.25">
      <c r="A3841" s="366">
        <v>3009077</v>
      </c>
      <c r="B3841" s="367" t="s">
        <v>22582</v>
      </c>
      <c r="C3841" s="366" t="s">
        <v>245</v>
      </c>
      <c r="D3841" s="368">
        <v>31.88</v>
      </c>
    </row>
    <row r="3842" spans="1:4" x14ac:dyDescent="0.25">
      <c r="A3842" s="366">
        <v>3009078</v>
      </c>
      <c r="B3842" s="367" t="s">
        <v>22583</v>
      </c>
      <c r="C3842" s="366" t="s">
        <v>245</v>
      </c>
      <c r="D3842" s="368">
        <v>31.81</v>
      </c>
    </row>
    <row r="3843" spans="1:4" x14ac:dyDescent="0.25">
      <c r="A3843" s="366">
        <v>3009087</v>
      </c>
      <c r="B3843" s="367" t="s">
        <v>22584</v>
      </c>
      <c r="C3843" s="366" t="s">
        <v>245</v>
      </c>
      <c r="D3843" s="368">
        <v>0.09</v>
      </c>
    </row>
    <row r="3844" spans="1:4" ht="40.5" x14ac:dyDescent="0.25">
      <c r="A3844" s="366">
        <v>3009085</v>
      </c>
      <c r="B3844" s="367" t="s">
        <v>22585</v>
      </c>
      <c r="C3844" s="366" t="s">
        <v>199</v>
      </c>
      <c r="D3844" s="368">
        <v>1303.1300000000001</v>
      </c>
    </row>
    <row r="3845" spans="1:4" ht="40.5" x14ac:dyDescent="0.25">
      <c r="A3845" s="366">
        <v>3009086</v>
      </c>
      <c r="B3845" s="367" t="s">
        <v>22586</v>
      </c>
      <c r="C3845" s="366" t="s">
        <v>199</v>
      </c>
      <c r="D3845" s="368">
        <v>1607.25</v>
      </c>
    </row>
    <row r="3846" spans="1:4" ht="40.5" x14ac:dyDescent="0.25">
      <c r="A3846" s="366">
        <v>3009089</v>
      </c>
      <c r="B3846" s="367" t="s">
        <v>22587</v>
      </c>
      <c r="C3846" s="366" t="s">
        <v>199</v>
      </c>
      <c r="D3846" s="368">
        <v>1925.27</v>
      </c>
    </row>
    <row r="3847" spans="1:4" ht="40.5" x14ac:dyDescent="0.25">
      <c r="A3847" s="366">
        <v>3009090</v>
      </c>
      <c r="B3847" s="367" t="s">
        <v>22588</v>
      </c>
      <c r="C3847" s="366" t="s">
        <v>199</v>
      </c>
      <c r="D3847" s="368">
        <v>2042.57</v>
      </c>
    </row>
    <row r="3848" spans="1:4" ht="27" x14ac:dyDescent="0.25">
      <c r="A3848" s="366">
        <v>3009004</v>
      </c>
      <c r="B3848" s="367" t="s">
        <v>22589</v>
      </c>
      <c r="C3848" s="366" t="s">
        <v>245</v>
      </c>
      <c r="D3848" s="368">
        <v>415.94</v>
      </c>
    </row>
    <row r="3849" spans="1:4" ht="27" x14ac:dyDescent="0.25">
      <c r="A3849" s="366">
        <v>3009002</v>
      </c>
      <c r="B3849" s="367" t="s">
        <v>22590</v>
      </c>
      <c r="C3849" s="366" t="s">
        <v>245</v>
      </c>
      <c r="D3849" s="368">
        <v>314.11</v>
      </c>
    </row>
    <row r="3850" spans="1:4" ht="27" x14ac:dyDescent="0.25">
      <c r="A3850" s="366">
        <v>3009006</v>
      </c>
      <c r="B3850" s="367" t="s">
        <v>22591</v>
      </c>
      <c r="C3850" s="366" t="s">
        <v>245</v>
      </c>
      <c r="D3850" s="368">
        <v>587.57000000000005</v>
      </c>
    </row>
    <row r="3851" spans="1:4" ht="27" x14ac:dyDescent="0.25">
      <c r="A3851" s="366">
        <v>3009335</v>
      </c>
      <c r="B3851" s="367" t="s">
        <v>22592</v>
      </c>
      <c r="C3851" s="366" t="s">
        <v>245</v>
      </c>
      <c r="D3851" s="368">
        <v>1087.95</v>
      </c>
    </row>
    <row r="3852" spans="1:4" ht="27" x14ac:dyDescent="0.25">
      <c r="A3852" s="366">
        <v>3009334</v>
      </c>
      <c r="B3852" s="367" t="s">
        <v>22593</v>
      </c>
      <c r="C3852" s="366" t="s">
        <v>245</v>
      </c>
      <c r="D3852" s="368">
        <v>775.31</v>
      </c>
    </row>
    <row r="3853" spans="1:4" ht="40.5" x14ac:dyDescent="0.25">
      <c r="A3853" s="366">
        <v>3009280</v>
      </c>
      <c r="B3853" s="367" t="s">
        <v>22594</v>
      </c>
      <c r="C3853" s="366" t="s">
        <v>20552</v>
      </c>
      <c r="D3853" s="368">
        <v>716300.33</v>
      </c>
    </row>
    <row r="3854" spans="1:4" ht="40.5" x14ac:dyDescent="0.25">
      <c r="A3854" s="366">
        <v>3009281</v>
      </c>
      <c r="B3854" s="367" t="s">
        <v>22595</v>
      </c>
      <c r="C3854" s="366" t="s">
        <v>20552</v>
      </c>
      <c r="D3854" s="368">
        <v>707957.6</v>
      </c>
    </row>
    <row r="3855" spans="1:4" ht="40.5" x14ac:dyDescent="0.25">
      <c r="A3855" s="366">
        <v>3009061</v>
      </c>
      <c r="B3855" s="367" t="s">
        <v>22596</v>
      </c>
      <c r="C3855" s="366" t="s">
        <v>20552</v>
      </c>
      <c r="D3855" s="368">
        <v>751965.85</v>
      </c>
    </row>
    <row r="3856" spans="1:4" ht="40.5" x14ac:dyDescent="0.25">
      <c r="A3856" s="366">
        <v>3009062</v>
      </c>
      <c r="B3856" s="367" t="s">
        <v>22597</v>
      </c>
      <c r="C3856" s="366" t="s">
        <v>20552</v>
      </c>
      <c r="D3856" s="368">
        <v>743206.8</v>
      </c>
    </row>
    <row r="3857" spans="1:4" ht="40.5" x14ac:dyDescent="0.25">
      <c r="A3857" s="366">
        <v>3009278</v>
      </c>
      <c r="B3857" s="367" t="s">
        <v>22598</v>
      </c>
      <c r="C3857" s="366" t="s">
        <v>20552</v>
      </c>
      <c r="D3857" s="368">
        <v>541458.21</v>
      </c>
    </row>
    <row r="3858" spans="1:4" ht="40.5" x14ac:dyDescent="0.25">
      <c r="A3858" s="366">
        <v>3009279</v>
      </c>
      <c r="B3858" s="367" t="s">
        <v>22599</v>
      </c>
      <c r="C3858" s="366" t="s">
        <v>20552</v>
      </c>
      <c r="D3858" s="368">
        <v>535558.06999999995</v>
      </c>
    </row>
    <row r="3859" spans="1:4" ht="40.5" x14ac:dyDescent="0.25">
      <c r="A3859" s="366">
        <v>3009059</v>
      </c>
      <c r="B3859" s="367" t="s">
        <v>22600</v>
      </c>
      <c r="C3859" s="366" t="s">
        <v>20552</v>
      </c>
      <c r="D3859" s="368">
        <v>568418.31999999995</v>
      </c>
    </row>
    <row r="3860" spans="1:4" ht="40.5" x14ac:dyDescent="0.25">
      <c r="A3860" s="366">
        <v>3009060</v>
      </c>
      <c r="B3860" s="367" t="s">
        <v>22601</v>
      </c>
      <c r="C3860" s="366" t="s">
        <v>20552</v>
      </c>
      <c r="D3860" s="368">
        <v>562223.49</v>
      </c>
    </row>
    <row r="3861" spans="1:4" ht="40.5" x14ac:dyDescent="0.25">
      <c r="A3861" s="366">
        <v>3009282</v>
      </c>
      <c r="B3861" s="367" t="s">
        <v>22602</v>
      </c>
      <c r="C3861" s="366" t="s">
        <v>20552</v>
      </c>
      <c r="D3861" s="368">
        <v>1002406.88</v>
      </c>
    </row>
    <row r="3862" spans="1:4" ht="40.5" x14ac:dyDescent="0.25">
      <c r="A3862" s="366">
        <v>3009283</v>
      </c>
      <c r="B3862" s="367" t="s">
        <v>22603</v>
      </c>
      <c r="C3862" s="366" t="s">
        <v>20552</v>
      </c>
      <c r="D3862" s="368">
        <v>994064.15</v>
      </c>
    </row>
    <row r="3863" spans="1:4" ht="40.5" x14ac:dyDescent="0.25">
      <c r="A3863" s="366">
        <v>3009063</v>
      </c>
      <c r="B3863" s="367" t="s">
        <v>22604</v>
      </c>
      <c r="C3863" s="366" t="s">
        <v>20552</v>
      </c>
      <c r="D3863" s="368">
        <v>1052317.6499999999</v>
      </c>
    </row>
    <row r="3864" spans="1:4" ht="40.5" x14ac:dyDescent="0.25">
      <c r="A3864" s="366">
        <v>3009064</v>
      </c>
      <c r="B3864" s="367" t="s">
        <v>22605</v>
      </c>
      <c r="C3864" s="366" t="s">
        <v>20552</v>
      </c>
      <c r="D3864" s="368">
        <v>1043558.6</v>
      </c>
    </row>
    <row r="3865" spans="1:4" ht="27" x14ac:dyDescent="0.25">
      <c r="A3865" s="366">
        <v>3009081</v>
      </c>
      <c r="B3865" s="367" t="s">
        <v>22606</v>
      </c>
      <c r="C3865" s="366" t="s">
        <v>245</v>
      </c>
      <c r="D3865" s="368">
        <v>637.91</v>
      </c>
    </row>
    <row r="3866" spans="1:4" ht="27" x14ac:dyDescent="0.25">
      <c r="A3866" s="366">
        <v>3009082</v>
      </c>
      <c r="B3866" s="367" t="s">
        <v>22607</v>
      </c>
      <c r="C3866" s="366" t="s">
        <v>245</v>
      </c>
      <c r="D3866" s="368">
        <v>770.98</v>
      </c>
    </row>
    <row r="3867" spans="1:4" ht="27" x14ac:dyDescent="0.25">
      <c r="A3867" s="366">
        <v>3009083</v>
      </c>
      <c r="B3867" s="367" t="s">
        <v>22608</v>
      </c>
      <c r="C3867" s="366" t="s">
        <v>245</v>
      </c>
      <c r="D3867" s="368">
        <v>787.99</v>
      </c>
    </row>
    <row r="3868" spans="1:4" ht="27" x14ac:dyDescent="0.25">
      <c r="A3868" s="366">
        <v>3009084</v>
      </c>
      <c r="B3868" s="367" t="s">
        <v>22609</v>
      </c>
      <c r="C3868" s="366" t="s">
        <v>245</v>
      </c>
      <c r="D3868" s="368">
        <v>792.54</v>
      </c>
    </row>
    <row r="3869" spans="1:4" ht="27" x14ac:dyDescent="0.25">
      <c r="A3869" s="366">
        <v>3009070</v>
      </c>
      <c r="B3869" s="367" t="s">
        <v>22610</v>
      </c>
      <c r="C3869" s="366" t="s">
        <v>245</v>
      </c>
      <c r="D3869" s="368">
        <v>344.01</v>
      </c>
    </row>
    <row r="3870" spans="1:4" ht="27" x14ac:dyDescent="0.25">
      <c r="A3870" s="366">
        <v>3009285</v>
      </c>
      <c r="B3870" s="367" t="s">
        <v>22611</v>
      </c>
      <c r="C3870" s="366" t="s">
        <v>20552</v>
      </c>
      <c r="D3870" s="368">
        <v>556637.87</v>
      </c>
    </row>
    <row r="3871" spans="1:4" ht="27" x14ac:dyDescent="0.25">
      <c r="A3871" s="366">
        <v>3009072</v>
      </c>
      <c r="B3871" s="367" t="s">
        <v>22612</v>
      </c>
      <c r="C3871" s="366" t="s">
        <v>20552</v>
      </c>
      <c r="D3871" s="368">
        <v>584353.78</v>
      </c>
    </row>
    <row r="3872" spans="1:4" x14ac:dyDescent="0.25">
      <c r="A3872" s="366">
        <v>3009069</v>
      </c>
      <c r="B3872" s="367" t="s">
        <v>22613</v>
      </c>
      <c r="C3872" s="366" t="s">
        <v>245</v>
      </c>
      <c r="D3872" s="368">
        <v>238.54</v>
      </c>
    </row>
    <row r="3873" spans="1:4" ht="27" x14ac:dyDescent="0.25">
      <c r="A3873" s="366">
        <v>3009284</v>
      </c>
      <c r="B3873" s="367" t="s">
        <v>22614</v>
      </c>
      <c r="C3873" s="366" t="s">
        <v>20552</v>
      </c>
      <c r="D3873" s="368">
        <v>384924.37</v>
      </c>
    </row>
    <row r="3874" spans="1:4" ht="27" x14ac:dyDescent="0.25">
      <c r="A3874" s="366">
        <v>3009071</v>
      </c>
      <c r="B3874" s="367" t="s">
        <v>22615</v>
      </c>
      <c r="C3874" s="366" t="s">
        <v>20552</v>
      </c>
      <c r="D3874" s="368">
        <v>404090.66</v>
      </c>
    </row>
    <row r="3875" spans="1:4" ht="27" x14ac:dyDescent="0.25">
      <c r="A3875" s="366">
        <v>3009091</v>
      </c>
      <c r="B3875" s="367" t="s">
        <v>22616</v>
      </c>
      <c r="C3875" s="366" t="s">
        <v>221</v>
      </c>
      <c r="D3875" s="368">
        <v>135.07</v>
      </c>
    </row>
    <row r="3876" spans="1:4" x14ac:dyDescent="0.25">
      <c r="A3876" s="366">
        <v>3009058</v>
      </c>
      <c r="B3876" s="367" t="s">
        <v>22617</v>
      </c>
      <c r="C3876" s="366" t="s">
        <v>245</v>
      </c>
      <c r="D3876" s="368">
        <v>90333.56</v>
      </c>
    </row>
    <row r="3877" spans="1:4" x14ac:dyDescent="0.25">
      <c r="A3877" s="366">
        <v>3009229</v>
      </c>
      <c r="B3877" s="367" t="s">
        <v>22618</v>
      </c>
      <c r="C3877" s="366" t="s">
        <v>20552</v>
      </c>
      <c r="D3877" s="368">
        <v>163.12</v>
      </c>
    </row>
    <row r="3878" spans="1:4" x14ac:dyDescent="0.25">
      <c r="A3878" s="366">
        <v>3009132</v>
      </c>
      <c r="B3878" s="367" t="s">
        <v>22619</v>
      </c>
      <c r="C3878" s="366" t="s">
        <v>20552</v>
      </c>
      <c r="D3878" s="368">
        <v>1109.9000000000001</v>
      </c>
    </row>
    <row r="3879" spans="1:4" x14ac:dyDescent="0.25">
      <c r="A3879" s="366">
        <v>3009133</v>
      </c>
      <c r="B3879" s="367" t="s">
        <v>22620</v>
      </c>
      <c r="C3879" s="366" t="s">
        <v>20552</v>
      </c>
      <c r="D3879" s="368">
        <v>1426.8</v>
      </c>
    </row>
    <row r="3880" spans="1:4" ht="27" x14ac:dyDescent="0.25">
      <c r="A3880" s="366">
        <v>3009321</v>
      </c>
      <c r="B3880" s="367" t="s">
        <v>22621</v>
      </c>
      <c r="C3880" s="366" t="s">
        <v>245</v>
      </c>
      <c r="D3880" s="368">
        <v>1427.88</v>
      </c>
    </row>
    <row r="3881" spans="1:4" ht="27" x14ac:dyDescent="0.25">
      <c r="A3881" s="366">
        <v>3009322</v>
      </c>
      <c r="B3881" s="367" t="s">
        <v>22622</v>
      </c>
      <c r="C3881" s="366" t="s">
        <v>245</v>
      </c>
      <c r="D3881" s="368">
        <v>1436.69</v>
      </c>
    </row>
    <row r="3882" spans="1:4" ht="27" x14ac:dyDescent="0.25">
      <c r="A3882" s="366">
        <v>3009323</v>
      </c>
      <c r="B3882" s="367" t="s">
        <v>22623</v>
      </c>
      <c r="C3882" s="366" t="s">
        <v>245</v>
      </c>
      <c r="D3882" s="368">
        <v>1518.28</v>
      </c>
    </row>
    <row r="3883" spans="1:4" ht="27" x14ac:dyDescent="0.25">
      <c r="A3883" s="366">
        <v>3009324</v>
      </c>
      <c r="B3883" s="367" t="s">
        <v>22624</v>
      </c>
      <c r="C3883" s="366" t="s">
        <v>245</v>
      </c>
      <c r="D3883" s="368">
        <v>1452.31</v>
      </c>
    </row>
    <row r="3884" spans="1:4" ht="40.5" x14ac:dyDescent="0.25">
      <c r="A3884" s="366">
        <v>3009096</v>
      </c>
      <c r="B3884" s="367" t="s">
        <v>22625</v>
      </c>
      <c r="C3884" s="366" t="s">
        <v>245</v>
      </c>
      <c r="D3884" s="368">
        <v>250.41</v>
      </c>
    </row>
    <row r="3885" spans="1:4" ht="40.5" x14ac:dyDescent="0.25">
      <c r="A3885" s="366">
        <v>3009330</v>
      </c>
      <c r="B3885" s="367" t="s">
        <v>22626</v>
      </c>
      <c r="C3885" s="366" t="s">
        <v>245</v>
      </c>
      <c r="D3885" s="368">
        <v>216.04</v>
      </c>
    </row>
    <row r="3886" spans="1:4" ht="40.5" x14ac:dyDescent="0.25">
      <c r="A3886" s="366">
        <v>3009326</v>
      </c>
      <c r="B3886" s="367" t="s">
        <v>22627</v>
      </c>
      <c r="C3886" s="366" t="s">
        <v>245</v>
      </c>
      <c r="D3886" s="368">
        <v>222.38</v>
      </c>
    </row>
    <row r="3887" spans="1:4" ht="54" x14ac:dyDescent="0.25">
      <c r="A3887" s="366">
        <v>3009234</v>
      </c>
      <c r="B3887" s="367" t="s">
        <v>22628</v>
      </c>
      <c r="C3887" s="366" t="s">
        <v>20552</v>
      </c>
      <c r="D3887" s="368">
        <v>1398057.39</v>
      </c>
    </row>
    <row r="3888" spans="1:4" ht="54" x14ac:dyDescent="0.25">
      <c r="A3888" s="366">
        <v>3009022</v>
      </c>
      <c r="B3888" s="367" t="s">
        <v>22629</v>
      </c>
      <c r="C3888" s="366" t="s">
        <v>20552</v>
      </c>
      <c r="D3888" s="368">
        <v>1405414.65</v>
      </c>
    </row>
    <row r="3889" spans="1:4" ht="54" x14ac:dyDescent="0.25">
      <c r="A3889" s="366">
        <v>3009230</v>
      </c>
      <c r="B3889" s="367" t="s">
        <v>22630</v>
      </c>
      <c r="C3889" s="366" t="s">
        <v>20552</v>
      </c>
      <c r="D3889" s="368">
        <v>2097224.94</v>
      </c>
    </row>
    <row r="3890" spans="1:4" ht="54" x14ac:dyDescent="0.25">
      <c r="A3890" s="366">
        <v>3009018</v>
      </c>
      <c r="B3890" s="367" t="s">
        <v>22631</v>
      </c>
      <c r="C3890" s="366" t="s">
        <v>20552</v>
      </c>
      <c r="D3890" s="368">
        <v>2108260.83</v>
      </c>
    </row>
    <row r="3891" spans="1:4" ht="54" x14ac:dyDescent="0.25">
      <c r="A3891" s="366">
        <v>3009288</v>
      </c>
      <c r="B3891" s="367" t="s">
        <v>22632</v>
      </c>
      <c r="C3891" s="366" t="s">
        <v>20552</v>
      </c>
      <c r="D3891" s="368">
        <v>1642900.97</v>
      </c>
    </row>
    <row r="3892" spans="1:4" ht="54" x14ac:dyDescent="0.25">
      <c r="A3892" s="366">
        <v>3009013</v>
      </c>
      <c r="B3892" s="367" t="s">
        <v>22633</v>
      </c>
      <c r="C3892" s="366" t="s">
        <v>20552</v>
      </c>
      <c r="D3892" s="368">
        <v>1662266.33</v>
      </c>
    </row>
    <row r="3893" spans="1:4" ht="54" x14ac:dyDescent="0.25">
      <c r="A3893" s="366">
        <v>3009292</v>
      </c>
      <c r="B3893" s="367" t="s">
        <v>22634</v>
      </c>
      <c r="C3893" s="366" t="s">
        <v>20552</v>
      </c>
      <c r="D3893" s="368">
        <v>2464353.87</v>
      </c>
    </row>
    <row r="3894" spans="1:4" ht="54" x14ac:dyDescent="0.25">
      <c r="A3894" s="366">
        <v>3009225</v>
      </c>
      <c r="B3894" s="367" t="s">
        <v>22635</v>
      </c>
      <c r="C3894" s="366" t="s">
        <v>20552</v>
      </c>
      <c r="D3894" s="368">
        <v>2493402.0699999998</v>
      </c>
    </row>
    <row r="3895" spans="1:4" ht="27" x14ac:dyDescent="0.25">
      <c r="A3895" s="366">
        <v>3009100</v>
      </c>
      <c r="B3895" s="367" t="s">
        <v>22636</v>
      </c>
      <c r="C3895" s="366" t="s">
        <v>245</v>
      </c>
      <c r="D3895" s="368">
        <v>68112.86</v>
      </c>
    </row>
    <row r="3896" spans="1:4" ht="54" x14ac:dyDescent="0.25">
      <c r="A3896" s="366">
        <v>3009238</v>
      </c>
      <c r="B3896" s="367" t="s">
        <v>22637</v>
      </c>
      <c r="C3896" s="366" t="s">
        <v>20552</v>
      </c>
      <c r="D3896" s="368">
        <v>1301700.74</v>
      </c>
    </row>
    <row r="3897" spans="1:4" ht="54" x14ac:dyDescent="0.25">
      <c r="A3897" s="366">
        <v>3009304</v>
      </c>
      <c r="B3897" s="367" t="s">
        <v>22638</v>
      </c>
      <c r="C3897" s="366" t="s">
        <v>20552</v>
      </c>
      <c r="D3897" s="368">
        <v>1952469.28</v>
      </c>
    </row>
    <row r="3898" spans="1:4" ht="54" x14ac:dyDescent="0.25">
      <c r="A3898" s="366">
        <v>3009030</v>
      </c>
      <c r="B3898" s="367" t="s">
        <v>22639</v>
      </c>
      <c r="C3898" s="366" t="s">
        <v>20552</v>
      </c>
      <c r="D3898" s="368">
        <v>1963498.37</v>
      </c>
    </row>
    <row r="3899" spans="1:4" ht="54" x14ac:dyDescent="0.25">
      <c r="A3899" s="366">
        <v>3009254</v>
      </c>
      <c r="B3899" s="367" t="s">
        <v>22640</v>
      </c>
      <c r="C3899" s="366" t="s">
        <v>20552</v>
      </c>
      <c r="D3899" s="368">
        <v>1685872.65</v>
      </c>
    </row>
    <row r="3900" spans="1:4" ht="54" x14ac:dyDescent="0.25">
      <c r="A3900" s="366">
        <v>3009262</v>
      </c>
      <c r="B3900" s="367" t="s">
        <v>22641</v>
      </c>
      <c r="C3900" s="366" t="s">
        <v>20552</v>
      </c>
      <c r="D3900" s="368">
        <v>1545292.21</v>
      </c>
    </row>
    <row r="3901" spans="1:4" ht="54" x14ac:dyDescent="0.25">
      <c r="A3901" s="366">
        <v>3009034</v>
      </c>
      <c r="B3901" s="367" t="s">
        <v>22642</v>
      </c>
      <c r="C3901" s="366" t="s">
        <v>20552</v>
      </c>
      <c r="D3901" s="368">
        <v>1712594.07</v>
      </c>
    </row>
    <row r="3902" spans="1:4" ht="54" x14ac:dyDescent="0.25">
      <c r="A3902" s="366">
        <v>3009042</v>
      </c>
      <c r="B3902" s="367" t="s">
        <v>22643</v>
      </c>
      <c r="C3902" s="366" t="s">
        <v>20552</v>
      </c>
      <c r="D3902" s="368">
        <v>1565013.98</v>
      </c>
    </row>
    <row r="3903" spans="1:4" ht="54" x14ac:dyDescent="0.25">
      <c r="A3903" s="366">
        <v>3009270</v>
      </c>
      <c r="B3903" s="367" t="s">
        <v>22644</v>
      </c>
      <c r="C3903" s="366" t="s">
        <v>20552</v>
      </c>
      <c r="D3903" s="368">
        <v>2529397.62</v>
      </c>
    </row>
    <row r="3904" spans="1:4" ht="54" x14ac:dyDescent="0.25">
      <c r="A3904" s="366">
        <v>3009050</v>
      </c>
      <c r="B3904" s="367" t="s">
        <v>22645</v>
      </c>
      <c r="C3904" s="366" t="s">
        <v>20552</v>
      </c>
      <c r="D3904" s="368">
        <v>2569513.54</v>
      </c>
    </row>
    <row r="3905" spans="1:4" ht="27" x14ac:dyDescent="0.25">
      <c r="A3905" s="366">
        <v>3009101</v>
      </c>
      <c r="B3905" s="367" t="s">
        <v>22646</v>
      </c>
      <c r="C3905" s="366" t="s">
        <v>245</v>
      </c>
      <c r="D3905" s="368">
        <v>136476.12</v>
      </c>
    </row>
    <row r="3906" spans="1:4" ht="54" x14ac:dyDescent="0.25">
      <c r="A3906" s="366">
        <v>3009246</v>
      </c>
      <c r="B3906" s="367" t="s">
        <v>22647</v>
      </c>
      <c r="C3906" s="366" t="s">
        <v>20552</v>
      </c>
      <c r="D3906" s="368">
        <v>1296622.95</v>
      </c>
    </row>
    <row r="3907" spans="1:4" ht="54" x14ac:dyDescent="0.25">
      <c r="A3907" s="366">
        <v>3009208</v>
      </c>
      <c r="B3907" s="367" t="s">
        <v>22648</v>
      </c>
      <c r="C3907" s="366" t="s">
        <v>20552</v>
      </c>
      <c r="D3907" s="368">
        <v>1303975.8600000001</v>
      </c>
    </row>
    <row r="3908" spans="1:4" ht="54" x14ac:dyDescent="0.25">
      <c r="A3908" s="366">
        <v>3009308</v>
      </c>
      <c r="B3908" s="367" t="s">
        <v>22649</v>
      </c>
      <c r="C3908" s="366" t="s">
        <v>20552</v>
      </c>
      <c r="D3908" s="368">
        <v>1944853.55</v>
      </c>
    </row>
    <row r="3909" spans="1:4" ht="54" x14ac:dyDescent="0.25">
      <c r="A3909" s="366">
        <v>3009212</v>
      </c>
      <c r="B3909" s="367" t="s">
        <v>22650</v>
      </c>
      <c r="C3909" s="366" t="s">
        <v>20552</v>
      </c>
      <c r="D3909" s="368">
        <v>1955882.91</v>
      </c>
    </row>
    <row r="3910" spans="1:4" ht="54" x14ac:dyDescent="0.25">
      <c r="A3910" s="366">
        <v>3009258</v>
      </c>
      <c r="B3910" s="367" t="s">
        <v>22651</v>
      </c>
      <c r="C3910" s="366" t="s">
        <v>20552</v>
      </c>
      <c r="D3910" s="368">
        <v>1680845.76</v>
      </c>
    </row>
    <row r="3911" spans="1:4" ht="54" x14ac:dyDescent="0.25">
      <c r="A3911" s="366">
        <v>3009266</v>
      </c>
      <c r="B3911" s="367" t="s">
        <v>22652</v>
      </c>
      <c r="C3911" s="366" t="s">
        <v>20552</v>
      </c>
      <c r="D3911" s="368">
        <v>1540265.32</v>
      </c>
    </row>
    <row r="3912" spans="1:4" ht="54" x14ac:dyDescent="0.25">
      <c r="A3912" s="366">
        <v>3009038</v>
      </c>
      <c r="B3912" s="367" t="s">
        <v>22653</v>
      </c>
      <c r="C3912" s="366" t="s">
        <v>20552</v>
      </c>
      <c r="D3912" s="368">
        <v>1707567.18</v>
      </c>
    </row>
    <row r="3913" spans="1:4" ht="54" x14ac:dyDescent="0.25">
      <c r="A3913" s="366">
        <v>3009046</v>
      </c>
      <c r="B3913" s="367" t="s">
        <v>22654</v>
      </c>
      <c r="C3913" s="366" t="s">
        <v>20552</v>
      </c>
      <c r="D3913" s="368">
        <v>1559987.09</v>
      </c>
    </row>
    <row r="3914" spans="1:4" ht="54" x14ac:dyDescent="0.25">
      <c r="A3914" s="366">
        <v>3009274</v>
      </c>
      <c r="B3914" s="367" t="s">
        <v>22655</v>
      </c>
      <c r="C3914" s="366" t="s">
        <v>20552</v>
      </c>
      <c r="D3914" s="368">
        <v>2521858.3199999998</v>
      </c>
    </row>
    <row r="3915" spans="1:4" ht="54" x14ac:dyDescent="0.25">
      <c r="A3915" s="366">
        <v>3009054</v>
      </c>
      <c r="B3915" s="367" t="s">
        <v>22656</v>
      </c>
      <c r="C3915" s="366" t="s">
        <v>20552</v>
      </c>
      <c r="D3915" s="368">
        <v>2561974.23</v>
      </c>
    </row>
    <row r="3916" spans="1:4" ht="54" x14ac:dyDescent="0.25">
      <c r="A3916" s="366">
        <v>3009235</v>
      </c>
      <c r="B3916" s="367" t="s">
        <v>22657</v>
      </c>
      <c r="C3916" s="366" t="s">
        <v>20552</v>
      </c>
      <c r="D3916" s="368">
        <v>1702638.82</v>
      </c>
    </row>
    <row r="3917" spans="1:4" ht="54" x14ac:dyDescent="0.25">
      <c r="A3917" s="366">
        <v>3009023</v>
      </c>
      <c r="B3917" s="367" t="s">
        <v>22658</v>
      </c>
      <c r="C3917" s="366" t="s">
        <v>20552</v>
      </c>
      <c r="D3917" s="368">
        <v>1709811.09</v>
      </c>
    </row>
    <row r="3918" spans="1:4" ht="54" x14ac:dyDescent="0.25">
      <c r="A3918" s="366">
        <v>3009231</v>
      </c>
      <c r="B3918" s="367" t="s">
        <v>22659</v>
      </c>
      <c r="C3918" s="366" t="s">
        <v>20552</v>
      </c>
      <c r="D3918" s="368">
        <v>2552395.7400000002</v>
      </c>
    </row>
    <row r="3919" spans="1:4" ht="54" x14ac:dyDescent="0.25">
      <c r="A3919" s="366">
        <v>3009019</v>
      </c>
      <c r="B3919" s="367" t="s">
        <v>22660</v>
      </c>
      <c r="C3919" s="366" t="s">
        <v>20552</v>
      </c>
      <c r="D3919" s="368">
        <v>2565271.7200000002</v>
      </c>
    </row>
    <row r="3920" spans="1:4" ht="54" x14ac:dyDescent="0.25">
      <c r="A3920" s="366">
        <v>3009289</v>
      </c>
      <c r="B3920" s="367" t="s">
        <v>22661</v>
      </c>
      <c r="C3920" s="366" t="s">
        <v>20552</v>
      </c>
      <c r="D3920" s="368">
        <v>2169071.9900000002</v>
      </c>
    </row>
    <row r="3921" spans="1:4" ht="54" x14ac:dyDescent="0.25">
      <c r="A3921" s="366">
        <v>3009014</v>
      </c>
      <c r="B3921" s="367" t="s">
        <v>22662</v>
      </c>
      <c r="C3921" s="366" t="s">
        <v>20552</v>
      </c>
      <c r="D3921" s="368">
        <v>2199727.44</v>
      </c>
    </row>
    <row r="3922" spans="1:4" ht="54" x14ac:dyDescent="0.25">
      <c r="A3922" s="366">
        <v>3009293</v>
      </c>
      <c r="B3922" s="367" t="s">
        <v>22663</v>
      </c>
      <c r="C3922" s="366" t="s">
        <v>20552</v>
      </c>
      <c r="D3922" s="368">
        <v>3253610.5</v>
      </c>
    </row>
    <row r="3923" spans="1:4" ht="54" x14ac:dyDescent="0.25">
      <c r="A3923" s="366">
        <v>3009226</v>
      </c>
      <c r="B3923" s="367" t="s">
        <v>22664</v>
      </c>
      <c r="C3923" s="366" t="s">
        <v>20552</v>
      </c>
      <c r="D3923" s="368">
        <v>3299593.93</v>
      </c>
    </row>
    <row r="3924" spans="1:4" ht="27" x14ac:dyDescent="0.25">
      <c r="A3924" s="366">
        <v>3009102</v>
      </c>
      <c r="B3924" s="367" t="s">
        <v>22665</v>
      </c>
      <c r="C3924" s="366" t="s">
        <v>245</v>
      </c>
      <c r="D3924" s="368">
        <v>86379.16</v>
      </c>
    </row>
    <row r="3925" spans="1:4" ht="54" x14ac:dyDescent="0.25">
      <c r="A3925" s="366">
        <v>3009297</v>
      </c>
      <c r="B3925" s="367" t="s">
        <v>22666</v>
      </c>
      <c r="C3925" s="366" t="s">
        <v>20552</v>
      </c>
      <c r="D3925" s="368">
        <v>1606109.29</v>
      </c>
    </row>
    <row r="3926" spans="1:4" ht="54" x14ac:dyDescent="0.25">
      <c r="A3926" s="366">
        <v>3009027</v>
      </c>
      <c r="B3926" s="367" t="s">
        <v>22667</v>
      </c>
      <c r="C3926" s="366" t="s">
        <v>20552</v>
      </c>
      <c r="D3926" s="368">
        <v>1613462.12</v>
      </c>
    </row>
    <row r="3927" spans="1:4" ht="54" x14ac:dyDescent="0.25">
      <c r="A3927" s="366">
        <v>3009305</v>
      </c>
      <c r="B3927" s="367" t="s">
        <v>22668</v>
      </c>
      <c r="C3927" s="366" t="s">
        <v>20552</v>
      </c>
      <c r="D3927" s="368">
        <v>2409082.02</v>
      </c>
    </row>
    <row r="3928" spans="1:4" ht="54" x14ac:dyDescent="0.25">
      <c r="A3928" s="366">
        <v>3009031</v>
      </c>
      <c r="B3928" s="367" t="s">
        <v>22669</v>
      </c>
      <c r="C3928" s="366" t="s">
        <v>20552</v>
      </c>
      <c r="D3928" s="368">
        <v>2420111.11</v>
      </c>
    </row>
    <row r="3929" spans="1:4" ht="54" x14ac:dyDescent="0.25">
      <c r="A3929" s="366">
        <v>3009255</v>
      </c>
      <c r="B3929" s="367" t="s">
        <v>22670</v>
      </c>
      <c r="C3929" s="366" t="s">
        <v>20552</v>
      </c>
      <c r="D3929" s="368">
        <v>2050113.68</v>
      </c>
    </row>
    <row r="3930" spans="1:4" ht="54" x14ac:dyDescent="0.25">
      <c r="A3930" s="366">
        <v>3009263</v>
      </c>
      <c r="B3930" s="367" t="s">
        <v>22671</v>
      </c>
      <c r="C3930" s="366" t="s">
        <v>20552</v>
      </c>
      <c r="D3930" s="368">
        <v>2071529.95</v>
      </c>
    </row>
    <row r="3931" spans="1:4" ht="54" x14ac:dyDescent="0.25">
      <c r="A3931" s="366">
        <v>3009035</v>
      </c>
      <c r="B3931" s="367" t="s">
        <v>22672</v>
      </c>
      <c r="C3931" s="366" t="s">
        <v>20552</v>
      </c>
      <c r="D3931" s="368">
        <v>2079814.16</v>
      </c>
    </row>
    <row r="3932" spans="1:4" ht="54" x14ac:dyDescent="0.25">
      <c r="A3932" s="366">
        <v>3009043</v>
      </c>
      <c r="B3932" s="367" t="s">
        <v>22673</v>
      </c>
      <c r="C3932" s="366" t="s">
        <v>20552</v>
      </c>
      <c r="D3932" s="368">
        <v>2102296.61</v>
      </c>
    </row>
    <row r="3933" spans="1:4" ht="54" x14ac:dyDescent="0.25">
      <c r="A3933" s="366">
        <v>3009271</v>
      </c>
      <c r="B3933" s="367" t="s">
        <v>22674</v>
      </c>
      <c r="C3933" s="366" t="s">
        <v>20552</v>
      </c>
      <c r="D3933" s="368">
        <v>3075759.08</v>
      </c>
    </row>
    <row r="3934" spans="1:4" ht="54" x14ac:dyDescent="0.25">
      <c r="A3934" s="366">
        <v>3009051</v>
      </c>
      <c r="B3934" s="367" t="s">
        <v>22675</v>
      </c>
      <c r="C3934" s="366" t="s">
        <v>20552</v>
      </c>
      <c r="D3934" s="368">
        <v>3120343.58</v>
      </c>
    </row>
    <row r="3935" spans="1:4" ht="27" x14ac:dyDescent="0.25">
      <c r="A3935" s="366">
        <v>3009103</v>
      </c>
      <c r="B3935" s="367" t="s">
        <v>22676</v>
      </c>
      <c r="C3935" s="366" t="s">
        <v>245</v>
      </c>
      <c r="D3935" s="368">
        <v>173008.73</v>
      </c>
    </row>
    <row r="3936" spans="1:4" ht="54" x14ac:dyDescent="0.25">
      <c r="A3936" s="366">
        <v>3009247</v>
      </c>
      <c r="B3936" s="367" t="s">
        <v>22677</v>
      </c>
      <c r="C3936" s="366" t="s">
        <v>20552</v>
      </c>
      <c r="D3936" s="368">
        <v>1601047.01</v>
      </c>
    </row>
    <row r="3937" spans="1:4" ht="54" x14ac:dyDescent="0.25">
      <c r="A3937" s="366">
        <v>3009209</v>
      </c>
      <c r="B3937" s="367" t="s">
        <v>22678</v>
      </c>
      <c r="C3937" s="366" t="s">
        <v>20552</v>
      </c>
      <c r="D3937" s="368">
        <v>1608399.92</v>
      </c>
    </row>
    <row r="3938" spans="1:4" ht="54" x14ac:dyDescent="0.25">
      <c r="A3938" s="366">
        <v>3009309</v>
      </c>
      <c r="B3938" s="367" t="s">
        <v>22679</v>
      </c>
      <c r="C3938" s="366" t="s">
        <v>20552</v>
      </c>
      <c r="D3938" s="368">
        <v>2401489.83</v>
      </c>
    </row>
    <row r="3939" spans="1:4" ht="54" x14ac:dyDescent="0.25">
      <c r="A3939" s="366">
        <v>3009213</v>
      </c>
      <c r="B3939" s="367" t="s">
        <v>22680</v>
      </c>
      <c r="C3939" s="366" t="s">
        <v>20552</v>
      </c>
      <c r="D3939" s="368">
        <v>2412519.19</v>
      </c>
    </row>
    <row r="3940" spans="1:4" ht="54" x14ac:dyDescent="0.25">
      <c r="A3940" s="366">
        <v>3009259</v>
      </c>
      <c r="B3940" s="367" t="s">
        <v>22681</v>
      </c>
      <c r="C3940" s="366" t="s">
        <v>20552</v>
      </c>
      <c r="D3940" s="368">
        <v>2045102.3</v>
      </c>
    </row>
    <row r="3941" spans="1:4" ht="54" x14ac:dyDescent="0.25">
      <c r="A3941" s="366">
        <v>3009267</v>
      </c>
      <c r="B3941" s="367" t="s">
        <v>22682</v>
      </c>
      <c r="C3941" s="366" t="s">
        <v>20552</v>
      </c>
      <c r="D3941" s="368">
        <v>2066518.57</v>
      </c>
    </row>
    <row r="3942" spans="1:4" ht="54" x14ac:dyDescent="0.25">
      <c r="A3942" s="366">
        <v>3009039</v>
      </c>
      <c r="B3942" s="367" t="s">
        <v>22683</v>
      </c>
      <c r="C3942" s="366" t="s">
        <v>20552</v>
      </c>
      <c r="D3942" s="368">
        <v>2074802.78</v>
      </c>
    </row>
    <row r="3943" spans="1:4" ht="54" x14ac:dyDescent="0.25">
      <c r="A3943" s="366">
        <v>3009047</v>
      </c>
      <c r="B3943" s="367" t="s">
        <v>22684</v>
      </c>
      <c r="C3943" s="366" t="s">
        <v>20552</v>
      </c>
      <c r="D3943" s="368">
        <v>2097285.23</v>
      </c>
    </row>
    <row r="3944" spans="1:4" ht="54" x14ac:dyDescent="0.25">
      <c r="A3944" s="366">
        <v>3009275</v>
      </c>
      <c r="B3944" s="367" t="s">
        <v>22685</v>
      </c>
      <c r="C3944" s="366" t="s">
        <v>20552</v>
      </c>
      <c r="D3944" s="368">
        <v>3068243.3</v>
      </c>
    </row>
    <row r="3945" spans="1:4" ht="54" x14ac:dyDescent="0.25">
      <c r="A3945" s="366">
        <v>3009055</v>
      </c>
      <c r="B3945" s="367" t="s">
        <v>22686</v>
      </c>
      <c r="C3945" s="366" t="s">
        <v>20552</v>
      </c>
      <c r="D3945" s="368">
        <v>3112827.81</v>
      </c>
    </row>
    <row r="3946" spans="1:4" ht="54" x14ac:dyDescent="0.25">
      <c r="A3946" s="366">
        <v>3009236</v>
      </c>
      <c r="B3946" s="367" t="s">
        <v>22687</v>
      </c>
      <c r="C3946" s="366" t="s">
        <v>20552</v>
      </c>
      <c r="D3946" s="368">
        <v>2021830.91</v>
      </c>
    </row>
    <row r="3947" spans="1:4" ht="54" x14ac:dyDescent="0.25">
      <c r="A3947" s="366">
        <v>3009024</v>
      </c>
      <c r="B3947" s="367" t="s">
        <v>22688</v>
      </c>
      <c r="C3947" s="366" t="s">
        <v>20552</v>
      </c>
      <c r="D3947" s="368">
        <v>2027625.57</v>
      </c>
    </row>
    <row r="3948" spans="1:4" ht="54" x14ac:dyDescent="0.25">
      <c r="A3948" s="366">
        <v>3009232</v>
      </c>
      <c r="B3948" s="367" t="s">
        <v>22689</v>
      </c>
      <c r="C3948" s="366" t="s">
        <v>20552</v>
      </c>
      <c r="D3948" s="368">
        <v>3029302.45</v>
      </c>
    </row>
    <row r="3949" spans="1:4" ht="54" x14ac:dyDescent="0.25">
      <c r="A3949" s="366">
        <v>3009020</v>
      </c>
      <c r="B3949" s="367" t="s">
        <v>22690</v>
      </c>
      <c r="C3949" s="366" t="s">
        <v>20552</v>
      </c>
      <c r="D3949" s="368">
        <v>3040014.62</v>
      </c>
    </row>
    <row r="3950" spans="1:4" ht="54" x14ac:dyDescent="0.25">
      <c r="A3950" s="366">
        <v>3009290</v>
      </c>
      <c r="B3950" s="367" t="s">
        <v>22691</v>
      </c>
      <c r="C3950" s="366" t="s">
        <v>20552</v>
      </c>
      <c r="D3950" s="368">
        <v>2515251.98</v>
      </c>
    </row>
    <row r="3951" spans="1:4" ht="54" x14ac:dyDescent="0.25">
      <c r="A3951" s="366">
        <v>3009015</v>
      </c>
      <c r="B3951" s="367" t="s">
        <v>22692</v>
      </c>
      <c r="C3951" s="366" t="s">
        <v>20552</v>
      </c>
      <c r="D3951" s="368">
        <v>2547319.75</v>
      </c>
    </row>
    <row r="3952" spans="1:4" ht="54" x14ac:dyDescent="0.25">
      <c r="A3952" s="366">
        <v>3009294</v>
      </c>
      <c r="B3952" s="367" t="s">
        <v>22693</v>
      </c>
      <c r="C3952" s="366" t="s">
        <v>20552</v>
      </c>
      <c r="D3952" s="368">
        <v>3772880.48</v>
      </c>
    </row>
    <row r="3953" spans="1:4" ht="54" x14ac:dyDescent="0.25">
      <c r="A3953" s="366">
        <v>3009227</v>
      </c>
      <c r="B3953" s="367" t="s">
        <v>22694</v>
      </c>
      <c r="C3953" s="366" t="s">
        <v>20552</v>
      </c>
      <c r="D3953" s="368">
        <v>3820982.39</v>
      </c>
    </row>
    <row r="3954" spans="1:4" ht="27" x14ac:dyDescent="0.25">
      <c r="A3954" s="366">
        <v>3009104</v>
      </c>
      <c r="B3954" s="367" t="s">
        <v>22695</v>
      </c>
      <c r="C3954" s="366" t="s">
        <v>245</v>
      </c>
      <c r="D3954" s="368">
        <v>102368.72</v>
      </c>
    </row>
    <row r="3955" spans="1:4" ht="54" x14ac:dyDescent="0.25">
      <c r="A3955" s="366">
        <v>3009240</v>
      </c>
      <c r="B3955" s="367" t="s">
        <v>22696</v>
      </c>
      <c r="C3955" s="366" t="s">
        <v>20552</v>
      </c>
      <c r="D3955" s="368">
        <v>1877557.72</v>
      </c>
    </row>
    <row r="3956" spans="1:4" ht="54" x14ac:dyDescent="0.25">
      <c r="A3956" s="366">
        <v>3009028</v>
      </c>
      <c r="B3956" s="367" t="s">
        <v>22697</v>
      </c>
      <c r="C3956" s="366" t="s">
        <v>20552</v>
      </c>
      <c r="D3956" s="368">
        <v>1884910.55</v>
      </c>
    </row>
    <row r="3957" spans="1:4" ht="54" x14ac:dyDescent="0.25">
      <c r="A3957" s="366">
        <v>3009306</v>
      </c>
      <c r="B3957" s="367" t="s">
        <v>22698</v>
      </c>
      <c r="C3957" s="366" t="s">
        <v>20552</v>
      </c>
      <c r="D3957" s="368">
        <v>2816254.57</v>
      </c>
    </row>
    <row r="3958" spans="1:4" ht="54" x14ac:dyDescent="0.25">
      <c r="A3958" s="366">
        <v>3009032</v>
      </c>
      <c r="B3958" s="367" t="s">
        <v>22699</v>
      </c>
      <c r="C3958" s="366" t="s">
        <v>20552</v>
      </c>
      <c r="D3958" s="368">
        <v>2827283.67</v>
      </c>
    </row>
    <row r="3959" spans="1:4" ht="54" x14ac:dyDescent="0.25">
      <c r="A3959" s="366">
        <v>3009256</v>
      </c>
      <c r="B3959" s="367" t="s">
        <v>22700</v>
      </c>
      <c r="C3959" s="366" t="s">
        <v>20552</v>
      </c>
      <c r="D3959" s="368">
        <v>2493207.9300000002</v>
      </c>
    </row>
    <row r="3960" spans="1:4" ht="54" x14ac:dyDescent="0.25">
      <c r="A3960" s="366">
        <v>3009264</v>
      </c>
      <c r="B3960" s="367" t="s">
        <v>22701</v>
      </c>
      <c r="C3960" s="366" t="s">
        <v>20552</v>
      </c>
      <c r="D3960" s="368">
        <v>2371343.88</v>
      </c>
    </row>
    <row r="3961" spans="1:4" ht="54" x14ac:dyDescent="0.25">
      <c r="A3961" s="366">
        <v>3009036</v>
      </c>
      <c r="B3961" s="367" t="s">
        <v>22702</v>
      </c>
      <c r="C3961" s="366" t="s">
        <v>20552</v>
      </c>
      <c r="D3961" s="368">
        <v>2531454.66</v>
      </c>
    </row>
    <row r="3962" spans="1:4" ht="54" x14ac:dyDescent="0.25">
      <c r="A3962" s="366">
        <v>3009044</v>
      </c>
      <c r="B3962" s="367" t="s">
        <v>22703</v>
      </c>
      <c r="C3962" s="366" t="s">
        <v>20552</v>
      </c>
      <c r="D3962" s="368">
        <v>2403522.86</v>
      </c>
    </row>
    <row r="3963" spans="1:4" ht="54" x14ac:dyDescent="0.25">
      <c r="A3963" s="366">
        <v>3009272</v>
      </c>
      <c r="B3963" s="367" t="s">
        <v>22704</v>
      </c>
      <c r="C3963" s="366" t="s">
        <v>20552</v>
      </c>
      <c r="D3963" s="368">
        <v>3740400.37</v>
      </c>
    </row>
    <row r="3964" spans="1:4" ht="54" x14ac:dyDescent="0.25">
      <c r="A3964" s="366">
        <v>3009052</v>
      </c>
      <c r="B3964" s="367" t="s">
        <v>22705</v>
      </c>
      <c r="C3964" s="366" t="s">
        <v>20552</v>
      </c>
      <c r="D3964" s="368">
        <v>3797804.26</v>
      </c>
    </row>
    <row r="3965" spans="1:4" ht="27" x14ac:dyDescent="0.25">
      <c r="A3965" s="366">
        <v>3009105</v>
      </c>
      <c r="B3965" s="367" t="s">
        <v>22706</v>
      </c>
      <c r="C3965" s="366" t="s">
        <v>245</v>
      </c>
      <c r="D3965" s="368">
        <v>204987.84</v>
      </c>
    </row>
    <row r="3966" spans="1:4" ht="54" x14ac:dyDescent="0.25">
      <c r="A3966" s="366">
        <v>3009248</v>
      </c>
      <c r="B3966" s="367" t="s">
        <v>22707</v>
      </c>
      <c r="C3966" s="366" t="s">
        <v>20552</v>
      </c>
      <c r="D3966" s="368">
        <v>1870022.04</v>
      </c>
    </row>
    <row r="3967" spans="1:4" ht="54" x14ac:dyDescent="0.25">
      <c r="A3967" s="366">
        <v>3009210</v>
      </c>
      <c r="B3967" s="367" t="s">
        <v>22708</v>
      </c>
      <c r="C3967" s="366" t="s">
        <v>20552</v>
      </c>
      <c r="D3967" s="368">
        <v>1877374.95</v>
      </c>
    </row>
    <row r="3968" spans="1:4" ht="54" x14ac:dyDescent="0.25">
      <c r="A3968" s="366">
        <v>3009310</v>
      </c>
      <c r="B3968" s="367" t="s">
        <v>22709</v>
      </c>
      <c r="C3968" s="366" t="s">
        <v>20552</v>
      </c>
      <c r="D3968" s="368">
        <v>2804952.53</v>
      </c>
    </row>
    <row r="3969" spans="1:4" ht="54" x14ac:dyDescent="0.25">
      <c r="A3969" s="366">
        <v>3009214</v>
      </c>
      <c r="B3969" s="367" t="s">
        <v>22710</v>
      </c>
      <c r="C3969" s="366" t="s">
        <v>20552</v>
      </c>
      <c r="D3969" s="368">
        <v>2815981.89</v>
      </c>
    </row>
    <row r="3970" spans="1:4" ht="54" x14ac:dyDescent="0.25">
      <c r="A3970" s="366">
        <v>3009260</v>
      </c>
      <c r="B3970" s="367" t="s">
        <v>22711</v>
      </c>
      <c r="C3970" s="366" t="s">
        <v>20552</v>
      </c>
      <c r="D3970" s="368">
        <v>2485723.15</v>
      </c>
    </row>
    <row r="3971" spans="1:4" ht="54" x14ac:dyDescent="0.25">
      <c r="A3971" s="366">
        <v>3009268</v>
      </c>
      <c r="B3971" s="367" t="s">
        <v>22712</v>
      </c>
      <c r="C3971" s="366" t="s">
        <v>20552</v>
      </c>
      <c r="D3971" s="368">
        <v>2363859.11</v>
      </c>
    </row>
    <row r="3972" spans="1:4" ht="54" x14ac:dyDescent="0.25">
      <c r="A3972" s="366">
        <v>3009040</v>
      </c>
      <c r="B3972" s="367" t="s">
        <v>22713</v>
      </c>
      <c r="C3972" s="366" t="s">
        <v>20552</v>
      </c>
      <c r="D3972" s="368">
        <v>2523969.88</v>
      </c>
    </row>
    <row r="3973" spans="1:4" ht="54" x14ac:dyDescent="0.25">
      <c r="A3973" s="366">
        <v>3009048</v>
      </c>
      <c r="B3973" s="367" t="s">
        <v>22714</v>
      </c>
      <c r="C3973" s="366" t="s">
        <v>20552</v>
      </c>
      <c r="D3973" s="368">
        <v>2396038.08</v>
      </c>
    </row>
    <row r="3974" spans="1:4" ht="54" x14ac:dyDescent="0.25">
      <c r="A3974" s="366">
        <v>3009276</v>
      </c>
      <c r="B3974" s="367" t="s">
        <v>22715</v>
      </c>
      <c r="C3974" s="366" t="s">
        <v>20552</v>
      </c>
      <c r="D3974" s="368">
        <v>3729174.74</v>
      </c>
    </row>
    <row r="3975" spans="1:4" ht="54" x14ac:dyDescent="0.25">
      <c r="A3975" s="366">
        <v>3009056</v>
      </c>
      <c r="B3975" s="367" t="s">
        <v>22716</v>
      </c>
      <c r="C3975" s="366" t="s">
        <v>20552</v>
      </c>
      <c r="D3975" s="368">
        <v>3786578.63</v>
      </c>
    </row>
    <row r="3976" spans="1:4" ht="54" x14ac:dyDescent="0.25">
      <c r="A3976" s="366">
        <v>3009237</v>
      </c>
      <c r="B3976" s="367" t="s">
        <v>22717</v>
      </c>
      <c r="C3976" s="366" t="s">
        <v>20552</v>
      </c>
      <c r="D3976" s="368">
        <v>2139295.14</v>
      </c>
    </row>
    <row r="3977" spans="1:4" ht="54" x14ac:dyDescent="0.25">
      <c r="A3977" s="366">
        <v>3009025</v>
      </c>
      <c r="B3977" s="367" t="s">
        <v>22718</v>
      </c>
      <c r="C3977" s="366" t="s">
        <v>20552</v>
      </c>
      <c r="D3977" s="368">
        <v>2145182.29</v>
      </c>
    </row>
    <row r="3978" spans="1:4" ht="54" x14ac:dyDescent="0.25">
      <c r="A3978" s="366">
        <v>3009319</v>
      </c>
      <c r="B3978" s="367" t="s">
        <v>22719</v>
      </c>
      <c r="C3978" s="366" t="s">
        <v>20552</v>
      </c>
      <c r="D3978" s="368">
        <v>3207292.63</v>
      </c>
    </row>
    <row r="3979" spans="1:4" ht="54" x14ac:dyDescent="0.25">
      <c r="A3979" s="366">
        <v>3009021</v>
      </c>
      <c r="B3979" s="367" t="s">
        <v>22720</v>
      </c>
      <c r="C3979" s="366" t="s">
        <v>20552</v>
      </c>
      <c r="D3979" s="368">
        <v>3216395.93</v>
      </c>
    </row>
    <row r="3980" spans="1:4" ht="54" x14ac:dyDescent="0.25">
      <c r="A3980" s="366">
        <v>3009291</v>
      </c>
      <c r="B3980" s="367" t="s">
        <v>22721</v>
      </c>
      <c r="C3980" s="366" t="s">
        <v>20552</v>
      </c>
      <c r="D3980" s="368">
        <v>2640290.36</v>
      </c>
    </row>
    <row r="3981" spans="1:4" ht="54" x14ac:dyDescent="0.25">
      <c r="A3981" s="366">
        <v>3009016</v>
      </c>
      <c r="B3981" s="367" t="s">
        <v>22722</v>
      </c>
      <c r="C3981" s="366" t="s">
        <v>20552</v>
      </c>
      <c r="D3981" s="368">
        <v>2672735.2400000002</v>
      </c>
    </row>
    <row r="3982" spans="1:4" ht="54" x14ac:dyDescent="0.25">
      <c r="A3982" s="366">
        <v>3009295</v>
      </c>
      <c r="B3982" s="367" t="s">
        <v>22723</v>
      </c>
      <c r="C3982" s="366" t="s">
        <v>20552</v>
      </c>
      <c r="D3982" s="368">
        <v>3960438.04</v>
      </c>
    </row>
    <row r="3983" spans="1:4" ht="54" x14ac:dyDescent="0.25">
      <c r="A3983" s="366">
        <v>3009228</v>
      </c>
      <c r="B3983" s="367" t="s">
        <v>22724</v>
      </c>
      <c r="C3983" s="366" t="s">
        <v>20552</v>
      </c>
      <c r="D3983" s="368">
        <v>4009105.63</v>
      </c>
    </row>
    <row r="3984" spans="1:4" ht="27" x14ac:dyDescent="0.25">
      <c r="A3984" s="366">
        <v>3009106</v>
      </c>
      <c r="B3984" s="367" t="s">
        <v>22725</v>
      </c>
      <c r="C3984" s="366" t="s">
        <v>245</v>
      </c>
      <c r="D3984" s="368">
        <v>111861.48</v>
      </c>
    </row>
    <row r="3985" spans="1:4" ht="54" x14ac:dyDescent="0.25">
      <c r="A3985" s="366">
        <v>3009299</v>
      </c>
      <c r="B3985" s="367" t="s">
        <v>22726</v>
      </c>
      <c r="C3985" s="366" t="s">
        <v>20552</v>
      </c>
      <c r="D3985" s="368">
        <v>2031843.24</v>
      </c>
    </row>
    <row r="3986" spans="1:4" ht="54" x14ac:dyDescent="0.25">
      <c r="A3986" s="366">
        <v>3009029</v>
      </c>
      <c r="B3986" s="367" t="s">
        <v>22727</v>
      </c>
      <c r="C3986" s="366" t="s">
        <v>20552</v>
      </c>
      <c r="D3986" s="368">
        <v>2039196.07</v>
      </c>
    </row>
    <row r="3987" spans="1:4" ht="54" x14ac:dyDescent="0.25">
      <c r="A3987" s="366">
        <v>3009245</v>
      </c>
      <c r="B3987" s="367" t="s">
        <v>22728</v>
      </c>
      <c r="C3987" s="366" t="s">
        <v>20552</v>
      </c>
      <c r="D3987" s="368">
        <v>3047682.81</v>
      </c>
    </row>
    <row r="3988" spans="1:4" ht="54" x14ac:dyDescent="0.25">
      <c r="A3988" s="366">
        <v>3009033</v>
      </c>
      <c r="B3988" s="367" t="s">
        <v>22729</v>
      </c>
      <c r="C3988" s="366" t="s">
        <v>20552</v>
      </c>
      <c r="D3988" s="368">
        <v>3058711.91</v>
      </c>
    </row>
    <row r="3989" spans="1:4" ht="54" x14ac:dyDescent="0.25">
      <c r="A3989" s="366">
        <v>3009257</v>
      </c>
      <c r="B3989" s="367" t="s">
        <v>22730</v>
      </c>
      <c r="C3989" s="366" t="s">
        <v>20552</v>
      </c>
      <c r="D3989" s="368">
        <v>2566581.85</v>
      </c>
    </row>
    <row r="3990" spans="1:4" ht="54" x14ac:dyDescent="0.25">
      <c r="A3990" s="366">
        <v>3009265</v>
      </c>
      <c r="B3990" s="367" t="s">
        <v>22731</v>
      </c>
      <c r="C3990" s="366" t="s">
        <v>20552</v>
      </c>
      <c r="D3990" s="368">
        <v>2533203.56</v>
      </c>
    </row>
    <row r="3991" spans="1:4" ht="54" x14ac:dyDescent="0.25">
      <c r="A3991" s="366">
        <v>3009037</v>
      </c>
      <c r="B3991" s="367" t="s">
        <v>22732</v>
      </c>
      <c r="C3991" s="366" t="s">
        <v>20552</v>
      </c>
      <c r="D3991" s="368">
        <v>2600800</v>
      </c>
    </row>
    <row r="3992" spans="1:4" ht="54" x14ac:dyDescent="0.25">
      <c r="A3992" s="366">
        <v>3009045</v>
      </c>
      <c r="B3992" s="367" t="s">
        <v>22733</v>
      </c>
      <c r="C3992" s="366" t="s">
        <v>20552</v>
      </c>
      <c r="D3992" s="368">
        <v>2565759.65</v>
      </c>
    </row>
    <row r="3993" spans="1:4" ht="54" x14ac:dyDescent="0.25">
      <c r="A3993" s="366">
        <v>3009273</v>
      </c>
      <c r="B3993" s="367" t="s">
        <v>22734</v>
      </c>
      <c r="C3993" s="366" t="s">
        <v>20552</v>
      </c>
      <c r="D3993" s="368">
        <v>3850461.21</v>
      </c>
    </row>
    <row r="3994" spans="1:4" ht="54" x14ac:dyDescent="0.25">
      <c r="A3994" s="366">
        <v>3009053</v>
      </c>
      <c r="B3994" s="367" t="s">
        <v>22735</v>
      </c>
      <c r="C3994" s="366" t="s">
        <v>20552</v>
      </c>
      <c r="D3994" s="368">
        <v>3901822.21</v>
      </c>
    </row>
    <row r="3995" spans="1:4" ht="27" x14ac:dyDescent="0.25">
      <c r="A3995" s="366">
        <v>3009107</v>
      </c>
      <c r="B3995" s="367" t="s">
        <v>22736</v>
      </c>
      <c r="C3995" s="366" t="s">
        <v>245</v>
      </c>
      <c r="D3995" s="368">
        <v>223973.37</v>
      </c>
    </row>
    <row r="3996" spans="1:4" ht="54" x14ac:dyDescent="0.25">
      <c r="A3996" s="366">
        <v>3009249</v>
      </c>
      <c r="B3996" s="367" t="s">
        <v>22737</v>
      </c>
      <c r="C3996" s="366" t="s">
        <v>20552</v>
      </c>
      <c r="D3996" s="368">
        <v>2026270.92</v>
      </c>
    </row>
    <row r="3997" spans="1:4" ht="54" x14ac:dyDescent="0.25">
      <c r="A3997" s="366">
        <v>3009211</v>
      </c>
      <c r="B3997" s="367" t="s">
        <v>22738</v>
      </c>
      <c r="C3997" s="366" t="s">
        <v>20552</v>
      </c>
      <c r="D3997" s="368">
        <v>2033623.82</v>
      </c>
    </row>
    <row r="3998" spans="1:4" ht="54" x14ac:dyDescent="0.25">
      <c r="A3998" s="366">
        <v>3009253</v>
      </c>
      <c r="B3998" s="367" t="s">
        <v>22739</v>
      </c>
      <c r="C3998" s="366" t="s">
        <v>20552</v>
      </c>
      <c r="D3998" s="368">
        <v>3039325.94</v>
      </c>
    </row>
    <row r="3999" spans="1:4" ht="54" x14ac:dyDescent="0.25">
      <c r="A3999" s="366">
        <v>3009215</v>
      </c>
      <c r="B3999" s="367" t="s">
        <v>22740</v>
      </c>
      <c r="C3999" s="366" t="s">
        <v>20552</v>
      </c>
      <c r="D3999" s="368">
        <v>3050355.29</v>
      </c>
    </row>
    <row r="4000" spans="1:4" ht="54" x14ac:dyDescent="0.25">
      <c r="A4000" s="366">
        <v>3009261</v>
      </c>
      <c r="B4000" s="367" t="s">
        <v>22741</v>
      </c>
      <c r="C4000" s="366" t="s">
        <v>20552</v>
      </c>
      <c r="D4000" s="368">
        <v>2561060.4300000002</v>
      </c>
    </row>
    <row r="4001" spans="1:4" ht="54" x14ac:dyDescent="0.25">
      <c r="A4001" s="366">
        <v>3009269</v>
      </c>
      <c r="B4001" s="367" t="s">
        <v>22742</v>
      </c>
      <c r="C4001" s="366" t="s">
        <v>20552</v>
      </c>
      <c r="D4001" s="368">
        <v>2527682.13</v>
      </c>
    </row>
    <row r="4002" spans="1:4" ht="54" x14ac:dyDescent="0.25">
      <c r="A4002" s="366">
        <v>3009041</v>
      </c>
      <c r="B4002" s="367" t="s">
        <v>22743</v>
      </c>
      <c r="C4002" s="366" t="s">
        <v>20552</v>
      </c>
      <c r="D4002" s="368">
        <v>2595278.5699999998</v>
      </c>
    </row>
    <row r="4003" spans="1:4" ht="54" x14ac:dyDescent="0.25">
      <c r="A4003" s="366">
        <v>3009049</v>
      </c>
      <c r="B4003" s="367" t="s">
        <v>22744</v>
      </c>
      <c r="C4003" s="366" t="s">
        <v>20552</v>
      </c>
      <c r="D4003" s="368">
        <v>2560238.2200000002</v>
      </c>
    </row>
    <row r="4004" spans="1:4" ht="54" x14ac:dyDescent="0.25">
      <c r="A4004" s="366">
        <v>3009277</v>
      </c>
      <c r="B4004" s="367" t="s">
        <v>22745</v>
      </c>
      <c r="C4004" s="366" t="s">
        <v>20552</v>
      </c>
      <c r="D4004" s="368">
        <v>3842180.75</v>
      </c>
    </row>
    <row r="4005" spans="1:4" ht="54" x14ac:dyDescent="0.25">
      <c r="A4005" s="366">
        <v>3009057</v>
      </c>
      <c r="B4005" s="367" t="s">
        <v>22746</v>
      </c>
      <c r="C4005" s="366" t="s">
        <v>20552</v>
      </c>
      <c r="D4005" s="368">
        <v>3893541.75</v>
      </c>
    </row>
    <row r="4006" spans="1:4" x14ac:dyDescent="0.25">
      <c r="A4006" s="366">
        <v>3108073</v>
      </c>
      <c r="B4006" s="367" t="s">
        <v>22747</v>
      </c>
      <c r="C4006" s="366" t="s">
        <v>182</v>
      </c>
      <c r="D4006" s="368">
        <v>549.66</v>
      </c>
    </row>
    <row r="4007" spans="1:4" x14ac:dyDescent="0.25">
      <c r="A4007" s="366">
        <v>3107965</v>
      </c>
      <c r="B4007" s="367" t="s">
        <v>22748</v>
      </c>
      <c r="C4007" s="366" t="s">
        <v>182</v>
      </c>
      <c r="D4007" s="368">
        <v>879.43</v>
      </c>
    </row>
    <row r="4008" spans="1:4" ht="27" x14ac:dyDescent="0.25">
      <c r="A4008" s="366">
        <v>3105941</v>
      </c>
      <c r="B4008" s="367" t="s">
        <v>22749</v>
      </c>
      <c r="C4008" s="366" t="s">
        <v>182</v>
      </c>
      <c r="D4008" s="368">
        <v>33.14</v>
      </c>
    </row>
    <row r="4009" spans="1:4" ht="40.5" x14ac:dyDescent="0.25">
      <c r="A4009" s="366">
        <v>3108150</v>
      </c>
      <c r="B4009" s="367" t="s">
        <v>22750</v>
      </c>
      <c r="C4009" s="366" t="s">
        <v>182</v>
      </c>
      <c r="D4009" s="368">
        <v>22.34</v>
      </c>
    </row>
    <row r="4010" spans="1:4" ht="27" x14ac:dyDescent="0.25">
      <c r="A4010" s="366">
        <v>3108071</v>
      </c>
      <c r="B4010" s="367" t="s">
        <v>22751</v>
      </c>
      <c r="C4010" s="366" t="s">
        <v>182</v>
      </c>
      <c r="D4010" s="368">
        <v>17.510000000000002</v>
      </c>
    </row>
    <row r="4011" spans="1:4" ht="40.5" x14ac:dyDescent="0.25">
      <c r="A4011" s="366">
        <v>3107967</v>
      </c>
      <c r="B4011" s="367" t="s">
        <v>22752</v>
      </c>
      <c r="C4011" s="366" t="s">
        <v>182</v>
      </c>
      <c r="D4011" s="368">
        <v>12.49</v>
      </c>
    </row>
    <row r="4012" spans="1:4" ht="27" x14ac:dyDescent="0.25">
      <c r="A4012" s="366">
        <v>3107966</v>
      </c>
      <c r="B4012" s="367" t="s">
        <v>22753</v>
      </c>
      <c r="C4012" s="366" t="s">
        <v>182</v>
      </c>
      <c r="D4012" s="368">
        <v>33.659999999999997</v>
      </c>
    </row>
    <row r="4013" spans="1:4" ht="40.5" x14ac:dyDescent="0.25">
      <c r="A4013" s="366">
        <v>3108072</v>
      </c>
      <c r="B4013" s="367" t="s">
        <v>22754</v>
      </c>
      <c r="C4013" s="366" t="s">
        <v>182</v>
      </c>
      <c r="D4013" s="368">
        <v>18.809999999999999</v>
      </c>
    </row>
    <row r="4014" spans="1:4" ht="40.5" x14ac:dyDescent="0.25">
      <c r="A4014" s="366">
        <v>3117750</v>
      </c>
      <c r="B4014" s="367" t="s">
        <v>22755</v>
      </c>
      <c r="C4014" s="366" t="s">
        <v>182</v>
      </c>
      <c r="D4014" s="368">
        <v>24.13</v>
      </c>
    </row>
    <row r="4015" spans="1:4" ht="27" x14ac:dyDescent="0.25">
      <c r="A4015" s="366">
        <v>3117749</v>
      </c>
      <c r="B4015" s="367" t="s">
        <v>22756</v>
      </c>
      <c r="C4015" s="366" t="s">
        <v>182</v>
      </c>
      <c r="D4015" s="368">
        <v>16.12</v>
      </c>
    </row>
    <row r="4016" spans="1:4" ht="27" x14ac:dyDescent="0.25">
      <c r="A4016" s="366">
        <v>3106551</v>
      </c>
      <c r="B4016" s="367" t="s">
        <v>22757</v>
      </c>
      <c r="C4016" s="366" t="s">
        <v>182</v>
      </c>
      <c r="D4016" s="368">
        <v>13.51</v>
      </c>
    </row>
    <row r="4017" spans="1:4" ht="27" x14ac:dyDescent="0.25">
      <c r="A4017" s="366">
        <v>3106427</v>
      </c>
      <c r="B4017" s="367" t="s">
        <v>22758</v>
      </c>
      <c r="C4017" s="366" t="s">
        <v>182</v>
      </c>
      <c r="D4017" s="368">
        <v>54.42</v>
      </c>
    </row>
    <row r="4018" spans="1:4" ht="27" x14ac:dyDescent="0.25">
      <c r="A4018" s="366">
        <v>3106552</v>
      </c>
      <c r="B4018" s="367" t="s">
        <v>22759</v>
      </c>
      <c r="C4018" s="366" t="s">
        <v>182</v>
      </c>
      <c r="D4018" s="368">
        <v>12.77</v>
      </c>
    </row>
    <row r="4019" spans="1:4" ht="27" x14ac:dyDescent="0.25">
      <c r="A4019" s="366">
        <v>3107969</v>
      </c>
      <c r="B4019" s="367" t="s">
        <v>22760</v>
      </c>
      <c r="C4019" s="366" t="s">
        <v>182</v>
      </c>
      <c r="D4019" s="368">
        <v>112.24</v>
      </c>
    </row>
    <row r="4020" spans="1:4" ht="27" x14ac:dyDescent="0.25">
      <c r="A4020" s="366">
        <v>3107970</v>
      </c>
      <c r="B4020" s="367" t="s">
        <v>22761</v>
      </c>
      <c r="C4020" s="366" t="s">
        <v>182</v>
      </c>
      <c r="D4020" s="368">
        <v>106.14</v>
      </c>
    </row>
    <row r="4021" spans="1:4" ht="27" x14ac:dyDescent="0.25">
      <c r="A4021" s="366">
        <v>3108007</v>
      </c>
      <c r="B4021" s="367" t="s">
        <v>22762</v>
      </c>
      <c r="C4021" s="366" t="s">
        <v>182</v>
      </c>
      <c r="D4021" s="368">
        <v>131.99</v>
      </c>
    </row>
    <row r="4022" spans="1:4" ht="27" x14ac:dyDescent="0.25">
      <c r="A4022" s="366">
        <v>3108008</v>
      </c>
      <c r="B4022" s="367" t="s">
        <v>22763</v>
      </c>
      <c r="C4022" s="366" t="s">
        <v>182</v>
      </c>
      <c r="D4022" s="368">
        <v>86.34</v>
      </c>
    </row>
    <row r="4023" spans="1:4" ht="27" x14ac:dyDescent="0.25">
      <c r="A4023" s="366">
        <v>3108009</v>
      </c>
      <c r="B4023" s="367" t="s">
        <v>22764</v>
      </c>
      <c r="C4023" s="366" t="s">
        <v>182</v>
      </c>
      <c r="D4023" s="368">
        <v>72.400000000000006</v>
      </c>
    </row>
    <row r="4024" spans="1:4" ht="27" x14ac:dyDescent="0.25">
      <c r="A4024" s="366">
        <v>3108011</v>
      </c>
      <c r="B4024" s="367" t="s">
        <v>22765</v>
      </c>
      <c r="C4024" s="366" t="s">
        <v>182</v>
      </c>
      <c r="D4024" s="368">
        <v>140.86000000000001</v>
      </c>
    </row>
    <row r="4025" spans="1:4" ht="27" x14ac:dyDescent="0.25">
      <c r="A4025" s="366">
        <v>3108012</v>
      </c>
      <c r="B4025" s="367" t="s">
        <v>22766</v>
      </c>
      <c r="C4025" s="366" t="s">
        <v>182</v>
      </c>
      <c r="D4025" s="368">
        <v>90.99</v>
      </c>
    </row>
    <row r="4026" spans="1:4" ht="27" x14ac:dyDescent="0.25">
      <c r="A4026" s="366">
        <v>3108013</v>
      </c>
      <c r="B4026" s="367" t="s">
        <v>22767</v>
      </c>
      <c r="C4026" s="366" t="s">
        <v>182</v>
      </c>
      <c r="D4026" s="368">
        <v>75.66</v>
      </c>
    </row>
    <row r="4027" spans="1:4" ht="27" x14ac:dyDescent="0.25">
      <c r="A4027" s="366">
        <v>3108015</v>
      </c>
      <c r="B4027" s="367" t="s">
        <v>22768</v>
      </c>
      <c r="C4027" s="366" t="s">
        <v>182</v>
      </c>
      <c r="D4027" s="368">
        <v>148.69999999999999</v>
      </c>
    </row>
    <row r="4028" spans="1:4" ht="27" x14ac:dyDescent="0.25">
      <c r="A4028" s="366">
        <v>3108016</v>
      </c>
      <c r="B4028" s="367" t="s">
        <v>22769</v>
      </c>
      <c r="C4028" s="366" t="s">
        <v>182</v>
      </c>
      <c r="D4028" s="368">
        <v>95.11</v>
      </c>
    </row>
    <row r="4029" spans="1:4" ht="27" x14ac:dyDescent="0.25">
      <c r="A4029" s="366">
        <v>3108017</v>
      </c>
      <c r="B4029" s="367" t="s">
        <v>22770</v>
      </c>
      <c r="C4029" s="366" t="s">
        <v>182</v>
      </c>
      <c r="D4029" s="368">
        <v>78.540000000000006</v>
      </c>
    </row>
    <row r="4030" spans="1:4" ht="27" x14ac:dyDescent="0.25">
      <c r="A4030" s="366">
        <v>3107995</v>
      </c>
      <c r="B4030" s="367" t="s">
        <v>22771</v>
      </c>
      <c r="C4030" s="366" t="s">
        <v>182</v>
      </c>
      <c r="D4030" s="368">
        <v>121.27</v>
      </c>
    </row>
    <row r="4031" spans="1:4" ht="27" x14ac:dyDescent="0.25">
      <c r="A4031" s="366">
        <v>3107996</v>
      </c>
      <c r="B4031" s="367" t="s">
        <v>22772</v>
      </c>
      <c r="C4031" s="366" t="s">
        <v>182</v>
      </c>
      <c r="D4031" s="368">
        <v>80.75</v>
      </c>
    </row>
    <row r="4032" spans="1:4" ht="27" x14ac:dyDescent="0.25">
      <c r="A4032" s="366">
        <v>3107997</v>
      </c>
      <c r="B4032" s="367" t="s">
        <v>22773</v>
      </c>
      <c r="C4032" s="366" t="s">
        <v>182</v>
      </c>
      <c r="D4032" s="368">
        <v>68.52</v>
      </c>
    </row>
    <row r="4033" spans="1:4" ht="27" x14ac:dyDescent="0.25">
      <c r="A4033" s="366">
        <v>3107999</v>
      </c>
      <c r="B4033" s="367" t="s">
        <v>22774</v>
      </c>
      <c r="C4033" s="366" t="s">
        <v>182</v>
      </c>
      <c r="D4033" s="368">
        <v>127.34</v>
      </c>
    </row>
    <row r="4034" spans="1:4" ht="27" x14ac:dyDescent="0.25">
      <c r="A4034" s="366">
        <v>3108000</v>
      </c>
      <c r="B4034" s="367" t="s">
        <v>22775</v>
      </c>
      <c r="C4034" s="366" t="s">
        <v>182</v>
      </c>
      <c r="D4034" s="368">
        <v>83.94</v>
      </c>
    </row>
    <row r="4035" spans="1:4" ht="27" x14ac:dyDescent="0.25">
      <c r="A4035" s="366">
        <v>3108001</v>
      </c>
      <c r="B4035" s="367" t="s">
        <v>22776</v>
      </c>
      <c r="C4035" s="366" t="s">
        <v>182</v>
      </c>
      <c r="D4035" s="368">
        <v>70.75</v>
      </c>
    </row>
    <row r="4036" spans="1:4" ht="27" x14ac:dyDescent="0.25">
      <c r="A4036" s="366">
        <v>3108003</v>
      </c>
      <c r="B4036" s="367" t="s">
        <v>22777</v>
      </c>
      <c r="C4036" s="366" t="s">
        <v>182</v>
      </c>
      <c r="D4036" s="368">
        <v>130.83000000000001</v>
      </c>
    </row>
    <row r="4037" spans="1:4" ht="27" x14ac:dyDescent="0.25">
      <c r="A4037" s="366">
        <v>3108004</v>
      </c>
      <c r="B4037" s="367" t="s">
        <v>22778</v>
      </c>
      <c r="C4037" s="366" t="s">
        <v>182</v>
      </c>
      <c r="D4037" s="368">
        <v>85.77</v>
      </c>
    </row>
    <row r="4038" spans="1:4" ht="27" x14ac:dyDescent="0.25">
      <c r="A4038" s="366">
        <v>3108005</v>
      </c>
      <c r="B4038" s="367" t="s">
        <v>22779</v>
      </c>
      <c r="C4038" s="366" t="s">
        <v>182</v>
      </c>
      <c r="D4038" s="368">
        <v>72.040000000000006</v>
      </c>
    </row>
    <row r="4039" spans="1:4" ht="27" x14ac:dyDescent="0.25">
      <c r="A4039" s="366">
        <v>3106119</v>
      </c>
      <c r="B4039" s="367" t="s">
        <v>22780</v>
      </c>
      <c r="C4039" s="366" t="s">
        <v>182</v>
      </c>
      <c r="D4039" s="368">
        <v>153.41</v>
      </c>
    </row>
    <row r="4040" spans="1:4" ht="27" x14ac:dyDescent="0.25">
      <c r="A4040" s="366">
        <v>3106120</v>
      </c>
      <c r="B4040" s="367" t="s">
        <v>22781</v>
      </c>
      <c r="C4040" s="366" t="s">
        <v>182</v>
      </c>
      <c r="D4040" s="368">
        <v>105.1</v>
      </c>
    </row>
    <row r="4041" spans="1:4" ht="27" x14ac:dyDescent="0.25">
      <c r="A4041" s="366">
        <v>3106121</v>
      </c>
      <c r="B4041" s="367" t="s">
        <v>22782</v>
      </c>
      <c r="C4041" s="366" t="s">
        <v>182</v>
      </c>
      <c r="D4041" s="368">
        <v>90.56</v>
      </c>
    </row>
    <row r="4042" spans="1:4" ht="27" x14ac:dyDescent="0.25">
      <c r="A4042" s="366">
        <v>3103302</v>
      </c>
      <c r="B4042" s="367" t="s">
        <v>22783</v>
      </c>
      <c r="C4042" s="366" t="s">
        <v>182</v>
      </c>
      <c r="D4042" s="368">
        <v>66.59</v>
      </c>
    </row>
    <row r="4043" spans="1:4" ht="27" x14ac:dyDescent="0.25">
      <c r="A4043" s="366">
        <v>3103303</v>
      </c>
      <c r="B4043" s="367" t="s">
        <v>22784</v>
      </c>
      <c r="C4043" s="366" t="s">
        <v>182</v>
      </c>
      <c r="D4043" s="368">
        <v>34.729999999999997</v>
      </c>
    </row>
    <row r="4044" spans="1:4" ht="40.5" x14ac:dyDescent="0.25">
      <c r="A4044" s="366">
        <v>3106759</v>
      </c>
      <c r="B4044" s="367" t="s">
        <v>22785</v>
      </c>
      <c r="C4044" s="366" t="s">
        <v>182</v>
      </c>
      <c r="D4044" s="368">
        <v>114.77</v>
      </c>
    </row>
    <row r="4045" spans="1:4" x14ac:dyDescent="0.25">
      <c r="A4045" s="366">
        <v>3108023</v>
      </c>
      <c r="B4045" s="367" t="s">
        <v>22786</v>
      </c>
      <c r="C4045" s="366" t="s">
        <v>199</v>
      </c>
      <c r="D4045" s="368">
        <v>4.82</v>
      </c>
    </row>
    <row r="4046" spans="1:4" x14ac:dyDescent="0.25">
      <c r="A4046" s="366">
        <v>3108018</v>
      </c>
      <c r="B4046" s="367" t="s">
        <v>22787</v>
      </c>
      <c r="C4046" s="366" t="s">
        <v>199</v>
      </c>
      <c r="D4046" s="368">
        <v>3.51</v>
      </c>
    </row>
    <row r="4047" spans="1:4" x14ac:dyDescent="0.25">
      <c r="A4047" s="366">
        <v>3108022</v>
      </c>
      <c r="B4047" s="367" t="s">
        <v>22788</v>
      </c>
      <c r="C4047" s="366" t="s">
        <v>199</v>
      </c>
      <c r="D4047" s="368">
        <v>3.95</v>
      </c>
    </row>
    <row r="4048" spans="1:4" ht="27" x14ac:dyDescent="0.25">
      <c r="A4048" s="366">
        <v>3205864</v>
      </c>
      <c r="B4048" s="367" t="s">
        <v>22789</v>
      </c>
      <c r="C4048" s="366" t="s">
        <v>221</v>
      </c>
      <c r="D4048" s="368">
        <v>853.85</v>
      </c>
    </row>
    <row r="4049" spans="1:4" ht="27" x14ac:dyDescent="0.25">
      <c r="A4049" s="366">
        <v>3205863</v>
      </c>
      <c r="B4049" s="367" t="s">
        <v>22790</v>
      </c>
      <c r="C4049" s="366" t="s">
        <v>221</v>
      </c>
      <c r="D4049" s="368">
        <v>794.61</v>
      </c>
    </row>
    <row r="4050" spans="1:4" ht="27" x14ac:dyDescent="0.25">
      <c r="A4050" s="366">
        <v>3205868</v>
      </c>
      <c r="B4050" s="367" t="s">
        <v>22791</v>
      </c>
      <c r="C4050" s="366" t="s">
        <v>221</v>
      </c>
      <c r="D4050" s="368">
        <v>722.94</v>
      </c>
    </row>
    <row r="4051" spans="1:4" ht="27" x14ac:dyDescent="0.25">
      <c r="A4051" s="366">
        <v>3205867</v>
      </c>
      <c r="B4051" s="367" t="s">
        <v>22792</v>
      </c>
      <c r="C4051" s="366" t="s">
        <v>221</v>
      </c>
      <c r="D4051" s="368">
        <v>663.7</v>
      </c>
    </row>
    <row r="4052" spans="1:4" ht="27" x14ac:dyDescent="0.25">
      <c r="A4052" s="366">
        <v>3205866</v>
      </c>
      <c r="B4052" s="367" t="s">
        <v>22793</v>
      </c>
      <c r="C4052" s="366" t="s">
        <v>221</v>
      </c>
      <c r="D4052" s="368">
        <v>651.63</v>
      </c>
    </row>
    <row r="4053" spans="1:4" ht="27" x14ac:dyDescent="0.25">
      <c r="A4053" s="366">
        <v>3205865</v>
      </c>
      <c r="B4053" s="367" t="s">
        <v>22794</v>
      </c>
      <c r="C4053" s="366" t="s">
        <v>221</v>
      </c>
      <c r="D4053" s="368">
        <v>592.39</v>
      </c>
    </row>
    <row r="4054" spans="1:4" ht="27" x14ac:dyDescent="0.25">
      <c r="A4054" s="366">
        <v>3205870</v>
      </c>
      <c r="B4054" s="367" t="s">
        <v>22795</v>
      </c>
      <c r="C4054" s="366" t="s">
        <v>221</v>
      </c>
      <c r="D4054" s="368">
        <v>702.03</v>
      </c>
    </row>
    <row r="4055" spans="1:4" ht="27" x14ac:dyDescent="0.25">
      <c r="A4055" s="366">
        <v>3205869</v>
      </c>
      <c r="B4055" s="367" t="s">
        <v>22796</v>
      </c>
      <c r="C4055" s="366" t="s">
        <v>221</v>
      </c>
      <c r="D4055" s="368">
        <v>642.79</v>
      </c>
    </row>
    <row r="4056" spans="1:4" ht="27" x14ac:dyDescent="0.25">
      <c r="A4056" s="366">
        <v>3205872</v>
      </c>
      <c r="B4056" s="367" t="s">
        <v>22797</v>
      </c>
      <c r="C4056" s="366" t="s">
        <v>182</v>
      </c>
      <c r="D4056" s="368">
        <v>246.48</v>
      </c>
    </row>
    <row r="4057" spans="1:4" ht="27" x14ac:dyDescent="0.25">
      <c r="A4057" s="366">
        <v>3205871</v>
      </c>
      <c r="B4057" s="367" t="s">
        <v>22798</v>
      </c>
      <c r="C4057" s="366" t="s">
        <v>182</v>
      </c>
      <c r="D4057" s="368">
        <v>236.41</v>
      </c>
    </row>
    <row r="4058" spans="1:4" ht="27" x14ac:dyDescent="0.25">
      <c r="A4058" s="366">
        <v>3205874</v>
      </c>
      <c r="B4058" s="367" t="s">
        <v>22799</v>
      </c>
      <c r="C4058" s="366" t="s">
        <v>182</v>
      </c>
      <c r="D4058" s="368">
        <v>273.06</v>
      </c>
    </row>
    <row r="4059" spans="1:4" ht="27" x14ac:dyDescent="0.25">
      <c r="A4059" s="366">
        <v>3205873</v>
      </c>
      <c r="B4059" s="367" t="s">
        <v>22800</v>
      </c>
      <c r="C4059" s="366" t="s">
        <v>182</v>
      </c>
      <c r="D4059" s="368">
        <v>259.43</v>
      </c>
    </row>
    <row r="4060" spans="1:4" ht="27" x14ac:dyDescent="0.25">
      <c r="A4060" s="366">
        <v>3205876</v>
      </c>
      <c r="B4060" s="367" t="s">
        <v>22801</v>
      </c>
      <c r="C4060" s="366" t="s">
        <v>182</v>
      </c>
      <c r="D4060" s="368">
        <v>305.62</v>
      </c>
    </row>
    <row r="4061" spans="1:4" ht="27" x14ac:dyDescent="0.25">
      <c r="A4061" s="366">
        <v>3205875</v>
      </c>
      <c r="B4061" s="367" t="s">
        <v>22802</v>
      </c>
      <c r="C4061" s="366" t="s">
        <v>182</v>
      </c>
      <c r="D4061" s="368">
        <v>287.83999999999997</v>
      </c>
    </row>
    <row r="4062" spans="1:4" ht="27" x14ac:dyDescent="0.25">
      <c r="A4062" s="366">
        <v>3205862</v>
      </c>
      <c r="B4062" s="367" t="s">
        <v>22803</v>
      </c>
      <c r="C4062" s="366" t="s">
        <v>221</v>
      </c>
      <c r="D4062" s="368">
        <v>759.38</v>
      </c>
    </row>
    <row r="4063" spans="1:4" ht="27" x14ac:dyDescent="0.25">
      <c r="A4063" s="366">
        <v>3205861</v>
      </c>
      <c r="B4063" s="367" t="s">
        <v>22804</v>
      </c>
      <c r="C4063" s="366" t="s">
        <v>221</v>
      </c>
      <c r="D4063" s="368">
        <v>700.13</v>
      </c>
    </row>
    <row r="4064" spans="1:4" ht="27" x14ac:dyDescent="0.25">
      <c r="A4064" s="366">
        <v>3606579</v>
      </c>
      <c r="B4064" s="367" t="s">
        <v>22805</v>
      </c>
      <c r="C4064" s="366" t="s">
        <v>221</v>
      </c>
      <c r="D4064" s="368">
        <v>21.89</v>
      </c>
    </row>
    <row r="4065" spans="1:4" ht="27" x14ac:dyDescent="0.25">
      <c r="A4065" s="366">
        <v>3606583</v>
      </c>
      <c r="B4065" s="367" t="s">
        <v>22806</v>
      </c>
      <c r="C4065" s="366" t="s">
        <v>221</v>
      </c>
      <c r="D4065" s="368">
        <v>22.71</v>
      </c>
    </row>
    <row r="4066" spans="1:4" ht="27" x14ac:dyDescent="0.25">
      <c r="A4066" s="366">
        <v>3606584</v>
      </c>
      <c r="B4066" s="367" t="s">
        <v>22807</v>
      </c>
      <c r="C4066" s="366" t="s">
        <v>221</v>
      </c>
      <c r="D4066" s="368">
        <v>22.82</v>
      </c>
    </row>
    <row r="4067" spans="1:4" ht="27" x14ac:dyDescent="0.25">
      <c r="A4067" s="366">
        <v>3606585</v>
      </c>
      <c r="B4067" s="367" t="s">
        <v>22808</v>
      </c>
      <c r="C4067" s="366" t="s">
        <v>221</v>
      </c>
      <c r="D4067" s="368">
        <v>22.94</v>
      </c>
    </row>
    <row r="4068" spans="1:4" ht="27" x14ac:dyDescent="0.25">
      <c r="A4068" s="366">
        <v>3606586</v>
      </c>
      <c r="B4068" s="367" t="s">
        <v>22809</v>
      </c>
      <c r="C4068" s="366" t="s">
        <v>221</v>
      </c>
      <c r="D4068" s="368">
        <v>23.17</v>
      </c>
    </row>
    <row r="4069" spans="1:4" ht="27" x14ac:dyDescent="0.25">
      <c r="A4069" s="366">
        <v>3606587</v>
      </c>
      <c r="B4069" s="367" t="s">
        <v>22810</v>
      </c>
      <c r="C4069" s="366" t="s">
        <v>221</v>
      </c>
      <c r="D4069" s="368">
        <v>23.41</v>
      </c>
    </row>
    <row r="4070" spans="1:4" ht="27" x14ac:dyDescent="0.25">
      <c r="A4070" s="366">
        <v>3606588</v>
      </c>
      <c r="B4070" s="367" t="s">
        <v>22811</v>
      </c>
      <c r="C4070" s="366" t="s">
        <v>221</v>
      </c>
      <c r="D4070" s="368">
        <v>23.52</v>
      </c>
    </row>
    <row r="4071" spans="1:4" ht="27" x14ac:dyDescent="0.25">
      <c r="A4071" s="366">
        <v>3606589</v>
      </c>
      <c r="B4071" s="367" t="s">
        <v>22812</v>
      </c>
      <c r="C4071" s="366" t="s">
        <v>221</v>
      </c>
      <c r="D4071" s="368">
        <v>23.64</v>
      </c>
    </row>
    <row r="4072" spans="1:4" ht="27" x14ac:dyDescent="0.25">
      <c r="A4072" s="366">
        <v>3606580</v>
      </c>
      <c r="B4072" s="367" t="s">
        <v>22813</v>
      </c>
      <c r="C4072" s="366" t="s">
        <v>221</v>
      </c>
      <c r="D4072" s="368">
        <v>22.13</v>
      </c>
    </row>
    <row r="4073" spans="1:4" ht="27" x14ac:dyDescent="0.25">
      <c r="A4073" s="366">
        <v>3606581</v>
      </c>
      <c r="B4073" s="367" t="s">
        <v>22814</v>
      </c>
      <c r="C4073" s="366" t="s">
        <v>221</v>
      </c>
      <c r="D4073" s="368">
        <v>22.36</v>
      </c>
    </row>
    <row r="4074" spans="1:4" ht="27" x14ac:dyDescent="0.25">
      <c r="A4074" s="366">
        <v>3606582</v>
      </c>
      <c r="B4074" s="367" t="s">
        <v>22815</v>
      </c>
      <c r="C4074" s="366" t="s">
        <v>221</v>
      </c>
      <c r="D4074" s="368">
        <v>22.48</v>
      </c>
    </row>
    <row r="4075" spans="1:4" ht="40.5" x14ac:dyDescent="0.25">
      <c r="A4075" s="366">
        <v>3606527</v>
      </c>
      <c r="B4075" s="367" t="s">
        <v>22816</v>
      </c>
      <c r="C4075" s="366" t="s">
        <v>221</v>
      </c>
      <c r="D4075" s="368">
        <v>51.84</v>
      </c>
    </row>
    <row r="4076" spans="1:4" ht="40.5" x14ac:dyDescent="0.25">
      <c r="A4076" s="366">
        <v>3606528</v>
      </c>
      <c r="B4076" s="367" t="s">
        <v>22817</v>
      </c>
      <c r="C4076" s="366" t="s">
        <v>221</v>
      </c>
      <c r="D4076" s="368">
        <v>52.74</v>
      </c>
    </row>
    <row r="4077" spans="1:4" ht="40.5" x14ac:dyDescent="0.25">
      <c r="A4077" s="366">
        <v>3606529</v>
      </c>
      <c r="B4077" s="367" t="s">
        <v>22818</v>
      </c>
      <c r="C4077" s="366" t="s">
        <v>221</v>
      </c>
      <c r="D4077" s="368">
        <v>53.46</v>
      </c>
    </row>
    <row r="4078" spans="1:4" ht="40.5" x14ac:dyDescent="0.25">
      <c r="A4078" s="366">
        <v>3606530</v>
      </c>
      <c r="B4078" s="367" t="s">
        <v>22819</v>
      </c>
      <c r="C4078" s="366" t="s">
        <v>221</v>
      </c>
      <c r="D4078" s="368">
        <v>54.37</v>
      </c>
    </row>
    <row r="4079" spans="1:4" ht="40.5" x14ac:dyDescent="0.25">
      <c r="A4079" s="366">
        <v>3606531</v>
      </c>
      <c r="B4079" s="367" t="s">
        <v>22820</v>
      </c>
      <c r="C4079" s="366" t="s">
        <v>221</v>
      </c>
      <c r="D4079" s="368">
        <v>55.27</v>
      </c>
    </row>
    <row r="4080" spans="1:4" ht="40.5" x14ac:dyDescent="0.25">
      <c r="A4080" s="366">
        <v>3606532</v>
      </c>
      <c r="B4080" s="367" t="s">
        <v>22821</v>
      </c>
      <c r="C4080" s="366" t="s">
        <v>221</v>
      </c>
      <c r="D4080" s="368">
        <v>56.71</v>
      </c>
    </row>
    <row r="4081" spans="1:4" ht="40.5" x14ac:dyDescent="0.25">
      <c r="A4081" s="366">
        <v>3606533</v>
      </c>
      <c r="B4081" s="367" t="s">
        <v>22822</v>
      </c>
      <c r="C4081" s="366" t="s">
        <v>221</v>
      </c>
      <c r="D4081" s="368">
        <v>61.04</v>
      </c>
    </row>
    <row r="4082" spans="1:4" ht="40.5" x14ac:dyDescent="0.25">
      <c r="A4082" s="366">
        <v>3606534</v>
      </c>
      <c r="B4082" s="367" t="s">
        <v>22823</v>
      </c>
      <c r="C4082" s="366" t="s">
        <v>221</v>
      </c>
      <c r="D4082" s="368">
        <v>62.25</v>
      </c>
    </row>
    <row r="4083" spans="1:4" ht="40.5" x14ac:dyDescent="0.25">
      <c r="A4083" s="366">
        <v>3606535</v>
      </c>
      <c r="B4083" s="367" t="s">
        <v>22824</v>
      </c>
      <c r="C4083" s="366" t="s">
        <v>221</v>
      </c>
      <c r="D4083" s="368">
        <v>47.21</v>
      </c>
    </row>
    <row r="4084" spans="1:4" ht="40.5" x14ac:dyDescent="0.25">
      <c r="A4084" s="366">
        <v>3606536</v>
      </c>
      <c r="B4084" s="367" t="s">
        <v>22825</v>
      </c>
      <c r="C4084" s="366" t="s">
        <v>221</v>
      </c>
      <c r="D4084" s="368">
        <v>47.69</v>
      </c>
    </row>
    <row r="4085" spans="1:4" ht="40.5" x14ac:dyDescent="0.25">
      <c r="A4085" s="366">
        <v>3606537</v>
      </c>
      <c r="B4085" s="367" t="s">
        <v>22826</v>
      </c>
      <c r="C4085" s="366" t="s">
        <v>221</v>
      </c>
      <c r="D4085" s="368">
        <v>48.29</v>
      </c>
    </row>
    <row r="4086" spans="1:4" ht="40.5" x14ac:dyDescent="0.25">
      <c r="A4086" s="366">
        <v>3606538</v>
      </c>
      <c r="B4086" s="367" t="s">
        <v>22827</v>
      </c>
      <c r="C4086" s="366" t="s">
        <v>221</v>
      </c>
      <c r="D4086" s="368">
        <v>48.77</v>
      </c>
    </row>
    <row r="4087" spans="1:4" ht="40.5" x14ac:dyDescent="0.25">
      <c r="A4087" s="366">
        <v>3606539</v>
      </c>
      <c r="B4087" s="367" t="s">
        <v>22828</v>
      </c>
      <c r="C4087" s="366" t="s">
        <v>221</v>
      </c>
      <c r="D4087" s="368">
        <v>49.37</v>
      </c>
    </row>
    <row r="4088" spans="1:4" ht="40.5" x14ac:dyDescent="0.25">
      <c r="A4088" s="366">
        <v>3606540</v>
      </c>
      <c r="B4088" s="367" t="s">
        <v>22829</v>
      </c>
      <c r="C4088" s="366" t="s">
        <v>221</v>
      </c>
      <c r="D4088" s="368">
        <v>52.2</v>
      </c>
    </row>
    <row r="4089" spans="1:4" ht="40.5" x14ac:dyDescent="0.25">
      <c r="A4089" s="366">
        <v>3606541</v>
      </c>
      <c r="B4089" s="367" t="s">
        <v>22830</v>
      </c>
      <c r="C4089" s="366" t="s">
        <v>221</v>
      </c>
      <c r="D4089" s="368">
        <v>53.82</v>
      </c>
    </row>
    <row r="4090" spans="1:4" ht="40.5" x14ac:dyDescent="0.25">
      <c r="A4090" s="366">
        <v>3606542</v>
      </c>
      <c r="B4090" s="367" t="s">
        <v>22831</v>
      </c>
      <c r="C4090" s="366" t="s">
        <v>221</v>
      </c>
      <c r="D4090" s="368">
        <v>54.55</v>
      </c>
    </row>
    <row r="4091" spans="1:4" ht="40.5" x14ac:dyDescent="0.25">
      <c r="A4091" s="366">
        <v>3606543</v>
      </c>
      <c r="B4091" s="367" t="s">
        <v>22832</v>
      </c>
      <c r="C4091" s="366" t="s">
        <v>221</v>
      </c>
      <c r="D4091" s="368">
        <v>46.36</v>
      </c>
    </row>
    <row r="4092" spans="1:4" ht="40.5" x14ac:dyDescent="0.25">
      <c r="A4092" s="366">
        <v>3606544</v>
      </c>
      <c r="B4092" s="367" t="s">
        <v>22833</v>
      </c>
      <c r="C4092" s="366" t="s">
        <v>221</v>
      </c>
      <c r="D4092" s="368">
        <v>46.72</v>
      </c>
    </row>
    <row r="4093" spans="1:4" ht="40.5" x14ac:dyDescent="0.25">
      <c r="A4093" s="366">
        <v>3606545</v>
      </c>
      <c r="B4093" s="367" t="s">
        <v>22834</v>
      </c>
      <c r="C4093" s="366" t="s">
        <v>221</v>
      </c>
      <c r="D4093" s="368">
        <v>47.21</v>
      </c>
    </row>
    <row r="4094" spans="1:4" ht="40.5" x14ac:dyDescent="0.25">
      <c r="A4094" s="366">
        <v>3606546</v>
      </c>
      <c r="B4094" s="367" t="s">
        <v>22835</v>
      </c>
      <c r="C4094" s="366" t="s">
        <v>221</v>
      </c>
      <c r="D4094" s="368">
        <v>47.69</v>
      </c>
    </row>
    <row r="4095" spans="1:4" ht="40.5" x14ac:dyDescent="0.25">
      <c r="A4095" s="366">
        <v>3606547</v>
      </c>
      <c r="B4095" s="367" t="s">
        <v>22836</v>
      </c>
      <c r="C4095" s="366" t="s">
        <v>221</v>
      </c>
      <c r="D4095" s="368">
        <v>48.05</v>
      </c>
    </row>
    <row r="4096" spans="1:4" ht="40.5" x14ac:dyDescent="0.25">
      <c r="A4096" s="366">
        <v>3606548</v>
      </c>
      <c r="B4096" s="367" t="s">
        <v>22837</v>
      </c>
      <c r="C4096" s="366" t="s">
        <v>221</v>
      </c>
      <c r="D4096" s="368">
        <v>48.89</v>
      </c>
    </row>
    <row r="4097" spans="1:4" ht="40.5" x14ac:dyDescent="0.25">
      <c r="A4097" s="366">
        <v>3606549</v>
      </c>
      <c r="B4097" s="367" t="s">
        <v>22838</v>
      </c>
      <c r="C4097" s="366" t="s">
        <v>221</v>
      </c>
      <c r="D4097" s="368">
        <v>52.02</v>
      </c>
    </row>
    <row r="4098" spans="1:4" ht="40.5" x14ac:dyDescent="0.25">
      <c r="A4098" s="366">
        <v>3606550</v>
      </c>
      <c r="B4098" s="367" t="s">
        <v>22839</v>
      </c>
      <c r="C4098" s="366" t="s">
        <v>221</v>
      </c>
      <c r="D4098" s="368">
        <v>52.74</v>
      </c>
    </row>
    <row r="4099" spans="1:4" ht="40.5" x14ac:dyDescent="0.25">
      <c r="A4099" s="366">
        <v>3606500</v>
      </c>
      <c r="B4099" s="367" t="s">
        <v>22840</v>
      </c>
      <c r="C4099" s="366" t="s">
        <v>221</v>
      </c>
      <c r="D4099" s="368">
        <v>49.37</v>
      </c>
    </row>
    <row r="4100" spans="1:4" ht="40.5" x14ac:dyDescent="0.25">
      <c r="A4100" s="366">
        <v>3606501</v>
      </c>
      <c r="B4100" s="367" t="s">
        <v>22841</v>
      </c>
      <c r="C4100" s="366" t="s">
        <v>221</v>
      </c>
      <c r="D4100" s="368">
        <v>50.28</v>
      </c>
    </row>
    <row r="4101" spans="1:4" ht="40.5" x14ac:dyDescent="0.25">
      <c r="A4101" s="366">
        <v>3606502</v>
      </c>
      <c r="B4101" s="367" t="s">
        <v>22842</v>
      </c>
      <c r="C4101" s="366" t="s">
        <v>221</v>
      </c>
      <c r="D4101" s="368">
        <v>51</v>
      </c>
    </row>
    <row r="4102" spans="1:4" ht="40.5" x14ac:dyDescent="0.25">
      <c r="A4102" s="366">
        <v>3606503</v>
      </c>
      <c r="B4102" s="367" t="s">
        <v>22843</v>
      </c>
      <c r="C4102" s="366" t="s">
        <v>221</v>
      </c>
      <c r="D4102" s="368">
        <v>51.9</v>
      </c>
    </row>
    <row r="4103" spans="1:4" ht="40.5" x14ac:dyDescent="0.25">
      <c r="A4103" s="366">
        <v>3606504</v>
      </c>
      <c r="B4103" s="367" t="s">
        <v>22844</v>
      </c>
      <c r="C4103" s="366" t="s">
        <v>221</v>
      </c>
      <c r="D4103" s="368">
        <v>52.8</v>
      </c>
    </row>
    <row r="4104" spans="1:4" ht="40.5" x14ac:dyDescent="0.25">
      <c r="A4104" s="366">
        <v>3606505</v>
      </c>
      <c r="B4104" s="367" t="s">
        <v>22845</v>
      </c>
      <c r="C4104" s="366" t="s">
        <v>221</v>
      </c>
      <c r="D4104" s="368">
        <v>54.25</v>
      </c>
    </row>
    <row r="4105" spans="1:4" ht="40.5" x14ac:dyDescent="0.25">
      <c r="A4105" s="366">
        <v>3606506</v>
      </c>
      <c r="B4105" s="367" t="s">
        <v>22846</v>
      </c>
      <c r="C4105" s="366" t="s">
        <v>221</v>
      </c>
      <c r="D4105" s="368">
        <v>58.46</v>
      </c>
    </row>
    <row r="4106" spans="1:4" ht="40.5" x14ac:dyDescent="0.25">
      <c r="A4106" s="366">
        <v>3606507</v>
      </c>
      <c r="B4106" s="367" t="s">
        <v>22847</v>
      </c>
      <c r="C4106" s="366" t="s">
        <v>221</v>
      </c>
      <c r="D4106" s="368">
        <v>59.9</v>
      </c>
    </row>
    <row r="4107" spans="1:4" ht="40.5" x14ac:dyDescent="0.25">
      <c r="A4107" s="366">
        <v>3606509</v>
      </c>
      <c r="B4107" s="367" t="s">
        <v>22848</v>
      </c>
      <c r="C4107" s="366" t="s">
        <v>221</v>
      </c>
      <c r="D4107" s="368">
        <v>44.74</v>
      </c>
    </row>
    <row r="4108" spans="1:4" ht="40.5" x14ac:dyDescent="0.25">
      <c r="A4108" s="366">
        <v>3606510</v>
      </c>
      <c r="B4108" s="367" t="s">
        <v>22849</v>
      </c>
      <c r="C4108" s="366" t="s">
        <v>221</v>
      </c>
      <c r="D4108" s="368">
        <v>45.35</v>
      </c>
    </row>
    <row r="4109" spans="1:4" ht="40.5" x14ac:dyDescent="0.25">
      <c r="A4109" s="366">
        <v>3606511</v>
      </c>
      <c r="B4109" s="367" t="s">
        <v>22850</v>
      </c>
      <c r="C4109" s="366" t="s">
        <v>221</v>
      </c>
      <c r="D4109" s="368">
        <v>45.83</v>
      </c>
    </row>
    <row r="4110" spans="1:4" ht="40.5" x14ac:dyDescent="0.25">
      <c r="A4110" s="366">
        <v>3606512</v>
      </c>
      <c r="B4110" s="367" t="s">
        <v>22851</v>
      </c>
      <c r="C4110" s="366" t="s">
        <v>221</v>
      </c>
      <c r="D4110" s="368">
        <v>46.31</v>
      </c>
    </row>
    <row r="4111" spans="1:4" ht="40.5" x14ac:dyDescent="0.25">
      <c r="A4111" s="366">
        <v>3606513</v>
      </c>
      <c r="B4111" s="367" t="s">
        <v>22852</v>
      </c>
      <c r="C4111" s="366" t="s">
        <v>221</v>
      </c>
      <c r="D4111" s="368">
        <v>48.83</v>
      </c>
    </row>
    <row r="4112" spans="1:4" ht="40.5" x14ac:dyDescent="0.25">
      <c r="A4112" s="366">
        <v>3606514</v>
      </c>
      <c r="B4112" s="367" t="s">
        <v>22853</v>
      </c>
      <c r="C4112" s="366" t="s">
        <v>221</v>
      </c>
      <c r="D4112" s="368">
        <v>49.92</v>
      </c>
    </row>
    <row r="4113" spans="1:4" ht="40.5" x14ac:dyDescent="0.25">
      <c r="A4113" s="366">
        <v>3606515</v>
      </c>
      <c r="B4113" s="367" t="s">
        <v>22854</v>
      </c>
      <c r="C4113" s="366" t="s">
        <v>221</v>
      </c>
      <c r="D4113" s="368">
        <v>51.36</v>
      </c>
    </row>
    <row r="4114" spans="1:4" ht="40.5" x14ac:dyDescent="0.25">
      <c r="A4114" s="366">
        <v>3606516</v>
      </c>
      <c r="B4114" s="367" t="s">
        <v>22855</v>
      </c>
      <c r="C4114" s="366" t="s">
        <v>221</v>
      </c>
      <c r="D4114" s="368">
        <v>52.08</v>
      </c>
    </row>
    <row r="4115" spans="1:4" ht="40.5" x14ac:dyDescent="0.25">
      <c r="A4115" s="366">
        <v>3606518</v>
      </c>
      <c r="B4115" s="367" t="s">
        <v>22856</v>
      </c>
      <c r="C4115" s="366" t="s">
        <v>221</v>
      </c>
      <c r="D4115" s="368">
        <v>43.9</v>
      </c>
    </row>
    <row r="4116" spans="1:4" ht="40.5" x14ac:dyDescent="0.25">
      <c r="A4116" s="366">
        <v>3606519</v>
      </c>
      <c r="B4116" s="367" t="s">
        <v>22857</v>
      </c>
      <c r="C4116" s="366" t="s">
        <v>221</v>
      </c>
      <c r="D4116" s="368">
        <v>44.38</v>
      </c>
    </row>
    <row r="4117" spans="1:4" ht="40.5" x14ac:dyDescent="0.25">
      <c r="A4117" s="366">
        <v>3606520</v>
      </c>
      <c r="B4117" s="367" t="s">
        <v>22858</v>
      </c>
      <c r="C4117" s="366" t="s">
        <v>221</v>
      </c>
      <c r="D4117" s="368">
        <v>44.74</v>
      </c>
    </row>
    <row r="4118" spans="1:4" ht="40.5" x14ac:dyDescent="0.25">
      <c r="A4118" s="366">
        <v>3606521</v>
      </c>
      <c r="B4118" s="367" t="s">
        <v>22859</v>
      </c>
      <c r="C4118" s="366" t="s">
        <v>221</v>
      </c>
      <c r="D4118" s="368">
        <v>45.22</v>
      </c>
    </row>
    <row r="4119" spans="1:4" ht="40.5" x14ac:dyDescent="0.25">
      <c r="A4119" s="366">
        <v>3606522</v>
      </c>
      <c r="B4119" s="367" t="s">
        <v>22860</v>
      </c>
      <c r="C4119" s="366" t="s">
        <v>221</v>
      </c>
      <c r="D4119" s="368">
        <v>45.59</v>
      </c>
    </row>
    <row r="4120" spans="1:4" ht="40.5" x14ac:dyDescent="0.25">
      <c r="A4120" s="366">
        <v>3606523</v>
      </c>
      <c r="B4120" s="367" t="s">
        <v>22861</v>
      </c>
      <c r="C4120" s="366" t="s">
        <v>221</v>
      </c>
      <c r="D4120" s="368">
        <v>46.43</v>
      </c>
    </row>
    <row r="4121" spans="1:4" ht="40.5" x14ac:dyDescent="0.25">
      <c r="A4121" s="366">
        <v>3606524</v>
      </c>
      <c r="B4121" s="367" t="s">
        <v>22862</v>
      </c>
      <c r="C4121" s="366" t="s">
        <v>221</v>
      </c>
      <c r="D4121" s="368">
        <v>49.74</v>
      </c>
    </row>
    <row r="4122" spans="1:4" ht="40.5" x14ac:dyDescent="0.25">
      <c r="A4122" s="366">
        <v>3606525</v>
      </c>
      <c r="B4122" s="367" t="s">
        <v>22863</v>
      </c>
      <c r="C4122" s="366" t="s">
        <v>221</v>
      </c>
      <c r="D4122" s="368">
        <v>50.28</v>
      </c>
    </row>
    <row r="4123" spans="1:4" ht="27" x14ac:dyDescent="0.25">
      <c r="A4123" s="366">
        <v>3606561</v>
      </c>
      <c r="B4123" s="367" t="s">
        <v>22864</v>
      </c>
      <c r="C4123" s="366" t="s">
        <v>245</v>
      </c>
      <c r="D4123" s="368">
        <v>2042.55</v>
      </c>
    </row>
    <row r="4124" spans="1:4" ht="27" x14ac:dyDescent="0.25">
      <c r="A4124" s="366">
        <v>3606556</v>
      </c>
      <c r="B4124" s="483" t="s">
        <v>22865</v>
      </c>
      <c r="C4124" s="366" t="s">
        <v>245</v>
      </c>
      <c r="D4124" s="368">
        <v>1466.8</v>
      </c>
    </row>
    <row r="4125" spans="1:4" ht="27" x14ac:dyDescent="0.25">
      <c r="A4125" s="366">
        <v>3606562</v>
      </c>
      <c r="B4125" s="367" t="s">
        <v>22866</v>
      </c>
      <c r="C4125" s="366" t="s">
        <v>245</v>
      </c>
      <c r="D4125" s="368">
        <v>2230.5700000000002</v>
      </c>
    </row>
    <row r="4126" spans="1:4" ht="27" x14ac:dyDescent="0.25">
      <c r="A4126" s="366">
        <v>3606557</v>
      </c>
      <c r="B4126" s="483" t="s">
        <v>22867</v>
      </c>
      <c r="C4126" s="366" t="s">
        <v>245</v>
      </c>
      <c r="D4126" s="368">
        <v>1597.24</v>
      </c>
    </row>
    <row r="4127" spans="1:4" ht="27" x14ac:dyDescent="0.25">
      <c r="A4127" s="366">
        <v>3606563</v>
      </c>
      <c r="B4127" s="367" t="s">
        <v>22868</v>
      </c>
      <c r="C4127" s="366" t="s">
        <v>245</v>
      </c>
      <c r="D4127" s="368">
        <v>2428.75</v>
      </c>
    </row>
    <row r="4128" spans="1:4" ht="27" x14ac:dyDescent="0.25">
      <c r="A4128" s="366">
        <v>3606558</v>
      </c>
      <c r="B4128" s="483" t="s">
        <v>22869</v>
      </c>
      <c r="C4128" s="366" t="s">
        <v>245</v>
      </c>
      <c r="D4128" s="368">
        <v>1737.85</v>
      </c>
    </row>
    <row r="4129" spans="1:4" ht="27" x14ac:dyDescent="0.25">
      <c r="A4129" s="366">
        <v>3606559</v>
      </c>
      <c r="B4129" s="367" t="s">
        <v>22870</v>
      </c>
      <c r="C4129" s="366" t="s">
        <v>245</v>
      </c>
      <c r="D4129" s="368">
        <v>1635.25</v>
      </c>
    </row>
    <row r="4130" spans="1:4" ht="27" x14ac:dyDescent="0.25">
      <c r="A4130" s="366">
        <v>3606554</v>
      </c>
      <c r="B4130" s="483" t="s">
        <v>22871</v>
      </c>
      <c r="C4130" s="366" t="s">
        <v>245</v>
      </c>
      <c r="D4130" s="368">
        <v>1174.6500000000001</v>
      </c>
    </row>
    <row r="4131" spans="1:4" ht="27" x14ac:dyDescent="0.25">
      <c r="A4131" s="366">
        <v>3606560</v>
      </c>
      <c r="B4131" s="367" t="s">
        <v>22872</v>
      </c>
      <c r="C4131" s="366" t="s">
        <v>245</v>
      </c>
      <c r="D4131" s="368">
        <v>1824.3</v>
      </c>
    </row>
    <row r="4132" spans="1:4" ht="27" x14ac:dyDescent="0.25">
      <c r="A4132" s="366">
        <v>3606555</v>
      </c>
      <c r="B4132" s="483" t="s">
        <v>22873</v>
      </c>
      <c r="C4132" s="366" t="s">
        <v>245</v>
      </c>
      <c r="D4132" s="368">
        <v>1306.1300000000001</v>
      </c>
    </row>
    <row r="4133" spans="1:4" ht="27" x14ac:dyDescent="0.25">
      <c r="A4133" s="366">
        <v>3606571</v>
      </c>
      <c r="B4133" s="367" t="s">
        <v>22874</v>
      </c>
      <c r="C4133" s="366" t="s">
        <v>245</v>
      </c>
      <c r="D4133" s="368">
        <v>2009.57</v>
      </c>
    </row>
    <row r="4134" spans="1:4" ht="27" x14ac:dyDescent="0.25">
      <c r="A4134" s="366">
        <v>3606566</v>
      </c>
      <c r="B4134" s="483" t="s">
        <v>22875</v>
      </c>
      <c r="C4134" s="366" t="s">
        <v>245</v>
      </c>
      <c r="D4134" s="368">
        <v>1433.82</v>
      </c>
    </row>
    <row r="4135" spans="1:4" ht="27" x14ac:dyDescent="0.25">
      <c r="A4135" s="366">
        <v>3606572</v>
      </c>
      <c r="B4135" s="367" t="s">
        <v>22876</v>
      </c>
      <c r="C4135" s="366" t="s">
        <v>245</v>
      </c>
      <c r="D4135" s="368">
        <v>2201.21</v>
      </c>
    </row>
    <row r="4136" spans="1:4" ht="27" x14ac:dyDescent="0.25">
      <c r="A4136" s="366">
        <v>3606567</v>
      </c>
      <c r="B4136" s="483" t="s">
        <v>22877</v>
      </c>
      <c r="C4136" s="366" t="s">
        <v>245</v>
      </c>
      <c r="D4136" s="368">
        <v>1567.89</v>
      </c>
    </row>
    <row r="4137" spans="1:4" ht="27" x14ac:dyDescent="0.25">
      <c r="A4137" s="366">
        <v>3606573</v>
      </c>
      <c r="B4137" s="367" t="s">
        <v>22878</v>
      </c>
      <c r="C4137" s="366" t="s">
        <v>245</v>
      </c>
      <c r="D4137" s="368">
        <v>2392.33</v>
      </c>
    </row>
    <row r="4138" spans="1:4" ht="27" x14ac:dyDescent="0.25">
      <c r="A4138" s="366">
        <v>3606568</v>
      </c>
      <c r="B4138" s="483" t="s">
        <v>22879</v>
      </c>
      <c r="C4138" s="366" t="s">
        <v>245</v>
      </c>
      <c r="D4138" s="368">
        <v>1701.43</v>
      </c>
    </row>
    <row r="4139" spans="1:4" ht="27" x14ac:dyDescent="0.25">
      <c r="A4139" s="366">
        <v>3606569</v>
      </c>
      <c r="B4139" s="367" t="s">
        <v>22880</v>
      </c>
      <c r="C4139" s="366" t="s">
        <v>245</v>
      </c>
      <c r="D4139" s="368">
        <v>1624.38</v>
      </c>
    </row>
    <row r="4140" spans="1:4" ht="27" x14ac:dyDescent="0.25">
      <c r="A4140" s="366">
        <v>3606564</v>
      </c>
      <c r="B4140" s="483" t="s">
        <v>22881</v>
      </c>
      <c r="C4140" s="366" t="s">
        <v>245</v>
      </c>
      <c r="D4140" s="368">
        <v>1163.78</v>
      </c>
    </row>
    <row r="4141" spans="1:4" ht="27" x14ac:dyDescent="0.25">
      <c r="A4141" s="366">
        <v>3606570</v>
      </c>
      <c r="B4141" s="367" t="s">
        <v>22882</v>
      </c>
      <c r="C4141" s="366" t="s">
        <v>245</v>
      </c>
      <c r="D4141" s="368">
        <v>1817.32</v>
      </c>
    </row>
    <row r="4142" spans="1:4" ht="27" x14ac:dyDescent="0.25">
      <c r="A4142" s="366">
        <v>3606565</v>
      </c>
      <c r="B4142" s="483" t="s">
        <v>22883</v>
      </c>
      <c r="C4142" s="366" t="s">
        <v>245</v>
      </c>
      <c r="D4142" s="368">
        <v>1299.1500000000001</v>
      </c>
    </row>
    <row r="4143" spans="1:4" x14ac:dyDescent="0.25">
      <c r="A4143" s="366">
        <v>3606578</v>
      </c>
      <c r="B4143" s="367" t="s">
        <v>22884</v>
      </c>
      <c r="C4143" s="366" t="s">
        <v>245</v>
      </c>
      <c r="D4143" s="368">
        <v>106.45</v>
      </c>
    </row>
    <row r="4144" spans="1:4" x14ac:dyDescent="0.25">
      <c r="A4144" s="366">
        <v>3606577</v>
      </c>
      <c r="B4144" s="367" t="s">
        <v>22885</v>
      </c>
      <c r="C4144" s="366" t="s">
        <v>221</v>
      </c>
      <c r="D4144" s="368">
        <v>11.67</v>
      </c>
    </row>
    <row r="4145" spans="1:4" x14ac:dyDescent="0.25">
      <c r="A4145" s="366">
        <v>3606576</v>
      </c>
      <c r="B4145" s="367" t="s">
        <v>22886</v>
      </c>
      <c r="C4145" s="366" t="s">
        <v>221</v>
      </c>
      <c r="D4145" s="368">
        <v>4.8899999999999997</v>
      </c>
    </row>
    <row r="4146" spans="1:4" x14ac:dyDescent="0.25">
      <c r="A4146" s="366">
        <v>3606575</v>
      </c>
      <c r="B4146" s="367" t="s">
        <v>22887</v>
      </c>
      <c r="C4146" s="366" t="s">
        <v>221</v>
      </c>
      <c r="D4146" s="368">
        <v>1.55</v>
      </c>
    </row>
    <row r="4147" spans="1:4" x14ac:dyDescent="0.25">
      <c r="A4147" s="366">
        <v>3606574</v>
      </c>
      <c r="B4147" s="367" t="s">
        <v>22888</v>
      </c>
      <c r="C4147" s="366" t="s">
        <v>221</v>
      </c>
      <c r="D4147" s="368">
        <v>0.77</v>
      </c>
    </row>
    <row r="4148" spans="1:4" x14ac:dyDescent="0.25">
      <c r="A4148" s="366">
        <v>3713603</v>
      </c>
      <c r="B4148" s="367" t="s">
        <v>22889</v>
      </c>
      <c r="C4148" s="366" t="s">
        <v>199</v>
      </c>
      <c r="D4148" s="368">
        <v>1019.67</v>
      </c>
    </row>
    <row r="4149" spans="1:4" ht="27" x14ac:dyDescent="0.25">
      <c r="A4149" s="366">
        <v>3713601</v>
      </c>
      <c r="B4149" s="367" t="s">
        <v>22890</v>
      </c>
      <c r="C4149" s="366" t="s">
        <v>199</v>
      </c>
      <c r="D4149" s="368">
        <v>823.08</v>
      </c>
    </row>
    <row r="4150" spans="1:4" ht="27" x14ac:dyDescent="0.25">
      <c r="A4150" s="366">
        <v>3713607</v>
      </c>
      <c r="B4150" s="367" t="s">
        <v>22891</v>
      </c>
      <c r="C4150" s="366" t="s">
        <v>199</v>
      </c>
      <c r="D4150" s="368">
        <v>770.4</v>
      </c>
    </row>
    <row r="4151" spans="1:4" ht="27" x14ac:dyDescent="0.25">
      <c r="A4151" s="366">
        <v>3713605</v>
      </c>
      <c r="B4151" s="367" t="s">
        <v>22892</v>
      </c>
      <c r="C4151" s="366" t="s">
        <v>199</v>
      </c>
      <c r="D4151" s="368">
        <v>550.26</v>
      </c>
    </row>
    <row r="4152" spans="1:4" ht="27" x14ac:dyDescent="0.25">
      <c r="A4152" s="366">
        <v>3719530</v>
      </c>
      <c r="B4152" s="367" t="s">
        <v>22893</v>
      </c>
      <c r="C4152" s="366" t="s">
        <v>199</v>
      </c>
      <c r="D4152" s="368">
        <v>370.35</v>
      </c>
    </row>
    <row r="4153" spans="1:4" ht="27" x14ac:dyDescent="0.25">
      <c r="A4153" s="366">
        <v>3713828</v>
      </c>
      <c r="B4153" s="367" t="s">
        <v>22894</v>
      </c>
      <c r="C4153" s="366" t="s">
        <v>199</v>
      </c>
      <c r="D4153" s="368">
        <v>275.70999999999998</v>
      </c>
    </row>
    <row r="4154" spans="1:4" ht="27" x14ac:dyDescent="0.25">
      <c r="A4154" s="366">
        <v>3713875</v>
      </c>
      <c r="B4154" s="367" t="s">
        <v>22895</v>
      </c>
      <c r="C4154" s="366" t="s">
        <v>199</v>
      </c>
      <c r="D4154" s="368">
        <v>80.63</v>
      </c>
    </row>
    <row r="4155" spans="1:4" ht="27" x14ac:dyDescent="0.25">
      <c r="A4155" s="366">
        <v>3713619</v>
      </c>
      <c r="B4155" s="367" t="s">
        <v>22896</v>
      </c>
      <c r="C4155" s="366" t="s">
        <v>199</v>
      </c>
      <c r="D4155" s="368">
        <v>81.16</v>
      </c>
    </row>
    <row r="4156" spans="1:4" ht="27" x14ac:dyDescent="0.25">
      <c r="A4156" s="366">
        <v>3713876</v>
      </c>
      <c r="B4156" s="367" t="s">
        <v>22897</v>
      </c>
      <c r="C4156" s="366" t="s">
        <v>199</v>
      </c>
      <c r="D4156" s="368">
        <v>95.35</v>
      </c>
    </row>
    <row r="4157" spans="1:4" ht="27" x14ac:dyDescent="0.25">
      <c r="A4157" s="366">
        <v>3713827</v>
      </c>
      <c r="B4157" s="367" t="s">
        <v>22898</v>
      </c>
      <c r="C4157" s="366" t="s">
        <v>199</v>
      </c>
      <c r="D4157" s="368">
        <v>93.96</v>
      </c>
    </row>
    <row r="4158" spans="1:4" ht="27" x14ac:dyDescent="0.25">
      <c r="A4158" s="366">
        <v>3713904</v>
      </c>
      <c r="B4158" s="367" t="s">
        <v>22899</v>
      </c>
      <c r="C4158" s="366" t="s">
        <v>199</v>
      </c>
      <c r="D4158" s="368">
        <v>319.93</v>
      </c>
    </row>
    <row r="4159" spans="1:4" ht="27" x14ac:dyDescent="0.25">
      <c r="A4159" s="366">
        <v>3719529</v>
      </c>
      <c r="B4159" s="367" t="s">
        <v>22900</v>
      </c>
      <c r="C4159" s="366" t="s">
        <v>199</v>
      </c>
      <c r="D4159" s="368">
        <v>232.66</v>
      </c>
    </row>
    <row r="4160" spans="1:4" ht="27" x14ac:dyDescent="0.25">
      <c r="A4160" s="366">
        <v>3713878</v>
      </c>
      <c r="B4160" s="367" t="s">
        <v>22901</v>
      </c>
      <c r="C4160" s="366" t="s">
        <v>199</v>
      </c>
      <c r="D4160" s="368">
        <v>80.16</v>
      </c>
    </row>
    <row r="4161" spans="1:4" ht="27" x14ac:dyDescent="0.25">
      <c r="A4161" s="366">
        <v>3713617</v>
      </c>
      <c r="B4161" s="367" t="s">
        <v>22902</v>
      </c>
      <c r="C4161" s="366" t="s">
        <v>199</v>
      </c>
      <c r="D4161" s="368">
        <v>80.42</v>
      </c>
    </row>
    <row r="4162" spans="1:4" ht="27" x14ac:dyDescent="0.25">
      <c r="A4162" s="366">
        <v>3713879</v>
      </c>
      <c r="B4162" s="367" t="s">
        <v>22903</v>
      </c>
      <c r="C4162" s="366" t="s">
        <v>199</v>
      </c>
      <c r="D4162" s="368">
        <v>86.93</v>
      </c>
    </row>
    <row r="4163" spans="1:4" ht="27" x14ac:dyDescent="0.25">
      <c r="A4163" s="366">
        <v>3713826</v>
      </c>
      <c r="B4163" s="367" t="s">
        <v>22904</v>
      </c>
      <c r="C4163" s="366" t="s">
        <v>199</v>
      </c>
      <c r="D4163" s="368">
        <v>83.54</v>
      </c>
    </row>
    <row r="4164" spans="1:4" ht="40.5" x14ac:dyDescent="0.25">
      <c r="A4164" s="366">
        <v>3713610</v>
      </c>
      <c r="B4164" s="367" t="s">
        <v>22905</v>
      </c>
      <c r="C4164" s="366" t="s">
        <v>199</v>
      </c>
      <c r="D4164" s="368">
        <v>33.450000000000003</v>
      </c>
    </row>
    <row r="4165" spans="1:4" ht="40.5" x14ac:dyDescent="0.25">
      <c r="A4165" s="366">
        <v>3713609</v>
      </c>
      <c r="B4165" s="483" t="s">
        <v>22906</v>
      </c>
      <c r="C4165" s="366" t="s">
        <v>199</v>
      </c>
      <c r="D4165" s="368">
        <v>31.94</v>
      </c>
    </row>
    <row r="4166" spans="1:4" ht="40.5" x14ac:dyDescent="0.25">
      <c r="A4166" s="366">
        <v>3713612</v>
      </c>
      <c r="B4166" s="367" t="s">
        <v>22907</v>
      </c>
      <c r="C4166" s="366" t="s">
        <v>199</v>
      </c>
      <c r="D4166" s="368">
        <v>27.19</v>
      </c>
    </row>
    <row r="4167" spans="1:4" ht="40.5" x14ac:dyDescent="0.25">
      <c r="A4167" s="366">
        <v>3713611</v>
      </c>
      <c r="B4167" s="483" t="s">
        <v>22908</v>
      </c>
      <c r="C4167" s="366" t="s">
        <v>199</v>
      </c>
      <c r="D4167" s="368">
        <v>26.54</v>
      </c>
    </row>
    <row r="4168" spans="1:4" ht="27" x14ac:dyDescent="0.25">
      <c r="A4168" s="366">
        <v>3713608</v>
      </c>
      <c r="B4168" s="367" t="s">
        <v>22909</v>
      </c>
      <c r="C4168" s="366" t="s">
        <v>199</v>
      </c>
      <c r="D4168" s="368">
        <v>19.09</v>
      </c>
    </row>
    <row r="4169" spans="1:4" ht="27" x14ac:dyDescent="0.25">
      <c r="A4169" s="366">
        <v>3713613</v>
      </c>
      <c r="B4169" s="367" t="s">
        <v>22910</v>
      </c>
      <c r="C4169" s="366" t="s">
        <v>199</v>
      </c>
      <c r="D4169" s="368">
        <v>16.91</v>
      </c>
    </row>
    <row r="4170" spans="1:4" ht="27" x14ac:dyDescent="0.25">
      <c r="A4170" s="366">
        <v>3713822</v>
      </c>
      <c r="B4170" s="367" t="s">
        <v>22911</v>
      </c>
      <c r="C4170" s="366" t="s">
        <v>199</v>
      </c>
      <c r="D4170" s="368">
        <v>363.09</v>
      </c>
    </row>
    <row r="4171" spans="1:4" ht="27" x14ac:dyDescent="0.25">
      <c r="A4171" s="366">
        <v>3713824</v>
      </c>
      <c r="B4171" s="367" t="s">
        <v>22912</v>
      </c>
      <c r="C4171" s="366" t="s">
        <v>199</v>
      </c>
      <c r="D4171" s="368">
        <v>268.45</v>
      </c>
    </row>
    <row r="4172" spans="1:4" ht="27" x14ac:dyDescent="0.25">
      <c r="A4172" s="366">
        <v>3713825</v>
      </c>
      <c r="B4172" s="367" t="s">
        <v>22913</v>
      </c>
      <c r="C4172" s="366" t="s">
        <v>199</v>
      </c>
      <c r="D4172" s="368">
        <v>312.67</v>
      </c>
    </row>
    <row r="4173" spans="1:4" ht="27" x14ac:dyDescent="0.25">
      <c r="A4173" s="366">
        <v>3713823</v>
      </c>
      <c r="B4173" s="367" t="s">
        <v>22914</v>
      </c>
      <c r="C4173" s="366" t="s">
        <v>199</v>
      </c>
      <c r="D4173" s="368">
        <v>225.4</v>
      </c>
    </row>
    <row r="4174" spans="1:4" x14ac:dyDescent="0.25">
      <c r="A4174" s="366">
        <v>3713602</v>
      </c>
      <c r="B4174" s="367" t="s">
        <v>22915</v>
      </c>
      <c r="C4174" s="366" t="s">
        <v>199</v>
      </c>
      <c r="D4174" s="368">
        <v>938.64</v>
      </c>
    </row>
    <row r="4175" spans="1:4" x14ac:dyDescent="0.25">
      <c r="A4175" s="366">
        <v>3713600</v>
      </c>
      <c r="B4175" s="367" t="s">
        <v>22916</v>
      </c>
      <c r="C4175" s="366" t="s">
        <v>199</v>
      </c>
      <c r="D4175" s="368">
        <v>756.01</v>
      </c>
    </row>
    <row r="4176" spans="1:4" x14ac:dyDescent="0.25">
      <c r="A4176" s="366">
        <v>3713606</v>
      </c>
      <c r="B4176" s="367" t="s">
        <v>22917</v>
      </c>
      <c r="C4176" s="366" t="s">
        <v>199</v>
      </c>
      <c r="D4176" s="368">
        <v>689.37</v>
      </c>
    </row>
    <row r="4177" spans="1:4" x14ac:dyDescent="0.25">
      <c r="A4177" s="366">
        <v>3713604</v>
      </c>
      <c r="B4177" s="367" t="s">
        <v>22918</v>
      </c>
      <c r="C4177" s="366" t="s">
        <v>199</v>
      </c>
      <c r="D4177" s="368">
        <v>494.76</v>
      </c>
    </row>
    <row r="4178" spans="1:4" ht="27" x14ac:dyDescent="0.25">
      <c r="A4178" s="366">
        <v>3716129</v>
      </c>
      <c r="B4178" s="367" t="s">
        <v>22919</v>
      </c>
      <c r="C4178" s="366" t="s">
        <v>245</v>
      </c>
      <c r="D4178" s="368">
        <v>53.77</v>
      </c>
    </row>
    <row r="4179" spans="1:4" ht="27" x14ac:dyDescent="0.25">
      <c r="A4179" s="366">
        <v>3716128</v>
      </c>
      <c r="B4179" s="483" t="s">
        <v>22920</v>
      </c>
      <c r="C4179" s="366" t="s">
        <v>245</v>
      </c>
      <c r="D4179" s="368">
        <v>47.36</v>
      </c>
    </row>
    <row r="4180" spans="1:4" ht="27" x14ac:dyDescent="0.25">
      <c r="A4180" s="366">
        <v>3716133</v>
      </c>
      <c r="B4180" s="367" t="s">
        <v>22921</v>
      </c>
      <c r="C4180" s="366" t="s">
        <v>245</v>
      </c>
      <c r="D4180" s="368">
        <v>33.049999999999997</v>
      </c>
    </row>
    <row r="4181" spans="1:4" ht="27" x14ac:dyDescent="0.25">
      <c r="A4181" s="366">
        <v>3716132</v>
      </c>
      <c r="B4181" s="483" t="s">
        <v>22922</v>
      </c>
      <c r="C4181" s="366" t="s">
        <v>245</v>
      </c>
      <c r="D4181" s="368">
        <v>30.27</v>
      </c>
    </row>
    <row r="4182" spans="1:4" ht="27" x14ac:dyDescent="0.25">
      <c r="A4182" s="366">
        <v>3716131</v>
      </c>
      <c r="B4182" s="367" t="s">
        <v>22923</v>
      </c>
      <c r="C4182" s="366" t="s">
        <v>245</v>
      </c>
      <c r="D4182" s="368">
        <v>36.11</v>
      </c>
    </row>
    <row r="4183" spans="1:4" ht="27" x14ac:dyDescent="0.25">
      <c r="A4183" s="366">
        <v>3716130</v>
      </c>
      <c r="B4183" s="483" t="s">
        <v>22924</v>
      </c>
      <c r="C4183" s="366" t="s">
        <v>245</v>
      </c>
      <c r="D4183" s="368">
        <v>32.82</v>
      </c>
    </row>
    <row r="4184" spans="1:4" ht="27" x14ac:dyDescent="0.25">
      <c r="A4184" s="366">
        <v>3716135</v>
      </c>
      <c r="B4184" s="367" t="s">
        <v>22925</v>
      </c>
      <c r="C4184" s="366" t="s">
        <v>245</v>
      </c>
      <c r="D4184" s="368">
        <v>23.49</v>
      </c>
    </row>
    <row r="4185" spans="1:4" ht="27" x14ac:dyDescent="0.25">
      <c r="A4185" s="366">
        <v>3716134</v>
      </c>
      <c r="B4185" s="483" t="s">
        <v>22926</v>
      </c>
      <c r="C4185" s="366" t="s">
        <v>245</v>
      </c>
      <c r="D4185" s="368">
        <v>22.06</v>
      </c>
    </row>
    <row r="4186" spans="1:4" ht="40.5" x14ac:dyDescent="0.25">
      <c r="A4186" s="366">
        <v>3713698</v>
      </c>
      <c r="B4186" s="367" t="s">
        <v>22927</v>
      </c>
      <c r="C4186" s="366" t="s">
        <v>245</v>
      </c>
      <c r="D4186" s="368">
        <v>251224.84</v>
      </c>
    </row>
    <row r="4187" spans="1:4" ht="40.5" x14ac:dyDescent="0.25">
      <c r="A4187" s="366">
        <v>3713699</v>
      </c>
      <c r="B4187" s="367" t="s">
        <v>22928</v>
      </c>
      <c r="C4187" s="366" t="s">
        <v>245</v>
      </c>
      <c r="D4187" s="368">
        <v>257922.62</v>
      </c>
    </row>
    <row r="4188" spans="1:4" ht="40.5" x14ac:dyDescent="0.25">
      <c r="A4188" s="366">
        <v>3713700</v>
      </c>
      <c r="B4188" s="367" t="s">
        <v>22929</v>
      </c>
      <c r="C4188" s="366" t="s">
        <v>245</v>
      </c>
      <c r="D4188" s="368">
        <v>259644.81</v>
      </c>
    </row>
    <row r="4189" spans="1:4" ht="40.5" x14ac:dyDescent="0.25">
      <c r="A4189" s="366">
        <v>3713701</v>
      </c>
      <c r="B4189" s="367" t="s">
        <v>22930</v>
      </c>
      <c r="C4189" s="366" t="s">
        <v>245</v>
      </c>
      <c r="D4189" s="368">
        <v>268411.64</v>
      </c>
    </row>
    <row r="4190" spans="1:4" ht="40.5" x14ac:dyDescent="0.25">
      <c r="A4190" s="366">
        <v>3713702</v>
      </c>
      <c r="B4190" s="367" t="s">
        <v>22931</v>
      </c>
      <c r="C4190" s="366" t="s">
        <v>245</v>
      </c>
      <c r="D4190" s="368">
        <v>276478.86</v>
      </c>
    </row>
    <row r="4191" spans="1:4" ht="40.5" x14ac:dyDescent="0.25">
      <c r="A4191" s="366">
        <v>3713693</v>
      </c>
      <c r="B4191" s="367" t="s">
        <v>22932</v>
      </c>
      <c r="C4191" s="366" t="s">
        <v>245</v>
      </c>
      <c r="D4191" s="368">
        <v>211232.84</v>
      </c>
    </row>
    <row r="4192" spans="1:4" ht="40.5" x14ac:dyDescent="0.25">
      <c r="A4192" s="366">
        <v>3713694</v>
      </c>
      <c r="B4192" s="367" t="s">
        <v>22933</v>
      </c>
      <c r="C4192" s="366" t="s">
        <v>245</v>
      </c>
      <c r="D4192" s="368">
        <v>216364.22</v>
      </c>
    </row>
    <row r="4193" spans="1:4" ht="40.5" x14ac:dyDescent="0.25">
      <c r="A4193" s="366">
        <v>3713695</v>
      </c>
      <c r="B4193" s="367" t="s">
        <v>22934</v>
      </c>
      <c r="C4193" s="366" t="s">
        <v>245</v>
      </c>
      <c r="D4193" s="368">
        <v>225982.5</v>
      </c>
    </row>
    <row r="4194" spans="1:4" ht="40.5" x14ac:dyDescent="0.25">
      <c r="A4194" s="366">
        <v>3713696</v>
      </c>
      <c r="B4194" s="367" t="s">
        <v>22935</v>
      </c>
      <c r="C4194" s="366" t="s">
        <v>245</v>
      </c>
      <c r="D4194" s="368">
        <v>244656.98</v>
      </c>
    </row>
    <row r="4195" spans="1:4" ht="40.5" x14ac:dyDescent="0.25">
      <c r="A4195" s="366">
        <v>3713697</v>
      </c>
      <c r="B4195" s="367" t="s">
        <v>22936</v>
      </c>
      <c r="C4195" s="366" t="s">
        <v>245</v>
      </c>
      <c r="D4195" s="368">
        <v>235585.46</v>
      </c>
    </row>
    <row r="4196" spans="1:4" ht="40.5" x14ac:dyDescent="0.25">
      <c r="A4196" s="366">
        <v>3713692</v>
      </c>
      <c r="B4196" s="367" t="s">
        <v>22937</v>
      </c>
      <c r="C4196" s="366" t="s">
        <v>245</v>
      </c>
      <c r="D4196" s="368">
        <v>199271.71</v>
      </c>
    </row>
    <row r="4197" spans="1:4" ht="40.5" x14ac:dyDescent="0.25">
      <c r="A4197" s="366">
        <v>3713691</v>
      </c>
      <c r="B4197" s="367" t="s">
        <v>22938</v>
      </c>
      <c r="C4197" s="366" t="s">
        <v>245</v>
      </c>
      <c r="D4197" s="368">
        <v>165583</v>
      </c>
    </row>
    <row r="4198" spans="1:4" ht="27" x14ac:dyDescent="0.25">
      <c r="A4198" s="366">
        <v>3713873</v>
      </c>
      <c r="B4198" s="367" t="s">
        <v>22939</v>
      </c>
      <c r="C4198" s="366" t="s">
        <v>245</v>
      </c>
      <c r="D4198" s="368">
        <v>6815.5</v>
      </c>
    </row>
    <row r="4199" spans="1:4" x14ac:dyDescent="0.25">
      <c r="A4199" s="366">
        <v>3713705</v>
      </c>
      <c r="B4199" s="367" t="s">
        <v>22940</v>
      </c>
      <c r="C4199" s="366" t="s">
        <v>199</v>
      </c>
      <c r="D4199" s="368">
        <v>22.58</v>
      </c>
    </row>
    <row r="4200" spans="1:4" ht="27" x14ac:dyDescent="0.25">
      <c r="A4200" s="366">
        <v>3713902</v>
      </c>
      <c r="B4200" s="367" t="s">
        <v>22941</v>
      </c>
      <c r="C4200" s="366" t="s">
        <v>245</v>
      </c>
      <c r="D4200" s="368">
        <v>21960.82</v>
      </c>
    </row>
    <row r="4201" spans="1:4" ht="27" x14ac:dyDescent="0.25">
      <c r="A4201" s="366">
        <v>3713903</v>
      </c>
      <c r="B4201" s="367" t="s">
        <v>22942</v>
      </c>
      <c r="C4201" s="366" t="s">
        <v>245</v>
      </c>
      <c r="D4201" s="368">
        <v>47610.83</v>
      </c>
    </row>
    <row r="4202" spans="1:4" ht="27" x14ac:dyDescent="0.25">
      <c r="A4202" s="366">
        <v>3713689</v>
      </c>
      <c r="B4202" s="367" t="s">
        <v>22943</v>
      </c>
      <c r="C4202" s="366" t="s">
        <v>245</v>
      </c>
      <c r="D4202" s="368">
        <v>425.35</v>
      </c>
    </row>
    <row r="4203" spans="1:4" ht="27" x14ac:dyDescent="0.25">
      <c r="A4203" s="366">
        <v>3713690</v>
      </c>
      <c r="B4203" s="367" t="s">
        <v>22944</v>
      </c>
      <c r="C4203" s="366" t="s">
        <v>245</v>
      </c>
      <c r="D4203" s="368">
        <v>587.4</v>
      </c>
    </row>
    <row r="4204" spans="1:4" ht="27" x14ac:dyDescent="0.25">
      <c r="A4204" s="366">
        <v>3713897</v>
      </c>
      <c r="B4204" s="367" t="s">
        <v>22945</v>
      </c>
      <c r="C4204" s="366" t="s">
        <v>199</v>
      </c>
      <c r="D4204" s="368">
        <v>328.43</v>
      </c>
    </row>
    <row r="4205" spans="1:4" ht="27" x14ac:dyDescent="0.25">
      <c r="A4205" s="366">
        <v>3713893</v>
      </c>
      <c r="B4205" s="367" t="s">
        <v>22946</v>
      </c>
      <c r="C4205" s="366" t="s">
        <v>199</v>
      </c>
      <c r="D4205" s="368">
        <v>331.88</v>
      </c>
    </row>
    <row r="4206" spans="1:4" ht="27" x14ac:dyDescent="0.25">
      <c r="A4206" s="366">
        <v>3713898</v>
      </c>
      <c r="B4206" s="367" t="s">
        <v>22947</v>
      </c>
      <c r="C4206" s="366" t="s">
        <v>199</v>
      </c>
      <c r="D4206" s="368">
        <v>338.9</v>
      </c>
    </row>
    <row r="4207" spans="1:4" ht="27" x14ac:dyDescent="0.25">
      <c r="A4207" s="366">
        <v>3713894</v>
      </c>
      <c r="B4207" s="367" t="s">
        <v>22948</v>
      </c>
      <c r="C4207" s="366" t="s">
        <v>199</v>
      </c>
      <c r="D4207" s="368">
        <v>339.95</v>
      </c>
    </row>
    <row r="4208" spans="1:4" ht="27" x14ac:dyDescent="0.25">
      <c r="A4208" s="366">
        <v>3713895</v>
      </c>
      <c r="B4208" s="367" t="s">
        <v>22949</v>
      </c>
      <c r="C4208" s="366" t="s">
        <v>199</v>
      </c>
      <c r="D4208" s="368">
        <v>310.06</v>
      </c>
    </row>
    <row r="4209" spans="1:4" ht="27" x14ac:dyDescent="0.25">
      <c r="A4209" s="366">
        <v>3713891</v>
      </c>
      <c r="B4209" s="367" t="s">
        <v>22950</v>
      </c>
      <c r="C4209" s="366" t="s">
        <v>199</v>
      </c>
      <c r="D4209" s="368">
        <v>308.79000000000002</v>
      </c>
    </row>
    <row r="4210" spans="1:4" ht="27" x14ac:dyDescent="0.25">
      <c r="A4210" s="366">
        <v>3713896</v>
      </c>
      <c r="B4210" s="367" t="s">
        <v>22951</v>
      </c>
      <c r="C4210" s="366" t="s">
        <v>199</v>
      </c>
      <c r="D4210" s="368">
        <v>314.77</v>
      </c>
    </row>
    <row r="4211" spans="1:4" ht="27" x14ac:dyDescent="0.25">
      <c r="A4211" s="366">
        <v>3713892</v>
      </c>
      <c r="B4211" s="367" t="s">
        <v>22952</v>
      </c>
      <c r="C4211" s="366" t="s">
        <v>199</v>
      </c>
      <c r="D4211" s="368">
        <v>309.89999999999998</v>
      </c>
    </row>
    <row r="4212" spans="1:4" ht="27" x14ac:dyDescent="0.25">
      <c r="A4212" s="366">
        <v>3806412</v>
      </c>
      <c r="B4212" s="367" t="s">
        <v>22953</v>
      </c>
      <c r="C4212" s="366" t="s">
        <v>245</v>
      </c>
      <c r="D4212" s="368">
        <v>56.79</v>
      </c>
    </row>
    <row r="4213" spans="1:4" x14ac:dyDescent="0.25">
      <c r="A4213" s="366">
        <v>3806413</v>
      </c>
      <c r="B4213" s="367" t="s">
        <v>22954</v>
      </c>
      <c r="C4213" s="366" t="s">
        <v>182</v>
      </c>
      <c r="D4213" s="368">
        <v>16.14</v>
      </c>
    </row>
    <row r="4214" spans="1:4" ht="27" x14ac:dyDescent="0.25">
      <c r="A4214" s="366">
        <v>3807863</v>
      </c>
      <c r="B4214" s="367" t="s">
        <v>22955</v>
      </c>
      <c r="C4214" s="366" t="s">
        <v>245</v>
      </c>
      <c r="D4214" s="368">
        <v>14.07</v>
      </c>
    </row>
    <row r="4215" spans="1:4" ht="27" x14ac:dyDescent="0.25">
      <c r="A4215" s="366">
        <v>3807864</v>
      </c>
      <c r="B4215" s="367" t="s">
        <v>22956</v>
      </c>
      <c r="C4215" s="366" t="s">
        <v>245</v>
      </c>
      <c r="D4215" s="368">
        <v>20.77</v>
      </c>
    </row>
    <row r="4216" spans="1:4" ht="27" x14ac:dyDescent="0.25">
      <c r="A4216" s="366">
        <v>3807865</v>
      </c>
      <c r="B4216" s="367" t="s">
        <v>22957</v>
      </c>
      <c r="C4216" s="366" t="s">
        <v>245</v>
      </c>
      <c r="D4216" s="368">
        <v>32.409999999999997</v>
      </c>
    </row>
    <row r="4217" spans="1:4" ht="27" x14ac:dyDescent="0.25">
      <c r="A4217" s="366">
        <v>3807861</v>
      </c>
      <c r="B4217" s="367" t="s">
        <v>22958</v>
      </c>
      <c r="C4217" s="366" t="s">
        <v>245</v>
      </c>
      <c r="D4217" s="368">
        <v>3.94</v>
      </c>
    </row>
    <row r="4218" spans="1:4" ht="27" x14ac:dyDescent="0.25">
      <c r="A4218" s="366">
        <v>3807862</v>
      </c>
      <c r="B4218" s="367" t="s">
        <v>22959</v>
      </c>
      <c r="C4218" s="366" t="s">
        <v>245</v>
      </c>
      <c r="D4218" s="368">
        <v>5.0199999999999996</v>
      </c>
    </row>
    <row r="4219" spans="1:4" x14ac:dyDescent="0.25">
      <c r="A4219" s="366">
        <v>3806415</v>
      </c>
      <c r="B4219" s="367" t="s">
        <v>22960</v>
      </c>
      <c r="C4219" s="366" t="s">
        <v>221</v>
      </c>
      <c r="D4219" s="368">
        <v>544.63</v>
      </c>
    </row>
    <row r="4220" spans="1:4" ht="27" x14ac:dyDescent="0.25">
      <c r="A4220" s="366">
        <v>3806416</v>
      </c>
      <c r="B4220" s="367" t="s">
        <v>22961</v>
      </c>
      <c r="C4220" s="366" t="s">
        <v>245</v>
      </c>
      <c r="D4220" s="368">
        <v>72.66</v>
      </c>
    </row>
    <row r="4221" spans="1:4" ht="27" x14ac:dyDescent="0.25">
      <c r="A4221" s="366">
        <v>3806419</v>
      </c>
      <c r="B4221" s="367" t="s">
        <v>22962</v>
      </c>
      <c r="C4221" s="366" t="s">
        <v>245</v>
      </c>
      <c r="D4221" s="368">
        <v>97.37</v>
      </c>
    </row>
    <row r="4222" spans="1:4" ht="27" x14ac:dyDescent="0.25">
      <c r="A4222" s="366">
        <v>3806417</v>
      </c>
      <c r="B4222" s="367" t="s">
        <v>22963</v>
      </c>
      <c r="C4222" s="366" t="s">
        <v>245</v>
      </c>
      <c r="D4222" s="368">
        <v>81.62</v>
      </c>
    </row>
    <row r="4223" spans="1:4" ht="27" x14ac:dyDescent="0.25">
      <c r="A4223" s="366">
        <v>3806418</v>
      </c>
      <c r="B4223" s="367" t="s">
        <v>22964</v>
      </c>
      <c r="C4223" s="366" t="s">
        <v>245</v>
      </c>
      <c r="D4223" s="368">
        <v>96.15</v>
      </c>
    </row>
    <row r="4224" spans="1:4" ht="27" x14ac:dyDescent="0.25">
      <c r="A4224" s="366">
        <v>3808207</v>
      </c>
      <c r="B4224" s="367" t="s">
        <v>22965</v>
      </c>
      <c r="C4224" s="366" t="s">
        <v>199</v>
      </c>
      <c r="D4224" s="368">
        <v>174.69</v>
      </c>
    </row>
    <row r="4225" spans="1:4" ht="27" x14ac:dyDescent="0.25">
      <c r="A4225" s="366">
        <v>3806400</v>
      </c>
      <c r="B4225" s="367" t="s">
        <v>22966</v>
      </c>
      <c r="C4225" s="366" t="s">
        <v>245</v>
      </c>
      <c r="D4225" s="368">
        <v>179592.3</v>
      </c>
    </row>
    <row r="4226" spans="1:4" ht="27" x14ac:dyDescent="0.25">
      <c r="A4226" s="366">
        <v>3806399</v>
      </c>
      <c r="B4226" s="367" t="s">
        <v>22967</v>
      </c>
      <c r="C4226" s="366" t="s">
        <v>245</v>
      </c>
      <c r="D4226" s="368">
        <v>254994.03</v>
      </c>
    </row>
    <row r="4227" spans="1:4" ht="27" x14ac:dyDescent="0.25">
      <c r="A4227" s="366">
        <v>3806387</v>
      </c>
      <c r="B4227" s="367" t="s">
        <v>22968</v>
      </c>
      <c r="C4227" s="366" t="s">
        <v>245</v>
      </c>
      <c r="D4227" s="368">
        <v>318993.8</v>
      </c>
    </row>
    <row r="4228" spans="1:4" ht="27" x14ac:dyDescent="0.25">
      <c r="A4228" s="366">
        <v>3806397</v>
      </c>
      <c r="B4228" s="367" t="s">
        <v>22969</v>
      </c>
      <c r="C4228" s="366" t="s">
        <v>245</v>
      </c>
      <c r="D4228" s="368">
        <v>427463.86</v>
      </c>
    </row>
    <row r="4229" spans="1:4" ht="27" x14ac:dyDescent="0.25">
      <c r="A4229" s="366">
        <v>3806396</v>
      </c>
      <c r="B4229" s="367" t="s">
        <v>22970</v>
      </c>
      <c r="C4229" s="366" t="s">
        <v>245</v>
      </c>
      <c r="D4229" s="368">
        <v>492896.96</v>
      </c>
    </row>
    <row r="4230" spans="1:4" x14ac:dyDescent="0.25">
      <c r="A4230" s="366">
        <v>3816118</v>
      </c>
      <c r="B4230" s="367" t="s">
        <v>22971</v>
      </c>
      <c r="C4230" s="366" t="s">
        <v>199</v>
      </c>
      <c r="D4230" s="368">
        <v>106.16</v>
      </c>
    </row>
    <row r="4231" spans="1:4" ht="27" x14ac:dyDescent="0.25">
      <c r="A4231" s="366">
        <v>3816117</v>
      </c>
      <c r="B4231" s="483" t="s">
        <v>22972</v>
      </c>
      <c r="C4231" s="366" t="s">
        <v>199</v>
      </c>
      <c r="D4231" s="368">
        <v>98.72</v>
      </c>
    </row>
    <row r="4232" spans="1:4" ht="27" x14ac:dyDescent="0.25">
      <c r="A4232" s="366">
        <v>3806386</v>
      </c>
      <c r="B4232" s="367" t="s">
        <v>22973</v>
      </c>
      <c r="C4232" s="366" t="s">
        <v>199</v>
      </c>
      <c r="D4232" s="368">
        <v>822.24</v>
      </c>
    </row>
    <row r="4233" spans="1:4" x14ac:dyDescent="0.25">
      <c r="A4233" s="366">
        <v>3816196</v>
      </c>
      <c r="B4233" s="367" t="s">
        <v>22974</v>
      </c>
      <c r="C4233" s="366" t="s">
        <v>221</v>
      </c>
      <c r="D4233" s="368">
        <v>864.11</v>
      </c>
    </row>
    <row r="4234" spans="1:4" x14ac:dyDescent="0.25">
      <c r="A4234" s="366">
        <v>3806426</v>
      </c>
      <c r="B4234" s="367" t="s">
        <v>22975</v>
      </c>
      <c r="C4234" s="366" t="s">
        <v>227</v>
      </c>
      <c r="D4234" s="368">
        <v>66.72</v>
      </c>
    </row>
    <row r="4235" spans="1:4" ht="27" x14ac:dyDescent="0.25">
      <c r="A4235" s="366">
        <v>3806401</v>
      </c>
      <c r="B4235" s="367" t="s">
        <v>22976</v>
      </c>
      <c r="C4235" s="366" t="s">
        <v>245</v>
      </c>
      <c r="D4235" s="368">
        <v>13758.43</v>
      </c>
    </row>
    <row r="4236" spans="1:4" ht="27" x14ac:dyDescent="0.25">
      <c r="A4236" s="366">
        <v>3806423</v>
      </c>
      <c r="B4236" s="367" t="s">
        <v>22977</v>
      </c>
      <c r="C4236" s="366" t="s">
        <v>245</v>
      </c>
      <c r="D4236" s="368">
        <v>9333.93</v>
      </c>
    </row>
    <row r="4237" spans="1:4" ht="27" x14ac:dyDescent="0.25">
      <c r="A4237" s="366">
        <v>3806421</v>
      </c>
      <c r="B4237" s="367" t="s">
        <v>22978</v>
      </c>
      <c r="C4237" s="366" t="s">
        <v>245</v>
      </c>
      <c r="D4237" s="368">
        <v>4580.6099999999997</v>
      </c>
    </row>
    <row r="4238" spans="1:4" ht="27" x14ac:dyDescent="0.25">
      <c r="A4238" s="366">
        <v>3806422</v>
      </c>
      <c r="B4238" s="367" t="s">
        <v>22979</v>
      </c>
      <c r="C4238" s="366" t="s">
        <v>245</v>
      </c>
      <c r="D4238" s="368">
        <v>8400.5499999999993</v>
      </c>
    </row>
    <row r="4239" spans="1:4" ht="27" x14ac:dyDescent="0.25">
      <c r="A4239" s="366">
        <v>3806425</v>
      </c>
      <c r="B4239" s="367" t="s">
        <v>22980</v>
      </c>
      <c r="C4239" s="366" t="s">
        <v>245</v>
      </c>
      <c r="D4239" s="368">
        <v>2988.49</v>
      </c>
    </row>
    <row r="4240" spans="1:4" ht="27" x14ac:dyDescent="0.25">
      <c r="A4240" s="366">
        <v>3806424</v>
      </c>
      <c r="B4240" s="367" t="s">
        <v>22981</v>
      </c>
      <c r="C4240" s="366" t="s">
        <v>245</v>
      </c>
      <c r="D4240" s="368">
        <v>4918</v>
      </c>
    </row>
    <row r="4241" spans="1:4" ht="27" x14ac:dyDescent="0.25">
      <c r="A4241" s="366">
        <v>3806420</v>
      </c>
      <c r="B4241" s="367" t="s">
        <v>22982</v>
      </c>
      <c r="C4241" s="366" t="s">
        <v>245</v>
      </c>
      <c r="D4241" s="368">
        <v>4008.05</v>
      </c>
    </row>
    <row r="4242" spans="1:4" ht="27" x14ac:dyDescent="0.25">
      <c r="A4242" s="366">
        <v>3806405</v>
      </c>
      <c r="B4242" s="367" t="s">
        <v>22983</v>
      </c>
      <c r="C4242" s="366" t="s">
        <v>245</v>
      </c>
      <c r="D4242" s="368">
        <v>127.48</v>
      </c>
    </row>
    <row r="4243" spans="1:4" ht="27" x14ac:dyDescent="0.25">
      <c r="A4243" s="366">
        <v>3806404</v>
      </c>
      <c r="B4243" s="367" t="s">
        <v>22984</v>
      </c>
      <c r="C4243" s="366" t="s">
        <v>221</v>
      </c>
      <c r="D4243" s="368">
        <v>110.26</v>
      </c>
    </row>
    <row r="4244" spans="1:4" x14ac:dyDescent="0.25">
      <c r="A4244" s="366">
        <v>3806406</v>
      </c>
      <c r="B4244" s="367" t="s">
        <v>22985</v>
      </c>
      <c r="C4244" s="366" t="s">
        <v>199</v>
      </c>
      <c r="D4244" s="368">
        <v>5.56</v>
      </c>
    </row>
    <row r="4245" spans="1:4" ht="27" x14ac:dyDescent="0.25">
      <c r="A4245" s="366">
        <v>3806403</v>
      </c>
      <c r="B4245" s="367" t="s">
        <v>22986</v>
      </c>
      <c r="C4245" s="366" t="s">
        <v>182</v>
      </c>
      <c r="D4245" s="368">
        <v>9.0299999999999994</v>
      </c>
    </row>
    <row r="4246" spans="1:4" ht="27" x14ac:dyDescent="0.25">
      <c r="A4246" s="366">
        <v>3806402</v>
      </c>
      <c r="B4246" s="367" t="s">
        <v>17116</v>
      </c>
      <c r="C4246" s="366" t="s">
        <v>182</v>
      </c>
      <c r="D4246" s="368">
        <v>2.2200000000000002</v>
      </c>
    </row>
    <row r="4247" spans="1:4" ht="40.5" x14ac:dyDescent="0.25">
      <c r="A4247" s="366">
        <v>3806407</v>
      </c>
      <c r="B4247" s="367" t="s">
        <v>22987</v>
      </c>
      <c r="C4247" s="366" t="s">
        <v>199</v>
      </c>
      <c r="D4247" s="368">
        <v>180.56</v>
      </c>
    </row>
    <row r="4248" spans="1:4" x14ac:dyDescent="0.25">
      <c r="A4248" s="366">
        <v>3808043</v>
      </c>
      <c r="B4248" s="367" t="s">
        <v>22988</v>
      </c>
      <c r="C4248" s="366" t="s">
        <v>182</v>
      </c>
      <c r="D4248" s="368">
        <v>3.69</v>
      </c>
    </row>
    <row r="4249" spans="1:4" ht="27" x14ac:dyDescent="0.25">
      <c r="A4249" s="366">
        <v>3806431</v>
      </c>
      <c r="B4249" s="367" t="s">
        <v>22989</v>
      </c>
      <c r="C4249" s="366" t="s">
        <v>245</v>
      </c>
      <c r="D4249" s="368">
        <v>7161.4</v>
      </c>
    </row>
    <row r="4250" spans="1:4" ht="27" x14ac:dyDescent="0.25">
      <c r="A4250" s="366">
        <v>3806432</v>
      </c>
      <c r="B4250" s="367" t="s">
        <v>22990</v>
      </c>
      <c r="C4250" s="366" t="s">
        <v>245</v>
      </c>
      <c r="D4250" s="368">
        <v>3721.92</v>
      </c>
    </row>
    <row r="4251" spans="1:4" ht="40.5" x14ac:dyDescent="0.25">
      <c r="A4251" s="366">
        <v>3806429</v>
      </c>
      <c r="B4251" s="367" t="s">
        <v>22991</v>
      </c>
      <c r="C4251" s="366" t="s">
        <v>221</v>
      </c>
      <c r="D4251" s="368">
        <v>17.149999999999999</v>
      </c>
    </row>
    <row r="4252" spans="1:4" ht="40.5" x14ac:dyDescent="0.25">
      <c r="A4252" s="366">
        <v>3806430</v>
      </c>
      <c r="B4252" s="367" t="s">
        <v>22992</v>
      </c>
      <c r="C4252" s="366" t="s">
        <v>221</v>
      </c>
      <c r="D4252" s="368">
        <v>10.62</v>
      </c>
    </row>
    <row r="4253" spans="1:4" ht="40.5" x14ac:dyDescent="0.25">
      <c r="A4253" s="366">
        <v>3806428</v>
      </c>
      <c r="B4253" s="367" t="s">
        <v>22993</v>
      </c>
      <c r="C4253" s="366" t="s">
        <v>221</v>
      </c>
      <c r="D4253" s="368">
        <v>37.450000000000003</v>
      </c>
    </row>
    <row r="4254" spans="1:4" ht="27" x14ac:dyDescent="0.25">
      <c r="A4254" s="366">
        <v>3816198</v>
      </c>
      <c r="B4254" s="367" t="s">
        <v>22994</v>
      </c>
      <c r="C4254" s="366" t="s">
        <v>221</v>
      </c>
      <c r="D4254" s="368">
        <v>66.930000000000007</v>
      </c>
    </row>
    <row r="4255" spans="1:4" ht="27" x14ac:dyDescent="0.25">
      <c r="A4255" s="366">
        <v>3816197</v>
      </c>
      <c r="B4255" s="367" t="s">
        <v>22995</v>
      </c>
      <c r="C4255" s="366" t="s">
        <v>221</v>
      </c>
      <c r="D4255" s="368">
        <v>62.22</v>
      </c>
    </row>
    <row r="4256" spans="1:4" ht="40.5" x14ac:dyDescent="0.25">
      <c r="A4256" s="366">
        <v>3806410</v>
      </c>
      <c r="B4256" s="367" t="s">
        <v>22996</v>
      </c>
      <c r="C4256" s="366" t="s">
        <v>182</v>
      </c>
      <c r="D4256" s="368">
        <v>65.77</v>
      </c>
    </row>
    <row r="4257" spans="1:4" ht="27" x14ac:dyDescent="0.25">
      <c r="A4257" s="366">
        <v>3806411</v>
      </c>
      <c r="B4257" s="367" t="s">
        <v>22997</v>
      </c>
      <c r="C4257" s="366" t="s">
        <v>577</v>
      </c>
      <c r="D4257" s="368">
        <v>662.4</v>
      </c>
    </row>
    <row r="4258" spans="1:4" ht="27" x14ac:dyDescent="0.25">
      <c r="A4258" s="366">
        <v>3815644</v>
      </c>
      <c r="B4258" s="367" t="s">
        <v>22998</v>
      </c>
      <c r="C4258" s="366" t="s">
        <v>245</v>
      </c>
      <c r="D4258" s="368">
        <v>101.73</v>
      </c>
    </row>
    <row r="4259" spans="1:4" ht="27" x14ac:dyDescent="0.25">
      <c r="A4259" s="366">
        <v>3815643</v>
      </c>
      <c r="B4259" s="367" t="s">
        <v>22999</v>
      </c>
      <c r="C4259" s="366" t="s">
        <v>245</v>
      </c>
      <c r="D4259" s="368">
        <v>76.66</v>
      </c>
    </row>
    <row r="4260" spans="1:4" ht="27" x14ac:dyDescent="0.25">
      <c r="A4260" s="366">
        <v>3815706</v>
      </c>
      <c r="B4260" s="367" t="s">
        <v>23000</v>
      </c>
      <c r="C4260" s="366" t="s">
        <v>199</v>
      </c>
      <c r="D4260" s="368">
        <v>135.72</v>
      </c>
    </row>
    <row r="4261" spans="1:4" ht="27" x14ac:dyDescent="0.25">
      <c r="A4261" s="366">
        <v>3815597</v>
      </c>
      <c r="B4261" s="367" t="s">
        <v>23001</v>
      </c>
      <c r="C4261" s="366" t="s">
        <v>199</v>
      </c>
      <c r="D4261" s="368">
        <v>128.28</v>
      </c>
    </row>
    <row r="4262" spans="1:4" x14ac:dyDescent="0.25">
      <c r="A4262" s="366">
        <v>3815600</v>
      </c>
      <c r="B4262" s="367" t="s">
        <v>23002</v>
      </c>
      <c r="C4262" s="366" t="s">
        <v>182</v>
      </c>
      <c r="D4262" s="368">
        <v>54.64</v>
      </c>
    </row>
    <row r="4263" spans="1:4" x14ac:dyDescent="0.25">
      <c r="A4263" s="366">
        <v>3815601</v>
      </c>
      <c r="B4263" s="367" t="s">
        <v>23003</v>
      </c>
      <c r="C4263" s="366" t="s">
        <v>182</v>
      </c>
      <c r="D4263" s="368">
        <v>50.13</v>
      </c>
    </row>
    <row r="4264" spans="1:4" x14ac:dyDescent="0.25">
      <c r="A4264" s="366">
        <v>3815599</v>
      </c>
      <c r="B4264" s="367" t="s">
        <v>23004</v>
      </c>
      <c r="C4264" s="366" t="s">
        <v>182</v>
      </c>
      <c r="D4264" s="368">
        <v>23.41</v>
      </c>
    </row>
    <row r="4265" spans="1:4" x14ac:dyDescent="0.25">
      <c r="A4265" s="366">
        <v>3806414</v>
      </c>
      <c r="B4265" s="367" t="s">
        <v>23005</v>
      </c>
      <c r="C4265" s="366" t="s">
        <v>221</v>
      </c>
      <c r="D4265" s="368">
        <v>591.35</v>
      </c>
    </row>
    <row r="4266" spans="1:4" ht="27" x14ac:dyDescent="0.25">
      <c r="A4266" s="366">
        <v>3806409</v>
      </c>
      <c r="B4266" s="367" t="s">
        <v>23006</v>
      </c>
      <c r="C4266" s="366" t="s">
        <v>199</v>
      </c>
      <c r="D4266" s="368">
        <v>55.54</v>
      </c>
    </row>
    <row r="4267" spans="1:4" ht="27" x14ac:dyDescent="0.25">
      <c r="A4267" s="366">
        <v>3815602</v>
      </c>
      <c r="B4267" s="367" t="s">
        <v>23007</v>
      </c>
      <c r="C4267" s="366" t="s">
        <v>199</v>
      </c>
      <c r="D4267" s="368">
        <v>28.91</v>
      </c>
    </row>
    <row r="4268" spans="1:4" x14ac:dyDescent="0.25">
      <c r="A4268" s="366">
        <v>4011444</v>
      </c>
      <c r="B4268" s="367" t="s">
        <v>23008</v>
      </c>
      <c r="C4268" s="366" t="s">
        <v>227</v>
      </c>
      <c r="D4268" s="368">
        <v>197.88</v>
      </c>
    </row>
    <row r="4269" spans="1:4" x14ac:dyDescent="0.25">
      <c r="A4269" s="366">
        <v>4011443</v>
      </c>
      <c r="B4269" s="367" t="s">
        <v>23009</v>
      </c>
      <c r="C4269" s="366" t="s">
        <v>227</v>
      </c>
      <c r="D4269" s="368">
        <v>129.21</v>
      </c>
    </row>
    <row r="4270" spans="1:4" x14ac:dyDescent="0.25">
      <c r="A4270" s="366">
        <v>4011446</v>
      </c>
      <c r="B4270" s="367" t="s">
        <v>23010</v>
      </c>
      <c r="C4270" s="366" t="s">
        <v>227</v>
      </c>
      <c r="D4270" s="368">
        <v>188.07</v>
      </c>
    </row>
    <row r="4271" spans="1:4" x14ac:dyDescent="0.25">
      <c r="A4271" s="366">
        <v>4011445</v>
      </c>
      <c r="B4271" s="367" t="s">
        <v>23011</v>
      </c>
      <c r="C4271" s="366" t="s">
        <v>227</v>
      </c>
      <c r="D4271" s="368">
        <v>117.9</v>
      </c>
    </row>
    <row r="4272" spans="1:4" ht="27" x14ac:dyDescent="0.25">
      <c r="A4272" s="366">
        <v>4011448</v>
      </c>
      <c r="B4272" s="367" t="s">
        <v>23012</v>
      </c>
      <c r="C4272" s="366" t="s">
        <v>227</v>
      </c>
      <c r="D4272" s="368">
        <v>190.78</v>
      </c>
    </row>
    <row r="4273" spans="1:4" ht="27" x14ac:dyDescent="0.25">
      <c r="A4273" s="366">
        <v>4011447</v>
      </c>
      <c r="B4273" s="367" t="s">
        <v>23013</v>
      </c>
      <c r="C4273" s="366" t="s">
        <v>227</v>
      </c>
      <c r="D4273" s="368">
        <v>118.64</v>
      </c>
    </row>
    <row r="4274" spans="1:4" ht="27" x14ac:dyDescent="0.25">
      <c r="A4274" s="366">
        <v>4011450</v>
      </c>
      <c r="B4274" s="367" t="s">
        <v>23014</v>
      </c>
      <c r="C4274" s="366" t="s">
        <v>227</v>
      </c>
      <c r="D4274" s="368">
        <v>196.28</v>
      </c>
    </row>
    <row r="4275" spans="1:4" ht="27" x14ac:dyDescent="0.25">
      <c r="A4275" s="366">
        <v>4011449</v>
      </c>
      <c r="B4275" s="367" t="s">
        <v>23015</v>
      </c>
      <c r="C4275" s="366" t="s">
        <v>227</v>
      </c>
      <c r="D4275" s="368">
        <v>125.42</v>
      </c>
    </row>
    <row r="4276" spans="1:4" ht="27" x14ac:dyDescent="0.25">
      <c r="A4276" s="366">
        <v>4011452</v>
      </c>
      <c r="B4276" s="367" t="s">
        <v>23016</v>
      </c>
      <c r="C4276" s="366" t="s">
        <v>227</v>
      </c>
      <c r="D4276" s="368">
        <v>199.86</v>
      </c>
    </row>
    <row r="4277" spans="1:4" ht="27" x14ac:dyDescent="0.25">
      <c r="A4277" s="366">
        <v>4011451</v>
      </c>
      <c r="B4277" s="367" t="s">
        <v>23017</v>
      </c>
      <c r="C4277" s="366" t="s">
        <v>227</v>
      </c>
      <c r="D4277" s="368">
        <v>129.91</v>
      </c>
    </row>
    <row r="4278" spans="1:4" ht="27" x14ac:dyDescent="0.25">
      <c r="A4278" s="366">
        <v>4011219</v>
      </c>
      <c r="B4278" s="367" t="s">
        <v>23018</v>
      </c>
      <c r="C4278" s="366" t="s">
        <v>221</v>
      </c>
      <c r="D4278" s="368">
        <v>12.13</v>
      </c>
    </row>
    <row r="4279" spans="1:4" ht="27" x14ac:dyDescent="0.25">
      <c r="A4279" s="366">
        <v>4011291</v>
      </c>
      <c r="B4279" s="367" t="s">
        <v>23019</v>
      </c>
      <c r="C4279" s="366" t="s">
        <v>221</v>
      </c>
      <c r="D4279" s="368">
        <v>51.33</v>
      </c>
    </row>
    <row r="4280" spans="1:4" ht="27" x14ac:dyDescent="0.25">
      <c r="A4280" s="366">
        <v>4011287</v>
      </c>
      <c r="B4280" s="367" t="s">
        <v>23020</v>
      </c>
      <c r="C4280" s="366" t="s">
        <v>221</v>
      </c>
      <c r="D4280" s="368">
        <v>47.19</v>
      </c>
    </row>
    <row r="4281" spans="1:4" ht="27" x14ac:dyDescent="0.25">
      <c r="A4281" s="366">
        <v>4011305</v>
      </c>
      <c r="B4281" s="367" t="s">
        <v>23021</v>
      </c>
      <c r="C4281" s="366" t="s">
        <v>221</v>
      </c>
      <c r="D4281" s="368">
        <v>86.28</v>
      </c>
    </row>
    <row r="4282" spans="1:4" ht="27" x14ac:dyDescent="0.25">
      <c r="A4282" s="366">
        <v>4011313</v>
      </c>
      <c r="B4282" s="367" t="s">
        <v>23022</v>
      </c>
      <c r="C4282" s="366" t="s">
        <v>221</v>
      </c>
      <c r="D4282" s="368">
        <v>85.01</v>
      </c>
    </row>
    <row r="4283" spans="1:4" ht="27" x14ac:dyDescent="0.25">
      <c r="A4283" s="366">
        <v>4011297</v>
      </c>
      <c r="B4283" s="367" t="s">
        <v>23023</v>
      </c>
      <c r="C4283" s="366" t="s">
        <v>221</v>
      </c>
      <c r="D4283" s="368">
        <v>92.13</v>
      </c>
    </row>
    <row r="4284" spans="1:4" ht="27" x14ac:dyDescent="0.25">
      <c r="A4284" s="366">
        <v>4011221</v>
      </c>
      <c r="B4284" s="367" t="s">
        <v>23024</v>
      </c>
      <c r="C4284" s="366" t="s">
        <v>221</v>
      </c>
      <c r="D4284" s="368">
        <v>12.86</v>
      </c>
    </row>
    <row r="4285" spans="1:4" ht="27" x14ac:dyDescent="0.25">
      <c r="A4285" s="366">
        <v>4011226</v>
      </c>
      <c r="B4285" s="367" t="s">
        <v>23025</v>
      </c>
      <c r="C4285" s="366" t="s">
        <v>221</v>
      </c>
      <c r="D4285" s="368">
        <v>30.91</v>
      </c>
    </row>
    <row r="4286" spans="1:4" ht="40.5" x14ac:dyDescent="0.25">
      <c r="A4286" s="366">
        <v>4011240</v>
      </c>
      <c r="B4286" s="367" t="s">
        <v>23026</v>
      </c>
      <c r="C4286" s="366" t="s">
        <v>221</v>
      </c>
      <c r="D4286" s="368">
        <v>101.61</v>
      </c>
    </row>
    <row r="4287" spans="1:4" ht="40.5" x14ac:dyDescent="0.25">
      <c r="A4287" s="366">
        <v>4011239</v>
      </c>
      <c r="B4287" s="367" t="s">
        <v>23027</v>
      </c>
      <c r="C4287" s="366" t="s">
        <v>221</v>
      </c>
      <c r="D4287" s="368">
        <v>80.52</v>
      </c>
    </row>
    <row r="4288" spans="1:4" ht="27" x14ac:dyDescent="0.25">
      <c r="A4288" s="366">
        <v>4011268</v>
      </c>
      <c r="B4288" s="367" t="s">
        <v>23028</v>
      </c>
      <c r="C4288" s="366" t="s">
        <v>221</v>
      </c>
      <c r="D4288" s="368">
        <v>69.25</v>
      </c>
    </row>
    <row r="4289" spans="1:4" ht="27" x14ac:dyDescent="0.25">
      <c r="A4289" s="366">
        <v>4011267</v>
      </c>
      <c r="B4289" s="367" t="s">
        <v>23029</v>
      </c>
      <c r="C4289" s="366" t="s">
        <v>221</v>
      </c>
      <c r="D4289" s="368">
        <v>47.51</v>
      </c>
    </row>
    <row r="4290" spans="1:4" ht="27" x14ac:dyDescent="0.25">
      <c r="A4290" s="366">
        <v>4011256</v>
      </c>
      <c r="B4290" s="367" t="s">
        <v>23030</v>
      </c>
      <c r="C4290" s="366" t="s">
        <v>221</v>
      </c>
      <c r="D4290" s="368">
        <v>55.94</v>
      </c>
    </row>
    <row r="4291" spans="1:4" ht="27" x14ac:dyDescent="0.25">
      <c r="A4291" s="366">
        <v>4011255</v>
      </c>
      <c r="B4291" s="367" t="s">
        <v>23031</v>
      </c>
      <c r="C4291" s="366" t="s">
        <v>221</v>
      </c>
      <c r="D4291" s="368">
        <v>34.19</v>
      </c>
    </row>
    <row r="4292" spans="1:4" x14ac:dyDescent="0.25">
      <c r="A4292" s="366">
        <v>4011276</v>
      </c>
      <c r="B4292" s="367" t="s">
        <v>23032</v>
      </c>
      <c r="C4292" s="366" t="s">
        <v>221</v>
      </c>
      <c r="D4292" s="368">
        <v>177.48</v>
      </c>
    </row>
    <row r="4293" spans="1:4" x14ac:dyDescent="0.25">
      <c r="A4293" s="366">
        <v>4011275</v>
      </c>
      <c r="B4293" s="367" t="s">
        <v>23033</v>
      </c>
      <c r="C4293" s="366" t="s">
        <v>221</v>
      </c>
      <c r="D4293" s="368">
        <v>105.23</v>
      </c>
    </row>
    <row r="4294" spans="1:4" ht="27" x14ac:dyDescent="0.25">
      <c r="A4294" s="366">
        <v>4011549</v>
      </c>
      <c r="B4294" s="367" t="s">
        <v>23034</v>
      </c>
      <c r="C4294" s="366" t="s">
        <v>221</v>
      </c>
      <c r="D4294" s="368">
        <v>177.7</v>
      </c>
    </row>
    <row r="4295" spans="1:4" ht="27" x14ac:dyDescent="0.25">
      <c r="A4295" s="366">
        <v>4011548</v>
      </c>
      <c r="B4295" s="367" t="s">
        <v>23035</v>
      </c>
      <c r="C4295" s="366" t="s">
        <v>221</v>
      </c>
      <c r="D4295" s="368">
        <v>105.45</v>
      </c>
    </row>
    <row r="4296" spans="1:4" ht="27" x14ac:dyDescent="0.25">
      <c r="A4296" s="366">
        <v>4011278</v>
      </c>
      <c r="B4296" s="367" t="s">
        <v>23036</v>
      </c>
      <c r="C4296" s="366" t="s">
        <v>221</v>
      </c>
      <c r="D4296" s="368">
        <v>212.09</v>
      </c>
    </row>
    <row r="4297" spans="1:4" ht="27" x14ac:dyDescent="0.25">
      <c r="A4297" s="366">
        <v>4011277</v>
      </c>
      <c r="B4297" s="367" t="s">
        <v>23037</v>
      </c>
      <c r="C4297" s="366" t="s">
        <v>221</v>
      </c>
      <c r="D4297" s="368">
        <v>138.12</v>
      </c>
    </row>
    <row r="4298" spans="1:4" ht="27" x14ac:dyDescent="0.25">
      <c r="A4298" s="366">
        <v>4011561</v>
      </c>
      <c r="B4298" s="367" t="s">
        <v>23038</v>
      </c>
      <c r="C4298" s="366" t="s">
        <v>221</v>
      </c>
      <c r="D4298" s="368">
        <v>212.31</v>
      </c>
    </row>
    <row r="4299" spans="1:4" ht="27" x14ac:dyDescent="0.25">
      <c r="A4299" s="366">
        <v>4011560</v>
      </c>
      <c r="B4299" s="367" t="s">
        <v>23039</v>
      </c>
      <c r="C4299" s="366" t="s">
        <v>221</v>
      </c>
      <c r="D4299" s="368">
        <v>138.34</v>
      </c>
    </row>
    <row r="4300" spans="1:4" x14ac:dyDescent="0.25">
      <c r="A4300" s="366">
        <v>4011282</v>
      </c>
      <c r="B4300" s="367" t="s">
        <v>23040</v>
      </c>
      <c r="C4300" s="366" t="s">
        <v>221</v>
      </c>
      <c r="D4300" s="368">
        <v>150.28</v>
      </c>
    </row>
    <row r="4301" spans="1:4" x14ac:dyDescent="0.25">
      <c r="A4301" s="366">
        <v>4011281</v>
      </c>
      <c r="B4301" s="367" t="s">
        <v>23041</v>
      </c>
      <c r="C4301" s="366" t="s">
        <v>221</v>
      </c>
      <c r="D4301" s="368">
        <v>91.43</v>
      </c>
    </row>
    <row r="4302" spans="1:4" x14ac:dyDescent="0.25">
      <c r="A4302" s="366">
        <v>4011279</v>
      </c>
      <c r="B4302" s="367" t="s">
        <v>23042</v>
      </c>
      <c r="C4302" s="366" t="s">
        <v>221</v>
      </c>
      <c r="D4302" s="368">
        <v>144.44999999999999</v>
      </c>
    </row>
    <row r="4303" spans="1:4" x14ac:dyDescent="0.25">
      <c r="A4303" s="366">
        <v>4011280</v>
      </c>
      <c r="B4303" s="367" t="s">
        <v>23043</v>
      </c>
      <c r="C4303" s="366" t="s">
        <v>221</v>
      </c>
      <c r="D4303" s="368">
        <v>85.6</v>
      </c>
    </row>
    <row r="4304" spans="1:4" ht="27" x14ac:dyDescent="0.25">
      <c r="A4304" s="366">
        <v>4011327</v>
      </c>
      <c r="B4304" s="367" t="s">
        <v>23044</v>
      </c>
      <c r="C4304" s="366" t="s">
        <v>221</v>
      </c>
      <c r="D4304" s="368">
        <v>36.979999999999997</v>
      </c>
    </row>
    <row r="4305" spans="1:4" ht="27" x14ac:dyDescent="0.25">
      <c r="A4305" s="366">
        <v>4011325</v>
      </c>
      <c r="B4305" s="367" t="s">
        <v>23045</v>
      </c>
      <c r="C4305" s="366" t="s">
        <v>221</v>
      </c>
      <c r="D4305" s="368">
        <v>22.14</v>
      </c>
    </row>
    <row r="4306" spans="1:4" x14ac:dyDescent="0.25">
      <c r="A4306" s="366">
        <v>4011454</v>
      </c>
      <c r="B4306" s="367" t="s">
        <v>23046</v>
      </c>
      <c r="C4306" s="366" t="s">
        <v>227</v>
      </c>
      <c r="D4306" s="368">
        <v>186.16</v>
      </c>
    </row>
    <row r="4307" spans="1:4" x14ac:dyDescent="0.25">
      <c r="A4307" s="366">
        <v>4011453</v>
      </c>
      <c r="B4307" s="367" t="s">
        <v>23047</v>
      </c>
      <c r="C4307" s="366" t="s">
        <v>227</v>
      </c>
      <c r="D4307" s="368">
        <v>139.19</v>
      </c>
    </row>
    <row r="4308" spans="1:4" x14ac:dyDescent="0.25">
      <c r="A4308" s="366">
        <v>4011455</v>
      </c>
      <c r="B4308" s="367" t="s">
        <v>23048</v>
      </c>
      <c r="C4308" s="366" t="s">
        <v>227</v>
      </c>
      <c r="D4308" s="368">
        <v>16.95</v>
      </c>
    </row>
    <row r="4309" spans="1:4" x14ac:dyDescent="0.25">
      <c r="A4309" s="366">
        <v>4011459</v>
      </c>
      <c r="B4309" s="367" t="s">
        <v>23049</v>
      </c>
      <c r="C4309" s="366" t="s">
        <v>227</v>
      </c>
      <c r="D4309" s="368">
        <v>191.57</v>
      </c>
    </row>
    <row r="4310" spans="1:4" x14ac:dyDescent="0.25">
      <c r="A4310" s="366">
        <v>4011458</v>
      </c>
      <c r="B4310" s="367" t="s">
        <v>23050</v>
      </c>
      <c r="C4310" s="366" t="s">
        <v>227</v>
      </c>
      <c r="D4310" s="368">
        <v>141.9</v>
      </c>
    </row>
    <row r="4311" spans="1:4" x14ac:dyDescent="0.25">
      <c r="A4311" s="366">
        <v>4011463</v>
      </c>
      <c r="B4311" s="367" t="s">
        <v>23051</v>
      </c>
      <c r="C4311" s="366" t="s">
        <v>227</v>
      </c>
      <c r="D4311" s="368">
        <v>195.18</v>
      </c>
    </row>
    <row r="4312" spans="1:4" x14ac:dyDescent="0.25">
      <c r="A4312" s="366">
        <v>4011462</v>
      </c>
      <c r="B4312" s="367" t="s">
        <v>23052</v>
      </c>
      <c r="C4312" s="366" t="s">
        <v>227</v>
      </c>
      <c r="D4312" s="368">
        <v>140.22999999999999</v>
      </c>
    </row>
    <row r="4313" spans="1:4" x14ac:dyDescent="0.25">
      <c r="A4313" s="366">
        <v>4011464</v>
      </c>
      <c r="B4313" s="367" t="s">
        <v>23053</v>
      </c>
      <c r="C4313" s="366" t="s">
        <v>227</v>
      </c>
      <c r="D4313" s="368">
        <v>16.95</v>
      </c>
    </row>
    <row r="4314" spans="1:4" ht="27" x14ac:dyDescent="0.25">
      <c r="A4314" s="366">
        <v>4011457</v>
      </c>
      <c r="B4314" s="367" t="s">
        <v>23054</v>
      </c>
      <c r="C4314" s="366" t="s">
        <v>227</v>
      </c>
      <c r="D4314" s="368">
        <v>188.29</v>
      </c>
    </row>
    <row r="4315" spans="1:4" ht="27" x14ac:dyDescent="0.25">
      <c r="A4315" s="366">
        <v>4011456</v>
      </c>
      <c r="B4315" s="367" t="s">
        <v>23055</v>
      </c>
      <c r="C4315" s="366" t="s">
        <v>227</v>
      </c>
      <c r="D4315" s="368">
        <v>139.41</v>
      </c>
    </row>
    <row r="4316" spans="1:4" ht="27" x14ac:dyDescent="0.25">
      <c r="A4316" s="366">
        <v>4011461</v>
      </c>
      <c r="B4316" s="367" t="s">
        <v>23056</v>
      </c>
      <c r="C4316" s="366" t="s">
        <v>227</v>
      </c>
      <c r="D4316" s="368">
        <v>192.04</v>
      </c>
    </row>
    <row r="4317" spans="1:4" ht="27" x14ac:dyDescent="0.25">
      <c r="A4317" s="366">
        <v>4011460</v>
      </c>
      <c r="B4317" s="367" t="s">
        <v>23057</v>
      </c>
      <c r="C4317" s="366" t="s">
        <v>227</v>
      </c>
      <c r="D4317" s="368">
        <v>142.13</v>
      </c>
    </row>
    <row r="4318" spans="1:4" ht="27" x14ac:dyDescent="0.25">
      <c r="A4318" s="366">
        <v>4011466</v>
      </c>
      <c r="B4318" s="367" t="s">
        <v>23058</v>
      </c>
      <c r="C4318" s="366" t="s">
        <v>227</v>
      </c>
      <c r="D4318" s="368">
        <v>202.31</v>
      </c>
    </row>
    <row r="4319" spans="1:4" ht="27" x14ac:dyDescent="0.25">
      <c r="A4319" s="366">
        <v>4011465</v>
      </c>
      <c r="B4319" s="367" t="s">
        <v>23059</v>
      </c>
      <c r="C4319" s="366" t="s">
        <v>227</v>
      </c>
      <c r="D4319" s="368">
        <v>144.9</v>
      </c>
    </row>
    <row r="4320" spans="1:4" x14ac:dyDescent="0.25">
      <c r="A4320" s="366">
        <v>4011469</v>
      </c>
      <c r="B4320" s="367" t="s">
        <v>23060</v>
      </c>
      <c r="C4320" s="366" t="s">
        <v>227</v>
      </c>
      <c r="D4320" s="368">
        <v>222.72</v>
      </c>
    </row>
    <row r="4321" spans="1:4" x14ac:dyDescent="0.25">
      <c r="A4321" s="366">
        <v>4011473</v>
      </c>
      <c r="B4321" s="367" t="s">
        <v>23061</v>
      </c>
      <c r="C4321" s="366" t="s">
        <v>227</v>
      </c>
      <c r="D4321" s="368">
        <v>194</v>
      </c>
    </row>
    <row r="4322" spans="1:4" x14ac:dyDescent="0.25">
      <c r="A4322" s="366">
        <v>4011470</v>
      </c>
      <c r="B4322" s="367" t="s">
        <v>23062</v>
      </c>
      <c r="C4322" s="366" t="s">
        <v>227</v>
      </c>
      <c r="D4322" s="368">
        <v>226.55</v>
      </c>
    </row>
    <row r="4323" spans="1:4" x14ac:dyDescent="0.25">
      <c r="A4323" s="366">
        <v>4011474</v>
      </c>
      <c r="B4323" s="367" t="s">
        <v>23063</v>
      </c>
      <c r="C4323" s="366" t="s">
        <v>227</v>
      </c>
      <c r="D4323" s="368">
        <v>198.08</v>
      </c>
    </row>
    <row r="4324" spans="1:4" x14ac:dyDescent="0.25">
      <c r="A4324" s="366">
        <v>4011471</v>
      </c>
      <c r="B4324" s="367" t="s">
        <v>23064</v>
      </c>
      <c r="C4324" s="366" t="s">
        <v>227</v>
      </c>
      <c r="D4324" s="368">
        <v>226.74</v>
      </c>
    </row>
    <row r="4325" spans="1:4" x14ac:dyDescent="0.25">
      <c r="A4325" s="366">
        <v>4011475</v>
      </c>
      <c r="B4325" s="367" t="s">
        <v>23065</v>
      </c>
      <c r="C4325" s="366" t="s">
        <v>227</v>
      </c>
      <c r="D4325" s="368">
        <v>200.1</v>
      </c>
    </row>
    <row r="4326" spans="1:4" ht="27" x14ac:dyDescent="0.25">
      <c r="A4326" s="366">
        <v>4011472</v>
      </c>
      <c r="B4326" s="367" t="s">
        <v>23066</v>
      </c>
      <c r="C4326" s="366" t="s">
        <v>227</v>
      </c>
      <c r="D4326" s="368">
        <v>225.35</v>
      </c>
    </row>
    <row r="4327" spans="1:4" ht="27" x14ac:dyDescent="0.25">
      <c r="A4327" s="366">
        <v>4011476</v>
      </c>
      <c r="B4327" s="367" t="s">
        <v>23067</v>
      </c>
      <c r="C4327" s="366" t="s">
        <v>227</v>
      </c>
      <c r="D4327" s="368">
        <v>193.98</v>
      </c>
    </row>
    <row r="4328" spans="1:4" ht="27" x14ac:dyDescent="0.25">
      <c r="A4328" s="366">
        <v>4011478</v>
      </c>
      <c r="B4328" s="367" t="s">
        <v>23068</v>
      </c>
      <c r="C4328" s="366" t="s">
        <v>227</v>
      </c>
      <c r="D4328" s="368">
        <v>161.41999999999999</v>
      </c>
    </row>
    <row r="4329" spans="1:4" ht="27" x14ac:dyDescent="0.25">
      <c r="A4329" s="366">
        <v>4011477</v>
      </c>
      <c r="B4329" s="367" t="s">
        <v>23069</v>
      </c>
      <c r="C4329" s="366" t="s">
        <v>227</v>
      </c>
      <c r="D4329" s="368">
        <v>140.38</v>
      </c>
    </row>
    <row r="4330" spans="1:4" ht="27" x14ac:dyDescent="0.25">
      <c r="A4330" s="366">
        <v>4011538</v>
      </c>
      <c r="B4330" s="367" t="s">
        <v>23070</v>
      </c>
      <c r="C4330" s="366" t="s">
        <v>182</v>
      </c>
      <c r="D4330" s="368">
        <v>0.18</v>
      </c>
    </row>
    <row r="4331" spans="1:4" ht="27" x14ac:dyDescent="0.25">
      <c r="A4331" s="366">
        <v>4016096</v>
      </c>
      <c r="B4331" s="367" t="s">
        <v>23071</v>
      </c>
      <c r="C4331" s="366" t="s">
        <v>221</v>
      </c>
      <c r="D4331" s="368">
        <v>1.6</v>
      </c>
    </row>
    <row r="4332" spans="1:4" ht="27" x14ac:dyDescent="0.25">
      <c r="A4332" s="366">
        <v>4016008</v>
      </c>
      <c r="B4332" s="367" t="s">
        <v>23072</v>
      </c>
      <c r="C4332" s="366" t="s">
        <v>221</v>
      </c>
      <c r="D4332" s="368">
        <v>3.72</v>
      </c>
    </row>
    <row r="4333" spans="1:4" ht="27" x14ac:dyDescent="0.25">
      <c r="A4333" s="366">
        <v>4016007</v>
      </c>
      <c r="B4333" s="367" t="s">
        <v>23073</v>
      </c>
      <c r="C4333" s="366" t="s">
        <v>221</v>
      </c>
      <c r="D4333" s="368">
        <v>4.62</v>
      </c>
    </row>
    <row r="4334" spans="1:4" x14ac:dyDescent="0.25">
      <c r="A4334" s="366">
        <v>4015612</v>
      </c>
      <c r="B4334" s="367" t="s">
        <v>23074</v>
      </c>
      <c r="C4334" s="366" t="s">
        <v>221</v>
      </c>
      <c r="D4334" s="368">
        <v>11.94</v>
      </c>
    </row>
    <row r="4335" spans="1:4" x14ac:dyDescent="0.25">
      <c r="A4335" s="366">
        <v>4011479</v>
      </c>
      <c r="B4335" s="367" t="s">
        <v>23075</v>
      </c>
      <c r="C4335" s="366" t="s">
        <v>221</v>
      </c>
      <c r="D4335" s="368">
        <v>53.66</v>
      </c>
    </row>
    <row r="4336" spans="1:4" x14ac:dyDescent="0.25">
      <c r="A4336" s="366">
        <v>4011480</v>
      </c>
      <c r="B4336" s="367" t="s">
        <v>23076</v>
      </c>
      <c r="C4336" s="366" t="s">
        <v>221</v>
      </c>
      <c r="D4336" s="368">
        <v>73.069999999999993</v>
      </c>
    </row>
    <row r="4337" spans="1:4" ht="40.5" x14ac:dyDescent="0.25">
      <c r="A4337" s="366">
        <v>4011562</v>
      </c>
      <c r="B4337" s="367" t="s">
        <v>23077</v>
      </c>
      <c r="C4337" s="366" t="s">
        <v>182</v>
      </c>
      <c r="D4337" s="368">
        <v>34.61</v>
      </c>
    </row>
    <row r="4338" spans="1:4" x14ac:dyDescent="0.25">
      <c r="A4338" s="366">
        <v>4011351</v>
      </c>
      <c r="B4338" s="367" t="s">
        <v>23078</v>
      </c>
      <c r="C4338" s="366" t="s">
        <v>182</v>
      </c>
      <c r="D4338" s="368">
        <v>0.39</v>
      </c>
    </row>
    <row r="4339" spans="1:4" x14ac:dyDescent="0.25">
      <c r="A4339" s="366">
        <v>4011352</v>
      </c>
      <c r="B4339" s="367" t="s">
        <v>23079</v>
      </c>
      <c r="C4339" s="366" t="s">
        <v>182</v>
      </c>
      <c r="D4339" s="368">
        <v>0.42</v>
      </c>
    </row>
    <row r="4340" spans="1:4" x14ac:dyDescent="0.25">
      <c r="A4340" s="366">
        <v>4011402</v>
      </c>
      <c r="B4340" s="367" t="s">
        <v>23080</v>
      </c>
      <c r="C4340" s="366" t="s">
        <v>182</v>
      </c>
      <c r="D4340" s="368">
        <v>0.81</v>
      </c>
    </row>
    <row r="4341" spans="1:4" x14ac:dyDescent="0.25">
      <c r="A4341" s="366">
        <v>4011401</v>
      </c>
      <c r="B4341" s="483" t="s">
        <v>23081</v>
      </c>
      <c r="C4341" s="366" t="s">
        <v>182</v>
      </c>
      <c r="D4341" s="368">
        <v>0.57999999999999996</v>
      </c>
    </row>
    <row r="4342" spans="1:4" x14ac:dyDescent="0.25">
      <c r="A4342" s="366">
        <v>4011404</v>
      </c>
      <c r="B4342" s="367" t="s">
        <v>23082</v>
      </c>
      <c r="C4342" s="366" t="s">
        <v>182</v>
      </c>
      <c r="D4342" s="368">
        <v>0.56999999999999995</v>
      </c>
    </row>
    <row r="4343" spans="1:4" x14ac:dyDescent="0.25">
      <c r="A4343" s="366">
        <v>4011403</v>
      </c>
      <c r="B4343" s="483" t="s">
        <v>23083</v>
      </c>
      <c r="C4343" s="366" t="s">
        <v>182</v>
      </c>
      <c r="D4343" s="368">
        <v>0.4</v>
      </c>
    </row>
    <row r="4344" spans="1:4" x14ac:dyDescent="0.25">
      <c r="A4344" s="366">
        <v>4011406</v>
      </c>
      <c r="B4344" s="367" t="s">
        <v>23084</v>
      </c>
      <c r="C4344" s="366" t="s">
        <v>182</v>
      </c>
      <c r="D4344" s="368">
        <v>1.04</v>
      </c>
    </row>
    <row r="4345" spans="1:4" x14ac:dyDescent="0.25">
      <c r="A4345" s="366">
        <v>4011405</v>
      </c>
      <c r="B4345" s="483" t="s">
        <v>23085</v>
      </c>
      <c r="C4345" s="366" t="s">
        <v>182</v>
      </c>
      <c r="D4345" s="368">
        <v>0.76</v>
      </c>
    </row>
    <row r="4346" spans="1:4" x14ac:dyDescent="0.25">
      <c r="A4346" s="366">
        <v>4011392</v>
      </c>
      <c r="B4346" s="367" t="s">
        <v>23086</v>
      </c>
      <c r="C4346" s="366" t="s">
        <v>221</v>
      </c>
      <c r="D4346" s="368">
        <v>180.39</v>
      </c>
    </row>
    <row r="4347" spans="1:4" x14ac:dyDescent="0.25">
      <c r="A4347" s="366">
        <v>4011391</v>
      </c>
      <c r="B4347" s="367" t="s">
        <v>23087</v>
      </c>
      <c r="C4347" s="366" t="s">
        <v>221</v>
      </c>
      <c r="D4347" s="368">
        <v>120.87</v>
      </c>
    </row>
    <row r="4348" spans="1:4" x14ac:dyDescent="0.25">
      <c r="A4348" s="366">
        <v>4011394</v>
      </c>
      <c r="B4348" s="367" t="s">
        <v>23088</v>
      </c>
      <c r="C4348" s="366" t="s">
        <v>221</v>
      </c>
      <c r="D4348" s="368">
        <v>180.98</v>
      </c>
    </row>
    <row r="4349" spans="1:4" x14ac:dyDescent="0.25">
      <c r="A4349" s="366">
        <v>4011393</v>
      </c>
      <c r="B4349" s="367" t="s">
        <v>23089</v>
      </c>
      <c r="C4349" s="366" t="s">
        <v>221</v>
      </c>
      <c r="D4349" s="368">
        <v>121.43</v>
      </c>
    </row>
    <row r="4350" spans="1:4" x14ac:dyDescent="0.25">
      <c r="A4350" s="366">
        <v>4011396</v>
      </c>
      <c r="B4350" s="367" t="s">
        <v>23090</v>
      </c>
      <c r="C4350" s="366" t="s">
        <v>221</v>
      </c>
      <c r="D4350" s="368">
        <v>183.51</v>
      </c>
    </row>
    <row r="4351" spans="1:4" x14ac:dyDescent="0.25">
      <c r="A4351" s="366">
        <v>4011395</v>
      </c>
      <c r="B4351" s="367" t="s">
        <v>23091</v>
      </c>
      <c r="C4351" s="366" t="s">
        <v>221</v>
      </c>
      <c r="D4351" s="368">
        <v>122.08</v>
      </c>
    </row>
    <row r="4352" spans="1:4" x14ac:dyDescent="0.25">
      <c r="A4352" s="366">
        <v>4011398</v>
      </c>
      <c r="B4352" s="367" t="s">
        <v>23092</v>
      </c>
      <c r="C4352" s="366" t="s">
        <v>221</v>
      </c>
      <c r="D4352" s="368">
        <v>185.93</v>
      </c>
    </row>
    <row r="4353" spans="1:4" x14ac:dyDescent="0.25">
      <c r="A4353" s="366">
        <v>4011397</v>
      </c>
      <c r="B4353" s="367" t="s">
        <v>23093</v>
      </c>
      <c r="C4353" s="366" t="s">
        <v>221</v>
      </c>
      <c r="D4353" s="368">
        <v>122.41</v>
      </c>
    </row>
    <row r="4354" spans="1:4" ht="27" x14ac:dyDescent="0.25">
      <c r="A4354" s="366">
        <v>4011400</v>
      </c>
      <c r="B4354" s="367" t="s">
        <v>23094</v>
      </c>
      <c r="C4354" s="366" t="s">
        <v>221</v>
      </c>
      <c r="D4354" s="368">
        <v>196.29</v>
      </c>
    </row>
    <row r="4355" spans="1:4" ht="27" x14ac:dyDescent="0.25">
      <c r="A4355" s="366">
        <v>4011399</v>
      </c>
      <c r="B4355" s="367" t="s">
        <v>23095</v>
      </c>
      <c r="C4355" s="366" t="s">
        <v>221</v>
      </c>
      <c r="D4355" s="368">
        <v>138.87</v>
      </c>
    </row>
    <row r="4356" spans="1:4" ht="27" x14ac:dyDescent="0.25">
      <c r="A4356" s="366">
        <v>4011490</v>
      </c>
      <c r="B4356" s="367" t="s">
        <v>23096</v>
      </c>
      <c r="C4356" s="366" t="s">
        <v>182</v>
      </c>
      <c r="D4356" s="368">
        <v>4.9800000000000004</v>
      </c>
    </row>
    <row r="4357" spans="1:4" ht="27" x14ac:dyDescent="0.25">
      <c r="A4357" s="366">
        <v>4011536</v>
      </c>
      <c r="B4357" s="367" t="s">
        <v>23097</v>
      </c>
      <c r="C4357" s="366" t="s">
        <v>182</v>
      </c>
      <c r="D4357" s="368">
        <v>1.79</v>
      </c>
    </row>
    <row r="4358" spans="1:4" ht="27" x14ac:dyDescent="0.25">
      <c r="A4358" s="366">
        <v>4011415</v>
      </c>
      <c r="B4358" s="367" t="s">
        <v>23098</v>
      </c>
      <c r="C4358" s="366" t="s">
        <v>227</v>
      </c>
      <c r="D4358" s="368">
        <v>166.25</v>
      </c>
    </row>
    <row r="4359" spans="1:4" ht="27" x14ac:dyDescent="0.25">
      <c r="A4359" s="366">
        <v>4011416</v>
      </c>
      <c r="B4359" s="367" t="s">
        <v>23099</v>
      </c>
      <c r="C4359" s="366" t="s">
        <v>227</v>
      </c>
      <c r="D4359" s="368">
        <v>141.74</v>
      </c>
    </row>
    <row r="4360" spans="1:4" ht="27" x14ac:dyDescent="0.25">
      <c r="A4360" s="366">
        <v>4011408</v>
      </c>
      <c r="B4360" s="367" t="s">
        <v>23100</v>
      </c>
      <c r="C4360" s="366" t="s">
        <v>182</v>
      </c>
      <c r="D4360" s="368">
        <v>2.02</v>
      </c>
    </row>
    <row r="4361" spans="1:4" ht="27" x14ac:dyDescent="0.25">
      <c r="A4361" s="366">
        <v>4011407</v>
      </c>
      <c r="B4361" s="367" t="s">
        <v>23101</v>
      </c>
      <c r="C4361" s="366" t="s">
        <v>182</v>
      </c>
      <c r="D4361" s="368">
        <v>1.71</v>
      </c>
    </row>
    <row r="4362" spans="1:4" ht="27" x14ac:dyDescent="0.25">
      <c r="A4362" s="366">
        <v>4011410</v>
      </c>
      <c r="B4362" s="367" t="s">
        <v>23102</v>
      </c>
      <c r="C4362" s="366" t="s">
        <v>182</v>
      </c>
      <c r="D4362" s="368">
        <v>3.79</v>
      </c>
    </row>
    <row r="4363" spans="1:4" ht="27" x14ac:dyDescent="0.25">
      <c r="A4363" s="366">
        <v>4011409</v>
      </c>
      <c r="B4363" s="367" t="s">
        <v>23103</v>
      </c>
      <c r="C4363" s="366" t="s">
        <v>182</v>
      </c>
      <c r="D4363" s="368">
        <v>3.21</v>
      </c>
    </row>
    <row r="4364" spans="1:4" ht="27" x14ac:dyDescent="0.25">
      <c r="A4364" s="366">
        <v>4011412</v>
      </c>
      <c r="B4364" s="367" t="s">
        <v>23104</v>
      </c>
      <c r="C4364" s="366" t="s">
        <v>182</v>
      </c>
      <c r="D4364" s="368">
        <v>5.26</v>
      </c>
    </row>
    <row r="4365" spans="1:4" ht="27" x14ac:dyDescent="0.25">
      <c r="A4365" s="366">
        <v>4011411</v>
      </c>
      <c r="B4365" s="367" t="s">
        <v>23105</v>
      </c>
      <c r="C4365" s="366" t="s">
        <v>182</v>
      </c>
      <c r="D4365" s="368">
        <v>4.47</v>
      </c>
    </row>
    <row r="4366" spans="1:4" ht="27" x14ac:dyDescent="0.25">
      <c r="A4366" s="366">
        <v>4011520</v>
      </c>
      <c r="B4366" s="367" t="s">
        <v>23106</v>
      </c>
      <c r="C4366" s="366" t="s">
        <v>221</v>
      </c>
      <c r="D4366" s="368">
        <v>499.85</v>
      </c>
    </row>
    <row r="4367" spans="1:4" ht="27" x14ac:dyDescent="0.25">
      <c r="A4367" s="366">
        <v>4011507</v>
      </c>
      <c r="B4367" s="483" t="s">
        <v>23107</v>
      </c>
      <c r="C4367" s="366" t="s">
        <v>221</v>
      </c>
      <c r="D4367" s="368">
        <v>366.03</v>
      </c>
    </row>
    <row r="4368" spans="1:4" ht="27" x14ac:dyDescent="0.25">
      <c r="A4368" s="366">
        <v>4011535</v>
      </c>
      <c r="B4368" s="367" t="s">
        <v>23108</v>
      </c>
      <c r="C4368" s="366" t="s">
        <v>221</v>
      </c>
      <c r="D4368" s="368">
        <v>332.46</v>
      </c>
    </row>
    <row r="4369" spans="1:4" ht="27" x14ac:dyDescent="0.25">
      <c r="A4369" s="366">
        <v>4011534</v>
      </c>
      <c r="B4369" s="483" t="s">
        <v>23109</v>
      </c>
      <c r="C4369" s="366" t="s">
        <v>221</v>
      </c>
      <c r="D4369" s="368">
        <v>237.34</v>
      </c>
    </row>
    <row r="4370" spans="1:4" ht="27" x14ac:dyDescent="0.25">
      <c r="A4370" s="366">
        <v>4011533</v>
      </c>
      <c r="B4370" s="367" t="s">
        <v>23110</v>
      </c>
      <c r="C4370" s="366" t="s">
        <v>221</v>
      </c>
      <c r="D4370" s="368">
        <v>337.84</v>
      </c>
    </row>
    <row r="4371" spans="1:4" ht="27" x14ac:dyDescent="0.25">
      <c r="A4371" s="366">
        <v>4011532</v>
      </c>
      <c r="B4371" s="483" t="s">
        <v>23111</v>
      </c>
      <c r="C4371" s="366" t="s">
        <v>221</v>
      </c>
      <c r="D4371" s="368">
        <v>242.72</v>
      </c>
    </row>
    <row r="4372" spans="1:4" x14ac:dyDescent="0.25">
      <c r="A4372" s="366">
        <v>4011492</v>
      </c>
      <c r="B4372" s="367" t="s">
        <v>23112</v>
      </c>
      <c r="C4372" s="366" t="s">
        <v>221</v>
      </c>
      <c r="D4372" s="368">
        <v>256.44</v>
      </c>
    </row>
    <row r="4373" spans="1:4" x14ac:dyDescent="0.25">
      <c r="A4373" s="366">
        <v>4011491</v>
      </c>
      <c r="B4373" s="367" t="s">
        <v>23113</v>
      </c>
      <c r="C4373" s="366" t="s">
        <v>221</v>
      </c>
      <c r="D4373" s="368">
        <v>189.21</v>
      </c>
    </row>
    <row r="4374" spans="1:4" x14ac:dyDescent="0.25">
      <c r="A4374" s="366">
        <v>4011353</v>
      </c>
      <c r="B4374" s="367" t="s">
        <v>23114</v>
      </c>
      <c r="C4374" s="366" t="s">
        <v>182</v>
      </c>
      <c r="D4374" s="368">
        <v>0.28999999999999998</v>
      </c>
    </row>
    <row r="4375" spans="1:4" x14ac:dyDescent="0.25">
      <c r="A4375" s="366">
        <v>4011354</v>
      </c>
      <c r="B4375" s="367" t="s">
        <v>23115</v>
      </c>
      <c r="C4375" s="366" t="s">
        <v>182</v>
      </c>
      <c r="D4375" s="368">
        <v>0.28999999999999998</v>
      </c>
    </row>
    <row r="4376" spans="1:4" x14ac:dyDescent="0.25">
      <c r="A4376" s="366">
        <v>4011418</v>
      </c>
      <c r="B4376" s="367" t="s">
        <v>23116</v>
      </c>
      <c r="C4376" s="366" t="s">
        <v>221</v>
      </c>
      <c r="D4376" s="368">
        <v>279.5</v>
      </c>
    </row>
    <row r="4377" spans="1:4" x14ac:dyDescent="0.25">
      <c r="A4377" s="366">
        <v>4011417</v>
      </c>
      <c r="B4377" s="367" t="s">
        <v>23117</v>
      </c>
      <c r="C4377" s="366" t="s">
        <v>221</v>
      </c>
      <c r="D4377" s="368">
        <v>177.92</v>
      </c>
    </row>
    <row r="4378" spans="1:4" x14ac:dyDescent="0.25">
      <c r="A4378" s="366">
        <v>4011420</v>
      </c>
      <c r="B4378" s="367" t="s">
        <v>23118</v>
      </c>
      <c r="C4378" s="366" t="s">
        <v>221</v>
      </c>
      <c r="D4378" s="368">
        <v>286.43</v>
      </c>
    </row>
    <row r="4379" spans="1:4" x14ac:dyDescent="0.25">
      <c r="A4379" s="366">
        <v>4011419</v>
      </c>
      <c r="B4379" s="367" t="s">
        <v>23119</v>
      </c>
      <c r="C4379" s="366" t="s">
        <v>221</v>
      </c>
      <c r="D4379" s="368">
        <v>174.93</v>
      </c>
    </row>
    <row r="4380" spans="1:4" x14ac:dyDescent="0.25">
      <c r="A4380" s="366">
        <v>4011422</v>
      </c>
      <c r="B4380" s="367" t="s">
        <v>23120</v>
      </c>
      <c r="C4380" s="366" t="s">
        <v>221</v>
      </c>
      <c r="D4380" s="368">
        <v>295.89</v>
      </c>
    </row>
    <row r="4381" spans="1:4" x14ac:dyDescent="0.25">
      <c r="A4381" s="366">
        <v>4011421</v>
      </c>
      <c r="B4381" s="367" t="s">
        <v>23121</v>
      </c>
      <c r="C4381" s="366" t="s">
        <v>221</v>
      </c>
      <c r="D4381" s="368">
        <v>189.46</v>
      </c>
    </row>
    <row r="4382" spans="1:4" x14ac:dyDescent="0.25">
      <c r="A4382" s="366">
        <v>4011424</v>
      </c>
      <c r="B4382" s="367" t="s">
        <v>23122</v>
      </c>
      <c r="C4382" s="366" t="s">
        <v>221</v>
      </c>
      <c r="D4382" s="368">
        <v>303.39999999999998</v>
      </c>
    </row>
    <row r="4383" spans="1:4" x14ac:dyDescent="0.25">
      <c r="A4383" s="366">
        <v>4011423</v>
      </c>
      <c r="B4383" s="367" t="s">
        <v>23123</v>
      </c>
      <c r="C4383" s="366" t="s">
        <v>221</v>
      </c>
      <c r="D4383" s="368">
        <v>186.46</v>
      </c>
    </row>
    <row r="4384" spans="1:4" ht="27" x14ac:dyDescent="0.25">
      <c r="A4384" s="366">
        <v>4011426</v>
      </c>
      <c r="B4384" s="367" t="s">
        <v>23124</v>
      </c>
      <c r="C4384" s="366" t="s">
        <v>221</v>
      </c>
      <c r="D4384" s="368">
        <v>279.5</v>
      </c>
    </row>
    <row r="4385" spans="1:4" ht="27" x14ac:dyDescent="0.25">
      <c r="A4385" s="366">
        <v>4011425</v>
      </c>
      <c r="B4385" s="367" t="s">
        <v>23125</v>
      </c>
      <c r="C4385" s="366" t="s">
        <v>221</v>
      </c>
      <c r="D4385" s="368">
        <v>177.92</v>
      </c>
    </row>
    <row r="4386" spans="1:4" ht="27" x14ac:dyDescent="0.25">
      <c r="A4386" s="366">
        <v>4011428</v>
      </c>
      <c r="B4386" s="367" t="s">
        <v>23126</v>
      </c>
      <c r="C4386" s="366" t="s">
        <v>221</v>
      </c>
      <c r="D4386" s="368">
        <v>286.43</v>
      </c>
    </row>
    <row r="4387" spans="1:4" ht="27" x14ac:dyDescent="0.25">
      <c r="A4387" s="366">
        <v>4011427</v>
      </c>
      <c r="B4387" s="367" t="s">
        <v>23127</v>
      </c>
      <c r="C4387" s="366" t="s">
        <v>221</v>
      </c>
      <c r="D4387" s="368">
        <v>174.93</v>
      </c>
    </row>
    <row r="4388" spans="1:4" ht="27" x14ac:dyDescent="0.25">
      <c r="A4388" s="366">
        <v>4011430</v>
      </c>
      <c r="B4388" s="367" t="s">
        <v>23128</v>
      </c>
      <c r="C4388" s="366" t="s">
        <v>221</v>
      </c>
      <c r="D4388" s="368">
        <v>294.86</v>
      </c>
    </row>
    <row r="4389" spans="1:4" ht="27" x14ac:dyDescent="0.25">
      <c r="A4389" s="366">
        <v>4011429</v>
      </c>
      <c r="B4389" s="367" t="s">
        <v>23129</v>
      </c>
      <c r="C4389" s="366" t="s">
        <v>221</v>
      </c>
      <c r="D4389" s="368">
        <v>188.93</v>
      </c>
    </row>
    <row r="4390" spans="1:4" ht="27" x14ac:dyDescent="0.25">
      <c r="A4390" s="366">
        <v>4011432</v>
      </c>
      <c r="B4390" s="367" t="s">
        <v>23130</v>
      </c>
      <c r="C4390" s="366" t="s">
        <v>221</v>
      </c>
      <c r="D4390" s="368">
        <v>302.33</v>
      </c>
    </row>
    <row r="4391" spans="1:4" ht="27" x14ac:dyDescent="0.25">
      <c r="A4391" s="366">
        <v>4011431</v>
      </c>
      <c r="B4391" s="367" t="s">
        <v>23131</v>
      </c>
      <c r="C4391" s="366" t="s">
        <v>221</v>
      </c>
      <c r="D4391" s="368">
        <v>185.95</v>
      </c>
    </row>
    <row r="4392" spans="1:4" ht="27" x14ac:dyDescent="0.25">
      <c r="A4392" s="366">
        <v>4011434</v>
      </c>
      <c r="B4392" s="367" t="s">
        <v>23132</v>
      </c>
      <c r="C4392" s="366" t="s">
        <v>227</v>
      </c>
      <c r="D4392" s="368">
        <v>186.23</v>
      </c>
    </row>
    <row r="4393" spans="1:4" ht="27" x14ac:dyDescent="0.25">
      <c r="A4393" s="366">
        <v>4011433</v>
      </c>
      <c r="B4393" s="367" t="s">
        <v>23133</v>
      </c>
      <c r="C4393" s="366" t="s">
        <v>227</v>
      </c>
      <c r="D4393" s="368">
        <v>138.65</v>
      </c>
    </row>
    <row r="4394" spans="1:4" ht="27" x14ac:dyDescent="0.25">
      <c r="A4394" s="366">
        <v>4011436</v>
      </c>
      <c r="B4394" s="367" t="s">
        <v>23134</v>
      </c>
      <c r="C4394" s="366" t="s">
        <v>227</v>
      </c>
      <c r="D4394" s="368">
        <v>178.71</v>
      </c>
    </row>
    <row r="4395" spans="1:4" ht="27" x14ac:dyDescent="0.25">
      <c r="A4395" s="366">
        <v>4011435</v>
      </c>
      <c r="B4395" s="367" t="s">
        <v>23135</v>
      </c>
      <c r="C4395" s="366" t="s">
        <v>227</v>
      </c>
      <c r="D4395" s="368">
        <v>129.35</v>
      </c>
    </row>
    <row r="4396" spans="1:4" ht="27" x14ac:dyDescent="0.25">
      <c r="A4396" s="366">
        <v>4011438</v>
      </c>
      <c r="B4396" s="367" t="s">
        <v>23136</v>
      </c>
      <c r="C4396" s="366" t="s">
        <v>227</v>
      </c>
      <c r="D4396" s="368">
        <v>190.04</v>
      </c>
    </row>
    <row r="4397" spans="1:4" ht="27" x14ac:dyDescent="0.25">
      <c r="A4397" s="366">
        <v>4011437</v>
      </c>
      <c r="B4397" s="367" t="s">
        <v>23137</v>
      </c>
      <c r="C4397" s="366" t="s">
        <v>227</v>
      </c>
      <c r="D4397" s="368">
        <v>137.06</v>
      </c>
    </row>
    <row r="4398" spans="1:4" ht="27" x14ac:dyDescent="0.25">
      <c r="A4398" s="366">
        <v>4011440</v>
      </c>
      <c r="B4398" s="367" t="s">
        <v>23138</v>
      </c>
      <c r="C4398" s="366" t="s">
        <v>227</v>
      </c>
      <c r="D4398" s="368">
        <v>187.89</v>
      </c>
    </row>
    <row r="4399" spans="1:4" ht="27" x14ac:dyDescent="0.25">
      <c r="A4399" s="366">
        <v>4011439</v>
      </c>
      <c r="B4399" s="367" t="s">
        <v>23139</v>
      </c>
      <c r="C4399" s="366" t="s">
        <v>227</v>
      </c>
      <c r="D4399" s="368">
        <v>142.91999999999999</v>
      </c>
    </row>
    <row r="4400" spans="1:4" ht="27" x14ac:dyDescent="0.25">
      <c r="A4400" s="366">
        <v>4011442</v>
      </c>
      <c r="B4400" s="367" t="s">
        <v>23140</v>
      </c>
      <c r="C4400" s="366" t="s">
        <v>227</v>
      </c>
      <c r="D4400" s="368">
        <v>187.31</v>
      </c>
    </row>
    <row r="4401" spans="1:4" ht="27" x14ac:dyDescent="0.25">
      <c r="A4401" s="366">
        <v>4011441</v>
      </c>
      <c r="B4401" s="367" t="s">
        <v>23141</v>
      </c>
      <c r="C4401" s="366" t="s">
        <v>227</v>
      </c>
      <c r="D4401" s="368">
        <v>142.54</v>
      </c>
    </row>
    <row r="4402" spans="1:4" ht="27" x14ac:dyDescent="0.25">
      <c r="A4402" s="366">
        <v>4011482</v>
      </c>
      <c r="B4402" s="367" t="s">
        <v>23142</v>
      </c>
      <c r="C4402" s="366" t="s">
        <v>221</v>
      </c>
      <c r="D4402" s="368">
        <v>61.03</v>
      </c>
    </row>
    <row r="4403" spans="1:4" ht="27" x14ac:dyDescent="0.25">
      <c r="A4403" s="366">
        <v>4011484</v>
      </c>
      <c r="B4403" s="367" t="s">
        <v>23143</v>
      </c>
      <c r="C4403" s="366" t="s">
        <v>221</v>
      </c>
      <c r="D4403" s="368">
        <v>62.19</v>
      </c>
    </row>
    <row r="4404" spans="1:4" ht="27" x14ac:dyDescent="0.25">
      <c r="A4404" s="366">
        <v>4011483</v>
      </c>
      <c r="B4404" s="367" t="s">
        <v>23144</v>
      </c>
      <c r="C4404" s="366" t="s">
        <v>221</v>
      </c>
      <c r="D4404" s="368">
        <v>49.02</v>
      </c>
    </row>
    <row r="4405" spans="1:4" ht="27" x14ac:dyDescent="0.25">
      <c r="A4405" s="366">
        <v>4011488</v>
      </c>
      <c r="B4405" s="367" t="s">
        <v>23145</v>
      </c>
      <c r="C4405" s="366" t="s">
        <v>221</v>
      </c>
      <c r="D4405" s="368">
        <v>49.84</v>
      </c>
    </row>
    <row r="4406" spans="1:4" ht="27" x14ac:dyDescent="0.25">
      <c r="A4406" s="366">
        <v>4011487</v>
      </c>
      <c r="B4406" s="367" t="s">
        <v>23146</v>
      </c>
      <c r="C4406" s="366" t="s">
        <v>221</v>
      </c>
      <c r="D4406" s="368">
        <v>70.72</v>
      </c>
    </row>
    <row r="4407" spans="1:4" ht="27" x14ac:dyDescent="0.25">
      <c r="A4407" s="366">
        <v>4011486</v>
      </c>
      <c r="B4407" s="367" t="s">
        <v>23147</v>
      </c>
      <c r="C4407" s="366" t="s">
        <v>221</v>
      </c>
      <c r="D4407" s="368">
        <v>91.69</v>
      </c>
    </row>
    <row r="4408" spans="1:4" ht="27" x14ac:dyDescent="0.25">
      <c r="A4408" s="366">
        <v>4011485</v>
      </c>
      <c r="B4408" s="367" t="s">
        <v>23148</v>
      </c>
      <c r="C4408" s="366" t="s">
        <v>221</v>
      </c>
      <c r="D4408" s="368">
        <v>78.52</v>
      </c>
    </row>
    <row r="4409" spans="1:4" ht="27" x14ac:dyDescent="0.25">
      <c r="A4409" s="366">
        <v>4011489</v>
      </c>
      <c r="B4409" s="367" t="s">
        <v>23149</v>
      </c>
      <c r="C4409" s="366" t="s">
        <v>221</v>
      </c>
      <c r="D4409" s="368">
        <v>117.06</v>
      </c>
    </row>
    <row r="4410" spans="1:4" ht="27" x14ac:dyDescent="0.25">
      <c r="A4410" s="366">
        <v>4011481</v>
      </c>
      <c r="B4410" s="367" t="s">
        <v>23150</v>
      </c>
      <c r="C4410" s="366" t="s">
        <v>221</v>
      </c>
      <c r="D4410" s="368">
        <v>31.53</v>
      </c>
    </row>
    <row r="4411" spans="1:4" x14ac:dyDescent="0.25">
      <c r="A4411" s="366">
        <v>4011347</v>
      </c>
      <c r="B4411" s="367" t="s">
        <v>23151</v>
      </c>
      <c r="C4411" s="366" t="s">
        <v>221</v>
      </c>
      <c r="D4411" s="368">
        <v>50.27</v>
      </c>
    </row>
    <row r="4412" spans="1:4" ht="27" x14ac:dyDescent="0.25">
      <c r="A4412" s="366">
        <v>4011342</v>
      </c>
      <c r="B4412" s="367" t="s">
        <v>23152</v>
      </c>
      <c r="C4412" s="366" t="s">
        <v>221</v>
      </c>
      <c r="D4412" s="368">
        <v>70.55</v>
      </c>
    </row>
    <row r="4413" spans="1:4" ht="27" x14ac:dyDescent="0.25">
      <c r="A4413" s="366">
        <v>4011344</v>
      </c>
      <c r="B4413" s="367" t="s">
        <v>23153</v>
      </c>
      <c r="C4413" s="366" t="s">
        <v>221</v>
      </c>
      <c r="D4413" s="368">
        <v>48.81</v>
      </c>
    </row>
    <row r="4414" spans="1:4" ht="27" x14ac:dyDescent="0.25">
      <c r="A4414" s="366">
        <v>4011341</v>
      </c>
      <c r="B4414" s="367" t="s">
        <v>23154</v>
      </c>
      <c r="C4414" s="366" t="s">
        <v>221</v>
      </c>
      <c r="D4414" s="368">
        <v>11.7</v>
      </c>
    </row>
    <row r="4415" spans="1:4" x14ac:dyDescent="0.25">
      <c r="A4415" s="366">
        <v>4011346</v>
      </c>
      <c r="B4415" s="367" t="s">
        <v>23155</v>
      </c>
      <c r="C4415" s="366" t="s">
        <v>221</v>
      </c>
      <c r="D4415" s="368">
        <v>8.2799999999999994</v>
      </c>
    </row>
    <row r="4416" spans="1:4" x14ac:dyDescent="0.25">
      <c r="A4416" s="366">
        <v>4011211</v>
      </c>
      <c r="B4416" s="367" t="s">
        <v>23156</v>
      </c>
      <c r="C4416" s="366" t="s">
        <v>221</v>
      </c>
      <c r="D4416" s="368">
        <v>11.5</v>
      </c>
    </row>
    <row r="4417" spans="1:4" ht="27" x14ac:dyDescent="0.25">
      <c r="A4417" s="366">
        <v>4011304</v>
      </c>
      <c r="B4417" s="367" t="s">
        <v>23157</v>
      </c>
      <c r="C4417" s="366" t="s">
        <v>221</v>
      </c>
      <c r="D4417" s="368">
        <v>54.79</v>
      </c>
    </row>
    <row r="4418" spans="1:4" x14ac:dyDescent="0.25">
      <c r="A4418" s="366">
        <v>4011209</v>
      </c>
      <c r="B4418" s="367" t="s">
        <v>23158</v>
      </c>
      <c r="C4418" s="366" t="s">
        <v>182</v>
      </c>
      <c r="D4418" s="368">
        <v>1.0900000000000001</v>
      </c>
    </row>
    <row r="4419" spans="1:4" ht="27" x14ac:dyDescent="0.25">
      <c r="A4419" s="366">
        <v>4011210</v>
      </c>
      <c r="B4419" s="367" t="s">
        <v>23159</v>
      </c>
      <c r="C4419" s="366" t="s">
        <v>182</v>
      </c>
      <c r="D4419" s="368">
        <v>1.21</v>
      </c>
    </row>
    <row r="4420" spans="1:4" ht="27" x14ac:dyDescent="0.25">
      <c r="A4420" s="366">
        <v>4011537</v>
      </c>
      <c r="B4420" s="367" t="s">
        <v>23160</v>
      </c>
      <c r="C4420" s="366" t="s">
        <v>199</v>
      </c>
      <c r="D4420" s="368">
        <v>18.489999999999998</v>
      </c>
    </row>
    <row r="4421" spans="1:4" ht="27" x14ac:dyDescent="0.25">
      <c r="A4421" s="366">
        <v>4011218</v>
      </c>
      <c r="B4421" s="367" t="s">
        <v>23161</v>
      </c>
      <c r="C4421" s="366" t="s">
        <v>221</v>
      </c>
      <c r="D4421" s="368">
        <v>396.39</v>
      </c>
    </row>
    <row r="4422" spans="1:4" ht="27" x14ac:dyDescent="0.25">
      <c r="A4422" s="366">
        <v>4011217</v>
      </c>
      <c r="B4422" s="483" t="s">
        <v>23162</v>
      </c>
      <c r="C4422" s="366" t="s">
        <v>221</v>
      </c>
      <c r="D4422" s="368">
        <v>251.32</v>
      </c>
    </row>
    <row r="4423" spans="1:4" x14ac:dyDescent="0.25">
      <c r="A4423" s="366">
        <v>4011214</v>
      </c>
      <c r="B4423" s="367" t="s">
        <v>23163</v>
      </c>
      <c r="C4423" s="366" t="s">
        <v>221</v>
      </c>
      <c r="D4423" s="368">
        <v>222.12</v>
      </c>
    </row>
    <row r="4424" spans="1:4" x14ac:dyDescent="0.25">
      <c r="A4424" s="366">
        <v>4011213</v>
      </c>
      <c r="B4424" s="367" t="s">
        <v>23164</v>
      </c>
      <c r="C4424" s="366" t="s">
        <v>221</v>
      </c>
      <c r="D4424" s="368">
        <v>151.84</v>
      </c>
    </row>
    <row r="4425" spans="1:4" ht="27" x14ac:dyDescent="0.25">
      <c r="A4425" s="366">
        <v>4011227</v>
      </c>
      <c r="B4425" s="367" t="s">
        <v>23165</v>
      </c>
      <c r="C4425" s="366" t="s">
        <v>221</v>
      </c>
      <c r="D4425" s="368">
        <v>11.5</v>
      </c>
    </row>
    <row r="4426" spans="1:4" ht="27" x14ac:dyDescent="0.25">
      <c r="A4426" s="366">
        <v>4011302</v>
      </c>
      <c r="B4426" s="367" t="s">
        <v>23166</v>
      </c>
      <c r="C4426" s="366" t="s">
        <v>221</v>
      </c>
      <c r="D4426" s="368">
        <v>50.96</v>
      </c>
    </row>
    <row r="4427" spans="1:4" ht="27" x14ac:dyDescent="0.25">
      <c r="A4427" s="366">
        <v>4011300</v>
      </c>
      <c r="B4427" s="367" t="s">
        <v>23167</v>
      </c>
      <c r="C4427" s="366" t="s">
        <v>221</v>
      </c>
      <c r="D4427" s="368">
        <v>46.82</v>
      </c>
    </row>
    <row r="4428" spans="1:4" ht="27" x14ac:dyDescent="0.25">
      <c r="A4428" s="366">
        <v>4011306</v>
      </c>
      <c r="B4428" s="367" t="s">
        <v>23168</v>
      </c>
      <c r="C4428" s="366" t="s">
        <v>221</v>
      </c>
      <c r="D4428" s="368">
        <v>85.91</v>
      </c>
    </row>
    <row r="4429" spans="1:4" ht="27" x14ac:dyDescent="0.25">
      <c r="A4429" s="366">
        <v>4011303</v>
      </c>
      <c r="B4429" s="367" t="s">
        <v>23169</v>
      </c>
      <c r="C4429" s="366" t="s">
        <v>221</v>
      </c>
      <c r="D4429" s="368">
        <v>84.64</v>
      </c>
    </row>
    <row r="4430" spans="1:4" ht="27" x14ac:dyDescent="0.25">
      <c r="A4430" s="366">
        <v>4011301</v>
      </c>
      <c r="B4430" s="367" t="s">
        <v>23170</v>
      </c>
      <c r="C4430" s="366" t="s">
        <v>221</v>
      </c>
      <c r="D4430" s="368">
        <v>91.76</v>
      </c>
    </row>
    <row r="4431" spans="1:4" ht="27" x14ac:dyDescent="0.25">
      <c r="A4431" s="366">
        <v>4011228</v>
      </c>
      <c r="B4431" s="367" t="s">
        <v>23171</v>
      </c>
      <c r="C4431" s="366" t="s">
        <v>221</v>
      </c>
      <c r="D4431" s="368">
        <v>12.49</v>
      </c>
    </row>
    <row r="4432" spans="1:4" ht="27" x14ac:dyDescent="0.25">
      <c r="A4432" s="366">
        <v>4011229</v>
      </c>
      <c r="B4432" s="367" t="s">
        <v>23172</v>
      </c>
      <c r="C4432" s="366" t="s">
        <v>221</v>
      </c>
      <c r="D4432" s="368">
        <v>30.54</v>
      </c>
    </row>
    <row r="4433" spans="1:4" ht="40.5" x14ac:dyDescent="0.25">
      <c r="A4433" s="366">
        <v>4011231</v>
      </c>
      <c r="B4433" s="367" t="s">
        <v>23173</v>
      </c>
      <c r="C4433" s="366" t="s">
        <v>221</v>
      </c>
      <c r="D4433" s="368">
        <v>101.24</v>
      </c>
    </row>
    <row r="4434" spans="1:4" ht="40.5" x14ac:dyDescent="0.25">
      <c r="A4434" s="366">
        <v>4011230</v>
      </c>
      <c r="B4434" s="367" t="s">
        <v>23174</v>
      </c>
      <c r="C4434" s="366" t="s">
        <v>221</v>
      </c>
      <c r="D4434" s="368">
        <v>80.150000000000006</v>
      </c>
    </row>
    <row r="4435" spans="1:4" ht="27" x14ac:dyDescent="0.25">
      <c r="A4435" s="366">
        <v>4011235</v>
      </c>
      <c r="B4435" s="367" t="s">
        <v>23175</v>
      </c>
      <c r="C4435" s="366" t="s">
        <v>221</v>
      </c>
      <c r="D4435" s="368">
        <v>68.88</v>
      </c>
    </row>
    <row r="4436" spans="1:4" ht="27" x14ac:dyDescent="0.25">
      <c r="A4436" s="366">
        <v>4011234</v>
      </c>
      <c r="B4436" s="367" t="s">
        <v>23176</v>
      </c>
      <c r="C4436" s="366" t="s">
        <v>221</v>
      </c>
      <c r="D4436" s="368">
        <v>47.14</v>
      </c>
    </row>
    <row r="4437" spans="1:4" ht="27" x14ac:dyDescent="0.25">
      <c r="A4437" s="366">
        <v>4011233</v>
      </c>
      <c r="B4437" s="367" t="s">
        <v>23177</v>
      </c>
      <c r="C4437" s="366" t="s">
        <v>221</v>
      </c>
      <c r="D4437" s="368">
        <v>55.56</v>
      </c>
    </row>
    <row r="4438" spans="1:4" ht="27" x14ac:dyDescent="0.25">
      <c r="A4438" s="366">
        <v>4011232</v>
      </c>
      <c r="B4438" s="367" t="s">
        <v>23178</v>
      </c>
      <c r="C4438" s="366" t="s">
        <v>221</v>
      </c>
      <c r="D4438" s="368">
        <v>33.82</v>
      </c>
    </row>
    <row r="4439" spans="1:4" x14ac:dyDescent="0.25">
      <c r="A4439" s="366">
        <v>4011372</v>
      </c>
      <c r="B4439" s="367" t="s">
        <v>23179</v>
      </c>
      <c r="C4439" s="366" t="s">
        <v>182</v>
      </c>
      <c r="D4439" s="368">
        <v>5.17</v>
      </c>
    </row>
    <row r="4440" spans="1:4" x14ac:dyDescent="0.25">
      <c r="A4440" s="366">
        <v>4011371</v>
      </c>
      <c r="B4440" s="367" t="s">
        <v>23180</v>
      </c>
      <c r="C4440" s="366" t="s">
        <v>182</v>
      </c>
      <c r="D4440" s="368">
        <v>3.87</v>
      </c>
    </row>
    <row r="4441" spans="1:4" ht="27" x14ac:dyDescent="0.25">
      <c r="A4441" s="366">
        <v>4011378</v>
      </c>
      <c r="B4441" s="367" t="s">
        <v>23181</v>
      </c>
      <c r="C4441" s="366" t="s">
        <v>182</v>
      </c>
      <c r="D4441" s="368">
        <v>5.17</v>
      </c>
    </row>
    <row r="4442" spans="1:4" ht="27" x14ac:dyDescent="0.25">
      <c r="A4442" s="366">
        <v>4011377</v>
      </c>
      <c r="B4442" s="367" t="s">
        <v>23182</v>
      </c>
      <c r="C4442" s="366" t="s">
        <v>182</v>
      </c>
      <c r="D4442" s="368">
        <v>3.87</v>
      </c>
    </row>
    <row r="4443" spans="1:4" x14ac:dyDescent="0.25">
      <c r="A4443" s="366">
        <v>4011368</v>
      </c>
      <c r="B4443" s="367" t="s">
        <v>23183</v>
      </c>
      <c r="C4443" s="366" t="s">
        <v>182</v>
      </c>
      <c r="D4443" s="368">
        <v>4.07</v>
      </c>
    </row>
    <row r="4444" spans="1:4" x14ac:dyDescent="0.25">
      <c r="A4444" s="366">
        <v>4011367</v>
      </c>
      <c r="B4444" s="367" t="s">
        <v>23184</v>
      </c>
      <c r="C4444" s="366" t="s">
        <v>182</v>
      </c>
      <c r="D4444" s="368">
        <v>2.77</v>
      </c>
    </row>
    <row r="4445" spans="1:4" ht="27" x14ac:dyDescent="0.25">
      <c r="A4445" s="366">
        <v>4011374</v>
      </c>
      <c r="B4445" s="367" t="s">
        <v>23185</v>
      </c>
      <c r="C4445" s="366" t="s">
        <v>182</v>
      </c>
      <c r="D4445" s="368">
        <v>4.07</v>
      </c>
    </row>
    <row r="4446" spans="1:4" ht="27" x14ac:dyDescent="0.25">
      <c r="A4446" s="366">
        <v>4011373</v>
      </c>
      <c r="B4446" s="367" t="s">
        <v>23186</v>
      </c>
      <c r="C4446" s="366" t="s">
        <v>182</v>
      </c>
      <c r="D4446" s="368">
        <v>2.77</v>
      </c>
    </row>
    <row r="4447" spans="1:4" x14ac:dyDescent="0.25">
      <c r="A4447" s="366">
        <v>4011370</v>
      </c>
      <c r="B4447" s="367" t="s">
        <v>23187</v>
      </c>
      <c r="C4447" s="366" t="s">
        <v>182</v>
      </c>
      <c r="D4447" s="368">
        <v>4.66</v>
      </c>
    </row>
    <row r="4448" spans="1:4" x14ac:dyDescent="0.25">
      <c r="A4448" s="366">
        <v>4011369</v>
      </c>
      <c r="B4448" s="367" t="s">
        <v>23188</v>
      </c>
      <c r="C4448" s="366" t="s">
        <v>182</v>
      </c>
      <c r="D4448" s="368">
        <v>3.37</v>
      </c>
    </row>
    <row r="4449" spans="1:4" ht="27" x14ac:dyDescent="0.25">
      <c r="A4449" s="366">
        <v>4011376</v>
      </c>
      <c r="B4449" s="367" t="s">
        <v>23189</v>
      </c>
      <c r="C4449" s="366" t="s">
        <v>182</v>
      </c>
      <c r="D4449" s="368">
        <v>4.66</v>
      </c>
    </row>
    <row r="4450" spans="1:4" ht="27" x14ac:dyDescent="0.25">
      <c r="A4450" s="366">
        <v>4011375</v>
      </c>
      <c r="B4450" s="367" t="s">
        <v>23190</v>
      </c>
      <c r="C4450" s="366" t="s">
        <v>182</v>
      </c>
      <c r="D4450" s="368">
        <v>3.37</v>
      </c>
    </row>
    <row r="4451" spans="1:4" ht="27" x14ac:dyDescent="0.25">
      <c r="A4451" s="366">
        <v>4011360</v>
      </c>
      <c r="B4451" s="367" t="s">
        <v>23191</v>
      </c>
      <c r="C4451" s="366" t="s">
        <v>182</v>
      </c>
      <c r="D4451" s="368">
        <v>1.87</v>
      </c>
    </row>
    <row r="4452" spans="1:4" ht="27" x14ac:dyDescent="0.25">
      <c r="A4452" s="366">
        <v>4011359</v>
      </c>
      <c r="B4452" s="367" t="s">
        <v>23192</v>
      </c>
      <c r="C4452" s="366" t="s">
        <v>182</v>
      </c>
      <c r="D4452" s="368">
        <v>1.41</v>
      </c>
    </row>
    <row r="4453" spans="1:4" ht="27" x14ac:dyDescent="0.25">
      <c r="A4453" s="366">
        <v>4011366</v>
      </c>
      <c r="B4453" s="367" t="s">
        <v>23193</v>
      </c>
      <c r="C4453" s="366" t="s">
        <v>182</v>
      </c>
      <c r="D4453" s="368">
        <v>1.87</v>
      </c>
    </row>
    <row r="4454" spans="1:4" ht="27" x14ac:dyDescent="0.25">
      <c r="A4454" s="366">
        <v>4011365</v>
      </c>
      <c r="B4454" s="367" t="s">
        <v>23194</v>
      </c>
      <c r="C4454" s="366" t="s">
        <v>182</v>
      </c>
      <c r="D4454" s="368">
        <v>1.41</v>
      </c>
    </row>
    <row r="4455" spans="1:4" x14ac:dyDescent="0.25">
      <c r="A4455" s="366">
        <v>4011356</v>
      </c>
      <c r="B4455" s="367" t="s">
        <v>23195</v>
      </c>
      <c r="C4455" s="366" t="s">
        <v>182</v>
      </c>
      <c r="D4455" s="368">
        <v>1.41</v>
      </c>
    </row>
    <row r="4456" spans="1:4" x14ac:dyDescent="0.25">
      <c r="A4456" s="366">
        <v>4011355</v>
      </c>
      <c r="B4456" s="367" t="s">
        <v>23196</v>
      </c>
      <c r="C4456" s="366" t="s">
        <v>182</v>
      </c>
      <c r="D4456" s="368">
        <v>0.96</v>
      </c>
    </row>
    <row r="4457" spans="1:4" ht="27" x14ac:dyDescent="0.25">
      <c r="A4457" s="366">
        <v>4011362</v>
      </c>
      <c r="B4457" s="367" t="s">
        <v>23197</v>
      </c>
      <c r="C4457" s="366" t="s">
        <v>182</v>
      </c>
      <c r="D4457" s="368">
        <v>1.41</v>
      </c>
    </row>
    <row r="4458" spans="1:4" ht="27" x14ac:dyDescent="0.25">
      <c r="A4458" s="366">
        <v>4011361</v>
      </c>
      <c r="B4458" s="367" t="s">
        <v>23198</v>
      </c>
      <c r="C4458" s="366" t="s">
        <v>182</v>
      </c>
      <c r="D4458" s="368">
        <v>0.96</v>
      </c>
    </row>
    <row r="4459" spans="1:4" x14ac:dyDescent="0.25">
      <c r="A4459" s="366">
        <v>4011358</v>
      </c>
      <c r="B4459" s="367" t="s">
        <v>23199</v>
      </c>
      <c r="C4459" s="366" t="s">
        <v>182</v>
      </c>
      <c r="D4459" s="368">
        <v>1.65</v>
      </c>
    </row>
    <row r="4460" spans="1:4" x14ac:dyDescent="0.25">
      <c r="A4460" s="366">
        <v>4011357</v>
      </c>
      <c r="B4460" s="367" t="s">
        <v>23200</v>
      </c>
      <c r="C4460" s="366" t="s">
        <v>182</v>
      </c>
      <c r="D4460" s="368">
        <v>1.19</v>
      </c>
    </row>
    <row r="4461" spans="1:4" ht="27" x14ac:dyDescent="0.25">
      <c r="A4461" s="366">
        <v>4011364</v>
      </c>
      <c r="B4461" s="367" t="s">
        <v>23201</v>
      </c>
      <c r="C4461" s="366" t="s">
        <v>182</v>
      </c>
      <c r="D4461" s="368">
        <v>1.65</v>
      </c>
    </row>
    <row r="4462" spans="1:4" ht="27" x14ac:dyDescent="0.25">
      <c r="A4462" s="366">
        <v>4011363</v>
      </c>
      <c r="B4462" s="367" t="s">
        <v>23202</v>
      </c>
      <c r="C4462" s="366" t="s">
        <v>182</v>
      </c>
      <c r="D4462" s="368">
        <v>1.19</v>
      </c>
    </row>
    <row r="4463" spans="1:4" x14ac:dyDescent="0.25">
      <c r="A4463" s="366">
        <v>4011384</v>
      </c>
      <c r="B4463" s="367" t="s">
        <v>23203</v>
      </c>
      <c r="C4463" s="366" t="s">
        <v>182</v>
      </c>
      <c r="D4463" s="368">
        <v>5.55</v>
      </c>
    </row>
    <row r="4464" spans="1:4" x14ac:dyDescent="0.25">
      <c r="A4464" s="366">
        <v>4011383</v>
      </c>
      <c r="B4464" s="367" t="s">
        <v>23204</v>
      </c>
      <c r="C4464" s="366" t="s">
        <v>182</v>
      </c>
      <c r="D4464" s="368">
        <v>4.24</v>
      </c>
    </row>
    <row r="4465" spans="1:4" ht="27" x14ac:dyDescent="0.25">
      <c r="A4465" s="366">
        <v>4011390</v>
      </c>
      <c r="B4465" s="367" t="s">
        <v>23205</v>
      </c>
      <c r="C4465" s="366" t="s">
        <v>182</v>
      </c>
      <c r="D4465" s="368">
        <v>5.55</v>
      </c>
    </row>
    <row r="4466" spans="1:4" ht="27" x14ac:dyDescent="0.25">
      <c r="A4466" s="366">
        <v>4011389</v>
      </c>
      <c r="B4466" s="367" t="s">
        <v>23206</v>
      </c>
      <c r="C4466" s="366" t="s">
        <v>182</v>
      </c>
      <c r="D4466" s="368">
        <v>4.24</v>
      </c>
    </row>
    <row r="4467" spans="1:4" x14ac:dyDescent="0.25">
      <c r="A4467" s="366">
        <v>4011380</v>
      </c>
      <c r="B4467" s="367" t="s">
        <v>23207</v>
      </c>
      <c r="C4467" s="366" t="s">
        <v>182</v>
      </c>
      <c r="D4467" s="368">
        <v>4.45</v>
      </c>
    </row>
    <row r="4468" spans="1:4" x14ac:dyDescent="0.25">
      <c r="A4468" s="366">
        <v>4011379</v>
      </c>
      <c r="B4468" s="367" t="s">
        <v>23208</v>
      </c>
      <c r="C4468" s="366" t="s">
        <v>182</v>
      </c>
      <c r="D4468" s="368">
        <v>3.14</v>
      </c>
    </row>
    <row r="4469" spans="1:4" ht="27" x14ac:dyDescent="0.25">
      <c r="A4469" s="366">
        <v>4011386</v>
      </c>
      <c r="B4469" s="367" t="s">
        <v>23209</v>
      </c>
      <c r="C4469" s="366" t="s">
        <v>182</v>
      </c>
      <c r="D4469" s="368">
        <v>4.45</v>
      </c>
    </row>
    <row r="4470" spans="1:4" ht="27" x14ac:dyDescent="0.25">
      <c r="A4470" s="366">
        <v>4011385</v>
      </c>
      <c r="B4470" s="367" t="s">
        <v>23210</v>
      </c>
      <c r="C4470" s="366" t="s">
        <v>182</v>
      </c>
      <c r="D4470" s="368">
        <v>3.14</v>
      </c>
    </row>
    <row r="4471" spans="1:4" x14ac:dyDescent="0.25">
      <c r="A4471" s="366">
        <v>4011382</v>
      </c>
      <c r="B4471" s="367" t="s">
        <v>23211</v>
      </c>
      <c r="C4471" s="366" t="s">
        <v>182</v>
      </c>
      <c r="D4471" s="368">
        <v>5.04</v>
      </c>
    </row>
    <row r="4472" spans="1:4" x14ac:dyDescent="0.25">
      <c r="A4472" s="366">
        <v>4011381</v>
      </c>
      <c r="B4472" s="367" t="s">
        <v>23212</v>
      </c>
      <c r="C4472" s="366" t="s">
        <v>182</v>
      </c>
      <c r="D4472" s="368">
        <v>3.74</v>
      </c>
    </row>
    <row r="4473" spans="1:4" ht="27" x14ac:dyDescent="0.25">
      <c r="A4473" s="366">
        <v>4011388</v>
      </c>
      <c r="B4473" s="367" t="s">
        <v>23213</v>
      </c>
      <c r="C4473" s="366" t="s">
        <v>182</v>
      </c>
      <c r="D4473" s="368">
        <v>5.04</v>
      </c>
    </row>
    <row r="4474" spans="1:4" ht="27" x14ac:dyDescent="0.25">
      <c r="A4474" s="366">
        <v>4011387</v>
      </c>
      <c r="B4474" s="367" t="s">
        <v>23214</v>
      </c>
      <c r="C4474" s="366" t="s">
        <v>182</v>
      </c>
      <c r="D4474" s="368">
        <v>3.74</v>
      </c>
    </row>
    <row r="4475" spans="1:4" x14ac:dyDescent="0.25">
      <c r="A4475" s="366">
        <v>4011212</v>
      </c>
      <c r="B4475" s="367" t="s">
        <v>23215</v>
      </c>
      <c r="C4475" s="366" t="s">
        <v>182</v>
      </c>
      <c r="D4475" s="368">
        <v>0.06</v>
      </c>
    </row>
    <row r="4476" spans="1:4" ht="27" x14ac:dyDescent="0.25">
      <c r="A4476" s="366">
        <v>4208197</v>
      </c>
      <c r="B4476" s="367" t="s">
        <v>23216</v>
      </c>
      <c r="C4476" s="366" t="s">
        <v>245</v>
      </c>
      <c r="D4476" s="368">
        <v>12315.24</v>
      </c>
    </row>
    <row r="4477" spans="1:4" ht="27" x14ac:dyDescent="0.25">
      <c r="A4477" s="366">
        <v>4208158</v>
      </c>
      <c r="B4477" s="367" t="s">
        <v>23217</v>
      </c>
      <c r="C4477" s="366" t="s">
        <v>245</v>
      </c>
      <c r="D4477" s="368">
        <v>17135.32</v>
      </c>
    </row>
    <row r="4478" spans="1:4" ht="27" x14ac:dyDescent="0.25">
      <c r="A4478" s="366">
        <v>4208198</v>
      </c>
      <c r="B4478" s="367" t="s">
        <v>23218</v>
      </c>
      <c r="C4478" s="366" t="s">
        <v>245</v>
      </c>
      <c r="D4478" s="368">
        <v>18457.27</v>
      </c>
    </row>
    <row r="4479" spans="1:4" ht="27" x14ac:dyDescent="0.25">
      <c r="A4479" s="366">
        <v>4208159</v>
      </c>
      <c r="B4479" s="367" t="s">
        <v>23219</v>
      </c>
      <c r="C4479" s="366" t="s">
        <v>245</v>
      </c>
      <c r="D4479" s="368">
        <v>27709.040000000001</v>
      </c>
    </row>
    <row r="4480" spans="1:4" ht="27" x14ac:dyDescent="0.25">
      <c r="A4480" s="366">
        <v>4208160</v>
      </c>
      <c r="B4480" s="367" t="s">
        <v>23220</v>
      </c>
      <c r="C4480" s="366" t="s">
        <v>245</v>
      </c>
      <c r="D4480" s="368">
        <v>33018.800000000003</v>
      </c>
    </row>
    <row r="4481" spans="1:4" ht="27" x14ac:dyDescent="0.25">
      <c r="A4481" s="366">
        <v>4208199</v>
      </c>
      <c r="B4481" s="367" t="s">
        <v>23221</v>
      </c>
      <c r="C4481" s="366" t="s">
        <v>245</v>
      </c>
      <c r="D4481" s="368">
        <v>38358.26</v>
      </c>
    </row>
    <row r="4482" spans="1:4" ht="27" x14ac:dyDescent="0.25">
      <c r="A4482" s="366">
        <v>4208161</v>
      </c>
      <c r="B4482" s="367" t="s">
        <v>23222</v>
      </c>
      <c r="C4482" s="366" t="s">
        <v>245</v>
      </c>
      <c r="D4482" s="368">
        <v>48929.279999999999</v>
      </c>
    </row>
    <row r="4483" spans="1:4" ht="27" x14ac:dyDescent="0.25">
      <c r="A4483" s="366">
        <v>4208162</v>
      </c>
      <c r="B4483" s="367" t="s">
        <v>23223</v>
      </c>
      <c r="C4483" s="366" t="s">
        <v>245</v>
      </c>
      <c r="D4483" s="368">
        <v>54737.98</v>
      </c>
    </row>
    <row r="4484" spans="1:4" ht="27" x14ac:dyDescent="0.25">
      <c r="A4484" s="366">
        <v>4208163</v>
      </c>
      <c r="B4484" s="367" t="s">
        <v>23224</v>
      </c>
      <c r="C4484" s="366" t="s">
        <v>245</v>
      </c>
      <c r="D4484" s="368">
        <v>71214.62</v>
      </c>
    </row>
    <row r="4485" spans="1:4" ht="27" x14ac:dyDescent="0.25">
      <c r="A4485" s="366">
        <v>4208200</v>
      </c>
      <c r="B4485" s="367" t="s">
        <v>23225</v>
      </c>
      <c r="C4485" s="366" t="s">
        <v>245</v>
      </c>
      <c r="D4485" s="368">
        <v>75462.39</v>
      </c>
    </row>
    <row r="4486" spans="1:4" ht="27" x14ac:dyDescent="0.25">
      <c r="A4486" s="366">
        <v>4208164</v>
      </c>
      <c r="B4486" s="367" t="s">
        <v>23226</v>
      </c>
      <c r="C4486" s="366" t="s">
        <v>245</v>
      </c>
      <c r="D4486" s="368">
        <v>95829.25</v>
      </c>
    </row>
    <row r="4487" spans="1:4" ht="27" x14ac:dyDescent="0.25">
      <c r="A4487" s="366">
        <v>4208201</v>
      </c>
      <c r="B4487" s="367" t="s">
        <v>23227</v>
      </c>
      <c r="C4487" s="366" t="s">
        <v>245</v>
      </c>
      <c r="D4487" s="368">
        <v>13210.74</v>
      </c>
    </row>
    <row r="4488" spans="1:4" ht="27" x14ac:dyDescent="0.25">
      <c r="A4488" s="366">
        <v>4208151</v>
      </c>
      <c r="B4488" s="367" t="s">
        <v>23228</v>
      </c>
      <c r="C4488" s="366" t="s">
        <v>245</v>
      </c>
      <c r="D4488" s="368">
        <v>20457.150000000001</v>
      </c>
    </row>
    <row r="4489" spans="1:4" ht="27" x14ac:dyDescent="0.25">
      <c r="A4489" s="366">
        <v>4208202</v>
      </c>
      <c r="B4489" s="367" t="s">
        <v>23229</v>
      </c>
      <c r="C4489" s="366" t="s">
        <v>245</v>
      </c>
      <c r="D4489" s="368">
        <v>23630.17</v>
      </c>
    </row>
    <row r="4490" spans="1:4" ht="27" x14ac:dyDescent="0.25">
      <c r="A4490" s="366">
        <v>4208152</v>
      </c>
      <c r="B4490" s="367" t="s">
        <v>23230</v>
      </c>
      <c r="C4490" s="366" t="s">
        <v>245</v>
      </c>
      <c r="D4490" s="368">
        <v>32941.42</v>
      </c>
    </row>
    <row r="4491" spans="1:4" ht="27" x14ac:dyDescent="0.25">
      <c r="A4491" s="366">
        <v>4208153</v>
      </c>
      <c r="B4491" s="367" t="s">
        <v>23231</v>
      </c>
      <c r="C4491" s="366" t="s">
        <v>245</v>
      </c>
      <c r="D4491" s="368">
        <v>39256.28</v>
      </c>
    </row>
    <row r="4492" spans="1:4" ht="27" x14ac:dyDescent="0.25">
      <c r="A4492" s="366">
        <v>4208203</v>
      </c>
      <c r="B4492" s="367" t="s">
        <v>23232</v>
      </c>
      <c r="C4492" s="366" t="s">
        <v>245</v>
      </c>
      <c r="D4492" s="368">
        <v>45718.02</v>
      </c>
    </row>
    <row r="4493" spans="1:4" ht="27" x14ac:dyDescent="0.25">
      <c r="A4493" s="366">
        <v>4208154</v>
      </c>
      <c r="B4493" s="367" t="s">
        <v>23233</v>
      </c>
      <c r="C4493" s="366" t="s">
        <v>245</v>
      </c>
      <c r="D4493" s="368">
        <v>58245.11</v>
      </c>
    </row>
    <row r="4494" spans="1:4" ht="27" x14ac:dyDescent="0.25">
      <c r="A4494" s="366">
        <v>4208155</v>
      </c>
      <c r="B4494" s="367" t="s">
        <v>23234</v>
      </c>
      <c r="C4494" s="366" t="s">
        <v>245</v>
      </c>
      <c r="D4494" s="368">
        <v>67326.97</v>
      </c>
    </row>
    <row r="4495" spans="1:4" ht="27" x14ac:dyDescent="0.25">
      <c r="A4495" s="366">
        <v>4208156</v>
      </c>
      <c r="B4495" s="367" t="s">
        <v>23235</v>
      </c>
      <c r="C4495" s="366" t="s">
        <v>245</v>
      </c>
      <c r="D4495" s="368">
        <v>83524.23</v>
      </c>
    </row>
    <row r="4496" spans="1:4" ht="27" x14ac:dyDescent="0.25">
      <c r="A4496" s="366">
        <v>4208204</v>
      </c>
      <c r="B4496" s="367" t="s">
        <v>23236</v>
      </c>
      <c r="C4496" s="366" t="s">
        <v>245</v>
      </c>
      <c r="D4496" s="368">
        <v>91352.7</v>
      </c>
    </row>
    <row r="4497" spans="1:4" ht="27" x14ac:dyDescent="0.25">
      <c r="A4497" s="366">
        <v>4208157</v>
      </c>
      <c r="B4497" s="367" t="s">
        <v>23237</v>
      </c>
      <c r="C4497" s="366" t="s">
        <v>245</v>
      </c>
      <c r="D4497" s="368">
        <v>117927.74</v>
      </c>
    </row>
    <row r="4498" spans="1:4" ht="27" x14ac:dyDescent="0.25">
      <c r="A4498" s="366">
        <v>4208127</v>
      </c>
      <c r="B4498" s="367" t="s">
        <v>23238</v>
      </c>
      <c r="C4498" s="366" t="s">
        <v>234</v>
      </c>
      <c r="D4498" s="368">
        <v>27.12</v>
      </c>
    </row>
    <row r="4499" spans="1:4" ht="40.5" x14ac:dyDescent="0.25">
      <c r="A4499" s="366">
        <v>4208196</v>
      </c>
      <c r="B4499" s="367" t="s">
        <v>23239</v>
      </c>
      <c r="C4499" s="366" t="s">
        <v>245</v>
      </c>
      <c r="D4499" s="368">
        <v>2318.06</v>
      </c>
    </row>
    <row r="4500" spans="1:4" ht="27" x14ac:dyDescent="0.25">
      <c r="A4500" s="366">
        <v>4208209</v>
      </c>
      <c r="B4500" s="367" t="s">
        <v>23240</v>
      </c>
      <c r="C4500" s="366" t="s">
        <v>245</v>
      </c>
      <c r="D4500" s="368">
        <v>10695.93</v>
      </c>
    </row>
    <row r="4501" spans="1:4" ht="27" x14ac:dyDescent="0.25">
      <c r="A4501" s="366">
        <v>4208206</v>
      </c>
      <c r="B4501" s="367" t="s">
        <v>23241</v>
      </c>
      <c r="C4501" s="366" t="s">
        <v>577</v>
      </c>
      <c r="D4501" s="368">
        <v>103.94</v>
      </c>
    </row>
    <row r="4502" spans="1:4" ht="27" x14ac:dyDescent="0.25">
      <c r="A4502" s="366">
        <v>4208210</v>
      </c>
      <c r="B4502" s="367" t="s">
        <v>23242</v>
      </c>
      <c r="C4502" s="366" t="s">
        <v>245</v>
      </c>
      <c r="D4502" s="368">
        <v>24191.21</v>
      </c>
    </row>
    <row r="4503" spans="1:4" ht="27" x14ac:dyDescent="0.25">
      <c r="A4503" s="366">
        <v>4208195</v>
      </c>
      <c r="B4503" s="367" t="s">
        <v>23243</v>
      </c>
      <c r="C4503" s="366" t="s">
        <v>245</v>
      </c>
      <c r="D4503" s="368">
        <v>12631.6</v>
      </c>
    </row>
    <row r="4504" spans="1:4" ht="27" x14ac:dyDescent="0.25">
      <c r="A4504" s="366">
        <v>4208208</v>
      </c>
      <c r="B4504" s="367" t="s">
        <v>23244</v>
      </c>
      <c r="C4504" s="366" t="s">
        <v>577</v>
      </c>
      <c r="D4504" s="368">
        <v>548.69000000000005</v>
      </c>
    </row>
    <row r="4505" spans="1:4" ht="27" x14ac:dyDescent="0.25">
      <c r="A4505" s="366">
        <v>4208135</v>
      </c>
      <c r="B4505" s="367" t="s">
        <v>23245</v>
      </c>
      <c r="C4505" s="366" t="s">
        <v>199</v>
      </c>
      <c r="D4505" s="368">
        <v>9013.82</v>
      </c>
    </row>
    <row r="4506" spans="1:4" ht="27" x14ac:dyDescent="0.25">
      <c r="A4506" s="366">
        <v>4208136</v>
      </c>
      <c r="B4506" s="367" t="s">
        <v>23246</v>
      </c>
      <c r="C4506" s="366" t="s">
        <v>199</v>
      </c>
      <c r="D4506" s="368">
        <v>10675.99</v>
      </c>
    </row>
    <row r="4507" spans="1:4" ht="27" x14ac:dyDescent="0.25">
      <c r="A4507" s="366">
        <v>4208137</v>
      </c>
      <c r="B4507" s="367" t="s">
        <v>23247</v>
      </c>
      <c r="C4507" s="366" t="s">
        <v>199</v>
      </c>
      <c r="D4507" s="368">
        <v>12469.04</v>
      </c>
    </row>
    <row r="4508" spans="1:4" ht="27" x14ac:dyDescent="0.25">
      <c r="A4508" s="366">
        <v>4208138</v>
      </c>
      <c r="B4508" s="367" t="s">
        <v>23248</v>
      </c>
      <c r="C4508" s="366" t="s">
        <v>199</v>
      </c>
      <c r="D4508" s="368">
        <v>15609.9</v>
      </c>
    </row>
    <row r="4509" spans="1:4" ht="27" x14ac:dyDescent="0.25">
      <c r="A4509" s="366">
        <v>4208139</v>
      </c>
      <c r="B4509" s="367" t="s">
        <v>23249</v>
      </c>
      <c r="C4509" s="366" t="s">
        <v>199</v>
      </c>
      <c r="D4509" s="368">
        <v>18002.07</v>
      </c>
    </row>
    <row r="4510" spans="1:4" ht="27" x14ac:dyDescent="0.25">
      <c r="A4510" s="366">
        <v>4208140</v>
      </c>
      <c r="B4510" s="367" t="s">
        <v>23250</v>
      </c>
      <c r="C4510" s="366" t="s">
        <v>199</v>
      </c>
      <c r="D4510" s="368">
        <v>23531.03</v>
      </c>
    </row>
    <row r="4511" spans="1:4" ht="27" x14ac:dyDescent="0.25">
      <c r="A4511" s="366">
        <v>4208141</v>
      </c>
      <c r="B4511" s="367" t="s">
        <v>23251</v>
      </c>
      <c r="C4511" s="366" t="s">
        <v>199</v>
      </c>
      <c r="D4511" s="368">
        <v>26525.53</v>
      </c>
    </row>
    <row r="4512" spans="1:4" ht="27" x14ac:dyDescent="0.25">
      <c r="A4512" s="366">
        <v>4208212</v>
      </c>
      <c r="B4512" s="367" t="s">
        <v>23252</v>
      </c>
      <c r="C4512" s="366" t="s">
        <v>199</v>
      </c>
      <c r="D4512" s="368">
        <v>30408.75</v>
      </c>
    </row>
    <row r="4513" spans="1:4" ht="27" x14ac:dyDescent="0.25">
      <c r="A4513" s="366">
        <v>4208213</v>
      </c>
      <c r="B4513" s="367" t="s">
        <v>23253</v>
      </c>
      <c r="C4513" s="366" t="s">
        <v>199</v>
      </c>
      <c r="D4513" s="368">
        <v>38567.879999999997</v>
      </c>
    </row>
    <row r="4514" spans="1:4" ht="27" x14ac:dyDescent="0.25">
      <c r="A4514" s="366">
        <v>4208214</v>
      </c>
      <c r="B4514" s="367" t="s">
        <v>23254</v>
      </c>
      <c r="C4514" s="366" t="s">
        <v>199</v>
      </c>
      <c r="D4514" s="368">
        <v>44902.25</v>
      </c>
    </row>
    <row r="4515" spans="1:4" ht="27" x14ac:dyDescent="0.25">
      <c r="A4515" s="366">
        <v>4208215</v>
      </c>
      <c r="B4515" s="367" t="s">
        <v>23255</v>
      </c>
      <c r="C4515" s="366" t="s">
        <v>199</v>
      </c>
      <c r="D4515" s="368">
        <v>59509.3</v>
      </c>
    </row>
    <row r="4516" spans="1:4" ht="27" x14ac:dyDescent="0.25">
      <c r="A4516" s="366">
        <v>4208216</v>
      </c>
      <c r="B4516" s="367" t="s">
        <v>23256</v>
      </c>
      <c r="C4516" s="366" t="s">
        <v>199</v>
      </c>
      <c r="D4516" s="368">
        <v>8410.51</v>
      </c>
    </row>
    <row r="4517" spans="1:4" ht="27" x14ac:dyDescent="0.25">
      <c r="A4517" s="366">
        <v>4208217</v>
      </c>
      <c r="B4517" s="367" t="s">
        <v>23257</v>
      </c>
      <c r="C4517" s="366" t="s">
        <v>199</v>
      </c>
      <c r="D4517" s="368">
        <v>9910.9500000000007</v>
      </c>
    </row>
    <row r="4518" spans="1:4" ht="27" x14ac:dyDescent="0.25">
      <c r="A4518" s="366">
        <v>4208218</v>
      </c>
      <c r="B4518" s="367" t="s">
        <v>23258</v>
      </c>
      <c r="C4518" s="366" t="s">
        <v>199</v>
      </c>
      <c r="D4518" s="368">
        <v>12154.58</v>
      </c>
    </row>
    <row r="4519" spans="1:4" ht="27" x14ac:dyDescent="0.25">
      <c r="A4519" s="366">
        <v>4208219</v>
      </c>
      <c r="B4519" s="367" t="s">
        <v>23259</v>
      </c>
      <c r="C4519" s="366" t="s">
        <v>199</v>
      </c>
      <c r="D4519" s="368">
        <v>14997.98</v>
      </c>
    </row>
    <row r="4520" spans="1:4" ht="27" x14ac:dyDescent="0.25">
      <c r="A4520" s="366">
        <v>4208220</v>
      </c>
      <c r="B4520" s="367" t="s">
        <v>23260</v>
      </c>
      <c r="C4520" s="366" t="s">
        <v>199</v>
      </c>
      <c r="D4520" s="368">
        <v>17543.75</v>
      </c>
    </row>
    <row r="4521" spans="1:4" ht="27" x14ac:dyDescent="0.25">
      <c r="A4521" s="366">
        <v>4208221</v>
      </c>
      <c r="B4521" s="367" t="s">
        <v>23261</v>
      </c>
      <c r="C4521" s="366" t="s">
        <v>199</v>
      </c>
      <c r="D4521" s="368">
        <v>23078.84</v>
      </c>
    </row>
    <row r="4522" spans="1:4" ht="27" x14ac:dyDescent="0.25">
      <c r="A4522" s="366">
        <v>4208222</v>
      </c>
      <c r="B4522" s="367" t="s">
        <v>23262</v>
      </c>
      <c r="C4522" s="366" t="s">
        <v>199</v>
      </c>
      <c r="D4522" s="368">
        <v>25775.32</v>
      </c>
    </row>
    <row r="4523" spans="1:4" ht="27" x14ac:dyDescent="0.25">
      <c r="A4523" s="366">
        <v>4208223</v>
      </c>
      <c r="B4523" s="367" t="s">
        <v>23263</v>
      </c>
      <c r="C4523" s="366" t="s">
        <v>199</v>
      </c>
      <c r="D4523" s="368">
        <v>29808.61</v>
      </c>
    </row>
    <row r="4524" spans="1:4" ht="27" x14ac:dyDescent="0.25">
      <c r="A4524" s="366">
        <v>4208224</v>
      </c>
      <c r="B4524" s="367" t="s">
        <v>23264</v>
      </c>
      <c r="C4524" s="366" t="s">
        <v>199</v>
      </c>
      <c r="D4524" s="368">
        <v>37891.39</v>
      </c>
    </row>
    <row r="4525" spans="1:4" ht="27" x14ac:dyDescent="0.25">
      <c r="A4525" s="366">
        <v>4208225</v>
      </c>
      <c r="B4525" s="367" t="s">
        <v>23265</v>
      </c>
      <c r="C4525" s="366" t="s">
        <v>199</v>
      </c>
      <c r="D4525" s="368">
        <v>44314.5</v>
      </c>
    </row>
    <row r="4526" spans="1:4" ht="27" x14ac:dyDescent="0.25">
      <c r="A4526" s="366">
        <v>4208226</v>
      </c>
      <c r="B4526" s="367" t="s">
        <v>23266</v>
      </c>
      <c r="C4526" s="366" t="s">
        <v>199</v>
      </c>
      <c r="D4526" s="368">
        <v>58679.88</v>
      </c>
    </row>
    <row r="4527" spans="1:4" ht="27" x14ac:dyDescent="0.25">
      <c r="A4527" s="366">
        <v>4208227</v>
      </c>
      <c r="B4527" s="367" t="s">
        <v>23267</v>
      </c>
      <c r="C4527" s="366" t="s">
        <v>199</v>
      </c>
      <c r="D4527" s="368">
        <v>8403.7199999999993</v>
      </c>
    </row>
    <row r="4528" spans="1:4" ht="27" x14ac:dyDescent="0.25">
      <c r="A4528" s="366">
        <v>4208228</v>
      </c>
      <c r="B4528" s="367" t="s">
        <v>23268</v>
      </c>
      <c r="C4528" s="366" t="s">
        <v>199</v>
      </c>
      <c r="D4528" s="368">
        <v>9911.0400000000009</v>
      </c>
    </row>
    <row r="4529" spans="1:4" ht="27" x14ac:dyDescent="0.25">
      <c r="A4529" s="366">
        <v>4208229</v>
      </c>
      <c r="B4529" s="367" t="s">
        <v>23269</v>
      </c>
      <c r="C4529" s="366" t="s">
        <v>199</v>
      </c>
      <c r="D4529" s="368">
        <v>12154.61</v>
      </c>
    </row>
    <row r="4530" spans="1:4" ht="27" x14ac:dyDescent="0.25">
      <c r="A4530" s="366">
        <v>4208230</v>
      </c>
      <c r="B4530" s="367" t="s">
        <v>23270</v>
      </c>
      <c r="C4530" s="366" t="s">
        <v>199</v>
      </c>
      <c r="D4530" s="368">
        <v>14998.16</v>
      </c>
    </row>
    <row r="4531" spans="1:4" ht="27" x14ac:dyDescent="0.25">
      <c r="A4531" s="366">
        <v>4208231</v>
      </c>
      <c r="B4531" s="367" t="s">
        <v>23271</v>
      </c>
      <c r="C4531" s="366" t="s">
        <v>199</v>
      </c>
      <c r="D4531" s="368">
        <v>17543.810000000001</v>
      </c>
    </row>
    <row r="4532" spans="1:4" ht="27" x14ac:dyDescent="0.25">
      <c r="A4532" s="366">
        <v>4208232</v>
      </c>
      <c r="B4532" s="367" t="s">
        <v>23272</v>
      </c>
      <c r="C4532" s="366" t="s">
        <v>199</v>
      </c>
      <c r="D4532" s="368">
        <v>23078.97</v>
      </c>
    </row>
    <row r="4533" spans="1:4" ht="27" x14ac:dyDescent="0.25">
      <c r="A4533" s="366">
        <v>4208233</v>
      </c>
      <c r="B4533" s="367" t="s">
        <v>23273</v>
      </c>
      <c r="C4533" s="366" t="s">
        <v>199</v>
      </c>
      <c r="D4533" s="368">
        <v>25775.52</v>
      </c>
    </row>
    <row r="4534" spans="1:4" ht="27" x14ac:dyDescent="0.25">
      <c r="A4534" s="366">
        <v>4208234</v>
      </c>
      <c r="B4534" s="367" t="s">
        <v>23274</v>
      </c>
      <c r="C4534" s="366" t="s">
        <v>199</v>
      </c>
      <c r="D4534" s="368">
        <v>29808.63</v>
      </c>
    </row>
    <row r="4535" spans="1:4" ht="27" x14ac:dyDescent="0.25">
      <c r="A4535" s="366">
        <v>4208235</v>
      </c>
      <c r="B4535" s="367" t="s">
        <v>23275</v>
      </c>
      <c r="C4535" s="366" t="s">
        <v>199</v>
      </c>
      <c r="D4535" s="368">
        <v>37891.620000000003</v>
      </c>
    </row>
    <row r="4536" spans="1:4" ht="27" x14ac:dyDescent="0.25">
      <c r="A4536" s="366">
        <v>4208236</v>
      </c>
      <c r="B4536" s="367" t="s">
        <v>23276</v>
      </c>
      <c r="C4536" s="366" t="s">
        <v>199</v>
      </c>
      <c r="D4536" s="368">
        <v>44315.41</v>
      </c>
    </row>
    <row r="4537" spans="1:4" ht="27" x14ac:dyDescent="0.25">
      <c r="A4537" s="366">
        <v>4208237</v>
      </c>
      <c r="B4537" s="367" t="s">
        <v>23277</v>
      </c>
      <c r="C4537" s="366" t="s">
        <v>199</v>
      </c>
      <c r="D4537" s="368">
        <v>58680.07</v>
      </c>
    </row>
    <row r="4538" spans="1:4" x14ac:dyDescent="0.25">
      <c r="A4538" s="366">
        <v>4208128</v>
      </c>
      <c r="B4538" s="367" t="s">
        <v>23278</v>
      </c>
      <c r="C4538" s="366" t="s">
        <v>199</v>
      </c>
      <c r="D4538" s="368">
        <v>336.01</v>
      </c>
    </row>
    <row r="4539" spans="1:4" x14ac:dyDescent="0.25">
      <c r="A4539" s="366">
        <v>4208129</v>
      </c>
      <c r="B4539" s="367" t="s">
        <v>23279</v>
      </c>
      <c r="C4539" s="366" t="s">
        <v>199</v>
      </c>
      <c r="D4539" s="368">
        <v>533.08000000000004</v>
      </c>
    </row>
    <row r="4540" spans="1:4" x14ac:dyDescent="0.25">
      <c r="A4540" s="366">
        <v>4208130</v>
      </c>
      <c r="B4540" s="367" t="s">
        <v>23280</v>
      </c>
      <c r="C4540" s="366" t="s">
        <v>199</v>
      </c>
      <c r="D4540" s="368">
        <v>696.95</v>
      </c>
    </row>
    <row r="4541" spans="1:4" x14ac:dyDescent="0.25">
      <c r="A4541" s="366">
        <v>4208131</v>
      </c>
      <c r="B4541" s="367" t="s">
        <v>23281</v>
      </c>
      <c r="C4541" s="366" t="s">
        <v>199</v>
      </c>
      <c r="D4541" s="368">
        <v>893.67</v>
      </c>
    </row>
    <row r="4542" spans="1:4" x14ac:dyDescent="0.25">
      <c r="A4542" s="366">
        <v>4208132</v>
      </c>
      <c r="B4542" s="367" t="s">
        <v>23282</v>
      </c>
      <c r="C4542" s="366" t="s">
        <v>199</v>
      </c>
      <c r="D4542" s="368">
        <v>1025.54</v>
      </c>
    </row>
    <row r="4543" spans="1:4" x14ac:dyDescent="0.25">
      <c r="A4543" s="366">
        <v>4208133</v>
      </c>
      <c r="B4543" s="367" t="s">
        <v>23283</v>
      </c>
      <c r="C4543" s="366" t="s">
        <v>199</v>
      </c>
      <c r="D4543" s="368">
        <v>1287.0899999999999</v>
      </c>
    </row>
    <row r="4544" spans="1:4" x14ac:dyDescent="0.25">
      <c r="A4544" s="366">
        <v>4208134</v>
      </c>
      <c r="B4544" s="367" t="s">
        <v>23284</v>
      </c>
      <c r="C4544" s="366" t="s">
        <v>199</v>
      </c>
      <c r="D4544" s="368">
        <v>1436.05</v>
      </c>
    </row>
    <row r="4545" spans="1:4" x14ac:dyDescent="0.25">
      <c r="A4545" s="366">
        <v>4208238</v>
      </c>
      <c r="B4545" s="367" t="s">
        <v>23285</v>
      </c>
      <c r="C4545" s="366" t="s">
        <v>199</v>
      </c>
      <c r="D4545" s="368">
        <v>1665.77</v>
      </c>
    </row>
    <row r="4546" spans="1:4" x14ac:dyDescent="0.25">
      <c r="A4546" s="366">
        <v>4208239</v>
      </c>
      <c r="B4546" s="367" t="s">
        <v>23286</v>
      </c>
      <c r="C4546" s="366" t="s">
        <v>199</v>
      </c>
      <c r="D4546" s="368">
        <v>1929.17</v>
      </c>
    </row>
    <row r="4547" spans="1:4" ht="27" x14ac:dyDescent="0.25">
      <c r="A4547" s="366">
        <v>4413920</v>
      </c>
      <c r="B4547" s="367" t="s">
        <v>23287</v>
      </c>
      <c r="C4547" s="366" t="s">
        <v>182</v>
      </c>
      <c r="D4547" s="368">
        <v>0.67</v>
      </c>
    </row>
    <row r="4548" spans="1:4" ht="27" x14ac:dyDescent="0.25">
      <c r="A4548" s="366">
        <v>4413024</v>
      </c>
      <c r="B4548" s="367" t="s">
        <v>23288</v>
      </c>
      <c r="C4548" s="366" t="s">
        <v>182</v>
      </c>
      <c r="D4548" s="368">
        <v>0.44</v>
      </c>
    </row>
    <row r="4549" spans="1:4" ht="27" x14ac:dyDescent="0.25">
      <c r="A4549" s="366">
        <v>4413022</v>
      </c>
      <c r="B4549" s="367" t="s">
        <v>23289</v>
      </c>
      <c r="C4549" s="366" t="s">
        <v>182</v>
      </c>
      <c r="D4549" s="368">
        <v>0.72</v>
      </c>
    </row>
    <row r="4550" spans="1:4" ht="27" x14ac:dyDescent="0.25">
      <c r="A4550" s="366">
        <v>4413020</v>
      </c>
      <c r="B4550" s="367" t="s">
        <v>23290</v>
      </c>
      <c r="C4550" s="366" t="s">
        <v>199</v>
      </c>
      <c r="D4550" s="368">
        <v>29.73</v>
      </c>
    </row>
    <row r="4551" spans="1:4" ht="40.5" x14ac:dyDescent="0.25">
      <c r="A4551" s="366">
        <v>4413013</v>
      </c>
      <c r="B4551" s="367" t="s">
        <v>23291</v>
      </c>
      <c r="C4551" s="366" t="s">
        <v>199</v>
      </c>
      <c r="D4551" s="368">
        <v>86.65</v>
      </c>
    </row>
    <row r="4552" spans="1:4" ht="27" x14ac:dyDescent="0.25">
      <c r="A4552" s="366">
        <v>4413019</v>
      </c>
      <c r="B4552" s="367" t="s">
        <v>23292</v>
      </c>
      <c r="C4552" s="366" t="s">
        <v>199</v>
      </c>
      <c r="D4552" s="368">
        <v>28.85</v>
      </c>
    </row>
    <row r="4553" spans="1:4" x14ac:dyDescent="0.25">
      <c r="A4553" s="366">
        <v>4413026</v>
      </c>
      <c r="B4553" s="367" t="s">
        <v>23293</v>
      </c>
      <c r="C4553" s="366" t="s">
        <v>182</v>
      </c>
      <c r="D4553" s="368">
        <v>223.94</v>
      </c>
    </row>
    <row r="4554" spans="1:4" x14ac:dyDescent="0.25">
      <c r="A4554" s="366">
        <v>4413996</v>
      </c>
      <c r="B4554" s="367" t="s">
        <v>23294</v>
      </c>
      <c r="C4554" s="366" t="s">
        <v>182</v>
      </c>
      <c r="D4554" s="368">
        <v>8.65</v>
      </c>
    </row>
    <row r="4555" spans="1:4" x14ac:dyDescent="0.25">
      <c r="A4555" s="366">
        <v>4413942</v>
      </c>
      <c r="B4555" s="367" t="s">
        <v>23295</v>
      </c>
      <c r="C4555" s="366" t="s">
        <v>221</v>
      </c>
      <c r="D4555" s="368">
        <v>1.62</v>
      </c>
    </row>
    <row r="4556" spans="1:4" ht="27" x14ac:dyDescent="0.25">
      <c r="A4556" s="366">
        <v>4413018</v>
      </c>
      <c r="B4556" s="367" t="s">
        <v>23296</v>
      </c>
      <c r="C4556" s="366" t="s">
        <v>234</v>
      </c>
      <c r="D4556" s="368">
        <v>17.18</v>
      </c>
    </row>
    <row r="4557" spans="1:4" x14ac:dyDescent="0.25">
      <c r="A4557" s="366">
        <v>4413905</v>
      </c>
      <c r="B4557" s="367" t="s">
        <v>23297</v>
      </c>
      <c r="C4557" s="366" t="s">
        <v>182</v>
      </c>
      <c r="D4557" s="368">
        <v>6.17</v>
      </c>
    </row>
    <row r="4558" spans="1:4" ht="27" x14ac:dyDescent="0.25">
      <c r="A4558" s="366">
        <v>4413987</v>
      </c>
      <c r="B4558" s="367" t="s">
        <v>23298</v>
      </c>
      <c r="C4558" s="366" t="s">
        <v>182</v>
      </c>
      <c r="D4558" s="368">
        <v>0.38</v>
      </c>
    </row>
    <row r="4559" spans="1:4" x14ac:dyDescent="0.25">
      <c r="A4559" s="366">
        <v>4413995</v>
      </c>
      <c r="B4559" s="367" t="s">
        <v>23299</v>
      </c>
      <c r="C4559" s="366" t="s">
        <v>182</v>
      </c>
      <c r="D4559" s="368">
        <v>2.39</v>
      </c>
    </row>
    <row r="4560" spans="1:4" ht="40.5" x14ac:dyDescent="0.25">
      <c r="A4560" s="366">
        <v>4413994</v>
      </c>
      <c r="B4560" s="367" t="s">
        <v>23300</v>
      </c>
      <c r="C4560" s="366" t="s">
        <v>199</v>
      </c>
      <c r="D4560" s="368">
        <v>631.65</v>
      </c>
    </row>
    <row r="4561" spans="1:4" x14ac:dyDescent="0.25">
      <c r="A4561" s="366">
        <v>4413200</v>
      </c>
      <c r="B4561" s="367" t="s">
        <v>23301</v>
      </c>
      <c r="C4561" s="366" t="s">
        <v>182</v>
      </c>
      <c r="D4561" s="368">
        <v>12.32</v>
      </c>
    </row>
    <row r="4562" spans="1:4" ht="27" x14ac:dyDescent="0.25">
      <c r="A4562" s="366">
        <v>4413990</v>
      </c>
      <c r="B4562" s="367" t="s">
        <v>23302</v>
      </c>
      <c r="C4562" s="366" t="s">
        <v>245</v>
      </c>
      <c r="D4562" s="368">
        <v>28.85</v>
      </c>
    </row>
    <row r="4563" spans="1:4" ht="27" x14ac:dyDescent="0.25">
      <c r="A4563" s="366">
        <v>4413989</v>
      </c>
      <c r="B4563" s="367" t="s">
        <v>23303</v>
      </c>
      <c r="C4563" s="366" t="s">
        <v>245</v>
      </c>
      <c r="D4563" s="368">
        <v>29.73</v>
      </c>
    </row>
    <row r="4564" spans="1:4" ht="27" x14ac:dyDescent="0.25">
      <c r="A4564" s="366">
        <v>4413951</v>
      </c>
      <c r="B4564" s="367" t="s">
        <v>23304</v>
      </c>
      <c r="C4564" s="366" t="s">
        <v>245</v>
      </c>
      <c r="D4564" s="368">
        <v>69.23</v>
      </c>
    </row>
    <row r="4565" spans="1:4" ht="27" x14ac:dyDescent="0.25">
      <c r="A4565" s="366">
        <v>4413950</v>
      </c>
      <c r="B4565" s="367" t="s">
        <v>23305</v>
      </c>
      <c r="C4565" s="366" t="s">
        <v>245</v>
      </c>
      <c r="D4565" s="368">
        <v>119.26</v>
      </c>
    </row>
    <row r="4566" spans="1:4" ht="27" x14ac:dyDescent="0.25">
      <c r="A4566" s="366">
        <v>4413949</v>
      </c>
      <c r="B4566" s="367" t="s">
        <v>23306</v>
      </c>
      <c r="C4566" s="366" t="s">
        <v>245</v>
      </c>
      <c r="D4566" s="368">
        <v>177.16</v>
      </c>
    </row>
    <row r="4567" spans="1:4" ht="27" x14ac:dyDescent="0.25">
      <c r="A4567" s="366">
        <v>4413948</v>
      </c>
      <c r="B4567" s="367" t="s">
        <v>23307</v>
      </c>
      <c r="C4567" s="366" t="s">
        <v>245</v>
      </c>
      <c r="D4567" s="368">
        <v>55.91</v>
      </c>
    </row>
    <row r="4568" spans="1:4" ht="27" x14ac:dyDescent="0.25">
      <c r="A4568" s="366">
        <v>4413947</v>
      </c>
      <c r="B4568" s="367" t="s">
        <v>23308</v>
      </c>
      <c r="C4568" s="366" t="s">
        <v>245</v>
      </c>
      <c r="D4568" s="368">
        <v>90.01</v>
      </c>
    </row>
    <row r="4569" spans="1:4" ht="27" x14ac:dyDescent="0.25">
      <c r="A4569" s="366">
        <v>4413946</v>
      </c>
      <c r="B4569" s="367" t="s">
        <v>23309</v>
      </c>
      <c r="C4569" s="366" t="s">
        <v>245</v>
      </c>
      <c r="D4569" s="368">
        <v>117.52</v>
      </c>
    </row>
    <row r="4570" spans="1:4" x14ac:dyDescent="0.25">
      <c r="A4570" s="366">
        <v>4413952</v>
      </c>
      <c r="B4570" s="367" t="s">
        <v>23310</v>
      </c>
      <c r="C4570" s="366" t="s">
        <v>182</v>
      </c>
      <c r="D4570" s="368">
        <v>67.819999999999993</v>
      </c>
    </row>
    <row r="4571" spans="1:4" ht="27" x14ac:dyDescent="0.25">
      <c r="A4571" s="366">
        <v>4413012</v>
      </c>
      <c r="B4571" s="367" t="s">
        <v>23311</v>
      </c>
      <c r="C4571" s="366" t="s">
        <v>221</v>
      </c>
      <c r="D4571" s="368">
        <v>361.86</v>
      </c>
    </row>
    <row r="4572" spans="1:4" ht="27" x14ac:dyDescent="0.25">
      <c r="A4572" s="366">
        <v>4413014</v>
      </c>
      <c r="B4572" s="367" t="s">
        <v>23312</v>
      </c>
      <c r="C4572" s="366" t="s">
        <v>182</v>
      </c>
      <c r="D4572" s="368">
        <v>16.38</v>
      </c>
    </row>
    <row r="4573" spans="1:4" ht="40.5" x14ac:dyDescent="0.25">
      <c r="A4573" s="366">
        <v>4413016</v>
      </c>
      <c r="B4573" s="367" t="s">
        <v>23313</v>
      </c>
      <c r="C4573" s="366" t="s">
        <v>182</v>
      </c>
      <c r="D4573" s="368">
        <v>9.9</v>
      </c>
    </row>
    <row r="4574" spans="1:4" x14ac:dyDescent="0.25">
      <c r="A4574" s="366">
        <v>4413984</v>
      </c>
      <c r="B4574" s="367" t="s">
        <v>23314</v>
      </c>
      <c r="C4574" s="366" t="s">
        <v>221</v>
      </c>
      <c r="D4574" s="368">
        <v>3.78</v>
      </c>
    </row>
    <row r="4575" spans="1:4" x14ac:dyDescent="0.25">
      <c r="A4575" s="366">
        <v>4413986</v>
      </c>
      <c r="B4575" s="367" t="s">
        <v>23315</v>
      </c>
      <c r="C4575" s="366" t="s">
        <v>182</v>
      </c>
      <c r="D4575" s="368">
        <v>0.06</v>
      </c>
    </row>
    <row r="4576" spans="1:4" x14ac:dyDescent="0.25">
      <c r="A4576" s="366">
        <v>4413985</v>
      </c>
      <c r="B4576" s="367" t="s">
        <v>23316</v>
      </c>
      <c r="C4576" s="366" t="s">
        <v>182</v>
      </c>
      <c r="D4576" s="368">
        <v>18.84</v>
      </c>
    </row>
    <row r="4577" spans="1:4" x14ac:dyDescent="0.25">
      <c r="A4577" s="366">
        <v>4413017</v>
      </c>
      <c r="B4577" s="367" t="s">
        <v>23317</v>
      </c>
      <c r="C4577" s="366" t="s">
        <v>199</v>
      </c>
      <c r="D4577" s="368">
        <v>45.54</v>
      </c>
    </row>
    <row r="4578" spans="1:4" x14ac:dyDescent="0.25">
      <c r="A4578" s="366">
        <v>4415673</v>
      </c>
      <c r="B4578" s="367" t="s">
        <v>23318</v>
      </c>
      <c r="C4578" s="366" t="s">
        <v>182</v>
      </c>
      <c r="D4578" s="368">
        <v>6.92</v>
      </c>
    </row>
    <row r="4579" spans="1:4" x14ac:dyDescent="0.25">
      <c r="A4579" s="366">
        <v>4415684</v>
      </c>
      <c r="B4579" s="367" t="s">
        <v>23319</v>
      </c>
      <c r="C4579" s="366" t="s">
        <v>182</v>
      </c>
      <c r="D4579" s="368">
        <v>3.97</v>
      </c>
    </row>
    <row r="4580" spans="1:4" ht="27" x14ac:dyDescent="0.25">
      <c r="A4580" s="366">
        <v>4413993</v>
      </c>
      <c r="B4580" s="367" t="s">
        <v>23320</v>
      </c>
      <c r="C4580" s="366" t="s">
        <v>182</v>
      </c>
      <c r="D4580" s="368">
        <v>0.64</v>
      </c>
    </row>
    <row r="4581" spans="1:4" ht="27" x14ac:dyDescent="0.25">
      <c r="A4581" s="366">
        <v>4507754</v>
      </c>
      <c r="B4581" s="367" t="s">
        <v>23321</v>
      </c>
      <c r="C4581" s="366" t="s">
        <v>245</v>
      </c>
      <c r="D4581" s="368">
        <v>907.77</v>
      </c>
    </row>
    <row r="4582" spans="1:4" ht="27" x14ac:dyDescent="0.25">
      <c r="A4582" s="366">
        <v>4507738</v>
      </c>
      <c r="B4582" s="367" t="s">
        <v>23322</v>
      </c>
      <c r="C4582" s="366" t="s">
        <v>245</v>
      </c>
      <c r="D4582" s="368">
        <v>1222.6600000000001</v>
      </c>
    </row>
    <row r="4583" spans="1:4" ht="27" x14ac:dyDescent="0.25">
      <c r="A4583" s="366">
        <v>4507755</v>
      </c>
      <c r="B4583" s="367" t="s">
        <v>23323</v>
      </c>
      <c r="C4583" s="366" t="s">
        <v>245</v>
      </c>
      <c r="D4583" s="368">
        <v>1143.08</v>
      </c>
    </row>
    <row r="4584" spans="1:4" ht="27" x14ac:dyDescent="0.25">
      <c r="A4584" s="366">
        <v>4507756</v>
      </c>
      <c r="B4584" s="367" t="s">
        <v>23324</v>
      </c>
      <c r="C4584" s="366" t="s">
        <v>245</v>
      </c>
      <c r="D4584" s="368">
        <v>1493.04</v>
      </c>
    </row>
    <row r="4585" spans="1:4" ht="27" x14ac:dyDescent="0.25">
      <c r="A4585" s="366">
        <v>4507757</v>
      </c>
      <c r="B4585" s="367" t="s">
        <v>23325</v>
      </c>
      <c r="C4585" s="366" t="s">
        <v>245</v>
      </c>
      <c r="D4585" s="368">
        <v>1579.62</v>
      </c>
    </row>
    <row r="4586" spans="1:4" ht="27" x14ac:dyDescent="0.25">
      <c r="A4586" s="366">
        <v>4507758</v>
      </c>
      <c r="B4586" s="367" t="s">
        <v>23326</v>
      </c>
      <c r="C4586" s="366" t="s">
        <v>245</v>
      </c>
      <c r="D4586" s="368">
        <v>1944.55</v>
      </c>
    </row>
    <row r="4587" spans="1:4" ht="27" x14ac:dyDescent="0.25">
      <c r="A4587" s="366">
        <v>4507759</v>
      </c>
      <c r="B4587" s="367" t="s">
        <v>23327</v>
      </c>
      <c r="C4587" s="366" t="s">
        <v>245</v>
      </c>
      <c r="D4587" s="368">
        <v>1999.35</v>
      </c>
    </row>
    <row r="4588" spans="1:4" ht="27" x14ac:dyDescent="0.25">
      <c r="A4588" s="366">
        <v>4507760</v>
      </c>
      <c r="B4588" s="367" t="s">
        <v>23328</v>
      </c>
      <c r="C4588" s="366" t="s">
        <v>245</v>
      </c>
      <c r="D4588" s="368">
        <v>2523.85</v>
      </c>
    </row>
    <row r="4589" spans="1:4" ht="27" x14ac:dyDescent="0.25">
      <c r="A4589" s="366">
        <v>4507761</v>
      </c>
      <c r="B4589" s="367" t="s">
        <v>23329</v>
      </c>
      <c r="C4589" s="366" t="s">
        <v>245</v>
      </c>
      <c r="D4589" s="368">
        <v>2569.6</v>
      </c>
    </row>
    <row r="4590" spans="1:4" ht="27" x14ac:dyDescent="0.25">
      <c r="A4590" s="366">
        <v>4507762</v>
      </c>
      <c r="B4590" s="367" t="s">
        <v>23330</v>
      </c>
      <c r="C4590" s="366" t="s">
        <v>245</v>
      </c>
      <c r="D4590" s="368">
        <v>3232.42</v>
      </c>
    </row>
    <row r="4591" spans="1:4" ht="27" x14ac:dyDescent="0.25">
      <c r="A4591" s="366">
        <v>4507763</v>
      </c>
      <c r="B4591" s="367" t="s">
        <v>23331</v>
      </c>
      <c r="C4591" s="366" t="s">
        <v>245</v>
      </c>
      <c r="D4591" s="368">
        <v>3076.59</v>
      </c>
    </row>
    <row r="4592" spans="1:4" ht="27" x14ac:dyDescent="0.25">
      <c r="A4592" s="366">
        <v>4507764</v>
      </c>
      <c r="B4592" s="367" t="s">
        <v>23332</v>
      </c>
      <c r="C4592" s="366" t="s">
        <v>245</v>
      </c>
      <c r="D4592" s="368">
        <v>4226.2700000000004</v>
      </c>
    </row>
    <row r="4593" spans="1:4" ht="27" x14ac:dyDescent="0.25">
      <c r="A4593" s="366">
        <v>4507765</v>
      </c>
      <c r="B4593" s="367" t="s">
        <v>23333</v>
      </c>
      <c r="C4593" s="366" t="s">
        <v>245</v>
      </c>
      <c r="D4593" s="368">
        <v>4201.2299999999996</v>
      </c>
    </row>
    <row r="4594" spans="1:4" ht="27" x14ac:dyDescent="0.25">
      <c r="A4594" s="366">
        <v>4508192</v>
      </c>
      <c r="B4594" s="367" t="s">
        <v>23334</v>
      </c>
      <c r="C4594" s="366" t="s">
        <v>245</v>
      </c>
      <c r="D4594" s="368">
        <v>5563.37</v>
      </c>
    </row>
    <row r="4595" spans="1:4" ht="27" x14ac:dyDescent="0.25">
      <c r="A4595" s="366">
        <v>4507766</v>
      </c>
      <c r="B4595" s="367" t="s">
        <v>23335</v>
      </c>
      <c r="C4595" s="366" t="s">
        <v>245</v>
      </c>
      <c r="D4595" s="368">
        <v>380.08</v>
      </c>
    </row>
    <row r="4596" spans="1:4" ht="27" x14ac:dyDescent="0.25">
      <c r="A4596" s="366">
        <v>4507767</v>
      </c>
      <c r="B4596" s="367" t="s">
        <v>23336</v>
      </c>
      <c r="C4596" s="366" t="s">
        <v>245</v>
      </c>
      <c r="D4596" s="368">
        <v>457.34</v>
      </c>
    </row>
    <row r="4597" spans="1:4" ht="27" x14ac:dyDescent="0.25">
      <c r="A4597" s="366">
        <v>4507768</v>
      </c>
      <c r="B4597" s="367" t="s">
        <v>23337</v>
      </c>
      <c r="C4597" s="366" t="s">
        <v>245</v>
      </c>
      <c r="D4597" s="368">
        <v>552.23</v>
      </c>
    </row>
    <row r="4598" spans="1:4" ht="27" x14ac:dyDescent="0.25">
      <c r="A4598" s="366">
        <v>4507769</v>
      </c>
      <c r="B4598" s="367" t="s">
        <v>23338</v>
      </c>
      <c r="C4598" s="366" t="s">
        <v>245</v>
      </c>
      <c r="D4598" s="368">
        <v>687.65</v>
      </c>
    </row>
    <row r="4599" spans="1:4" ht="27" x14ac:dyDescent="0.25">
      <c r="A4599" s="366">
        <v>4507770</v>
      </c>
      <c r="B4599" s="367" t="s">
        <v>23339</v>
      </c>
      <c r="C4599" s="366" t="s">
        <v>245</v>
      </c>
      <c r="D4599" s="368">
        <v>634.34</v>
      </c>
    </row>
    <row r="4600" spans="1:4" ht="27" x14ac:dyDescent="0.25">
      <c r="A4600" s="366">
        <v>4507771</v>
      </c>
      <c r="B4600" s="367" t="s">
        <v>23340</v>
      </c>
      <c r="C4600" s="366" t="s">
        <v>245</v>
      </c>
      <c r="D4600" s="368">
        <v>806.39</v>
      </c>
    </row>
    <row r="4601" spans="1:4" ht="27" x14ac:dyDescent="0.25">
      <c r="A4601" s="366">
        <v>4507772</v>
      </c>
      <c r="B4601" s="367" t="s">
        <v>23341</v>
      </c>
      <c r="C4601" s="366" t="s">
        <v>245</v>
      </c>
      <c r="D4601" s="368">
        <v>742.23</v>
      </c>
    </row>
    <row r="4602" spans="1:4" ht="27" x14ac:dyDescent="0.25">
      <c r="A4602" s="366">
        <v>4508193</v>
      </c>
      <c r="B4602" s="367" t="s">
        <v>23342</v>
      </c>
      <c r="C4602" s="366" t="s">
        <v>245</v>
      </c>
      <c r="D4602" s="368">
        <v>931.48</v>
      </c>
    </row>
    <row r="4603" spans="1:4" ht="27" x14ac:dyDescent="0.25">
      <c r="A4603" s="366">
        <v>4507773</v>
      </c>
      <c r="B4603" s="367" t="s">
        <v>23343</v>
      </c>
      <c r="C4603" s="366" t="s">
        <v>245</v>
      </c>
      <c r="D4603" s="368">
        <v>834.57</v>
      </c>
    </row>
    <row r="4604" spans="1:4" ht="27" x14ac:dyDescent="0.25">
      <c r="A4604" s="366">
        <v>4507774</v>
      </c>
      <c r="B4604" s="367" t="s">
        <v>23344</v>
      </c>
      <c r="C4604" s="366" t="s">
        <v>245</v>
      </c>
      <c r="D4604" s="368">
        <v>1089.94</v>
      </c>
    </row>
    <row r="4605" spans="1:4" ht="27" x14ac:dyDescent="0.25">
      <c r="A4605" s="366">
        <v>4507775</v>
      </c>
      <c r="B4605" s="367" t="s">
        <v>23345</v>
      </c>
      <c r="C4605" s="366" t="s">
        <v>245</v>
      </c>
      <c r="D4605" s="368">
        <v>234.34</v>
      </c>
    </row>
    <row r="4606" spans="1:4" ht="27" x14ac:dyDescent="0.25">
      <c r="A4606" s="366">
        <v>4507776</v>
      </c>
      <c r="B4606" s="367" t="s">
        <v>23346</v>
      </c>
      <c r="C4606" s="366" t="s">
        <v>245</v>
      </c>
      <c r="D4606" s="368">
        <v>298.79000000000002</v>
      </c>
    </row>
    <row r="4607" spans="1:4" ht="27" x14ac:dyDescent="0.25">
      <c r="A4607" s="366">
        <v>4507783</v>
      </c>
      <c r="B4607" s="367" t="s">
        <v>23347</v>
      </c>
      <c r="C4607" s="366" t="s">
        <v>245</v>
      </c>
      <c r="D4607" s="368">
        <v>77.540000000000006</v>
      </c>
    </row>
    <row r="4608" spans="1:4" ht="27" x14ac:dyDescent="0.25">
      <c r="A4608" s="366">
        <v>4507784</v>
      </c>
      <c r="B4608" s="367" t="s">
        <v>23348</v>
      </c>
      <c r="C4608" s="366" t="s">
        <v>245</v>
      </c>
      <c r="D4608" s="368">
        <v>104.2</v>
      </c>
    </row>
    <row r="4609" spans="1:4" ht="27" x14ac:dyDescent="0.25">
      <c r="A4609" s="366">
        <v>4507777</v>
      </c>
      <c r="B4609" s="367" t="s">
        <v>23349</v>
      </c>
      <c r="C4609" s="366" t="s">
        <v>245</v>
      </c>
      <c r="D4609" s="368">
        <v>530.17999999999995</v>
      </c>
    </row>
    <row r="4610" spans="1:4" ht="27" x14ac:dyDescent="0.25">
      <c r="A4610" s="366">
        <v>4507778</v>
      </c>
      <c r="B4610" s="367" t="s">
        <v>23350</v>
      </c>
      <c r="C4610" s="366" t="s">
        <v>245</v>
      </c>
      <c r="D4610" s="368">
        <v>689.21</v>
      </c>
    </row>
    <row r="4611" spans="1:4" ht="27" x14ac:dyDescent="0.25">
      <c r="A4611" s="366">
        <v>4507779</v>
      </c>
      <c r="B4611" s="367" t="s">
        <v>23351</v>
      </c>
      <c r="C4611" s="366" t="s">
        <v>245</v>
      </c>
      <c r="D4611" s="368">
        <v>1038.52</v>
      </c>
    </row>
    <row r="4612" spans="1:4" ht="27" x14ac:dyDescent="0.25">
      <c r="A4612" s="366">
        <v>4507780</v>
      </c>
      <c r="B4612" s="367" t="s">
        <v>23352</v>
      </c>
      <c r="C4612" s="366" t="s">
        <v>245</v>
      </c>
      <c r="D4612" s="368">
        <v>1292.51</v>
      </c>
    </row>
    <row r="4613" spans="1:4" ht="27" x14ac:dyDescent="0.25">
      <c r="A4613" s="366">
        <v>4507781</v>
      </c>
      <c r="B4613" s="367" t="s">
        <v>23353</v>
      </c>
      <c r="C4613" s="366" t="s">
        <v>245</v>
      </c>
      <c r="D4613" s="368">
        <v>1135.9100000000001</v>
      </c>
    </row>
    <row r="4614" spans="1:4" ht="27" x14ac:dyDescent="0.25">
      <c r="A4614" s="366">
        <v>4507782</v>
      </c>
      <c r="B4614" s="367" t="s">
        <v>23354</v>
      </c>
      <c r="C4614" s="366" t="s">
        <v>245</v>
      </c>
      <c r="D4614" s="368">
        <v>1390.44</v>
      </c>
    </row>
    <row r="4615" spans="1:4" ht="27" x14ac:dyDescent="0.25">
      <c r="A4615" s="366">
        <v>4507785</v>
      </c>
      <c r="B4615" s="367" t="s">
        <v>23355</v>
      </c>
      <c r="C4615" s="366" t="s">
        <v>245</v>
      </c>
      <c r="D4615" s="368">
        <v>333.31</v>
      </c>
    </row>
    <row r="4616" spans="1:4" ht="27" x14ac:dyDescent="0.25">
      <c r="A4616" s="366">
        <v>4508194</v>
      </c>
      <c r="B4616" s="367" t="s">
        <v>23356</v>
      </c>
      <c r="C4616" s="366" t="s">
        <v>245</v>
      </c>
      <c r="D4616" s="368">
        <v>463.05</v>
      </c>
    </row>
    <row r="4617" spans="1:4" ht="27" x14ac:dyDescent="0.25">
      <c r="A4617" s="366">
        <v>4507786</v>
      </c>
      <c r="B4617" s="367" t="s">
        <v>23357</v>
      </c>
      <c r="C4617" s="366" t="s">
        <v>245</v>
      </c>
      <c r="D4617" s="368">
        <v>397.2</v>
      </c>
    </row>
    <row r="4618" spans="1:4" ht="27" x14ac:dyDescent="0.25">
      <c r="A4618" s="366">
        <v>4507787</v>
      </c>
      <c r="B4618" s="367" t="s">
        <v>23358</v>
      </c>
      <c r="C4618" s="366" t="s">
        <v>245</v>
      </c>
      <c r="D4618" s="368">
        <v>558.54999999999995</v>
      </c>
    </row>
    <row r="4619" spans="1:4" ht="27" x14ac:dyDescent="0.25">
      <c r="A4619" s="366">
        <v>4507788</v>
      </c>
      <c r="B4619" s="367" t="s">
        <v>23359</v>
      </c>
      <c r="C4619" s="366" t="s">
        <v>245</v>
      </c>
      <c r="D4619" s="368">
        <v>591.69000000000005</v>
      </c>
    </row>
    <row r="4620" spans="1:4" ht="27" x14ac:dyDescent="0.25">
      <c r="A4620" s="366">
        <v>4507789</v>
      </c>
      <c r="B4620" s="367" t="s">
        <v>23360</v>
      </c>
      <c r="C4620" s="366" t="s">
        <v>245</v>
      </c>
      <c r="D4620" s="368">
        <v>725.17</v>
      </c>
    </row>
    <row r="4621" spans="1:4" ht="27" x14ac:dyDescent="0.25">
      <c r="A4621" s="366">
        <v>4507790</v>
      </c>
      <c r="B4621" s="367" t="s">
        <v>23361</v>
      </c>
      <c r="C4621" s="366" t="s">
        <v>245</v>
      </c>
      <c r="D4621" s="368">
        <v>752.41</v>
      </c>
    </row>
    <row r="4622" spans="1:4" ht="27" x14ac:dyDescent="0.25">
      <c r="A4622" s="366">
        <v>4507791</v>
      </c>
      <c r="B4622" s="367" t="s">
        <v>23362</v>
      </c>
      <c r="C4622" s="366" t="s">
        <v>245</v>
      </c>
      <c r="D4622" s="368">
        <v>919.39</v>
      </c>
    </row>
    <row r="4623" spans="1:4" ht="27" x14ac:dyDescent="0.25">
      <c r="A4623" s="366">
        <v>4507792</v>
      </c>
      <c r="B4623" s="367" t="s">
        <v>23363</v>
      </c>
      <c r="C4623" s="366" t="s">
        <v>245</v>
      </c>
      <c r="D4623" s="368">
        <v>889.05</v>
      </c>
    </row>
    <row r="4624" spans="1:4" ht="27" x14ac:dyDescent="0.25">
      <c r="A4624" s="366">
        <v>4507793</v>
      </c>
      <c r="B4624" s="367" t="s">
        <v>23364</v>
      </c>
      <c r="C4624" s="366" t="s">
        <v>245</v>
      </c>
      <c r="D4624" s="368">
        <v>1075.55</v>
      </c>
    </row>
    <row r="4625" spans="1:4" ht="27" x14ac:dyDescent="0.25">
      <c r="A4625" s="366">
        <v>4507794</v>
      </c>
      <c r="B4625" s="367" t="s">
        <v>23365</v>
      </c>
      <c r="C4625" s="366" t="s">
        <v>245</v>
      </c>
      <c r="D4625" s="368">
        <v>1118.46</v>
      </c>
    </row>
    <row r="4626" spans="1:4" ht="27" x14ac:dyDescent="0.25">
      <c r="A4626" s="366">
        <v>4507795</v>
      </c>
      <c r="B4626" s="367" t="s">
        <v>23366</v>
      </c>
      <c r="C4626" s="366" t="s">
        <v>245</v>
      </c>
      <c r="D4626" s="368">
        <v>1347.69</v>
      </c>
    </row>
    <row r="4627" spans="1:4" ht="27" x14ac:dyDescent="0.25">
      <c r="A4627" s="366">
        <v>4507796</v>
      </c>
      <c r="B4627" s="367" t="s">
        <v>23367</v>
      </c>
      <c r="C4627" s="366" t="s">
        <v>245</v>
      </c>
      <c r="D4627" s="368">
        <v>1285.56</v>
      </c>
    </row>
    <row r="4628" spans="1:4" ht="27" x14ac:dyDescent="0.25">
      <c r="A4628" s="366">
        <v>4508190</v>
      </c>
      <c r="B4628" s="367" t="s">
        <v>23368</v>
      </c>
      <c r="C4628" s="366" t="s">
        <v>245</v>
      </c>
      <c r="D4628" s="368">
        <v>1563.34</v>
      </c>
    </row>
    <row r="4629" spans="1:4" ht="27" x14ac:dyDescent="0.25">
      <c r="A4629" s="366">
        <v>4507797</v>
      </c>
      <c r="B4629" s="367" t="s">
        <v>23369</v>
      </c>
      <c r="C4629" s="366" t="s">
        <v>245</v>
      </c>
      <c r="D4629" s="368">
        <v>168</v>
      </c>
    </row>
    <row r="4630" spans="1:4" ht="27" x14ac:dyDescent="0.25">
      <c r="A4630" s="366">
        <v>4507798</v>
      </c>
      <c r="B4630" s="367" t="s">
        <v>23370</v>
      </c>
      <c r="C4630" s="366" t="s">
        <v>245</v>
      </c>
      <c r="D4630" s="368">
        <v>232.09</v>
      </c>
    </row>
    <row r="4631" spans="1:4" ht="27" x14ac:dyDescent="0.25">
      <c r="A4631" s="366">
        <v>4507799</v>
      </c>
      <c r="B4631" s="367" t="s">
        <v>23371</v>
      </c>
      <c r="C4631" s="366" t="s">
        <v>245</v>
      </c>
      <c r="D4631" s="368">
        <v>251.28</v>
      </c>
    </row>
    <row r="4632" spans="1:4" ht="27" x14ac:dyDescent="0.25">
      <c r="A4632" s="366">
        <v>4507800</v>
      </c>
      <c r="B4632" s="367" t="s">
        <v>23372</v>
      </c>
      <c r="C4632" s="366" t="s">
        <v>245</v>
      </c>
      <c r="D4632" s="368">
        <v>345.96</v>
      </c>
    </row>
    <row r="4633" spans="1:4" ht="27" x14ac:dyDescent="0.25">
      <c r="A4633" s="366">
        <v>4507801</v>
      </c>
      <c r="B4633" s="367" t="s">
        <v>23373</v>
      </c>
      <c r="C4633" s="366" t="s">
        <v>245</v>
      </c>
      <c r="D4633" s="368">
        <v>266.17</v>
      </c>
    </row>
    <row r="4634" spans="1:4" ht="27" x14ac:dyDescent="0.25">
      <c r="A4634" s="366">
        <v>4507802</v>
      </c>
      <c r="B4634" s="367" t="s">
        <v>23374</v>
      </c>
      <c r="C4634" s="366" t="s">
        <v>245</v>
      </c>
      <c r="D4634" s="368">
        <v>362.19</v>
      </c>
    </row>
    <row r="4635" spans="1:4" ht="27" x14ac:dyDescent="0.25">
      <c r="A4635" s="366">
        <v>4507803</v>
      </c>
      <c r="B4635" s="367" t="s">
        <v>23375</v>
      </c>
      <c r="C4635" s="366" t="s">
        <v>245</v>
      </c>
      <c r="D4635" s="368">
        <v>298.12</v>
      </c>
    </row>
    <row r="4636" spans="1:4" ht="27" x14ac:dyDescent="0.25">
      <c r="A4636" s="366">
        <v>4508191</v>
      </c>
      <c r="B4636" s="367" t="s">
        <v>23376</v>
      </c>
      <c r="C4636" s="366" t="s">
        <v>245</v>
      </c>
      <c r="D4636" s="368">
        <v>409.93</v>
      </c>
    </row>
    <row r="4637" spans="1:4" ht="27" x14ac:dyDescent="0.25">
      <c r="A4637" s="366">
        <v>4507804</v>
      </c>
      <c r="B4637" s="367" t="s">
        <v>23377</v>
      </c>
      <c r="C4637" s="366" t="s">
        <v>245</v>
      </c>
      <c r="D4637" s="368">
        <v>331.21</v>
      </c>
    </row>
    <row r="4638" spans="1:4" ht="27" x14ac:dyDescent="0.25">
      <c r="A4638" s="366">
        <v>4507805</v>
      </c>
      <c r="B4638" s="367" t="s">
        <v>23378</v>
      </c>
      <c r="C4638" s="366" t="s">
        <v>245</v>
      </c>
      <c r="D4638" s="368">
        <v>459.59</v>
      </c>
    </row>
    <row r="4639" spans="1:4" ht="27" x14ac:dyDescent="0.25">
      <c r="A4639" s="366">
        <v>4507806</v>
      </c>
      <c r="B4639" s="367" t="s">
        <v>23379</v>
      </c>
      <c r="C4639" s="366" t="s">
        <v>245</v>
      </c>
      <c r="D4639" s="368">
        <v>27.37</v>
      </c>
    </row>
    <row r="4640" spans="1:4" ht="27" x14ac:dyDescent="0.25">
      <c r="A4640" s="366">
        <v>4507807</v>
      </c>
      <c r="B4640" s="367" t="s">
        <v>23380</v>
      </c>
      <c r="C4640" s="366" t="s">
        <v>245</v>
      </c>
      <c r="D4640" s="368">
        <v>33.869999999999997</v>
      </c>
    </row>
    <row r="4641" spans="1:4" ht="27" x14ac:dyDescent="0.25">
      <c r="A4641" s="366">
        <v>4507866</v>
      </c>
      <c r="B4641" s="367" t="s">
        <v>23381</v>
      </c>
      <c r="C4641" s="366" t="s">
        <v>245</v>
      </c>
      <c r="D4641" s="368">
        <v>72.12</v>
      </c>
    </row>
    <row r="4642" spans="1:4" ht="27" x14ac:dyDescent="0.25">
      <c r="A4642" s="366">
        <v>4507867</v>
      </c>
      <c r="B4642" s="367" t="s">
        <v>23382</v>
      </c>
      <c r="C4642" s="366" t="s">
        <v>245</v>
      </c>
      <c r="D4642" s="368">
        <v>98.79</v>
      </c>
    </row>
    <row r="4643" spans="1:4" ht="27" x14ac:dyDescent="0.25">
      <c r="A4643" s="366">
        <v>4507808</v>
      </c>
      <c r="B4643" s="367" t="s">
        <v>23383</v>
      </c>
      <c r="C4643" s="366" t="s">
        <v>245</v>
      </c>
      <c r="D4643" s="368">
        <v>32.68</v>
      </c>
    </row>
    <row r="4644" spans="1:4" ht="27" x14ac:dyDescent="0.25">
      <c r="A4644" s="366">
        <v>4507809</v>
      </c>
      <c r="B4644" s="367" t="s">
        <v>23384</v>
      </c>
      <c r="C4644" s="366" t="s">
        <v>245</v>
      </c>
      <c r="D4644" s="368">
        <v>41.64</v>
      </c>
    </row>
    <row r="4645" spans="1:4" ht="27" x14ac:dyDescent="0.25">
      <c r="A4645" s="366">
        <v>4507810</v>
      </c>
      <c r="B4645" s="367" t="s">
        <v>23385</v>
      </c>
      <c r="C4645" s="366" t="s">
        <v>245</v>
      </c>
      <c r="D4645" s="368">
        <v>49.96</v>
      </c>
    </row>
    <row r="4646" spans="1:4" ht="27" x14ac:dyDescent="0.25">
      <c r="A4646" s="366">
        <v>4507811</v>
      </c>
      <c r="B4646" s="367" t="s">
        <v>23386</v>
      </c>
      <c r="C4646" s="366" t="s">
        <v>245</v>
      </c>
      <c r="D4646" s="368">
        <v>52.32</v>
      </c>
    </row>
    <row r="4647" spans="1:4" ht="27" x14ac:dyDescent="0.25">
      <c r="A4647" s="366">
        <v>4507812</v>
      </c>
      <c r="B4647" s="367" t="s">
        <v>23387</v>
      </c>
      <c r="C4647" s="366" t="s">
        <v>245</v>
      </c>
      <c r="D4647" s="368">
        <v>62.4</v>
      </c>
    </row>
    <row r="4648" spans="1:4" ht="27" x14ac:dyDescent="0.25">
      <c r="A4648" s="366">
        <v>4507813</v>
      </c>
      <c r="B4648" s="367" t="s">
        <v>23388</v>
      </c>
      <c r="C4648" s="366" t="s">
        <v>245</v>
      </c>
      <c r="D4648" s="368">
        <v>82.66</v>
      </c>
    </row>
    <row r="4649" spans="1:4" ht="27" x14ac:dyDescent="0.25">
      <c r="A4649" s="366">
        <v>4507851</v>
      </c>
      <c r="B4649" s="367" t="s">
        <v>23389</v>
      </c>
      <c r="C4649" s="366" t="s">
        <v>199</v>
      </c>
      <c r="D4649" s="368">
        <v>41.03</v>
      </c>
    </row>
    <row r="4650" spans="1:4" ht="27" x14ac:dyDescent="0.25">
      <c r="A4650" s="366">
        <v>4507852</v>
      </c>
      <c r="B4650" s="367" t="s">
        <v>23390</v>
      </c>
      <c r="C4650" s="366" t="s">
        <v>199</v>
      </c>
      <c r="D4650" s="368">
        <v>40.909999999999997</v>
      </c>
    </row>
    <row r="4651" spans="1:4" ht="27" x14ac:dyDescent="0.25">
      <c r="A4651" s="366">
        <v>4507853</v>
      </c>
      <c r="B4651" s="367" t="s">
        <v>23391</v>
      </c>
      <c r="C4651" s="366" t="s">
        <v>199</v>
      </c>
      <c r="D4651" s="368">
        <v>46.55</v>
      </c>
    </row>
    <row r="4652" spans="1:4" ht="27" x14ac:dyDescent="0.25">
      <c r="A4652" s="366">
        <v>4507854</v>
      </c>
      <c r="B4652" s="367" t="s">
        <v>23392</v>
      </c>
      <c r="C4652" s="366" t="s">
        <v>199</v>
      </c>
      <c r="D4652" s="368">
        <v>52.29</v>
      </c>
    </row>
    <row r="4653" spans="1:4" ht="27" x14ac:dyDescent="0.25">
      <c r="A4653" s="366">
        <v>4507855</v>
      </c>
      <c r="B4653" s="367" t="s">
        <v>23393</v>
      </c>
      <c r="C4653" s="366" t="s">
        <v>199</v>
      </c>
      <c r="D4653" s="368">
        <v>41.18</v>
      </c>
    </row>
    <row r="4654" spans="1:4" ht="27" x14ac:dyDescent="0.25">
      <c r="A4654" s="366">
        <v>4507856</v>
      </c>
      <c r="B4654" s="367" t="s">
        <v>23394</v>
      </c>
      <c r="C4654" s="366" t="s">
        <v>199</v>
      </c>
      <c r="D4654" s="368">
        <v>41.01</v>
      </c>
    </row>
    <row r="4655" spans="1:4" ht="27" x14ac:dyDescent="0.25">
      <c r="A4655" s="366">
        <v>4507857</v>
      </c>
      <c r="B4655" s="367" t="s">
        <v>23395</v>
      </c>
      <c r="C4655" s="366" t="s">
        <v>199</v>
      </c>
      <c r="D4655" s="368">
        <v>49.02</v>
      </c>
    </row>
    <row r="4656" spans="1:4" ht="27" x14ac:dyDescent="0.25">
      <c r="A4656" s="366">
        <v>4507858</v>
      </c>
      <c r="B4656" s="367" t="s">
        <v>23396</v>
      </c>
      <c r="C4656" s="366" t="s">
        <v>199</v>
      </c>
      <c r="D4656" s="368">
        <v>56.64</v>
      </c>
    </row>
    <row r="4657" spans="1:4" ht="27" x14ac:dyDescent="0.25">
      <c r="A4657" s="366">
        <v>4508177</v>
      </c>
      <c r="B4657" s="367" t="s">
        <v>23397</v>
      </c>
      <c r="C4657" s="366" t="s">
        <v>199</v>
      </c>
      <c r="D4657" s="368">
        <v>149.16999999999999</v>
      </c>
    </row>
    <row r="4658" spans="1:4" ht="27" x14ac:dyDescent="0.25">
      <c r="A4658" s="366">
        <v>4508178</v>
      </c>
      <c r="B4658" s="367" t="s">
        <v>23398</v>
      </c>
      <c r="C4658" s="366" t="s">
        <v>199</v>
      </c>
      <c r="D4658" s="368">
        <v>148.99</v>
      </c>
    </row>
    <row r="4659" spans="1:4" ht="27" x14ac:dyDescent="0.25">
      <c r="A4659" s="366">
        <v>4507821</v>
      </c>
      <c r="B4659" s="367" t="s">
        <v>23399</v>
      </c>
      <c r="C4659" s="366" t="s">
        <v>199</v>
      </c>
      <c r="D4659" s="368">
        <v>148.65</v>
      </c>
    </row>
    <row r="4660" spans="1:4" ht="27" x14ac:dyDescent="0.25">
      <c r="A4660" s="366">
        <v>4507822</v>
      </c>
      <c r="B4660" s="367" t="s">
        <v>23400</v>
      </c>
      <c r="C4660" s="366" t="s">
        <v>199</v>
      </c>
      <c r="D4660" s="368">
        <v>148.47</v>
      </c>
    </row>
    <row r="4661" spans="1:4" ht="27" x14ac:dyDescent="0.25">
      <c r="A4661" s="366">
        <v>4507823</v>
      </c>
      <c r="B4661" s="367" t="s">
        <v>23401</v>
      </c>
      <c r="C4661" s="366" t="s">
        <v>199</v>
      </c>
      <c r="D4661" s="368">
        <v>149.18</v>
      </c>
    </row>
    <row r="4662" spans="1:4" ht="27" x14ac:dyDescent="0.25">
      <c r="A4662" s="366">
        <v>4508188</v>
      </c>
      <c r="B4662" s="367" t="s">
        <v>23402</v>
      </c>
      <c r="C4662" s="366" t="s">
        <v>199</v>
      </c>
      <c r="D4662" s="368">
        <v>149.06</v>
      </c>
    </row>
    <row r="4663" spans="1:4" ht="27" x14ac:dyDescent="0.25">
      <c r="A4663" s="366">
        <v>4507824</v>
      </c>
      <c r="B4663" s="367" t="s">
        <v>23403</v>
      </c>
      <c r="C4663" s="366" t="s">
        <v>199</v>
      </c>
      <c r="D4663" s="368">
        <v>158.76</v>
      </c>
    </row>
    <row r="4664" spans="1:4" ht="27" x14ac:dyDescent="0.25">
      <c r="A4664" s="366">
        <v>4507825</v>
      </c>
      <c r="B4664" s="367" t="s">
        <v>23404</v>
      </c>
      <c r="C4664" s="366" t="s">
        <v>199</v>
      </c>
      <c r="D4664" s="368">
        <v>158.96</v>
      </c>
    </row>
    <row r="4665" spans="1:4" ht="27" x14ac:dyDescent="0.25">
      <c r="A4665" s="366">
        <v>4507826</v>
      </c>
      <c r="B4665" s="367" t="s">
        <v>23405</v>
      </c>
      <c r="C4665" s="366" t="s">
        <v>199</v>
      </c>
      <c r="D4665" s="368">
        <v>167.56</v>
      </c>
    </row>
    <row r="4666" spans="1:4" ht="27" x14ac:dyDescent="0.25">
      <c r="A4666" s="366">
        <v>4508179</v>
      </c>
      <c r="B4666" s="367" t="s">
        <v>23406</v>
      </c>
      <c r="C4666" s="366" t="s">
        <v>199</v>
      </c>
      <c r="D4666" s="368">
        <v>167.38</v>
      </c>
    </row>
    <row r="4667" spans="1:4" ht="27" x14ac:dyDescent="0.25">
      <c r="A4667" s="366">
        <v>4507827</v>
      </c>
      <c r="B4667" s="367" t="s">
        <v>23407</v>
      </c>
      <c r="C4667" s="366" t="s">
        <v>199</v>
      </c>
      <c r="D4667" s="368">
        <v>170.74</v>
      </c>
    </row>
    <row r="4668" spans="1:4" ht="27" x14ac:dyDescent="0.25">
      <c r="A4668" s="366">
        <v>4508180</v>
      </c>
      <c r="B4668" s="367" t="s">
        <v>23408</v>
      </c>
      <c r="C4668" s="366" t="s">
        <v>199</v>
      </c>
      <c r="D4668" s="368">
        <v>37.07</v>
      </c>
    </row>
    <row r="4669" spans="1:4" ht="27" x14ac:dyDescent="0.25">
      <c r="A4669" s="366">
        <v>4507739</v>
      </c>
      <c r="B4669" s="367" t="s">
        <v>23409</v>
      </c>
      <c r="C4669" s="366" t="s">
        <v>199</v>
      </c>
      <c r="D4669" s="368">
        <v>40.36</v>
      </c>
    </row>
    <row r="4670" spans="1:4" ht="27" x14ac:dyDescent="0.25">
      <c r="A4670" s="366">
        <v>4508181</v>
      </c>
      <c r="B4670" s="367" t="s">
        <v>23410</v>
      </c>
      <c r="C4670" s="366" t="s">
        <v>199</v>
      </c>
      <c r="D4670" s="368">
        <v>40.35</v>
      </c>
    </row>
    <row r="4671" spans="1:4" ht="27" x14ac:dyDescent="0.25">
      <c r="A4671" s="366">
        <v>4508125</v>
      </c>
      <c r="B4671" s="367" t="s">
        <v>23411</v>
      </c>
      <c r="C4671" s="366" t="s">
        <v>199</v>
      </c>
      <c r="D4671" s="368">
        <v>46.66</v>
      </c>
    </row>
    <row r="4672" spans="1:4" ht="27" x14ac:dyDescent="0.25">
      <c r="A4672" s="366">
        <v>4507828</v>
      </c>
      <c r="B4672" s="367" t="s">
        <v>23412</v>
      </c>
      <c r="C4672" s="366" t="s">
        <v>199</v>
      </c>
      <c r="D4672" s="368">
        <v>46.7</v>
      </c>
    </row>
    <row r="4673" spans="1:4" ht="27" x14ac:dyDescent="0.25">
      <c r="A4673" s="366">
        <v>4507829</v>
      </c>
      <c r="B4673" s="367" t="s">
        <v>23413</v>
      </c>
      <c r="C4673" s="366" t="s">
        <v>199</v>
      </c>
      <c r="D4673" s="368">
        <v>49.25</v>
      </c>
    </row>
    <row r="4674" spans="1:4" ht="27" x14ac:dyDescent="0.25">
      <c r="A4674" s="366">
        <v>4508182</v>
      </c>
      <c r="B4674" s="367" t="s">
        <v>23414</v>
      </c>
      <c r="C4674" s="366" t="s">
        <v>199</v>
      </c>
      <c r="D4674" s="368">
        <v>49.34</v>
      </c>
    </row>
    <row r="4675" spans="1:4" ht="27" x14ac:dyDescent="0.25">
      <c r="A4675" s="366">
        <v>4508092</v>
      </c>
      <c r="B4675" s="367" t="s">
        <v>23415</v>
      </c>
      <c r="C4675" s="366" t="s">
        <v>199</v>
      </c>
      <c r="D4675" s="368">
        <v>53.44</v>
      </c>
    </row>
    <row r="4676" spans="1:4" ht="27" x14ac:dyDescent="0.25">
      <c r="A4676" s="366">
        <v>4507830</v>
      </c>
      <c r="B4676" s="367" t="s">
        <v>23416</v>
      </c>
      <c r="C4676" s="366" t="s">
        <v>199</v>
      </c>
      <c r="D4676" s="368">
        <v>53.58</v>
      </c>
    </row>
    <row r="4677" spans="1:4" ht="27" x14ac:dyDescent="0.25">
      <c r="A4677" s="366">
        <v>4508183</v>
      </c>
      <c r="B4677" s="367" t="s">
        <v>23417</v>
      </c>
      <c r="C4677" s="366" t="s">
        <v>199</v>
      </c>
      <c r="D4677" s="368">
        <v>75.72</v>
      </c>
    </row>
    <row r="4678" spans="1:4" ht="27" x14ac:dyDescent="0.25">
      <c r="A4678" s="366">
        <v>4507831</v>
      </c>
      <c r="B4678" s="367" t="s">
        <v>23418</v>
      </c>
      <c r="C4678" s="366" t="s">
        <v>199</v>
      </c>
      <c r="D4678" s="368">
        <v>58.09</v>
      </c>
    </row>
    <row r="4679" spans="1:4" ht="27" x14ac:dyDescent="0.25">
      <c r="A4679" s="366">
        <v>4507832</v>
      </c>
      <c r="B4679" s="367" t="s">
        <v>23419</v>
      </c>
      <c r="C4679" s="366" t="s">
        <v>199</v>
      </c>
      <c r="D4679" s="368">
        <v>76.290000000000006</v>
      </c>
    </row>
    <row r="4680" spans="1:4" ht="27" x14ac:dyDescent="0.25">
      <c r="A4680" s="366">
        <v>4507833</v>
      </c>
      <c r="B4680" s="367" t="s">
        <v>23420</v>
      </c>
      <c r="C4680" s="366" t="s">
        <v>199</v>
      </c>
      <c r="D4680" s="368">
        <v>76.239999999999995</v>
      </c>
    </row>
    <row r="4681" spans="1:4" ht="27" x14ac:dyDescent="0.25">
      <c r="A4681" s="366">
        <v>4507834</v>
      </c>
      <c r="B4681" s="367" t="s">
        <v>23421</v>
      </c>
      <c r="C4681" s="366" t="s">
        <v>199</v>
      </c>
      <c r="D4681" s="368">
        <v>85.19</v>
      </c>
    </row>
    <row r="4682" spans="1:4" ht="27" x14ac:dyDescent="0.25">
      <c r="A4682" s="366">
        <v>4508184</v>
      </c>
      <c r="B4682" s="367" t="s">
        <v>23422</v>
      </c>
      <c r="C4682" s="366" t="s">
        <v>199</v>
      </c>
      <c r="D4682" s="368">
        <v>85.07</v>
      </c>
    </row>
    <row r="4683" spans="1:4" ht="27" x14ac:dyDescent="0.25">
      <c r="A4683" s="366">
        <v>4507835</v>
      </c>
      <c r="B4683" s="367" t="s">
        <v>23423</v>
      </c>
      <c r="C4683" s="366" t="s">
        <v>199</v>
      </c>
      <c r="D4683" s="368">
        <v>84.95</v>
      </c>
    </row>
    <row r="4684" spans="1:4" ht="27" x14ac:dyDescent="0.25">
      <c r="A4684" s="366">
        <v>4508174</v>
      </c>
      <c r="B4684" s="367" t="s">
        <v>23424</v>
      </c>
      <c r="C4684" s="366" t="s">
        <v>199</v>
      </c>
      <c r="D4684" s="368">
        <v>85.19</v>
      </c>
    </row>
    <row r="4685" spans="1:4" ht="27" x14ac:dyDescent="0.25">
      <c r="A4685" s="366">
        <v>4507836</v>
      </c>
      <c r="B4685" s="367" t="s">
        <v>23425</v>
      </c>
      <c r="C4685" s="366" t="s">
        <v>199</v>
      </c>
      <c r="D4685" s="368">
        <v>85.01</v>
      </c>
    </row>
    <row r="4686" spans="1:4" ht="27" x14ac:dyDescent="0.25">
      <c r="A4686" s="366">
        <v>4507837</v>
      </c>
      <c r="B4686" s="367" t="s">
        <v>23426</v>
      </c>
      <c r="C4686" s="366" t="s">
        <v>199</v>
      </c>
      <c r="D4686" s="368">
        <v>89.33</v>
      </c>
    </row>
    <row r="4687" spans="1:4" ht="27" x14ac:dyDescent="0.25">
      <c r="A4687" s="366">
        <v>4507838</v>
      </c>
      <c r="B4687" s="367" t="s">
        <v>23427</v>
      </c>
      <c r="C4687" s="366" t="s">
        <v>199</v>
      </c>
      <c r="D4687" s="368">
        <v>89.59</v>
      </c>
    </row>
    <row r="4688" spans="1:4" ht="27" x14ac:dyDescent="0.25">
      <c r="A4688" s="366">
        <v>4507839</v>
      </c>
      <c r="B4688" s="367" t="s">
        <v>23428</v>
      </c>
      <c r="C4688" s="366" t="s">
        <v>199</v>
      </c>
      <c r="D4688" s="368">
        <v>93.29</v>
      </c>
    </row>
    <row r="4689" spans="1:4" ht="27" x14ac:dyDescent="0.25">
      <c r="A4689" s="366">
        <v>4508175</v>
      </c>
      <c r="B4689" s="367" t="s">
        <v>23429</v>
      </c>
      <c r="C4689" s="366" t="s">
        <v>199</v>
      </c>
      <c r="D4689" s="368">
        <v>93.12</v>
      </c>
    </row>
    <row r="4690" spans="1:4" ht="27" x14ac:dyDescent="0.25">
      <c r="A4690" s="366">
        <v>4507840</v>
      </c>
      <c r="B4690" s="367" t="s">
        <v>23430</v>
      </c>
      <c r="C4690" s="366" t="s">
        <v>199</v>
      </c>
      <c r="D4690" s="368">
        <v>93.09</v>
      </c>
    </row>
    <row r="4691" spans="1:4" ht="27" x14ac:dyDescent="0.25">
      <c r="A4691" s="366">
        <v>4507841</v>
      </c>
      <c r="B4691" s="367" t="s">
        <v>23431</v>
      </c>
      <c r="C4691" s="366" t="s">
        <v>199</v>
      </c>
      <c r="D4691" s="368">
        <v>92.85</v>
      </c>
    </row>
    <row r="4692" spans="1:4" ht="27" x14ac:dyDescent="0.25">
      <c r="A4692" s="366">
        <v>4507842</v>
      </c>
      <c r="B4692" s="367" t="s">
        <v>23432</v>
      </c>
      <c r="C4692" s="366" t="s">
        <v>199</v>
      </c>
      <c r="D4692" s="368">
        <v>93.55</v>
      </c>
    </row>
    <row r="4693" spans="1:4" ht="27" x14ac:dyDescent="0.25">
      <c r="A4693" s="366">
        <v>4508185</v>
      </c>
      <c r="B4693" s="367" t="s">
        <v>23433</v>
      </c>
      <c r="C4693" s="366" t="s">
        <v>199</v>
      </c>
      <c r="D4693" s="368">
        <v>93.33</v>
      </c>
    </row>
    <row r="4694" spans="1:4" ht="27" x14ac:dyDescent="0.25">
      <c r="A4694" s="366">
        <v>4507843</v>
      </c>
      <c r="B4694" s="367" t="s">
        <v>23434</v>
      </c>
      <c r="C4694" s="366" t="s">
        <v>199</v>
      </c>
      <c r="D4694" s="368">
        <v>93.21</v>
      </c>
    </row>
    <row r="4695" spans="1:4" ht="27" x14ac:dyDescent="0.25">
      <c r="A4695" s="366">
        <v>4507844</v>
      </c>
      <c r="B4695" s="367" t="s">
        <v>23435</v>
      </c>
      <c r="C4695" s="366" t="s">
        <v>199</v>
      </c>
      <c r="D4695" s="368">
        <v>120.81</v>
      </c>
    </row>
    <row r="4696" spans="1:4" ht="27" x14ac:dyDescent="0.25">
      <c r="A4696" s="366">
        <v>4508186</v>
      </c>
      <c r="B4696" s="367" t="s">
        <v>23436</v>
      </c>
      <c r="C4696" s="366" t="s">
        <v>199</v>
      </c>
      <c r="D4696" s="368">
        <v>120.87</v>
      </c>
    </row>
    <row r="4697" spans="1:4" ht="27" x14ac:dyDescent="0.25">
      <c r="A4697" s="366">
        <v>4508187</v>
      </c>
      <c r="B4697" s="367" t="s">
        <v>23437</v>
      </c>
      <c r="C4697" s="366" t="s">
        <v>199</v>
      </c>
      <c r="D4697" s="368">
        <v>120.75</v>
      </c>
    </row>
    <row r="4698" spans="1:4" ht="27" x14ac:dyDescent="0.25">
      <c r="A4698" s="366">
        <v>4507845</v>
      </c>
      <c r="B4698" s="367" t="s">
        <v>23438</v>
      </c>
      <c r="C4698" s="366" t="s">
        <v>199</v>
      </c>
      <c r="D4698" s="368">
        <v>120.5</v>
      </c>
    </row>
    <row r="4699" spans="1:4" ht="27" x14ac:dyDescent="0.25">
      <c r="A4699" s="366">
        <v>4507846</v>
      </c>
      <c r="B4699" s="367" t="s">
        <v>23439</v>
      </c>
      <c r="C4699" s="366" t="s">
        <v>199</v>
      </c>
      <c r="D4699" s="368">
        <v>120.38</v>
      </c>
    </row>
    <row r="4700" spans="1:4" ht="27" x14ac:dyDescent="0.25">
      <c r="A4700" s="366">
        <v>4507847</v>
      </c>
      <c r="B4700" s="367" t="s">
        <v>23440</v>
      </c>
      <c r="C4700" s="366" t="s">
        <v>199</v>
      </c>
      <c r="D4700" s="368">
        <v>128.46</v>
      </c>
    </row>
    <row r="4701" spans="1:4" ht="27" x14ac:dyDescent="0.25">
      <c r="A4701" s="366">
        <v>4507848</v>
      </c>
      <c r="B4701" s="367" t="s">
        <v>23441</v>
      </c>
      <c r="C4701" s="366" t="s">
        <v>199</v>
      </c>
      <c r="D4701" s="368">
        <v>128.11000000000001</v>
      </c>
    </row>
    <row r="4702" spans="1:4" ht="27" x14ac:dyDescent="0.25">
      <c r="A4702" s="366">
        <v>4507849</v>
      </c>
      <c r="B4702" s="367" t="s">
        <v>23442</v>
      </c>
      <c r="C4702" s="366" t="s">
        <v>199</v>
      </c>
      <c r="D4702" s="368">
        <v>127.96</v>
      </c>
    </row>
    <row r="4703" spans="1:4" ht="27" x14ac:dyDescent="0.25">
      <c r="A4703" s="366">
        <v>4508176</v>
      </c>
      <c r="B4703" s="367" t="s">
        <v>23443</v>
      </c>
      <c r="C4703" s="366" t="s">
        <v>199</v>
      </c>
      <c r="D4703" s="368">
        <v>137.44</v>
      </c>
    </row>
    <row r="4704" spans="1:4" ht="27" x14ac:dyDescent="0.25">
      <c r="A4704" s="366">
        <v>4507850</v>
      </c>
      <c r="B4704" s="367" t="s">
        <v>23444</v>
      </c>
      <c r="C4704" s="366" t="s">
        <v>199</v>
      </c>
      <c r="D4704" s="368">
        <v>137.27000000000001</v>
      </c>
    </row>
    <row r="4705" spans="1:4" x14ac:dyDescent="0.25">
      <c r="A4705" s="366">
        <v>4507956</v>
      </c>
      <c r="B4705" s="367" t="s">
        <v>23445</v>
      </c>
      <c r="C4705" s="366" t="s">
        <v>234</v>
      </c>
      <c r="D4705" s="368">
        <v>14.04</v>
      </c>
    </row>
    <row r="4706" spans="1:4" x14ac:dyDescent="0.25">
      <c r="A4706" s="366">
        <v>4507957</v>
      </c>
      <c r="B4706" s="367" t="s">
        <v>23446</v>
      </c>
      <c r="C4706" s="366" t="s">
        <v>234</v>
      </c>
      <c r="D4706" s="368">
        <v>14.52</v>
      </c>
    </row>
    <row r="4707" spans="1:4" ht="27" x14ac:dyDescent="0.25">
      <c r="A4707" s="366">
        <v>4507958</v>
      </c>
      <c r="B4707" s="367" t="s">
        <v>23447</v>
      </c>
      <c r="C4707" s="366" t="s">
        <v>234</v>
      </c>
      <c r="D4707" s="368">
        <v>16.61</v>
      </c>
    </row>
    <row r="4708" spans="1:4" ht="27" x14ac:dyDescent="0.25">
      <c r="A4708" s="366">
        <v>4507959</v>
      </c>
      <c r="B4708" s="367" t="s">
        <v>23448</v>
      </c>
      <c r="C4708" s="366" t="s">
        <v>234</v>
      </c>
      <c r="D4708" s="368">
        <v>16.75</v>
      </c>
    </row>
    <row r="4709" spans="1:4" ht="27" x14ac:dyDescent="0.25">
      <c r="A4709" s="366">
        <v>4516138</v>
      </c>
      <c r="B4709" s="367" t="s">
        <v>23449</v>
      </c>
      <c r="C4709" s="366" t="s">
        <v>234</v>
      </c>
      <c r="D4709" s="368">
        <v>11.38</v>
      </c>
    </row>
    <row r="4710" spans="1:4" ht="27" x14ac:dyDescent="0.25">
      <c r="A4710" s="366">
        <v>4516137</v>
      </c>
      <c r="B4710" s="367" t="s">
        <v>23450</v>
      </c>
      <c r="C4710" s="366" t="s">
        <v>182</v>
      </c>
      <c r="D4710" s="368">
        <v>117.53</v>
      </c>
    </row>
    <row r="4711" spans="1:4" x14ac:dyDescent="0.25">
      <c r="A4711" s="366">
        <v>4805755</v>
      </c>
      <c r="B4711" s="367" t="s">
        <v>17283</v>
      </c>
      <c r="C4711" s="366" t="s">
        <v>221</v>
      </c>
      <c r="D4711" s="368">
        <v>27.61</v>
      </c>
    </row>
    <row r="4712" spans="1:4" x14ac:dyDescent="0.25">
      <c r="A4712" s="366">
        <v>4816020</v>
      </c>
      <c r="B4712" s="367" t="s">
        <v>23451</v>
      </c>
      <c r="C4712" s="366" t="s">
        <v>221</v>
      </c>
      <c r="D4712" s="368">
        <v>11.57</v>
      </c>
    </row>
    <row r="4713" spans="1:4" x14ac:dyDescent="0.25">
      <c r="A4713" s="366">
        <v>4816019</v>
      </c>
      <c r="B4713" s="367" t="s">
        <v>23452</v>
      </c>
      <c r="C4713" s="366" t="s">
        <v>221</v>
      </c>
      <c r="D4713" s="368">
        <v>7.33</v>
      </c>
    </row>
    <row r="4714" spans="1:4" x14ac:dyDescent="0.25">
      <c r="A4714" s="366">
        <v>4816018</v>
      </c>
      <c r="B4714" s="367" t="s">
        <v>23453</v>
      </c>
      <c r="C4714" s="366" t="s">
        <v>221</v>
      </c>
      <c r="D4714" s="368">
        <v>4.59</v>
      </c>
    </row>
    <row r="4715" spans="1:4" x14ac:dyDescent="0.25">
      <c r="A4715" s="366">
        <v>4816012</v>
      </c>
      <c r="B4715" s="367" t="s">
        <v>23454</v>
      </c>
      <c r="C4715" s="366" t="s">
        <v>221</v>
      </c>
      <c r="D4715" s="368">
        <v>51.79</v>
      </c>
    </row>
    <row r="4716" spans="1:4" x14ac:dyDescent="0.25">
      <c r="A4716" s="366">
        <v>4815805</v>
      </c>
      <c r="B4716" s="367" t="s">
        <v>23455</v>
      </c>
      <c r="C4716" s="366" t="s">
        <v>182</v>
      </c>
      <c r="D4716" s="368">
        <v>10.47</v>
      </c>
    </row>
    <row r="4717" spans="1:4" x14ac:dyDescent="0.25">
      <c r="A4717" s="366">
        <v>4815802</v>
      </c>
      <c r="B4717" s="367" t="s">
        <v>23456</v>
      </c>
      <c r="C4717" s="366" t="s">
        <v>182</v>
      </c>
      <c r="D4717" s="368">
        <v>15.41</v>
      </c>
    </row>
    <row r="4718" spans="1:4" x14ac:dyDescent="0.25">
      <c r="A4718" s="366">
        <v>4805754</v>
      </c>
      <c r="B4718" s="367" t="s">
        <v>23457</v>
      </c>
      <c r="C4718" s="366" t="s">
        <v>221</v>
      </c>
      <c r="D4718" s="368">
        <v>6.6</v>
      </c>
    </row>
    <row r="4719" spans="1:4" ht="27" x14ac:dyDescent="0.25">
      <c r="A4719" s="366">
        <v>4816145</v>
      </c>
      <c r="B4719" s="367" t="s">
        <v>23458</v>
      </c>
      <c r="C4719" s="366" t="s">
        <v>199</v>
      </c>
      <c r="D4719" s="368">
        <v>21.2</v>
      </c>
    </row>
    <row r="4720" spans="1:4" ht="27" x14ac:dyDescent="0.25">
      <c r="A4720" s="366">
        <v>4816144</v>
      </c>
      <c r="B4720" s="483" t="s">
        <v>23459</v>
      </c>
      <c r="C4720" s="366" t="s">
        <v>199</v>
      </c>
      <c r="D4720" s="368">
        <v>18.97</v>
      </c>
    </row>
    <row r="4721" spans="1:4" ht="27" x14ac:dyDescent="0.25">
      <c r="A4721" s="366">
        <v>4816147</v>
      </c>
      <c r="B4721" s="367" t="s">
        <v>23460</v>
      </c>
      <c r="C4721" s="366" t="s">
        <v>199</v>
      </c>
      <c r="D4721" s="368">
        <v>30.43</v>
      </c>
    </row>
    <row r="4722" spans="1:4" ht="27" x14ac:dyDescent="0.25">
      <c r="A4722" s="366">
        <v>4816146</v>
      </c>
      <c r="B4722" s="483" t="s">
        <v>23461</v>
      </c>
      <c r="C4722" s="366" t="s">
        <v>199</v>
      </c>
      <c r="D4722" s="368">
        <v>26.41</v>
      </c>
    </row>
    <row r="4723" spans="1:4" ht="27" x14ac:dyDescent="0.25">
      <c r="A4723" s="366">
        <v>4816121</v>
      </c>
      <c r="B4723" s="367" t="s">
        <v>23462</v>
      </c>
      <c r="C4723" s="366" t="s">
        <v>199</v>
      </c>
      <c r="D4723" s="368">
        <v>24.03</v>
      </c>
    </row>
    <row r="4724" spans="1:4" ht="27" x14ac:dyDescent="0.25">
      <c r="A4724" s="366">
        <v>4816120</v>
      </c>
      <c r="B4724" s="483" t="s">
        <v>23463</v>
      </c>
      <c r="C4724" s="366" t="s">
        <v>199</v>
      </c>
      <c r="D4724" s="368">
        <v>20.9</v>
      </c>
    </row>
    <row r="4725" spans="1:4" ht="27" x14ac:dyDescent="0.25">
      <c r="A4725" s="366">
        <v>4816123</v>
      </c>
      <c r="B4725" s="367" t="s">
        <v>23464</v>
      </c>
      <c r="C4725" s="366" t="s">
        <v>199</v>
      </c>
      <c r="D4725" s="368">
        <v>32.659999999999997</v>
      </c>
    </row>
    <row r="4726" spans="1:4" ht="27" x14ac:dyDescent="0.25">
      <c r="A4726" s="366">
        <v>4816122</v>
      </c>
      <c r="B4726" s="483" t="s">
        <v>23465</v>
      </c>
      <c r="C4726" s="366" t="s">
        <v>199</v>
      </c>
      <c r="D4726" s="368">
        <v>28.19</v>
      </c>
    </row>
    <row r="4727" spans="1:4" ht="27" x14ac:dyDescent="0.25">
      <c r="A4727" s="366">
        <v>4816125</v>
      </c>
      <c r="B4727" s="367" t="s">
        <v>23466</v>
      </c>
      <c r="C4727" s="366" t="s">
        <v>199</v>
      </c>
      <c r="D4727" s="368">
        <v>47.86</v>
      </c>
    </row>
    <row r="4728" spans="1:4" ht="27" x14ac:dyDescent="0.25">
      <c r="A4728" s="366">
        <v>4816124</v>
      </c>
      <c r="B4728" s="483" t="s">
        <v>23467</v>
      </c>
      <c r="C4728" s="366" t="s">
        <v>199</v>
      </c>
      <c r="D4728" s="368">
        <v>39.81</v>
      </c>
    </row>
    <row r="4729" spans="1:4" ht="27" x14ac:dyDescent="0.25">
      <c r="A4729" s="366">
        <v>4816022</v>
      </c>
      <c r="B4729" s="367" t="s">
        <v>23468</v>
      </c>
      <c r="C4729" s="366" t="s">
        <v>199</v>
      </c>
      <c r="D4729" s="368">
        <v>65.599999999999994</v>
      </c>
    </row>
    <row r="4730" spans="1:4" ht="27" x14ac:dyDescent="0.25">
      <c r="A4730" s="366">
        <v>4816021</v>
      </c>
      <c r="B4730" s="483" t="s">
        <v>23469</v>
      </c>
      <c r="C4730" s="366" t="s">
        <v>199</v>
      </c>
      <c r="D4730" s="368">
        <v>53.11</v>
      </c>
    </row>
    <row r="4731" spans="1:4" ht="27" x14ac:dyDescent="0.25">
      <c r="A4731" s="366">
        <v>4816106</v>
      </c>
      <c r="B4731" s="367" t="s">
        <v>23470</v>
      </c>
      <c r="C4731" s="366" t="s">
        <v>199</v>
      </c>
      <c r="D4731" s="368">
        <v>24.95</v>
      </c>
    </row>
    <row r="4732" spans="1:4" ht="27" x14ac:dyDescent="0.25">
      <c r="A4732" s="366">
        <v>4816105</v>
      </c>
      <c r="B4732" s="483" t="s">
        <v>23471</v>
      </c>
      <c r="C4732" s="366" t="s">
        <v>199</v>
      </c>
      <c r="D4732" s="368">
        <v>21.82</v>
      </c>
    </row>
    <row r="4733" spans="1:4" ht="27" x14ac:dyDescent="0.25">
      <c r="A4733" s="366">
        <v>4816108</v>
      </c>
      <c r="B4733" s="367" t="s">
        <v>23472</v>
      </c>
      <c r="C4733" s="366" t="s">
        <v>199</v>
      </c>
      <c r="D4733" s="368">
        <v>33.58</v>
      </c>
    </row>
    <row r="4734" spans="1:4" ht="27" x14ac:dyDescent="0.25">
      <c r="A4734" s="366">
        <v>4816107</v>
      </c>
      <c r="B4734" s="483" t="s">
        <v>23473</v>
      </c>
      <c r="C4734" s="366" t="s">
        <v>199</v>
      </c>
      <c r="D4734" s="368">
        <v>29.11</v>
      </c>
    </row>
    <row r="4735" spans="1:4" ht="27" x14ac:dyDescent="0.25">
      <c r="A4735" s="366">
        <v>4816110</v>
      </c>
      <c r="B4735" s="367" t="s">
        <v>23474</v>
      </c>
      <c r="C4735" s="366" t="s">
        <v>199</v>
      </c>
      <c r="D4735" s="368">
        <v>48.78</v>
      </c>
    </row>
    <row r="4736" spans="1:4" ht="27" x14ac:dyDescent="0.25">
      <c r="A4736" s="366">
        <v>4816109</v>
      </c>
      <c r="B4736" s="483" t="s">
        <v>23475</v>
      </c>
      <c r="C4736" s="366" t="s">
        <v>199</v>
      </c>
      <c r="D4736" s="368">
        <v>40.729999999999997</v>
      </c>
    </row>
    <row r="4737" spans="1:4" ht="27" x14ac:dyDescent="0.25">
      <c r="A4737" s="366">
        <v>4816100</v>
      </c>
      <c r="B4737" s="367" t="s">
        <v>23476</v>
      </c>
      <c r="C4737" s="366" t="s">
        <v>199</v>
      </c>
      <c r="D4737" s="368">
        <v>24.17</v>
      </c>
    </row>
    <row r="4738" spans="1:4" ht="27" x14ac:dyDescent="0.25">
      <c r="A4738" s="366">
        <v>4816099</v>
      </c>
      <c r="B4738" s="483" t="s">
        <v>23477</v>
      </c>
      <c r="C4738" s="366" t="s">
        <v>199</v>
      </c>
      <c r="D4738" s="368">
        <v>22.45</v>
      </c>
    </row>
    <row r="4739" spans="1:4" ht="27" x14ac:dyDescent="0.25">
      <c r="A4739" s="366">
        <v>4816102</v>
      </c>
      <c r="B4739" s="367" t="s">
        <v>23478</v>
      </c>
      <c r="C4739" s="366" t="s">
        <v>199</v>
      </c>
      <c r="D4739" s="368">
        <v>31.78</v>
      </c>
    </row>
    <row r="4740" spans="1:4" ht="27" x14ac:dyDescent="0.25">
      <c r="A4740" s="366">
        <v>4816101</v>
      </c>
      <c r="B4740" s="483" t="s">
        <v>23479</v>
      </c>
      <c r="C4740" s="366" t="s">
        <v>199</v>
      </c>
      <c r="D4740" s="368">
        <v>30</v>
      </c>
    </row>
    <row r="4741" spans="1:4" ht="27" x14ac:dyDescent="0.25">
      <c r="A4741" s="366">
        <v>4816104</v>
      </c>
      <c r="B4741" s="367" t="s">
        <v>23480</v>
      </c>
      <c r="C4741" s="366" t="s">
        <v>199</v>
      </c>
      <c r="D4741" s="368">
        <v>46.23</v>
      </c>
    </row>
    <row r="4742" spans="1:4" ht="27" x14ac:dyDescent="0.25">
      <c r="A4742" s="366">
        <v>4816103</v>
      </c>
      <c r="B4742" s="483" t="s">
        <v>23481</v>
      </c>
      <c r="C4742" s="366" t="s">
        <v>199</v>
      </c>
      <c r="D4742" s="368">
        <v>41.81</v>
      </c>
    </row>
    <row r="4743" spans="1:4" ht="27" x14ac:dyDescent="0.25">
      <c r="A4743" s="366">
        <v>4815804</v>
      </c>
      <c r="B4743" s="367" t="s">
        <v>23482</v>
      </c>
      <c r="C4743" s="366" t="s">
        <v>245</v>
      </c>
      <c r="D4743" s="368">
        <v>0.53</v>
      </c>
    </row>
    <row r="4744" spans="1:4" x14ac:dyDescent="0.25">
      <c r="A4744" s="366">
        <v>4816002</v>
      </c>
      <c r="B4744" s="367" t="s">
        <v>23483</v>
      </c>
      <c r="C4744" s="366" t="s">
        <v>221</v>
      </c>
      <c r="D4744" s="368">
        <v>1165.3699999999999</v>
      </c>
    </row>
    <row r="4745" spans="1:4" x14ac:dyDescent="0.25">
      <c r="A4745" s="366">
        <v>4805765</v>
      </c>
      <c r="B4745" s="367" t="s">
        <v>23484</v>
      </c>
      <c r="C4745" s="366" t="s">
        <v>221</v>
      </c>
      <c r="D4745" s="368">
        <v>175.14</v>
      </c>
    </row>
    <row r="4746" spans="1:4" x14ac:dyDescent="0.25">
      <c r="A4746" s="366">
        <v>4816000</v>
      </c>
      <c r="B4746" s="367" t="s">
        <v>23485</v>
      </c>
      <c r="C4746" s="366" t="s">
        <v>221</v>
      </c>
      <c r="D4746" s="368">
        <v>395.91</v>
      </c>
    </row>
    <row r="4747" spans="1:4" x14ac:dyDescent="0.25">
      <c r="A4747" s="366">
        <v>4816001</v>
      </c>
      <c r="B4747" s="367" t="s">
        <v>23486</v>
      </c>
      <c r="C4747" s="366" t="s">
        <v>221</v>
      </c>
      <c r="D4747" s="368">
        <v>664.25</v>
      </c>
    </row>
    <row r="4748" spans="1:4" x14ac:dyDescent="0.25">
      <c r="A4748" s="366">
        <v>4805749</v>
      </c>
      <c r="B4748" s="367" t="s">
        <v>23487</v>
      </c>
      <c r="C4748" s="366" t="s">
        <v>221</v>
      </c>
      <c r="D4748" s="368">
        <v>62.81</v>
      </c>
    </row>
    <row r="4749" spans="1:4" ht="27" x14ac:dyDescent="0.25">
      <c r="A4749" s="366">
        <v>4805751</v>
      </c>
      <c r="B4749" s="367" t="s">
        <v>23488</v>
      </c>
      <c r="C4749" s="366" t="s">
        <v>221</v>
      </c>
      <c r="D4749" s="368">
        <v>47.11</v>
      </c>
    </row>
    <row r="4750" spans="1:4" ht="27" x14ac:dyDescent="0.25">
      <c r="A4750" s="366">
        <v>4805752</v>
      </c>
      <c r="B4750" s="367" t="s">
        <v>23489</v>
      </c>
      <c r="C4750" s="366" t="s">
        <v>221</v>
      </c>
      <c r="D4750" s="368">
        <v>56.53</v>
      </c>
    </row>
    <row r="4751" spans="1:4" ht="27" x14ac:dyDescent="0.25">
      <c r="A4751" s="366">
        <v>4805753</v>
      </c>
      <c r="B4751" s="367" t="s">
        <v>23490</v>
      </c>
      <c r="C4751" s="366" t="s">
        <v>221</v>
      </c>
      <c r="D4751" s="368">
        <v>65.95</v>
      </c>
    </row>
    <row r="4752" spans="1:4" ht="27" x14ac:dyDescent="0.25">
      <c r="A4752" s="366">
        <v>4805750</v>
      </c>
      <c r="B4752" s="367" t="s">
        <v>23491</v>
      </c>
      <c r="C4752" s="366" t="s">
        <v>221</v>
      </c>
      <c r="D4752" s="368">
        <v>37.68</v>
      </c>
    </row>
    <row r="4753" spans="1:4" ht="27" x14ac:dyDescent="0.25">
      <c r="A4753" s="366">
        <v>4805767</v>
      </c>
      <c r="B4753" s="367" t="s">
        <v>23492</v>
      </c>
      <c r="C4753" s="366" t="s">
        <v>221</v>
      </c>
      <c r="D4753" s="368">
        <v>64.930000000000007</v>
      </c>
    </row>
    <row r="4754" spans="1:4" ht="27" x14ac:dyDescent="0.25">
      <c r="A4754" s="366">
        <v>4805769</v>
      </c>
      <c r="B4754" s="367" t="s">
        <v>23493</v>
      </c>
      <c r="C4754" s="366" t="s">
        <v>221</v>
      </c>
      <c r="D4754" s="368">
        <v>77.3</v>
      </c>
    </row>
    <row r="4755" spans="1:4" ht="27" x14ac:dyDescent="0.25">
      <c r="A4755" s="366">
        <v>4805770</v>
      </c>
      <c r="B4755" s="367" t="s">
        <v>23494</v>
      </c>
      <c r="C4755" s="366" t="s">
        <v>221</v>
      </c>
      <c r="D4755" s="368">
        <v>89.67</v>
      </c>
    </row>
    <row r="4756" spans="1:4" ht="27" x14ac:dyDescent="0.25">
      <c r="A4756" s="366">
        <v>4805760</v>
      </c>
      <c r="B4756" s="367" t="s">
        <v>23495</v>
      </c>
      <c r="C4756" s="366" t="s">
        <v>221</v>
      </c>
      <c r="D4756" s="368">
        <v>52.56</v>
      </c>
    </row>
    <row r="4757" spans="1:4" x14ac:dyDescent="0.25">
      <c r="A4757" s="366">
        <v>4805757</v>
      </c>
      <c r="B4757" s="367" t="s">
        <v>23496</v>
      </c>
      <c r="C4757" s="366" t="s">
        <v>221</v>
      </c>
      <c r="D4757" s="368">
        <v>6.97</v>
      </c>
    </row>
    <row r="4758" spans="1:4" x14ac:dyDescent="0.25">
      <c r="A4758" s="366">
        <v>4805762</v>
      </c>
      <c r="B4758" s="367" t="s">
        <v>23497</v>
      </c>
      <c r="C4758" s="366" t="s">
        <v>221</v>
      </c>
      <c r="D4758" s="368">
        <v>8.58</v>
      </c>
    </row>
    <row r="4759" spans="1:4" x14ac:dyDescent="0.25">
      <c r="A4759" s="366">
        <v>4806395</v>
      </c>
      <c r="B4759" s="367" t="s">
        <v>23498</v>
      </c>
      <c r="C4759" s="366" t="s">
        <v>245</v>
      </c>
      <c r="D4759" s="368">
        <v>5.44</v>
      </c>
    </row>
    <row r="4760" spans="1:4" x14ac:dyDescent="0.25">
      <c r="A4760" s="366">
        <v>4816003</v>
      </c>
      <c r="B4760" s="367" t="s">
        <v>23499</v>
      </c>
      <c r="C4760" s="366" t="s">
        <v>199</v>
      </c>
      <c r="D4760" s="368">
        <v>42.66</v>
      </c>
    </row>
    <row r="4761" spans="1:4" ht="27" x14ac:dyDescent="0.25">
      <c r="A4761" s="366">
        <v>4816017</v>
      </c>
      <c r="B4761" s="367" t="s">
        <v>23500</v>
      </c>
      <c r="C4761" s="366" t="s">
        <v>221</v>
      </c>
      <c r="D4761" s="368">
        <v>21.25</v>
      </c>
    </row>
    <row r="4762" spans="1:4" x14ac:dyDescent="0.25">
      <c r="A4762" s="366">
        <v>4816023</v>
      </c>
      <c r="B4762" s="367" t="s">
        <v>23501</v>
      </c>
      <c r="C4762" s="366" t="s">
        <v>577</v>
      </c>
      <c r="D4762" s="368">
        <v>214.92</v>
      </c>
    </row>
    <row r="4763" spans="1:4" ht="27" x14ac:dyDescent="0.25">
      <c r="A4763" s="366">
        <v>4816025</v>
      </c>
      <c r="B4763" s="367" t="s">
        <v>23502</v>
      </c>
      <c r="C4763" s="366" t="s">
        <v>577</v>
      </c>
      <c r="D4763" s="368">
        <v>367.68</v>
      </c>
    </row>
    <row r="4764" spans="1:4" ht="27" x14ac:dyDescent="0.25">
      <c r="A4764" s="366">
        <v>4816024</v>
      </c>
      <c r="B4764" s="367" t="s">
        <v>23503</v>
      </c>
      <c r="C4764" s="366" t="s">
        <v>577</v>
      </c>
      <c r="D4764" s="368">
        <v>249</v>
      </c>
    </row>
    <row r="4765" spans="1:4" x14ac:dyDescent="0.25">
      <c r="A4765" s="366">
        <v>4816005</v>
      </c>
      <c r="B4765" s="367" t="s">
        <v>23504</v>
      </c>
      <c r="C4765" s="366" t="s">
        <v>221</v>
      </c>
      <c r="D4765" s="368">
        <v>75.010000000000005</v>
      </c>
    </row>
    <row r="4766" spans="1:4" x14ac:dyDescent="0.25">
      <c r="A4766" s="366">
        <v>4816016</v>
      </c>
      <c r="B4766" s="367" t="s">
        <v>23505</v>
      </c>
      <c r="C4766" s="366" t="s">
        <v>221</v>
      </c>
      <c r="D4766" s="368">
        <v>37.69</v>
      </c>
    </row>
    <row r="4767" spans="1:4" x14ac:dyDescent="0.25">
      <c r="A4767" s="366">
        <v>4815671</v>
      </c>
      <c r="B4767" s="367" t="s">
        <v>23506</v>
      </c>
      <c r="C4767" s="366" t="s">
        <v>221</v>
      </c>
      <c r="D4767" s="368">
        <v>15.58</v>
      </c>
    </row>
    <row r="4768" spans="1:4" x14ac:dyDescent="0.25">
      <c r="A4768" s="366">
        <v>4815803</v>
      </c>
      <c r="B4768" s="367" t="s">
        <v>23507</v>
      </c>
      <c r="C4768" s="366" t="s">
        <v>199</v>
      </c>
      <c r="D4768" s="368">
        <v>11.76</v>
      </c>
    </row>
    <row r="4769" spans="1:4" x14ac:dyDescent="0.25">
      <c r="A4769" s="366">
        <v>4816011</v>
      </c>
      <c r="B4769" s="367" t="s">
        <v>23508</v>
      </c>
      <c r="C4769" s="366" t="s">
        <v>221</v>
      </c>
      <c r="D4769" s="368">
        <v>1674.98</v>
      </c>
    </row>
    <row r="4770" spans="1:4" x14ac:dyDescent="0.25">
      <c r="A4770" s="366">
        <v>4816014</v>
      </c>
      <c r="B4770" s="367" t="s">
        <v>23509</v>
      </c>
      <c r="C4770" s="366" t="s">
        <v>221</v>
      </c>
      <c r="D4770" s="368">
        <v>47.17</v>
      </c>
    </row>
    <row r="4771" spans="1:4" x14ac:dyDescent="0.25">
      <c r="A4771" s="366">
        <v>4816010</v>
      </c>
      <c r="B4771" s="367" t="s">
        <v>23510</v>
      </c>
      <c r="C4771" s="366" t="s">
        <v>221</v>
      </c>
      <c r="D4771" s="368">
        <v>34.33</v>
      </c>
    </row>
    <row r="4772" spans="1:4" ht="27" x14ac:dyDescent="0.25">
      <c r="A4772" s="366">
        <v>4816015</v>
      </c>
      <c r="B4772" s="367" t="s">
        <v>23511</v>
      </c>
      <c r="C4772" s="366" t="s">
        <v>221</v>
      </c>
      <c r="D4772" s="368">
        <v>19.329999999999998</v>
      </c>
    </row>
    <row r="4773" spans="1:4" x14ac:dyDescent="0.25">
      <c r="A4773" s="366">
        <v>4816119</v>
      </c>
      <c r="B4773" s="367" t="s">
        <v>23512</v>
      </c>
      <c r="C4773" s="366" t="s">
        <v>221</v>
      </c>
      <c r="D4773" s="368">
        <v>31.29</v>
      </c>
    </row>
    <row r="4774" spans="1:4" x14ac:dyDescent="0.25">
      <c r="A4774" s="366">
        <v>4816004</v>
      </c>
      <c r="B4774" s="367" t="s">
        <v>23513</v>
      </c>
      <c r="C4774" s="366" t="s">
        <v>199</v>
      </c>
      <c r="D4774" s="368">
        <v>39.33</v>
      </c>
    </row>
    <row r="4775" spans="1:4" ht="27" x14ac:dyDescent="0.25">
      <c r="A4775" s="366">
        <v>4915652</v>
      </c>
      <c r="B4775" s="367" t="s">
        <v>23514</v>
      </c>
      <c r="C4775" s="366" t="s">
        <v>245</v>
      </c>
      <c r="D4775" s="368">
        <v>6.93</v>
      </c>
    </row>
    <row r="4776" spans="1:4" ht="27" x14ac:dyDescent="0.25">
      <c r="A4776" s="366">
        <v>4915651</v>
      </c>
      <c r="B4776" s="367" t="s">
        <v>23515</v>
      </c>
      <c r="C4776" s="366" t="s">
        <v>245</v>
      </c>
      <c r="D4776" s="368">
        <v>7.96</v>
      </c>
    </row>
    <row r="4777" spans="1:4" x14ac:dyDescent="0.25">
      <c r="A4777" s="366">
        <v>4915723</v>
      </c>
      <c r="B4777" s="367" t="s">
        <v>23516</v>
      </c>
      <c r="C4777" s="366" t="s">
        <v>182</v>
      </c>
      <c r="D4777" s="368">
        <v>2.79</v>
      </c>
    </row>
    <row r="4778" spans="1:4" x14ac:dyDescent="0.25">
      <c r="A4778" s="366">
        <v>4915724</v>
      </c>
      <c r="B4778" s="367" t="s">
        <v>23517</v>
      </c>
      <c r="C4778" s="366" t="s">
        <v>182</v>
      </c>
      <c r="D4778" s="368">
        <v>1.66</v>
      </c>
    </row>
    <row r="4779" spans="1:4" x14ac:dyDescent="0.25">
      <c r="A4779" s="366">
        <v>4915637</v>
      </c>
      <c r="B4779" s="367" t="s">
        <v>23518</v>
      </c>
      <c r="C4779" s="366" t="s">
        <v>182</v>
      </c>
      <c r="D4779" s="368">
        <v>0.97</v>
      </c>
    </row>
    <row r="4780" spans="1:4" x14ac:dyDescent="0.25">
      <c r="A4780" s="366">
        <v>4915779</v>
      </c>
      <c r="B4780" s="367" t="s">
        <v>23519</v>
      </c>
      <c r="C4780" s="366" t="s">
        <v>182</v>
      </c>
      <c r="D4780" s="368">
        <v>0.62</v>
      </c>
    </row>
    <row r="4781" spans="1:4" x14ac:dyDescent="0.25">
      <c r="A4781" s="366">
        <v>4915638</v>
      </c>
      <c r="B4781" s="367" t="s">
        <v>23520</v>
      </c>
      <c r="C4781" s="366" t="s">
        <v>182</v>
      </c>
      <c r="D4781" s="368">
        <v>0.74</v>
      </c>
    </row>
    <row r="4782" spans="1:4" x14ac:dyDescent="0.25">
      <c r="A4782" s="366">
        <v>4915636</v>
      </c>
      <c r="B4782" s="367" t="s">
        <v>23521</v>
      </c>
      <c r="C4782" s="366" t="s">
        <v>182</v>
      </c>
      <c r="D4782" s="368">
        <v>0.92</v>
      </c>
    </row>
    <row r="4783" spans="1:4" x14ac:dyDescent="0.25">
      <c r="A4783" s="366">
        <v>4915744</v>
      </c>
      <c r="B4783" s="367" t="s">
        <v>23522</v>
      </c>
      <c r="C4783" s="366" t="s">
        <v>182</v>
      </c>
      <c r="D4783" s="368">
        <v>0.63</v>
      </c>
    </row>
    <row r="4784" spans="1:4" x14ac:dyDescent="0.25">
      <c r="A4784" s="366">
        <v>4915700</v>
      </c>
      <c r="B4784" s="367" t="s">
        <v>23523</v>
      </c>
      <c r="C4784" s="366" t="s">
        <v>182</v>
      </c>
      <c r="D4784" s="368">
        <v>1.18</v>
      </c>
    </row>
    <row r="4785" spans="1:4" x14ac:dyDescent="0.25">
      <c r="A4785" s="366">
        <v>4915590</v>
      </c>
      <c r="B4785" s="367" t="s">
        <v>23524</v>
      </c>
      <c r="C4785" s="366" t="s">
        <v>182</v>
      </c>
      <c r="D4785" s="368">
        <v>0.7</v>
      </c>
    </row>
    <row r="4786" spans="1:4" x14ac:dyDescent="0.25">
      <c r="A4786" s="366">
        <v>4915591</v>
      </c>
      <c r="B4786" s="367" t="s">
        <v>23525</v>
      </c>
      <c r="C4786" s="366" t="s">
        <v>182</v>
      </c>
      <c r="D4786" s="368">
        <v>0.82</v>
      </c>
    </row>
    <row r="4787" spans="1:4" x14ac:dyDescent="0.25">
      <c r="A4787" s="366">
        <v>4915701</v>
      </c>
      <c r="B4787" s="367" t="s">
        <v>23526</v>
      </c>
      <c r="C4787" s="366" t="s">
        <v>182</v>
      </c>
      <c r="D4787" s="368">
        <v>1.01</v>
      </c>
    </row>
    <row r="4788" spans="1:4" x14ac:dyDescent="0.25">
      <c r="A4788" s="366">
        <v>4915703</v>
      </c>
      <c r="B4788" s="367" t="s">
        <v>23527</v>
      </c>
      <c r="C4788" s="366" t="s">
        <v>221</v>
      </c>
      <c r="D4788" s="368">
        <v>90.87</v>
      </c>
    </row>
    <row r="4789" spans="1:4" ht="27" x14ac:dyDescent="0.25">
      <c r="A4789" s="366">
        <v>4915705</v>
      </c>
      <c r="B4789" s="367" t="s">
        <v>23528</v>
      </c>
      <c r="C4789" s="366" t="s">
        <v>221</v>
      </c>
      <c r="D4789" s="368">
        <v>108.16</v>
      </c>
    </row>
    <row r="4790" spans="1:4" x14ac:dyDescent="0.25">
      <c r="A4790" s="366">
        <v>4915743</v>
      </c>
      <c r="B4790" s="367" t="s">
        <v>23529</v>
      </c>
      <c r="C4790" s="366" t="s">
        <v>182</v>
      </c>
      <c r="D4790" s="368">
        <v>0.08</v>
      </c>
    </row>
    <row r="4791" spans="1:4" x14ac:dyDescent="0.25">
      <c r="A4791" s="366">
        <v>4915768</v>
      </c>
      <c r="B4791" s="367" t="s">
        <v>23530</v>
      </c>
      <c r="C4791" s="366" t="s">
        <v>221</v>
      </c>
      <c r="D4791" s="368">
        <v>12.82</v>
      </c>
    </row>
    <row r="4792" spans="1:4" x14ac:dyDescent="0.25">
      <c r="A4792" s="366">
        <v>4915713</v>
      </c>
      <c r="B4792" s="367" t="s">
        <v>23531</v>
      </c>
      <c r="C4792" s="366" t="s">
        <v>221</v>
      </c>
      <c r="D4792" s="368">
        <v>55.22</v>
      </c>
    </row>
    <row r="4793" spans="1:4" ht="40.5" x14ac:dyDescent="0.25">
      <c r="A4793" s="366">
        <v>4915650</v>
      </c>
      <c r="B4793" s="367" t="s">
        <v>23532</v>
      </c>
      <c r="C4793" s="366" t="s">
        <v>234</v>
      </c>
      <c r="D4793" s="368">
        <v>323.86</v>
      </c>
    </row>
    <row r="4794" spans="1:4" ht="40.5" x14ac:dyDescent="0.25">
      <c r="A4794" s="366">
        <v>4915645</v>
      </c>
      <c r="B4794" s="367" t="s">
        <v>23533</v>
      </c>
      <c r="C4794" s="366" t="s">
        <v>234</v>
      </c>
      <c r="D4794" s="368">
        <v>257.51</v>
      </c>
    </row>
    <row r="4795" spans="1:4" x14ac:dyDescent="0.25">
      <c r="A4795" s="366">
        <v>4915712</v>
      </c>
      <c r="B4795" s="367" t="s">
        <v>23534</v>
      </c>
      <c r="C4795" s="366" t="s">
        <v>221</v>
      </c>
      <c r="D4795" s="368">
        <v>18.41</v>
      </c>
    </row>
    <row r="4796" spans="1:4" ht="27" x14ac:dyDescent="0.25">
      <c r="A4796" s="366">
        <v>4915791</v>
      </c>
      <c r="B4796" s="367" t="s">
        <v>23535</v>
      </c>
      <c r="C4796" s="366" t="s">
        <v>221</v>
      </c>
      <c r="D4796" s="368">
        <v>73.069999999999993</v>
      </c>
    </row>
    <row r="4797" spans="1:4" x14ac:dyDescent="0.25">
      <c r="A4797" s="366">
        <v>4915711</v>
      </c>
      <c r="B4797" s="367" t="s">
        <v>23536</v>
      </c>
      <c r="C4797" s="366" t="s">
        <v>199</v>
      </c>
      <c r="D4797" s="368">
        <v>1.23</v>
      </c>
    </row>
    <row r="4798" spans="1:4" ht="40.5" x14ac:dyDescent="0.25">
      <c r="A4798" s="366">
        <v>4915790</v>
      </c>
      <c r="B4798" s="367" t="s">
        <v>23537</v>
      </c>
      <c r="C4798" s="366" t="s">
        <v>227</v>
      </c>
      <c r="D4798" s="368">
        <v>238.2</v>
      </c>
    </row>
    <row r="4799" spans="1:4" ht="27" x14ac:dyDescent="0.25">
      <c r="A4799" s="366">
        <v>4915793</v>
      </c>
      <c r="B4799" s="367" t="s">
        <v>23538</v>
      </c>
      <c r="C4799" s="366" t="s">
        <v>227</v>
      </c>
      <c r="D4799" s="368">
        <v>185.47</v>
      </c>
    </row>
    <row r="4800" spans="1:4" ht="27" x14ac:dyDescent="0.25">
      <c r="A4800" s="366">
        <v>4915792</v>
      </c>
      <c r="B4800" s="367" t="s">
        <v>23539</v>
      </c>
      <c r="C4800" s="366" t="s">
        <v>227</v>
      </c>
      <c r="D4800" s="368">
        <v>77.84</v>
      </c>
    </row>
    <row r="4801" spans="1:4" x14ac:dyDescent="0.25">
      <c r="A4801" s="366">
        <v>4915718</v>
      </c>
      <c r="B4801" s="367" t="s">
        <v>23540</v>
      </c>
      <c r="C4801" s="366" t="s">
        <v>182</v>
      </c>
      <c r="D4801" s="368">
        <v>8.41</v>
      </c>
    </row>
    <row r="4802" spans="1:4" x14ac:dyDescent="0.25">
      <c r="A4802" s="366">
        <v>4915672</v>
      </c>
      <c r="B4802" s="367" t="s">
        <v>23541</v>
      </c>
      <c r="C4802" s="366" t="s">
        <v>199</v>
      </c>
      <c r="D4802" s="368">
        <v>3.68</v>
      </c>
    </row>
    <row r="4803" spans="1:4" x14ac:dyDescent="0.25">
      <c r="A4803" s="366">
        <v>4915708</v>
      </c>
      <c r="B4803" s="367" t="s">
        <v>17917</v>
      </c>
      <c r="C4803" s="366" t="s">
        <v>199</v>
      </c>
      <c r="D4803" s="368">
        <v>0.61</v>
      </c>
    </row>
    <row r="4804" spans="1:4" x14ac:dyDescent="0.25">
      <c r="A4804" s="366">
        <v>4915710</v>
      </c>
      <c r="B4804" s="367" t="s">
        <v>23542</v>
      </c>
      <c r="C4804" s="366" t="s">
        <v>199</v>
      </c>
      <c r="D4804" s="368">
        <v>3.68</v>
      </c>
    </row>
    <row r="4805" spans="1:4" x14ac:dyDescent="0.25">
      <c r="A4805" s="366">
        <v>4915709</v>
      </c>
      <c r="B4805" s="367" t="s">
        <v>23543</v>
      </c>
      <c r="C4805" s="366" t="s">
        <v>199</v>
      </c>
      <c r="D4805" s="368">
        <v>0.92</v>
      </c>
    </row>
    <row r="4806" spans="1:4" x14ac:dyDescent="0.25">
      <c r="A4806" s="366">
        <v>4915686</v>
      </c>
      <c r="B4806" s="367" t="s">
        <v>23544</v>
      </c>
      <c r="C4806" s="366" t="s">
        <v>245</v>
      </c>
      <c r="D4806" s="368">
        <v>3.68</v>
      </c>
    </row>
    <row r="4807" spans="1:4" x14ac:dyDescent="0.25">
      <c r="A4807" s="366">
        <v>4915687</v>
      </c>
      <c r="B4807" s="367" t="s">
        <v>23545</v>
      </c>
      <c r="C4807" s="366" t="s">
        <v>245</v>
      </c>
      <c r="D4807" s="368">
        <v>2.2999999999999998</v>
      </c>
    </row>
    <row r="4808" spans="1:4" ht="27" x14ac:dyDescent="0.25">
      <c r="A4808" s="366">
        <v>4915634</v>
      </c>
      <c r="B4808" s="367" t="s">
        <v>23546</v>
      </c>
      <c r="C4808" s="366" t="s">
        <v>199</v>
      </c>
      <c r="D4808" s="368">
        <v>66.03</v>
      </c>
    </row>
    <row r="4809" spans="1:4" ht="27" x14ac:dyDescent="0.25">
      <c r="A4809" s="366">
        <v>4915633</v>
      </c>
      <c r="B4809" s="367" t="s">
        <v>23547</v>
      </c>
      <c r="C4809" s="366" t="s">
        <v>199</v>
      </c>
      <c r="D4809" s="368">
        <v>21.78</v>
      </c>
    </row>
    <row r="4810" spans="1:4" ht="40.5" x14ac:dyDescent="0.25">
      <c r="A4810" s="366">
        <v>4915714</v>
      </c>
      <c r="B4810" s="367" t="s">
        <v>23548</v>
      </c>
      <c r="C4810" s="366" t="s">
        <v>199</v>
      </c>
      <c r="D4810" s="368">
        <v>3.39</v>
      </c>
    </row>
    <row r="4811" spans="1:4" ht="27" x14ac:dyDescent="0.25">
      <c r="A4811" s="366">
        <v>4915759</v>
      </c>
      <c r="B4811" s="367" t="s">
        <v>23549</v>
      </c>
      <c r="C4811" s="366" t="s">
        <v>245</v>
      </c>
      <c r="D4811" s="368">
        <v>6.23</v>
      </c>
    </row>
    <row r="4812" spans="1:4" ht="27" x14ac:dyDescent="0.25">
      <c r="A4812" s="366">
        <v>4915758</v>
      </c>
      <c r="B4812" s="367" t="s">
        <v>23550</v>
      </c>
      <c r="C4812" s="366" t="s">
        <v>199</v>
      </c>
      <c r="D4812" s="368">
        <v>3.71</v>
      </c>
    </row>
    <row r="4813" spans="1:4" x14ac:dyDescent="0.25">
      <c r="A4813" s="366">
        <v>4915640</v>
      </c>
      <c r="B4813" s="367" t="s">
        <v>23551</v>
      </c>
      <c r="C4813" s="366" t="s">
        <v>221</v>
      </c>
      <c r="D4813" s="368">
        <v>18.41</v>
      </c>
    </row>
    <row r="4814" spans="1:4" x14ac:dyDescent="0.25">
      <c r="A4814" s="366">
        <v>4915639</v>
      </c>
      <c r="B4814" s="367" t="s">
        <v>23552</v>
      </c>
      <c r="C4814" s="366" t="s">
        <v>182</v>
      </c>
      <c r="D4814" s="368">
        <v>3.68</v>
      </c>
    </row>
    <row r="4815" spans="1:4" ht="40.5" x14ac:dyDescent="0.25">
      <c r="A4815" s="366">
        <v>4915695</v>
      </c>
      <c r="B4815" s="367" t="s">
        <v>23553</v>
      </c>
      <c r="C4815" s="366" t="s">
        <v>199</v>
      </c>
      <c r="D4815" s="368">
        <v>6.28</v>
      </c>
    </row>
    <row r="4816" spans="1:4" ht="40.5" x14ac:dyDescent="0.25">
      <c r="A4816" s="366">
        <v>4915696</v>
      </c>
      <c r="B4816" s="367" t="s">
        <v>23554</v>
      </c>
      <c r="C4816" s="366" t="s">
        <v>199</v>
      </c>
      <c r="D4816" s="368">
        <v>6.28</v>
      </c>
    </row>
    <row r="4817" spans="1:4" ht="40.5" x14ac:dyDescent="0.25">
      <c r="A4817" s="366">
        <v>4915694</v>
      </c>
      <c r="B4817" s="367" t="s">
        <v>23555</v>
      </c>
      <c r="C4817" s="366" t="s">
        <v>199</v>
      </c>
      <c r="D4817" s="368">
        <v>26.74</v>
      </c>
    </row>
    <row r="4818" spans="1:4" x14ac:dyDescent="0.25">
      <c r="A4818" s="366">
        <v>4915654</v>
      </c>
      <c r="B4818" s="367" t="s">
        <v>23556</v>
      </c>
      <c r="C4818" s="366" t="s">
        <v>182</v>
      </c>
      <c r="D4818" s="368">
        <v>10.5</v>
      </c>
    </row>
    <row r="4819" spans="1:4" x14ac:dyDescent="0.25">
      <c r="A4819" s="366">
        <v>4900001</v>
      </c>
      <c r="B4819" s="367" t="s">
        <v>23557</v>
      </c>
      <c r="C4819" s="366" t="s">
        <v>221</v>
      </c>
      <c r="D4819" s="368">
        <v>0</v>
      </c>
    </row>
    <row r="4820" spans="1:4" x14ac:dyDescent="0.25">
      <c r="A4820" s="366">
        <v>4915801</v>
      </c>
      <c r="B4820" s="367" t="s">
        <v>23558</v>
      </c>
      <c r="C4820" s="366" t="s">
        <v>221</v>
      </c>
      <c r="D4820" s="368">
        <v>0</v>
      </c>
    </row>
    <row r="4821" spans="1:4" ht="27" x14ac:dyDescent="0.25">
      <c r="A4821" s="366">
        <v>4916290</v>
      </c>
      <c r="B4821" s="367" t="s">
        <v>23559</v>
      </c>
      <c r="C4821" s="366" t="s">
        <v>221</v>
      </c>
      <c r="D4821" s="368">
        <v>299.39999999999998</v>
      </c>
    </row>
    <row r="4822" spans="1:4" x14ac:dyDescent="0.25">
      <c r="A4822" s="366">
        <v>4915765</v>
      </c>
      <c r="B4822" s="367" t="s">
        <v>23560</v>
      </c>
      <c r="C4822" s="366" t="s">
        <v>221</v>
      </c>
      <c r="D4822" s="368">
        <v>206.56</v>
      </c>
    </row>
    <row r="4823" spans="1:4" x14ac:dyDescent="0.25">
      <c r="A4823" s="366">
        <v>4915766</v>
      </c>
      <c r="B4823" s="367" t="s">
        <v>23561</v>
      </c>
      <c r="C4823" s="366" t="s">
        <v>221</v>
      </c>
      <c r="D4823" s="368">
        <v>121.24</v>
      </c>
    </row>
    <row r="4824" spans="1:4" x14ac:dyDescent="0.25">
      <c r="A4824" s="366">
        <v>4915764</v>
      </c>
      <c r="B4824" s="367" t="s">
        <v>23562</v>
      </c>
      <c r="C4824" s="366" t="s">
        <v>221</v>
      </c>
      <c r="D4824" s="368">
        <v>371.8</v>
      </c>
    </row>
    <row r="4825" spans="1:4" x14ac:dyDescent="0.25">
      <c r="A4825" s="366">
        <v>4915767</v>
      </c>
      <c r="B4825" s="367" t="s">
        <v>23563</v>
      </c>
      <c r="C4825" s="366" t="s">
        <v>221</v>
      </c>
      <c r="D4825" s="368">
        <v>79.67</v>
      </c>
    </row>
    <row r="4826" spans="1:4" x14ac:dyDescent="0.25">
      <c r="A4826" s="366">
        <v>4915777</v>
      </c>
      <c r="B4826" s="367" t="s">
        <v>23564</v>
      </c>
      <c r="C4826" s="366" t="s">
        <v>199</v>
      </c>
      <c r="D4826" s="368">
        <v>12.07</v>
      </c>
    </row>
    <row r="4827" spans="1:4" ht="27" x14ac:dyDescent="0.25">
      <c r="A4827" s="366">
        <v>4915618</v>
      </c>
      <c r="B4827" s="367" t="s">
        <v>23565</v>
      </c>
      <c r="C4827" s="366" t="s">
        <v>182</v>
      </c>
      <c r="D4827" s="368">
        <v>3.12</v>
      </c>
    </row>
    <row r="4828" spans="1:4" x14ac:dyDescent="0.25">
      <c r="A4828" s="366">
        <v>4915774</v>
      </c>
      <c r="B4828" s="367" t="s">
        <v>23566</v>
      </c>
      <c r="C4828" s="366" t="s">
        <v>221</v>
      </c>
      <c r="D4828" s="368">
        <v>22.59</v>
      </c>
    </row>
    <row r="4829" spans="1:4" x14ac:dyDescent="0.25">
      <c r="A4829" s="366">
        <v>4915719</v>
      </c>
      <c r="B4829" s="367" t="s">
        <v>23567</v>
      </c>
      <c r="C4829" s="366" t="s">
        <v>182</v>
      </c>
      <c r="D4829" s="368">
        <v>31.4</v>
      </c>
    </row>
    <row r="4830" spans="1:4" x14ac:dyDescent="0.25">
      <c r="A4830" s="366">
        <v>4915611</v>
      </c>
      <c r="B4830" s="367" t="s">
        <v>23568</v>
      </c>
      <c r="C4830" s="366" t="s">
        <v>221</v>
      </c>
      <c r="D4830" s="368">
        <v>10.74</v>
      </c>
    </row>
    <row r="4831" spans="1:4" x14ac:dyDescent="0.25">
      <c r="A4831" s="366">
        <v>4915733</v>
      </c>
      <c r="B4831" s="367" t="s">
        <v>23569</v>
      </c>
      <c r="C4831" s="366" t="s">
        <v>221</v>
      </c>
      <c r="D4831" s="368">
        <v>36.020000000000003</v>
      </c>
    </row>
    <row r="4832" spans="1:4" x14ac:dyDescent="0.25">
      <c r="A4832" s="366">
        <v>4915734</v>
      </c>
      <c r="B4832" s="367" t="s">
        <v>23570</v>
      </c>
      <c r="C4832" s="366" t="s">
        <v>221</v>
      </c>
      <c r="D4832" s="368">
        <v>11.68</v>
      </c>
    </row>
    <row r="4833" spans="1:4" x14ac:dyDescent="0.25">
      <c r="A4833" s="366">
        <v>4915727</v>
      </c>
      <c r="B4833" s="367" t="s">
        <v>23571</v>
      </c>
      <c r="C4833" s="366" t="s">
        <v>199</v>
      </c>
      <c r="D4833" s="368">
        <v>10.23</v>
      </c>
    </row>
    <row r="4834" spans="1:4" ht="27" x14ac:dyDescent="0.25">
      <c r="A4834" s="366">
        <v>4915726</v>
      </c>
      <c r="B4834" s="367" t="s">
        <v>23572</v>
      </c>
      <c r="C4834" s="366" t="s">
        <v>199</v>
      </c>
      <c r="D4834" s="368">
        <v>24.79</v>
      </c>
    </row>
    <row r="4835" spans="1:4" ht="27" x14ac:dyDescent="0.25">
      <c r="A4835" s="366">
        <v>4915594</v>
      </c>
      <c r="B4835" s="483" t="s">
        <v>23573</v>
      </c>
      <c r="C4835" s="366" t="s">
        <v>199</v>
      </c>
      <c r="D4835" s="368">
        <v>23.28</v>
      </c>
    </row>
    <row r="4836" spans="1:4" ht="27" x14ac:dyDescent="0.25">
      <c r="A4836" s="366">
        <v>4915729</v>
      </c>
      <c r="B4836" s="367" t="s">
        <v>23574</v>
      </c>
      <c r="C4836" s="366" t="s">
        <v>199</v>
      </c>
      <c r="D4836" s="368">
        <v>19.079999999999998</v>
      </c>
    </row>
    <row r="4837" spans="1:4" ht="27" x14ac:dyDescent="0.25">
      <c r="A4837" s="366">
        <v>4915596</v>
      </c>
      <c r="B4837" s="367" t="s">
        <v>23575</v>
      </c>
      <c r="C4837" s="366" t="s">
        <v>199</v>
      </c>
      <c r="D4837" s="368">
        <v>18.420000000000002</v>
      </c>
    </row>
    <row r="4838" spans="1:4" x14ac:dyDescent="0.25">
      <c r="A4838" s="366">
        <v>4915732</v>
      </c>
      <c r="B4838" s="367" t="s">
        <v>23576</v>
      </c>
      <c r="C4838" s="366" t="s">
        <v>199</v>
      </c>
      <c r="D4838" s="368">
        <v>8.06</v>
      </c>
    </row>
    <row r="4839" spans="1:4" x14ac:dyDescent="0.25">
      <c r="A4839" s="366">
        <v>4915731</v>
      </c>
      <c r="B4839" s="367" t="s">
        <v>23577</v>
      </c>
      <c r="C4839" s="366" t="s">
        <v>199</v>
      </c>
      <c r="D4839" s="368">
        <v>15.66</v>
      </c>
    </row>
    <row r="4840" spans="1:4" ht="27" x14ac:dyDescent="0.25">
      <c r="A4840" s="366">
        <v>4915725</v>
      </c>
      <c r="B4840" s="367" t="s">
        <v>23578</v>
      </c>
      <c r="C4840" s="366" t="s">
        <v>199</v>
      </c>
      <c r="D4840" s="368">
        <v>30.11</v>
      </c>
    </row>
    <row r="4841" spans="1:4" ht="27" x14ac:dyDescent="0.25">
      <c r="A4841" s="366">
        <v>4915593</v>
      </c>
      <c r="B4841" s="483" t="s">
        <v>23579</v>
      </c>
      <c r="C4841" s="366" t="s">
        <v>199</v>
      </c>
      <c r="D4841" s="368">
        <v>28.6</v>
      </c>
    </row>
    <row r="4842" spans="1:4" ht="27" x14ac:dyDescent="0.25">
      <c r="A4842" s="366">
        <v>4915728</v>
      </c>
      <c r="B4842" s="367" t="s">
        <v>23580</v>
      </c>
      <c r="C4842" s="366" t="s">
        <v>199</v>
      </c>
      <c r="D4842" s="368">
        <v>28.82</v>
      </c>
    </row>
    <row r="4843" spans="1:4" ht="27" x14ac:dyDescent="0.25">
      <c r="A4843" s="366">
        <v>4915595</v>
      </c>
      <c r="B4843" s="483" t="s">
        <v>23581</v>
      </c>
      <c r="C4843" s="366" t="s">
        <v>199</v>
      </c>
      <c r="D4843" s="368">
        <v>28.17</v>
      </c>
    </row>
    <row r="4844" spans="1:4" x14ac:dyDescent="0.25">
      <c r="A4844" s="366">
        <v>4915730</v>
      </c>
      <c r="B4844" s="367" t="s">
        <v>23582</v>
      </c>
      <c r="C4844" s="366" t="s">
        <v>199</v>
      </c>
      <c r="D4844" s="368">
        <v>22.94</v>
      </c>
    </row>
    <row r="4845" spans="1:4" x14ac:dyDescent="0.25">
      <c r="A4845" s="366">
        <v>4915598</v>
      </c>
      <c r="B4845" s="367" t="s">
        <v>23583</v>
      </c>
      <c r="C4845" s="366" t="s">
        <v>182</v>
      </c>
      <c r="D4845" s="368">
        <v>0.09</v>
      </c>
    </row>
    <row r="4846" spans="1:4" x14ac:dyDescent="0.25">
      <c r="A4846" s="366">
        <v>4915748</v>
      </c>
      <c r="B4846" s="367" t="s">
        <v>23584</v>
      </c>
      <c r="C4846" s="366" t="s">
        <v>182</v>
      </c>
      <c r="D4846" s="368">
        <v>189.44</v>
      </c>
    </row>
    <row r="4847" spans="1:4" x14ac:dyDescent="0.25">
      <c r="A4847" s="366">
        <v>4915608</v>
      </c>
      <c r="B4847" s="367" t="s">
        <v>23585</v>
      </c>
      <c r="C4847" s="366" t="s">
        <v>182</v>
      </c>
      <c r="D4847" s="368">
        <v>2.39</v>
      </c>
    </row>
    <row r="4848" spans="1:4" x14ac:dyDescent="0.25">
      <c r="A4848" s="366">
        <v>4915613</v>
      </c>
      <c r="B4848" s="367" t="s">
        <v>23586</v>
      </c>
      <c r="C4848" s="366" t="s">
        <v>182</v>
      </c>
      <c r="D4848" s="368">
        <v>0.16</v>
      </c>
    </row>
    <row r="4849" spans="1:4" ht="27" x14ac:dyDescent="0.25">
      <c r="A4849" s="366">
        <v>4915692</v>
      </c>
      <c r="B4849" s="367" t="s">
        <v>23587</v>
      </c>
      <c r="C4849" s="366" t="s">
        <v>221</v>
      </c>
      <c r="D4849" s="368">
        <v>321.04000000000002</v>
      </c>
    </row>
    <row r="4850" spans="1:4" ht="27" x14ac:dyDescent="0.25">
      <c r="A4850" s="366">
        <v>4915746</v>
      </c>
      <c r="B4850" s="367" t="s">
        <v>23588</v>
      </c>
      <c r="C4850" s="366" t="s">
        <v>221</v>
      </c>
      <c r="D4850" s="368">
        <v>251.68</v>
      </c>
    </row>
    <row r="4851" spans="1:4" ht="27" x14ac:dyDescent="0.25">
      <c r="A4851" s="366">
        <v>4915630</v>
      </c>
      <c r="B4851" s="367" t="s">
        <v>23589</v>
      </c>
      <c r="C4851" s="366" t="s">
        <v>221</v>
      </c>
      <c r="D4851" s="368">
        <v>321.04000000000002</v>
      </c>
    </row>
    <row r="4852" spans="1:4" ht="27" x14ac:dyDescent="0.25">
      <c r="A4852" s="366">
        <v>4915631</v>
      </c>
      <c r="B4852" s="367" t="s">
        <v>23590</v>
      </c>
      <c r="C4852" s="366" t="s">
        <v>221</v>
      </c>
      <c r="D4852" s="368">
        <v>251.68</v>
      </c>
    </row>
    <row r="4853" spans="1:4" ht="27" x14ac:dyDescent="0.25">
      <c r="A4853" s="366">
        <v>4915785</v>
      </c>
      <c r="B4853" s="367" t="s">
        <v>23591</v>
      </c>
      <c r="C4853" s="366" t="s">
        <v>227</v>
      </c>
      <c r="D4853" s="368">
        <v>405.63</v>
      </c>
    </row>
    <row r="4854" spans="1:4" ht="27" x14ac:dyDescent="0.25">
      <c r="A4854" s="366">
        <v>4915786</v>
      </c>
      <c r="B4854" s="367" t="s">
        <v>23592</v>
      </c>
      <c r="C4854" s="366" t="s">
        <v>227</v>
      </c>
      <c r="D4854" s="368">
        <v>142.01</v>
      </c>
    </row>
    <row r="4855" spans="1:4" x14ac:dyDescent="0.25">
      <c r="A4855" s="366">
        <v>4915795</v>
      </c>
      <c r="B4855" s="367" t="s">
        <v>23593</v>
      </c>
      <c r="C4855" s="366" t="s">
        <v>227</v>
      </c>
      <c r="D4855" s="368">
        <v>337.45</v>
      </c>
    </row>
    <row r="4856" spans="1:4" x14ac:dyDescent="0.25">
      <c r="A4856" s="366">
        <v>4915800</v>
      </c>
      <c r="B4856" s="367" t="s">
        <v>23594</v>
      </c>
      <c r="C4856" s="366" t="s">
        <v>227</v>
      </c>
      <c r="D4856" s="368">
        <v>52.13</v>
      </c>
    </row>
    <row r="4857" spans="1:4" x14ac:dyDescent="0.25">
      <c r="A4857" s="366">
        <v>4915799</v>
      </c>
      <c r="B4857" s="367" t="s">
        <v>23595</v>
      </c>
      <c r="C4857" s="366" t="s">
        <v>227</v>
      </c>
      <c r="D4857" s="368">
        <v>41.91</v>
      </c>
    </row>
    <row r="4858" spans="1:4" ht="27" x14ac:dyDescent="0.25">
      <c r="A4858" s="366">
        <v>4915698</v>
      </c>
      <c r="B4858" s="367" t="s">
        <v>23596</v>
      </c>
      <c r="C4858" s="366" t="s">
        <v>227</v>
      </c>
      <c r="D4858" s="368">
        <v>18.41</v>
      </c>
    </row>
    <row r="4859" spans="1:4" ht="27" x14ac:dyDescent="0.25">
      <c r="A4859" s="366">
        <v>4915794</v>
      </c>
      <c r="B4859" s="367" t="s">
        <v>23597</v>
      </c>
      <c r="C4859" s="366" t="s">
        <v>227</v>
      </c>
      <c r="D4859" s="368">
        <v>590.45000000000005</v>
      </c>
    </row>
    <row r="4860" spans="1:4" ht="40.5" x14ac:dyDescent="0.25">
      <c r="A4860" s="366">
        <v>4915789</v>
      </c>
      <c r="B4860" s="367" t="s">
        <v>23598</v>
      </c>
      <c r="C4860" s="366" t="s">
        <v>245</v>
      </c>
      <c r="D4860" s="368">
        <v>1641.84</v>
      </c>
    </row>
    <row r="4861" spans="1:4" ht="27" x14ac:dyDescent="0.25">
      <c r="A4861" s="366">
        <v>4915798</v>
      </c>
      <c r="B4861" s="367" t="s">
        <v>23599</v>
      </c>
      <c r="C4861" s="366" t="s">
        <v>245</v>
      </c>
      <c r="D4861" s="368">
        <v>1593.41</v>
      </c>
    </row>
    <row r="4862" spans="1:4" ht="27" x14ac:dyDescent="0.25">
      <c r="A4862" s="366">
        <v>4915788</v>
      </c>
      <c r="B4862" s="367" t="s">
        <v>23600</v>
      </c>
      <c r="C4862" s="366" t="s">
        <v>245</v>
      </c>
      <c r="D4862" s="368">
        <v>1488.72</v>
      </c>
    </row>
    <row r="4863" spans="1:4" ht="27" x14ac:dyDescent="0.25">
      <c r="A4863" s="366">
        <v>4915797</v>
      </c>
      <c r="B4863" s="367" t="s">
        <v>23601</v>
      </c>
      <c r="C4863" s="366" t="s">
        <v>245</v>
      </c>
      <c r="D4863" s="368">
        <v>770.02</v>
      </c>
    </row>
    <row r="4864" spans="1:4" ht="40.5" x14ac:dyDescent="0.25">
      <c r="A4864" s="366">
        <v>4915787</v>
      </c>
      <c r="B4864" s="367" t="s">
        <v>23602</v>
      </c>
      <c r="C4864" s="366" t="s">
        <v>245</v>
      </c>
      <c r="D4864" s="368">
        <v>896.72</v>
      </c>
    </row>
    <row r="4865" spans="1:4" ht="27" x14ac:dyDescent="0.25">
      <c r="A4865" s="366">
        <v>4915796</v>
      </c>
      <c r="B4865" s="367" t="s">
        <v>23603</v>
      </c>
      <c r="C4865" s="366" t="s">
        <v>245</v>
      </c>
      <c r="D4865" s="368">
        <v>313.76</v>
      </c>
    </row>
    <row r="4866" spans="1:4" ht="27" x14ac:dyDescent="0.25">
      <c r="A4866" s="366">
        <v>4915760</v>
      </c>
      <c r="B4866" s="367" t="s">
        <v>23604</v>
      </c>
      <c r="C4866" s="366" t="s">
        <v>182</v>
      </c>
      <c r="D4866" s="368">
        <v>58.56</v>
      </c>
    </row>
    <row r="4867" spans="1:4" ht="27" x14ac:dyDescent="0.25">
      <c r="A4867" s="366">
        <v>4915699</v>
      </c>
      <c r="B4867" s="367" t="s">
        <v>23605</v>
      </c>
      <c r="C4867" s="366" t="s">
        <v>227</v>
      </c>
      <c r="D4867" s="368">
        <v>28.38</v>
      </c>
    </row>
    <row r="4868" spans="1:4" x14ac:dyDescent="0.25">
      <c r="A4868" s="366">
        <v>4915736</v>
      </c>
      <c r="B4868" s="367" t="s">
        <v>23606</v>
      </c>
      <c r="C4868" s="366" t="s">
        <v>221</v>
      </c>
      <c r="D4868" s="368">
        <v>13.86</v>
      </c>
    </row>
    <row r="4869" spans="1:4" x14ac:dyDescent="0.25">
      <c r="A4869" s="366">
        <v>4915735</v>
      </c>
      <c r="B4869" s="367" t="s">
        <v>23607</v>
      </c>
      <c r="C4869" s="366" t="s">
        <v>221</v>
      </c>
      <c r="D4869" s="368">
        <v>11.31</v>
      </c>
    </row>
    <row r="4870" spans="1:4" x14ac:dyDescent="0.25">
      <c r="A4870" s="366">
        <v>4915670</v>
      </c>
      <c r="B4870" s="367" t="s">
        <v>23608</v>
      </c>
      <c r="C4870" s="366" t="s">
        <v>221</v>
      </c>
      <c r="D4870" s="368">
        <v>171.08</v>
      </c>
    </row>
    <row r="4871" spans="1:4" x14ac:dyDescent="0.25">
      <c r="A4871" s="366">
        <v>4915668</v>
      </c>
      <c r="B4871" s="367" t="s">
        <v>23609</v>
      </c>
      <c r="C4871" s="366" t="s">
        <v>221</v>
      </c>
      <c r="D4871" s="368">
        <v>265.7</v>
      </c>
    </row>
    <row r="4872" spans="1:4" x14ac:dyDescent="0.25">
      <c r="A4872" s="366">
        <v>4915761</v>
      </c>
      <c r="B4872" s="367" t="s">
        <v>23610</v>
      </c>
      <c r="C4872" s="366" t="s">
        <v>182</v>
      </c>
      <c r="D4872" s="368">
        <v>3.68</v>
      </c>
    </row>
    <row r="4873" spans="1:4" x14ac:dyDescent="0.25">
      <c r="A4873" s="366">
        <v>4915762</v>
      </c>
      <c r="B4873" s="367" t="s">
        <v>23611</v>
      </c>
      <c r="C4873" s="366" t="s">
        <v>199</v>
      </c>
      <c r="D4873" s="368">
        <v>1.84</v>
      </c>
    </row>
    <row r="4874" spans="1:4" x14ac:dyDescent="0.25">
      <c r="A4874" s="366">
        <v>4915738</v>
      </c>
      <c r="B4874" s="367" t="s">
        <v>23612</v>
      </c>
      <c r="C4874" s="366" t="s">
        <v>221</v>
      </c>
      <c r="D4874" s="368">
        <v>5.64</v>
      </c>
    </row>
    <row r="4875" spans="1:4" x14ac:dyDescent="0.25">
      <c r="A4875" s="366">
        <v>4915737</v>
      </c>
      <c r="B4875" s="367" t="s">
        <v>23613</v>
      </c>
      <c r="C4875" s="366" t="s">
        <v>221</v>
      </c>
      <c r="D4875" s="368">
        <v>4.7699999999999996</v>
      </c>
    </row>
    <row r="4876" spans="1:4" x14ac:dyDescent="0.25">
      <c r="A4876" s="366">
        <v>4915669</v>
      </c>
      <c r="B4876" s="367" t="s">
        <v>23614</v>
      </c>
      <c r="C4876" s="366" t="s">
        <v>221</v>
      </c>
      <c r="D4876" s="368">
        <v>7.77</v>
      </c>
    </row>
    <row r="4877" spans="1:4" x14ac:dyDescent="0.25">
      <c r="A4877" s="366">
        <v>4915667</v>
      </c>
      <c r="B4877" s="367" t="s">
        <v>23615</v>
      </c>
      <c r="C4877" s="366" t="s">
        <v>221</v>
      </c>
      <c r="D4877" s="368">
        <v>11.58</v>
      </c>
    </row>
    <row r="4878" spans="1:4" ht="27" x14ac:dyDescent="0.25">
      <c r="A4878" s="366">
        <v>4915632</v>
      </c>
      <c r="B4878" s="367" t="s">
        <v>23616</v>
      </c>
      <c r="C4878" s="366" t="s">
        <v>221</v>
      </c>
      <c r="D4878" s="368">
        <v>372.21</v>
      </c>
    </row>
    <row r="4879" spans="1:4" x14ac:dyDescent="0.25">
      <c r="A4879" s="366">
        <v>4915753</v>
      </c>
      <c r="B4879" s="367" t="s">
        <v>23617</v>
      </c>
      <c r="C4879" s="366" t="s">
        <v>221</v>
      </c>
      <c r="D4879" s="368">
        <v>1160.99</v>
      </c>
    </row>
    <row r="4880" spans="1:4" x14ac:dyDescent="0.25">
      <c r="A4880" s="366">
        <v>4915776</v>
      </c>
      <c r="B4880" s="367" t="s">
        <v>23618</v>
      </c>
      <c r="C4880" s="366" t="s">
        <v>23619</v>
      </c>
      <c r="D4880" s="368">
        <v>735.47</v>
      </c>
    </row>
    <row r="4881" spans="1:4" x14ac:dyDescent="0.25">
      <c r="A4881" s="366">
        <v>4915740</v>
      </c>
      <c r="B4881" s="367" t="s">
        <v>23620</v>
      </c>
      <c r="C4881" s="366" t="s">
        <v>23619</v>
      </c>
      <c r="D4881" s="368">
        <v>1570.17</v>
      </c>
    </row>
    <row r="4882" spans="1:4" x14ac:dyDescent="0.25">
      <c r="A4882" s="366">
        <v>4915741</v>
      </c>
      <c r="B4882" s="367" t="s">
        <v>23621</v>
      </c>
      <c r="C4882" s="366" t="s">
        <v>23619</v>
      </c>
      <c r="D4882" s="368">
        <v>3768.42</v>
      </c>
    </row>
    <row r="4883" spans="1:4" x14ac:dyDescent="0.25">
      <c r="A4883" s="366">
        <v>4915742</v>
      </c>
      <c r="B4883" s="367" t="s">
        <v>17953</v>
      </c>
      <c r="C4883" s="366" t="s">
        <v>23619</v>
      </c>
      <c r="D4883" s="368">
        <v>408.33</v>
      </c>
    </row>
    <row r="4884" spans="1:4" ht="27" x14ac:dyDescent="0.25">
      <c r="A4884" s="366">
        <v>4915626</v>
      </c>
      <c r="B4884" s="367" t="s">
        <v>23622</v>
      </c>
      <c r="C4884" s="366" t="s">
        <v>199</v>
      </c>
      <c r="D4884" s="368">
        <v>1.97</v>
      </c>
    </row>
    <row r="4885" spans="1:4" ht="40.5" x14ac:dyDescent="0.25">
      <c r="A4885" s="366">
        <v>4915653</v>
      </c>
      <c r="B4885" s="367" t="s">
        <v>23623</v>
      </c>
      <c r="C4885" s="366" t="s">
        <v>234</v>
      </c>
      <c r="D4885" s="368">
        <v>67.31</v>
      </c>
    </row>
    <row r="4886" spans="1:4" x14ac:dyDescent="0.25">
      <c r="A4886" s="366">
        <v>4900002</v>
      </c>
      <c r="B4886" s="367" t="s">
        <v>23624</v>
      </c>
      <c r="C4886" s="366" t="s">
        <v>221</v>
      </c>
      <c r="D4886" s="368">
        <v>0</v>
      </c>
    </row>
    <row r="4887" spans="1:4" x14ac:dyDescent="0.25">
      <c r="A4887" s="366">
        <v>4915623</v>
      </c>
      <c r="B4887" s="367" t="s">
        <v>23625</v>
      </c>
      <c r="C4887" s="366" t="s">
        <v>221</v>
      </c>
      <c r="D4887" s="368">
        <v>48.89</v>
      </c>
    </row>
    <row r="4888" spans="1:4" x14ac:dyDescent="0.25">
      <c r="A4888" s="366">
        <v>4915625</v>
      </c>
      <c r="B4888" s="367" t="s">
        <v>23626</v>
      </c>
      <c r="C4888" s="366" t="s">
        <v>221</v>
      </c>
      <c r="D4888" s="368">
        <v>38.380000000000003</v>
      </c>
    </row>
    <row r="4889" spans="1:4" x14ac:dyDescent="0.25">
      <c r="A4889" s="366">
        <v>4915621</v>
      </c>
      <c r="B4889" s="367" t="s">
        <v>23627</v>
      </c>
      <c r="C4889" s="366" t="s">
        <v>221</v>
      </c>
      <c r="D4889" s="368">
        <v>4.9400000000000004</v>
      </c>
    </row>
    <row r="4890" spans="1:4" x14ac:dyDescent="0.25">
      <c r="A4890" s="366">
        <v>4915720</v>
      </c>
      <c r="B4890" s="367" t="s">
        <v>23628</v>
      </c>
      <c r="C4890" s="366" t="s">
        <v>245</v>
      </c>
      <c r="D4890" s="368">
        <v>28.72</v>
      </c>
    </row>
    <row r="4891" spans="1:4" x14ac:dyDescent="0.25">
      <c r="A4891" s="366">
        <v>4915592</v>
      </c>
      <c r="B4891" s="483" t="s">
        <v>23629</v>
      </c>
      <c r="C4891" s="366" t="s">
        <v>245</v>
      </c>
      <c r="D4891" s="368">
        <v>27.94</v>
      </c>
    </row>
    <row r="4892" spans="1:4" ht="40.5" x14ac:dyDescent="0.25">
      <c r="A4892" s="366">
        <v>4913703</v>
      </c>
      <c r="B4892" s="367" t="s">
        <v>23630</v>
      </c>
      <c r="C4892" s="366" t="s">
        <v>245</v>
      </c>
      <c r="D4892" s="368">
        <v>4513.9799999999996</v>
      </c>
    </row>
    <row r="4893" spans="1:4" ht="40.5" x14ac:dyDescent="0.25">
      <c r="A4893" s="366">
        <v>4913704</v>
      </c>
      <c r="B4893" s="367" t="s">
        <v>23631</v>
      </c>
      <c r="C4893" s="366" t="s">
        <v>245</v>
      </c>
      <c r="D4893" s="368">
        <v>4342.04</v>
      </c>
    </row>
    <row r="4894" spans="1:4" ht="27" x14ac:dyDescent="0.25">
      <c r="A4894" s="366">
        <v>4915757</v>
      </c>
      <c r="B4894" s="367" t="s">
        <v>23632</v>
      </c>
      <c r="C4894" s="366" t="s">
        <v>221</v>
      </c>
      <c r="D4894" s="368">
        <v>384.1</v>
      </c>
    </row>
    <row r="4895" spans="1:4" x14ac:dyDescent="0.25">
      <c r="A4895" s="366">
        <v>4915678</v>
      </c>
      <c r="B4895" s="367" t="s">
        <v>23633</v>
      </c>
      <c r="C4895" s="366" t="s">
        <v>221</v>
      </c>
      <c r="D4895" s="368">
        <v>328.52</v>
      </c>
    </row>
    <row r="4896" spans="1:4" ht="27" x14ac:dyDescent="0.25">
      <c r="A4896" s="366">
        <v>4919547</v>
      </c>
      <c r="B4896" s="367" t="s">
        <v>23634</v>
      </c>
      <c r="C4896" s="366" t="s">
        <v>245</v>
      </c>
      <c r="D4896" s="368">
        <v>516.9</v>
      </c>
    </row>
    <row r="4897" spans="1:4" ht="27" x14ac:dyDescent="0.25">
      <c r="A4897" s="366">
        <v>4915716</v>
      </c>
      <c r="B4897" s="367" t="s">
        <v>23635</v>
      </c>
      <c r="C4897" s="366" t="s">
        <v>182</v>
      </c>
      <c r="D4897" s="368">
        <v>9.0399999999999991</v>
      </c>
    </row>
    <row r="4898" spans="1:4" ht="27" x14ac:dyDescent="0.25">
      <c r="A4898" s="366">
        <v>4915750</v>
      </c>
      <c r="B4898" s="367" t="s">
        <v>23636</v>
      </c>
      <c r="C4898" s="366" t="s">
        <v>199</v>
      </c>
      <c r="D4898" s="368">
        <v>174.48</v>
      </c>
    </row>
    <row r="4899" spans="1:4" x14ac:dyDescent="0.25">
      <c r="A4899" s="366">
        <v>4915769</v>
      </c>
      <c r="B4899" s="367" t="s">
        <v>23637</v>
      </c>
      <c r="C4899" s="366" t="s">
        <v>221</v>
      </c>
      <c r="D4899" s="368">
        <v>31.63</v>
      </c>
    </row>
    <row r="4900" spans="1:4" ht="40.5" x14ac:dyDescent="0.25">
      <c r="A4900" s="366">
        <v>5213836</v>
      </c>
      <c r="B4900" s="367" t="s">
        <v>23638</v>
      </c>
      <c r="C4900" s="366" t="s">
        <v>212</v>
      </c>
      <c r="D4900" s="368">
        <v>4.76</v>
      </c>
    </row>
    <row r="4901" spans="1:4" ht="27" x14ac:dyDescent="0.25">
      <c r="A4901" s="366">
        <v>5213368</v>
      </c>
      <c r="B4901" s="367" t="s">
        <v>23639</v>
      </c>
      <c r="C4901" s="366" t="s">
        <v>245</v>
      </c>
      <c r="D4901" s="368">
        <v>18.38</v>
      </c>
    </row>
    <row r="4902" spans="1:4" ht="27" x14ac:dyDescent="0.25">
      <c r="A4902" s="366">
        <v>5213367</v>
      </c>
      <c r="B4902" s="483" t="s">
        <v>23640</v>
      </c>
      <c r="C4902" s="366" t="s">
        <v>245</v>
      </c>
      <c r="D4902" s="368">
        <v>17.04</v>
      </c>
    </row>
    <row r="4903" spans="1:4" ht="27" x14ac:dyDescent="0.25">
      <c r="A4903" s="366">
        <v>5213385</v>
      </c>
      <c r="B4903" s="367" t="s">
        <v>23641</v>
      </c>
      <c r="C4903" s="366" t="s">
        <v>245</v>
      </c>
      <c r="D4903" s="368">
        <v>311.33999999999997</v>
      </c>
    </row>
    <row r="4904" spans="1:4" ht="40.5" x14ac:dyDescent="0.25">
      <c r="A4904" s="366">
        <v>5213343</v>
      </c>
      <c r="B4904" s="367" t="s">
        <v>23642</v>
      </c>
      <c r="C4904" s="366" t="s">
        <v>212</v>
      </c>
      <c r="D4904" s="368">
        <v>14.09</v>
      </c>
    </row>
    <row r="4905" spans="1:4" ht="27" x14ac:dyDescent="0.25">
      <c r="A4905" s="366">
        <v>5213390</v>
      </c>
      <c r="B4905" s="367" t="s">
        <v>23643</v>
      </c>
      <c r="C4905" s="366" t="s">
        <v>199</v>
      </c>
      <c r="D4905" s="368">
        <v>269.95</v>
      </c>
    </row>
    <row r="4906" spans="1:4" ht="40.5" x14ac:dyDescent="0.25">
      <c r="A4906" s="366">
        <v>5213344</v>
      </c>
      <c r="B4906" s="367" t="s">
        <v>23644</v>
      </c>
      <c r="C4906" s="366" t="s">
        <v>23645</v>
      </c>
      <c r="D4906" s="368">
        <v>15.81</v>
      </c>
    </row>
    <row r="4907" spans="1:4" ht="27" x14ac:dyDescent="0.25">
      <c r="A4907" s="366">
        <v>5213386</v>
      </c>
      <c r="B4907" s="367" t="s">
        <v>23646</v>
      </c>
      <c r="C4907" s="366" t="s">
        <v>245</v>
      </c>
      <c r="D4907" s="368">
        <v>478.4</v>
      </c>
    </row>
    <row r="4908" spans="1:4" ht="40.5" x14ac:dyDescent="0.25">
      <c r="A4908" s="366">
        <v>5213345</v>
      </c>
      <c r="B4908" s="367" t="s">
        <v>23647</v>
      </c>
      <c r="C4908" s="366" t="s">
        <v>212</v>
      </c>
      <c r="D4908" s="368">
        <v>17.2</v>
      </c>
    </row>
    <row r="4909" spans="1:4" ht="27" x14ac:dyDescent="0.25">
      <c r="A4909" s="366">
        <v>5213387</v>
      </c>
      <c r="B4909" s="367" t="s">
        <v>23648</v>
      </c>
      <c r="C4909" s="366" t="s">
        <v>245</v>
      </c>
      <c r="D4909" s="368">
        <v>697.91</v>
      </c>
    </row>
    <row r="4910" spans="1:4" ht="40.5" x14ac:dyDescent="0.25">
      <c r="A4910" s="366">
        <v>5213346</v>
      </c>
      <c r="B4910" s="367" t="s">
        <v>23649</v>
      </c>
      <c r="C4910" s="366" t="s">
        <v>212</v>
      </c>
      <c r="D4910" s="368">
        <v>25.68</v>
      </c>
    </row>
    <row r="4911" spans="1:4" ht="40.5" x14ac:dyDescent="0.25">
      <c r="A4911" s="366">
        <v>5213843</v>
      </c>
      <c r="B4911" s="367" t="s">
        <v>23650</v>
      </c>
      <c r="C4911" s="366" t="s">
        <v>23645</v>
      </c>
      <c r="D4911" s="368">
        <v>1.66</v>
      </c>
    </row>
    <row r="4912" spans="1:4" ht="40.5" x14ac:dyDescent="0.25">
      <c r="A4912" s="366">
        <v>5213833</v>
      </c>
      <c r="B4912" s="367" t="s">
        <v>23651</v>
      </c>
      <c r="C4912" s="366" t="s">
        <v>212</v>
      </c>
      <c r="D4912" s="368">
        <v>13.5</v>
      </c>
    </row>
    <row r="4913" spans="1:4" ht="40.5" x14ac:dyDescent="0.25">
      <c r="A4913" s="366">
        <v>5213834</v>
      </c>
      <c r="B4913" s="367" t="s">
        <v>23652</v>
      </c>
      <c r="C4913" s="366" t="s">
        <v>212</v>
      </c>
      <c r="D4913" s="368">
        <v>9.2100000000000009</v>
      </c>
    </row>
    <row r="4914" spans="1:4" ht="27" x14ac:dyDescent="0.25">
      <c r="A4914" s="366">
        <v>5219544</v>
      </c>
      <c r="B4914" s="367" t="s">
        <v>23653</v>
      </c>
      <c r="C4914" s="366" t="s">
        <v>245</v>
      </c>
      <c r="D4914" s="368">
        <v>230.49</v>
      </c>
    </row>
    <row r="4915" spans="1:4" ht="40.5" x14ac:dyDescent="0.25">
      <c r="A4915" s="366">
        <v>5213383</v>
      </c>
      <c r="B4915" s="367" t="s">
        <v>23654</v>
      </c>
      <c r="C4915" s="366" t="s">
        <v>212</v>
      </c>
      <c r="D4915" s="368">
        <v>1.54</v>
      </c>
    </row>
    <row r="4916" spans="1:4" ht="40.5" x14ac:dyDescent="0.25">
      <c r="A4916" s="366">
        <v>5213380</v>
      </c>
      <c r="B4916" s="367" t="s">
        <v>23655</v>
      </c>
      <c r="C4916" s="366" t="s">
        <v>212</v>
      </c>
      <c r="D4916" s="368">
        <v>2.5299999999999998</v>
      </c>
    </row>
    <row r="4917" spans="1:4" ht="40.5" x14ac:dyDescent="0.25">
      <c r="A4917" s="366">
        <v>5213838</v>
      </c>
      <c r="B4917" s="367" t="s">
        <v>23656</v>
      </c>
      <c r="C4917" s="366" t="s">
        <v>212</v>
      </c>
      <c r="D4917" s="368">
        <v>14.16</v>
      </c>
    </row>
    <row r="4918" spans="1:4" ht="27" x14ac:dyDescent="0.25">
      <c r="A4918" s="366">
        <v>5213837</v>
      </c>
      <c r="B4918" s="367" t="s">
        <v>23657</v>
      </c>
      <c r="C4918" s="366" t="s">
        <v>245</v>
      </c>
      <c r="D4918" s="368">
        <v>199</v>
      </c>
    </row>
    <row r="4919" spans="1:4" ht="27" x14ac:dyDescent="0.25">
      <c r="A4919" s="366">
        <v>5213835</v>
      </c>
      <c r="B4919" s="367" t="s">
        <v>23658</v>
      </c>
      <c r="C4919" s="366" t="s">
        <v>212</v>
      </c>
      <c r="D4919" s="368">
        <v>0.77</v>
      </c>
    </row>
    <row r="4920" spans="1:4" x14ac:dyDescent="0.25">
      <c r="A4920" s="366">
        <v>5213839</v>
      </c>
      <c r="B4920" s="367" t="s">
        <v>23659</v>
      </c>
      <c r="C4920" s="366" t="s">
        <v>182</v>
      </c>
      <c r="D4920" s="368">
        <v>272.64999999999998</v>
      </c>
    </row>
    <row r="4921" spans="1:4" ht="40.5" x14ac:dyDescent="0.25">
      <c r="A4921" s="366">
        <v>5213347</v>
      </c>
      <c r="B4921" s="367" t="s">
        <v>23660</v>
      </c>
      <c r="C4921" s="366" t="s">
        <v>23661</v>
      </c>
      <c r="D4921" s="368">
        <v>6.67</v>
      </c>
    </row>
    <row r="4922" spans="1:4" ht="27" x14ac:dyDescent="0.25">
      <c r="A4922" s="366">
        <v>5213840</v>
      </c>
      <c r="B4922" s="367" t="s">
        <v>23662</v>
      </c>
      <c r="C4922" s="366" t="s">
        <v>182</v>
      </c>
      <c r="D4922" s="368">
        <v>47.78</v>
      </c>
    </row>
    <row r="4923" spans="1:4" ht="40.5" x14ac:dyDescent="0.25">
      <c r="A4923" s="366">
        <v>5213349</v>
      </c>
      <c r="B4923" s="367" t="s">
        <v>23663</v>
      </c>
      <c r="C4923" s="366" t="s">
        <v>23661</v>
      </c>
      <c r="D4923" s="368">
        <v>0.76</v>
      </c>
    </row>
    <row r="4924" spans="1:4" ht="27" x14ac:dyDescent="0.25">
      <c r="A4924" s="366">
        <v>5213841</v>
      </c>
      <c r="B4924" s="367" t="s">
        <v>23664</v>
      </c>
      <c r="C4924" s="366" t="s">
        <v>182</v>
      </c>
      <c r="D4924" s="368">
        <v>72.650000000000006</v>
      </c>
    </row>
    <row r="4925" spans="1:4" ht="40.5" x14ac:dyDescent="0.25">
      <c r="A4925" s="366">
        <v>5213348</v>
      </c>
      <c r="B4925" s="367" t="s">
        <v>23665</v>
      </c>
      <c r="C4925" s="366" t="s">
        <v>23661</v>
      </c>
      <c r="D4925" s="368">
        <v>5.87</v>
      </c>
    </row>
    <row r="4926" spans="1:4" ht="27" x14ac:dyDescent="0.25">
      <c r="A4926" s="366">
        <v>5216116</v>
      </c>
      <c r="B4926" s="367" t="s">
        <v>23666</v>
      </c>
      <c r="C4926" s="366" t="s">
        <v>245</v>
      </c>
      <c r="D4926" s="368">
        <v>15.69</v>
      </c>
    </row>
    <row r="4927" spans="1:4" ht="27" x14ac:dyDescent="0.25">
      <c r="A4927" s="366">
        <v>5216115</v>
      </c>
      <c r="B4927" s="483" t="s">
        <v>23667</v>
      </c>
      <c r="C4927" s="366" t="s">
        <v>245</v>
      </c>
      <c r="D4927" s="368">
        <v>14.91</v>
      </c>
    </row>
    <row r="4928" spans="1:4" ht="27" x14ac:dyDescent="0.25">
      <c r="A4928" s="366">
        <v>5213842</v>
      </c>
      <c r="B4928" s="367" t="s">
        <v>23668</v>
      </c>
      <c r="C4928" s="366" t="s">
        <v>199</v>
      </c>
      <c r="D4928" s="368">
        <v>0.11</v>
      </c>
    </row>
    <row r="4929" spans="1:4" ht="27" x14ac:dyDescent="0.25">
      <c r="A4929" s="366">
        <v>5213358</v>
      </c>
      <c r="B4929" s="367" t="s">
        <v>23669</v>
      </c>
      <c r="C4929" s="366" t="s">
        <v>182</v>
      </c>
      <c r="D4929" s="368">
        <v>276.5</v>
      </c>
    </row>
    <row r="4930" spans="1:4" ht="40.5" x14ac:dyDescent="0.25">
      <c r="A4930" s="366">
        <v>5213848</v>
      </c>
      <c r="B4930" s="367" t="s">
        <v>23670</v>
      </c>
      <c r="C4930" s="366" t="s">
        <v>212</v>
      </c>
      <c r="D4930" s="368">
        <v>0.99</v>
      </c>
    </row>
    <row r="4931" spans="1:4" ht="27" x14ac:dyDescent="0.25">
      <c r="A4931" s="366">
        <v>5214012</v>
      </c>
      <c r="B4931" s="367" t="s">
        <v>23671</v>
      </c>
      <c r="C4931" s="366" t="s">
        <v>182</v>
      </c>
      <c r="D4931" s="368">
        <v>26.38</v>
      </c>
    </row>
    <row r="4932" spans="1:4" ht="27" x14ac:dyDescent="0.25">
      <c r="A4932" s="366">
        <v>5213356</v>
      </c>
      <c r="B4932" s="367" t="s">
        <v>23672</v>
      </c>
      <c r="C4932" s="366" t="s">
        <v>182</v>
      </c>
      <c r="D4932" s="368">
        <v>37.130000000000003</v>
      </c>
    </row>
    <row r="4933" spans="1:4" ht="27" x14ac:dyDescent="0.25">
      <c r="A4933" s="366">
        <v>5214011</v>
      </c>
      <c r="B4933" s="367" t="s">
        <v>23673</v>
      </c>
      <c r="C4933" s="366" t="s">
        <v>182</v>
      </c>
      <c r="D4933" s="368">
        <v>12.03</v>
      </c>
    </row>
    <row r="4934" spans="1:4" ht="27" x14ac:dyDescent="0.25">
      <c r="A4934" s="366">
        <v>5213354</v>
      </c>
      <c r="B4934" s="367" t="s">
        <v>23674</v>
      </c>
      <c r="C4934" s="366" t="s">
        <v>182</v>
      </c>
      <c r="D4934" s="368">
        <v>14.34</v>
      </c>
    </row>
    <row r="4935" spans="1:4" ht="27" x14ac:dyDescent="0.25">
      <c r="A4935" s="366">
        <v>5213355</v>
      </c>
      <c r="B4935" s="367" t="s">
        <v>23675</v>
      </c>
      <c r="C4935" s="366" t="s">
        <v>182</v>
      </c>
      <c r="D4935" s="368">
        <v>16.690000000000001</v>
      </c>
    </row>
    <row r="4936" spans="1:4" ht="27" x14ac:dyDescent="0.25">
      <c r="A4936" s="366">
        <v>5213850</v>
      </c>
      <c r="B4936" s="367" t="s">
        <v>23676</v>
      </c>
      <c r="C4936" s="366" t="s">
        <v>577</v>
      </c>
      <c r="D4936" s="368">
        <v>18.41</v>
      </c>
    </row>
    <row r="4937" spans="1:4" ht="27" x14ac:dyDescent="0.25">
      <c r="A4937" s="366">
        <v>5213846</v>
      </c>
      <c r="B4937" s="367" t="s">
        <v>23677</v>
      </c>
      <c r="C4937" s="366" t="s">
        <v>577</v>
      </c>
      <c r="D4937" s="368">
        <v>5.38</v>
      </c>
    </row>
    <row r="4938" spans="1:4" ht="27" x14ac:dyDescent="0.25">
      <c r="A4938" s="366">
        <v>5213847</v>
      </c>
      <c r="B4938" s="367" t="s">
        <v>23678</v>
      </c>
      <c r="C4938" s="366" t="s">
        <v>577</v>
      </c>
      <c r="D4938" s="368">
        <v>58.33</v>
      </c>
    </row>
    <row r="4939" spans="1:4" ht="27" x14ac:dyDescent="0.25">
      <c r="A4939" s="366">
        <v>5213845</v>
      </c>
      <c r="B4939" s="367" t="s">
        <v>23679</v>
      </c>
      <c r="C4939" s="366" t="s">
        <v>577</v>
      </c>
      <c r="D4939" s="368">
        <v>23.9</v>
      </c>
    </row>
    <row r="4940" spans="1:4" ht="27" x14ac:dyDescent="0.25">
      <c r="A4940" s="366">
        <v>5213412</v>
      </c>
      <c r="B4940" s="367" t="s">
        <v>23680</v>
      </c>
      <c r="C4940" s="366" t="s">
        <v>182</v>
      </c>
      <c r="D4940" s="368">
        <v>135.11000000000001</v>
      </c>
    </row>
    <row r="4941" spans="1:4" ht="27" x14ac:dyDescent="0.25">
      <c r="A4941" s="366">
        <v>5213411</v>
      </c>
      <c r="B4941" s="367" t="s">
        <v>23681</v>
      </c>
      <c r="C4941" s="366" t="s">
        <v>182</v>
      </c>
      <c r="D4941" s="368">
        <v>242.57</v>
      </c>
    </row>
    <row r="4942" spans="1:4" ht="27" x14ac:dyDescent="0.25">
      <c r="A4942" s="366">
        <v>5214009</v>
      </c>
      <c r="B4942" s="367" t="s">
        <v>23682</v>
      </c>
      <c r="C4942" s="366" t="s">
        <v>182</v>
      </c>
      <c r="D4942" s="368">
        <v>135.11000000000001</v>
      </c>
    </row>
    <row r="4943" spans="1:4" ht="27" x14ac:dyDescent="0.25">
      <c r="A4943" s="366">
        <v>5214010</v>
      </c>
      <c r="B4943" s="367" t="s">
        <v>23683</v>
      </c>
      <c r="C4943" s="366" t="s">
        <v>182</v>
      </c>
      <c r="D4943" s="368">
        <v>252.21</v>
      </c>
    </row>
    <row r="4944" spans="1:4" ht="27" x14ac:dyDescent="0.25">
      <c r="A4944" s="366">
        <v>5213413</v>
      </c>
      <c r="B4944" s="367" t="s">
        <v>23684</v>
      </c>
      <c r="C4944" s="366" t="s">
        <v>182</v>
      </c>
      <c r="D4944" s="368">
        <v>60.84</v>
      </c>
    </row>
    <row r="4945" spans="1:4" ht="27" x14ac:dyDescent="0.25">
      <c r="A4945" s="366">
        <v>5213410</v>
      </c>
      <c r="B4945" s="367" t="s">
        <v>23685</v>
      </c>
      <c r="C4945" s="366" t="s">
        <v>182</v>
      </c>
      <c r="D4945" s="368">
        <v>126.95</v>
      </c>
    </row>
    <row r="4946" spans="1:4" ht="27" x14ac:dyDescent="0.25">
      <c r="A4946" s="366">
        <v>5214004</v>
      </c>
      <c r="B4946" s="367" t="s">
        <v>23686</v>
      </c>
      <c r="C4946" s="366" t="s">
        <v>182</v>
      </c>
      <c r="D4946" s="368">
        <v>151.16999999999999</v>
      </c>
    </row>
    <row r="4947" spans="1:4" ht="27" x14ac:dyDescent="0.25">
      <c r="A4947" s="366">
        <v>5214005</v>
      </c>
      <c r="B4947" s="367" t="s">
        <v>23687</v>
      </c>
      <c r="C4947" s="366" t="s">
        <v>182</v>
      </c>
      <c r="D4947" s="368">
        <v>136.19</v>
      </c>
    </row>
    <row r="4948" spans="1:4" ht="27" x14ac:dyDescent="0.25">
      <c r="A4948" s="366">
        <v>5214006</v>
      </c>
      <c r="B4948" s="367" t="s">
        <v>23688</v>
      </c>
      <c r="C4948" s="366" t="s">
        <v>182</v>
      </c>
      <c r="D4948" s="368">
        <v>89.71</v>
      </c>
    </row>
    <row r="4949" spans="1:4" ht="27" x14ac:dyDescent="0.25">
      <c r="A4949" s="366">
        <v>5214007</v>
      </c>
      <c r="B4949" s="367" t="s">
        <v>23689</v>
      </c>
      <c r="C4949" s="366" t="s">
        <v>182</v>
      </c>
      <c r="D4949" s="368">
        <v>77.459999999999994</v>
      </c>
    </row>
    <row r="4950" spans="1:4" ht="27" x14ac:dyDescent="0.25">
      <c r="A4950" s="366">
        <v>5214008</v>
      </c>
      <c r="B4950" s="367" t="s">
        <v>23690</v>
      </c>
      <c r="C4950" s="366" t="s">
        <v>182</v>
      </c>
      <c r="D4950" s="368">
        <v>76.17</v>
      </c>
    </row>
    <row r="4951" spans="1:4" ht="27" x14ac:dyDescent="0.25">
      <c r="A4951" s="366">
        <v>5213408</v>
      </c>
      <c r="B4951" s="367" t="s">
        <v>23691</v>
      </c>
      <c r="C4951" s="366" t="s">
        <v>182</v>
      </c>
      <c r="D4951" s="368">
        <v>40.659999999999997</v>
      </c>
    </row>
    <row r="4952" spans="1:4" x14ac:dyDescent="0.25">
      <c r="A4952" s="366">
        <v>5213400</v>
      </c>
      <c r="B4952" s="367" t="s">
        <v>23692</v>
      </c>
      <c r="C4952" s="366" t="s">
        <v>182</v>
      </c>
      <c r="D4952" s="368">
        <v>26.61</v>
      </c>
    </row>
    <row r="4953" spans="1:4" x14ac:dyDescent="0.25">
      <c r="A4953" s="366">
        <v>5213401</v>
      </c>
      <c r="B4953" s="367" t="s">
        <v>23693</v>
      </c>
      <c r="C4953" s="366" t="s">
        <v>182</v>
      </c>
      <c r="D4953" s="368">
        <v>37.409999999999997</v>
      </c>
    </row>
    <row r="4954" spans="1:4" ht="27" x14ac:dyDescent="0.25">
      <c r="A4954" s="366">
        <v>5214001</v>
      </c>
      <c r="B4954" s="367" t="s">
        <v>23694</v>
      </c>
      <c r="C4954" s="366" t="s">
        <v>182</v>
      </c>
      <c r="D4954" s="368">
        <v>12.25</v>
      </c>
    </row>
    <row r="4955" spans="1:4" ht="27" x14ac:dyDescent="0.25">
      <c r="A4955" s="366">
        <v>5213402</v>
      </c>
      <c r="B4955" s="367" t="s">
        <v>23695</v>
      </c>
      <c r="C4955" s="366" t="s">
        <v>182</v>
      </c>
      <c r="D4955" s="368">
        <v>14.58</v>
      </c>
    </row>
    <row r="4956" spans="1:4" ht="27" x14ac:dyDescent="0.25">
      <c r="A4956" s="366">
        <v>5213403</v>
      </c>
      <c r="B4956" s="367" t="s">
        <v>23696</v>
      </c>
      <c r="C4956" s="366" t="s">
        <v>182</v>
      </c>
      <c r="D4956" s="368">
        <v>16.95</v>
      </c>
    </row>
    <row r="4957" spans="1:4" ht="27" x14ac:dyDescent="0.25">
      <c r="A4957" s="366">
        <v>5214003</v>
      </c>
      <c r="B4957" s="367" t="s">
        <v>23697</v>
      </c>
      <c r="C4957" s="366" t="s">
        <v>182</v>
      </c>
      <c r="D4957" s="368">
        <v>50.42</v>
      </c>
    </row>
    <row r="4958" spans="1:4" ht="27" x14ac:dyDescent="0.25">
      <c r="A4958" s="366">
        <v>5213409</v>
      </c>
      <c r="B4958" s="367" t="s">
        <v>23698</v>
      </c>
      <c r="C4958" s="366" t="s">
        <v>182</v>
      </c>
      <c r="D4958" s="368">
        <v>85.68</v>
      </c>
    </row>
    <row r="4959" spans="1:4" ht="27" x14ac:dyDescent="0.25">
      <c r="A4959" s="366">
        <v>5213404</v>
      </c>
      <c r="B4959" s="367" t="s">
        <v>23699</v>
      </c>
      <c r="C4959" s="366" t="s">
        <v>182</v>
      </c>
      <c r="D4959" s="368">
        <v>40</v>
      </c>
    </row>
    <row r="4960" spans="1:4" ht="27" x14ac:dyDescent="0.25">
      <c r="A4960" s="366">
        <v>5213405</v>
      </c>
      <c r="B4960" s="367" t="s">
        <v>23700</v>
      </c>
      <c r="C4960" s="366" t="s">
        <v>182</v>
      </c>
      <c r="D4960" s="368">
        <v>50.29</v>
      </c>
    </row>
    <row r="4961" spans="1:4" ht="27" x14ac:dyDescent="0.25">
      <c r="A4961" s="366">
        <v>5214002</v>
      </c>
      <c r="B4961" s="367" t="s">
        <v>23701</v>
      </c>
      <c r="C4961" s="366" t="s">
        <v>182</v>
      </c>
      <c r="D4961" s="368">
        <v>25.84</v>
      </c>
    </row>
    <row r="4962" spans="1:4" ht="27" x14ac:dyDescent="0.25">
      <c r="A4962" s="366">
        <v>5213406</v>
      </c>
      <c r="B4962" s="367" t="s">
        <v>23702</v>
      </c>
      <c r="C4962" s="366" t="s">
        <v>182</v>
      </c>
      <c r="D4962" s="368">
        <v>27.97</v>
      </c>
    </row>
    <row r="4963" spans="1:4" ht="27" x14ac:dyDescent="0.25">
      <c r="A4963" s="366">
        <v>5213407</v>
      </c>
      <c r="B4963" s="367" t="s">
        <v>23703</v>
      </c>
      <c r="C4963" s="366" t="s">
        <v>182</v>
      </c>
      <c r="D4963" s="368">
        <v>30.11</v>
      </c>
    </row>
    <row r="4964" spans="1:4" x14ac:dyDescent="0.25">
      <c r="A4964" s="366">
        <v>5212552</v>
      </c>
      <c r="B4964" s="367" t="s">
        <v>23704</v>
      </c>
      <c r="C4964" s="366" t="s">
        <v>182</v>
      </c>
      <c r="D4964" s="368">
        <v>14.39</v>
      </c>
    </row>
    <row r="4965" spans="1:4" ht="27" x14ac:dyDescent="0.25">
      <c r="A4965" s="366">
        <v>5213464</v>
      </c>
      <c r="B4965" s="367" t="s">
        <v>23705</v>
      </c>
      <c r="C4965" s="366" t="s">
        <v>245</v>
      </c>
      <c r="D4965" s="368">
        <v>204.28</v>
      </c>
    </row>
    <row r="4966" spans="1:4" ht="27" x14ac:dyDescent="0.25">
      <c r="A4966" s="366">
        <v>5213465</v>
      </c>
      <c r="B4966" s="367" t="s">
        <v>23706</v>
      </c>
      <c r="C4966" s="366" t="s">
        <v>245</v>
      </c>
      <c r="D4966" s="368">
        <v>343.11</v>
      </c>
    </row>
    <row r="4967" spans="1:4" ht="27" x14ac:dyDescent="0.25">
      <c r="A4967" s="366">
        <v>5213466</v>
      </c>
      <c r="B4967" s="367" t="s">
        <v>23707</v>
      </c>
      <c r="C4967" s="366" t="s">
        <v>245</v>
      </c>
      <c r="D4967" s="368">
        <v>477.05</v>
      </c>
    </row>
    <row r="4968" spans="1:4" ht="27" x14ac:dyDescent="0.25">
      <c r="A4968" s="366">
        <v>5213467</v>
      </c>
      <c r="B4968" s="367" t="s">
        <v>23708</v>
      </c>
      <c r="C4968" s="366" t="s">
        <v>245</v>
      </c>
      <c r="D4968" s="368">
        <v>963</v>
      </c>
    </row>
    <row r="4969" spans="1:4" ht="27" x14ac:dyDescent="0.25">
      <c r="A4969" s="366">
        <v>5213468</v>
      </c>
      <c r="B4969" s="367" t="s">
        <v>23709</v>
      </c>
      <c r="C4969" s="366" t="s">
        <v>245</v>
      </c>
      <c r="D4969" s="368">
        <v>184.92</v>
      </c>
    </row>
    <row r="4970" spans="1:4" ht="27" x14ac:dyDescent="0.25">
      <c r="A4970" s="366">
        <v>5213469</v>
      </c>
      <c r="B4970" s="367" t="s">
        <v>23710</v>
      </c>
      <c r="C4970" s="366" t="s">
        <v>245</v>
      </c>
      <c r="D4970" s="368">
        <v>306.24</v>
      </c>
    </row>
    <row r="4971" spans="1:4" ht="27" x14ac:dyDescent="0.25">
      <c r="A4971" s="366">
        <v>5213470</v>
      </c>
      <c r="B4971" s="367" t="s">
        <v>23711</v>
      </c>
      <c r="C4971" s="366" t="s">
        <v>245</v>
      </c>
      <c r="D4971" s="368">
        <v>423.29</v>
      </c>
    </row>
    <row r="4972" spans="1:4" ht="27" x14ac:dyDescent="0.25">
      <c r="A4972" s="366">
        <v>5213471</v>
      </c>
      <c r="B4972" s="367" t="s">
        <v>23712</v>
      </c>
      <c r="C4972" s="366" t="s">
        <v>245</v>
      </c>
      <c r="D4972" s="368">
        <v>885.58</v>
      </c>
    </row>
    <row r="4973" spans="1:4" ht="40.5" x14ac:dyDescent="0.25">
      <c r="A4973" s="366">
        <v>5212560</v>
      </c>
      <c r="B4973" s="367" t="s">
        <v>23713</v>
      </c>
      <c r="C4973" s="366" t="s">
        <v>212</v>
      </c>
      <c r="D4973" s="368">
        <v>3.96</v>
      </c>
    </row>
    <row r="4974" spans="1:4" ht="27" x14ac:dyDescent="0.25">
      <c r="A4974" s="366">
        <v>5213472</v>
      </c>
      <c r="B4974" s="367" t="s">
        <v>23714</v>
      </c>
      <c r="C4974" s="366" t="s">
        <v>245</v>
      </c>
      <c r="D4974" s="368">
        <v>292.75</v>
      </c>
    </row>
    <row r="4975" spans="1:4" ht="27" x14ac:dyDescent="0.25">
      <c r="A4975" s="366">
        <v>5213473</v>
      </c>
      <c r="B4975" s="367" t="s">
        <v>23715</v>
      </c>
      <c r="C4975" s="366" t="s">
        <v>245</v>
      </c>
      <c r="D4975" s="368">
        <v>383.21</v>
      </c>
    </row>
    <row r="4976" spans="1:4" ht="27" x14ac:dyDescent="0.25">
      <c r="A4976" s="366">
        <v>5213474</v>
      </c>
      <c r="B4976" s="367" t="s">
        <v>23716</v>
      </c>
      <c r="C4976" s="366" t="s">
        <v>245</v>
      </c>
      <c r="D4976" s="368">
        <v>260.5</v>
      </c>
    </row>
    <row r="4977" spans="1:4" ht="27" x14ac:dyDescent="0.25">
      <c r="A4977" s="366">
        <v>5213475</v>
      </c>
      <c r="B4977" s="367" t="s">
        <v>23717</v>
      </c>
      <c r="C4977" s="366" t="s">
        <v>245</v>
      </c>
      <c r="D4977" s="368">
        <v>342.89</v>
      </c>
    </row>
    <row r="4978" spans="1:4" ht="27" x14ac:dyDescent="0.25">
      <c r="A4978" s="366">
        <v>5213440</v>
      </c>
      <c r="B4978" s="367" t="s">
        <v>23718</v>
      </c>
      <c r="C4978" s="366" t="s">
        <v>245</v>
      </c>
      <c r="D4978" s="368">
        <v>204.28</v>
      </c>
    </row>
    <row r="4979" spans="1:4" ht="27" x14ac:dyDescent="0.25">
      <c r="A4979" s="366">
        <v>5213441</v>
      </c>
      <c r="B4979" s="367" t="s">
        <v>23719</v>
      </c>
      <c r="C4979" s="366" t="s">
        <v>245</v>
      </c>
      <c r="D4979" s="368">
        <v>343.11</v>
      </c>
    </row>
    <row r="4980" spans="1:4" ht="27" x14ac:dyDescent="0.25">
      <c r="A4980" s="366">
        <v>5213442</v>
      </c>
      <c r="B4980" s="367" t="s">
        <v>23720</v>
      </c>
      <c r="C4980" s="366" t="s">
        <v>245</v>
      </c>
      <c r="D4980" s="368">
        <v>477.05</v>
      </c>
    </row>
    <row r="4981" spans="1:4" ht="27" x14ac:dyDescent="0.25">
      <c r="A4981" s="366">
        <v>5213443</v>
      </c>
      <c r="B4981" s="367" t="s">
        <v>23721</v>
      </c>
      <c r="C4981" s="366" t="s">
        <v>245</v>
      </c>
      <c r="D4981" s="368">
        <v>963</v>
      </c>
    </row>
    <row r="4982" spans="1:4" ht="27" x14ac:dyDescent="0.25">
      <c r="A4982" s="366">
        <v>5213444</v>
      </c>
      <c r="B4982" s="367" t="s">
        <v>23722</v>
      </c>
      <c r="C4982" s="366" t="s">
        <v>245</v>
      </c>
      <c r="D4982" s="368">
        <v>204.28</v>
      </c>
    </row>
    <row r="4983" spans="1:4" ht="27" x14ac:dyDescent="0.25">
      <c r="A4983" s="366">
        <v>5213445</v>
      </c>
      <c r="B4983" s="367" t="s">
        <v>23723</v>
      </c>
      <c r="C4983" s="366" t="s">
        <v>245</v>
      </c>
      <c r="D4983" s="368">
        <v>343.09</v>
      </c>
    </row>
    <row r="4984" spans="1:4" ht="27" x14ac:dyDescent="0.25">
      <c r="A4984" s="366">
        <v>5213446</v>
      </c>
      <c r="B4984" s="367" t="s">
        <v>23724</v>
      </c>
      <c r="C4984" s="366" t="s">
        <v>245</v>
      </c>
      <c r="D4984" s="368">
        <v>477.03</v>
      </c>
    </row>
    <row r="4985" spans="1:4" ht="27" x14ac:dyDescent="0.25">
      <c r="A4985" s="366">
        <v>5213447</v>
      </c>
      <c r="B4985" s="367" t="s">
        <v>23725</v>
      </c>
      <c r="C4985" s="366" t="s">
        <v>245</v>
      </c>
      <c r="D4985" s="368">
        <v>963.04</v>
      </c>
    </row>
    <row r="4986" spans="1:4" ht="27" x14ac:dyDescent="0.25">
      <c r="A4986" s="366">
        <v>5213448</v>
      </c>
      <c r="B4986" s="367" t="s">
        <v>23726</v>
      </c>
      <c r="C4986" s="366" t="s">
        <v>245</v>
      </c>
      <c r="D4986" s="368">
        <v>143.83000000000001</v>
      </c>
    </row>
    <row r="4987" spans="1:4" ht="27" x14ac:dyDescent="0.25">
      <c r="A4987" s="366">
        <v>5213449</v>
      </c>
      <c r="B4987" s="367" t="s">
        <v>23727</v>
      </c>
      <c r="C4987" s="366" t="s">
        <v>245</v>
      </c>
      <c r="D4987" s="368">
        <v>221.33</v>
      </c>
    </row>
    <row r="4988" spans="1:4" ht="27" x14ac:dyDescent="0.25">
      <c r="A4988" s="366">
        <v>5213450</v>
      </c>
      <c r="B4988" s="367" t="s">
        <v>23728</v>
      </c>
      <c r="C4988" s="366" t="s">
        <v>245</v>
      </c>
      <c r="D4988" s="368">
        <v>306.56</v>
      </c>
    </row>
    <row r="4989" spans="1:4" ht="27" x14ac:dyDescent="0.25">
      <c r="A4989" s="366">
        <v>5213451</v>
      </c>
      <c r="B4989" s="367" t="s">
        <v>23729</v>
      </c>
      <c r="C4989" s="366" t="s">
        <v>245</v>
      </c>
      <c r="D4989" s="368">
        <v>557.61</v>
      </c>
    </row>
    <row r="4990" spans="1:4" ht="27" x14ac:dyDescent="0.25">
      <c r="A4990" s="366">
        <v>5213452</v>
      </c>
      <c r="B4990" s="367" t="s">
        <v>23730</v>
      </c>
      <c r="C4990" s="366" t="s">
        <v>245</v>
      </c>
      <c r="D4990" s="368">
        <v>184.92</v>
      </c>
    </row>
    <row r="4991" spans="1:4" ht="27" x14ac:dyDescent="0.25">
      <c r="A4991" s="366">
        <v>5213453</v>
      </c>
      <c r="B4991" s="367" t="s">
        <v>23731</v>
      </c>
      <c r="C4991" s="366" t="s">
        <v>245</v>
      </c>
      <c r="D4991" s="368">
        <v>306.25</v>
      </c>
    </row>
    <row r="4992" spans="1:4" ht="27" x14ac:dyDescent="0.25">
      <c r="A4992" s="366">
        <v>5213454</v>
      </c>
      <c r="B4992" s="367" t="s">
        <v>23732</v>
      </c>
      <c r="C4992" s="366" t="s">
        <v>245</v>
      </c>
      <c r="D4992" s="368">
        <v>423.29</v>
      </c>
    </row>
    <row r="4993" spans="1:4" ht="27" x14ac:dyDescent="0.25">
      <c r="A4993" s="366">
        <v>5213455</v>
      </c>
      <c r="B4993" s="367" t="s">
        <v>23733</v>
      </c>
      <c r="C4993" s="366" t="s">
        <v>245</v>
      </c>
      <c r="D4993" s="368">
        <v>885.58</v>
      </c>
    </row>
    <row r="4994" spans="1:4" ht="27" x14ac:dyDescent="0.25">
      <c r="A4994" s="366">
        <v>5213456</v>
      </c>
      <c r="B4994" s="367" t="s">
        <v>23734</v>
      </c>
      <c r="C4994" s="366" t="s">
        <v>245</v>
      </c>
      <c r="D4994" s="368">
        <v>184.92</v>
      </c>
    </row>
    <row r="4995" spans="1:4" ht="27" x14ac:dyDescent="0.25">
      <c r="A4995" s="366">
        <v>5213457</v>
      </c>
      <c r="B4995" s="367" t="s">
        <v>23735</v>
      </c>
      <c r="C4995" s="366" t="s">
        <v>245</v>
      </c>
      <c r="D4995" s="368">
        <v>306.22000000000003</v>
      </c>
    </row>
    <row r="4996" spans="1:4" ht="27" x14ac:dyDescent="0.25">
      <c r="A4996" s="366">
        <v>5213458</v>
      </c>
      <c r="B4996" s="367" t="s">
        <v>23736</v>
      </c>
      <c r="C4996" s="366" t="s">
        <v>245</v>
      </c>
      <c r="D4996" s="368">
        <v>423.27</v>
      </c>
    </row>
    <row r="4997" spans="1:4" ht="27" x14ac:dyDescent="0.25">
      <c r="A4997" s="366">
        <v>5213459</v>
      </c>
      <c r="B4997" s="367" t="s">
        <v>23737</v>
      </c>
      <c r="C4997" s="366" t="s">
        <v>245</v>
      </c>
      <c r="D4997" s="368">
        <v>885.62</v>
      </c>
    </row>
    <row r="4998" spans="1:4" ht="27" x14ac:dyDescent="0.25">
      <c r="A4998" s="366">
        <v>5213460</v>
      </c>
      <c r="B4998" s="367" t="s">
        <v>23738</v>
      </c>
      <c r="C4998" s="366" t="s">
        <v>245</v>
      </c>
      <c r="D4998" s="368">
        <v>132.1</v>
      </c>
    </row>
    <row r="4999" spans="1:4" ht="27" x14ac:dyDescent="0.25">
      <c r="A4999" s="366">
        <v>5213461</v>
      </c>
      <c r="B4999" s="367" t="s">
        <v>23739</v>
      </c>
      <c r="C4999" s="366" t="s">
        <v>245</v>
      </c>
      <c r="D4999" s="368">
        <v>199.82</v>
      </c>
    </row>
    <row r="5000" spans="1:4" ht="27" x14ac:dyDescent="0.25">
      <c r="A5000" s="366">
        <v>5213462</v>
      </c>
      <c r="B5000" s="367" t="s">
        <v>23740</v>
      </c>
      <c r="C5000" s="366" t="s">
        <v>245</v>
      </c>
      <c r="D5000" s="368">
        <v>274.31</v>
      </c>
    </row>
    <row r="5001" spans="1:4" ht="27" x14ac:dyDescent="0.25">
      <c r="A5001" s="366">
        <v>5213463</v>
      </c>
      <c r="B5001" s="367" t="s">
        <v>23741</v>
      </c>
      <c r="C5001" s="366" t="s">
        <v>245</v>
      </c>
      <c r="D5001" s="368">
        <v>348.8</v>
      </c>
    </row>
    <row r="5002" spans="1:4" ht="40.5" x14ac:dyDescent="0.25">
      <c r="A5002" s="366">
        <v>5212557</v>
      </c>
      <c r="B5002" s="367" t="s">
        <v>23742</v>
      </c>
      <c r="C5002" s="366" t="s">
        <v>212</v>
      </c>
      <c r="D5002" s="368">
        <v>3.73</v>
      </c>
    </row>
    <row r="5003" spans="1:4" ht="40.5" x14ac:dyDescent="0.25">
      <c r="A5003" s="366">
        <v>5212558</v>
      </c>
      <c r="B5003" s="367" t="s">
        <v>23743</v>
      </c>
      <c r="C5003" s="366" t="s">
        <v>212</v>
      </c>
      <c r="D5003" s="368">
        <v>3.77</v>
      </c>
    </row>
    <row r="5004" spans="1:4" ht="40.5" x14ac:dyDescent="0.25">
      <c r="A5004" s="366">
        <v>5212559</v>
      </c>
      <c r="B5004" s="367" t="s">
        <v>23744</v>
      </c>
      <c r="C5004" s="366" t="s">
        <v>212</v>
      </c>
      <c r="D5004" s="368">
        <v>3.34</v>
      </c>
    </row>
    <row r="5005" spans="1:4" ht="27" x14ac:dyDescent="0.25">
      <c r="A5005" s="366">
        <v>5213477</v>
      </c>
      <c r="B5005" s="367" t="s">
        <v>23745</v>
      </c>
      <c r="C5005" s="366" t="s">
        <v>245</v>
      </c>
      <c r="D5005" s="368">
        <v>158.97</v>
      </c>
    </row>
    <row r="5006" spans="1:4" ht="27" x14ac:dyDescent="0.25">
      <c r="A5006" s="366">
        <v>5213476</v>
      </c>
      <c r="B5006" s="367" t="s">
        <v>23746</v>
      </c>
      <c r="C5006" s="366" t="s">
        <v>245</v>
      </c>
      <c r="D5006" s="368">
        <v>170.99</v>
      </c>
    </row>
    <row r="5007" spans="1:4" ht="27" x14ac:dyDescent="0.25">
      <c r="A5007" s="366">
        <v>5213479</v>
      </c>
      <c r="B5007" s="367" t="s">
        <v>23747</v>
      </c>
      <c r="C5007" s="366" t="s">
        <v>245</v>
      </c>
      <c r="D5007" s="368">
        <v>144.46</v>
      </c>
    </row>
    <row r="5008" spans="1:4" ht="27" x14ac:dyDescent="0.25">
      <c r="A5008" s="366">
        <v>5213478</v>
      </c>
      <c r="B5008" s="367" t="s">
        <v>23748</v>
      </c>
      <c r="C5008" s="366" t="s">
        <v>245</v>
      </c>
      <c r="D5008" s="368">
        <v>154.86000000000001</v>
      </c>
    </row>
    <row r="5009" spans="1:4" ht="27" x14ac:dyDescent="0.25">
      <c r="A5009" s="366">
        <v>5213489</v>
      </c>
      <c r="B5009" s="367" t="s">
        <v>23749</v>
      </c>
      <c r="C5009" s="366" t="s">
        <v>245</v>
      </c>
      <c r="D5009" s="368">
        <v>882.63</v>
      </c>
    </row>
    <row r="5010" spans="1:4" ht="27" x14ac:dyDescent="0.25">
      <c r="A5010" s="366">
        <v>5213498</v>
      </c>
      <c r="B5010" s="367" t="s">
        <v>23750</v>
      </c>
      <c r="C5010" s="366" t="s">
        <v>245</v>
      </c>
      <c r="D5010" s="368">
        <v>962.55</v>
      </c>
    </row>
    <row r="5011" spans="1:4" ht="27" x14ac:dyDescent="0.25">
      <c r="A5011" s="366">
        <v>5213365</v>
      </c>
      <c r="B5011" s="367" t="s">
        <v>23751</v>
      </c>
      <c r="C5011" s="366" t="s">
        <v>245</v>
      </c>
      <c r="D5011" s="368">
        <v>1131.73</v>
      </c>
    </row>
    <row r="5012" spans="1:4" ht="27" x14ac:dyDescent="0.25">
      <c r="A5012" s="366">
        <v>5213507</v>
      </c>
      <c r="B5012" s="367" t="s">
        <v>23752</v>
      </c>
      <c r="C5012" s="366" t="s">
        <v>245</v>
      </c>
      <c r="D5012" s="368">
        <v>1162.33</v>
      </c>
    </row>
    <row r="5013" spans="1:4" ht="27" x14ac:dyDescent="0.25">
      <c r="A5013" s="366">
        <v>5213372</v>
      </c>
      <c r="B5013" s="367" t="s">
        <v>23753</v>
      </c>
      <c r="C5013" s="366" t="s">
        <v>245</v>
      </c>
      <c r="D5013" s="368">
        <v>1331.51</v>
      </c>
    </row>
    <row r="5014" spans="1:4" ht="27" x14ac:dyDescent="0.25">
      <c r="A5014" s="366">
        <v>5213490</v>
      </c>
      <c r="B5014" s="367" t="s">
        <v>23754</v>
      </c>
      <c r="C5014" s="366" t="s">
        <v>245</v>
      </c>
      <c r="D5014" s="368">
        <v>1890.58</v>
      </c>
    </row>
    <row r="5015" spans="1:4" ht="27" x14ac:dyDescent="0.25">
      <c r="A5015" s="366">
        <v>5213499</v>
      </c>
      <c r="B5015" s="367" t="s">
        <v>23755</v>
      </c>
      <c r="C5015" s="366" t="s">
        <v>245</v>
      </c>
      <c r="D5015" s="368">
        <v>2070.4</v>
      </c>
    </row>
    <row r="5016" spans="1:4" ht="27" x14ac:dyDescent="0.25">
      <c r="A5016" s="366">
        <v>5213366</v>
      </c>
      <c r="B5016" s="367" t="s">
        <v>23756</v>
      </c>
      <c r="C5016" s="366" t="s">
        <v>245</v>
      </c>
      <c r="D5016" s="368">
        <v>2451.0500000000002</v>
      </c>
    </row>
    <row r="5017" spans="1:4" ht="27" x14ac:dyDescent="0.25">
      <c r="A5017" s="366">
        <v>5213508</v>
      </c>
      <c r="B5017" s="367" t="s">
        <v>23757</v>
      </c>
      <c r="C5017" s="366" t="s">
        <v>245</v>
      </c>
      <c r="D5017" s="368">
        <v>2519.9</v>
      </c>
    </row>
    <row r="5018" spans="1:4" ht="27" x14ac:dyDescent="0.25">
      <c r="A5018" s="366">
        <v>5213373</v>
      </c>
      <c r="B5018" s="367" t="s">
        <v>23758</v>
      </c>
      <c r="C5018" s="366" t="s">
        <v>245</v>
      </c>
      <c r="D5018" s="368">
        <v>2900.56</v>
      </c>
    </row>
    <row r="5019" spans="1:4" ht="27" x14ac:dyDescent="0.25">
      <c r="A5019" s="366">
        <v>5213491</v>
      </c>
      <c r="B5019" s="367" t="s">
        <v>23759</v>
      </c>
      <c r="C5019" s="366" t="s">
        <v>245</v>
      </c>
      <c r="D5019" s="368">
        <v>2495.35</v>
      </c>
    </row>
    <row r="5020" spans="1:4" ht="27" x14ac:dyDescent="0.25">
      <c r="A5020" s="366">
        <v>5213500</v>
      </c>
      <c r="B5020" s="367" t="s">
        <v>23760</v>
      </c>
      <c r="C5020" s="366" t="s">
        <v>245</v>
      </c>
      <c r="D5020" s="368">
        <v>2735.11</v>
      </c>
    </row>
    <row r="5021" spans="1:4" ht="27" x14ac:dyDescent="0.25">
      <c r="A5021" s="366">
        <v>5213369</v>
      </c>
      <c r="B5021" s="367" t="s">
        <v>23761</v>
      </c>
      <c r="C5021" s="366" t="s">
        <v>245</v>
      </c>
      <c r="D5021" s="368">
        <v>3242.65</v>
      </c>
    </row>
    <row r="5022" spans="1:4" ht="27" x14ac:dyDescent="0.25">
      <c r="A5022" s="366">
        <v>5213509</v>
      </c>
      <c r="B5022" s="367" t="s">
        <v>23762</v>
      </c>
      <c r="C5022" s="366" t="s">
        <v>245</v>
      </c>
      <c r="D5022" s="368">
        <v>3334.45</v>
      </c>
    </row>
    <row r="5023" spans="1:4" ht="27" x14ac:dyDescent="0.25">
      <c r="A5023" s="366">
        <v>5213374</v>
      </c>
      <c r="B5023" s="367" t="s">
        <v>23763</v>
      </c>
      <c r="C5023" s="366" t="s">
        <v>245</v>
      </c>
      <c r="D5023" s="368">
        <v>3841.99</v>
      </c>
    </row>
    <row r="5024" spans="1:4" ht="27" x14ac:dyDescent="0.25">
      <c r="A5024" s="366">
        <v>5213492</v>
      </c>
      <c r="B5024" s="367" t="s">
        <v>23764</v>
      </c>
      <c r="C5024" s="366" t="s">
        <v>245</v>
      </c>
      <c r="D5024" s="368">
        <v>3377.98</v>
      </c>
    </row>
    <row r="5025" spans="1:4" ht="27" x14ac:dyDescent="0.25">
      <c r="A5025" s="366">
        <v>5213501</v>
      </c>
      <c r="B5025" s="367" t="s">
        <v>23765</v>
      </c>
      <c r="C5025" s="366" t="s">
        <v>245</v>
      </c>
      <c r="D5025" s="368">
        <v>3697.66</v>
      </c>
    </row>
    <row r="5026" spans="1:4" ht="27" x14ac:dyDescent="0.25">
      <c r="A5026" s="366">
        <v>5213370</v>
      </c>
      <c r="B5026" s="367" t="s">
        <v>23766</v>
      </c>
      <c r="C5026" s="366" t="s">
        <v>245</v>
      </c>
      <c r="D5026" s="368">
        <v>4374.38</v>
      </c>
    </row>
    <row r="5027" spans="1:4" ht="27" x14ac:dyDescent="0.25">
      <c r="A5027" s="366">
        <v>5213510</v>
      </c>
      <c r="B5027" s="367" t="s">
        <v>23767</v>
      </c>
      <c r="C5027" s="366" t="s">
        <v>245</v>
      </c>
      <c r="D5027" s="368">
        <v>4496.78</v>
      </c>
    </row>
    <row r="5028" spans="1:4" ht="27" x14ac:dyDescent="0.25">
      <c r="A5028" s="366">
        <v>5213375</v>
      </c>
      <c r="B5028" s="367" t="s">
        <v>23768</v>
      </c>
      <c r="C5028" s="366" t="s">
        <v>245</v>
      </c>
      <c r="D5028" s="368">
        <v>5173.5</v>
      </c>
    </row>
    <row r="5029" spans="1:4" ht="27" x14ac:dyDescent="0.25">
      <c r="A5029" s="366">
        <v>5213494</v>
      </c>
      <c r="B5029" s="367" t="s">
        <v>23769</v>
      </c>
      <c r="C5029" s="366" t="s">
        <v>245</v>
      </c>
      <c r="D5029" s="368">
        <v>4990.7</v>
      </c>
    </row>
    <row r="5030" spans="1:4" ht="27" x14ac:dyDescent="0.25">
      <c r="A5030" s="366">
        <v>5213503</v>
      </c>
      <c r="B5030" s="367" t="s">
        <v>23770</v>
      </c>
      <c r="C5030" s="366" t="s">
        <v>245</v>
      </c>
      <c r="D5030" s="368">
        <v>5470.22</v>
      </c>
    </row>
    <row r="5031" spans="1:4" ht="27" x14ac:dyDescent="0.25">
      <c r="A5031" s="366">
        <v>5213371</v>
      </c>
      <c r="B5031" s="367" t="s">
        <v>23771</v>
      </c>
      <c r="C5031" s="366" t="s">
        <v>245</v>
      </c>
      <c r="D5031" s="368">
        <v>6485.3</v>
      </c>
    </row>
    <row r="5032" spans="1:4" ht="27" x14ac:dyDescent="0.25">
      <c r="A5032" s="366">
        <v>5213512</v>
      </c>
      <c r="B5032" s="367" t="s">
        <v>23772</v>
      </c>
      <c r="C5032" s="366" t="s">
        <v>245</v>
      </c>
      <c r="D5032" s="368">
        <v>6668.9</v>
      </c>
    </row>
    <row r="5033" spans="1:4" ht="27" x14ac:dyDescent="0.25">
      <c r="A5033" s="366">
        <v>5213376</v>
      </c>
      <c r="B5033" s="367" t="s">
        <v>23773</v>
      </c>
      <c r="C5033" s="366" t="s">
        <v>245</v>
      </c>
      <c r="D5033" s="368">
        <v>7683.98</v>
      </c>
    </row>
    <row r="5034" spans="1:4" ht="27" x14ac:dyDescent="0.25">
      <c r="A5034" s="366">
        <v>5213377</v>
      </c>
      <c r="B5034" s="367" t="s">
        <v>23774</v>
      </c>
      <c r="C5034" s="366" t="s">
        <v>182</v>
      </c>
      <c r="D5034" s="368">
        <v>296.3</v>
      </c>
    </row>
    <row r="5035" spans="1:4" x14ac:dyDescent="0.25">
      <c r="A5035" s="366">
        <v>5213570</v>
      </c>
      <c r="B5035" s="367" t="s">
        <v>23775</v>
      </c>
      <c r="C5035" s="366" t="s">
        <v>182</v>
      </c>
      <c r="D5035" s="368">
        <v>454.03</v>
      </c>
    </row>
    <row r="5036" spans="1:4" ht="27" x14ac:dyDescent="0.25">
      <c r="A5036" s="366">
        <v>5213378</v>
      </c>
      <c r="B5036" s="367" t="s">
        <v>23776</v>
      </c>
      <c r="C5036" s="366" t="s">
        <v>182</v>
      </c>
      <c r="D5036" s="368">
        <v>336.25</v>
      </c>
    </row>
    <row r="5037" spans="1:4" x14ac:dyDescent="0.25">
      <c r="A5037" s="366">
        <v>5213571</v>
      </c>
      <c r="B5037" s="367" t="s">
        <v>23777</v>
      </c>
      <c r="C5037" s="366" t="s">
        <v>182</v>
      </c>
      <c r="D5037" s="368">
        <v>493.99</v>
      </c>
    </row>
    <row r="5038" spans="1:4" ht="27" x14ac:dyDescent="0.25">
      <c r="A5038" s="366">
        <v>5213379</v>
      </c>
      <c r="B5038" s="367" t="s">
        <v>23778</v>
      </c>
      <c r="C5038" s="366" t="s">
        <v>182</v>
      </c>
      <c r="D5038" s="368">
        <v>436.14</v>
      </c>
    </row>
    <row r="5039" spans="1:4" x14ac:dyDescent="0.25">
      <c r="A5039" s="366">
        <v>5213572</v>
      </c>
      <c r="B5039" s="367" t="s">
        <v>23779</v>
      </c>
      <c r="C5039" s="366" t="s">
        <v>182</v>
      </c>
      <c r="D5039" s="368">
        <v>593.88</v>
      </c>
    </row>
    <row r="5040" spans="1:4" ht="27" x14ac:dyDescent="0.25">
      <c r="A5040" s="366">
        <v>5212553</v>
      </c>
      <c r="B5040" s="367" t="s">
        <v>23780</v>
      </c>
      <c r="C5040" s="366" t="s">
        <v>182</v>
      </c>
      <c r="D5040" s="368">
        <v>245.45</v>
      </c>
    </row>
    <row r="5041" spans="1:4" ht="27" x14ac:dyDescent="0.25">
      <c r="A5041" s="366">
        <v>5213416</v>
      </c>
      <c r="B5041" s="367" t="s">
        <v>23781</v>
      </c>
      <c r="C5041" s="366" t="s">
        <v>182</v>
      </c>
      <c r="D5041" s="368">
        <v>403.18</v>
      </c>
    </row>
    <row r="5042" spans="1:4" ht="27" x14ac:dyDescent="0.25">
      <c r="A5042" s="366">
        <v>5212554</v>
      </c>
      <c r="B5042" s="367" t="s">
        <v>23782</v>
      </c>
      <c r="C5042" s="366" t="s">
        <v>182</v>
      </c>
      <c r="D5042" s="368">
        <v>285.39999999999998</v>
      </c>
    </row>
    <row r="5043" spans="1:4" ht="27" x14ac:dyDescent="0.25">
      <c r="A5043" s="366">
        <v>5213417</v>
      </c>
      <c r="B5043" s="367" t="s">
        <v>23783</v>
      </c>
      <c r="C5043" s="366" t="s">
        <v>182</v>
      </c>
      <c r="D5043" s="368">
        <v>443.14</v>
      </c>
    </row>
    <row r="5044" spans="1:4" ht="27" x14ac:dyDescent="0.25">
      <c r="A5044" s="366">
        <v>5213421</v>
      </c>
      <c r="B5044" s="367" t="s">
        <v>23784</v>
      </c>
      <c r="C5044" s="366" t="s">
        <v>182</v>
      </c>
      <c r="D5044" s="368">
        <v>400.48</v>
      </c>
    </row>
    <row r="5045" spans="1:4" ht="27" x14ac:dyDescent="0.25">
      <c r="A5045" s="366">
        <v>5213414</v>
      </c>
      <c r="B5045" s="367" t="s">
        <v>23785</v>
      </c>
      <c r="C5045" s="366" t="s">
        <v>182</v>
      </c>
      <c r="D5045" s="368">
        <v>426.2</v>
      </c>
    </row>
    <row r="5046" spans="1:4" ht="27" x14ac:dyDescent="0.25">
      <c r="A5046" s="366">
        <v>5213419</v>
      </c>
      <c r="B5046" s="367" t="s">
        <v>23786</v>
      </c>
      <c r="C5046" s="366" t="s">
        <v>182</v>
      </c>
      <c r="D5046" s="368">
        <v>527.73</v>
      </c>
    </row>
    <row r="5047" spans="1:4" ht="27" x14ac:dyDescent="0.25">
      <c r="A5047" s="366">
        <v>5212555</v>
      </c>
      <c r="B5047" s="367" t="s">
        <v>23787</v>
      </c>
      <c r="C5047" s="366" t="s">
        <v>182</v>
      </c>
      <c r="D5047" s="368">
        <v>385.29</v>
      </c>
    </row>
    <row r="5048" spans="1:4" ht="27" x14ac:dyDescent="0.25">
      <c r="A5048" s="366">
        <v>5213418</v>
      </c>
      <c r="B5048" s="367" t="s">
        <v>23788</v>
      </c>
      <c r="C5048" s="366" t="s">
        <v>182</v>
      </c>
      <c r="D5048" s="368">
        <v>543.03</v>
      </c>
    </row>
    <row r="5049" spans="1:4" ht="27" x14ac:dyDescent="0.25">
      <c r="A5049" s="366">
        <v>5213415</v>
      </c>
      <c r="B5049" s="367" t="s">
        <v>23789</v>
      </c>
      <c r="C5049" s="366" t="s">
        <v>182</v>
      </c>
      <c r="D5049" s="368">
        <v>633.44000000000005</v>
      </c>
    </row>
    <row r="5050" spans="1:4" ht="27" x14ac:dyDescent="0.25">
      <c r="A5050" s="366">
        <v>5213420</v>
      </c>
      <c r="B5050" s="367" t="s">
        <v>23790</v>
      </c>
      <c r="C5050" s="366" t="s">
        <v>182</v>
      </c>
      <c r="D5050" s="368">
        <v>627.62</v>
      </c>
    </row>
    <row r="5051" spans="1:4" ht="27" x14ac:dyDescent="0.25">
      <c r="A5051" s="366">
        <v>5213543</v>
      </c>
      <c r="B5051" s="367" t="s">
        <v>23791</v>
      </c>
      <c r="C5051" s="366" t="s">
        <v>245</v>
      </c>
      <c r="D5051" s="368">
        <v>1121.8900000000001</v>
      </c>
    </row>
    <row r="5052" spans="1:4" ht="27" x14ac:dyDescent="0.25">
      <c r="A5052" s="366">
        <v>5213552</v>
      </c>
      <c r="B5052" s="367" t="s">
        <v>23792</v>
      </c>
      <c r="C5052" s="366" t="s">
        <v>245</v>
      </c>
      <c r="D5052" s="368">
        <v>1201.81</v>
      </c>
    </row>
    <row r="5053" spans="1:4" ht="27" x14ac:dyDescent="0.25">
      <c r="A5053" s="366">
        <v>5213561</v>
      </c>
      <c r="B5053" s="367" t="s">
        <v>23793</v>
      </c>
      <c r="C5053" s="366" t="s">
        <v>245</v>
      </c>
      <c r="D5053" s="368">
        <v>1401.59</v>
      </c>
    </row>
    <row r="5054" spans="1:4" ht="27" x14ac:dyDescent="0.25">
      <c r="A5054" s="366">
        <v>5213544</v>
      </c>
      <c r="B5054" s="367" t="s">
        <v>23794</v>
      </c>
      <c r="C5054" s="366" t="s">
        <v>245</v>
      </c>
      <c r="D5054" s="368">
        <v>2428.91</v>
      </c>
    </row>
    <row r="5055" spans="1:4" ht="27" x14ac:dyDescent="0.25">
      <c r="A5055" s="366">
        <v>5213553</v>
      </c>
      <c r="B5055" s="367" t="s">
        <v>23795</v>
      </c>
      <c r="C5055" s="366" t="s">
        <v>245</v>
      </c>
      <c r="D5055" s="368">
        <v>2608.73</v>
      </c>
    </row>
    <row r="5056" spans="1:4" ht="27" x14ac:dyDescent="0.25">
      <c r="A5056" s="366">
        <v>5213562</v>
      </c>
      <c r="B5056" s="367" t="s">
        <v>23796</v>
      </c>
      <c r="C5056" s="366" t="s">
        <v>245</v>
      </c>
      <c r="D5056" s="368">
        <v>3058.24</v>
      </c>
    </row>
    <row r="5057" spans="1:4" ht="27" x14ac:dyDescent="0.25">
      <c r="A5057" s="366">
        <v>5213545</v>
      </c>
      <c r="B5057" s="367" t="s">
        <v>23797</v>
      </c>
      <c r="C5057" s="366" t="s">
        <v>245</v>
      </c>
      <c r="D5057" s="368">
        <v>3213.13</v>
      </c>
    </row>
    <row r="5058" spans="1:4" ht="27" x14ac:dyDescent="0.25">
      <c r="A5058" s="366">
        <v>5213554</v>
      </c>
      <c r="B5058" s="367" t="s">
        <v>23798</v>
      </c>
      <c r="C5058" s="366" t="s">
        <v>245</v>
      </c>
      <c r="D5058" s="368">
        <v>3452.89</v>
      </c>
    </row>
    <row r="5059" spans="1:4" ht="27" x14ac:dyDescent="0.25">
      <c r="A5059" s="366">
        <v>5213563</v>
      </c>
      <c r="B5059" s="367" t="s">
        <v>23799</v>
      </c>
      <c r="C5059" s="366" t="s">
        <v>245</v>
      </c>
      <c r="D5059" s="368">
        <v>4052.23</v>
      </c>
    </row>
    <row r="5060" spans="1:4" ht="27" x14ac:dyDescent="0.25">
      <c r="A5060" s="366">
        <v>5213546</v>
      </c>
      <c r="B5060" s="367" t="s">
        <v>23800</v>
      </c>
      <c r="C5060" s="366" t="s">
        <v>245</v>
      </c>
      <c r="D5060" s="368">
        <v>4335.0200000000004</v>
      </c>
    </row>
    <row r="5061" spans="1:4" ht="27" x14ac:dyDescent="0.25">
      <c r="A5061" s="366">
        <v>5213555</v>
      </c>
      <c r="B5061" s="367" t="s">
        <v>23801</v>
      </c>
      <c r="C5061" s="366" t="s">
        <v>245</v>
      </c>
      <c r="D5061" s="368">
        <v>4654.7</v>
      </c>
    </row>
    <row r="5062" spans="1:4" ht="27" x14ac:dyDescent="0.25">
      <c r="A5062" s="366">
        <v>5213564</v>
      </c>
      <c r="B5062" s="367" t="s">
        <v>23802</v>
      </c>
      <c r="C5062" s="366" t="s">
        <v>245</v>
      </c>
      <c r="D5062" s="368">
        <v>5453.82</v>
      </c>
    </row>
    <row r="5063" spans="1:4" ht="27" x14ac:dyDescent="0.25">
      <c r="A5063" s="366">
        <v>5213548</v>
      </c>
      <c r="B5063" s="367" t="s">
        <v>23803</v>
      </c>
      <c r="C5063" s="366" t="s">
        <v>245</v>
      </c>
      <c r="D5063" s="368">
        <v>6426.26</v>
      </c>
    </row>
    <row r="5064" spans="1:4" ht="27" x14ac:dyDescent="0.25">
      <c r="A5064" s="366">
        <v>5213557</v>
      </c>
      <c r="B5064" s="367" t="s">
        <v>23804</v>
      </c>
      <c r="C5064" s="366" t="s">
        <v>245</v>
      </c>
      <c r="D5064" s="368">
        <v>6905.78</v>
      </c>
    </row>
    <row r="5065" spans="1:4" ht="27" x14ac:dyDescent="0.25">
      <c r="A5065" s="366">
        <v>5213566</v>
      </c>
      <c r="B5065" s="367" t="s">
        <v>23805</v>
      </c>
      <c r="C5065" s="366" t="s">
        <v>245</v>
      </c>
      <c r="D5065" s="368">
        <v>8104.46</v>
      </c>
    </row>
    <row r="5066" spans="1:4" ht="27" x14ac:dyDescent="0.25">
      <c r="A5066" s="366">
        <v>5213576</v>
      </c>
      <c r="B5066" s="367" t="s">
        <v>23806</v>
      </c>
      <c r="C5066" s="366" t="s">
        <v>182</v>
      </c>
      <c r="D5066" s="368">
        <v>573.66</v>
      </c>
    </row>
    <row r="5067" spans="1:4" ht="27" x14ac:dyDescent="0.25">
      <c r="A5067" s="366">
        <v>5213577</v>
      </c>
      <c r="B5067" s="367" t="s">
        <v>23807</v>
      </c>
      <c r="C5067" s="366" t="s">
        <v>182</v>
      </c>
      <c r="D5067" s="368">
        <v>613.62</v>
      </c>
    </row>
    <row r="5068" spans="1:4" ht="27" x14ac:dyDescent="0.25">
      <c r="A5068" s="366">
        <v>5213578</v>
      </c>
      <c r="B5068" s="367" t="s">
        <v>23808</v>
      </c>
      <c r="C5068" s="366" t="s">
        <v>182</v>
      </c>
      <c r="D5068" s="368">
        <v>713.51</v>
      </c>
    </row>
    <row r="5069" spans="1:4" ht="27" x14ac:dyDescent="0.25">
      <c r="A5069" s="366">
        <v>5213425</v>
      </c>
      <c r="B5069" s="367" t="s">
        <v>23809</v>
      </c>
      <c r="C5069" s="366" t="s">
        <v>182</v>
      </c>
      <c r="D5069" s="368">
        <v>568.11</v>
      </c>
    </row>
    <row r="5070" spans="1:4" ht="27" x14ac:dyDescent="0.25">
      <c r="A5070" s="366">
        <v>5213426</v>
      </c>
      <c r="B5070" s="367" t="s">
        <v>23810</v>
      </c>
      <c r="C5070" s="366" t="s">
        <v>182</v>
      </c>
      <c r="D5070" s="368">
        <v>668</v>
      </c>
    </row>
    <row r="5071" spans="1:4" ht="27" x14ac:dyDescent="0.25">
      <c r="A5071" s="366">
        <v>5213427</v>
      </c>
      <c r="B5071" s="367" t="s">
        <v>23811</v>
      </c>
      <c r="C5071" s="366" t="s">
        <v>182</v>
      </c>
      <c r="D5071" s="368">
        <v>752.59</v>
      </c>
    </row>
    <row r="5072" spans="1:4" ht="27" x14ac:dyDescent="0.25">
      <c r="A5072" s="366">
        <v>5213567</v>
      </c>
      <c r="B5072" s="367" t="s">
        <v>23812</v>
      </c>
      <c r="C5072" s="366" t="s">
        <v>182</v>
      </c>
      <c r="D5072" s="368">
        <v>851.97</v>
      </c>
    </row>
    <row r="5073" spans="1:4" ht="40.5" x14ac:dyDescent="0.25">
      <c r="A5073" s="366">
        <v>5213486</v>
      </c>
      <c r="B5073" s="367" t="s">
        <v>23813</v>
      </c>
      <c r="C5073" s="366" t="s">
        <v>182</v>
      </c>
      <c r="D5073" s="368">
        <v>940.32</v>
      </c>
    </row>
    <row r="5074" spans="1:4" ht="40.5" x14ac:dyDescent="0.25">
      <c r="A5074" s="366">
        <v>5213487</v>
      </c>
      <c r="B5074" s="367" t="s">
        <v>23814</v>
      </c>
      <c r="C5074" s="366" t="s">
        <v>182</v>
      </c>
      <c r="D5074" s="368">
        <v>1040.21</v>
      </c>
    </row>
    <row r="5075" spans="1:4" ht="40.5" x14ac:dyDescent="0.25">
      <c r="A5075" s="366">
        <v>5213488</v>
      </c>
      <c r="B5075" s="367" t="s">
        <v>23815</v>
      </c>
      <c r="C5075" s="366" t="s">
        <v>182</v>
      </c>
      <c r="D5075" s="368">
        <v>1124.8</v>
      </c>
    </row>
    <row r="5076" spans="1:4" ht="27" x14ac:dyDescent="0.25">
      <c r="A5076" s="366">
        <v>5213568</v>
      </c>
      <c r="B5076" s="367" t="s">
        <v>23816</v>
      </c>
      <c r="C5076" s="366" t="s">
        <v>182</v>
      </c>
      <c r="D5076" s="368">
        <v>1224.18</v>
      </c>
    </row>
    <row r="5077" spans="1:4" ht="40.5" x14ac:dyDescent="0.25">
      <c r="A5077" s="366">
        <v>5213483</v>
      </c>
      <c r="B5077" s="367" t="s">
        <v>23817</v>
      </c>
      <c r="C5077" s="366" t="s">
        <v>182</v>
      </c>
      <c r="D5077" s="368">
        <v>976.16</v>
      </c>
    </row>
    <row r="5078" spans="1:4" ht="40.5" x14ac:dyDescent="0.25">
      <c r="A5078" s="366">
        <v>5213484</v>
      </c>
      <c r="B5078" s="367" t="s">
        <v>23818</v>
      </c>
      <c r="C5078" s="366" t="s">
        <v>182</v>
      </c>
      <c r="D5078" s="368">
        <v>1076.06</v>
      </c>
    </row>
    <row r="5079" spans="1:4" ht="40.5" x14ac:dyDescent="0.25">
      <c r="A5079" s="366">
        <v>5213485</v>
      </c>
      <c r="B5079" s="367" t="s">
        <v>23819</v>
      </c>
      <c r="C5079" s="366" t="s">
        <v>182</v>
      </c>
      <c r="D5079" s="368">
        <v>1160.6500000000001</v>
      </c>
    </row>
    <row r="5080" spans="1:4" ht="27" x14ac:dyDescent="0.25">
      <c r="A5080" s="366">
        <v>5213434</v>
      </c>
      <c r="B5080" s="367" t="s">
        <v>23820</v>
      </c>
      <c r="C5080" s="366" t="s">
        <v>182</v>
      </c>
      <c r="D5080" s="368">
        <v>603.95000000000005</v>
      </c>
    </row>
    <row r="5081" spans="1:4" ht="27" x14ac:dyDescent="0.25">
      <c r="A5081" s="366">
        <v>5213435</v>
      </c>
      <c r="B5081" s="367" t="s">
        <v>23821</v>
      </c>
      <c r="C5081" s="366" t="s">
        <v>182</v>
      </c>
      <c r="D5081" s="368">
        <v>703.85</v>
      </c>
    </row>
    <row r="5082" spans="1:4" ht="27" x14ac:dyDescent="0.25">
      <c r="A5082" s="366">
        <v>5213436</v>
      </c>
      <c r="B5082" s="367" t="s">
        <v>23822</v>
      </c>
      <c r="C5082" s="366" t="s">
        <v>182</v>
      </c>
      <c r="D5082" s="368">
        <v>788.44</v>
      </c>
    </row>
    <row r="5083" spans="1:4" ht="27" x14ac:dyDescent="0.25">
      <c r="A5083" s="366">
        <v>5213430</v>
      </c>
      <c r="B5083" s="367" t="s">
        <v>23823</v>
      </c>
      <c r="C5083" s="366" t="s">
        <v>182</v>
      </c>
      <c r="D5083" s="368">
        <v>349.42</v>
      </c>
    </row>
    <row r="5084" spans="1:4" ht="27" x14ac:dyDescent="0.25">
      <c r="A5084" s="366">
        <v>5213431</v>
      </c>
      <c r="B5084" s="367" t="s">
        <v>23824</v>
      </c>
      <c r="C5084" s="366" t="s">
        <v>182</v>
      </c>
      <c r="D5084" s="368">
        <v>389.38</v>
      </c>
    </row>
    <row r="5085" spans="1:4" ht="27" x14ac:dyDescent="0.25">
      <c r="A5085" s="366">
        <v>5213433</v>
      </c>
      <c r="B5085" s="367" t="s">
        <v>23825</v>
      </c>
      <c r="C5085" s="366" t="s">
        <v>182</v>
      </c>
      <c r="D5085" s="368">
        <v>346.72</v>
      </c>
    </row>
    <row r="5086" spans="1:4" ht="27" x14ac:dyDescent="0.25">
      <c r="A5086" s="366">
        <v>5213428</v>
      </c>
      <c r="B5086" s="367" t="s">
        <v>23826</v>
      </c>
      <c r="C5086" s="366" t="s">
        <v>182</v>
      </c>
      <c r="D5086" s="368">
        <v>372.44</v>
      </c>
    </row>
    <row r="5087" spans="1:4" ht="27" x14ac:dyDescent="0.25">
      <c r="A5087" s="366">
        <v>5213432</v>
      </c>
      <c r="B5087" s="367" t="s">
        <v>23827</v>
      </c>
      <c r="C5087" s="366" t="s">
        <v>182</v>
      </c>
      <c r="D5087" s="368">
        <v>489.27</v>
      </c>
    </row>
    <row r="5088" spans="1:4" ht="27" x14ac:dyDescent="0.25">
      <c r="A5088" s="366">
        <v>5213429</v>
      </c>
      <c r="B5088" s="367" t="s">
        <v>23828</v>
      </c>
      <c r="C5088" s="366" t="s">
        <v>182</v>
      </c>
      <c r="D5088" s="368">
        <v>579.67999999999995</v>
      </c>
    </row>
    <row r="5089" spans="1:4" ht="27" x14ac:dyDescent="0.25">
      <c r="A5089" s="366">
        <v>5213516</v>
      </c>
      <c r="B5089" s="367" t="s">
        <v>23829</v>
      </c>
      <c r="C5089" s="366" t="s">
        <v>245</v>
      </c>
      <c r="D5089" s="368">
        <v>775.11</v>
      </c>
    </row>
    <row r="5090" spans="1:4" ht="27" x14ac:dyDescent="0.25">
      <c r="A5090" s="366">
        <v>5213525</v>
      </c>
      <c r="B5090" s="367" t="s">
        <v>23830</v>
      </c>
      <c r="C5090" s="366" t="s">
        <v>245</v>
      </c>
      <c r="D5090" s="368">
        <v>855.03</v>
      </c>
    </row>
    <row r="5091" spans="1:4" ht="27" x14ac:dyDescent="0.25">
      <c r="A5091" s="366">
        <v>5213534</v>
      </c>
      <c r="B5091" s="367" t="s">
        <v>23831</v>
      </c>
      <c r="C5091" s="366" t="s">
        <v>245</v>
      </c>
      <c r="D5091" s="368">
        <v>1054.81</v>
      </c>
    </row>
    <row r="5092" spans="1:4" ht="27" x14ac:dyDescent="0.25">
      <c r="A5092" s="366">
        <v>5213517</v>
      </c>
      <c r="B5092" s="367" t="s">
        <v>23832</v>
      </c>
      <c r="C5092" s="366" t="s">
        <v>245</v>
      </c>
      <c r="D5092" s="368">
        <v>1648.66</v>
      </c>
    </row>
    <row r="5093" spans="1:4" ht="27" x14ac:dyDescent="0.25">
      <c r="A5093" s="366">
        <v>5213526</v>
      </c>
      <c r="B5093" s="367" t="s">
        <v>23833</v>
      </c>
      <c r="C5093" s="366" t="s">
        <v>245</v>
      </c>
      <c r="D5093" s="368">
        <v>1828.48</v>
      </c>
    </row>
    <row r="5094" spans="1:4" ht="27" x14ac:dyDescent="0.25">
      <c r="A5094" s="366">
        <v>5213535</v>
      </c>
      <c r="B5094" s="367" t="s">
        <v>23834</v>
      </c>
      <c r="C5094" s="366" t="s">
        <v>245</v>
      </c>
      <c r="D5094" s="368">
        <v>2277.98</v>
      </c>
    </row>
    <row r="5095" spans="1:4" ht="27" x14ac:dyDescent="0.25">
      <c r="A5095" s="366">
        <v>5213518</v>
      </c>
      <c r="B5095" s="367" t="s">
        <v>23835</v>
      </c>
      <c r="C5095" s="366" t="s">
        <v>245</v>
      </c>
      <c r="D5095" s="368">
        <v>2172.79</v>
      </c>
    </row>
    <row r="5096" spans="1:4" ht="27" x14ac:dyDescent="0.25">
      <c r="A5096" s="366">
        <v>5213527</v>
      </c>
      <c r="B5096" s="367" t="s">
        <v>23836</v>
      </c>
      <c r="C5096" s="366" t="s">
        <v>245</v>
      </c>
      <c r="D5096" s="368">
        <v>2412.5500000000002</v>
      </c>
    </row>
    <row r="5097" spans="1:4" ht="27" x14ac:dyDescent="0.25">
      <c r="A5097" s="366">
        <v>5213536</v>
      </c>
      <c r="B5097" s="367" t="s">
        <v>23837</v>
      </c>
      <c r="C5097" s="366" t="s">
        <v>245</v>
      </c>
      <c r="D5097" s="368">
        <v>3011.89</v>
      </c>
    </row>
    <row r="5098" spans="1:4" ht="27" x14ac:dyDescent="0.25">
      <c r="A5098" s="366">
        <v>5213519</v>
      </c>
      <c r="B5098" s="367" t="s">
        <v>23838</v>
      </c>
      <c r="C5098" s="366" t="s">
        <v>245</v>
      </c>
      <c r="D5098" s="368">
        <v>2947.9</v>
      </c>
    </row>
    <row r="5099" spans="1:4" ht="27" x14ac:dyDescent="0.25">
      <c r="A5099" s="366">
        <v>5213528</v>
      </c>
      <c r="B5099" s="367" t="s">
        <v>23839</v>
      </c>
      <c r="C5099" s="366" t="s">
        <v>245</v>
      </c>
      <c r="D5099" s="368">
        <v>3267.58</v>
      </c>
    </row>
    <row r="5100" spans="1:4" ht="27" x14ac:dyDescent="0.25">
      <c r="A5100" s="366">
        <v>5213537</v>
      </c>
      <c r="B5100" s="367" t="s">
        <v>23840</v>
      </c>
      <c r="C5100" s="366" t="s">
        <v>245</v>
      </c>
      <c r="D5100" s="368">
        <v>4066.7</v>
      </c>
    </row>
    <row r="5101" spans="1:4" ht="27" x14ac:dyDescent="0.25">
      <c r="A5101" s="366">
        <v>5213521</v>
      </c>
      <c r="B5101" s="367" t="s">
        <v>23841</v>
      </c>
      <c r="C5101" s="366" t="s">
        <v>245</v>
      </c>
      <c r="D5101" s="368">
        <v>4345.58</v>
      </c>
    </row>
    <row r="5102" spans="1:4" ht="27" x14ac:dyDescent="0.25">
      <c r="A5102" s="366">
        <v>5213530</v>
      </c>
      <c r="B5102" s="367" t="s">
        <v>23842</v>
      </c>
      <c r="C5102" s="366" t="s">
        <v>245</v>
      </c>
      <c r="D5102" s="368">
        <v>4825.1000000000004</v>
      </c>
    </row>
    <row r="5103" spans="1:4" ht="27" x14ac:dyDescent="0.25">
      <c r="A5103" s="366">
        <v>5213539</v>
      </c>
      <c r="B5103" s="367" t="s">
        <v>23843</v>
      </c>
      <c r="C5103" s="366" t="s">
        <v>245</v>
      </c>
      <c r="D5103" s="368">
        <v>6023.78</v>
      </c>
    </row>
    <row r="5104" spans="1:4" x14ac:dyDescent="0.25">
      <c r="A5104" s="366">
        <v>5213573</v>
      </c>
      <c r="B5104" s="367" t="s">
        <v>23844</v>
      </c>
      <c r="C5104" s="366" t="s">
        <v>182</v>
      </c>
      <c r="D5104" s="368">
        <v>400.27</v>
      </c>
    </row>
    <row r="5105" spans="1:4" x14ac:dyDescent="0.25">
      <c r="A5105" s="366">
        <v>5213574</v>
      </c>
      <c r="B5105" s="367" t="s">
        <v>23845</v>
      </c>
      <c r="C5105" s="366" t="s">
        <v>182</v>
      </c>
      <c r="D5105" s="368">
        <v>440.23</v>
      </c>
    </row>
    <row r="5106" spans="1:4" x14ac:dyDescent="0.25">
      <c r="A5106" s="366">
        <v>5213575</v>
      </c>
      <c r="B5106" s="367" t="s">
        <v>23846</v>
      </c>
      <c r="C5106" s="366" t="s">
        <v>182</v>
      </c>
      <c r="D5106" s="368">
        <v>540.12</v>
      </c>
    </row>
    <row r="5107" spans="1:4" ht="27" x14ac:dyDescent="0.25">
      <c r="A5107" s="366">
        <v>5213480</v>
      </c>
      <c r="B5107" s="367" t="s">
        <v>23847</v>
      </c>
      <c r="C5107" s="366" t="s">
        <v>182</v>
      </c>
      <c r="D5107" s="368">
        <v>884.89</v>
      </c>
    </row>
    <row r="5108" spans="1:4" ht="27" x14ac:dyDescent="0.25">
      <c r="A5108" s="366">
        <v>5213481</v>
      </c>
      <c r="B5108" s="367" t="s">
        <v>23848</v>
      </c>
      <c r="C5108" s="366" t="s">
        <v>182</v>
      </c>
      <c r="D5108" s="368">
        <v>984.78</v>
      </c>
    </row>
    <row r="5109" spans="1:4" ht="27" x14ac:dyDescent="0.25">
      <c r="A5109" s="366">
        <v>5213482</v>
      </c>
      <c r="B5109" s="367" t="s">
        <v>23849</v>
      </c>
      <c r="C5109" s="366" t="s">
        <v>182</v>
      </c>
      <c r="D5109" s="368">
        <v>1069.3699999999999</v>
      </c>
    </row>
    <row r="5110" spans="1:4" ht="27" x14ac:dyDescent="0.25">
      <c r="A5110" s="366">
        <v>5213422</v>
      </c>
      <c r="B5110" s="367" t="s">
        <v>23850</v>
      </c>
      <c r="C5110" s="366" t="s">
        <v>182</v>
      </c>
      <c r="D5110" s="368">
        <v>522.80999999999995</v>
      </c>
    </row>
    <row r="5111" spans="1:4" ht="27" x14ac:dyDescent="0.25">
      <c r="A5111" s="366">
        <v>5213423</v>
      </c>
      <c r="B5111" s="367" t="s">
        <v>23851</v>
      </c>
      <c r="C5111" s="366" t="s">
        <v>182</v>
      </c>
      <c r="D5111" s="368">
        <v>562.77</v>
      </c>
    </row>
    <row r="5112" spans="1:4" ht="27" x14ac:dyDescent="0.25">
      <c r="A5112" s="366">
        <v>5213424</v>
      </c>
      <c r="B5112" s="367" t="s">
        <v>23852</v>
      </c>
      <c r="C5112" s="366" t="s">
        <v>182</v>
      </c>
      <c r="D5112" s="368">
        <v>662.66</v>
      </c>
    </row>
    <row r="5113" spans="1:4" ht="40.5" x14ac:dyDescent="0.25">
      <c r="A5113" s="366">
        <v>5213437</v>
      </c>
      <c r="B5113" s="367" t="s">
        <v>23853</v>
      </c>
      <c r="C5113" s="366" t="s">
        <v>182</v>
      </c>
      <c r="D5113" s="368">
        <v>512.67999999999995</v>
      </c>
    </row>
    <row r="5114" spans="1:4" ht="40.5" x14ac:dyDescent="0.25">
      <c r="A5114" s="366">
        <v>5213438</v>
      </c>
      <c r="B5114" s="367" t="s">
        <v>23854</v>
      </c>
      <c r="C5114" s="366" t="s">
        <v>182</v>
      </c>
      <c r="D5114" s="368">
        <v>612.57000000000005</v>
      </c>
    </row>
    <row r="5115" spans="1:4" ht="40.5" x14ac:dyDescent="0.25">
      <c r="A5115" s="366">
        <v>5213439</v>
      </c>
      <c r="B5115" s="367" t="s">
        <v>23855</v>
      </c>
      <c r="C5115" s="366" t="s">
        <v>182</v>
      </c>
      <c r="D5115" s="368">
        <v>697.16</v>
      </c>
    </row>
    <row r="5116" spans="1:4" ht="40.5" x14ac:dyDescent="0.25">
      <c r="A5116" s="366">
        <v>5212556</v>
      </c>
      <c r="B5116" s="367" t="s">
        <v>23856</v>
      </c>
      <c r="C5116" s="366" t="s">
        <v>212</v>
      </c>
      <c r="D5116" s="368">
        <v>2</v>
      </c>
    </row>
    <row r="5117" spans="1:4" ht="40.5" x14ac:dyDescent="0.25">
      <c r="A5117" s="366">
        <v>5213649</v>
      </c>
      <c r="B5117" s="367" t="s">
        <v>23857</v>
      </c>
      <c r="C5117" s="366" t="s">
        <v>245</v>
      </c>
      <c r="D5117" s="368">
        <v>88146.7</v>
      </c>
    </row>
    <row r="5118" spans="1:4" ht="40.5" x14ac:dyDescent="0.25">
      <c r="A5118" s="366">
        <v>5213591</v>
      </c>
      <c r="B5118" s="483" t="s">
        <v>23858</v>
      </c>
      <c r="C5118" s="366" t="s">
        <v>245</v>
      </c>
      <c r="D5118" s="368">
        <v>88146.7</v>
      </c>
    </row>
    <row r="5119" spans="1:4" ht="40.5" x14ac:dyDescent="0.25">
      <c r="A5119" s="366">
        <v>5213718</v>
      </c>
      <c r="B5119" s="367" t="s">
        <v>23859</v>
      </c>
      <c r="C5119" s="366" t="s">
        <v>245</v>
      </c>
      <c r="D5119" s="368">
        <v>97460.6</v>
      </c>
    </row>
    <row r="5120" spans="1:4" ht="40.5" x14ac:dyDescent="0.25">
      <c r="A5120" s="366">
        <v>5213741</v>
      </c>
      <c r="B5120" s="483" t="s">
        <v>23860</v>
      </c>
      <c r="C5120" s="366" t="s">
        <v>245</v>
      </c>
      <c r="D5120" s="368">
        <v>97460.6</v>
      </c>
    </row>
    <row r="5121" spans="1:4" ht="40.5" x14ac:dyDescent="0.25">
      <c r="A5121" s="366">
        <v>5213776</v>
      </c>
      <c r="B5121" s="367" t="s">
        <v>23861</v>
      </c>
      <c r="C5121" s="366" t="s">
        <v>245</v>
      </c>
      <c r="D5121" s="368">
        <v>106774.49</v>
      </c>
    </row>
    <row r="5122" spans="1:4" ht="40.5" x14ac:dyDescent="0.25">
      <c r="A5122" s="366">
        <v>5213799</v>
      </c>
      <c r="B5122" s="483" t="s">
        <v>23862</v>
      </c>
      <c r="C5122" s="366" t="s">
        <v>245</v>
      </c>
      <c r="D5122" s="368">
        <v>106774.49</v>
      </c>
    </row>
    <row r="5123" spans="1:4" x14ac:dyDescent="0.25">
      <c r="A5123" s="366">
        <v>5213363</v>
      </c>
      <c r="B5123" s="367" t="s">
        <v>23863</v>
      </c>
      <c r="C5123" s="366" t="s">
        <v>182</v>
      </c>
      <c r="D5123" s="368">
        <v>37.549999999999997</v>
      </c>
    </row>
    <row r="5124" spans="1:4" ht="27" x14ac:dyDescent="0.25">
      <c r="A5124" s="366">
        <v>5213616</v>
      </c>
      <c r="B5124" s="367" t="s">
        <v>23864</v>
      </c>
      <c r="C5124" s="366" t="s">
        <v>221</v>
      </c>
      <c r="D5124" s="368">
        <v>745.64</v>
      </c>
    </row>
    <row r="5125" spans="1:4" x14ac:dyDescent="0.25">
      <c r="A5125" s="366">
        <v>5213667</v>
      </c>
      <c r="B5125" s="367" t="s">
        <v>23865</v>
      </c>
      <c r="C5125" s="366" t="s">
        <v>245</v>
      </c>
      <c r="D5125" s="368">
        <v>346.87</v>
      </c>
    </row>
    <row r="5126" spans="1:4" x14ac:dyDescent="0.25">
      <c r="A5126" s="366">
        <v>5213683</v>
      </c>
      <c r="B5126" s="367" t="s">
        <v>23866</v>
      </c>
      <c r="C5126" s="366" t="s">
        <v>245</v>
      </c>
      <c r="D5126" s="368">
        <v>249.11</v>
      </c>
    </row>
    <row r="5127" spans="1:4" x14ac:dyDescent="0.25">
      <c r="A5127" s="366">
        <v>5213660</v>
      </c>
      <c r="B5127" s="367" t="s">
        <v>23867</v>
      </c>
      <c r="C5127" s="366" t="s">
        <v>245</v>
      </c>
      <c r="D5127" s="368">
        <v>207.59</v>
      </c>
    </row>
    <row r="5128" spans="1:4" x14ac:dyDescent="0.25">
      <c r="A5128" s="366">
        <v>5213364</v>
      </c>
      <c r="B5128" s="367" t="s">
        <v>23868</v>
      </c>
      <c r="C5128" s="366" t="s">
        <v>182</v>
      </c>
      <c r="D5128" s="368">
        <v>19.72</v>
      </c>
    </row>
    <row r="5129" spans="1:4" x14ac:dyDescent="0.25">
      <c r="A5129" s="366">
        <v>5213832</v>
      </c>
      <c r="B5129" s="367" t="s">
        <v>23869</v>
      </c>
      <c r="C5129" s="366" t="s">
        <v>182</v>
      </c>
      <c r="D5129" s="368">
        <v>3.06</v>
      </c>
    </row>
    <row r="5130" spans="1:4" x14ac:dyDescent="0.25">
      <c r="A5130" s="366">
        <v>5213830</v>
      </c>
      <c r="B5130" s="367" t="s">
        <v>23870</v>
      </c>
      <c r="C5130" s="366" t="s">
        <v>182</v>
      </c>
      <c r="D5130" s="368">
        <v>3.71</v>
      </c>
    </row>
    <row r="5131" spans="1:4" ht="27" x14ac:dyDescent="0.25">
      <c r="A5131" s="366">
        <v>5213831</v>
      </c>
      <c r="B5131" s="367" t="s">
        <v>23871</v>
      </c>
      <c r="C5131" s="366" t="s">
        <v>182</v>
      </c>
      <c r="D5131" s="368">
        <v>52.68</v>
      </c>
    </row>
    <row r="5132" spans="1:4" x14ac:dyDescent="0.25">
      <c r="A5132" s="366">
        <v>5213849</v>
      </c>
      <c r="B5132" s="367" t="s">
        <v>23872</v>
      </c>
      <c r="C5132" s="366" t="s">
        <v>577</v>
      </c>
      <c r="D5132" s="368">
        <v>2.96</v>
      </c>
    </row>
    <row r="5133" spans="1:4" ht="40.5" x14ac:dyDescent="0.25">
      <c r="A5133" s="366">
        <v>5213636</v>
      </c>
      <c r="B5133" s="367" t="s">
        <v>23873</v>
      </c>
      <c r="C5133" s="366" t="s">
        <v>245</v>
      </c>
      <c r="D5133" s="368">
        <v>67252.89</v>
      </c>
    </row>
    <row r="5134" spans="1:4" ht="40.5" x14ac:dyDescent="0.25">
      <c r="A5134" s="366">
        <v>5213642</v>
      </c>
      <c r="B5134" s="483" t="s">
        <v>23874</v>
      </c>
      <c r="C5134" s="366" t="s">
        <v>245</v>
      </c>
      <c r="D5134" s="368">
        <v>67252.89</v>
      </c>
    </row>
    <row r="5135" spans="1:4" ht="40.5" x14ac:dyDescent="0.25">
      <c r="A5135" s="366">
        <v>5213757</v>
      </c>
      <c r="B5135" s="367" t="s">
        <v>23875</v>
      </c>
      <c r="C5135" s="366" t="s">
        <v>245</v>
      </c>
      <c r="D5135" s="368">
        <v>74475.75</v>
      </c>
    </row>
    <row r="5136" spans="1:4" ht="40.5" x14ac:dyDescent="0.25">
      <c r="A5136" s="366">
        <v>5213763</v>
      </c>
      <c r="B5136" s="483" t="s">
        <v>23876</v>
      </c>
      <c r="C5136" s="366" t="s">
        <v>245</v>
      </c>
      <c r="D5136" s="368">
        <v>74475.75</v>
      </c>
    </row>
    <row r="5137" spans="1:4" ht="40.5" x14ac:dyDescent="0.25">
      <c r="A5137" s="366">
        <v>5213815</v>
      </c>
      <c r="B5137" s="367" t="s">
        <v>23877</v>
      </c>
      <c r="C5137" s="366" t="s">
        <v>245</v>
      </c>
      <c r="D5137" s="368">
        <v>81698.61</v>
      </c>
    </row>
    <row r="5138" spans="1:4" ht="40.5" x14ac:dyDescent="0.25">
      <c r="A5138" s="366">
        <v>5213821</v>
      </c>
      <c r="B5138" s="483" t="s">
        <v>23878</v>
      </c>
      <c r="C5138" s="366" t="s">
        <v>245</v>
      </c>
      <c r="D5138" s="368">
        <v>81698.61</v>
      </c>
    </row>
    <row r="5139" spans="1:4" ht="40.5" x14ac:dyDescent="0.25">
      <c r="A5139" s="366">
        <v>5213630</v>
      </c>
      <c r="B5139" s="367" t="s">
        <v>23879</v>
      </c>
      <c r="C5139" s="366" t="s">
        <v>245</v>
      </c>
      <c r="D5139" s="368">
        <v>40712.07</v>
      </c>
    </row>
    <row r="5140" spans="1:4" ht="40.5" x14ac:dyDescent="0.25">
      <c r="A5140" s="366">
        <v>5213584</v>
      </c>
      <c r="B5140" s="483" t="s">
        <v>23880</v>
      </c>
      <c r="C5140" s="366" t="s">
        <v>245</v>
      </c>
      <c r="D5140" s="368">
        <v>40712.07</v>
      </c>
    </row>
    <row r="5141" spans="1:4" ht="40.5" x14ac:dyDescent="0.25">
      <c r="A5141" s="366">
        <v>5213711</v>
      </c>
      <c r="B5141" s="367" t="s">
        <v>23881</v>
      </c>
      <c r="C5141" s="366" t="s">
        <v>245</v>
      </c>
      <c r="D5141" s="368">
        <v>44801.3</v>
      </c>
    </row>
    <row r="5142" spans="1:4" ht="40.5" x14ac:dyDescent="0.25">
      <c r="A5142" s="366">
        <v>5213734</v>
      </c>
      <c r="B5142" s="483" t="s">
        <v>23882</v>
      </c>
      <c r="C5142" s="366" t="s">
        <v>245</v>
      </c>
      <c r="D5142" s="368">
        <v>44801.3</v>
      </c>
    </row>
    <row r="5143" spans="1:4" ht="40.5" x14ac:dyDescent="0.25">
      <c r="A5143" s="366">
        <v>5213769</v>
      </c>
      <c r="B5143" s="367" t="s">
        <v>23883</v>
      </c>
      <c r="C5143" s="366" t="s">
        <v>245</v>
      </c>
      <c r="D5143" s="368">
        <v>49259.839999999997</v>
      </c>
    </row>
    <row r="5144" spans="1:4" ht="40.5" x14ac:dyDescent="0.25">
      <c r="A5144" s="366">
        <v>5213792</v>
      </c>
      <c r="B5144" s="483" t="s">
        <v>23884</v>
      </c>
      <c r="C5144" s="366" t="s">
        <v>245</v>
      </c>
      <c r="D5144" s="368">
        <v>49259.839999999997</v>
      </c>
    </row>
    <row r="5145" spans="1:4" ht="27" x14ac:dyDescent="0.25">
      <c r="A5145" s="366">
        <v>5213844</v>
      </c>
      <c r="B5145" s="367" t="s">
        <v>23885</v>
      </c>
      <c r="C5145" s="366" t="s">
        <v>577</v>
      </c>
      <c r="D5145" s="368">
        <v>3.43</v>
      </c>
    </row>
    <row r="5146" spans="1:4" ht="27" x14ac:dyDescent="0.25">
      <c r="A5146" s="366">
        <v>5213869</v>
      </c>
      <c r="B5146" s="367" t="s">
        <v>23886</v>
      </c>
      <c r="C5146" s="366" t="s">
        <v>245</v>
      </c>
      <c r="D5146" s="368">
        <v>2335.5700000000002</v>
      </c>
    </row>
    <row r="5147" spans="1:4" ht="27" x14ac:dyDescent="0.25">
      <c r="A5147" s="366">
        <v>5213870</v>
      </c>
      <c r="B5147" s="367" t="s">
        <v>23887</v>
      </c>
      <c r="C5147" s="366" t="s">
        <v>245</v>
      </c>
      <c r="D5147" s="368">
        <v>3136.14</v>
      </c>
    </row>
    <row r="5148" spans="1:4" ht="27" x14ac:dyDescent="0.25">
      <c r="A5148" s="366">
        <v>5213871</v>
      </c>
      <c r="B5148" s="367" t="s">
        <v>23888</v>
      </c>
      <c r="C5148" s="366" t="s">
        <v>245</v>
      </c>
      <c r="D5148" s="368">
        <v>3229.03</v>
      </c>
    </row>
    <row r="5149" spans="1:4" ht="27" x14ac:dyDescent="0.25">
      <c r="A5149" s="366">
        <v>5213872</v>
      </c>
      <c r="B5149" s="367" t="s">
        <v>23889</v>
      </c>
      <c r="C5149" s="366" t="s">
        <v>245</v>
      </c>
      <c r="D5149" s="368">
        <v>5158.0600000000004</v>
      </c>
    </row>
    <row r="5150" spans="1:4" ht="27" x14ac:dyDescent="0.25">
      <c r="A5150" s="366">
        <v>5213867</v>
      </c>
      <c r="B5150" s="367" t="s">
        <v>23890</v>
      </c>
      <c r="C5150" s="366" t="s">
        <v>245</v>
      </c>
      <c r="D5150" s="368">
        <v>546.36</v>
      </c>
    </row>
    <row r="5151" spans="1:4" ht="40.5" x14ac:dyDescent="0.25">
      <c r="A5151" s="366">
        <v>5213863</v>
      </c>
      <c r="B5151" s="367" t="s">
        <v>23891</v>
      </c>
      <c r="C5151" s="366" t="s">
        <v>245</v>
      </c>
      <c r="D5151" s="368">
        <v>440.75</v>
      </c>
    </row>
    <row r="5152" spans="1:4" ht="40.5" x14ac:dyDescent="0.25">
      <c r="A5152" s="366">
        <v>5213864</v>
      </c>
      <c r="B5152" s="367" t="s">
        <v>23892</v>
      </c>
      <c r="C5152" s="366" t="s">
        <v>245</v>
      </c>
      <c r="D5152" s="368">
        <v>469.75</v>
      </c>
    </row>
    <row r="5153" spans="1:4" ht="40.5" x14ac:dyDescent="0.25">
      <c r="A5153" s="366">
        <v>5213865</v>
      </c>
      <c r="B5153" s="367" t="s">
        <v>23893</v>
      </c>
      <c r="C5153" s="366" t="s">
        <v>245</v>
      </c>
      <c r="D5153" s="368">
        <v>498.93</v>
      </c>
    </row>
    <row r="5154" spans="1:4" ht="40.5" x14ac:dyDescent="0.25">
      <c r="A5154" s="366">
        <v>5213866</v>
      </c>
      <c r="B5154" s="367" t="s">
        <v>23894</v>
      </c>
      <c r="C5154" s="366" t="s">
        <v>245</v>
      </c>
      <c r="D5154" s="368">
        <v>562.51</v>
      </c>
    </row>
    <row r="5155" spans="1:4" ht="27" x14ac:dyDescent="0.25">
      <c r="A5155" s="366">
        <v>5213855</v>
      </c>
      <c r="B5155" s="367" t="s">
        <v>23895</v>
      </c>
      <c r="C5155" s="366" t="s">
        <v>245</v>
      </c>
      <c r="D5155" s="368">
        <v>395.58</v>
      </c>
    </row>
    <row r="5156" spans="1:4" ht="27" x14ac:dyDescent="0.25">
      <c r="A5156" s="366">
        <v>5213856</v>
      </c>
      <c r="B5156" s="367" t="s">
        <v>23896</v>
      </c>
      <c r="C5156" s="366" t="s">
        <v>245</v>
      </c>
      <c r="D5156" s="368">
        <v>410.52</v>
      </c>
    </row>
    <row r="5157" spans="1:4" ht="27" x14ac:dyDescent="0.25">
      <c r="A5157" s="366">
        <v>5213857</v>
      </c>
      <c r="B5157" s="367" t="s">
        <v>23897</v>
      </c>
      <c r="C5157" s="366" t="s">
        <v>245</v>
      </c>
      <c r="D5157" s="368">
        <v>424.85</v>
      </c>
    </row>
    <row r="5158" spans="1:4" ht="27" x14ac:dyDescent="0.25">
      <c r="A5158" s="366">
        <v>5213858</v>
      </c>
      <c r="B5158" s="367" t="s">
        <v>23898</v>
      </c>
      <c r="C5158" s="366" t="s">
        <v>245</v>
      </c>
      <c r="D5158" s="368">
        <v>439.97</v>
      </c>
    </row>
    <row r="5159" spans="1:4" ht="27" x14ac:dyDescent="0.25">
      <c r="A5159" s="366">
        <v>5213859</v>
      </c>
      <c r="B5159" s="367" t="s">
        <v>23899</v>
      </c>
      <c r="C5159" s="366" t="s">
        <v>245</v>
      </c>
      <c r="D5159" s="368">
        <v>435.98</v>
      </c>
    </row>
    <row r="5160" spans="1:4" ht="27" x14ac:dyDescent="0.25">
      <c r="A5160" s="366">
        <v>5213860</v>
      </c>
      <c r="B5160" s="367" t="s">
        <v>23900</v>
      </c>
      <c r="C5160" s="366" t="s">
        <v>245</v>
      </c>
      <c r="D5160" s="368">
        <v>450.85</v>
      </c>
    </row>
    <row r="5161" spans="1:4" ht="27" x14ac:dyDescent="0.25">
      <c r="A5161" s="366">
        <v>5213861</v>
      </c>
      <c r="B5161" s="367" t="s">
        <v>23901</v>
      </c>
      <c r="C5161" s="366" t="s">
        <v>245</v>
      </c>
      <c r="D5161" s="368">
        <v>478.82</v>
      </c>
    </row>
    <row r="5162" spans="1:4" ht="27" x14ac:dyDescent="0.25">
      <c r="A5162" s="366">
        <v>5213862</v>
      </c>
      <c r="B5162" s="367" t="s">
        <v>23902</v>
      </c>
      <c r="C5162" s="366" t="s">
        <v>245</v>
      </c>
      <c r="D5162" s="368">
        <v>542.08000000000004</v>
      </c>
    </row>
    <row r="5163" spans="1:4" ht="27" x14ac:dyDescent="0.25">
      <c r="A5163" s="366">
        <v>5213868</v>
      </c>
      <c r="B5163" s="367" t="s">
        <v>23903</v>
      </c>
      <c r="C5163" s="366" t="s">
        <v>245</v>
      </c>
      <c r="D5163" s="368">
        <v>1080.6500000000001</v>
      </c>
    </row>
    <row r="5164" spans="1:4" x14ac:dyDescent="0.25">
      <c r="A5164" s="366">
        <v>5219546</v>
      </c>
      <c r="B5164" s="367" t="s">
        <v>23904</v>
      </c>
      <c r="C5164" s="366" t="s">
        <v>245</v>
      </c>
      <c r="D5164" s="368">
        <v>330.25</v>
      </c>
    </row>
    <row r="5165" spans="1:4" ht="27" x14ac:dyDescent="0.25">
      <c r="A5165" s="366">
        <v>5216111</v>
      </c>
      <c r="B5165" s="367" t="s">
        <v>23905</v>
      </c>
      <c r="C5165" s="366" t="s">
        <v>245</v>
      </c>
      <c r="D5165" s="368">
        <v>112.88</v>
      </c>
    </row>
    <row r="5166" spans="1:4" ht="27" x14ac:dyDescent="0.25">
      <c r="A5166" s="366">
        <v>5213351</v>
      </c>
      <c r="B5166" s="367" t="s">
        <v>23906</v>
      </c>
      <c r="C5166" s="366" t="s">
        <v>245</v>
      </c>
      <c r="D5166" s="368">
        <v>659.56</v>
      </c>
    </row>
    <row r="5167" spans="1:4" ht="27" x14ac:dyDescent="0.25">
      <c r="A5167" s="366">
        <v>5213350</v>
      </c>
      <c r="B5167" s="367" t="s">
        <v>23907</v>
      </c>
      <c r="C5167" s="366" t="s">
        <v>245</v>
      </c>
      <c r="D5167" s="368">
        <v>1672.46</v>
      </c>
    </row>
    <row r="5168" spans="1:4" ht="27" x14ac:dyDescent="0.25">
      <c r="A5168" s="366">
        <v>5213352</v>
      </c>
      <c r="B5168" s="367" t="s">
        <v>23908</v>
      </c>
      <c r="C5168" s="366" t="s">
        <v>245</v>
      </c>
      <c r="D5168" s="368">
        <v>903.66</v>
      </c>
    </row>
    <row r="5169" spans="1:4" ht="27" x14ac:dyDescent="0.25">
      <c r="A5169" s="366">
        <v>5213353</v>
      </c>
      <c r="B5169" s="367" t="s">
        <v>23909</v>
      </c>
      <c r="C5169" s="366" t="s">
        <v>245</v>
      </c>
      <c r="D5169" s="368">
        <v>2409.8200000000002</v>
      </c>
    </row>
    <row r="5170" spans="1:4" ht="27" x14ac:dyDescent="0.25">
      <c r="A5170" s="366">
        <v>5213360</v>
      </c>
      <c r="B5170" s="367" t="s">
        <v>23910</v>
      </c>
      <c r="C5170" s="366" t="s">
        <v>245</v>
      </c>
      <c r="D5170" s="368">
        <v>25</v>
      </c>
    </row>
    <row r="5171" spans="1:4" ht="27" x14ac:dyDescent="0.25">
      <c r="A5171" s="366">
        <v>5219605</v>
      </c>
      <c r="B5171" s="367" t="s">
        <v>23911</v>
      </c>
      <c r="C5171" s="366" t="s">
        <v>245</v>
      </c>
      <c r="D5171" s="368">
        <v>23.73</v>
      </c>
    </row>
    <row r="5172" spans="1:4" ht="27" x14ac:dyDescent="0.25">
      <c r="A5172" s="366">
        <v>5219606</v>
      </c>
      <c r="B5172" s="367" t="s">
        <v>23912</v>
      </c>
      <c r="C5172" s="366" t="s">
        <v>245</v>
      </c>
      <c r="D5172" s="368">
        <v>35.26</v>
      </c>
    </row>
    <row r="5173" spans="1:4" ht="27" x14ac:dyDescent="0.25">
      <c r="A5173" s="366">
        <v>5219607</v>
      </c>
      <c r="B5173" s="367" t="s">
        <v>23913</v>
      </c>
      <c r="C5173" s="366" t="s">
        <v>245</v>
      </c>
      <c r="D5173" s="368">
        <v>30.29</v>
      </c>
    </row>
    <row r="5174" spans="1:4" ht="27" x14ac:dyDescent="0.25">
      <c r="A5174" s="366">
        <v>5219608</v>
      </c>
      <c r="B5174" s="367" t="s">
        <v>23914</v>
      </c>
      <c r="C5174" s="366" t="s">
        <v>245</v>
      </c>
      <c r="D5174" s="368">
        <v>35.82</v>
      </c>
    </row>
    <row r="5175" spans="1:4" ht="27" x14ac:dyDescent="0.25">
      <c r="A5175" s="366">
        <v>5219609</v>
      </c>
      <c r="B5175" s="367" t="s">
        <v>23915</v>
      </c>
      <c r="C5175" s="366" t="s">
        <v>245</v>
      </c>
      <c r="D5175" s="368">
        <v>30.07</v>
      </c>
    </row>
    <row r="5176" spans="1:4" ht="27" x14ac:dyDescent="0.25">
      <c r="A5176" s="366">
        <v>5219610</v>
      </c>
      <c r="B5176" s="367" t="s">
        <v>23916</v>
      </c>
      <c r="C5176" s="366" t="s">
        <v>245</v>
      </c>
      <c r="D5176" s="368">
        <v>35.67</v>
      </c>
    </row>
    <row r="5177" spans="1:4" ht="27" x14ac:dyDescent="0.25">
      <c r="A5177" s="366">
        <v>5219611</v>
      </c>
      <c r="B5177" s="367" t="s">
        <v>23917</v>
      </c>
      <c r="C5177" s="366" t="s">
        <v>245</v>
      </c>
      <c r="D5177" s="368">
        <v>33.36</v>
      </c>
    </row>
    <row r="5178" spans="1:4" ht="27" x14ac:dyDescent="0.25">
      <c r="A5178" s="366">
        <v>5213359</v>
      </c>
      <c r="B5178" s="367" t="s">
        <v>23918</v>
      </c>
      <c r="C5178" s="366" t="s">
        <v>245</v>
      </c>
      <c r="D5178" s="368">
        <v>22.55</v>
      </c>
    </row>
    <row r="5179" spans="1:4" ht="27" x14ac:dyDescent="0.25">
      <c r="A5179" s="366">
        <v>5219612</v>
      </c>
      <c r="B5179" s="367" t="s">
        <v>23919</v>
      </c>
      <c r="C5179" s="366" t="s">
        <v>245</v>
      </c>
      <c r="D5179" s="368">
        <v>20.5</v>
      </c>
    </row>
    <row r="5180" spans="1:4" ht="27" x14ac:dyDescent="0.25">
      <c r="A5180" s="366">
        <v>5219613</v>
      </c>
      <c r="B5180" s="367" t="s">
        <v>23920</v>
      </c>
      <c r="C5180" s="366" t="s">
        <v>245</v>
      </c>
      <c r="D5180" s="368">
        <v>29.87</v>
      </c>
    </row>
    <row r="5181" spans="1:4" ht="27" x14ac:dyDescent="0.25">
      <c r="A5181" s="366">
        <v>5219614</v>
      </c>
      <c r="B5181" s="367" t="s">
        <v>23921</v>
      </c>
      <c r="C5181" s="366" t="s">
        <v>245</v>
      </c>
      <c r="D5181" s="368">
        <v>27.27</v>
      </c>
    </row>
    <row r="5182" spans="1:4" ht="27" x14ac:dyDescent="0.25">
      <c r="A5182" s="366">
        <v>5219615</v>
      </c>
      <c r="B5182" s="367" t="s">
        <v>23922</v>
      </c>
      <c r="C5182" s="366" t="s">
        <v>245</v>
      </c>
      <c r="D5182" s="368">
        <v>31.01</v>
      </c>
    </row>
    <row r="5183" spans="1:4" ht="27" x14ac:dyDescent="0.25">
      <c r="A5183" s="366">
        <v>5219616</v>
      </c>
      <c r="B5183" s="367" t="s">
        <v>23923</v>
      </c>
      <c r="C5183" s="366" t="s">
        <v>245</v>
      </c>
      <c r="D5183" s="368">
        <v>27.75</v>
      </c>
    </row>
    <row r="5184" spans="1:4" ht="27" x14ac:dyDescent="0.25">
      <c r="A5184" s="366">
        <v>5219617</v>
      </c>
      <c r="B5184" s="367" t="s">
        <v>23924</v>
      </c>
      <c r="C5184" s="366" t="s">
        <v>245</v>
      </c>
      <c r="D5184" s="368">
        <v>40.380000000000003</v>
      </c>
    </row>
    <row r="5185" spans="1:4" ht="27" x14ac:dyDescent="0.25">
      <c r="A5185" s="366">
        <v>5219618</v>
      </c>
      <c r="B5185" s="367" t="s">
        <v>23925</v>
      </c>
      <c r="C5185" s="366" t="s">
        <v>245</v>
      </c>
      <c r="D5185" s="368">
        <v>29.29</v>
      </c>
    </row>
    <row r="5186" spans="1:4" ht="27" x14ac:dyDescent="0.25">
      <c r="A5186" s="366">
        <v>5219619</v>
      </c>
      <c r="B5186" s="367" t="s">
        <v>23926</v>
      </c>
      <c r="C5186" s="366" t="s">
        <v>245</v>
      </c>
      <c r="D5186" s="368">
        <v>41.85</v>
      </c>
    </row>
    <row r="5187" spans="1:4" ht="27" x14ac:dyDescent="0.25">
      <c r="A5187" s="366">
        <v>5219620</v>
      </c>
      <c r="B5187" s="367" t="s">
        <v>23927</v>
      </c>
      <c r="C5187" s="366" t="s">
        <v>245</v>
      </c>
      <c r="D5187" s="368">
        <v>39.68</v>
      </c>
    </row>
    <row r="5188" spans="1:4" ht="27" x14ac:dyDescent="0.25">
      <c r="A5188" s="366">
        <v>5219621</v>
      </c>
      <c r="B5188" s="367" t="s">
        <v>23928</v>
      </c>
      <c r="C5188" s="366" t="s">
        <v>245</v>
      </c>
      <c r="D5188" s="368">
        <v>48.97</v>
      </c>
    </row>
    <row r="5189" spans="1:4" ht="27" x14ac:dyDescent="0.25">
      <c r="A5189" s="366">
        <v>5219622</v>
      </c>
      <c r="B5189" s="367" t="s">
        <v>23929</v>
      </c>
      <c r="C5189" s="366" t="s">
        <v>245</v>
      </c>
      <c r="D5189" s="368">
        <v>46.7</v>
      </c>
    </row>
    <row r="5190" spans="1:4" ht="27" x14ac:dyDescent="0.25">
      <c r="A5190" s="366">
        <v>5219623</v>
      </c>
      <c r="B5190" s="367" t="s">
        <v>23930</v>
      </c>
      <c r="C5190" s="366" t="s">
        <v>245</v>
      </c>
      <c r="D5190" s="368">
        <v>53.23</v>
      </c>
    </row>
    <row r="5191" spans="1:4" ht="27" x14ac:dyDescent="0.25">
      <c r="A5191" s="366">
        <v>5219624</v>
      </c>
      <c r="B5191" s="367" t="s">
        <v>23931</v>
      </c>
      <c r="C5191" s="366" t="s">
        <v>245</v>
      </c>
      <c r="D5191" s="368">
        <v>50.82</v>
      </c>
    </row>
    <row r="5192" spans="1:4" ht="27" x14ac:dyDescent="0.25">
      <c r="A5192" s="366">
        <v>5219625</v>
      </c>
      <c r="B5192" s="367" t="s">
        <v>23932</v>
      </c>
      <c r="C5192" s="366" t="s">
        <v>245</v>
      </c>
      <c r="D5192" s="368">
        <v>41.5</v>
      </c>
    </row>
    <row r="5193" spans="1:4" ht="27" x14ac:dyDescent="0.25">
      <c r="A5193" s="366">
        <v>5219626</v>
      </c>
      <c r="B5193" s="367" t="s">
        <v>23933</v>
      </c>
      <c r="C5193" s="366" t="s">
        <v>245</v>
      </c>
      <c r="D5193" s="368">
        <v>69.37</v>
      </c>
    </row>
    <row r="5194" spans="1:4" ht="27" x14ac:dyDescent="0.25">
      <c r="A5194" s="366">
        <v>5219627</v>
      </c>
      <c r="B5194" s="367" t="s">
        <v>23934</v>
      </c>
      <c r="C5194" s="366" t="s">
        <v>245</v>
      </c>
      <c r="D5194" s="368">
        <v>41.85</v>
      </c>
    </row>
    <row r="5195" spans="1:4" ht="27" x14ac:dyDescent="0.25">
      <c r="A5195" s="366">
        <v>5219628</v>
      </c>
      <c r="B5195" s="367" t="s">
        <v>23935</v>
      </c>
      <c r="C5195" s="366" t="s">
        <v>245</v>
      </c>
      <c r="D5195" s="368">
        <v>39.54</v>
      </c>
    </row>
    <row r="5196" spans="1:4" ht="27" x14ac:dyDescent="0.25">
      <c r="A5196" s="366">
        <v>5219629</v>
      </c>
      <c r="B5196" s="367" t="s">
        <v>23936</v>
      </c>
      <c r="C5196" s="366" t="s">
        <v>245</v>
      </c>
      <c r="D5196" s="368">
        <v>48.97</v>
      </c>
    </row>
    <row r="5197" spans="1:4" ht="27" x14ac:dyDescent="0.25">
      <c r="A5197" s="366">
        <v>5219630</v>
      </c>
      <c r="B5197" s="367" t="s">
        <v>23937</v>
      </c>
      <c r="C5197" s="366" t="s">
        <v>245</v>
      </c>
      <c r="D5197" s="368">
        <v>46.64</v>
      </c>
    </row>
    <row r="5198" spans="1:4" ht="27" x14ac:dyDescent="0.25">
      <c r="A5198" s="366">
        <v>5219631</v>
      </c>
      <c r="B5198" s="367" t="s">
        <v>23938</v>
      </c>
      <c r="C5198" s="366" t="s">
        <v>245</v>
      </c>
      <c r="D5198" s="368">
        <v>53.23</v>
      </c>
    </row>
    <row r="5199" spans="1:4" ht="27" x14ac:dyDescent="0.25">
      <c r="A5199" s="366">
        <v>5219632</v>
      </c>
      <c r="B5199" s="367" t="s">
        <v>23939</v>
      </c>
      <c r="C5199" s="366" t="s">
        <v>245</v>
      </c>
      <c r="D5199" s="368">
        <v>50.82</v>
      </c>
    </row>
    <row r="5200" spans="1:4" ht="27" x14ac:dyDescent="0.25">
      <c r="A5200" s="366">
        <v>5219633</v>
      </c>
      <c r="B5200" s="367" t="s">
        <v>23940</v>
      </c>
      <c r="C5200" s="366" t="s">
        <v>245</v>
      </c>
      <c r="D5200" s="368">
        <v>40.840000000000003</v>
      </c>
    </row>
    <row r="5201" spans="1:4" ht="27" x14ac:dyDescent="0.25">
      <c r="A5201" s="366">
        <v>5219634</v>
      </c>
      <c r="B5201" s="367" t="s">
        <v>23941</v>
      </c>
      <c r="C5201" s="366" t="s">
        <v>245</v>
      </c>
      <c r="D5201" s="368">
        <v>69.37</v>
      </c>
    </row>
    <row r="5202" spans="1:4" ht="27" x14ac:dyDescent="0.25">
      <c r="A5202" s="366">
        <v>5213395</v>
      </c>
      <c r="B5202" s="367" t="s">
        <v>23942</v>
      </c>
      <c r="C5202" s="366" t="s">
        <v>245</v>
      </c>
      <c r="D5202" s="368">
        <v>39.1</v>
      </c>
    </row>
    <row r="5203" spans="1:4" ht="27" x14ac:dyDescent="0.25">
      <c r="A5203" s="366">
        <v>5213394</v>
      </c>
      <c r="B5203" s="367" t="s">
        <v>23943</v>
      </c>
      <c r="C5203" s="366" t="s">
        <v>245</v>
      </c>
      <c r="D5203" s="368">
        <v>34.61</v>
      </c>
    </row>
    <row r="5204" spans="1:4" ht="27" x14ac:dyDescent="0.25">
      <c r="A5204" s="366">
        <v>5219635</v>
      </c>
      <c r="B5204" s="367" t="s">
        <v>23944</v>
      </c>
      <c r="C5204" s="366" t="s">
        <v>245</v>
      </c>
      <c r="D5204" s="368">
        <v>34.11</v>
      </c>
    </row>
    <row r="5205" spans="1:4" ht="27" x14ac:dyDescent="0.25">
      <c r="A5205" s="366">
        <v>5219636</v>
      </c>
      <c r="B5205" s="367" t="s">
        <v>23945</v>
      </c>
      <c r="C5205" s="366" t="s">
        <v>245</v>
      </c>
      <c r="D5205" s="368">
        <v>28.78</v>
      </c>
    </row>
    <row r="5206" spans="1:4" ht="27" x14ac:dyDescent="0.25">
      <c r="A5206" s="366">
        <v>5219637</v>
      </c>
      <c r="B5206" s="367" t="s">
        <v>23946</v>
      </c>
      <c r="C5206" s="366" t="s">
        <v>245</v>
      </c>
      <c r="D5206" s="368">
        <v>45.55</v>
      </c>
    </row>
    <row r="5207" spans="1:4" ht="27" x14ac:dyDescent="0.25">
      <c r="A5207" s="366">
        <v>5219638</v>
      </c>
      <c r="B5207" s="367" t="s">
        <v>23947</v>
      </c>
      <c r="C5207" s="366" t="s">
        <v>245</v>
      </c>
      <c r="D5207" s="368">
        <v>71.09</v>
      </c>
    </row>
    <row r="5208" spans="1:4" ht="27" x14ac:dyDescent="0.25">
      <c r="A5208" s="366">
        <v>5213393</v>
      </c>
      <c r="B5208" s="367" t="s">
        <v>23948</v>
      </c>
      <c r="C5208" s="366" t="s">
        <v>245</v>
      </c>
      <c r="D5208" s="368">
        <v>33.93</v>
      </c>
    </row>
    <row r="5209" spans="1:4" ht="27" x14ac:dyDescent="0.25">
      <c r="A5209" s="366">
        <v>5213392</v>
      </c>
      <c r="B5209" s="367" t="s">
        <v>23949</v>
      </c>
      <c r="C5209" s="366" t="s">
        <v>245</v>
      </c>
      <c r="D5209" s="368">
        <v>28.5</v>
      </c>
    </row>
    <row r="5210" spans="1:4" ht="27" x14ac:dyDescent="0.25">
      <c r="A5210" s="366">
        <v>5219639</v>
      </c>
      <c r="B5210" s="367" t="s">
        <v>23950</v>
      </c>
      <c r="C5210" s="366" t="s">
        <v>245</v>
      </c>
      <c r="D5210" s="368">
        <v>30.71</v>
      </c>
    </row>
    <row r="5211" spans="1:4" ht="27" x14ac:dyDescent="0.25">
      <c r="A5211" s="366">
        <v>5219640</v>
      </c>
      <c r="B5211" s="367" t="s">
        <v>23951</v>
      </c>
      <c r="C5211" s="366" t="s">
        <v>245</v>
      </c>
      <c r="D5211" s="368">
        <v>25.86</v>
      </c>
    </row>
    <row r="5212" spans="1:4" ht="27" x14ac:dyDescent="0.25">
      <c r="A5212" s="366">
        <v>5219641</v>
      </c>
      <c r="B5212" s="367" t="s">
        <v>23952</v>
      </c>
      <c r="C5212" s="366" t="s">
        <v>245</v>
      </c>
      <c r="D5212" s="368">
        <v>42.25</v>
      </c>
    </row>
    <row r="5213" spans="1:4" ht="27" x14ac:dyDescent="0.25">
      <c r="A5213" s="366">
        <v>5219642</v>
      </c>
      <c r="B5213" s="367" t="s">
        <v>23953</v>
      </c>
      <c r="C5213" s="366" t="s">
        <v>245</v>
      </c>
      <c r="D5213" s="368">
        <v>62.37</v>
      </c>
    </row>
    <row r="5214" spans="1:4" ht="27" x14ac:dyDescent="0.25">
      <c r="A5214" s="366">
        <v>5213362</v>
      </c>
      <c r="B5214" s="367" t="s">
        <v>23954</v>
      </c>
      <c r="C5214" s="366" t="s">
        <v>245</v>
      </c>
      <c r="D5214" s="368">
        <v>93.69</v>
      </c>
    </row>
    <row r="5215" spans="1:4" ht="27" x14ac:dyDescent="0.25">
      <c r="A5215" s="366">
        <v>5213361</v>
      </c>
      <c r="B5215" s="367" t="s">
        <v>23955</v>
      </c>
      <c r="C5215" s="366" t="s">
        <v>245</v>
      </c>
      <c r="D5215" s="368">
        <v>92.24</v>
      </c>
    </row>
    <row r="5216" spans="1:4" ht="27" x14ac:dyDescent="0.25">
      <c r="A5216" s="366">
        <v>5219643</v>
      </c>
      <c r="B5216" s="367" t="s">
        <v>23956</v>
      </c>
      <c r="C5216" s="366" t="s">
        <v>245</v>
      </c>
      <c r="D5216" s="368">
        <v>76.09</v>
      </c>
    </row>
    <row r="5217" spans="1:4" ht="27" x14ac:dyDescent="0.25">
      <c r="A5217" s="366">
        <v>5219644</v>
      </c>
      <c r="B5217" s="367" t="s">
        <v>23957</v>
      </c>
      <c r="C5217" s="366" t="s">
        <v>245</v>
      </c>
      <c r="D5217" s="368">
        <v>74.13</v>
      </c>
    </row>
    <row r="5218" spans="1:4" ht="27" x14ac:dyDescent="0.25">
      <c r="A5218" s="366">
        <v>5214000</v>
      </c>
      <c r="B5218" s="367" t="s">
        <v>23958</v>
      </c>
      <c r="C5218" s="366" t="s">
        <v>182</v>
      </c>
      <c r="D5218" s="368">
        <v>318.23</v>
      </c>
    </row>
    <row r="5219" spans="1:4" x14ac:dyDescent="0.25">
      <c r="A5219" s="366">
        <v>5301014</v>
      </c>
      <c r="B5219" s="367" t="s">
        <v>23959</v>
      </c>
      <c r="C5219" s="366" t="s">
        <v>20552</v>
      </c>
      <c r="D5219" s="368">
        <v>146.36000000000001</v>
      </c>
    </row>
    <row r="5220" spans="1:4" x14ac:dyDescent="0.25">
      <c r="A5220" s="366">
        <v>5300995</v>
      </c>
      <c r="B5220" s="367" t="s">
        <v>23960</v>
      </c>
      <c r="C5220" s="366" t="s">
        <v>245</v>
      </c>
      <c r="D5220" s="368">
        <v>3706.54</v>
      </c>
    </row>
    <row r="5221" spans="1:4" ht="27" x14ac:dyDescent="0.25">
      <c r="A5221" s="366">
        <v>5300996</v>
      </c>
      <c r="B5221" s="367" t="s">
        <v>23961</v>
      </c>
      <c r="C5221" s="366" t="s">
        <v>245</v>
      </c>
      <c r="D5221" s="368">
        <v>4748.68</v>
      </c>
    </row>
    <row r="5222" spans="1:4" ht="27" x14ac:dyDescent="0.25">
      <c r="A5222" s="366">
        <v>5300998</v>
      </c>
      <c r="B5222" s="367" t="s">
        <v>23962</v>
      </c>
      <c r="C5222" s="366" t="s">
        <v>245</v>
      </c>
      <c r="D5222" s="368">
        <v>9378.34</v>
      </c>
    </row>
    <row r="5223" spans="1:4" ht="27" x14ac:dyDescent="0.25">
      <c r="A5223" s="366">
        <v>5300997</v>
      </c>
      <c r="B5223" s="367" t="s">
        <v>23963</v>
      </c>
      <c r="C5223" s="366" t="s">
        <v>245</v>
      </c>
      <c r="D5223" s="368">
        <v>7848.83</v>
      </c>
    </row>
    <row r="5224" spans="1:4" x14ac:dyDescent="0.25">
      <c r="A5224" s="366">
        <v>5300999</v>
      </c>
      <c r="B5224" s="367" t="s">
        <v>23964</v>
      </c>
      <c r="C5224" s="366" t="s">
        <v>245</v>
      </c>
      <c r="D5224" s="368">
        <v>883.62</v>
      </c>
    </row>
    <row r="5225" spans="1:4" x14ac:dyDescent="0.25">
      <c r="A5225" s="366">
        <v>5301000</v>
      </c>
      <c r="B5225" s="367" t="s">
        <v>23965</v>
      </c>
      <c r="C5225" s="366" t="s">
        <v>245</v>
      </c>
      <c r="D5225" s="368">
        <v>1321.38</v>
      </c>
    </row>
    <row r="5226" spans="1:4" x14ac:dyDescent="0.25">
      <c r="A5226" s="366">
        <v>5301001</v>
      </c>
      <c r="B5226" s="367" t="s">
        <v>23966</v>
      </c>
      <c r="C5226" s="366" t="s">
        <v>245</v>
      </c>
      <c r="D5226" s="368">
        <v>586.33000000000004</v>
      </c>
    </row>
    <row r="5227" spans="1:4" x14ac:dyDescent="0.25">
      <c r="A5227" s="366">
        <v>5301002</v>
      </c>
      <c r="B5227" s="367" t="s">
        <v>23967</v>
      </c>
      <c r="C5227" s="366" t="s">
        <v>245</v>
      </c>
      <c r="D5227" s="368">
        <v>369.07</v>
      </c>
    </row>
    <row r="5228" spans="1:4" x14ac:dyDescent="0.25">
      <c r="A5228" s="366">
        <v>5301003</v>
      </c>
      <c r="B5228" s="367" t="s">
        <v>23968</v>
      </c>
      <c r="C5228" s="366" t="s">
        <v>245</v>
      </c>
      <c r="D5228" s="368">
        <v>360.47</v>
      </c>
    </row>
    <row r="5229" spans="1:4" ht="40.5" x14ac:dyDescent="0.25">
      <c r="A5229" s="366">
        <v>5301064</v>
      </c>
      <c r="B5229" s="367" t="s">
        <v>23969</v>
      </c>
      <c r="C5229" s="366" t="s">
        <v>245</v>
      </c>
      <c r="D5229" s="368">
        <v>562.79999999999995</v>
      </c>
    </row>
    <row r="5230" spans="1:4" ht="40.5" x14ac:dyDescent="0.25">
      <c r="A5230" s="366">
        <v>5301046</v>
      </c>
      <c r="B5230" s="367" t="s">
        <v>23970</v>
      </c>
      <c r="C5230" s="366" t="s">
        <v>245</v>
      </c>
      <c r="D5230" s="368">
        <v>1160.9000000000001</v>
      </c>
    </row>
    <row r="5231" spans="1:4" ht="40.5" x14ac:dyDescent="0.25">
      <c r="A5231" s="366">
        <v>5301065</v>
      </c>
      <c r="B5231" s="367" t="s">
        <v>23971</v>
      </c>
      <c r="C5231" s="366" t="s">
        <v>245</v>
      </c>
      <c r="D5231" s="368">
        <v>990.61</v>
      </c>
    </row>
    <row r="5232" spans="1:4" ht="40.5" x14ac:dyDescent="0.25">
      <c r="A5232" s="366">
        <v>5301047</v>
      </c>
      <c r="B5232" s="367" t="s">
        <v>23972</v>
      </c>
      <c r="C5232" s="366" t="s">
        <v>245</v>
      </c>
      <c r="D5232" s="368">
        <v>1922.09</v>
      </c>
    </row>
    <row r="5233" spans="1:4" ht="40.5" x14ac:dyDescent="0.25">
      <c r="A5233" s="366">
        <v>5301066</v>
      </c>
      <c r="B5233" s="367" t="s">
        <v>23973</v>
      </c>
      <c r="C5233" s="366" t="s">
        <v>245</v>
      </c>
      <c r="D5233" s="368">
        <v>1108.9000000000001</v>
      </c>
    </row>
    <row r="5234" spans="1:4" ht="40.5" x14ac:dyDescent="0.25">
      <c r="A5234" s="366">
        <v>5301048</v>
      </c>
      <c r="B5234" s="367" t="s">
        <v>23974</v>
      </c>
      <c r="C5234" s="366" t="s">
        <v>245</v>
      </c>
      <c r="D5234" s="368">
        <v>2088.54</v>
      </c>
    </row>
    <row r="5235" spans="1:4" ht="40.5" x14ac:dyDescent="0.25">
      <c r="A5235" s="366">
        <v>5301040</v>
      </c>
      <c r="B5235" s="367" t="s">
        <v>23975</v>
      </c>
      <c r="C5235" s="366" t="s">
        <v>245</v>
      </c>
      <c r="D5235" s="368">
        <v>2166.46</v>
      </c>
    </row>
    <row r="5236" spans="1:4" ht="40.5" x14ac:dyDescent="0.25">
      <c r="A5236" s="366">
        <v>5301058</v>
      </c>
      <c r="B5236" s="367" t="s">
        <v>23976</v>
      </c>
      <c r="C5236" s="366" t="s">
        <v>245</v>
      </c>
      <c r="D5236" s="368">
        <v>1564.06</v>
      </c>
    </row>
    <row r="5237" spans="1:4" ht="40.5" x14ac:dyDescent="0.25">
      <c r="A5237" s="366">
        <v>5301041</v>
      </c>
      <c r="B5237" s="367" t="s">
        <v>23977</v>
      </c>
      <c r="C5237" s="366" t="s">
        <v>245</v>
      </c>
      <c r="D5237" s="368">
        <v>4724.49</v>
      </c>
    </row>
    <row r="5238" spans="1:4" ht="40.5" x14ac:dyDescent="0.25">
      <c r="A5238" s="366">
        <v>5301059</v>
      </c>
      <c r="B5238" s="367" t="s">
        <v>23978</v>
      </c>
      <c r="C5238" s="366" t="s">
        <v>245</v>
      </c>
      <c r="D5238" s="368">
        <v>3779.43</v>
      </c>
    </row>
    <row r="5239" spans="1:4" ht="40.5" x14ac:dyDescent="0.25">
      <c r="A5239" s="366">
        <v>5301060</v>
      </c>
      <c r="B5239" s="367" t="s">
        <v>23979</v>
      </c>
      <c r="C5239" s="366" t="s">
        <v>245</v>
      </c>
      <c r="D5239" s="368">
        <v>4176.1400000000003</v>
      </c>
    </row>
    <row r="5240" spans="1:4" ht="40.5" x14ac:dyDescent="0.25">
      <c r="A5240" s="366">
        <v>5301042</v>
      </c>
      <c r="B5240" s="367" t="s">
        <v>23980</v>
      </c>
      <c r="C5240" s="366" t="s">
        <v>245</v>
      </c>
      <c r="D5240" s="368">
        <v>5170.5200000000004</v>
      </c>
    </row>
    <row r="5241" spans="1:4" ht="40.5" x14ac:dyDescent="0.25">
      <c r="A5241" s="366">
        <v>5301072</v>
      </c>
      <c r="B5241" s="367" t="s">
        <v>23981</v>
      </c>
      <c r="C5241" s="366" t="s">
        <v>245</v>
      </c>
      <c r="D5241" s="368">
        <v>4694.1099999999997</v>
      </c>
    </row>
    <row r="5242" spans="1:4" ht="40.5" x14ac:dyDescent="0.25">
      <c r="A5242" s="366">
        <v>5301054</v>
      </c>
      <c r="B5242" s="367" t="s">
        <v>23982</v>
      </c>
      <c r="C5242" s="366" t="s">
        <v>245</v>
      </c>
      <c r="D5242" s="368">
        <v>5204.22</v>
      </c>
    </row>
    <row r="5243" spans="1:4" ht="40.5" x14ac:dyDescent="0.25">
      <c r="A5243" s="366">
        <v>5301070</v>
      </c>
      <c r="B5243" s="367" t="s">
        <v>23983</v>
      </c>
      <c r="C5243" s="366" t="s">
        <v>245</v>
      </c>
      <c r="D5243" s="368">
        <v>2091.62</v>
      </c>
    </row>
    <row r="5244" spans="1:4" ht="40.5" x14ac:dyDescent="0.25">
      <c r="A5244" s="366">
        <v>5301052</v>
      </c>
      <c r="B5244" s="367" t="s">
        <v>23984</v>
      </c>
      <c r="C5244" s="366" t="s">
        <v>245</v>
      </c>
      <c r="D5244" s="368">
        <v>2585.61</v>
      </c>
    </row>
    <row r="5245" spans="1:4" ht="40.5" x14ac:dyDescent="0.25">
      <c r="A5245" s="366">
        <v>5301071</v>
      </c>
      <c r="B5245" s="367" t="s">
        <v>23985</v>
      </c>
      <c r="C5245" s="366" t="s">
        <v>245</v>
      </c>
      <c r="D5245" s="368">
        <v>2782.78</v>
      </c>
    </row>
    <row r="5246" spans="1:4" ht="40.5" x14ac:dyDescent="0.25">
      <c r="A5246" s="366">
        <v>5301053</v>
      </c>
      <c r="B5246" s="367" t="s">
        <v>23986</v>
      </c>
      <c r="C5246" s="366" t="s">
        <v>245</v>
      </c>
      <c r="D5246" s="368">
        <v>3277.14</v>
      </c>
    </row>
    <row r="5247" spans="1:4" ht="40.5" x14ac:dyDescent="0.25">
      <c r="A5247" s="366">
        <v>5301061</v>
      </c>
      <c r="B5247" s="367" t="s">
        <v>23987</v>
      </c>
      <c r="C5247" s="366" t="s">
        <v>245</v>
      </c>
      <c r="D5247" s="368">
        <v>178.93</v>
      </c>
    </row>
    <row r="5248" spans="1:4" ht="40.5" x14ac:dyDescent="0.25">
      <c r="A5248" s="366">
        <v>5301043</v>
      </c>
      <c r="B5248" s="367" t="s">
        <v>23988</v>
      </c>
      <c r="C5248" s="366" t="s">
        <v>245</v>
      </c>
      <c r="D5248" s="368">
        <v>670.4</v>
      </c>
    </row>
    <row r="5249" spans="1:4" ht="40.5" x14ac:dyDescent="0.25">
      <c r="A5249" s="366">
        <v>5301062</v>
      </c>
      <c r="B5249" s="367" t="s">
        <v>23989</v>
      </c>
      <c r="C5249" s="366" t="s">
        <v>245</v>
      </c>
      <c r="D5249" s="368">
        <v>300.33</v>
      </c>
    </row>
    <row r="5250" spans="1:4" ht="40.5" x14ac:dyDescent="0.25">
      <c r="A5250" s="366">
        <v>5301044</v>
      </c>
      <c r="B5250" s="367" t="s">
        <v>23990</v>
      </c>
      <c r="C5250" s="366" t="s">
        <v>245</v>
      </c>
      <c r="D5250" s="368">
        <v>966.28</v>
      </c>
    </row>
    <row r="5251" spans="1:4" ht="40.5" x14ac:dyDescent="0.25">
      <c r="A5251" s="366">
        <v>5301063</v>
      </c>
      <c r="B5251" s="367" t="s">
        <v>23991</v>
      </c>
      <c r="C5251" s="366" t="s">
        <v>245</v>
      </c>
      <c r="D5251" s="368">
        <v>341.75</v>
      </c>
    </row>
    <row r="5252" spans="1:4" ht="40.5" x14ac:dyDescent="0.25">
      <c r="A5252" s="366">
        <v>5301045</v>
      </c>
      <c r="B5252" s="367" t="s">
        <v>23992</v>
      </c>
      <c r="C5252" s="366" t="s">
        <v>245</v>
      </c>
      <c r="D5252" s="368">
        <v>1038.8900000000001</v>
      </c>
    </row>
    <row r="5253" spans="1:4" ht="40.5" x14ac:dyDescent="0.25">
      <c r="A5253" s="366">
        <v>5301037</v>
      </c>
      <c r="B5253" s="367" t="s">
        <v>23993</v>
      </c>
      <c r="C5253" s="366" t="s">
        <v>245</v>
      </c>
      <c r="D5253" s="368">
        <v>1191.21</v>
      </c>
    </row>
    <row r="5254" spans="1:4" ht="40.5" x14ac:dyDescent="0.25">
      <c r="A5254" s="366">
        <v>5301055</v>
      </c>
      <c r="B5254" s="367" t="s">
        <v>23994</v>
      </c>
      <c r="C5254" s="366" t="s">
        <v>245</v>
      </c>
      <c r="D5254" s="368">
        <v>697.51</v>
      </c>
    </row>
    <row r="5255" spans="1:4" ht="40.5" x14ac:dyDescent="0.25">
      <c r="A5255" s="366">
        <v>5301038</v>
      </c>
      <c r="B5255" s="367" t="s">
        <v>23995</v>
      </c>
      <c r="C5255" s="366" t="s">
        <v>245</v>
      </c>
      <c r="D5255" s="368">
        <v>2373.9299999999998</v>
      </c>
    </row>
    <row r="5256" spans="1:4" ht="40.5" x14ac:dyDescent="0.25">
      <c r="A5256" s="366">
        <v>5301056</v>
      </c>
      <c r="B5256" s="367" t="s">
        <v>23996</v>
      </c>
      <c r="C5256" s="366" t="s">
        <v>245</v>
      </c>
      <c r="D5256" s="368">
        <v>1700.93</v>
      </c>
    </row>
    <row r="5257" spans="1:4" ht="40.5" x14ac:dyDescent="0.25">
      <c r="A5257" s="366">
        <v>5301057</v>
      </c>
      <c r="B5257" s="367" t="s">
        <v>23997</v>
      </c>
      <c r="C5257" s="366" t="s">
        <v>245</v>
      </c>
      <c r="D5257" s="368">
        <v>1879.72</v>
      </c>
    </row>
    <row r="5258" spans="1:4" ht="40.5" x14ac:dyDescent="0.25">
      <c r="A5258" s="366">
        <v>5301039</v>
      </c>
      <c r="B5258" s="367" t="s">
        <v>23998</v>
      </c>
      <c r="C5258" s="366" t="s">
        <v>245</v>
      </c>
      <c r="D5258" s="368">
        <v>2584.5300000000002</v>
      </c>
    </row>
    <row r="5259" spans="1:4" ht="40.5" x14ac:dyDescent="0.25">
      <c r="A5259" s="366">
        <v>5301069</v>
      </c>
      <c r="B5259" s="367" t="s">
        <v>23999</v>
      </c>
      <c r="C5259" s="366" t="s">
        <v>245</v>
      </c>
      <c r="D5259" s="368">
        <v>2128.25</v>
      </c>
    </row>
    <row r="5260" spans="1:4" ht="40.5" x14ac:dyDescent="0.25">
      <c r="A5260" s="366">
        <v>5301051</v>
      </c>
      <c r="B5260" s="367" t="s">
        <v>24000</v>
      </c>
      <c r="C5260" s="366" t="s">
        <v>245</v>
      </c>
      <c r="D5260" s="368">
        <v>2564.4699999999998</v>
      </c>
    </row>
    <row r="5261" spans="1:4" ht="40.5" x14ac:dyDescent="0.25">
      <c r="A5261" s="366">
        <v>5301067</v>
      </c>
      <c r="B5261" s="367" t="s">
        <v>24001</v>
      </c>
      <c r="C5261" s="366" t="s">
        <v>245</v>
      </c>
      <c r="D5261" s="368">
        <v>942.01</v>
      </c>
    </row>
    <row r="5262" spans="1:4" ht="40.5" x14ac:dyDescent="0.25">
      <c r="A5262" s="366">
        <v>5301049</v>
      </c>
      <c r="B5262" s="367" t="s">
        <v>24002</v>
      </c>
      <c r="C5262" s="366" t="s">
        <v>245</v>
      </c>
      <c r="D5262" s="368">
        <v>1377.4</v>
      </c>
    </row>
    <row r="5263" spans="1:4" ht="40.5" x14ac:dyDescent="0.25">
      <c r="A5263" s="366">
        <v>5301068</v>
      </c>
      <c r="B5263" s="367" t="s">
        <v>24003</v>
      </c>
      <c r="C5263" s="366" t="s">
        <v>245</v>
      </c>
      <c r="D5263" s="368">
        <v>1192.1199999999999</v>
      </c>
    </row>
    <row r="5264" spans="1:4" ht="40.5" x14ac:dyDescent="0.25">
      <c r="A5264" s="366">
        <v>5301050</v>
      </c>
      <c r="B5264" s="367" t="s">
        <v>24004</v>
      </c>
      <c r="C5264" s="366" t="s">
        <v>245</v>
      </c>
      <c r="D5264" s="368">
        <v>1627.68</v>
      </c>
    </row>
    <row r="5265" spans="1:4" ht="27" x14ac:dyDescent="0.25">
      <c r="A5265" s="366">
        <v>5301022</v>
      </c>
      <c r="B5265" s="367" t="s">
        <v>24005</v>
      </c>
      <c r="C5265" s="366" t="s">
        <v>245</v>
      </c>
      <c r="D5265" s="368">
        <v>958.65</v>
      </c>
    </row>
    <row r="5266" spans="1:4" ht="27" x14ac:dyDescent="0.25">
      <c r="A5266" s="366">
        <v>5301021</v>
      </c>
      <c r="B5266" s="367" t="s">
        <v>24006</v>
      </c>
      <c r="C5266" s="366" t="s">
        <v>245</v>
      </c>
      <c r="D5266" s="368">
        <v>609.16</v>
      </c>
    </row>
    <row r="5267" spans="1:4" ht="27" x14ac:dyDescent="0.25">
      <c r="A5267" s="366">
        <v>5301020</v>
      </c>
      <c r="B5267" s="367" t="s">
        <v>24007</v>
      </c>
      <c r="C5267" s="366" t="s">
        <v>199</v>
      </c>
      <c r="D5267" s="368">
        <v>333.97</v>
      </c>
    </row>
    <row r="5268" spans="1:4" ht="27" x14ac:dyDescent="0.25">
      <c r="A5268" s="366">
        <v>5301018</v>
      </c>
      <c r="B5268" s="367" t="s">
        <v>24008</v>
      </c>
      <c r="C5268" s="366" t="s">
        <v>199</v>
      </c>
      <c r="D5268" s="368">
        <v>77.69</v>
      </c>
    </row>
    <row r="5269" spans="1:4" ht="27" x14ac:dyDescent="0.25">
      <c r="A5269" s="366">
        <v>5301019</v>
      </c>
      <c r="B5269" s="367" t="s">
        <v>24009</v>
      </c>
      <c r="C5269" s="366" t="s">
        <v>199</v>
      </c>
      <c r="D5269" s="368">
        <v>227.25</v>
      </c>
    </row>
    <row r="5270" spans="1:4" ht="40.5" x14ac:dyDescent="0.25">
      <c r="A5270" s="366">
        <v>5301077</v>
      </c>
      <c r="B5270" s="367" t="s">
        <v>24010</v>
      </c>
      <c r="C5270" s="366" t="s">
        <v>245</v>
      </c>
      <c r="D5270" s="368">
        <v>4592.42</v>
      </c>
    </row>
    <row r="5271" spans="1:4" ht="40.5" x14ac:dyDescent="0.25">
      <c r="A5271" s="366">
        <v>5301078</v>
      </c>
      <c r="B5271" s="367" t="s">
        <v>24011</v>
      </c>
      <c r="C5271" s="366" t="s">
        <v>245</v>
      </c>
      <c r="D5271" s="368">
        <v>4980.09</v>
      </c>
    </row>
    <row r="5272" spans="1:4" ht="40.5" x14ac:dyDescent="0.25">
      <c r="A5272" s="366">
        <v>5301079</v>
      </c>
      <c r="B5272" s="367" t="s">
        <v>24012</v>
      </c>
      <c r="C5272" s="366" t="s">
        <v>245</v>
      </c>
      <c r="D5272" s="368">
        <v>7454.52</v>
      </c>
    </row>
    <row r="5273" spans="1:4" ht="40.5" x14ac:dyDescent="0.25">
      <c r="A5273" s="366">
        <v>5301080</v>
      </c>
      <c r="B5273" s="367" t="s">
        <v>24013</v>
      </c>
      <c r="C5273" s="366" t="s">
        <v>245</v>
      </c>
      <c r="D5273" s="368">
        <v>8890.7000000000007</v>
      </c>
    </row>
    <row r="5274" spans="1:4" ht="40.5" x14ac:dyDescent="0.25">
      <c r="A5274" s="366">
        <v>5301081</v>
      </c>
      <c r="B5274" s="367" t="s">
        <v>24014</v>
      </c>
      <c r="C5274" s="366" t="s">
        <v>245</v>
      </c>
      <c r="D5274" s="368">
        <v>9667.58</v>
      </c>
    </row>
    <row r="5275" spans="1:4" ht="27" x14ac:dyDescent="0.25">
      <c r="A5275" s="366">
        <v>5301023</v>
      </c>
      <c r="B5275" s="367" t="s">
        <v>24015</v>
      </c>
      <c r="C5275" s="366" t="s">
        <v>245</v>
      </c>
      <c r="D5275" s="368">
        <v>3519.43</v>
      </c>
    </row>
    <row r="5276" spans="1:4" ht="27" x14ac:dyDescent="0.25">
      <c r="A5276" s="366">
        <v>5301024</v>
      </c>
      <c r="B5276" s="367" t="s">
        <v>24016</v>
      </c>
      <c r="C5276" s="366" t="s">
        <v>245</v>
      </c>
      <c r="D5276" s="368">
        <v>3907.11</v>
      </c>
    </row>
    <row r="5277" spans="1:4" ht="27" x14ac:dyDescent="0.25">
      <c r="A5277" s="366">
        <v>5301025</v>
      </c>
      <c r="B5277" s="367" t="s">
        <v>24017</v>
      </c>
      <c r="C5277" s="366" t="s">
        <v>245</v>
      </c>
      <c r="D5277" s="368">
        <v>6381.54</v>
      </c>
    </row>
    <row r="5278" spans="1:4" ht="27" x14ac:dyDescent="0.25">
      <c r="A5278" s="366">
        <v>5301026</v>
      </c>
      <c r="B5278" s="367" t="s">
        <v>24018</v>
      </c>
      <c r="C5278" s="366" t="s">
        <v>245</v>
      </c>
      <c r="D5278" s="368">
        <v>7817.72</v>
      </c>
    </row>
    <row r="5279" spans="1:4" ht="27" x14ac:dyDescent="0.25">
      <c r="A5279" s="366">
        <v>5301027</v>
      </c>
      <c r="B5279" s="367" t="s">
        <v>24019</v>
      </c>
      <c r="C5279" s="366" t="s">
        <v>245</v>
      </c>
      <c r="D5279" s="368">
        <v>8594.6</v>
      </c>
    </row>
    <row r="5280" spans="1:4" ht="27" x14ac:dyDescent="0.25">
      <c r="A5280" s="366">
        <v>5301028</v>
      </c>
      <c r="B5280" s="367" t="s">
        <v>24020</v>
      </c>
      <c r="C5280" s="366" t="s">
        <v>245</v>
      </c>
      <c r="D5280" s="368">
        <v>3452.49</v>
      </c>
    </row>
    <row r="5281" spans="1:4" ht="40.5" x14ac:dyDescent="0.25">
      <c r="A5281" s="366">
        <v>5301082</v>
      </c>
      <c r="B5281" s="367" t="s">
        <v>24021</v>
      </c>
      <c r="C5281" s="366" t="s">
        <v>245</v>
      </c>
      <c r="D5281" s="368">
        <v>4476.66</v>
      </c>
    </row>
    <row r="5282" spans="1:4" ht="27" x14ac:dyDescent="0.25">
      <c r="A5282" s="366">
        <v>5301029</v>
      </c>
      <c r="B5282" s="367" t="s">
        <v>24022</v>
      </c>
      <c r="C5282" s="366" t="s">
        <v>245</v>
      </c>
      <c r="D5282" s="368">
        <v>3840.17</v>
      </c>
    </row>
    <row r="5283" spans="1:4" ht="40.5" x14ac:dyDescent="0.25">
      <c r="A5283" s="366">
        <v>5301083</v>
      </c>
      <c r="B5283" s="367" t="s">
        <v>24023</v>
      </c>
      <c r="C5283" s="366" t="s">
        <v>245</v>
      </c>
      <c r="D5283" s="368">
        <v>4864.33</v>
      </c>
    </row>
    <row r="5284" spans="1:4" ht="27" x14ac:dyDescent="0.25">
      <c r="A5284" s="366">
        <v>5301030</v>
      </c>
      <c r="B5284" s="367" t="s">
        <v>24024</v>
      </c>
      <c r="C5284" s="366" t="s">
        <v>245</v>
      </c>
      <c r="D5284" s="368">
        <v>6314.6</v>
      </c>
    </row>
    <row r="5285" spans="1:4" ht="40.5" x14ac:dyDescent="0.25">
      <c r="A5285" s="366">
        <v>5301084</v>
      </c>
      <c r="B5285" s="367" t="s">
        <v>24025</v>
      </c>
      <c r="C5285" s="366" t="s">
        <v>245</v>
      </c>
      <c r="D5285" s="368">
        <v>7338.76</v>
      </c>
    </row>
    <row r="5286" spans="1:4" ht="27" x14ac:dyDescent="0.25">
      <c r="A5286" s="366">
        <v>5301031</v>
      </c>
      <c r="B5286" s="367" t="s">
        <v>24026</v>
      </c>
      <c r="C5286" s="366" t="s">
        <v>245</v>
      </c>
      <c r="D5286" s="368">
        <v>7750.78</v>
      </c>
    </row>
    <row r="5287" spans="1:4" ht="40.5" x14ac:dyDescent="0.25">
      <c r="A5287" s="366">
        <v>5301085</v>
      </c>
      <c r="B5287" s="367" t="s">
        <v>24027</v>
      </c>
      <c r="C5287" s="366" t="s">
        <v>245</v>
      </c>
      <c r="D5287" s="368">
        <v>8774.94</v>
      </c>
    </row>
    <row r="5288" spans="1:4" ht="27" x14ac:dyDescent="0.25">
      <c r="A5288" s="366">
        <v>5301032</v>
      </c>
      <c r="B5288" s="367" t="s">
        <v>24028</v>
      </c>
      <c r="C5288" s="366" t="s">
        <v>245</v>
      </c>
      <c r="D5288" s="368">
        <v>8527.65</v>
      </c>
    </row>
    <row r="5289" spans="1:4" ht="40.5" x14ac:dyDescent="0.25">
      <c r="A5289" s="366">
        <v>5301086</v>
      </c>
      <c r="B5289" s="367" t="s">
        <v>24029</v>
      </c>
      <c r="C5289" s="366" t="s">
        <v>245</v>
      </c>
      <c r="D5289" s="368">
        <v>9551.82</v>
      </c>
    </row>
    <row r="5290" spans="1:4" ht="27" x14ac:dyDescent="0.25">
      <c r="A5290" s="366">
        <v>5301033</v>
      </c>
      <c r="B5290" s="367" t="s">
        <v>24030</v>
      </c>
      <c r="C5290" s="366" t="s">
        <v>245</v>
      </c>
      <c r="D5290" s="368">
        <v>74.540000000000006</v>
      </c>
    </row>
    <row r="5291" spans="1:4" ht="27" x14ac:dyDescent="0.25">
      <c r="A5291" s="366">
        <v>5301034</v>
      </c>
      <c r="B5291" s="367" t="s">
        <v>24031</v>
      </c>
      <c r="C5291" s="366" t="s">
        <v>245</v>
      </c>
      <c r="D5291" s="368">
        <v>543.29</v>
      </c>
    </row>
    <row r="5292" spans="1:4" ht="27" x14ac:dyDescent="0.25">
      <c r="A5292" s="366">
        <v>5301073</v>
      </c>
      <c r="B5292" s="367" t="s">
        <v>24032</v>
      </c>
      <c r="C5292" s="366" t="s">
        <v>245</v>
      </c>
      <c r="D5292" s="368">
        <v>473.89</v>
      </c>
    </row>
    <row r="5293" spans="1:4" ht="27" x14ac:dyDescent="0.25">
      <c r="A5293" s="366">
        <v>5301074</v>
      </c>
      <c r="B5293" s="367" t="s">
        <v>24033</v>
      </c>
      <c r="C5293" s="366" t="s">
        <v>245</v>
      </c>
      <c r="D5293" s="368">
        <v>1477.88</v>
      </c>
    </row>
    <row r="5294" spans="1:4" ht="27" x14ac:dyDescent="0.25">
      <c r="A5294" s="366">
        <v>5301015</v>
      </c>
      <c r="B5294" s="367" t="s">
        <v>24034</v>
      </c>
      <c r="C5294" s="366" t="s">
        <v>245</v>
      </c>
      <c r="D5294" s="368">
        <v>1068.21</v>
      </c>
    </row>
    <row r="5295" spans="1:4" ht="27" x14ac:dyDescent="0.25">
      <c r="A5295" s="366">
        <v>5300992</v>
      </c>
      <c r="B5295" s="367" t="s">
        <v>24035</v>
      </c>
      <c r="C5295" s="366" t="s">
        <v>182</v>
      </c>
      <c r="D5295" s="368">
        <v>13.08</v>
      </c>
    </row>
    <row r="5296" spans="1:4" ht="40.5" x14ac:dyDescent="0.25">
      <c r="A5296" s="366">
        <v>5300994</v>
      </c>
      <c r="B5296" s="367" t="s">
        <v>24036</v>
      </c>
      <c r="C5296" s="366" t="s">
        <v>182</v>
      </c>
      <c r="D5296" s="368">
        <v>12.97</v>
      </c>
    </row>
    <row r="5297" spans="1:4" ht="27" x14ac:dyDescent="0.25">
      <c r="A5297" s="366">
        <v>5300993</v>
      </c>
      <c r="B5297" s="367" t="s">
        <v>24037</v>
      </c>
      <c r="C5297" s="366" t="s">
        <v>182</v>
      </c>
      <c r="D5297" s="368">
        <v>8.83</v>
      </c>
    </row>
    <row r="5298" spans="1:4" x14ac:dyDescent="0.25">
      <c r="A5298" s="366">
        <v>5301088</v>
      </c>
      <c r="B5298" s="367" t="s">
        <v>24038</v>
      </c>
      <c r="C5298" s="366" t="s">
        <v>245</v>
      </c>
      <c r="D5298" s="368">
        <v>356.81</v>
      </c>
    </row>
    <row r="5299" spans="1:4" x14ac:dyDescent="0.25">
      <c r="A5299" s="366">
        <v>5301004</v>
      </c>
      <c r="B5299" s="367" t="s">
        <v>24039</v>
      </c>
      <c r="C5299" s="366" t="s">
        <v>245</v>
      </c>
      <c r="D5299" s="368">
        <v>502.76</v>
      </c>
    </row>
    <row r="5300" spans="1:4" x14ac:dyDescent="0.25">
      <c r="A5300" s="366">
        <v>5301087</v>
      </c>
      <c r="B5300" s="367" t="s">
        <v>24040</v>
      </c>
      <c r="C5300" s="366" t="s">
        <v>245</v>
      </c>
      <c r="D5300" s="368">
        <v>214.4</v>
      </c>
    </row>
    <row r="5301" spans="1:4" x14ac:dyDescent="0.25">
      <c r="A5301" s="366">
        <v>5301005</v>
      </c>
      <c r="B5301" s="367" t="s">
        <v>24041</v>
      </c>
      <c r="C5301" s="366" t="s">
        <v>245</v>
      </c>
      <c r="D5301" s="368">
        <v>379.61</v>
      </c>
    </row>
    <row r="5302" spans="1:4" ht="27" x14ac:dyDescent="0.25">
      <c r="A5302" s="366">
        <v>5301006</v>
      </c>
      <c r="B5302" s="367" t="s">
        <v>24042</v>
      </c>
      <c r="C5302" s="366" t="s">
        <v>245</v>
      </c>
      <c r="D5302" s="368">
        <v>468.09</v>
      </c>
    </row>
    <row r="5303" spans="1:4" ht="27" x14ac:dyDescent="0.25">
      <c r="A5303" s="366">
        <v>5301008</v>
      </c>
      <c r="B5303" s="367" t="s">
        <v>24043</v>
      </c>
      <c r="C5303" s="366" t="s">
        <v>245</v>
      </c>
      <c r="D5303" s="368">
        <v>845.9</v>
      </c>
    </row>
    <row r="5304" spans="1:4" ht="27" x14ac:dyDescent="0.25">
      <c r="A5304" s="366">
        <v>5301007</v>
      </c>
      <c r="B5304" s="367" t="s">
        <v>24044</v>
      </c>
      <c r="C5304" s="366" t="s">
        <v>245</v>
      </c>
      <c r="D5304" s="368">
        <v>796.12</v>
      </c>
    </row>
    <row r="5305" spans="1:4" x14ac:dyDescent="0.25">
      <c r="A5305" s="366">
        <v>5301009</v>
      </c>
      <c r="B5305" s="367" t="s">
        <v>24045</v>
      </c>
      <c r="C5305" s="366" t="s">
        <v>245</v>
      </c>
      <c r="D5305" s="368">
        <v>229.28</v>
      </c>
    </row>
    <row r="5306" spans="1:4" x14ac:dyDescent="0.25">
      <c r="A5306" s="366">
        <v>5301010</v>
      </c>
      <c r="B5306" s="367" t="s">
        <v>24046</v>
      </c>
      <c r="C5306" s="366" t="s">
        <v>245</v>
      </c>
      <c r="D5306" s="368">
        <v>349.51</v>
      </c>
    </row>
    <row r="5307" spans="1:4" x14ac:dyDescent="0.25">
      <c r="A5307" s="366">
        <v>5301011</v>
      </c>
      <c r="B5307" s="367" t="s">
        <v>24047</v>
      </c>
      <c r="C5307" s="366" t="s">
        <v>245</v>
      </c>
      <c r="D5307" s="368">
        <v>283.94</v>
      </c>
    </row>
    <row r="5308" spans="1:4" x14ac:dyDescent="0.25">
      <c r="A5308" s="366">
        <v>5301012</v>
      </c>
      <c r="B5308" s="367" t="s">
        <v>24048</v>
      </c>
      <c r="C5308" s="366" t="s">
        <v>245</v>
      </c>
      <c r="D5308" s="368">
        <v>200.2</v>
      </c>
    </row>
    <row r="5309" spans="1:4" x14ac:dyDescent="0.25">
      <c r="A5309" s="366">
        <v>5301013</v>
      </c>
      <c r="B5309" s="367" t="s">
        <v>24049</v>
      </c>
      <c r="C5309" s="366" t="s">
        <v>245</v>
      </c>
      <c r="D5309" s="368">
        <v>171.28</v>
      </c>
    </row>
    <row r="5310" spans="1:4" ht="27" x14ac:dyDescent="0.25">
      <c r="A5310" s="366">
        <v>5301016</v>
      </c>
      <c r="B5310" s="367" t="s">
        <v>24050</v>
      </c>
      <c r="C5310" s="366" t="s">
        <v>245</v>
      </c>
      <c r="D5310" s="368">
        <v>1751.29</v>
      </c>
    </row>
    <row r="5311" spans="1:4" ht="27" x14ac:dyDescent="0.25">
      <c r="A5311" s="366">
        <v>5301017</v>
      </c>
      <c r="B5311" s="367" t="s">
        <v>24051</v>
      </c>
      <c r="C5311" s="366" t="s">
        <v>245</v>
      </c>
      <c r="D5311" s="368">
        <v>1298.23</v>
      </c>
    </row>
    <row r="5312" spans="1:4" ht="27" x14ac:dyDescent="0.25">
      <c r="A5312" s="366">
        <v>5301035</v>
      </c>
      <c r="B5312" s="367" t="s">
        <v>24052</v>
      </c>
      <c r="C5312" s="366" t="s">
        <v>245</v>
      </c>
      <c r="D5312" s="368">
        <v>101.69</v>
      </c>
    </row>
    <row r="5313" spans="1:4" ht="27" x14ac:dyDescent="0.25">
      <c r="A5313" s="366">
        <v>5301036</v>
      </c>
      <c r="B5313" s="367" t="s">
        <v>24053</v>
      </c>
      <c r="C5313" s="366" t="s">
        <v>245</v>
      </c>
      <c r="D5313" s="368">
        <v>1086.5999999999999</v>
      </c>
    </row>
    <row r="5314" spans="1:4" ht="27" x14ac:dyDescent="0.25">
      <c r="A5314" s="366">
        <v>5301075</v>
      </c>
      <c r="B5314" s="367" t="s">
        <v>24054</v>
      </c>
      <c r="C5314" s="366" t="s">
        <v>245</v>
      </c>
      <c r="D5314" s="368">
        <v>541.61</v>
      </c>
    </row>
    <row r="5315" spans="1:4" ht="27" x14ac:dyDescent="0.25">
      <c r="A5315" s="366">
        <v>5301076</v>
      </c>
      <c r="B5315" s="367" t="s">
        <v>24055</v>
      </c>
      <c r="C5315" s="366" t="s">
        <v>245</v>
      </c>
      <c r="D5315" s="368">
        <v>1607.94</v>
      </c>
    </row>
    <row r="5316" spans="1:4" ht="27" x14ac:dyDescent="0.25">
      <c r="A5316" s="366">
        <v>5405977</v>
      </c>
      <c r="B5316" s="367" t="s">
        <v>24056</v>
      </c>
      <c r="C5316" s="366" t="s">
        <v>221</v>
      </c>
      <c r="D5316" s="368">
        <v>38.36</v>
      </c>
    </row>
    <row r="5317" spans="1:4" ht="27" x14ac:dyDescent="0.25">
      <c r="A5317" s="366">
        <v>5406044</v>
      </c>
      <c r="B5317" s="367" t="s">
        <v>24057</v>
      </c>
      <c r="C5317" s="366" t="s">
        <v>221</v>
      </c>
      <c r="D5317" s="368">
        <v>218.61</v>
      </c>
    </row>
    <row r="5318" spans="1:4" ht="27" x14ac:dyDescent="0.25">
      <c r="A5318" s="366">
        <v>5406045</v>
      </c>
      <c r="B5318" s="367" t="s">
        <v>24058</v>
      </c>
      <c r="C5318" s="366" t="s">
        <v>221</v>
      </c>
      <c r="D5318" s="368">
        <v>232.53</v>
      </c>
    </row>
    <row r="5319" spans="1:4" ht="27" x14ac:dyDescent="0.25">
      <c r="A5319" s="366">
        <v>5406046</v>
      </c>
      <c r="B5319" s="367" t="s">
        <v>24059</v>
      </c>
      <c r="C5319" s="366" t="s">
        <v>221</v>
      </c>
      <c r="D5319" s="368">
        <v>260.2</v>
      </c>
    </row>
    <row r="5320" spans="1:4" ht="27" x14ac:dyDescent="0.25">
      <c r="A5320" s="366">
        <v>5406047</v>
      </c>
      <c r="B5320" s="367" t="s">
        <v>24060</v>
      </c>
      <c r="C5320" s="366" t="s">
        <v>221</v>
      </c>
      <c r="D5320" s="368">
        <v>343.36</v>
      </c>
    </row>
    <row r="5321" spans="1:4" ht="27" x14ac:dyDescent="0.25">
      <c r="A5321" s="366">
        <v>5405978</v>
      </c>
      <c r="B5321" s="367" t="s">
        <v>24061</v>
      </c>
      <c r="C5321" s="366" t="s">
        <v>221</v>
      </c>
      <c r="D5321" s="368">
        <v>66.19</v>
      </c>
    </row>
    <row r="5322" spans="1:4" ht="27" x14ac:dyDescent="0.25">
      <c r="A5322" s="366">
        <v>5405982</v>
      </c>
      <c r="B5322" s="367" t="s">
        <v>24062</v>
      </c>
      <c r="C5322" s="366" t="s">
        <v>221</v>
      </c>
      <c r="D5322" s="368">
        <v>79.94</v>
      </c>
    </row>
    <row r="5323" spans="1:4" ht="27" x14ac:dyDescent="0.25">
      <c r="A5323" s="366">
        <v>5405983</v>
      </c>
      <c r="B5323" s="367" t="s">
        <v>24063</v>
      </c>
      <c r="C5323" s="366" t="s">
        <v>221</v>
      </c>
      <c r="D5323" s="368">
        <v>93.86</v>
      </c>
    </row>
    <row r="5324" spans="1:4" ht="27" x14ac:dyDescent="0.25">
      <c r="A5324" s="366">
        <v>5405984</v>
      </c>
      <c r="B5324" s="367" t="s">
        <v>24064</v>
      </c>
      <c r="C5324" s="366" t="s">
        <v>221</v>
      </c>
      <c r="D5324" s="368">
        <v>121.53</v>
      </c>
    </row>
    <row r="5325" spans="1:4" ht="27" x14ac:dyDescent="0.25">
      <c r="A5325" s="366">
        <v>5405985</v>
      </c>
      <c r="B5325" s="367" t="s">
        <v>24065</v>
      </c>
      <c r="C5325" s="366" t="s">
        <v>221</v>
      </c>
      <c r="D5325" s="368">
        <v>149.36000000000001</v>
      </c>
    </row>
    <row r="5326" spans="1:4" ht="27" x14ac:dyDescent="0.25">
      <c r="A5326" s="366">
        <v>5406043</v>
      </c>
      <c r="B5326" s="367" t="s">
        <v>24066</v>
      </c>
      <c r="C5326" s="366" t="s">
        <v>221</v>
      </c>
      <c r="D5326" s="368">
        <v>177.03</v>
      </c>
    </row>
    <row r="5327" spans="1:4" ht="40.5" x14ac:dyDescent="0.25">
      <c r="A5327" s="366">
        <v>5405975</v>
      </c>
      <c r="B5327" s="367" t="s">
        <v>24067</v>
      </c>
      <c r="C5327" s="366" t="s">
        <v>182</v>
      </c>
      <c r="D5327" s="368">
        <v>34.65</v>
      </c>
    </row>
    <row r="5328" spans="1:4" ht="27" x14ac:dyDescent="0.25">
      <c r="A5328" s="366">
        <v>5405970</v>
      </c>
      <c r="B5328" s="367" t="s">
        <v>24068</v>
      </c>
      <c r="C5328" s="366" t="s">
        <v>221</v>
      </c>
      <c r="D5328" s="368">
        <v>1540.44</v>
      </c>
    </row>
    <row r="5329" spans="1:4" ht="27" x14ac:dyDescent="0.25">
      <c r="A5329" s="366">
        <v>5405972</v>
      </c>
      <c r="B5329" s="483" t="s">
        <v>24069</v>
      </c>
      <c r="C5329" s="366" t="s">
        <v>221</v>
      </c>
      <c r="D5329" s="368">
        <v>1405.96</v>
      </c>
    </row>
    <row r="5330" spans="1:4" ht="27" x14ac:dyDescent="0.25">
      <c r="A5330" s="366">
        <v>5405971</v>
      </c>
      <c r="B5330" s="367" t="s">
        <v>24070</v>
      </c>
      <c r="C5330" s="366" t="s">
        <v>221</v>
      </c>
      <c r="D5330" s="368">
        <v>1696.91</v>
      </c>
    </row>
    <row r="5331" spans="1:4" ht="27" x14ac:dyDescent="0.25">
      <c r="A5331" s="366">
        <v>5405973</v>
      </c>
      <c r="B5331" s="483" t="s">
        <v>24071</v>
      </c>
      <c r="C5331" s="366" t="s">
        <v>221</v>
      </c>
      <c r="D5331" s="368">
        <v>1562.43</v>
      </c>
    </row>
    <row r="5332" spans="1:4" ht="40.5" x14ac:dyDescent="0.25">
      <c r="A5332" s="366">
        <v>5405986</v>
      </c>
      <c r="B5332" s="367" t="s">
        <v>24072</v>
      </c>
      <c r="C5332" s="366" t="s">
        <v>182</v>
      </c>
      <c r="D5332" s="368">
        <v>13.6</v>
      </c>
    </row>
    <row r="5333" spans="1:4" ht="27" x14ac:dyDescent="0.25">
      <c r="A5333" s="366">
        <v>5405976</v>
      </c>
      <c r="B5333" s="367" t="s">
        <v>24073</v>
      </c>
      <c r="C5333" s="366" t="s">
        <v>182</v>
      </c>
      <c r="D5333" s="368">
        <v>128.28</v>
      </c>
    </row>
    <row r="5334" spans="1:4" ht="27" x14ac:dyDescent="0.25">
      <c r="A5334" s="366">
        <v>5406023</v>
      </c>
      <c r="B5334" s="367" t="s">
        <v>24074</v>
      </c>
      <c r="C5334" s="366" t="s">
        <v>182</v>
      </c>
      <c r="D5334" s="368">
        <v>363.43</v>
      </c>
    </row>
    <row r="5335" spans="1:4" ht="40.5" x14ac:dyDescent="0.25">
      <c r="A5335" s="366">
        <v>5406033</v>
      </c>
      <c r="B5335" s="483" t="s">
        <v>24075</v>
      </c>
      <c r="C5335" s="366" t="s">
        <v>182</v>
      </c>
      <c r="D5335" s="368">
        <v>344.61</v>
      </c>
    </row>
    <row r="5336" spans="1:4" ht="27" x14ac:dyDescent="0.25">
      <c r="A5336" s="366">
        <v>5406024</v>
      </c>
      <c r="B5336" s="367" t="s">
        <v>24076</v>
      </c>
      <c r="C5336" s="366" t="s">
        <v>182</v>
      </c>
      <c r="D5336" s="368">
        <v>385.34</v>
      </c>
    </row>
    <row r="5337" spans="1:4" ht="40.5" x14ac:dyDescent="0.25">
      <c r="A5337" s="366">
        <v>5406034</v>
      </c>
      <c r="B5337" s="483" t="s">
        <v>24077</v>
      </c>
      <c r="C5337" s="366" t="s">
        <v>182</v>
      </c>
      <c r="D5337" s="368">
        <v>366.51</v>
      </c>
    </row>
    <row r="5338" spans="1:4" ht="40.5" x14ac:dyDescent="0.25">
      <c r="A5338" s="366">
        <v>5406031</v>
      </c>
      <c r="B5338" s="367" t="s">
        <v>24078</v>
      </c>
      <c r="C5338" s="366" t="s">
        <v>182</v>
      </c>
      <c r="D5338" s="368">
        <v>347.49</v>
      </c>
    </row>
    <row r="5339" spans="1:4" ht="40.5" x14ac:dyDescent="0.25">
      <c r="A5339" s="366">
        <v>5406041</v>
      </c>
      <c r="B5339" s="483" t="s">
        <v>24079</v>
      </c>
      <c r="C5339" s="366" t="s">
        <v>182</v>
      </c>
      <c r="D5339" s="368">
        <v>328.66</v>
      </c>
    </row>
    <row r="5340" spans="1:4" ht="40.5" x14ac:dyDescent="0.25">
      <c r="A5340" s="366">
        <v>5406032</v>
      </c>
      <c r="B5340" s="367" t="s">
        <v>24080</v>
      </c>
      <c r="C5340" s="366" t="s">
        <v>182</v>
      </c>
      <c r="D5340" s="368">
        <v>369.39</v>
      </c>
    </row>
    <row r="5341" spans="1:4" ht="40.5" x14ac:dyDescent="0.25">
      <c r="A5341" s="366">
        <v>5406042</v>
      </c>
      <c r="B5341" s="483" t="s">
        <v>24081</v>
      </c>
      <c r="C5341" s="366" t="s">
        <v>182</v>
      </c>
      <c r="D5341" s="368">
        <v>350.56</v>
      </c>
    </row>
    <row r="5342" spans="1:4" ht="40.5" x14ac:dyDescent="0.25">
      <c r="A5342" s="366">
        <v>5406025</v>
      </c>
      <c r="B5342" s="367" t="s">
        <v>24082</v>
      </c>
      <c r="C5342" s="366" t="s">
        <v>182</v>
      </c>
      <c r="D5342" s="368">
        <v>351.74</v>
      </c>
    </row>
    <row r="5343" spans="1:4" ht="40.5" x14ac:dyDescent="0.25">
      <c r="A5343" s="366">
        <v>5406035</v>
      </c>
      <c r="B5343" s="483" t="s">
        <v>24083</v>
      </c>
      <c r="C5343" s="366" t="s">
        <v>182</v>
      </c>
      <c r="D5343" s="368">
        <v>332.91</v>
      </c>
    </row>
    <row r="5344" spans="1:4" ht="40.5" x14ac:dyDescent="0.25">
      <c r="A5344" s="366">
        <v>5406026</v>
      </c>
      <c r="B5344" s="367" t="s">
        <v>24084</v>
      </c>
      <c r="C5344" s="366" t="s">
        <v>182</v>
      </c>
      <c r="D5344" s="368">
        <v>373.64</v>
      </c>
    </row>
    <row r="5345" spans="1:4" ht="40.5" x14ac:dyDescent="0.25">
      <c r="A5345" s="366">
        <v>5406036</v>
      </c>
      <c r="B5345" s="483" t="s">
        <v>24085</v>
      </c>
      <c r="C5345" s="366" t="s">
        <v>182</v>
      </c>
      <c r="D5345" s="368">
        <v>354.82</v>
      </c>
    </row>
    <row r="5346" spans="1:4" ht="40.5" x14ac:dyDescent="0.25">
      <c r="A5346" s="366">
        <v>5406027</v>
      </c>
      <c r="B5346" s="367" t="s">
        <v>24086</v>
      </c>
      <c r="C5346" s="366" t="s">
        <v>182</v>
      </c>
      <c r="D5346" s="368">
        <v>349.51</v>
      </c>
    </row>
    <row r="5347" spans="1:4" ht="40.5" x14ac:dyDescent="0.25">
      <c r="A5347" s="366">
        <v>5406037</v>
      </c>
      <c r="B5347" s="483" t="s">
        <v>24087</v>
      </c>
      <c r="C5347" s="366" t="s">
        <v>182</v>
      </c>
      <c r="D5347" s="368">
        <v>330.68</v>
      </c>
    </row>
    <row r="5348" spans="1:4" ht="40.5" x14ac:dyDescent="0.25">
      <c r="A5348" s="366">
        <v>5406028</v>
      </c>
      <c r="B5348" s="367" t="s">
        <v>24088</v>
      </c>
      <c r="C5348" s="366" t="s">
        <v>182</v>
      </c>
      <c r="D5348" s="368">
        <v>371.42</v>
      </c>
    </row>
    <row r="5349" spans="1:4" ht="40.5" x14ac:dyDescent="0.25">
      <c r="A5349" s="366">
        <v>5406038</v>
      </c>
      <c r="B5349" s="483" t="s">
        <v>24089</v>
      </c>
      <c r="C5349" s="366" t="s">
        <v>182</v>
      </c>
      <c r="D5349" s="368">
        <v>352.59</v>
      </c>
    </row>
    <row r="5350" spans="1:4" ht="40.5" x14ac:dyDescent="0.25">
      <c r="A5350" s="366">
        <v>5406029</v>
      </c>
      <c r="B5350" s="367" t="s">
        <v>24090</v>
      </c>
      <c r="C5350" s="366" t="s">
        <v>182</v>
      </c>
      <c r="D5350" s="368">
        <v>348.27</v>
      </c>
    </row>
    <row r="5351" spans="1:4" ht="40.5" x14ac:dyDescent="0.25">
      <c r="A5351" s="366">
        <v>5406039</v>
      </c>
      <c r="B5351" s="483" t="s">
        <v>24091</v>
      </c>
      <c r="C5351" s="366" t="s">
        <v>182</v>
      </c>
      <c r="D5351" s="368">
        <v>329.45</v>
      </c>
    </row>
    <row r="5352" spans="1:4" ht="40.5" x14ac:dyDescent="0.25">
      <c r="A5352" s="366">
        <v>5406030</v>
      </c>
      <c r="B5352" s="367" t="s">
        <v>24092</v>
      </c>
      <c r="C5352" s="366" t="s">
        <v>182</v>
      </c>
      <c r="D5352" s="368">
        <v>370.18</v>
      </c>
    </row>
    <row r="5353" spans="1:4" ht="40.5" x14ac:dyDescent="0.25">
      <c r="A5353" s="366">
        <v>5406040</v>
      </c>
      <c r="B5353" s="483" t="s">
        <v>24093</v>
      </c>
      <c r="C5353" s="366" t="s">
        <v>182</v>
      </c>
      <c r="D5353" s="368">
        <v>351.35</v>
      </c>
    </row>
    <row r="5354" spans="1:4" ht="27" x14ac:dyDescent="0.25">
      <c r="A5354" s="366">
        <v>5405987</v>
      </c>
      <c r="B5354" s="367" t="s">
        <v>24094</v>
      </c>
      <c r="C5354" s="366" t="s">
        <v>245</v>
      </c>
      <c r="D5354" s="368">
        <v>8.59</v>
      </c>
    </row>
    <row r="5355" spans="1:4" ht="27" x14ac:dyDescent="0.25">
      <c r="A5355" s="366">
        <v>5405979</v>
      </c>
      <c r="B5355" s="367" t="s">
        <v>24095</v>
      </c>
      <c r="C5355" s="366" t="s">
        <v>182</v>
      </c>
      <c r="D5355" s="368">
        <v>14.55</v>
      </c>
    </row>
    <row r="5356" spans="1:4" ht="27" x14ac:dyDescent="0.25">
      <c r="A5356" s="366">
        <v>5502806</v>
      </c>
      <c r="B5356" s="367" t="s">
        <v>24096</v>
      </c>
      <c r="C5356" s="366" t="s">
        <v>221</v>
      </c>
      <c r="D5356" s="368">
        <v>143.38</v>
      </c>
    </row>
    <row r="5357" spans="1:4" ht="27" x14ac:dyDescent="0.25">
      <c r="A5357" s="366">
        <v>5502807</v>
      </c>
      <c r="B5357" s="367" t="s">
        <v>24097</v>
      </c>
      <c r="C5357" s="366" t="s">
        <v>221</v>
      </c>
      <c r="D5357" s="368">
        <v>14.46</v>
      </c>
    </row>
    <row r="5358" spans="1:4" x14ac:dyDescent="0.25">
      <c r="A5358" s="366">
        <v>5503041</v>
      </c>
      <c r="B5358" s="367" t="s">
        <v>24098</v>
      </c>
      <c r="C5358" s="366" t="s">
        <v>221</v>
      </c>
      <c r="D5358" s="368">
        <v>7.69</v>
      </c>
    </row>
    <row r="5359" spans="1:4" x14ac:dyDescent="0.25">
      <c r="A5359" s="366">
        <v>5502978</v>
      </c>
      <c r="B5359" s="367" t="s">
        <v>24099</v>
      </c>
      <c r="C5359" s="366" t="s">
        <v>221</v>
      </c>
      <c r="D5359" s="368">
        <v>4.6900000000000004</v>
      </c>
    </row>
    <row r="5360" spans="1:4" x14ac:dyDescent="0.25">
      <c r="A5360" s="366">
        <v>5502822</v>
      </c>
      <c r="B5360" s="367" t="s">
        <v>24100</v>
      </c>
      <c r="C5360" s="366" t="s">
        <v>221</v>
      </c>
      <c r="D5360" s="368">
        <v>38.36</v>
      </c>
    </row>
    <row r="5361" spans="1:4" ht="27" x14ac:dyDescent="0.25">
      <c r="A5361" s="366">
        <v>5502979</v>
      </c>
      <c r="B5361" s="367" t="s">
        <v>24101</v>
      </c>
      <c r="C5361" s="366" t="s">
        <v>221</v>
      </c>
      <c r="D5361" s="368">
        <v>17.21</v>
      </c>
    </row>
    <row r="5362" spans="1:4" ht="27" x14ac:dyDescent="0.25">
      <c r="A5362" s="366">
        <v>5501700</v>
      </c>
      <c r="B5362" s="367" t="s">
        <v>24102</v>
      </c>
      <c r="C5362" s="366" t="s">
        <v>182</v>
      </c>
      <c r="D5362" s="368">
        <v>0.55000000000000004</v>
      </c>
    </row>
    <row r="5363" spans="1:4" x14ac:dyDescent="0.25">
      <c r="A5363" s="366">
        <v>5500991</v>
      </c>
      <c r="B5363" s="367" t="s">
        <v>24103</v>
      </c>
      <c r="C5363" s="366" t="s">
        <v>221</v>
      </c>
      <c r="D5363" s="368">
        <v>144.68</v>
      </c>
    </row>
    <row r="5364" spans="1:4" x14ac:dyDescent="0.25">
      <c r="A5364" s="366">
        <v>5515739</v>
      </c>
      <c r="B5364" s="367" t="s">
        <v>24104</v>
      </c>
      <c r="C5364" s="366" t="s">
        <v>221</v>
      </c>
      <c r="D5364" s="368">
        <v>39.44</v>
      </c>
    </row>
    <row r="5365" spans="1:4" ht="27" x14ac:dyDescent="0.25">
      <c r="A5365" s="366">
        <v>5505766</v>
      </c>
      <c r="B5365" s="367" t="s">
        <v>24105</v>
      </c>
      <c r="C5365" s="366" t="s">
        <v>221</v>
      </c>
      <c r="D5365" s="368">
        <v>314.55</v>
      </c>
    </row>
    <row r="5366" spans="1:4" x14ac:dyDescent="0.25">
      <c r="A5366" s="366">
        <v>5501701</v>
      </c>
      <c r="B5366" s="367" t="s">
        <v>24106</v>
      </c>
      <c r="C5366" s="366" t="s">
        <v>245</v>
      </c>
      <c r="D5366" s="368">
        <v>40.67</v>
      </c>
    </row>
    <row r="5367" spans="1:4" x14ac:dyDescent="0.25">
      <c r="A5367" s="366">
        <v>5501702</v>
      </c>
      <c r="B5367" s="367" t="s">
        <v>24107</v>
      </c>
      <c r="C5367" s="366" t="s">
        <v>245</v>
      </c>
      <c r="D5367" s="368">
        <v>101.67</v>
      </c>
    </row>
    <row r="5368" spans="1:4" ht="40.5" x14ac:dyDescent="0.25">
      <c r="A5368" s="366">
        <v>5502972</v>
      </c>
      <c r="B5368" s="367" t="s">
        <v>24108</v>
      </c>
      <c r="C5368" s="366" t="s">
        <v>221</v>
      </c>
      <c r="D5368" s="368">
        <v>184.54</v>
      </c>
    </row>
    <row r="5369" spans="1:4" ht="40.5" x14ac:dyDescent="0.25">
      <c r="A5369" s="366">
        <v>5502968</v>
      </c>
      <c r="B5369" s="367" t="s">
        <v>24109</v>
      </c>
      <c r="C5369" s="366" t="s">
        <v>221</v>
      </c>
      <c r="D5369" s="368">
        <v>20.83</v>
      </c>
    </row>
    <row r="5370" spans="1:4" ht="40.5" x14ac:dyDescent="0.25">
      <c r="A5370" s="366">
        <v>5502969</v>
      </c>
      <c r="B5370" s="367" t="s">
        <v>24110</v>
      </c>
      <c r="C5370" s="366" t="s">
        <v>221</v>
      </c>
      <c r="D5370" s="368">
        <v>26.28</v>
      </c>
    </row>
    <row r="5371" spans="1:4" ht="40.5" x14ac:dyDescent="0.25">
      <c r="A5371" s="366">
        <v>5502970</v>
      </c>
      <c r="B5371" s="367" t="s">
        <v>24111</v>
      </c>
      <c r="C5371" s="366" t="s">
        <v>221</v>
      </c>
      <c r="D5371" s="368">
        <v>48.13</v>
      </c>
    </row>
    <row r="5372" spans="1:4" ht="40.5" x14ac:dyDescent="0.25">
      <c r="A5372" s="366">
        <v>5502971</v>
      </c>
      <c r="B5372" s="367" t="s">
        <v>24112</v>
      </c>
      <c r="C5372" s="366" t="s">
        <v>221</v>
      </c>
      <c r="D5372" s="368">
        <v>89.59</v>
      </c>
    </row>
    <row r="5373" spans="1:4" ht="27" x14ac:dyDescent="0.25">
      <c r="A5373" s="366">
        <v>5502663</v>
      </c>
      <c r="B5373" s="367" t="s">
        <v>24113</v>
      </c>
      <c r="C5373" s="366" t="s">
        <v>221</v>
      </c>
      <c r="D5373" s="368">
        <v>31.36</v>
      </c>
    </row>
    <row r="5374" spans="1:4" x14ac:dyDescent="0.25">
      <c r="A5374" s="366">
        <v>5502993</v>
      </c>
      <c r="B5374" s="367" t="s">
        <v>24114</v>
      </c>
      <c r="C5374" s="366" t="s">
        <v>221</v>
      </c>
      <c r="D5374" s="368">
        <v>22.6</v>
      </c>
    </row>
    <row r="5375" spans="1:4" ht="27" x14ac:dyDescent="0.25">
      <c r="A5375" s="366">
        <v>5502967</v>
      </c>
      <c r="B5375" s="367" t="s">
        <v>24115</v>
      </c>
      <c r="C5375" s="366" t="s">
        <v>221</v>
      </c>
      <c r="D5375" s="368">
        <v>102.11</v>
      </c>
    </row>
    <row r="5376" spans="1:4" ht="27" x14ac:dyDescent="0.25">
      <c r="A5376" s="366">
        <v>5502963</v>
      </c>
      <c r="B5376" s="367" t="s">
        <v>24116</v>
      </c>
      <c r="C5376" s="366" t="s">
        <v>221</v>
      </c>
      <c r="D5376" s="368">
        <v>12.47</v>
      </c>
    </row>
    <row r="5377" spans="1:4" ht="27" x14ac:dyDescent="0.25">
      <c r="A5377" s="366">
        <v>5502964</v>
      </c>
      <c r="B5377" s="367" t="s">
        <v>24117</v>
      </c>
      <c r="C5377" s="366" t="s">
        <v>221</v>
      </c>
      <c r="D5377" s="368">
        <v>15.62</v>
      </c>
    </row>
    <row r="5378" spans="1:4" ht="27" x14ac:dyDescent="0.25">
      <c r="A5378" s="366">
        <v>5502965</v>
      </c>
      <c r="B5378" s="367" t="s">
        <v>24118</v>
      </c>
      <c r="C5378" s="366" t="s">
        <v>221</v>
      </c>
      <c r="D5378" s="368">
        <v>28.11</v>
      </c>
    </row>
    <row r="5379" spans="1:4" ht="27" x14ac:dyDescent="0.25">
      <c r="A5379" s="366">
        <v>5502966</v>
      </c>
      <c r="B5379" s="367" t="s">
        <v>24119</v>
      </c>
      <c r="C5379" s="366" t="s">
        <v>221</v>
      </c>
      <c r="D5379" s="368">
        <v>51.54</v>
      </c>
    </row>
    <row r="5380" spans="1:4" ht="27" x14ac:dyDescent="0.25">
      <c r="A5380" s="366">
        <v>5501706</v>
      </c>
      <c r="B5380" s="367" t="s">
        <v>24120</v>
      </c>
      <c r="C5380" s="366" t="s">
        <v>221</v>
      </c>
      <c r="D5380" s="368">
        <v>6.97</v>
      </c>
    </row>
    <row r="5381" spans="1:4" ht="40.5" x14ac:dyDescent="0.25">
      <c r="A5381" s="366">
        <v>5501880</v>
      </c>
      <c r="B5381" s="367" t="s">
        <v>24121</v>
      </c>
      <c r="C5381" s="366" t="s">
        <v>221</v>
      </c>
      <c r="D5381" s="368">
        <v>11.96</v>
      </c>
    </row>
    <row r="5382" spans="1:4" ht="40.5" x14ac:dyDescent="0.25">
      <c r="A5382" s="366">
        <v>5502114</v>
      </c>
      <c r="B5382" s="367" t="s">
        <v>24122</v>
      </c>
      <c r="C5382" s="366" t="s">
        <v>221</v>
      </c>
      <c r="D5382" s="368">
        <v>8.25</v>
      </c>
    </row>
    <row r="5383" spans="1:4" ht="40.5" x14ac:dyDescent="0.25">
      <c r="A5383" s="366">
        <v>5501906</v>
      </c>
      <c r="B5383" s="367" t="s">
        <v>24123</v>
      </c>
      <c r="C5383" s="366" t="s">
        <v>221</v>
      </c>
      <c r="D5383" s="368">
        <v>10.67</v>
      </c>
    </row>
    <row r="5384" spans="1:4" ht="40.5" x14ac:dyDescent="0.25">
      <c r="A5384" s="366">
        <v>5502140</v>
      </c>
      <c r="B5384" s="367" t="s">
        <v>24124</v>
      </c>
      <c r="C5384" s="366" t="s">
        <v>221</v>
      </c>
      <c r="D5384" s="368">
        <v>6.96</v>
      </c>
    </row>
    <row r="5385" spans="1:4" ht="40.5" x14ac:dyDescent="0.25">
      <c r="A5385" s="366">
        <v>5501932</v>
      </c>
      <c r="B5385" s="367" t="s">
        <v>24125</v>
      </c>
      <c r="C5385" s="366" t="s">
        <v>221</v>
      </c>
      <c r="D5385" s="368">
        <v>10.050000000000001</v>
      </c>
    </row>
    <row r="5386" spans="1:4" ht="40.5" x14ac:dyDescent="0.25">
      <c r="A5386" s="366">
        <v>5502166</v>
      </c>
      <c r="B5386" s="367" t="s">
        <v>24126</v>
      </c>
      <c r="C5386" s="366" t="s">
        <v>221</v>
      </c>
      <c r="D5386" s="368">
        <v>6.68</v>
      </c>
    </row>
    <row r="5387" spans="1:4" ht="40.5" x14ac:dyDescent="0.25">
      <c r="A5387" s="366">
        <v>5501881</v>
      </c>
      <c r="B5387" s="367" t="s">
        <v>24127</v>
      </c>
      <c r="C5387" s="366" t="s">
        <v>221</v>
      </c>
      <c r="D5387" s="368">
        <v>12.24</v>
      </c>
    </row>
    <row r="5388" spans="1:4" ht="40.5" x14ac:dyDescent="0.25">
      <c r="A5388" s="366">
        <v>5502115</v>
      </c>
      <c r="B5388" s="367" t="s">
        <v>24128</v>
      </c>
      <c r="C5388" s="366" t="s">
        <v>221</v>
      </c>
      <c r="D5388" s="368">
        <v>8.92</v>
      </c>
    </row>
    <row r="5389" spans="1:4" ht="40.5" x14ac:dyDescent="0.25">
      <c r="A5389" s="366">
        <v>5501907</v>
      </c>
      <c r="B5389" s="367" t="s">
        <v>24129</v>
      </c>
      <c r="C5389" s="366" t="s">
        <v>221</v>
      </c>
      <c r="D5389" s="368">
        <v>10.86</v>
      </c>
    </row>
    <row r="5390" spans="1:4" ht="40.5" x14ac:dyDescent="0.25">
      <c r="A5390" s="366">
        <v>5502141</v>
      </c>
      <c r="B5390" s="367" t="s">
        <v>24130</v>
      </c>
      <c r="C5390" s="366" t="s">
        <v>221</v>
      </c>
      <c r="D5390" s="368">
        <v>7.5</v>
      </c>
    </row>
    <row r="5391" spans="1:4" ht="40.5" x14ac:dyDescent="0.25">
      <c r="A5391" s="366">
        <v>5501933</v>
      </c>
      <c r="B5391" s="367" t="s">
        <v>24131</v>
      </c>
      <c r="C5391" s="366" t="s">
        <v>221</v>
      </c>
      <c r="D5391" s="368">
        <v>10.199999999999999</v>
      </c>
    </row>
    <row r="5392" spans="1:4" ht="40.5" x14ac:dyDescent="0.25">
      <c r="A5392" s="366">
        <v>5502167</v>
      </c>
      <c r="B5392" s="367" t="s">
        <v>24132</v>
      </c>
      <c r="C5392" s="366" t="s">
        <v>221</v>
      </c>
      <c r="D5392" s="368">
        <v>6.84</v>
      </c>
    </row>
    <row r="5393" spans="1:4" ht="40.5" x14ac:dyDescent="0.25">
      <c r="A5393" s="366">
        <v>5501882</v>
      </c>
      <c r="B5393" s="367" t="s">
        <v>24133</v>
      </c>
      <c r="C5393" s="366" t="s">
        <v>221</v>
      </c>
      <c r="D5393" s="368">
        <v>12.53</v>
      </c>
    </row>
    <row r="5394" spans="1:4" ht="40.5" x14ac:dyDescent="0.25">
      <c r="A5394" s="366">
        <v>5502116</v>
      </c>
      <c r="B5394" s="367" t="s">
        <v>24134</v>
      </c>
      <c r="C5394" s="366" t="s">
        <v>221</v>
      </c>
      <c r="D5394" s="368">
        <v>9.16</v>
      </c>
    </row>
    <row r="5395" spans="1:4" ht="40.5" x14ac:dyDescent="0.25">
      <c r="A5395" s="366">
        <v>5501908</v>
      </c>
      <c r="B5395" s="367" t="s">
        <v>24135</v>
      </c>
      <c r="C5395" s="366" t="s">
        <v>221</v>
      </c>
      <c r="D5395" s="368">
        <v>11.05</v>
      </c>
    </row>
    <row r="5396" spans="1:4" ht="40.5" x14ac:dyDescent="0.25">
      <c r="A5396" s="366">
        <v>5502142</v>
      </c>
      <c r="B5396" s="367" t="s">
        <v>24136</v>
      </c>
      <c r="C5396" s="366" t="s">
        <v>221</v>
      </c>
      <c r="D5396" s="368">
        <v>7.7</v>
      </c>
    </row>
    <row r="5397" spans="1:4" ht="40.5" x14ac:dyDescent="0.25">
      <c r="A5397" s="366">
        <v>5501934</v>
      </c>
      <c r="B5397" s="367" t="s">
        <v>24137</v>
      </c>
      <c r="C5397" s="366" t="s">
        <v>221</v>
      </c>
      <c r="D5397" s="368">
        <v>10.67</v>
      </c>
    </row>
    <row r="5398" spans="1:4" ht="40.5" x14ac:dyDescent="0.25">
      <c r="A5398" s="366">
        <v>5502168</v>
      </c>
      <c r="B5398" s="367" t="s">
        <v>24138</v>
      </c>
      <c r="C5398" s="366" t="s">
        <v>221</v>
      </c>
      <c r="D5398" s="368">
        <v>6.96</v>
      </c>
    </row>
    <row r="5399" spans="1:4" ht="40.5" x14ac:dyDescent="0.25">
      <c r="A5399" s="366">
        <v>5501883</v>
      </c>
      <c r="B5399" s="367" t="s">
        <v>24139</v>
      </c>
      <c r="C5399" s="366" t="s">
        <v>221</v>
      </c>
      <c r="D5399" s="368">
        <v>12.81</v>
      </c>
    </row>
    <row r="5400" spans="1:4" ht="40.5" x14ac:dyDescent="0.25">
      <c r="A5400" s="366">
        <v>5502117</v>
      </c>
      <c r="B5400" s="367" t="s">
        <v>24140</v>
      </c>
      <c r="C5400" s="366" t="s">
        <v>221</v>
      </c>
      <c r="D5400" s="368">
        <v>9.4600000000000009</v>
      </c>
    </row>
    <row r="5401" spans="1:4" ht="40.5" x14ac:dyDescent="0.25">
      <c r="A5401" s="366">
        <v>5501909</v>
      </c>
      <c r="B5401" s="367" t="s">
        <v>24141</v>
      </c>
      <c r="C5401" s="366" t="s">
        <v>221</v>
      </c>
      <c r="D5401" s="368">
        <v>11.24</v>
      </c>
    </row>
    <row r="5402" spans="1:4" ht="40.5" x14ac:dyDescent="0.25">
      <c r="A5402" s="366">
        <v>5502143</v>
      </c>
      <c r="B5402" s="367" t="s">
        <v>24142</v>
      </c>
      <c r="C5402" s="366" t="s">
        <v>221</v>
      </c>
      <c r="D5402" s="368">
        <v>7.9</v>
      </c>
    </row>
    <row r="5403" spans="1:4" ht="40.5" x14ac:dyDescent="0.25">
      <c r="A5403" s="366">
        <v>5501935</v>
      </c>
      <c r="B5403" s="367" t="s">
        <v>24143</v>
      </c>
      <c r="C5403" s="366" t="s">
        <v>221</v>
      </c>
      <c r="D5403" s="368">
        <v>10.86</v>
      </c>
    </row>
    <row r="5404" spans="1:4" ht="40.5" x14ac:dyDescent="0.25">
      <c r="A5404" s="366">
        <v>5502169</v>
      </c>
      <c r="B5404" s="367" t="s">
        <v>24144</v>
      </c>
      <c r="C5404" s="366" t="s">
        <v>221</v>
      </c>
      <c r="D5404" s="368">
        <v>7.5</v>
      </c>
    </row>
    <row r="5405" spans="1:4" ht="40.5" x14ac:dyDescent="0.25">
      <c r="A5405" s="366">
        <v>5501884</v>
      </c>
      <c r="B5405" s="367" t="s">
        <v>24145</v>
      </c>
      <c r="C5405" s="366" t="s">
        <v>221</v>
      </c>
      <c r="D5405" s="368">
        <v>13.43</v>
      </c>
    </row>
    <row r="5406" spans="1:4" ht="40.5" x14ac:dyDescent="0.25">
      <c r="A5406" s="366">
        <v>5502118</v>
      </c>
      <c r="B5406" s="367" t="s">
        <v>24146</v>
      </c>
      <c r="C5406" s="366" t="s">
        <v>221</v>
      </c>
      <c r="D5406" s="368">
        <v>9.76</v>
      </c>
    </row>
    <row r="5407" spans="1:4" ht="40.5" x14ac:dyDescent="0.25">
      <c r="A5407" s="366">
        <v>5501910</v>
      </c>
      <c r="B5407" s="367" t="s">
        <v>24147</v>
      </c>
      <c r="C5407" s="366" t="s">
        <v>221</v>
      </c>
      <c r="D5407" s="368">
        <v>11.43</v>
      </c>
    </row>
    <row r="5408" spans="1:4" ht="40.5" x14ac:dyDescent="0.25">
      <c r="A5408" s="366">
        <v>5502144</v>
      </c>
      <c r="B5408" s="367" t="s">
        <v>24148</v>
      </c>
      <c r="C5408" s="366" t="s">
        <v>221</v>
      </c>
      <c r="D5408" s="368">
        <v>8.0500000000000007</v>
      </c>
    </row>
    <row r="5409" spans="1:4" ht="40.5" x14ac:dyDescent="0.25">
      <c r="A5409" s="366">
        <v>5501936</v>
      </c>
      <c r="B5409" s="367" t="s">
        <v>24149</v>
      </c>
      <c r="C5409" s="366" t="s">
        <v>221</v>
      </c>
      <c r="D5409" s="368">
        <v>11.01</v>
      </c>
    </row>
    <row r="5410" spans="1:4" ht="40.5" x14ac:dyDescent="0.25">
      <c r="A5410" s="366">
        <v>5502170</v>
      </c>
      <c r="B5410" s="367" t="s">
        <v>24150</v>
      </c>
      <c r="C5410" s="366" t="s">
        <v>221</v>
      </c>
      <c r="D5410" s="368">
        <v>7.65</v>
      </c>
    </row>
    <row r="5411" spans="1:4" ht="40.5" x14ac:dyDescent="0.25">
      <c r="A5411" s="366">
        <v>5501885</v>
      </c>
      <c r="B5411" s="367" t="s">
        <v>24151</v>
      </c>
      <c r="C5411" s="366" t="s">
        <v>221</v>
      </c>
      <c r="D5411" s="368">
        <v>13.96</v>
      </c>
    </row>
    <row r="5412" spans="1:4" ht="40.5" x14ac:dyDescent="0.25">
      <c r="A5412" s="366">
        <v>5502119</v>
      </c>
      <c r="B5412" s="367" t="s">
        <v>24152</v>
      </c>
      <c r="C5412" s="366" t="s">
        <v>221</v>
      </c>
      <c r="D5412" s="368">
        <v>10.63</v>
      </c>
    </row>
    <row r="5413" spans="1:4" ht="40.5" x14ac:dyDescent="0.25">
      <c r="A5413" s="366">
        <v>5501911</v>
      </c>
      <c r="B5413" s="367" t="s">
        <v>24153</v>
      </c>
      <c r="C5413" s="366" t="s">
        <v>221</v>
      </c>
      <c r="D5413" s="368">
        <v>12.07</v>
      </c>
    </row>
    <row r="5414" spans="1:4" ht="40.5" x14ac:dyDescent="0.25">
      <c r="A5414" s="366">
        <v>5502145</v>
      </c>
      <c r="B5414" s="367" t="s">
        <v>24154</v>
      </c>
      <c r="C5414" s="366" t="s">
        <v>221</v>
      </c>
      <c r="D5414" s="368">
        <v>8.4</v>
      </c>
    </row>
    <row r="5415" spans="1:4" ht="40.5" x14ac:dyDescent="0.25">
      <c r="A5415" s="366">
        <v>5501937</v>
      </c>
      <c r="B5415" s="367" t="s">
        <v>24155</v>
      </c>
      <c r="C5415" s="366" t="s">
        <v>221</v>
      </c>
      <c r="D5415" s="368">
        <v>11.24</v>
      </c>
    </row>
    <row r="5416" spans="1:4" ht="40.5" x14ac:dyDescent="0.25">
      <c r="A5416" s="366">
        <v>5502171</v>
      </c>
      <c r="B5416" s="367" t="s">
        <v>24156</v>
      </c>
      <c r="C5416" s="366" t="s">
        <v>221</v>
      </c>
      <c r="D5416" s="368">
        <v>7.9</v>
      </c>
    </row>
    <row r="5417" spans="1:4" ht="40.5" x14ac:dyDescent="0.25">
      <c r="A5417" s="366">
        <v>5501886</v>
      </c>
      <c r="B5417" s="367" t="s">
        <v>24157</v>
      </c>
      <c r="C5417" s="366" t="s">
        <v>221</v>
      </c>
      <c r="D5417" s="368">
        <v>15.07</v>
      </c>
    </row>
    <row r="5418" spans="1:4" ht="40.5" x14ac:dyDescent="0.25">
      <c r="A5418" s="366">
        <v>5502120</v>
      </c>
      <c r="B5418" s="367" t="s">
        <v>24158</v>
      </c>
      <c r="C5418" s="366" t="s">
        <v>221</v>
      </c>
      <c r="D5418" s="368">
        <v>11.76</v>
      </c>
    </row>
    <row r="5419" spans="1:4" ht="40.5" x14ac:dyDescent="0.25">
      <c r="A5419" s="366">
        <v>5501912</v>
      </c>
      <c r="B5419" s="367" t="s">
        <v>24159</v>
      </c>
      <c r="C5419" s="366" t="s">
        <v>221</v>
      </c>
      <c r="D5419" s="368">
        <v>12.58</v>
      </c>
    </row>
    <row r="5420" spans="1:4" ht="40.5" x14ac:dyDescent="0.25">
      <c r="A5420" s="366">
        <v>5502146</v>
      </c>
      <c r="B5420" s="367" t="s">
        <v>24160</v>
      </c>
      <c r="C5420" s="366" t="s">
        <v>221</v>
      </c>
      <c r="D5420" s="368">
        <v>9.2799999999999994</v>
      </c>
    </row>
    <row r="5421" spans="1:4" ht="40.5" x14ac:dyDescent="0.25">
      <c r="A5421" s="366">
        <v>5501938</v>
      </c>
      <c r="B5421" s="367" t="s">
        <v>24161</v>
      </c>
      <c r="C5421" s="366" t="s">
        <v>221</v>
      </c>
      <c r="D5421" s="368">
        <v>12.02</v>
      </c>
    </row>
    <row r="5422" spans="1:4" ht="40.5" x14ac:dyDescent="0.25">
      <c r="A5422" s="366">
        <v>5502172</v>
      </c>
      <c r="B5422" s="367" t="s">
        <v>24162</v>
      </c>
      <c r="C5422" s="366" t="s">
        <v>221</v>
      </c>
      <c r="D5422" s="368">
        <v>8.35</v>
      </c>
    </row>
    <row r="5423" spans="1:4" ht="40.5" x14ac:dyDescent="0.25">
      <c r="A5423" s="366">
        <v>5501876</v>
      </c>
      <c r="B5423" s="367" t="s">
        <v>24163</v>
      </c>
      <c r="C5423" s="366" t="s">
        <v>221</v>
      </c>
      <c r="D5423" s="368">
        <v>9.94</v>
      </c>
    </row>
    <row r="5424" spans="1:4" ht="40.5" x14ac:dyDescent="0.25">
      <c r="A5424" s="366">
        <v>5502110</v>
      </c>
      <c r="B5424" s="367" t="s">
        <v>24164</v>
      </c>
      <c r="C5424" s="366" t="s">
        <v>221</v>
      </c>
      <c r="D5424" s="368">
        <v>6.56</v>
      </c>
    </row>
    <row r="5425" spans="1:4" ht="40.5" x14ac:dyDescent="0.25">
      <c r="A5425" s="366">
        <v>5501902</v>
      </c>
      <c r="B5425" s="367" t="s">
        <v>24165</v>
      </c>
      <c r="C5425" s="366" t="s">
        <v>221</v>
      </c>
      <c r="D5425" s="368">
        <v>9.49</v>
      </c>
    </row>
    <row r="5426" spans="1:4" ht="40.5" x14ac:dyDescent="0.25">
      <c r="A5426" s="366">
        <v>5502136</v>
      </c>
      <c r="B5426" s="367" t="s">
        <v>24166</v>
      </c>
      <c r="C5426" s="366" t="s">
        <v>221</v>
      </c>
      <c r="D5426" s="368">
        <v>6.12</v>
      </c>
    </row>
    <row r="5427" spans="1:4" ht="40.5" x14ac:dyDescent="0.25">
      <c r="A5427" s="366">
        <v>5501928</v>
      </c>
      <c r="B5427" s="367" t="s">
        <v>24167</v>
      </c>
      <c r="C5427" s="366" t="s">
        <v>221</v>
      </c>
      <c r="D5427" s="368">
        <v>8.99</v>
      </c>
    </row>
    <row r="5428" spans="1:4" ht="40.5" x14ac:dyDescent="0.25">
      <c r="A5428" s="366">
        <v>5502162</v>
      </c>
      <c r="B5428" s="367" t="s">
        <v>24168</v>
      </c>
      <c r="C5428" s="366" t="s">
        <v>221</v>
      </c>
      <c r="D5428" s="368">
        <v>5.59</v>
      </c>
    </row>
    <row r="5429" spans="1:4" ht="40.5" x14ac:dyDescent="0.25">
      <c r="A5429" s="366">
        <v>5501877</v>
      </c>
      <c r="B5429" s="367" t="s">
        <v>24169</v>
      </c>
      <c r="C5429" s="366" t="s">
        <v>221</v>
      </c>
      <c r="D5429" s="368">
        <v>10.67</v>
      </c>
    </row>
    <row r="5430" spans="1:4" ht="40.5" x14ac:dyDescent="0.25">
      <c r="A5430" s="366">
        <v>5502111</v>
      </c>
      <c r="B5430" s="367" t="s">
        <v>24170</v>
      </c>
      <c r="C5430" s="366" t="s">
        <v>221</v>
      </c>
      <c r="D5430" s="368">
        <v>6.96</v>
      </c>
    </row>
    <row r="5431" spans="1:4" ht="40.5" x14ac:dyDescent="0.25">
      <c r="A5431" s="366">
        <v>5501903</v>
      </c>
      <c r="B5431" s="367" t="s">
        <v>24171</v>
      </c>
      <c r="C5431" s="366" t="s">
        <v>221</v>
      </c>
      <c r="D5431" s="368">
        <v>9.75</v>
      </c>
    </row>
    <row r="5432" spans="1:4" ht="40.5" x14ac:dyDescent="0.25">
      <c r="A5432" s="366">
        <v>5502137</v>
      </c>
      <c r="B5432" s="367" t="s">
        <v>24172</v>
      </c>
      <c r="C5432" s="366" t="s">
        <v>221</v>
      </c>
      <c r="D5432" s="368">
        <v>6.36</v>
      </c>
    </row>
    <row r="5433" spans="1:4" ht="40.5" x14ac:dyDescent="0.25">
      <c r="A5433" s="366">
        <v>5501929</v>
      </c>
      <c r="B5433" s="367" t="s">
        <v>24173</v>
      </c>
      <c r="C5433" s="366" t="s">
        <v>221</v>
      </c>
      <c r="D5433" s="368">
        <v>9.56</v>
      </c>
    </row>
    <row r="5434" spans="1:4" ht="40.5" x14ac:dyDescent="0.25">
      <c r="A5434" s="366">
        <v>5502163</v>
      </c>
      <c r="B5434" s="367" t="s">
        <v>24174</v>
      </c>
      <c r="C5434" s="366" t="s">
        <v>221</v>
      </c>
      <c r="D5434" s="368">
        <v>6.16</v>
      </c>
    </row>
    <row r="5435" spans="1:4" ht="40.5" x14ac:dyDescent="0.25">
      <c r="A5435" s="366">
        <v>5501875</v>
      </c>
      <c r="B5435" s="367" t="s">
        <v>24175</v>
      </c>
      <c r="C5435" s="366" t="s">
        <v>221</v>
      </c>
      <c r="D5435" s="368">
        <v>9.49</v>
      </c>
    </row>
    <row r="5436" spans="1:4" ht="40.5" x14ac:dyDescent="0.25">
      <c r="A5436" s="366">
        <v>5502109</v>
      </c>
      <c r="B5436" s="367" t="s">
        <v>24176</v>
      </c>
      <c r="C5436" s="366" t="s">
        <v>221</v>
      </c>
      <c r="D5436" s="368">
        <v>6.12</v>
      </c>
    </row>
    <row r="5437" spans="1:4" ht="40.5" x14ac:dyDescent="0.25">
      <c r="A5437" s="366">
        <v>5501901</v>
      </c>
      <c r="B5437" s="367" t="s">
        <v>24177</v>
      </c>
      <c r="C5437" s="366" t="s">
        <v>221</v>
      </c>
      <c r="D5437" s="368">
        <v>8.84</v>
      </c>
    </row>
    <row r="5438" spans="1:4" ht="40.5" x14ac:dyDescent="0.25">
      <c r="A5438" s="366">
        <v>5502135</v>
      </c>
      <c r="B5438" s="367" t="s">
        <v>24178</v>
      </c>
      <c r="C5438" s="366" t="s">
        <v>221</v>
      </c>
      <c r="D5438" s="368">
        <v>5.44</v>
      </c>
    </row>
    <row r="5439" spans="1:4" ht="40.5" x14ac:dyDescent="0.25">
      <c r="A5439" s="366">
        <v>5501927</v>
      </c>
      <c r="B5439" s="367" t="s">
        <v>24179</v>
      </c>
      <c r="C5439" s="366" t="s">
        <v>221</v>
      </c>
      <c r="D5439" s="368">
        <v>8.76</v>
      </c>
    </row>
    <row r="5440" spans="1:4" ht="40.5" x14ac:dyDescent="0.25">
      <c r="A5440" s="366">
        <v>5502161</v>
      </c>
      <c r="B5440" s="367" t="s">
        <v>24180</v>
      </c>
      <c r="C5440" s="366" t="s">
        <v>221</v>
      </c>
      <c r="D5440" s="368">
        <v>5.35</v>
      </c>
    </row>
    <row r="5441" spans="1:4" ht="40.5" x14ac:dyDescent="0.25">
      <c r="A5441" s="366">
        <v>5501878</v>
      </c>
      <c r="B5441" s="367" t="s">
        <v>24181</v>
      </c>
      <c r="C5441" s="366" t="s">
        <v>221</v>
      </c>
      <c r="D5441" s="368">
        <v>11.01</v>
      </c>
    </row>
    <row r="5442" spans="1:4" ht="40.5" x14ac:dyDescent="0.25">
      <c r="A5442" s="366">
        <v>5502112</v>
      </c>
      <c r="B5442" s="367" t="s">
        <v>24182</v>
      </c>
      <c r="C5442" s="366" t="s">
        <v>221</v>
      </c>
      <c r="D5442" s="368">
        <v>7.65</v>
      </c>
    </row>
    <row r="5443" spans="1:4" ht="40.5" x14ac:dyDescent="0.25">
      <c r="A5443" s="366">
        <v>5501904</v>
      </c>
      <c r="B5443" s="367" t="s">
        <v>24183</v>
      </c>
      <c r="C5443" s="366" t="s">
        <v>221</v>
      </c>
      <c r="D5443" s="368">
        <v>9.94</v>
      </c>
    </row>
    <row r="5444" spans="1:4" ht="40.5" x14ac:dyDescent="0.25">
      <c r="A5444" s="366">
        <v>5502138</v>
      </c>
      <c r="B5444" s="367" t="s">
        <v>24184</v>
      </c>
      <c r="C5444" s="366" t="s">
        <v>221</v>
      </c>
      <c r="D5444" s="368">
        <v>6.6</v>
      </c>
    </row>
    <row r="5445" spans="1:4" ht="40.5" x14ac:dyDescent="0.25">
      <c r="A5445" s="366">
        <v>5501930</v>
      </c>
      <c r="B5445" s="367" t="s">
        <v>24185</v>
      </c>
      <c r="C5445" s="366" t="s">
        <v>221</v>
      </c>
      <c r="D5445" s="368">
        <v>9.7100000000000009</v>
      </c>
    </row>
    <row r="5446" spans="1:4" ht="40.5" x14ac:dyDescent="0.25">
      <c r="A5446" s="366">
        <v>5502164</v>
      </c>
      <c r="B5446" s="367" t="s">
        <v>24186</v>
      </c>
      <c r="C5446" s="366" t="s">
        <v>221</v>
      </c>
      <c r="D5446" s="368">
        <v>6.36</v>
      </c>
    </row>
    <row r="5447" spans="1:4" ht="40.5" x14ac:dyDescent="0.25">
      <c r="A5447" s="366">
        <v>5501879</v>
      </c>
      <c r="B5447" s="367" t="s">
        <v>24187</v>
      </c>
      <c r="C5447" s="366" t="s">
        <v>221</v>
      </c>
      <c r="D5447" s="368">
        <v>11.34</v>
      </c>
    </row>
    <row r="5448" spans="1:4" ht="40.5" x14ac:dyDescent="0.25">
      <c r="A5448" s="366">
        <v>5502113</v>
      </c>
      <c r="B5448" s="367" t="s">
        <v>24188</v>
      </c>
      <c r="C5448" s="366" t="s">
        <v>221</v>
      </c>
      <c r="D5448" s="368">
        <v>7.95</v>
      </c>
    </row>
    <row r="5449" spans="1:4" ht="40.5" x14ac:dyDescent="0.25">
      <c r="A5449" s="366">
        <v>5501905</v>
      </c>
      <c r="B5449" s="367" t="s">
        <v>24189</v>
      </c>
      <c r="C5449" s="366" t="s">
        <v>221</v>
      </c>
      <c r="D5449" s="368">
        <v>10.17</v>
      </c>
    </row>
    <row r="5450" spans="1:4" ht="40.5" x14ac:dyDescent="0.25">
      <c r="A5450" s="366">
        <v>5502139</v>
      </c>
      <c r="B5450" s="367" t="s">
        <v>24190</v>
      </c>
      <c r="C5450" s="366" t="s">
        <v>221</v>
      </c>
      <c r="D5450" s="368">
        <v>6.8</v>
      </c>
    </row>
    <row r="5451" spans="1:4" ht="40.5" x14ac:dyDescent="0.25">
      <c r="A5451" s="366">
        <v>5501931</v>
      </c>
      <c r="B5451" s="367" t="s">
        <v>24191</v>
      </c>
      <c r="C5451" s="366" t="s">
        <v>221</v>
      </c>
      <c r="D5451" s="368">
        <v>9.9</v>
      </c>
    </row>
    <row r="5452" spans="1:4" ht="40.5" x14ac:dyDescent="0.25">
      <c r="A5452" s="366">
        <v>5502165</v>
      </c>
      <c r="B5452" s="367" t="s">
        <v>24192</v>
      </c>
      <c r="C5452" s="366" t="s">
        <v>221</v>
      </c>
      <c r="D5452" s="368">
        <v>6.52</v>
      </c>
    </row>
    <row r="5453" spans="1:4" ht="40.5" x14ac:dyDescent="0.25">
      <c r="A5453" s="366">
        <v>5502825</v>
      </c>
      <c r="B5453" s="367" t="s">
        <v>24193</v>
      </c>
      <c r="C5453" s="366" t="s">
        <v>221</v>
      </c>
      <c r="D5453" s="368">
        <v>15.89</v>
      </c>
    </row>
    <row r="5454" spans="1:4" ht="40.5" x14ac:dyDescent="0.25">
      <c r="A5454" s="366">
        <v>5502834</v>
      </c>
      <c r="B5454" s="367" t="s">
        <v>24194</v>
      </c>
      <c r="C5454" s="366" t="s">
        <v>221</v>
      </c>
      <c r="D5454" s="368">
        <v>12.24</v>
      </c>
    </row>
    <row r="5455" spans="1:4" ht="40.5" x14ac:dyDescent="0.25">
      <c r="A5455" s="366">
        <v>5502826</v>
      </c>
      <c r="B5455" s="367" t="s">
        <v>24195</v>
      </c>
      <c r="C5455" s="366" t="s">
        <v>221</v>
      </c>
      <c r="D5455" s="368">
        <v>12.87</v>
      </c>
    </row>
    <row r="5456" spans="1:4" ht="40.5" x14ac:dyDescent="0.25">
      <c r="A5456" s="366">
        <v>5502835</v>
      </c>
      <c r="B5456" s="367" t="s">
        <v>24196</v>
      </c>
      <c r="C5456" s="366" t="s">
        <v>221</v>
      </c>
      <c r="D5456" s="368">
        <v>9.58</v>
      </c>
    </row>
    <row r="5457" spans="1:4" ht="40.5" x14ac:dyDescent="0.25">
      <c r="A5457" s="366">
        <v>5502827</v>
      </c>
      <c r="B5457" s="367" t="s">
        <v>24197</v>
      </c>
      <c r="C5457" s="366" t="s">
        <v>221</v>
      </c>
      <c r="D5457" s="368">
        <v>12.24</v>
      </c>
    </row>
    <row r="5458" spans="1:4" ht="40.5" x14ac:dyDescent="0.25">
      <c r="A5458" s="366">
        <v>5502836</v>
      </c>
      <c r="B5458" s="367" t="s">
        <v>24198</v>
      </c>
      <c r="C5458" s="366" t="s">
        <v>221</v>
      </c>
      <c r="D5458" s="368">
        <v>8.92</v>
      </c>
    </row>
    <row r="5459" spans="1:4" ht="40.5" x14ac:dyDescent="0.25">
      <c r="A5459" s="366">
        <v>5502356</v>
      </c>
      <c r="B5459" s="367" t="s">
        <v>24199</v>
      </c>
      <c r="C5459" s="366" t="s">
        <v>221</v>
      </c>
      <c r="D5459" s="368">
        <v>18.37</v>
      </c>
    </row>
    <row r="5460" spans="1:4" ht="40.5" x14ac:dyDescent="0.25">
      <c r="A5460" s="366">
        <v>5502590</v>
      </c>
      <c r="B5460" s="367" t="s">
        <v>24200</v>
      </c>
      <c r="C5460" s="366" t="s">
        <v>221</v>
      </c>
      <c r="D5460" s="368">
        <v>11.16</v>
      </c>
    </row>
    <row r="5461" spans="1:4" ht="40.5" x14ac:dyDescent="0.25">
      <c r="A5461" s="366">
        <v>5502382</v>
      </c>
      <c r="B5461" s="367" t="s">
        <v>24201</v>
      </c>
      <c r="C5461" s="366" t="s">
        <v>221</v>
      </c>
      <c r="D5461" s="368">
        <v>16.91</v>
      </c>
    </row>
    <row r="5462" spans="1:4" ht="40.5" x14ac:dyDescent="0.25">
      <c r="A5462" s="366">
        <v>5502616</v>
      </c>
      <c r="B5462" s="367" t="s">
        <v>24202</v>
      </c>
      <c r="C5462" s="366" t="s">
        <v>221</v>
      </c>
      <c r="D5462" s="368">
        <v>9.58</v>
      </c>
    </row>
    <row r="5463" spans="1:4" ht="40.5" x14ac:dyDescent="0.25">
      <c r="A5463" s="366">
        <v>5502408</v>
      </c>
      <c r="B5463" s="367" t="s">
        <v>24203</v>
      </c>
      <c r="C5463" s="366" t="s">
        <v>221</v>
      </c>
      <c r="D5463" s="368">
        <v>16.600000000000001</v>
      </c>
    </row>
    <row r="5464" spans="1:4" ht="40.5" x14ac:dyDescent="0.25">
      <c r="A5464" s="366">
        <v>5502642</v>
      </c>
      <c r="B5464" s="367" t="s">
        <v>24204</v>
      </c>
      <c r="C5464" s="366" t="s">
        <v>221</v>
      </c>
      <c r="D5464" s="368">
        <v>9.2200000000000006</v>
      </c>
    </row>
    <row r="5465" spans="1:4" ht="40.5" x14ac:dyDescent="0.25">
      <c r="A5465" s="366">
        <v>5502357</v>
      </c>
      <c r="B5465" s="367" t="s">
        <v>24205</v>
      </c>
      <c r="C5465" s="366" t="s">
        <v>221</v>
      </c>
      <c r="D5465" s="368">
        <v>18.690000000000001</v>
      </c>
    </row>
    <row r="5466" spans="1:4" ht="40.5" x14ac:dyDescent="0.25">
      <c r="A5466" s="366">
        <v>5502591</v>
      </c>
      <c r="B5466" s="367" t="s">
        <v>24206</v>
      </c>
      <c r="C5466" s="366" t="s">
        <v>221</v>
      </c>
      <c r="D5466" s="368">
        <v>11.51</v>
      </c>
    </row>
    <row r="5467" spans="1:4" ht="40.5" x14ac:dyDescent="0.25">
      <c r="A5467" s="366">
        <v>5502383</v>
      </c>
      <c r="B5467" s="367" t="s">
        <v>24207</v>
      </c>
      <c r="C5467" s="366" t="s">
        <v>221</v>
      </c>
      <c r="D5467" s="368">
        <v>17.11</v>
      </c>
    </row>
    <row r="5468" spans="1:4" ht="40.5" x14ac:dyDescent="0.25">
      <c r="A5468" s="366">
        <v>5502617</v>
      </c>
      <c r="B5468" s="367" t="s">
        <v>24208</v>
      </c>
      <c r="C5468" s="366" t="s">
        <v>221</v>
      </c>
      <c r="D5468" s="368">
        <v>9.73</v>
      </c>
    </row>
    <row r="5469" spans="1:4" ht="40.5" x14ac:dyDescent="0.25">
      <c r="A5469" s="366">
        <v>5502409</v>
      </c>
      <c r="B5469" s="367" t="s">
        <v>24209</v>
      </c>
      <c r="C5469" s="366" t="s">
        <v>221</v>
      </c>
      <c r="D5469" s="368">
        <v>16.760000000000002</v>
      </c>
    </row>
    <row r="5470" spans="1:4" ht="40.5" x14ac:dyDescent="0.25">
      <c r="A5470" s="366">
        <v>5502643</v>
      </c>
      <c r="B5470" s="367" t="s">
        <v>24210</v>
      </c>
      <c r="C5470" s="366" t="s">
        <v>221</v>
      </c>
      <c r="D5470" s="368">
        <v>9.42</v>
      </c>
    </row>
    <row r="5471" spans="1:4" ht="40.5" x14ac:dyDescent="0.25">
      <c r="A5471" s="366">
        <v>5502358</v>
      </c>
      <c r="B5471" s="367" t="s">
        <v>24211</v>
      </c>
      <c r="C5471" s="366" t="s">
        <v>221</v>
      </c>
      <c r="D5471" s="368">
        <v>19.010000000000002</v>
      </c>
    </row>
    <row r="5472" spans="1:4" ht="40.5" x14ac:dyDescent="0.25">
      <c r="A5472" s="366">
        <v>5502592</v>
      </c>
      <c r="B5472" s="367" t="s">
        <v>24212</v>
      </c>
      <c r="C5472" s="366" t="s">
        <v>221</v>
      </c>
      <c r="D5472" s="368">
        <v>11.78</v>
      </c>
    </row>
    <row r="5473" spans="1:4" ht="40.5" x14ac:dyDescent="0.25">
      <c r="A5473" s="366">
        <v>5502384</v>
      </c>
      <c r="B5473" s="367" t="s">
        <v>24213</v>
      </c>
      <c r="C5473" s="366" t="s">
        <v>221</v>
      </c>
      <c r="D5473" s="368">
        <v>17.32</v>
      </c>
    </row>
    <row r="5474" spans="1:4" ht="40.5" x14ac:dyDescent="0.25">
      <c r="A5474" s="366">
        <v>5502618</v>
      </c>
      <c r="B5474" s="367" t="s">
        <v>24214</v>
      </c>
      <c r="C5474" s="366" t="s">
        <v>221</v>
      </c>
      <c r="D5474" s="368">
        <v>10.61</v>
      </c>
    </row>
    <row r="5475" spans="1:4" ht="40.5" x14ac:dyDescent="0.25">
      <c r="A5475" s="366">
        <v>5502410</v>
      </c>
      <c r="B5475" s="367" t="s">
        <v>24215</v>
      </c>
      <c r="C5475" s="366" t="s">
        <v>221</v>
      </c>
      <c r="D5475" s="368">
        <v>16.91</v>
      </c>
    </row>
    <row r="5476" spans="1:4" ht="40.5" x14ac:dyDescent="0.25">
      <c r="A5476" s="366">
        <v>5502644</v>
      </c>
      <c r="B5476" s="367" t="s">
        <v>24216</v>
      </c>
      <c r="C5476" s="366" t="s">
        <v>221</v>
      </c>
      <c r="D5476" s="368">
        <v>9.58</v>
      </c>
    </row>
    <row r="5477" spans="1:4" ht="40.5" x14ac:dyDescent="0.25">
      <c r="A5477" s="366">
        <v>5502359</v>
      </c>
      <c r="B5477" s="367" t="s">
        <v>24217</v>
      </c>
      <c r="C5477" s="366" t="s">
        <v>221</v>
      </c>
      <c r="D5477" s="368">
        <v>19.329999999999998</v>
      </c>
    </row>
    <row r="5478" spans="1:4" ht="40.5" x14ac:dyDescent="0.25">
      <c r="A5478" s="366">
        <v>5502593</v>
      </c>
      <c r="B5478" s="367" t="s">
        <v>24218</v>
      </c>
      <c r="C5478" s="366" t="s">
        <v>221</v>
      </c>
      <c r="D5478" s="368">
        <v>12.13</v>
      </c>
    </row>
    <row r="5479" spans="1:4" ht="40.5" x14ac:dyDescent="0.25">
      <c r="A5479" s="366">
        <v>5502385</v>
      </c>
      <c r="B5479" s="367" t="s">
        <v>24219</v>
      </c>
      <c r="C5479" s="366" t="s">
        <v>221</v>
      </c>
      <c r="D5479" s="368">
        <v>17.52</v>
      </c>
    </row>
    <row r="5480" spans="1:4" ht="40.5" x14ac:dyDescent="0.25">
      <c r="A5480" s="366">
        <v>5502619</v>
      </c>
      <c r="B5480" s="367" t="s">
        <v>24220</v>
      </c>
      <c r="C5480" s="366" t="s">
        <v>221</v>
      </c>
      <c r="D5480" s="368">
        <v>10.82</v>
      </c>
    </row>
    <row r="5481" spans="1:4" ht="40.5" x14ac:dyDescent="0.25">
      <c r="A5481" s="366">
        <v>5502411</v>
      </c>
      <c r="B5481" s="367" t="s">
        <v>24221</v>
      </c>
      <c r="C5481" s="366" t="s">
        <v>221</v>
      </c>
      <c r="D5481" s="368">
        <v>17.059999999999999</v>
      </c>
    </row>
    <row r="5482" spans="1:4" ht="40.5" x14ac:dyDescent="0.25">
      <c r="A5482" s="366">
        <v>5502645</v>
      </c>
      <c r="B5482" s="367" t="s">
        <v>24222</v>
      </c>
      <c r="C5482" s="366" t="s">
        <v>221</v>
      </c>
      <c r="D5482" s="368">
        <v>9.73</v>
      </c>
    </row>
    <row r="5483" spans="1:4" ht="40.5" x14ac:dyDescent="0.25">
      <c r="A5483" s="366">
        <v>5502360</v>
      </c>
      <c r="B5483" s="367" t="s">
        <v>24223</v>
      </c>
      <c r="C5483" s="366" t="s">
        <v>221</v>
      </c>
      <c r="D5483" s="368">
        <v>20.079999999999998</v>
      </c>
    </row>
    <row r="5484" spans="1:4" ht="40.5" x14ac:dyDescent="0.25">
      <c r="A5484" s="366">
        <v>5502594</v>
      </c>
      <c r="B5484" s="367" t="s">
        <v>24224</v>
      </c>
      <c r="C5484" s="366" t="s">
        <v>221</v>
      </c>
      <c r="D5484" s="368">
        <v>13.09</v>
      </c>
    </row>
    <row r="5485" spans="1:4" ht="40.5" x14ac:dyDescent="0.25">
      <c r="A5485" s="366">
        <v>5502386</v>
      </c>
      <c r="B5485" s="367" t="s">
        <v>24225</v>
      </c>
      <c r="C5485" s="366" t="s">
        <v>221</v>
      </c>
      <c r="D5485" s="368">
        <v>18.170000000000002</v>
      </c>
    </row>
    <row r="5486" spans="1:4" ht="40.5" x14ac:dyDescent="0.25">
      <c r="A5486" s="366">
        <v>5502620</v>
      </c>
      <c r="B5486" s="367" t="s">
        <v>24226</v>
      </c>
      <c r="C5486" s="366" t="s">
        <v>221</v>
      </c>
      <c r="D5486" s="368">
        <v>10.96</v>
      </c>
    </row>
    <row r="5487" spans="1:4" ht="40.5" x14ac:dyDescent="0.25">
      <c r="A5487" s="366">
        <v>5502412</v>
      </c>
      <c r="B5487" s="367" t="s">
        <v>24227</v>
      </c>
      <c r="C5487" s="366" t="s">
        <v>221</v>
      </c>
      <c r="D5487" s="368">
        <v>17.22</v>
      </c>
    </row>
    <row r="5488" spans="1:4" ht="40.5" x14ac:dyDescent="0.25">
      <c r="A5488" s="366">
        <v>5502646</v>
      </c>
      <c r="B5488" s="367" t="s">
        <v>24228</v>
      </c>
      <c r="C5488" s="366" t="s">
        <v>221</v>
      </c>
      <c r="D5488" s="368">
        <v>10.54</v>
      </c>
    </row>
    <row r="5489" spans="1:4" ht="40.5" x14ac:dyDescent="0.25">
      <c r="A5489" s="366">
        <v>5502361</v>
      </c>
      <c r="B5489" s="367" t="s">
        <v>24229</v>
      </c>
      <c r="C5489" s="366" t="s">
        <v>221</v>
      </c>
      <c r="D5489" s="368">
        <v>20.62</v>
      </c>
    </row>
    <row r="5490" spans="1:4" ht="40.5" x14ac:dyDescent="0.25">
      <c r="A5490" s="366">
        <v>5502595</v>
      </c>
      <c r="B5490" s="367" t="s">
        <v>24230</v>
      </c>
      <c r="C5490" s="366" t="s">
        <v>221</v>
      </c>
      <c r="D5490" s="368">
        <v>13.61</v>
      </c>
    </row>
    <row r="5491" spans="1:4" ht="40.5" x14ac:dyDescent="0.25">
      <c r="A5491" s="366">
        <v>5502387</v>
      </c>
      <c r="B5491" s="367" t="s">
        <v>24231</v>
      </c>
      <c r="C5491" s="366" t="s">
        <v>221</v>
      </c>
      <c r="D5491" s="368">
        <v>18.559999999999999</v>
      </c>
    </row>
    <row r="5492" spans="1:4" ht="40.5" x14ac:dyDescent="0.25">
      <c r="A5492" s="366">
        <v>5502621</v>
      </c>
      <c r="B5492" s="367" t="s">
        <v>24232</v>
      </c>
      <c r="C5492" s="366" t="s">
        <v>221</v>
      </c>
      <c r="D5492" s="368">
        <v>11.37</v>
      </c>
    </row>
    <row r="5493" spans="1:4" ht="40.5" x14ac:dyDescent="0.25">
      <c r="A5493" s="366">
        <v>5502413</v>
      </c>
      <c r="B5493" s="367" t="s">
        <v>24233</v>
      </c>
      <c r="C5493" s="366" t="s">
        <v>221</v>
      </c>
      <c r="D5493" s="368">
        <v>17.52</v>
      </c>
    </row>
    <row r="5494" spans="1:4" ht="40.5" x14ac:dyDescent="0.25">
      <c r="A5494" s="366">
        <v>5502647</v>
      </c>
      <c r="B5494" s="367" t="s">
        <v>24234</v>
      </c>
      <c r="C5494" s="366" t="s">
        <v>221</v>
      </c>
      <c r="D5494" s="368">
        <v>10.82</v>
      </c>
    </row>
    <row r="5495" spans="1:4" ht="40.5" x14ac:dyDescent="0.25">
      <c r="A5495" s="366">
        <v>5502362</v>
      </c>
      <c r="B5495" s="367" t="s">
        <v>24235</v>
      </c>
      <c r="C5495" s="366" t="s">
        <v>221</v>
      </c>
      <c r="D5495" s="368">
        <v>22.02</v>
      </c>
    </row>
    <row r="5496" spans="1:4" ht="40.5" x14ac:dyDescent="0.25">
      <c r="A5496" s="366">
        <v>5502596</v>
      </c>
      <c r="B5496" s="367" t="s">
        <v>24236</v>
      </c>
      <c r="C5496" s="366" t="s">
        <v>221</v>
      </c>
      <c r="D5496" s="368">
        <v>14.47</v>
      </c>
    </row>
    <row r="5497" spans="1:4" ht="40.5" x14ac:dyDescent="0.25">
      <c r="A5497" s="366">
        <v>5502388</v>
      </c>
      <c r="B5497" s="367" t="s">
        <v>24237</v>
      </c>
      <c r="C5497" s="366" t="s">
        <v>221</v>
      </c>
      <c r="D5497" s="368">
        <v>19.07</v>
      </c>
    </row>
    <row r="5498" spans="1:4" ht="40.5" x14ac:dyDescent="0.25">
      <c r="A5498" s="366">
        <v>5502622</v>
      </c>
      <c r="B5498" s="367" t="s">
        <v>24238</v>
      </c>
      <c r="C5498" s="366" t="s">
        <v>221</v>
      </c>
      <c r="D5498" s="368">
        <v>11.92</v>
      </c>
    </row>
    <row r="5499" spans="1:4" ht="40.5" x14ac:dyDescent="0.25">
      <c r="A5499" s="366">
        <v>5502414</v>
      </c>
      <c r="B5499" s="367" t="s">
        <v>24239</v>
      </c>
      <c r="C5499" s="366" t="s">
        <v>221</v>
      </c>
      <c r="D5499" s="368">
        <v>18.489999999999998</v>
      </c>
    </row>
    <row r="5500" spans="1:4" ht="40.5" x14ac:dyDescent="0.25">
      <c r="A5500" s="366">
        <v>5502648</v>
      </c>
      <c r="B5500" s="367" t="s">
        <v>24240</v>
      </c>
      <c r="C5500" s="366" t="s">
        <v>221</v>
      </c>
      <c r="D5500" s="368">
        <v>11.3</v>
      </c>
    </row>
    <row r="5501" spans="1:4" ht="40.5" x14ac:dyDescent="0.25">
      <c r="A5501" s="366">
        <v>5502352</v>
      </c>
      <c r="B5501" s="367" t="s">
        <v>24241</v>
      </c>
      <c r="C5501" s="366" t="s">
        <v>221</v>
      </c>
      <c r="D5501" s="368">
        <v>16.45</v>
      </c>
    </row>
    <row r="5502" spans="1:4" ht="40.5" x14ac:dyDescent="0.25">
      <c r="A5502" s="366">
        <v>5502586</v>
      </c>
      <c r="B5502" s="367" t="s">
        <v>24242</v>
      </c>
      <c r="C5502" s="366" t="s">
        <v>221</v>
      </c>
      <c r="D5502" s="368">
        <v>9.11</v>
      </c>
    </row>
    <row r="5503" spans="1:4" ht="40.5" x14ac:dyDescent="0.25">
      <c r="A5503" s="366">
        <v>5502378</v>
      </c>
      <c r="B5503" s="367" t="s">
        <v>24243</v>
      </c>
      <c r="C5503" s="366" t="s">
        <v>221</v>
      </c>
      <c r="D5503" s="368">
        <v>15.48</v>
      </c>
    </row>
    <row r="5504" spans="1:4" ht="40.5" x14ac:dyDescent="0.25">
      <c r="A5504" s="366">
        <v>5502612</v>
      </c>
      <c r="B5504" s="367" t="s">
        <v>24244</v>
      </c>
      <c r="C5504" s="366" t="s">
        <v>221</v>
      </c>
      <c r="D5504" s="368">
        <v>8.6</v>
      </c>
    </row>
    <row r="5505" spans="1:4" ht="40.5" x14ac:dyDescent="0.25">
      <c r="A5505" s="366">
        <v>5502404</v>
      </c>
      <c r="B5505" s="367" t="s">
        <v>24245</v>
      </c>
      <c r="C5505" s="366" t="s">
        <v>221</v>
      </c>
      <c r="D5505" s="368">
        <v>15.32</v>
      </c>
    </row>
    <row r="5506" spans="1:4" ht="40.5" x14ac:dyDescent="0.25">
      <c r="A5506" s="366">
        <v>5502638</v>
      </c>
      <c r="B5506" s="367" t="s">
        <v>24246</v>
      </c>
      <c r="C5506" s="366" t="s">
        <v>221</v>
      </c>
      <c r="D5506" s="368">
        <v>8.44</v>
      </c>
    </row>
    <row r="5507" spans="1:4" ht="40.5" x14ac:dyDescent="0.25">
      <c r="A5507" s="366">
        <v>5502353</v>
      </c>
      <c r="B5507" s="367" t="s">
        <v>24247</v>
      </c>
      <c r="C5507" s="366" t="s">
        <v>221</v>
      </c>
      <c r="D5507" s="368">
        <v>16.86</v>
      </c>
    </row>
    <row r="5508" spans="1:4" ht="40.5" x14ac:dyDescent="0.25">
      <c r="A5508" s="366">
        <v>5502587</v>
      </c>
      <c r="B5508" s="367" t="s">
        <v>24248</v>
      </c>
      <c r="C5508" s="366" t="s">
        <v>221</v>
      </c>
      <c r="D5508" s="368">
        <v>9.5299999999999994</v>
      </c>
    </row>
    <row r="5509" spans="1:4" ht="40.5" x14ac:dyDescent="0.25">
      <c r="A5509" s="366">
        <v>5502379</v>
      </c>
      <c r="B5509" s="367" t="s">
        <v>24249</v>
      </c>
      <c r="C5509" s="366" t="s">
        <v>221</v>
      </c>
      <c r="D5509" s="368">
        <v>15.79</v>
      </c>
    </row>
    <row r="5510" spans="1:4" ht="40.5" x14ac:dyDescent="0.25">
      <c r="A5510" s="366">
        <v>5502613</v>
      </c>
      <c r="B5510" s="367" t="s">
        <v>24250</v>
      </c>
      <c r="C5510" s="366" t="s">
        <v>221</v>
      </c>
      <c r="D5510" s="368">
        <v>8.91</v>
      </c>
    </row>
    <row r="5511" spans="1:4" ht="40.5" x14ac:dyDescent="0.25">
      <c r="A5511" s="366">
        <v>5502405</v>
      </c>
      <c r="B5511" s="367" t="s">
        <v>24251</v>
      </c>
      <c r="C5511" s="366" t="s">
        <v>221</v>
      </c>
      <c r="D5511" s="368">
        <v>15.56</v>
      </c>
    </row>
    <row r="5512" spans="1:4" ht="40.5" x14ac:dyDescent="0.25">
      <c r="A5512" s="366">
        <v>5502639</v>
      </c>
      <c r="B5512" s="367" t="s">
        <v>24252</v>
      </c>
      <c r="C5512" s="366" t="s">
        <v>221</v>
      </c>
      <c r="D5512" s="368">
        <v>8.6999999999999993</v>
      </c>
    </row>
    <row r="5513" spans="1:4" ht="40.5" x14ac:dyDescent="0.25">
      <c r="A5513" s="366">
        <v>5502351</v>
      </c>
      <c r="B5513" s="367" t="s">
        <v>24253</v>
      </c>
      <c r="C5513" s="366" t="s">
        <v>221</v>
      </c>
      <c r="D5513" s="368">
        <v>15.48</v>
      </c>
    </row>
    <row r="5514" spans="1:4" ht="40.5" x14ac:dyDescent="0.25">
      <c r="A5514" s="366">
        <v>5502585</v>
      </c>
      <c r="B5514" s="367" t="s">
        <v>24254</v>
      </c>
      <c r="C5514" s="366" t="s">
        <v>221</v>
      </c>
      <c r="D5514" s="368">
        <v>8.6</v>
      </c>
    </row>
    <row r="5515" spans="1:4" ht="40.5" x14ac:dyDescent="0.25">
      <c r="A5515" s="366">
        <v>5502377</v>
      </c>
      <c r="B5515" s="367" t="s">
        <v>24255</v>
      </c>
      <c r="C5515" s="366" t="s">
        <v>221</v>
      </c>
      <c r="D5515" s="368">
        <v>15.17</v>
      </c>
    </row>
    <row r="5516" spans="1:4" ht="40.5" x14ac:dyDescent="0.25">
      <c r="A5516" s="366">
        <v>5502611</v>
      </c>
      <c r="B5516" s="367" t="s">
        <v>24256</v>
      </c>
      <c r="C5516" s="366" t="s">
        <v>221</v>
      </c>
      <c r="D5516" s="368">
        <v>8.2899999999999991</v>
      </c>
    </row>
    <row r="5517" spans="1:4" ht="40.5" x14ac:dyDescent="0.25">
      <c r="A5517" s="366">
        <v>5502403</v>
      </c>
      <c r="B5517" s="367" t="s">
        <v>24257</v>
      </c>
      <c r="C5517" s="366" t="s">
        <v>221</v>
      </c>
      <c r="D5517" s="368">
        <v>15.06</v>
      </c>
    </row>
    <row r="5518" spans="1:4" ht="40.5" x14ac:dyDescent="0.25">
      <c r="A5518" s="366">
        <v>5502637</v>
      </c>
      <c r="B5518" s="367" t="s">
        <v>24258</v>
      </c>
      <c r="C5518" s="366" t="s">
        <v>221</v>
      </c>
      <c r="D5518" s="368">
        <v>8.18</v>
      </c>
    </row>
    <row r="5519" spans="1:4" ht="27" x14ac:dyDescent="0.25">
      <c r="A5519" s="366">
        <v>5502187</v>
      </c>
      <c r="B5519" s="367" t="s">
        <v>24259</v>
      </c>
      <c r="C5519" s="366" t="s">
        <v>221</v>
      </c>
      <c r="D5519" s="368">
        <v>7.53</v>
      </c>
    </row>
    <row r="5520" spans="1:4" ht="40.5" x14ac:dyDescent="0.25">
      <c r="A5520" s="366">
        <v>5502354</v>
      </c>
      <c r="B5520" s="367" t="s">
        <v>24260</v>
      </c>
      <c r="C5520" s="366" t="s">
        <v>221</v>
      </c>
      <c r="D5520" s="368">
        <v>17.27</v>
      </c>
    </row>
    <row r="5521" spans="1:4" ht="40.5" x14ac:dyDescent="0.25">
      <c r="A5521" s="366">
        <v>5502588</v>
      </c>
      <c r="B5521" s="367" t="s">
        <v>24261</v>
      </c>
      <c r="C5521" s="366" t="s">
        <v>221</v>
      </c>
      <c r="D5521" s="368">
        <v>10.54</v>
      </c>
    </row>
    <row r="5522" spans="1:4" ht="40.5" x14ac:dyDescent="0.25">
      <c r="A5522" s="366">
        <v>5502380</v>
      </c>
      <c r="B5522" s="367" t="s">
        <v>24262</v>
      </c>
      <c r="C5522" s="366" t="s">
        <v>221</v>
      </c>
      <c r="D5522" s="368">
        <v>16.5</v>
      </c>
    </row>
    <row r="5523" spans="1:4" ht="40.5" x14ac:dyDescent="0.25">
      <c r="A5523" s="366">
        <v>5502614</v>
      </c>
      <c r="B5523" s="367" t="s">
        <v>24263</v>
      </c>
      <c r="C5523" s="366" t="s">
        <v>221</v>
      </c>
      <c r="D5523" s="368">
        <v>9.11</v>
      </c>
    </row>
    <row r="5524" spans="1:4" ht="40.5" x14ac:dyDescent="0.25">
      <c r="A5524" s="366">
        <v>5502406</v>
      </c>
      <c r="B5524" s="367" t="s">
        <v>24264</v>
      </c>
      <c r="C5524" s="366" t="s">
        <v>221</v>
      </c>
      <c r="D5524" s="368">
        <v>15.75</v>
      </c>
    </row>
    <row r="5525" spans="1:4" ht="40.5" x14ac:dyDescent="0.25">
      <c r="A5525" s="366">
        <v>5502640</v>
      </c>
      <c r="B5525" s="367" t="s">
        <v>24265</v>
      </c>
      <c r="C5525" s="366" t="s">
        <v>221</v>
      </c>
      <c r="D5525" s="368">
        <v>8.91</v>
      </c>
    </row>
    <row r="5526" spans="1:4" ht="40.5" x14ac:dyDescent="0.25">
      <c r="A5526" s="366">
        <v>5502355</v>
      </c>
      <c r="B5526" s="367" t="s">
        <v>24266</v>
      </c>
      <c r="C5526" s="366" t="s">
        <v>221</v>
      </c>
      <c r="D5526" s="368">
        <v>17.57</v>
      </c>
    </row>
    <row r="5527" spans="1:4" ht="40.5" x14ac:dyDescent="0.25">
      <c r="A5527" s="366">
        <v>5502589</v>
      </c>
      <c r="B5527" s="367" t="s">
        <v>24267</v>
      </c>
      <c r="C5527" s="366" t="s">
        <v>221</v>
      </c>
      <c r="D5527" s="368">
        <v>10.89</v>
      </c>
    </row>
    <row r="5528" spans="1:4" ht="40.5" x14ac:dyDescent="0.25">
      <c r="A5528" s="366">
        <v>5502381</v>
      </c>
      <c r="B5528" s="367" t="s">
        <v>24268</v>
      </c>
      <c r="C5528" s="366" t="s">
        <v>221</v>
      </c>
      <c r="D5528" s="368">
        <v>16.7</v>
      </c>
    </row>
    <row r="5529" spans="1:4" ht="40.5" x14ac:dyDescent="0.25">
      <c r="A5529" s="366">
        <v>5502615</v>
      </c>
      <c r="B5529" s="367" t="s">
        <v>24269</v>
      </c>
      <c r="C5529" s="366" t="s">
        <v>221</v>
      </c>
      <c r="D5529" s="368">
        <v>9.3699999999999992</v>
      </c>
    </row>
    <row r="5530" spans="1:4" ht="40.5" x14ac:dyDescent="0.25">
      <c r="A5530" s="366">
        <v>5502407</v>
      </c>
      <c r="B5530" s="367" t="s">
        <v>24270</v>
      </c>
      <c r="C5530" s="366" t="s">
        <v>221</v>
      </c>
      <c r="D5530" s="368">
        <v>16.399999999999999</v>
      </c>
    </row>
    <row r="5531" spans="1:4" ht="40.5" x14ac:dyDescent="0.25">
      <c r="A5531" s="366">
        <v>5502641</v>
      </c>
      <c r="B5531" s="367" t="s">
        <v>24271</v>
      </c>
      <c r="C5531" s="366" t="s">
        <v>221</v>
      </c>
      <c r="D5531" s="368">
        <v>9.06</v>
      </c>
    </row>
    <row r="5532" spans="1:4" ht="40.5" x14ac:dyDescent="0.25">
      <c r="A5532" s="366">
        <v>5502880</v>
      </c>
      <c r="B5532" s="367" t="s">
        <v>24272</v>
      </c>
      <c r="C5532" s="366" t="s">
        <v>221</v>
      </c>
      <c r="D5532" s="368">
        <v>15.57</v>
      </c>
    </row>
    <row r="5533" spans="1:4" ht="40.5" x14ac:dyDescent="0.25">
      <c r="A5533" s="366">
        <v>5502857</v>
      </c>
      <c r="B5533" s="367" t="s">
        <v>24273</v>
      </c>
      <c r="C5533" s="366" t="s">
        <v>221</v>
      </c>
      <c r="D5533" s="368">
        <v>22.47</v>
      </c>
    </row>
    <row r="5534" spans="1:4" ht="40.5" x14ac:dyDescent="0.25">
      <c r="A5534" s="366">
        <v>5502881</v>
      </c>
      <c r="B5534" s="367" t="s">
        <v>24274</v>
      </c>
      <c r="C5534" s="366" t="s">
        <v>221</v>
      </c>
      <c r="D5534" s="368">
        <v>12.2</v>
      </c>
    </row>
    <row r="5535" spans="1:4" ht="40.5" x14ac:dyDescent="0.25">
      <c r="A5535" s="366">
        <v>5502859</v>
      </c>
      <c r="B5535" s="367" t="s">
        <v>24275</v>
      </c>
      <c r="C5535" s="366" t="s">
        <v>221</v>
      </c>
      <c r="D5535" s="368">
        <v>18.690000000000001</v>
      </c>
    </row>
    <row r="5536" spans="1:4" ht="40.5" x14ac:dyDescent="0.25">
      <c r="A5536" s="366">
        <v>5502882</v>
      </c>
      <c r="B5536" s="367" t="s">
        <v>24276</v>
      </c>
      <c r="C5536" s="366" t="s">
        <v>221</v>
      </c>
      <c r="D5536" s="368">
        <v>11.51</v>
      </c>
    </row>
    <row r="5537" spans="1:4" ht="40.5" x14ac:dyDescent="0.25">
      <c r="A5537" s="366">
        <v>5502858</v>
      </c>
      <c r="B5537" s="367" t="s">
        <v>24277</v>
      </c>
      <c r="C5537" s="366" t="s">
        <v>221</v>
      </c>
      <c r="D5537" s="368">
        <v>19.850000000000001</v>
      </c>
    </row>
    <row r="5538" spans="1:4" ht="40.5" x14ac:dyDescent="0.25">
      <c r="A5538" s="366">
        <v>5502747</v>
      </c>
      <c r="B5538" s="367" t="s">
        <v>24278</v>
      </c>
      <c r="C5538" s="366" t="s">
        <v>221</v>
      </c>
      <c r="D5538" s="368">
        <v>43.18</v>
      </c>
    </row>
    <row r="5539" spans="1:4" ht="40.5" x14ac:dyDescent="0.25">
      <c r="A5539" s="366">
        <v>5502773</v>
      </c>
      <c r="B5539" s="367" t="s">
        <v>24279</v>
      </c>
      <c r="C5539" s="366" t="s">
        <v>221</v>
      </c>
      <c r="D5539" s="368">
        <v>41.44</v>
      </c>
    </row>
    <row r="5540" spans="1:4" ht="40.5" x14ac:dyDescent="0.25">
      <c r="A5540" s="366">
        <v>5502799</v>
      </c>
      <c r="B5540" s="367" t="s">
        <v>24280</v>
      </c>
      <c r="C5540" s="366" t="s">
        <v>221</v>
      </c>
      <c r="D5540" s="368">
        <v>40.9</v>
      </c>
    </row>
    <row r="5541" spans="1:4" ht="40.5" x14ac:dyDescent="0.25">
      <c r="A5541" s="366">
        <v>5502748</v>
      </c>
      <c r="B5541" s="367" t="s">
        <v>24281</v>
      </c>
      <c r="C5541" s="366" t="s">
        <v>221</v>
      </c>
      <c r="D5541" s="368">
        <v>43.73</v>
      </c>
    </row>
    <row r="5542" spans="1:4" ht="40.5" x14ac:dyDescent="0.25">
      <c r="A5542" s="366">
        <v>5502774</v>
      </c>
      <c r="B5542" s="367" t="s">
        <v>24282</v>
      </c>
      <c r="C5542" s="366" t="s">
        <v>221</v>
      </c>
      <c r="D5542" s="368">
        <v>41.77</v>
      </c>
    </row>
    <row r="5543" spans="1:4" ht="40.5" x14ac:dyDescent="0.25">
      <c r="A5543" s="366">
        <v>5502800</v>
      </c>
      <c r="B5543" s="367" t="s">
        <v>24283</v>
      </c>
      <c r="C5543" s="366" t="s">
        <v>221</v>
      </c>
      <c r="D5543" s="368">
        <v>41.23</v>
      </c>
    </row>
    <row r="5544" spans="1:4" ht="40.5" x14ac:dyDescent="0.25">
      <c r="A5544" s="366">
        <v>5502749</v>
      </c>
      <c r="B5544" s="367" t="s">
        <v>24284</v>
      </c>
      <c r="C5544" s="366" t="s">
        <v>221</v>
      </c>
      <c r="D5544" s="368">
        <v>44.16</v>
      </c>
    </row>
    <row r="5545" spans="1:4" ht="40.5" x14ac:dyDescent="0.25">
      <c r="A5545" s="366">
        <v>5502775</v>
      </c>
      <c r="B5545" s="367" t="s">
        <v>24285</v>
      </c>
      <c r="C5545" s="366" t="s">
        <v>221</v>
      </c>
      <c r="D5545" s="368">
        <v>42.1</v>
      </c>
    </row>
    <row r="5546" spans="1:4" ht="40.5" x14ac:dyDescent="0.25">
      <c r="A5546" s="366">
        <v>5502801</v>
      </c>
      <c r="B5546" s="367" t="s">
        <v>24286</v>
      </c>
      <c r="C5546" s="366" t="s">
        <v>221</v>
      </c>
      <c r="D5546" s="368">
        <v>41.44</v>
      </c>
    </row>
    <row r="5547" spans="1:4" ht="40.5" x14ac:dyDescent="0.25">
      <c r="A5547" s="366">
        <v>5502750</v>
      </c>
      <c r="B5547" s="367" t="s">
        <v>24287</v>
      </c>
      <c r="C5547" s="366" t="s">
        <v>221</v>
      </c>
      <c r="D5547" s="368">
        <v>46.14</v>
      </c>
    </row>
    <row r="5548" spans="1:4" ht="40.5" x14ac:dyDescent="0.25">
      <c r="A5548" s="366">
        <v>5502776</v>
      </c>
      <c r="B5548" s="367" t="s">
        <v>24288</v>
      </c>
      <c r="C5548" s="366" t="s">
        <v>221</v>
      </c>
      <c r="D5548" s="368">
        <v>42.42</v>
      </c>
    </row>
    <row r="5549" spans="1:4" ht="40.5" x14ac:dyDescent="0.25">
      <c r="A5549" s="366">
        <v>5502802</v>
      </c>
      <c r="B5549" s="367" t="s">
        <v>24289</v>
      </c>
      <c r="C5549" s="366" t="s">
        <v>221</v>
      </c>
      <c r="D5549" s="368">
        <v>41.77</v>
      </c>
    </row>
    <row r="5550" spans="1:4" ht="40.5" x14ac:dyDescent="0.25">
      <c r="A5550" s="366">
        <v>5502751</v>
      </c>
      <c r="B5550" s="367" t="s">
        <v>24290</v>
      </c>
      <c r="C5550" s="366" t="s">
        <v>221</v>
      </c>
      <c r="D5550" s="368">
        <v>46.72</v>
      </c>
    </row>
    <row r="5551" spans="1:4" ht="40.5" x14ac:dyDescent="0.25">
      <c r="A5551" s="366">
        <v>5502777</v>
      </c>
      <c r="B5551" s="367" t="s">
        <v>24291</v>
      </c>
      <c r="C5551" s="366" t="s">
        <v>221</v>
      </c>
      <c r="D5551" s="368">
        <v>42.75</v>
      </c>
    </row>
    <row r="5552" spans="1:4" ht="40.5" x14ac:dyDescent="0.25">
      <c r="A5552" s="366">
        <v>5502803</v>
      </c>
      <c r="B5552" s="367" t="s">
        <v>24292</v>
      </c>
      <c r="C5552" s="366" t="s">
        <v>221</v>
      </c>
      <c r="D5552" s="368">
        <v>41.99</v>
      </c>
    </row>
    <row r="5553" spans="1:4" ht="40.5" x14ac:dyDescent="0.25">
      <c r="A5553" s="366">
        <v>5502752</v>
      </c>
      <c r="B5553" s="367" t="s">
        <v>24293</v>
      </c>
      <c r="C5553" s="366" t="s">
        <v>221</v>
      </c>
      <c r="D5553" s="368">
        <v>47.58</v>
      </c>
    </row>
    <row r="5554" spans="1:4" ht="40.5" x14ac:dyDescent="0.25">
      <c r="A5554" s="366">
        <v>5502778</v>
      </c>
      <c r="B5554" s="367" t="s">
        <v>24294</v>
      </c>
      <c r="C5554" s="366" t="s">
        <v>221</v>
      </c>
      <c r="D5554" s="368">
        <v>43.4</v>
      </c>
    </row>
    <row r="5555" spans="1:4" ht="40.5" x14ac:dyDescent="0.25">
      <c r="A5555" s="366">
        <v>5502804</v>
      </c>
      <c r="B5555" s="367" t="s">
        <v>24295</v>
      </c>
      <c r="C5555" s="366" t="s">
        <v>221</v>
      </c>
      <c r="D5555" s="368">
        <v>42.53</v>
      </c>
    </row>
    <row r="5556" spans="1:4" ht="40.5" x14ac:dyDescent="0.25">
      <c r="A5556" s="366">
        <v>5502753</v>
      </c>
      <c r="B5556" s="367" t="s">
        <v>24296</v>
      </c>
      <c r="C5556" s="366" t="s">
        <v>221</v>
      </c>
      <c r="D5556" s="368">
        <v>49.03</v>
      </c>
    </row>
    <row r="5557" spans="1:4" ht="40.5" x14ac:dyDescent="0.25">
      <c r="A5557" s="366">
        <v>5502779</v>
      </c>
      <c r="B5557" s="367" t="s">
        <v>24297</v>
      </c>
      <c r="C5557" s="366" t="s">
        <v>221</v>
      </c>
      <c r="D5557" s="368">
        <v>45.85</v>
      </c>
    </row>
    <row r="5558" spans="1:4" ht="40.5" x14ac:dyDescent="0.25">
      <c r="A5558" s="366">
        <v>5502805</v>
      </c>
      <c r="B5558" s="367" t="s">
        <v>24298</v>
      </c>
      <c r="C5558" s="366" t="s">
        <v>221</v>
      </c>
      <c r="D5558" s="368">
        <v>43.29</v>
      </c>
    </row>
    <row r="5559" spans="1:4" ht="40.5" x14ac:dyDescent="0.25">
      <c r="A5559" s="366">
        <v>5502743</v>
      </c>
      <c r="B5559" s="367" t="s">
        <v>24299</v>
      </c>
      <c r="C5559" s="366" t="s">
        <v>221</v>
      </c>
      <c r="D5559" s="368">
        <v>40.68</v>
      </c>
    </row>
    <row r="5560" spans="1:4" ht="40.5" x14ac:dyDescent="0.25">
      <c r="A5560" s="366">
        <v>5502769</v>
      </c>
      <c r="B5560" s="367" t="s">
        <v>24300</v>
      </c>
      <c r="C5560" s="366" t="s">
        <v>221</v>
      </c>
      <c r="D5560" s="368">
        <v>38.42</v>
      </c>
    </row>
    <row r="5561" spans="1:4" ht="40.5" x14ac:dyDescent="0.25">
      <c r="A5561" s="366">
        <v>5502795</v>
      </c>
      <c r="B5561" s="367" t="s">
        <v>24301</v>
      </c>
      <c r="C5561" s="366" t="s">
        <v>221</v>
      </c>
      <c r="D5561" s="368">
        <v>38.200000000000003</v>
      </c>
    </row>
    <row r="5562" spans="1:4" ht="40.5" x14ac:dyDescent="0.25">
      <c r="A5562" s="366">
        <v>5502744</v>
      </c>
      <c r="B5562" s="367" t="s">
        <v>24302</v>
      </c>
      <c r="C5562" s="366" t="s">
        <v>221</v>
      </c>
      <c r="D5562" s="368">
        <v>41.44</v>
      </c>
    </row>
    <row r="5563" spans="1:4" ht="40.5" x14ac:dyDescent="0.25">
      <c r="A5563" s="366">
        <v>5502770</v>
      </c>
      <c r="B5563" s="367" t="s">
        <v>24303</v>
      </c>
      <c r="C5563" s="366" t="s">
        <v>221</v>
      </c>
      <c r="D5563" s="368">
        <v>38.93</v>
      </c>
    </row>
    <row r="5564" spans="1:4" ht="40.5" x14ac:dyDescent="0.25">
      <c r="A5564" s="366">
        <v>5502796</v>
      </c>
      <c r="B5564" s="367" t="s">
        <v>24304</v>
      </c>
      <c r="C5564" s="366" t="s">
        <v>221</v>
      </c>
      <c r="D5564" s="368">
        <v>38.56</v>
      </c>
    </row>
    <row r="5565" spans="1:4" ht="40.5" x14ac:dyDescent="0.25">
      <c r="A5565" s="366">
        <v>5502742</v>
      </c>
      <c r="B5565" s="367" t="s">
        <v>24305</v>
      </c>
      <c r="C5565" s="366" t="s">
        <v>221</v>
      </c>
      <c r="D5565" s="368">
        <v>38.42</v>
      </c>
    </row>
    <row r="5566" spans="1:4" ht="40.5" x14ac:dyDescent="0.25">
      <c r="A5566" s="366">
        <v>5502768</v>
      </c>
      <c r="B5566" s="367" t="s">
        <v>24306</v>
      </c>
      <c r="C5566" s="366" t="s">
        <v>221</v>
      </c>
      <c r="D5566" s="368">
        <v>37.909999999999997</v>
      </c>
    </row>
    <row r="5567" spans="1:4" ht="40.5" x14ac:dyDescent="0.25">
      <c r="A5567" s="366">
        <v>5502794</v>
      </c>
      <c r="B5567" s="367" t="s">
        <v>24307</v>
      </c>
      <c r="C5567" s="366" t="s">
        <v>221</v>
      </c>
      <c r="D5567" s="368">
        <v>37.69</v>
      </c>
    </row>
    <row r="5568" spans="1:4" ht="40.5" x14ac:dyDescent="0.25">
      <c r="A5568" s="366">
        <v>5502745</v>
      </c>
      <c r="B5568" s="367" t="s">
        <v>24308</v>
      </c>
      <c r="C5568" s="366" t="s">
        <v>221</v>
      </c>
      <c r="D5568" s="368">
        <v>42.1</v>
      </c>
    </row>
    <row r="5569" spans="1:4" ht="40.5" x14ac:dyDescent="0.25">
      <c r="A5569" s="366">
        <v>5502771</v>
      </c>
      <c r="B5569" s="367" t="s">
        <v>24309</v>
      </c>
      <c r="C5569" s="366" t="s">
        <v>221</v>
      </c>
      <c r="D5569" s="368">
        <v>40.79</v>
      </c>
    </row>
    <row r="5570" spans="1:4" ht="40.5" x14ac:dyDescent="0.25">
      <c r="A5570" s="366">
        <v>5502797</v>
      </c>
      <c r="B5570" s="367" t="s">
        <v>24310</v>
      </c>
      <c r="C5570" s="366" t="s">
        <v>221</v>
      </c>
      <c r="D5570" s="368">
        <v>38.85</v>
      </c>
    </row>
    <row r="5571" spans="1:4" ht="40.5" x14ac:dyDescent="0.25">
      <c r="A5571" s="366">
        <v>5502746</v>
      </c>
      <c r="B5571" s="367" t="s">
        <v>24311</v>
      </c>
      <c r="C5571" s="366" t="s">
        <v>221</v>
      </c>
      <c r="D5571" s="368">
        <v>42.64</v>
      </c>
    </row>
    <row r="5572" spans="1:4" ht="40.5" x14ac:dyDescent="0.25">
      <c r="A5572" s="366">
        <v>5502772</v>
      </c>
      <c r="B5572" s="367" t="s">
        <v>24312</v>
      </c>
      <c r="C5572" s="366" t="s">
        <v>221</v>
      </c>
      <c r="D5572" s="368">
        <v>41.12</v>
      </c>
    </row>
    <row r="5573" spans="1:4" ht="40.5" x14ac:dyDescent="0.25">
      <c r="A5573" s="366">
        <v>5502798</v>
      </c>
      <c r="B5573" s="367" t="s">
        <v>24313</v>
      </c>
      <c r="C5573" s="366" t="s">
        <v>221</v>
      </c>
      <c r="D5573" s="368">
        <v>39.21</v>
      </c>
    </row>
    <row r="5574" spans="1:4" ht="40.5" x14ac:dyDescent="0.25">
      <c r="A5574" s="366">
        <v>5502886</v>
      </c>
      <c r="B5574" s="367" t="s">
        <v>24314</v>
      </c>
      <c r="C5574" s="366" t="s">
        <v>221</v>
      </c>
      <c r="D5574" s="368">
        <v>51.3</v>
      </c>
    </row>
    <row r="5575" spans="1:4" ht="40.5" x14ac:dyDescent="0.25">
      <c r="A5575" s="366">
        <v>5502887</v>
      </c>
      <c r="B5575" s="367" t="s">
        <v>24315</v>
      </c>
      <c r="C5575" s="366" t="s">
        <v>221</v>
      </c>
      <c r="D5575" s="368">
        <v>46.28</v>
      </c>
    </row>
    <row r="5576" spans="1:4" ht="40.5" x14ac:dyDescent="0.25">
      <c r="A5576" s="366">
        <v>5502888</v>
      </c>
      <c r="B5576" s="367" t="s">
        <v>24316</v>
      </c>
      <c r="C5576" s="366" t="s">
        <v>221</v>
      </c>
      <c r="D5576" s="368">
        <v>43.73</v>
      </c>
    </row>
    <row r="5577" spans="1:4" x14ac:dyDescent="0.25">
      <c r="A5577" s="366">
        <v>5502820</v>
      </c>
      <c r="B5577" s="367" t="s">
        <v>24317</v>
      </c>
      <c r="C5577" s="366" t="s">
        <v>221</v>
      </c>
      <c r="D5577" s="368">
        <v>7.11</v>
      </c>
    </row>
    <row r="5578" spans="1:4" ht="40.5" x14ac:dyDescent="0.25">
      <c r="A5578" s="366">
        <v>5502904</v>
      </c>
      <c r="B5578" s="367" t="s">
        <v>24318</v>
      </c>
      <c r="C5578" s="366" t="s">
        <v>221</v>
      </c>
      <c r="D5578" s="368">
        <v>20.68</v>
      </c>
    </row>
    <row r="5579" spans="1:4" ht="40.5" x14ac:dyDescent="0.25">
      <c r="A5579" s="366">
        <v>5502930</v>
      </c>
      <c r="B5579" s="367" t="s">
        <v>24319</v>
      </c>
      <c r="C5579" s="366" t="s">
        <v>221</v>
      </c>
      <c r="D5579" s="368">
        <v>19.57</v>
      </c>
    </row>
    <row r="5580" spans="1:4" ht="40.5" x14ac:dyDescent="0.25">
      <c r="A5580" s="366">
        <v>5502956</v>
      </c>
      <c r="B5580" s="367" t="s">
        <v>24320</v>
      </c>
      <c r="C5580" s="366" t="s">
        <v>221</v>
      </c>
      <c r="D5580" s="368">
        <v>19.16</v>
      </c>
    </row>
    <row r="5581" spans="1:4" ht="40.5" x14ac:dyDescent="0.25">
      <c r="A5581" s="366">
        <v>5502905</v>
      </c>
      <c r="B5581" s="367" t="s">
        <v>24321</v>
      </c>
      <c r="C5581" s="366" t="s">
        <v>221</v>
      </c>
      <c r="D5581" s="368">
        <v>22.9</v>
      </c>
    </row>
    <row r="5582" spans="1:4" ht="40.5" x14ac:dyDescent="0.25">
      <c r="A5582" s="366">
        <v>5502931</v>
      </c>
      <c r="B5582" s="367" t="s">
        <v>24322</v>
      </c>
      <c r="C5582" s="366" t="s">
        <v>221</v>
      </c>
      <c r="D5582" s="368">
        <v>19.77</v>
      </c>
    </row>
    <row r="5583" spans="1:4" ht="40.5" x14ac:dyDescent="0.25">
      <c r="A5583" s="366">
        <v>5502957</v>
      </c>
      <c r="B5583" s="367" t="s">
        <v>24323</v>
      </c>
      <c r="C5583" s="366" t="s">
        <v>221</v>
      </c>
      <c r="D5583" s="368">
        <v>19.36</v>
      </c>
    </row>
    <row r="5584" spans="1:4" ht="40.5" x14ac:dyDescent="0.25">
      <c r="A5584" s="366">
        <v>5502906</v>
      </c>
      <c r="B5584" s="367" t="s">
        <v>24324</v>
      </c>
      <c r="C5584" s="366" t="s">
        <v>221</v>
      </c>
      <c r="D5584" s="368">
        <v>23.21</v>
      </c>
    </row>
    <row r="5585" spans="1:4" ht="40.5" x14ac:dyDescent="0.25">
      <c r="A5585" s="366">
        <v>5502932</v>
      </c>
      <c r="B5585" s="367" t="s">
        <v>24325</v>
      </c>
      <c r="C5585" s="366" t="s">
        <v>221</v>
      </c>
      <c r="D5585" s="368">
        <v>19.97</v>
      </c>
    </row>
    <row r="5586" spans="1:4" ht="40.5" x14ac:dyDescent="0.25">
      <c r="A5586" s="366">
        <v>5502958</v>
      </c>
      <c r="B5586" s="367" t="s">
        <v>24326</v>
      </c>
      <c r="C5586" s="366" t="s">
        <v>221</v>
      </c>
      <c r="D5586" s="368">
        <v>19.57</v>
      </c>
    </row>
    <row r="5587" spans="1:4" ht="40.5" x14ac:dyDescent="0.25">
      <c r="A5587" s="366">
        <v>5502907</v>
      </c>
      <c r="B5587" s="367" t="s">
        <v>24327</v>
      </c>
      <c r="C5587" s="366" t="s">
        <v>221</v>
      </c>
      <c r="D5587" s="368">
        <v>23.67</v>
      </c>
    </row>
    <row r="5588" spans="1:4" ht="40.5" x14ac:dyDescent="0.25">
      <c r="A5588" s="366">
        <v>5502933</v>
      </c>
      <c r="B5588" s="367" t="s">
        <v>24328</v>
      </c>
      <c r="C5588" s="366" t="s">
        <v>221</v>
      </c>
      <c r="D5588" s="368">
        <v>20.28</v>
      </c>
    </row>
    <row r="5589" spans="1:4" ht="40.5" x14ac:dyDescent="0.25">
      <c r="A5589" s="366">
        <v>5502959</v>
      </c>
      <c r="B5589" s="367" t="s">
        <v>24329</v>
      </c>
      <c r="C5589" s="366" t="s">
        <v>221</v>
      </c>
      <c r="D5589" s="368">
        <v>19.77</v>
      </c>
    </row>
    <row r="5590" spans="1:4" ht="40.5" x14ac:dyDescent="0.25">
      <c r="A5590" s="366">
        <v>5502908</v>
      </c>
      <c r="B5590" s="367" t="s">
        <v>24330</v>
      </c>
      <c r="C5590" s="366" t="s">
        <v>221</v>
      </c>
      <c r="D5590" s="368">
        <v>23.97</v>
      </c>
    </row>
    <row r="5591" spans="1:4" ht="40.5" x14ac:dyDescent="0.25">
      <c r="A5591" s="366">
        <v>5502934</v>
      </c>
      <c r="B5591" s="367" t="s">
        <v>24331</v>
      </c>
      <c r="C5591" s="366" t="s">
        <v>221</v>
      </c>
      <c r="D5591" s="368">
        <v>20.48</v>
      </c>
    </row>
    <row r="5592" spans="1:4" ht="40.5" x14ac:dyDescent="0.25">
      <c r="A5592" s="366">
        <v>5502960</v>
      </c>
      <c r="B5592" s="367" t="s">
        <v>24332</v>
      </c>
      <c r="C5592" s="366" t="s">
        <v>221</v>
      </c>
      <c r="D5592" s="368">
        <v>19.87</v>
      </c>
    </row>
    <row r="5593" spans="1:4" ht="40.5" x14ac:dyDescent="0.25">
      <c r="A5593" s="366">
        <v>5502909</v>
      </c>
      <c r="B5593" s="367" t="s">
        <v>24333</v>
      </c>
      <c r="C5593" s="366" t="s">
        <v>221</v>
      </c>
      <c r="D5593" s="368">
        <v>24.58</v>
      </c>
    </row>
    <row r="5594" spans="1:4" ht="40.5" x14ac:dyDescent="0.25">
      <c r="A5594" s="366">
        <v>5502935</v>
      </c>
      <c r="B5594" s="367" t="s">
        <v>24334</v>
      </c>
      <c r="C5594" s="366" t="s">
        <v>221</v>
      </c>
      <c r="D5594" s="368">
        <v>20.88</v>
      </c>
    </row>
    <row r="5595" spans="1:4" ht="40.5" x14ac:dyDescent="0.25">
      <c r="A5595" s="366">
        <v>5502961</v>
      </c>
      <c r="B5595" s="367" t="s">
        <v>24335</v>
      </c>
      <c r="C5595" s="366" t="s">
        <v>221</v>
      </c>
      <c r="D5595" s="368">
        <v>20.28</v>
      </c>
    </row>
    <row r="5596" spans="1:4" ht="40.5" x14ac:dyDescent="0.25">
      <c r="A5596" s="366">
        <v>5502910</v>
      </c>
      <c r="B5596" s="367" t="s">
        <v>24336</v>
      </c>
      <c r="C5596" s="366" t="s">
        <v>221</v>
      </c>
      <c r="D5596" s="368">
        <v>25.64</v>
      </c>
    </row>
    <row r="5597" spans="1:4" ht="40.5" x14ac:dyDescent="0.25">
      <c r="A5597" s="366">
        <v>5502936</v>
      </c>
      <c r="B5597" s="367" t="s">
        <v>24337</v>
      </c>
      <c r="C5597" s="366" t="s">
        <v>221</v>
      </c>
      <c r="D5597" s="368">
        <v>23.36</v>
      </c>
    </row>
    <row r="5598" spans="1:4" ht="40.5" x14ac:dyDescent="0.25">
      <c r="A5598" s="366">
        <v>5502962</v>
      </c>
      <c r="B5598" s="367" t="s">
        <v>24338</v>
      </c>
      <c r="C5598" s="366" t="s">
        <v>221</v>
      </c>
      <c r="D5598" s="368">
        <v>20.78</v>
      </c>
    </row>
    <row r="5599" spans="1:4" ht="40.5" x14ac:dyDescent="0.25">
      <c r="A5599" s="366">
        <v>5502900</v>
      </c>
      <c r="B5599" s="367" t="s">
        <v>24339</v>
      </c>
      <c r="C5599" s="366" t="s">
        <v>221</v>
      </c>
      <c r="D5599" s="368">
        <v>19.059999999999999</v>
      </c>
    </row>
    <row r="5600" spans="1:4" ht="40.5" x14ac:dyDescent="0.25">
      <c r="A5600" s="366">
        <v>5502926</v>
      </c>
      <c r="B5600" s="367" t="s">
        <v>24340</v>
      </c>
      <c r="C5600" s="366" t="s">
        <v>221</v>
      </c>
      <c r="D5600" s="368">
        <v>18.45</v>
      </c>
    </row>
    <row r="5601" spans="1:4" ht="40.5" x14ac:dyDescent="0.25">
      <c r="A5601" s="366">
        <v>5502952</v>
      </c>
      <c r="B5601" s="367" t="s">
        <v>24341</v>
      </c>
      <c r="C5601" s="366" t="s">
        <v>221</v>
      </c>
      <c r="D5601" s="368">
        <v>18.25</v>
      </c>
    </row>
    <row r="5602" spans="1:4" ht="40.5" x14ac:dyDescent="0.25">
      <c r="A5602" s="366">
        <v>5502901</v>
      </c>
      <c r="B5602" s="367" t="s">
        <v>24342</v>
      </c>
      <c r="C5602" s="366" t="s">
        <v>221</v>
      </c>
      <c r="D5602" s="368">
        <v>19.46</v>
      </c>
    </row>
    <row r="5603" spans="1:4" ht="40.5" x14ac:dyDescent="0.25">
      <c r="A5603" s="366">
        <v>5502927</v>
      </c>
      <c r="B5603" s="367" t="s">
        <v>24343</v>
      </c>
      <c r="C5603" s="366" t="s">
        <v>221</v>
      </c>
      <c r="D5603" s="368">
        <v>18.760000000000002</v>
      </c>
    </row>
    <row r="5604" spans="1:4" ht="40.5" x14ac:dyDescent="0.25">
      <c r="A5604" s="366">
        <v>5502953</v>
      </c>
      <c r="B5604" s="367" t="s">
        <v>24344</v>
      </c>
      <c r="C5604" s="366" t="s">
        <v>221</v>
      </c>
      <c r="D5604" s="368">
        <v>18.55</v>
      </c>
    </row>
    <row r="5605" spans="1:4" ht="40.5" x14ac:dyDescent="0.25">
      <c r="A5605" s="366">
        <v>5502899</v>
      </c>
      <c r="B5605" s="367" t="s">
        <v>24345</v>
      </c>
      <c r="C5605" s="366" t="s">
        <v>221</v>
      </c>
      <c r="D5605" s="368">
        <v>18.45</v>
      </c>
    </row>
    <row r="5606" spans="1:4" ht="40.5" x14ac:dyDescent="0.25">
      <c r="A5606" s="366">
        <v>5502925</v>
      </c>
      <c r="B5606" s="367" t="s">
        <v>24346</v>
      </c>
      <c r="C5606" s="366" t="s">
        <v>221</v>
      </c>
      <c r="D5606" s="368">
        <v>18.149999999999999</v>
      </c>
    </row>
    <row r="5607" spans="1:4" ht="27" x14ac:dyDescent="0.25">
      <c r="A5607" s="366">
        <v>5502951</v>
      </c>
      <c r="B5607" s="367" t="s">
        <v>24347</v>
      </c>
      <c r="C5607" s="366" t="s">
        <v>221</v>
      </c>
      <c r="D5607" s="368">
        <v>17.940000000000001</v>
      </c>
    </row>
    <row r="5608" spans="1:4" ht="40.5" x14ac:dyDescent="0.25">
      <c r="A5608" s="366">
        <v>5502902</v>
      </c>
      <c r="B5608" s="367" t="s">
        <v>24348</v>
      </c>
      <c r="C5608" s="366" t="s">
        <v>221</v>
      </c>
      <c r="D5608" s="368">
        <v>19.97</v>
      </c>
    </row>
    <row r="5609" spans="1:4" ht="40.5" x14ac:dyDescent="0.25">
      <c r="A5609" s="366">
        <v>5502928</v>
      </c>
      <c r="B5609" s="367" t="s">
        <v>24349</v>
      </c>
      <c r="C5609" s="366" t="s">
        <v>221</v>
      </c>
      <c r="D5609" s="368">
        <v>19.059999999999999</v>
      </c>
    </row>
    <row r="5610" spans="1:4" ht="40.5" x14ac:dyDescent="0.25">
      <c r="A5610" s="366">
        <v>5502954</v>
      </c>
      <c r="B5610" s="367" t="s">
        <v>24350</v>
      </c>
      <c r="C5610" s="366" t="s">
        <v>221</v>
      </c>
      <c r="D5610" s="368">
        <v>18.760000000000002</v>
      </c>
    </row>
    <row r="5611" spans="1:4" ht="40.5" x14ac:dyDescent="0.25">
      <c r="A5611" s="366">
        <v>5502903</v>
      </c>
      <c r="B5611" s="367" t="s">
        <v>24351</v>
      </c>
      <c r="C5611" s="366" t="s">
        <v>221</v>
      </c>
      <c r="D5611" s="368">
        <v>20.28</v>
      </c>
    </row>
    <row r="5612" spans="1:4" ht="40.5" x14ac:dyDescent="0.25">
      <c r="A5612" s="366">
        <v>5502929</v>
      </c>
      <c r="B5612" s="367" t="s">
        <v>24352</v>
      </c>
      <c r="C5612" s="366" t="s">
        <v>221</v>
      </c>
      <c r="D5612" s="368">
        <v>19.260000000000002</v>
      </c>
    </row>
    <row r="5613" spans="1:4" ht="40.5" x14ac:dyDescent="0.25">
      <c r="A5613" s="366">
        <v>5502955</v>
      </c>
      <c r="B5613" s="367" t="s">
        <v>24353</v>
      </c>
      <c r="C5613" s="366" t="s">
        <v>221</v>
      </c>
      <c r="D5613" s="368">
        <v>18.96</v>
      </c>
    </row>
    <row r="5614" spans="1:4" ht="40.5" x14ac:dyDescent="0.25">
      <c r="A5614" s="366">
        <v>5502889</v>
      </c>
      <c r="B5614" s="367" t="s">
        <v>24354</v>
      </c>
      <c r="C5614" s="366" t="s">
        <v>221</v>
      </c>
      <c r="D5614" s="368">
        <v>26.1</v>
      </c>
    </row>
    <row r="5615" spans="1:4" ht="40.5" x14ac:dyDescent="0.25">
      <c r="A5615" s="366">
        <v>5502996</v>
      </c>
      <c r="B5615" s="367" t="s">
        <v>24355</v>
      </c>
      <c r="C5615" s="366" t="s">
        <v>221</v>
      </c>
      <c r="D5615" s="368">
        <v>23.67</v>
      </c>
    </row>
    <row r="5616" spans="1:4" ht="40.5" x14ac:dyDescent="0.25">
      <c r="A5616" s="366">
        <v>5502997</v>
      </c>
      <c r="B5616" s="367" t="s">
        <v>24356</v>
      </c>
      <c r="C5616" s="366" t="s">
        <v>221</v>
      </c>
      <c r="D5616" s="368">
        <v>22.9</v>
      </c>
    </row>
    <row r="5617" spans="1:4" ht="27" x14ac:dyDescent="0.25">
      <c r="A5617" s="366">
        <v>5501716</v>
      </c>
      <c r="B5617" s="367" t="s">
        <v>24357</v>
      </c>
      <c r="C5617" s="366" t="s">
        <v>221</v>
      </c>
      <c r="D5617" s="368">
        <v>20.64</v>
      </c>
    </row>
    <row r="5618" spans="1:4" ht="27" x14ac:dyDescent="0.25">
      <c r="A5618" s="366">
        <v>5501717</v>
      </c>
      <c r="B5618" s="367" t="s">
        <v>24358</v>
      </c>
      <c r="C5618" s="366" t="s">
        <v>221</v>
      </c>
      <c r="D5618" s="368">
        <v>23.26</v>
      </c>
    </row>
    <row r="5619" spans="1:4" ht="27" x14ac:dyDescent="0.25">
      <c r="A5619" s="366">
        <v>5501712</v>
      </c>
      <c r="B5619" s="367" t="s">
        <v>24359</v>
      </c>
      <c r="C5619" s="366" t="s">
        <v>221</v>
      </c>
      <c r="D5619" s="368">
        <v>11.97</v>
      </c>
    </row>
    <row r="5620" spans="1:4" ht="27" x14ac:dyDescent="0.25">
      <c r="A5620" s="366">
        <v>5501713</v>
      </c>
      <c r="B5620" s="367" t="s">
        <v>24360</v>
      </c>
      <c r="C5620" s="366" t="s">
        <v>221</v>
      </c>
      <c r="D5620" s="368">
        <v>13.35</v>
      </c>
    </row>
    <row r="5621" spans="1:4" ht="27" x14ac:dyDescent="0.25">
      <c r="A5621" s="366">
        <v>5501711</v>
      </c>
      <c r="B5621" s="367" t="s">
        <v>24361</v>
      </c>
      <c r="C5621" s="366" t="s">
        <v>221</v>
      </c>
      <c r="D5621" s="368">
        <v>9.61</v>
      </c>
    </row>
    <row r="5622" spans="1:4" ht="27" x14ac:dyDescent="0.25">
      <c r="A5622" s="366">
        <v>5501710</v>
      </c>
      <c r="B5622" s="367" t="s">
        <v>24362</v>
      </c>
      <c r="C5622" s="366" t="s">
        <v>221</v>
      </c>
      <c r="D5622" s="368">
        <v>2.94</v>
      </c>
    </row>
    <row r="5623" spans="1:4" ht="27" x14ac:dyDescent="0.25">
      <c r="A5623" s="366">
        <v>5501714</v>
      </c>
      <c r="B5623" s="367" t="s">
        <v>24363</v>
      </c>
      <c r="C5623" s="366" t="s">
        <v>221</v>
      </c>
      <c r="D5623" s="368">
        <v>15.67</v>
      </c>
    </row>
    <row r="5624" spans="1:4" ht="27" x14ac:dyDescent="0.25">
      <c r="A5624" s="366">
        <v>5501715</v>
      </c>
      <c r="B5624" s="367" t="s">
        <v>24364</v>
      </c>
      <c r="C5624" s="366" t="s">
        <v>221</v>
      </c>
      <c r="D5624" s="368">
        <v>18.03</v>
      </c>
    </row>
    <row r="5625" spans="1:4" x14ac:dyDescent="0.25">
      <c r="A5625" s="366">
        <v>5502986</v>
      </c>
      <c r="B5625" s="367" t="s">
        <v>24365</v>
      </c>
      <c r="C5625" s="366" t="s">
        <v>221</v>
      </c>
      <c r="D5625" s="368">
        <v>2.6</v>
      </c>
    </row>
    <row r="5626" spans="1:4" ht="27" x14ac:dyDescent="0.25">
      <c r="A5626" s="366">
        <v>5502977</v>
      </c>
      <c r="B5626" s="367" t="s">
        <v>24366</v>
      </c>
      <c r="C5626" s="366" t="s">
        <v>221</v>
      </c>
      <c r="D5626" s="368">
        <v>8.02</v>
      </c>
    </row>
    <row r="5627" spans="1:4" x14ac:dyDescent="0.25">
      <c r="A5627" s="366">
        <v>5502985</v>
      </c>
      <c r="B5627" s="367" t="s">
        <v>24367</v>
      </c>
      <c r="C5627" s="366" t="s">
        <v>182</v>
      </c>
      <c r="D5627" s="368">
        <v>0.46</v>
      </c>
    </row>
    <row r="5628" spans="1:4" x14ac:dyDescent="0.25">
      <c r="A5628" s="366">
        <v>5503018</v>
      </c>
      <c r="B5628" s="367" t="s">
        <v>24368</v>
      </c>
      <c r="C5628" s="366" t="s">
        <v>20552</v>
      </c>
      <c r="D5628" s="368">
        <v>56.76</v>
      </c>
    </row>
    <row r="5629" spans="1:4" x14ac:dyDescent="0.25">
      <c r="A5629" s="366">
        <v>5519542</v>
      </c>
      <c r="B5629" s="367" t="s">
        <v>24369</v>
      </c>
      <c r="C5629" s="366" t="s">
        <v>221</v>
      </c>
      <c r="D5629" s="368">
        <v>0</v>
      </c>
    </row>
    <row r="5630" spans="1:4" x14ac:dyDescent="0.25">
      <c r="A5630" s="366">
        <v>5505768</v>
      </c>
      <c r="B5630" s="367" t="s">
        <v>24370</v>
      </c>
      <c r="C5630" s="366" t="s">
        <v>182</v>
      </c>
      <c r="D5630" s="368">
        <v>90.04</v>
      </c>
    </row>
    <row r="5631" spans="1:4" x14ac:dyDescent="0.25">
      <c r="A5631" s="366">
        <v>5503020</v>
      </c>
      <c r="B5631" s="367" t="s">
        <v>24371</v>
      </c>
      <c r="C5631" s="366" t="s">
        <v>20552</v>
      </c>
      <c r="D5631" s="368">
        <v>323.74</v>
      </c>
    </row>
    <row r="5632" spans="1:4" ht="27" x14ac:dyDescent="0.25">
      <c r="A5632" s="366">
        <v>5605798</v>
      </c>
      <c r="B5632" s="367" t="s">
        <v>24372</v>
      </c>
      <c r="C5632" s="366" t="s">
        <v>199</v>
      </c>
      <c r="D5632" s="368">
        <v>94.45</v>
      </c>
    </row>
    <row r="5633" spans="1:4" ht="40.5" x14ac:dyDescent="0.25">
      <c r="A5633" s="366">
        <v>5605925</v>
      </c>
      <c r="B5633" s="367" t="s">
        <v>24373</v>
      </c>
      <c r="C5633" s="366" t="s">
        <v>199</v>
      </c>
      <c r="D5633" s="368">
        <v>90.44</v>
      </c>
    </row>
    <row r="5634" spans="1:4" ht="27" x14ac:dyDescent="0.25">
      <c r="A5634" s="366">
        <v>5605799</v>
      </c>
      <c r="B5634" s="367" t="s">
        <v>24374</v>
      </c>
      <c r="C5634" s="366" t="s">
        <v>199</v>
      </c>
      <c r="D5634" s="368">
        <v>102.09</v>
      </c>
    </row>
    <row r="5635" spans="1:4" ht="27" x14ac:dyDescent="0.25">
      <c r="A5635" s="366">
        <v>5605800</v>
      </c>
      <c r="B5635" s="367" t="s">
        <v>24375</v>
      </c>
      <c r="C5635" s="366" t="s">
        <v>199</v>
      </c>
      <c r="D5635" s="368">
        <v>112.83</v>
      </c>
    </row>
    <row r="5636" spans="1:4" ht="27" x14ac:dyDescent="0.25">
      <c r="A5636" s="366">
        <v>5605894</v>
      </c>
      <c r="B5636" s="367" t="s">
        <v>24376</v>
      </c>
      <c r="C5636" s="366" t="s">
        <v>199</v>
      </c>
      <c r="D5636" s="368">
        <v>48.56</v>
      </c>
    </row>
    <row r="5637" spans="1:4" ht="27" x14ac:dyDescent="0.25">
      <c r="A5637" s="366">
        <v>5605895</v>
      </c>
      <c r="B5637" s="367" t="s">
        <v>24377</v>
      </c>
      <c r="C5637" s="366" t="s">
        <v>199</v>
      </c>
      <c r="D5637" s="368">
        <v>54.02</v>
      </c>
    </row>
    <row r="5638" spans="1:4" ht="27" x14ac:dyDescent="0.25">
      <c r="A5638" s="366">
        <v>5605896</v>
      </c>
      <c r="B5638" s="367" t="s">
        <v>24378</v>
      </c>
      <c r="C5638" s="366" t="s">
        <v>199</v>
      </c>
      <c r="D5638" s="368">
        <v>62.25</v>
      </c>
    </row>
    <row r="5639" spans="1:4" ht="27" x14ac:dyDescent="0.25">
      <c r="A5639" s="366">
        <v>5605911</v>
      </c>
      <c r="B5639" s="367" t="s">
        <v>24379</v>
      </c>
      <c r="C5639" s="366" t="s">
        <v>199</v>
      </c>
      <c r="D5639" s="368">
        <v>30.08</v>
      </c>
    </row>
    <row r="5640" spans="1:4" ht="27" x14ac:dyDescent="0.25">
      <c r="A5640" s="366">
        <v>5605912</v>
      </c>
      <c r="B5640" s="367" t="s">
        <v>24380</v>
      </c>
      <c r="C5640" s="366" t="s">
        <v>199</v>
      </c>
      <c r="D5640" s="368">
        <v>51.8</v>
      </c>
    </row>
    <row r="5641" spans="1:4" ht="27" x14ac:dyDescent="0.25">
      <c r="A5641" s="366">
        <v>5605938</v>
      </c>
      <c r="B5641" s="367" t="s">
        <v>24381</v>
      </c>
      <c r="C5641" s="366" t="s">
        <v>199</v>
      </c>
      <c r="D5641" s="368">
        <v>20.350000000000001</v>
      </c>
    </row>
    <row r="5642" spans="1:4" ht="27" x14ac:dyDescent="0.25">
      <c r="A5642" s="366">
        <v>5605939</v>
      </c>
      <c r="B5642" s="367" t="s">
        <v>24382</v>
      </c>
      <c r="C5642" s="366" t="s">
        <v>199</v>
      </c>
      <c r="D5642" s="368">
        <v>24.47</v>
      </c>
    </row>
    <row r="5643" spans="1:4" ht="27" x14ac:dyDescent="0.25">
      <c r="A5643" s="366">
        <v>5605940</v>
      </c>
      <c r="B5643" s="367" t="s">
        <v>24383</v>
      </c>
      <c r="C5643" s="366" t="s">
        <v>199</v>
      </c>
      <c r="D5643" s="368">
        <v>55.6</v>
      </c>
    </row>
    <row r="5644" spans="1:4" ht="27" x14ac:dyDescent="0.25">
      <c r="A5644" s="366">
        <v>5605942</v>
      </c>
      <c r="B5644" s="367" t="s">
        <v>24384</v>
      </c>
      <c r="C5644" s="366" t="s">
        <v>182</v>
      </c>
      <c r="D5644" s="368">
        <v>44.8</v>
      </c>
    </row>
    <row r="5645" spans="1:4" ht="40.5" x14ac:dyDescent="0.25">
      <c r="A5645" s="366">
        <v>5605955</v>
      </c>
      <c r="B5645" s="367" t="s">
        <v>24385</v>
      </c>
      <c r="C5645" s="366" t="s">
        <v>245</v>
      </c>
      <c r="D5645" s="368">
        <v>527.25</v>
      </c>
    </row>
    <row r="5646" spans="1:4" ht="40.5" x14ac:dyDescent="0.25">
      <c r="A5646" s="366">
        <v>5605956</v>
      </c>
      <c r="B5646" s="367" t="s">
        <v>24386</v>
      </c>
      <c r="C5646" s="366" t="s">
        <v>245</v>
      </c>
      <c r="D5646" s="368">
        <v>625.32000000000005</v>
      </c>
    </row>
    <row r="5647" spans="1:4" ht="40.5" x14ac:dyDescent="0.25">
      <c r="A5647" s="366">
        <v>5605953</v>
      </c>
      <c r="B5647" s="367" t="s">
        <v>24387</v>
      </c>
      <c r="C5647" s="366" t="s">
        <v>245</v>
      </c>
      <c r="D5647" s="368">
        <v>376.71</v>
      </c>
    </row>
    <row r="5648" spans="1:4" ht="40.5" x14ac:dyDescent="0.25">
      <c r="A5648" s="366">
        <v>5605954</v>
      </c>
      <c r="B5648" s="367" t="s">
        <v>24388</v>
      </c>
      <c r="C5648" s="366" t="s">
        <v>245</v>
      </c>
      <c r="D5648" s="368">
        <v>455.01</v>
      </c>
    </row>
    <row r="5649" spans="1:4" ht="40.5" x14ac:dyDescent="0.25">
      <c r="A5649" s="366">
        <v>5605909</v>
      </c>
      <c r="B5649" s="367" t="s">
        <v>24389</v>
      </c>
      <c r="C5649" s="366" t="s">
        <v>245</v>
      </c>
      <c r="D5649" s="368">
        <v>432.03</v>
      </c>
    </row>
    <row r="5650" spans="1:4" ht="40.5" x14ac:dyDescent="0.25">
      <c r="A5650" s="366">
        <v>5605908</v>
      </c>
      <c r="B5650" s="367" t="s">
        <v>24390</v>
      </c>
      <c r="C5650" s="366" t="s">
        <v>245</v>
      </c>
      <c r="D5650" s="368">
        <v>432.03</v>
      </c>
    </row>
    <row r="5651" spans="1:4" ht="40.5" x14ac:dyDescent="0.25">
      <c r="A5651" s="366">
        <v>5605907</v>
      </c>
      <c r="B5651" s="367" t="s">
        <v>24391</v>
      </c>
      <c r="C5651" s="366" t="s">
        <v>245</v>
      </c>
      <c r="D5651" s="368">
        <v>416.24</v>
      </c>
    </row>
    <row r="5652" spans="1:4" ht="40.5" x14ac:dyDescent="0.25">
      <c r="A5652" s="366">
        <v>5605906</v>
      </c>
      <c r="B5652" s="367" t="s">
        <v>24392</v>
      </c>
      <c r="C5652" s="366" t="s">
        <v>245</v>
      </c>
      <c r="D5652" s="368">
        <v>553.79999999999995</v>
      </c>
    </row>
    <row r="5653" spans="1:4" ht="40.5" x14ac:dyDescent="0.25">
      <c r="A5653" s="366">
        <v>5605905</v>
      </c>
      <c r="B5653" s="367" t="s">
        <v>24393</v>
      </c>
      <c r="C5653" s="366" t="s">
        <v>245</v>
      </c>
      <c r="D5653" s="368">
        <v>556.42999999999995</v>
      </c>
    </row>
    <row r="5654" spans="1:4" ht="40.5" x14ac:dyDescent="0.25">
      <c r="A5654" s="366">
        <v>5605944</v>
      </c>
      <c r="B5654" s="367" t="s">
        <v>24394</v>
      </c>
      <c r="C5654" s="366" t="s">
        <v>245</v>
      </c>
      <c r="D5654" s="368">
        <v>391.68</v>
      </c>
    </row>
    <row r="5655" spans="1:4" ht="40.5" x14ac:dyDescent="0.25">
      <c r="A5655" s="366">
        <v>5605910</v>
      </c>
      <c r="B5655" s="367" t="s">
        <v>24395</v>
      </c>
      <c r="C5655" s="366" t="s">
        <v>245</v>
      </c>
      <c r="D5655" s="368">
        <v>387.43</v>
      </c>
    </row>
    <row r="5656" spans="1:4" ht="40.5" x14ac:dyDescent="0.25">
      <c r="A5656" s="366">
        <v>5605946</v>
      </c>
      <c r="B5656" s="367" t="s">
        <v>24396</v>
      </c>
      <c r="C5656" s="366" t="s">
        <v>245</v>
      </c>
      <c r="D5656" s="368">
        <v>416.24</v>
      </c>
    </row>
    <row r="5657" spans="1:4" ht="40.5" x14ac:dyDescent="0.25">
      <c r="A5657" s="366">
        <v>5605947</v>
      </c>
      <c r="B5657" s="367" t="s">
        <v>24397</v>
      </c>
      <c r="C5657" s="366" t="s">
        <v>245</v>
      </c>
      <c r="D5657" s="368">
        <v>497.89</v>
      </c>
    </row>
    <row r="5658" spans="1:4" ht="40.5" x14ac:dyDescent="0.25">
      <c r="A5658" s="366">
        <v>5605948</v>
      </c>
      <c r="B5658" s="367" t="s">
        <v>24398</v>
      </c>
      <c r="C5658" s="366" t="s">
        <v>245</v>
      </c>
      <c r="D5658" s="368">
        <v>556.42999999999995</v>
      </c>
    </row>
    <row r="5659" spans="1:4" ht="40.5" x14ac:dyDescent="0.25">
      <c r="A5659" s="366">
        <v>5605949</v>
      </c>
      <c r="B5659" s="367" t="s">
        <v>24399</v>
      </c>
      <c r="C5659" s="366" t="s">
        <v>245</v>
      </c>
      <c r="D5659" s="368">
        <v>849.44</v>
      </c>
    </row>
    <row r="5660" spans="1:4" ht="40.5" x14ac:dyDescent="0.25">
      <c r="A5660" s="366">
        <v>5605950</v>
      </c>
      <c r="B5660" s="367" t="s">
        <v>24400</v>
      </c>
      <c r="C5660" s="366" t="s">
        <v>245</v>
      </c>
      <c r="D5660" s="368">
        <v>1027.82</v>
      </c>
    </row>
    <row r="5661" spans="1:4" ht="40.5" x14ac:dyDescent="0.25">
      <c r="A5661" s="366">
        <v>5605951</v>
      </c>
      <c r="B5661" s="367" t="s">
        <v>24401</v>
      </c>
      <c r="C5661" s="366" t="s">
        <v>245</v>
      </c>
      <c r="D5661" s="368">
        <v>1637.81</v>
      </c>
    </row>
    <row r="5662" spans="1:4" ht="40.5" x14ac:dyDescent="0.25">
      <c r="A5662" s="366">
        <v>5605952</v>
      </c>
      <c r="B5662" s="367" t="s">
        <v>24402</v>
      </c>
      <c r="C5662" s="366" t="s">
        <v>245</v>
      </c>
      <c r="D5662" s="368">
        <v>2588.52</v>
      </c>
    </row>
    <row r="5663" spans="1:4" ht="40.5" x14ac:dyDescent="0.25">
      <c r="A5663" s="366">
        <v>5605945</v>
      </c>
      <c r="B5663" s="367" t="s">
        <v>24403</v>
      </c>
      <c r="C5663" s="366" t="s">
        <v>245</v>
      </c>
      <c r="D5663" s="368">
        <v>409.85</v>
      </c>
    </row>
    <row r="5664" spans="1:4" ht="40.5" x14ac:dyDescent="0.25">
      <c r="A5664" s="366">
        <v>5605932</v>
      </c>
      <c r="B5664" s="367" t="s">
        <v>24404</v>
      </c>
      <c r="C5664" s="366" t="s">
        <v>199</v>
      </c>
      <c r="D5664" s="368">
        <v>113.53</v>
      </c>
    </row>
    <row r="5665" spans="1:4" ht="40.5" x14ac:dyDescent="0.25">
      <c r="A5665" s="366">
        <v>5605934</v>
      </c>
      <c r="B5665" s="367" t="s">
        <v>24405</v>
      </c>
      <c r="C5665" s="366" t="s">
        <v>199</v>
      </c>
      <c r="D5665" s="368">
        <v>128.63</v>
      </c>
    </row>
    <row r="5666" spans="1:4" ht="40.5" x14ac:dyDescent="0.25">
      <c r="A5666" s="366">
        <v>5605928</v>
      </c>
      <c r="B5666" s="367" t="s">
        <v>24406</v>
      </c>
      <c r="C5666" s="366" t="s">
        <v>199</v>
      </c>
      <c r="D5666" s="368">
        <v>148.65</v>
      </c>
    </row>
    <row r="5667" spans="1:4" ht="40.5" x14ac:dyDescent="0.25">
      <c r="A5667" s="366">
        <v>5605935</v>
      </c>
      <c r="B5667" s="367" t="s">
        <v>24407</v>
      </c>
      <c r="C5667" s="366" t="s">
        <v>199</v>
      </c>
      <c r="D5667" s="368">
        <v>139.41999999999999</v>
      </c>
    </row>
    <row r="5668" spans="1:4" ht="40.5" x14ac:dyDescent="0.25">
      <c r="A5668" s="366">
        <v>5605936</v>
      </c>
      <c r="B5668" s="367" t="s">
        <v>24408</v>
      </c>
      <c r="C5668" s="366" t="s">
        <v>199</v>
      </c>
      <c r="D5668" s="368">
        <v>202.98</v>
      </c>
    </row>
    <row r="5669" spans="1:4" ht="40.5" x14ac:dyDescent="0.25">
      <c r="A5669" s="366">
        <v>5605937</v>
      </c>
      <c r="B5669" s="367" t="s">
        <v>24409</v>
      </c>
      <c r="C5669" s="366" t="s">
        <v>199</v>
      </c>
      <c r="D5669" s="368">
        <v>249.32</v>
      </c>
    </row>
    <row r="5670" spans="1:4" ht="40.5" x14ac:dyDescent="0.25">
      <c r="A5670" s="366">
        <v>5605957</v>
      </c>
      <c r="B5670" s="367" t="s">
        <v>24410</v>
      </c>
      <c r="C5670" s="366" t="s">
        <v>199</v>
      </c>
      <c r="D5670" s="368">
        <v>185.43</v>
      </c>
    </row>
    <row r="5671" spans="1:4" ht="40.5" x14ac:dyDescent="0.25">
      <c r="A5671" s="366">
        <v>5605958</v>
      </c>
      <c r="B5671" s="367" t="s">
        <v>24411</v>
      </c>
      <c r="C5671" s="366" t="s">
        <v>199</v>
      </c>
      <c r="D5671" s="368">
        <v>210.8</v>
      </c>
    </row>
    <row r="5672" spans="1:4" ht="40.5" x14ac:dyDescent="0.25">
      <c r="A5672" s="366">
        <v>5605959</v>
      </c>
      <c r="B5672" s="367" t="s">
        <v>24412</v>
      </c>
      <c r="C5672" s="366" t="s">
        <v>199</v>
      </c>
      <c r="D5672" s="368">
        <v>248.1</v>
      </c>
    </row>
    <row r="5673" spans="1:4" ht="40.5" x14ac:dyDescent="0.25">
      <c r="A5673" s="366">
        <v>5605960</v>
      </c>
      <c r="B5673" s="367" t="s">
        <v>24413</v>
      </c>
      <c r="C5673" s="366" t="s">
        <v>199</v>
      </c>
      <c r="D5673" s="368">
        <v>285.35000000000002</v>
      </c>
    </row>
    <row r="5674" spans="1:4" ht="40.5" x14ac:dyDescent="0.25">
      <c r="A5674" s="366">
        <v>5605961</v>
      </c>
      <c r="B5674" s="367" t="s">
        <v>24414</v>
      </c>
      <c r="C5674" s="366" t="s">
        <v>199</v>
      </c>
      <c r="D5674" s="368">
        <v>403.91</v>
      </c>
    </row>
    <row r="5675" spans="1:4" ht="27" x14ac:dyDescent="0.25">
      <c r="A5675" s="366">
        <v>5605885</v>
      </c>
      <c r="B5675" s="367" t="s">
        <v>24415</v>
      </c>
      <c r="C5675" s="366" t="s">
        <v>199</v>
      </c>
      <c r="D5675" s="368">
        <v>231.75</v>
      </c>
    </row>
    <row r="5676" spans="1:4" ht="27" x14ac:dyDescent="0.25">
      <c r="A5676" s="366">
        <v>5605886</v>
      </c>
      <c r="B5676" s="367" t="s">
        <v>24416</v>
      </c>
      <c r="C5676" s="366" t="s">
        <v>199</v>
      </c>
      <c r="D5676" s="368">
        <v>254.55</v>
      </c>
    </row>
    <row r="5677" spans="1:4" ht="27" x14ac:dyDescent="0.25">
      <c r="A5677" s="366">
        <v>5605883</v>
      </c>
      <c r="B5677" s="367" t="s">
        <v>24417</v>
      </c>
      <c r="C5677" s="366" t="s">
        <v>199</v>
      </c>
      <c r="D5677" s="368">
        <v>180.87</v>
      </c>
    </row>
    <row r="5678" spans="1:4" ht="27" x14ac:dyDescent="0.25">
      <c r="A5678" s="366">
        <v>5605884</v>
      </c>
      <c r="B5678" s="367" t="s">
        <v>24418</v>
      </c>
      <c r="C5678" s="366" t="s">
        <v>199</v>
      </c>
      <c r="D5678" s="368">
        <v>203.67</v>
      </c>
    </row>
    <row r="5679" spans="1:4" ht="40.5" x14ac:dyDescent="0.25">
      <c r="A5679" s="366">
        <v>5605962</v>
      </c>
      <c r="B5679" s="367" t="s">
        <v>24419</v>
      </c>
      <c r="C5679" s="366" t="s">
        <v>199</v>
      </c>
      <c r="D5679" s="368">
        <v>160.27000000000001</v>
      </c>
    </row>
    <row r="5680" spans="1:4" ht="40.5" x14ac:dyDescent="0.25">
      <c r="A5680" s="366">
        <v>5605881</v>
      </c>
      <c r="B5680" s="367" t="s">
        <v>24420</v>
      </c>
      <c r="C5680" s="366" t="s">
        <v>199</v>
      </c>
      <c r="D5680" s="368">
        <v>203.56</v>
      </c>
    </row>
    <row r="5681" spans="1:4" ht="40.5" x14ac:dyDescent="0.25">
      <c r="A5681" s="366">
        <v>5605882</v>
      </c>
      <c r="B5681" s="367" t="s">
        <v>24421</v>
      </c>
      <c r="C5681" s="366" t="s">
        <v>199</v>
      </c>
      <c r="D5681" s="368">
        <v>334.76</v>
      </c>
    </row>
    <row r="5682" spans="1:4" ht="40.5" x14ac:dyDescent="0.25">
      <c r="A5682" s="366">
        <v>5605963</v>
      </c>
      <c r="B5682" s="367" t="s">
        <v>24422</v>
      </c>
      <c r="C5682" s="366" t="s">
        <v>199</v>
      </c>
      <c r="D5682" s="368">
        <v>249.19</v>
      </c>
    </row>
    <row r="5683" spans="1:4" ht="40.5" x14ac:dyDescent="0.25">
      <c r="A5683" s="366">
        <v>5605964</v>
      </c>
      <c r="B5683" s="367" t="s">
        <v>24423</v>
      </c>
      <c r="C5683" s="366" t="s">
        <v>199</v>
      </c>
      <c r="D5683" s="368">
        <v>282.47000000000003</v>
      </c>
    </row>
    <row r="5684" spans="1:4" ht="40.5" x14ac:dyDescent="0.25">
      <c r="A5684" s="366">
        <v>5605965</v>
      </c>
      <c r="B5684" s="367" t="s">
        <v>24424</v>
      </c>
      <c r="C5684" s="366" t="s">
        <v>199</v>
      </c>
      <c r="D5684" s="368">
        <v>316.05</v>
      </c>
    </row>
    <row r="5685" spans="1:4" ht="40.5" x14ac:dyDescent="0.25">
      <c r="A5685" s="366">
        <v>5605966</v>
      </c>
      <c r="B5685" s="367" t="s">
        <v>24425</v>
      </c>
      <c r="C5685" s="366" t="s">
        <v>199</v>
      </c>
      <c r="D5685" s="368">
        <v>419.71</v>
      </c>
    </row>
    <row r="5686" spans="1:4" ht="40.5" x14ac:dyDescent="0.25">
      <c r="A5686" s="366">
        <v>5605967</v>
      </c>
      <c r="B5686" s="367" t="s">
        <v>24426</v>
      </c>
      <c r="C5686" s="366" t="s">
        <v>199</v>
      </c>
      <c r="D5686" s="368">
        <v>476.29</v>
      </c>
    </row>
    <row r="5687" spans="1:4" ht="40.5" x14ac:dyDescent="0.25">
      <c r="A5687" s="366">
        <v>5605968</v>
      </c>
      <c r="B5687" s="367" t="s">
        <v>24427</v>
      </c>
      <c r="C5687" s="366" t="s">
        <v>199</v>
      </c>
      <c r="D5687" s="368">
        <v>581.35</v>
      </c>
    </row>
    <row r="5688" spans="1:4" ht="40.5" x14ac:dyDescent="0.25">
      <c r="A5688" s="366">
        <v>5605969</v>
      </c>
      <c r="B5688" s="367" t="s">
        <v>24428</v>
      </c>
      <c r="C5688" s="366" t="s">
        <v>199</v>
      </c>
      <c r="D5688" s="368">
        <v>634.14</v>
      </c>
    </row>
    <row r="5689" spans="1:4" ht="40.5" x14ac:dyDescent="0.25">
      <c r="A5689" s="366">
        <v>5909130</v>
      </c>
      <c r="B5689" s="367" t="s">
        <v>24429</v>
      </c>
      <c r="C5689" s="366" t="s">
        <v>227</v>
      </c>
      <c r="D5689" s="368">
        <v>26.95</v>
      </c>
    </row>
    <row r="5690" spans="1:4" ht="40.5" x14ac:dyDescent="0.25">
      <c r="A5690" s="366">
        <v>5914703</v>
      </c>
      <c r="B5690" s="367" t="s">
        <v>24430</v>
      </c>
      <c r="C5690" s="366" t="s">
        <v>227</v>
      </c>
      <c r="D5690" s="368">
        <v>6.1</v>
      </c>
    </row>
    <row r="5691" spans="1:4" ht="40.5" x14ac:dyDescent="0.25">
      <c r="A5691" s="366">
        <v>5914704</v>
      </c>
      <c r="B5691" s="367" t="s">
        <v>24431</v>
      </c>
      <c r="C5691" s="366" t="s">
        <v>227</v>
      </c>
      <c r="D5691" s="368">
        <v>6.08</v>
      </c>
    </row>
    <row r="5692" spans="1:4" ht="40.5" x14ac:dyDescent="0.25">
      <c r="A5692" s="366">
        <v>5914710</v>
      </c>
      <c r="B5692" s="367" t="s">
        <v>24432</v>
      </c>
      <c r="C5692" s="366" t="s">
        <v>227</v>
      </c>
      <c r="D5692" s="368">
        <v>11.6</v>
      </c>
    </row>
    <row r="5693" spans="1:4" ht="40.5" x14ac:dyDescent="0.25">
      <c r="A5693" s="366">
        <v>5914711</v>
      </c>
      <c r="B5693" s="367" t="s">
        <v>24433</v>
      </c>
      <c r="C5693" s="366" t="s">
        <v>227</v>
      </c>
      <c r="D5693" s="368">
        <v>10.71</v>
      </c>
    </row>
    <row r="5694" spans="1:4" ht="40.5" x14ac:dyDescent="0.25">
      <c r="A5694" s="366">
        <v>5914712</v>
      </c>
      <c r="B5694" s="367" t="s">
        <v>24434</v>
      </c>
      <c r="C5694" s="366" t="s">
        <v>227</v>
      </c>
      <c r="D5694" s="368">
        <v>10.52</v>
      </c>
    </row>
    <row r="5695" spans="1:4" ht="40.5" x14ac:dyDescent="0.25">
      <c r="A5695" s="366">
        <v>5915369</v>
      </c>
      <c r="B5695" s="367" t="s">
        <v>24435</v>
      </c>
      <c r="C5695" s="366" t="s">
        <v>245</v>
      </c>
      <c r="D5695" s="368">
        <v>6661.85</v>
      </c>
    </row>
    <row r="5696" spans="1:4" ht="40.5" x14ac:dyDescent="0.25">
      <c r="A5696" s="366">
        <v>5915401</v>
      </c>
      <c r="B5696" s="367" t="s">
        <v>24436</v>
      </c>
      <c r="C5696" s="366" t="s">
        <v>245</v>
      </c>
      <c r="D5696" s="368">
        <v>6096.4</v>
      </c>
    </row>
    <row r="5697" spans="1:4" ht="40.5" x14ac:dyDescent="0.25">
      <c r="A5697" s="366">
        <v>5915402</v>
      </c>
      <c r="B5697" s="367" t="s">
        <v>24437</v>
      </c>
      <c r="C5697" s="366" t="s">
        <v>245</v>
      </c>
      <c r="D5697" s="368">
        <v>3650.18</v>
      </c>
    </row>
    <row r="5698" spans="1:4" ht="27" x14ac:dyDescent="0.25">
      <c r="A5698" s="366">
        <v>5915400</v>
      </c>
      <c r="B5698" s="367" t="s">
        <v>24438</v>
      </c>
      <c r="C5698" s="366" t="s">
        <v>245</v>
      </c>
      <c r="D5698" s="368">
        <v>3218.41</v>
      </c>
    </row>
    <row r="5699" spans="1:4" ht="40.5" x14ac:dyDescent="0.25">
      <c r="A5699" s="366">
        <v>5914651</v>
      </c>
      <c r="B5699" s="367" t="s">
        <v>24439</v>
      </c>
      <c r="C5699" s="366" t="s">
        <v>227</v>
      </c>
      <c r="D5699" s="368">
        <v>2.57</v>
      </c>
    </row>
    <row r="5700" spans="1:4" ht="40.5" x14ac:dyDescent="0.25">
      <c r="A5700" s="366">
        <v>5914648</v>
      </c>
      <c r="B5700" s="367" t="s">
        <v>24440</v>
      </c>
      <c r="C5700" s="366" t="s">
        <v>227</v>
      </c>
      <c r="D5700" s="368">
        <v>7.78</v>
      </c>
    </row>
    <row r="5701" spans="1:4" ht="40.5" x14ac:dyDescent="0.25">
      <c r="A5701" s="366">
        <v>5914647</v>
      </c>
      <c r="B5701" s="367" t="s">
        <v>24441</v>
      </c>
      <c r="C5701" s="366" t="s">
        <v>227</v>
      </c>
      <c r="D5701" s="368">
        <v>1.78</v>
      </c>
    </row>
    <row r="5702" spans="1:4" ht="40.5" x14ac:dyDescent="0.25">
      <c r="A5702" s="366">
        <v>5915411</v>
      </c>
      <c r="B5702" s="367" t="s">
        <v>24442</v>
      </c>
      <c r="C5702" s="366" t="s">
        <v>227</v>
      </c>
      <c r="D5702" s="368">
        <v>3.44</v>
      </c>
    </row>
    <row r="5703" spans="1:4" ht="40.5" x14ac:dyDescent="0.25">
      <c r="A5703" s="366">
        <v>5915409</v>
      </c>
      <c r="B5703" s="367" t="s">
        <v>24443</v>
      </c>
      <c r="C5703" s="366" t="s">
        <v>227</v>
      </c>
      <c r="D5703" s="368">
        <v>8.64</v>
      </c>
    </row>
    <row r="5704" spans="1:4" ht="40.5" x14ac:dyDescent="0.25">
      <c r="A5704" s="366">
        <v>5915407</v>
      </c>
      <c r="B5704" s="367" t="s">
        <v>24444</v>
      </c>
      <c r="C5704" s="366" t="s">
        <v>227</v>
      </c>
      <c r="D5704" s="368">
        <v>2.65</v>
      </c>
    </row>
    <row r="5705" spans="1:4" ht="40.5" x14ac:dyDescent="0.25">
      <c r="A5705" s="366">
        <v>5914354</v>
      </c>
      <c r="B5705" s="367" t="s">
        <v>24445</v>
      </c>
      <c r="C5705" s="366" t="s">
        <v>227</v>
      </c>
      <c r="D5705" s="368">
        <v>1.86</v>
      </c>
    </row>
    <row r="5706" spans="1:4" ht="40.5" x14ac:dyDescent="0.25">
      <c r="A5706" s="366">
        <v>5915406</v>
      </c>
      <c r="B5706" s="367" t="s">
        <v>24446</v>
      </c>
      <c r="C5706" s="366" t="s">
        <v>227</v>
      </c>
      <c r="D5706" s="368">
        <v>9.3800000000000008</v>
      </c>
    </row>
    <row r="5707" spans="1:4" ht="40.5" x14ac:dyDescent="0.25">
      <c r="A5707" s="366">
        <v>5914652</v>
      </c>
      <c r="B5707" s="367" t="s">
        <v>24447</v>
      </c>
      <c r="C5707" s="366" t="s">
        <v>227</v>
      </c>
      <c r="D5707" s="368">
        <v>3.44</v>
      </c>
    </row>
    <row r="5708" spans="1:4" ht="40.5" x14ac:dyDescent="0.25">
      <c r="A5708" s="366">
        <v>5915417</v>
      </c>
      <c r="B5708" s="367" t="s">
        <v>24448</v>
      </c>
      <c r="C5708" s="366" t="s">
        <v>227</v>
      </c>
      <c r="D5708" s="368">
        <v>5.41</v>
      </c>
    </row>
    <row r="5709" spans="1:4" ht="40.5" x14ac:dyDescent="0.25">
      <c r="A5709" s="366">
        <v>5915414</v>
      </c>
      <c r="B5709" s="367" t="s">
        <v>24449</v>
      </c>
      <c r="C5709" s="366" t="s">
        <v>227</v>
      </c>
      <c r="D5709" s="368">
        <v>2.81</v>
      </c>
    </row>
    <row r="5710" spans="1:4" ht="40.5" x14ac:dyDescent="0.25">
      <c r="A5710" s="366">
        <v>5914351</v>
      </c>
      <c r="B5710" s="367" t="s">
        <v>24450</v>
      </c>
      <c r="C5710" s="366" t="s">
        <v>227</v>
      </c>
      <c r="D5710" s="368">
        <v>2.54</v>
      </c>
    </row>
    <row r="5711" spans="1:4" ht="40.5" x14ac:dyDescent="0.25">
      <c r="A5711" s="366">
        <v>5914645</v>
      </c>
      <c r="B5711" s="367" t="s">
        <v>24451</v>
      </c>
      <c r="C5711" s="366" t="s">
        <v>227</v>
      </c>
      <c r="D5711" s="368">
        <v>2.97</v>
      </c>
    </row>
    <row r="5712" spans="1:4" ht="40.5" x14ac:dyDescent="0.25">
      <c r="A5712" s="366">
        <v>5914642</v>
      </c>
      <c r="B5712" s="367" t="s">
        <v>24452</v>
      </c>
      <c r="C5712" s="366" t="s">
        <v>227</v>
      </c>
      <c r="D5712" s="368">
        <v>5.81</v>
      </c>
    </row>
    <row r="5713" spans="1:4" ht="40.5" x14ac:dyDescent="0.25">
      <c r="A5713" s="366">
        <v>5914641</v>
      </c>
      <c r="B5713" s="367" t="s">
        <v>24453</v>
      </c>
      <c r="C5713" s="366" t="s">
        <v>227</v>
      </c>
      <c r="D5713" s="368">
        <v>2.04</v>
      </c>
    </row>
    <row r="5714" spans="1:4" ht="40.5" x14ac:dyDescent="0.25">
      <c r="A5714" s="366">
        <v>5915456</v>
      </c>
      <c r="B5714" s="367" t="s">
        <v>24454</v>
      </c>
      <c r="C5714" s="366" t="s">
        <v>227</v>
      </c>
      <c r="D5714" s="368">
        <v>3.81</v>
      </c>
    </row>
    <row r="5715" spans="1:4" ht="40.5" x14ac:dyDescent="0.25">
      <c r="A5715" s="366">
        <v>5915454</v>
      </c>
      <c r="B5715" s="367" t="s">
        <v>24455</v>
      </c>
      <c r="C5715" s="366" t="s">
        <v>227</v>
      </c>
      <c r="D5715" s="368">
        <v>6.66</v>
      </c>
    </row>
    <row r="5716" spans="1:4" ht="40.5" x14ac:dyDescent="0.25">
      <c r="A5716" s="366">
        <v>5915399</v>
      </c>
      <c r="B5716" s="367" t="s">
        <v>24456</v>
      </c>
      <c r="C5716" s="366" t="s">
        <v>227</v>
      </c>
      <c r="D5716" s="368">
        <v>2.89</v>
      </c>
    </row>
    <row r="5717" spans="1:4" ht="40.5" x14ac:dyDescent="0.25">
      <c r="A5717" s="366">
        <v>5914353</v>
      </c>
      <c r="B5717" s="367" t="s">
        <v>24457</v>
      </c>
      <c r="C5717" s="366" t="s">
        <v>227</v>
      </c>
      <c r="D5717" s="368">
        <v>1.54</v>
      </c>
    </row>
    <row r="5718" spans="1:4" ht="40.5" x14ac:dyDescent="0.25">
      <c r="A5718" s="366">
        <v>5915470</v>
      </c>
      <c r="B5718" s="367" t="s">
        <v>24458</v>
      </c>
      <c r="C5718" s="366" t="s">
        <v>227</v>
      </c>
      <c r="D5718" s="368">
        <v>2.33</v>
      </c>
    </row>
    <row r="5719" spans="1:4" ht="40.5" x14ac:dyDescent="0.25">
      <c r="A5719" s="366">
        <v>5915459</v>
      </c>
      <c r="B5719" s="367" t="s">
        <v>24459</v>
      </c>
      <c r="C5719" s="366" t="s">
        <v>227</v>
      </c>
      <c r="D5719" s="368">
        <v>7.34</v>
      </c>
    </row>
    <row r="5720" spans="1:4" ht="27" x14ac:dyDescent="0.25">
      <c r="A5720" s="366">
        <v>5915476</v>
      </c>
      <c r="B5720" s="367" t="s">
        <v>24460</v>
      </c>
      <c r="C5720" s="366" t="s">
        <v>227</v>
      </c>
      <c r="D5720" s="368">
        <v>28.13</v>
      </c>
    </row>
    <row r="5721" spans="1:4" ht="40.5" x14ac:dyDescent="0.25">
      <c r="A5721" s="366">
        <v>5914702</v>
      </c>
      <c r="B5721" s="367" t="s">
        <v>24461</v>
      </c>
      <c r="C5721" s="366" t="s">
        <v>227</v>
      </c>
      <c r="D5721" s="368">
        <v>15.9</v>
      </c>
    </row>
    <row r="5722" spans="1:4" ht="40.5" x14ac:dyDescent="0.25">
      <c r="A5722" s="366">
        <v>5914701</v>
      </c>
      <c r="B5722" s="367" t="s">
        <v>24462</v>
      </c>
      <c r="C5722" s="366" t="s">
        <v>227</v>
      </c>
      <c r="D5722" s="368">
        <v>16</v>
      </c>
    </row>
    <row r="5723" spans="1:4" ht="40.5" x14ac:dyDescent="0.25">
      <c r="A5723" s="366">
        <v>5906592</v>
      </c>
      <c r="B5723" s="367" t="s">
        <v>24463</v>
      </c>
      <c r="C5723" s="366" t="s">
        <v>245</v>
      </c>
      <c r="D5723" s="368">
        <v>32.69</v>
      </c>
    </row>
    <row r="5724" spans="1:4" ht="40.5" x14ac:dyDescent="0.25">
      <c r="A5724" s="366">
        <v>5906591</v>
      </c>
      <c r="B5724" s="367" t="s">
        <v>24464</v>
      </c>
      <c r="C5724" s="366" t="s">
        <v>245</v>
      </c>
      <c r="D5724" s="368">
        <v>30.87</v>
      </c>
    </row>
    <row r="5725" spans="1:4" ht="40.5" x14ac:dyDescent="0.25">
      <c r="A5725" s="366">
        <v>5914653</v>
      </c>
      <c r="B5725" s="367" t="s">
        <v>24465</v>
      </c>
      <c r="C5725" s="366" t="s">
        <v>227</v>
      </c>
      <c r="D5725" s="368">
        <v>3.87</v>
      </c>
    </row>
    <row r="5726" spans="1:4" ht="40.5" x14ac:dyDescent="0.25">
      <c r="A5726" s="366">
        <v>5915405</v>
      </c>
      <c r="B5726" s="367" t="s">
        <v>24466</v>
      </c>
      <c r="C5726" s="366" t="s">
        <v>227</v>
      </c>
      <c r="D5726" s="368">
        <v>6</v>
      </c>
    </row>
    <row r="5727" spans="1:4" ht="40.5" x14ac:dyDescent="0.25">
      <c r="A5727" s="366">
        <v>5914657</v>
      </c>
      <c r="B5727" s="367" t="s">
        <v>24467</v>
      </c>
      <c r="C5727" s="366" t="s">
        <v>227</v>
      </c>
      <c r="D5727" s="368">
        <v>18.760000000000002</v>
      </c>
    </row>
    <row r="5728" spans="1:4" ht="27" x14ac:dyDescent="0.25">
      <c r="A5728" s="366">
        <v>5914363</v>
      </c>
      <c r="B5728" s="367" t="s">
        <v>24468</v>
      </c>
      <c r="C5728" s="366" t="s">
        <v>227</v>
      </c>
      <c r="D5728" s="368">
        <v>19.329999999999998</v>
      </c>
    </row>
    <row r="5729" spans="1:4" ht="40.5" x14ac:dyDescent="0.25">
      <c r="A5729" s="366">
        <v>5914646</v>
      </c>
      <c r="B5729" s="367" t="s">
        <v>24469</v>
      </c>
      <c r="C5729" s="366" t="s">
        <v>227</v>
      </c>
      <c r="D5729" s="368">
        <v>8.75</v>
      </c>
    </row>
    <row r="5730" spans="1:4" ht="40.5" x14ac:dyDescent="0.25">
      <c r="A5730" s="366">
        <v>5919535</v>
      </c>
      <c r="B5730" s="367" t="s">
        <v>24470</v>
      </c>
      <c r="C5730" s="366" t="s">
        <v>227</v>
      </c>
      <c r="D5730" s="368">
        <v>20.190000000000001</v>
      </c>
    </row>
    <row r="5731" spans="1:4" ht="40.5" x14ac:dyDescent="0.25">
      <c r="A5731" s="366">
        <v>5919533</v>
      </c>
      <c r="B5731" s="367" t="s">
        <v>24471</v>
      </c>
      <c r="C5731" s="366" t="s">
        <v>227</v>
      </c>
      <c r="D5731" s="368">
        <v>66.55</v>
      </c>
    </row>
    <row r="5732" spans="1:4" ht="40.5" x14ac:dyDescent="0.25">
      <c r="A5732" s="366">
        <v>5919534</v>
      </c>
      <c r="B5732" s="367" t="s">
        <v>24472</v>
      </c>
      <c r="C5732" s="366" t="s">
        <v>227</v>
      </c>
      <c r="D5732" s="368">
        <v>60.81</v>
      </c>
    </row>
    <row r="5733" spans="1:4" ht="27" x14ac:dyDescent="0.25">
      <c r="A5733" s="366">
        <v>5909007</v>
      </c>
      <c r="B5733" s="367" t="s">
        <v>24473</v>
      </c>
      <c r="C5733" s="366" t="s">
        <v>227</v>
      </c>
      <c r="D5733" s="368">
        <v>18.53</v>
      </c>
    </row>
    <row r="5734" spans="1:4" ht="27" x14ac:dyDescent="0.25">
      <c r="A5734" s="366">
        <v>5919538</v>
      </c>
      <c r="B5734" s="367" t="s">
        <v>24474</v>
      </c>
      <c r="C5734" s="366" t="s">
        <v>227</v>
      </c>
      <c r="D5734" s="368">
        <v>15.76</v>
      </c>
    </row>
    <row r="5735" spans="1:4" ht="40.5" x14ac:dyDescent="0.25">
      <c r="A5735" s="366">
        <v>5919540</v>
      </c>
      <c r="B5735" s="367" t="s">
        <v>24475</v>
      </c>
      <c r="C5735" s="366" t="s">
        <v>227</v>
      </c>
      <c r="D5735" s="368">
        <v>3.28</v>
      </c>
    </row>
    <row r="5736" spans="1:4" ht="54" x14ac:dyDescent="0.25">
      <c r="A5736" s="366">
        <v>5914705</v>
      </c>
      <c r="B5736" s="367" t="s">
        <v>24476</v>
      </c>
      <c r="C5736" s="366" t="s">
        <v>227</v>
      </c>
      <c r="D5736" s="368">
        <v>23.21</v>
      </c>
    </row>
    <row r="5737" spans="1:4" ht="54" x14ac:dyDescent="0.25">
      <c r="A5737" s="366">
        <v>5914706</v>
      </c>
      <c r="B5737" s="367" t="s">
        <v>24477</v>
      </c>
      <c r="C5737" s="366" t="s">
        <v>227</v>
      </c>
      <c r="D5737" s="368">
        <v>21.42</v>
      </c>
    </row>
    <row r="5738" spans="1:4" ht="54" x14ac:dyDescent="0.25">
      <c r="A5738" s="366">
        <v>5914707</v>
      </c>
      <c r="B5738" s="367" t="s">
        <v>24478</v>
      </c>
      <c r="C5738" s="366" t="s">
        <v>227</v>
      </c>
      <c r="D5738" s="368">
        <v>21.05</v>
      </c>
    </row>
    <row r="5739" spans="1:4" ht="40.5" x14ac:dyDescent="0.25">
      <c r="A5739" s="366">
        <v>5914677</v>
      </c>
      <c r="B5739" s="367" t="s">
        <v>24479</v>
      </c>
      <c r="C5739" s="366" t="s">
        <v>227</v>
      </c>
      <c r="D5739" s="368">
        <v>31.95</v>
      </c>
    </row>
    <row r="5740" spans="1:4" ht="40.5" x14ac:dyDescent="0.25">
      <c r="A5740" s="366">
        <v>5914676</v>
      </c>
      <c r="B5740" s="367" t="s">
        <v>24480</v>
      </c>
      <c r="C5740" s="366" t="s">
        <v>227</v>
      </c>
      <c r="D5740" s="368">
        <v>26.41</v>
      </c>
    </row>
    <row r="5741" spans="1:4" ht="27" x14ac:dyDescent="0.25">
      <c r="A5741" s="366">
        <v>5915440</v>
      </c>
      <c r="B5741" s="367" t="s">
        <v>24481</v>
      </c>
      <c r="C5741" s="366" t="s">
        <v>227</v>
      </c>
      <c r="D5741" s="368">
        <v>2.9</v>
      </c>
    </row>
    <row r="5742" spans="1:4" ht="40.5" x14ac:dyDescent="0.25">
      <c r="A5742" s="366">
        <v>5914352</v>
      </c>
      <c r="B5742" s="367" t="s">
        <v>24482</v>
      </c>
      <c r="C5742" s="366" t="s">
        <v>227</v>
      </c>
      <c r="D5742" s="368">
        <v>4.41</v>
      </c>
    </row>
    <row r="5743" spans="1:4" ht="40.5" x14ac:dyDescent="0.25">
      <c r="A5743" s="366">
        <v>5914339</v>
      </c>
      <c r="B5743" s="367" t="s">
        <v>24483</v>
      </c>
      <c r="C5743" s="366" t="s">
        <v>227</v>
      </c>
      <c r="D5743" s="368">
        <v>8.67</v>
      </c>
    </row>
    <row r="5744" spans="1:4" ht="54" x14ac:dyDescent="0.25">
      <c r="A5744" s="366">
        <v>5914678</v>
      </c>
      <c r="B5744" s="367" t="s">
        <v>24484</v>
      </c>
      <c r="C5744" s="366" t="s">
        <v>227</v>
      </c>
      <c r="D5744" s="368">
        <v>39.46</v>
      </c>
    </row>
    <row r="5745" spans="1:4" ht="54" x14ac:dyDescent="0.25">
      <c r="A5745" s="366">
        <v>5914679</v>
      </c>
      <c r="B5745" s="367" t="s">
        <v>24485</v>
      </c>
      <c r="C5745" s="366" t="s">
        <v>227</v>
      </c>
      <c r="D5745" s="368">
        <v>63.37</v>
      </c>
    </row>
    <row r="5746" spans="1:4" ht="54" x14ac:dyDescent="0.25">
      <c r="A5746" s="366">
        <v>5914681</v>
      </c>
      <c r="B5746" s="367" t="s">
        <v>24486</v>
      </c>
      <c r="C5746" s="366" t="s">
        <v>227</v>
      </c>
      <c r="D5746" s="368">
        <v>75.61</v>
      </c>
    </row>
    <row r="5747" spans="1:4" ht="54" x14ac:dyDescent="0.25">
      <c r="A5747" s="366">
        <v>5914680</v>
      </c>
      <c r="B5747" s="367" t="s">
        <v>24487</v>
      </c>
      <c r="C5747" s="366" t="s">
        <v>227</v>
      </c>
      <c r="D5747" s="368">
        <v>52.58</v>
      </c>
    </row>
    <row r="5748" spans="1:4" ht="27" x14ac:dyDescent="0.25">
      <c r="A5748" s="366">
        <v>5915015</v>
      </c>
      <c r="B5748" s="367" t="s">
        <v>24488</v>
      </c>
      <c r="C5748" s="366" t="s">
        <v>227</v>
      </c>
      <c r="D5748" s="368">
        <v>22.57</v>
      </c>
    </row>
    <row r="5749" spans="1:4" ht="27" x14ac:dyDescent="0.25">
      <c r="A5749" s="366">
        <v>5915373</v>
      </c>
      <c r="B5749" s="367" t="s">
        <v>24489</v>
      </c>
      <c r="C5749" s="366" t="s">
        <v>227</v>
      </c>
      <c r="D5749" s="368">
        <v>18.54</v>
      </c>
    </row>
    <row r="5750" spans="1:4" ht="40.5" x14ac:dyDescent="0.25">
      <c r="A5750" s="366">
        <v>5914333</v>
      </c>
      <c r="B5750" s="367" t="s">
        <v>24490</v>
      </c>
      <c r="C5750" s="366" t="s">
        <v>227</v>
      </c>
      <c r="D5750" s="368">
        <v>34.42</v>
      </c>
    </row>
    <row r="5751" spans="1:4" ht="27" x14ac:dyDescent="0.25">
      <c r="A5751" s="366">
        <v>5914655</v>
      </c>
      <c r="B5751" s="367" t="s">
        <v>24491</v>
      </c>
      <c r="C5751" s="366" t="s">
        <v>227</v>
      </c>
      <c r="D5751" s="368">
        <v>33.69</v>
      </c>
    </row>
    <row r="5752" spans="1:4" ht="27" x14ac:dyDescent="0.25">
      <c r="A5752" s="366">
        <v>5915474</v>
      </c>
      <c r="B5752" s="367" t="s">
        <v>24492</v>
      </c>
      <c r="C5752" s="366" t="s">
        <v>227</v>
      </c>
      <c r="D5752" s="368">
        <v>29.2</v>
      </c>
    </row>
    <row r="5753" spans="1:4" ht="27" x14ac:dyDescent="0.25">
      <c r="A5753" s="366">
        <v>5914654</v>
      </c>
      <c r="B5753" s="367" t="s">
        <v>24493</v>
      </c>
      <c r="C5753" s="366" t="s">
        <v>227</v>
      </c>
      <c r="D5753" s="368">
        <v>26.46</v>
      </c>
    </row>
    <row r="5754" spans="1:4" ht="54" x14ac:dyDescent="0.25">
      <c r="A5754" s="366">
        <v>5914686</v>
      </c>
      <c r="B5754" s="367" t="s">
        <v>24494</v>
      </c>
      <c r="C5754" s="366" t="s">
        <v>227</v>
      </c>
      <c r="D5754" s="368">
        <v>27.82</v>
      </c>
    </row>
    <row r="5755" spans="1:4" ht="54" x14ac:dyDescent="0.25">
      <c r="A5755" s="366">
        <v>5914685</v>
      </c>
      <c r="B5755" s="367" t="s">
        <v>24495</v>
      </c>
      <c r="C5755" s="366" t="s">
        <v>227</v>
      </c>
      <c r="D5755" s="368">
        <v>28.01</v>
      </c>
    </row>
    <row r="5756" spans="1:4" ht="54" x14ac:dyDescent="0.25">
      <c r="A5756" s="366">
        <v>5914682</v>
      </c>
      <c r="B5756" s="367" t="s">
        <v>24496</v>
      </c>
      <c r="C5756" s="366" t="s">
        <v>227</v>
      </c>
      <c r="D5756" s="368">
        <v>36.18</v>
      </c>
    </row>
    <row r="5757" spans="1:4" ht="54" x14ac:dyDescent="0.25">
      <c r="A5757" s="366">
        <v>5914683</v>
      </c>
      <c r="B5757" s="367" t="s">
        <v>24497</v>
      </c>
      <c r="C5757" s="366" t="s">
        <v>227</v>
      </c>
      <c r="D5757" s="368">
        <v>41.57</v>
      </c>
    </row>
    <row r="5758" spans="1:4" ht="54" x14ac:dyDescent="0.25">
      <c r="A5758" s="366">
        <v>5914684</v>
      </c>
      <c r="B5758" s="367" t="s">
        <v>24498</v>
      </c>
      <c r="C5758" s="366" t="s">
        <v>227</v>
      </c>
      <c r="D5758" s="368">
        <v>31.35</v>
      </c>
    </row>
    <row r="5759" spans="1:4" ht="40.5" x14ac:dyDescent="0.25">
      <c r="A5759" s="366">
        <v>5914675</v>
      </c>
      <c r="B5759" s="367" t="s">
        <v>24499</v>
      </c>
      <c r="C5759" s="366" t="s">
        <v>227</v>
      </c>
      <c r="D5759" s="368">
        <v>3.07</v>
      </c>
    </row>
    <row r="5760" spans="1:4" ht="27" x14ac:dyDescent="0.25">
      <c r="A5760" s="366">
        <v>5915433</v>
      </c>
      <c r="B5760" s="367" t="s">
        <v>24500</v>
      </c>
      <c r="C5760" s="366" t="s">
        <v>227</v>
      </c>
      <c r="D5760" s="368">
        <v>34.01</v>
      </c>
    </row>
    <row r="5761" spans="1:4" ht="40.5" x14ac:dyDescent="0.25">
      <c r="A5761" s="366">
        <v>5914650</v>
      </c>
      <c r="B5761" s="367" t="s">
        <v>24501</v>
      </c>
      <c r="C5761" s="366" t="s">
        <v>227</v>
      </c>
      <c r="D5761" s="368">
        <v>11.36</v>
      </c>
    </row>
    <row r="5762" spans="1:4" ht="40.5" x14ac:dyDescent="0.25">
      <c r="A5762" s="366">
        <v>5914358</v>
      </c>
      <c r="B5762" s="367" t="s">
        <v>24502</v>
      </c>
      <c r="C5762" s="366" t="s">
        <v>227</v>
      </c>
      <c r="D5762" s="368">
        <v>9.09</v>
      </c>
    </row>
    <row r="5763" spans="1:4" ht="40.5" x14ac:dyDescent="0.25">
      <c r="A5763" s="366">
        <v>5915421</v>
      </c>
      <c r="B5763" s="367" t="s">
        <v>24503</v>
      </c>
      <c r="C5763" s="366" t="s">
        <v>227</v>
      </c>
      <c r="D5763" s="368">
        <v>26.28</v>
      </c>
    </row>
    <row r="5764" spans="1:4" ht="40.5" x14ac:dyDescent="0.25">
      <c r="A5764" s="366">
        <v>5914649</v>
      </c>
      <c r="B5764" s="367" t="s">
        <v>24504</v>
      </c>
      <c r="C5764" s="366" t="s">
        <v>227</v>
      </c>
      <c r="D5764" s="368">
        <v>7.84</v>
      </c>
    </row>
    <row r="5765" spans="1:4" ht="40.5" x14ac:dyDescent="0.25">
      <c r="A5765" s="366">
        <v>5914643</v>
      </c>
      <c r="B5765" s="367" t="s">
        <v>24505</v>
      </c>
      <c r="C5765" s="366" t="s">
        <v>227</v>
      </c>
      <c r="D5765" s="368">
        <v>5.59</v>
      </c>
    </row>
    <row r="5766" spans="1:4" ht="40.5" x14ac:dyDescent="0.25">
      <c r="A5766" s="366">
        <v>5914328</v>
      </c>
      <c r="B5766" s="367" t="s">
        <v>24506</v>
      </c>
      <c r="C5766" s="366" t="s">
        <v>227</v>
      </c>
      <c r="D5766" s="368">
        <v>26.74</v>
      </c>
    </row>
    <row r="5767" spans="1:4" ht="40.5" x14ac:dyDescent="0.25">
      <c r="A5767" s="366">
        <v>5914610</v>
      </c>
      <c r="B5767" s="367" t="s">
        <v>24507</v>
      </c>
      <c r="C5767" s="366" t="s">
        <v>227</v>
      </c>
      <c r="D5767" s="368">
        <v>38.58</v>
      </c>
    </row>
    <row r="5768" spans="1:4" ht="40.5" x14ac:dyDescent="0.25">
      <c r="A5768" s="366">
        <v>5915408</v>
      </c>
      <c r="B5768" s="367" t="s">
        <v>24508</v>
      </c>
      <c r="C5768" s="366" t="s">
        <v>227</v>
      </c>
      <c r="D5768" s="368">
        <v>5.95</v>
      </c>
    </row>
    <row r="5769" spans="1:4" ht="40.5" x14ac:dyDescent="0.25">
      <c r="A5769" s="366">
        <v>5915306</v>
      </c>
      <c r="B5769" s="367" t="s">
        <v>24509</v>
      </c>
      <c r="C5769" s="366" t="s">
        <v>245</v>
      </c>
      <c r="D5769" s="368">
        <v>35.69</v>
      </c>
    </row>
    <row r="5770" spans="1:4" ht="40.5" x14ac:dyDescent="0.25">
      <c r="A5770" s="366">
        <v>5914708</v>
      </c>
      <c r="B5770" s="367" t="s">
        <v>24510</v>
      </c>
      <c r="C5770" s="366" t="s">
        <v>227</v>
      </c>
      <c r="D5770" s="368">
        <v>44.57</v>
      </c>
    </row>
    <row r="5771" spans="1:4" ht="40.5" x14ac:dyDescent="0.25">
      <c r="A5771" s="366">
        <v>5914687</v>
      </c>
      <c r="B5771" s="367" t="s">
        <v>24511</v>
      </c>
      <c r="C5771" s="366" t="s">
        <v>227</v>
      </c>
      <c r="D5771" s="368">
        <v>43.99</v>
      </c>
    </row>
    <row r="5772" spans="1:4" ht="40.5" x14ac:dyDescent="0.25">
      <c r="A5772" s="366">
        <v>5914709</v>
      </c>
      <c r="B5772" s="367" t="s">
        <v>24512</v>
      </c>
      <c r="C5772" s="366" t="s">
        <v>227</v>
      </c>
      <c r="D5772" s="368">
        <v>47.59</v>
      </c>
    </row>
    <row r="5773" spans="1:4" ht="40.5" x14ac:dyDescent="0.25">
      <c r="A5773" s="366">
        <v>5914688</v>
      </c>
      <c r="B5773" s="367" t="s">
        <v>24513</v>
      </c>
      <c r="C5773" s="366" t="s">
        <v>227</v>
      </c>
      <c r="D5773" s="368">
        <v>46.18</v>
      </c>
    </row>
    <row r="5774" spans="1:4" ht="40.5" x14ac:dyDescent="0.25">
      <c r="A5774" s="366">
        <v>5914695</v>
      </c>
      <c r="B5774" s="367" t="s">
        <v>24514</v>
      </c>
      <c r="C5774" s="366" t="s">
        <v>227</v>
      </c>
      <c r="D5774" s="368">
        <v>34.97</v>
      </c>
    </row>
    <row r="5775" spans="1:4" ht="40.5" x14ac:dyDescent="0.25">
      <c r="A5775" s="366">
        <v>5914689</v>
      </c>
      <c r="B5775" s="367" t="s">
        <v>24515</v>
      </c>
      <c r="C5775" s="366" t="s">
        <v>227</v>
      </c>
      <c r="D5775" s="368">
        <v>34.520000000000003</v>
      </c>
    </row>
    <row r="5776" spans="1:4" ht="40.5" x14ac:dyDescent="0.25">
      <c r="A5776" s="366">
        <v>5914696</v>
      </c>
      <c r="B5776" s="367" t="s">
        <v>24516</v>
      </c>
      <c r="C5776" s="366" t="s">
        <v>227</v>
      </c>
      <c r="D5776" s="368">
        <v>37.35</v>
      </c>
    </row>
    <row r="5777" spans="1:4" ht="40.5" x14ac:dyDescent="0.25">
      <c r="A5777" s="366">
        <v>5914690</v>
      </c>
      <c r="B5777" s="367" t="s">
        <v>24517</v>
      </c>
      <c r="C5777" s="366" t="s">
        <v>227</v>
      </c>
      <c r="D5777" s="368">
        <v>36.24</v>
      </c>
    </row>
    <row r="5778" spans="1:4" ht="40.5" x14ac:dyDescent="0.25">
      <c r="A5778" s="366">
        <v>5914697</v>
      </c>
      <c r="B5778" s="367" t="s">
        <v>24518</v>
      </c>
      <c r="C5778" s="366" t="s">
        <v>227</v>
      </c>
      <c r="D5778" s="368">
        <v>29.52</v>
      </c>
    </row>
    <row r="5779" spans="1:4" ht="40.5" x14ac:dyDescent="0.25">
      <c r="A5779" s="366">
        <v>5914691</v>
      </c>
      <c r="B5779" s="367" t="s">
        <v>24519</v>
      </c>
      <c r="C5779" s="366" t="s">
        <v>227</v>
      </c>
      <c r="D5779" s="368">
        <v>29.14</v>
      </c>
    </row>
    <row r="5780" spans="1:4" ht="40.5" x14ac:dyDescent="0.25">
      <c r="A5780" s="366">
        <v>5914698</v>
      </c>
      <c r="B5780" s="367" t="s">
        <v>24520</v>
      </c>
      <c r="C5780" s="366" t="s">
        <v>227</v>
      </c>
      <c r="D5780" s="368">
        <v>31.52</v>
      </c>
    </row>
    <row r="5781" spans="1:4" ht="40.5" x14ac:dyDescent="0.25">
      <c r="A5781" s="366">
        <v>5914692</v>
      </c>
      <c r="B5781" s="367" t="s">
        <v>24521</v>
      </c>
      <c r="C5781" s="366" t="s">
        <v>227</v>
      </c>
      <c r="D5781" s="368">
        <v>30.59</v>
      </c>
    </row>
    <row r="5782" spans="1:4" ht="40.5" x14ac:dyDescent="0.25">
      <c r="A5782" s="366">
        <v>5914699</v>
      </c>
      <c r="B5782" s="367" t="s">
        <v>24522</v>
      </c>
      <c r="C5782" s="366" t="s">
        <v>227</v>
      </c>
      <c r="D5782" s="368">
        <v>33.049999999999997</v>
      </c>
    </row>
    <row r="5783" spans="1:4" ht="40.5" x14ac:dyDescent="0.25">
      <c r="A5783" s="366">
        <v>5914693</v>
      </c>
      <c r="B5783" s="367" t="s">
        <v>24523</v>
      </c>
      <c r="C5783" s="366" t="s">
        <v>227</v>
      </c>
      <c r="D5783" s="368">
        <v>32.630000000000003</v>
      </c>
    </row>
    <row r="5784" spans="1:4" ht="40.5" x14ac:dyDescent="0.25">
      <c r="A5784" s="366">
        <v>5914700</v>
      </c>
      <c r="B5784" s="367" t="s">
        <v>24524</v>
      </c>
      <c r="C5784" s="366" t="s">
        <v>227</v>
      </c>
      <c r="D5784" s="368">
        <v>35.299999999999997</v>
      </c>
    </row>
    <row r="5785" spans="1:4" ht="40.5" x14ac:dyDescent="0.25">
      <c r="A5785" s="366">
        <v>5914694</v>
      </c>
      <c r="B5785" s="367" t="s">
        <v>24525</v>
      </c>
      <c r="C5785" s="366" t="s">
        <v>227</v>
      </c>
      <c r="D5785" s="368">
        <v>34.25</v>
      </c>
    </row>
    <row r="5786" spans="1:4" ht="40.5" x14ac:dyDescent="0.25">
      <c r="A5786" s="366">
        <v>5915441</v>
      </c>
      <c r="B5786" s="367" t="s">
        <v>24526</v>
      </c>
      <c r="C5786" s="366" t="s">
        <v>227</v>
      </c>
      <c r="D5786" s="368">
        <v>102.19</v>
      </c>
    </row>
    <row r="5787" spans="1:4" ht="27" x14ac:dyDescent="0.25">
      <c r="A5787" s="366">
        <v>5901639</v>
      </c>
      <c r="B5787" s="367" t="s">
        <v>24527</v>
      </c>
      <c r="C5787" s="366" t="s">
        <v>228</v>
      </c>
      <c r="D5787" s="368">
        <v>0.91</v>
      </c>
    </row>
    <row r="5788" spans="1:4" ht="27" x14ac:dyDescent="0.25">
      <c r="A5788" s="366">
        <v>5901638</v>
      </c>
      <c r="B5788" s="367" t="s">
        <v>24528</v>
      </c>
      <c r="C5788" s="366" t="s">
        <v>228</v>
      </c>
      <c r="D5788" s="368">
        <v>0.72</v>
      </c>
    </row>
    <row r="5789" spans="1:4" ht="27" x14ac:dyDescent="0.25">
      <c r="A5789" s="366">
        <v>5901640</v>
      </c>
      <c r="B5789" s="367" t="s">
        <v>24529</v>
      </c>
      <c r="C5789" s="366" t="s">
        <v>228</v>
      </c>
      <c r="D5789" s="368">
        <v>0.59</v>
      </c>
    </row>
    <row r="5790" spans="1:4" ht="27" x14ac:dyDescent="0.25">
      <c r="A5790" s="366">
        <v>5914359</v>
      </c>
      <c r="B5790" s="367" t="s">
        <v>24530</v>
      </c>
      <c r="C5790" s="366" t="s">
        <v>228</v>
      </c>
      <c r="D5790" s="368">
        <v>1.25</v>
      </c>
    </row>
    <row r="5791" spans="1:4" ht="27" x14ac:dyDescent="0.25">
      <c r="A5791" s="366">
        <v>5914374</v>
      </c>
      <c r="B5791" s="367" t="s">
        <v>24531</v>
      </c>
      <c r="C5791" s="366" t="s">
        <v>228</v>
      </c>
      <c r="D5791" s="368">
        <v>1</v>
      </c>
    </row>
    <row r="5792" spans="1:4" x14ac:dyDescent="0.25">
      <c r="A5792" s="366">
        <v>5914389</v>
      </c>
      <c r="B5792" s="367" t="s">
        <v>24532</v>
      </c>
      <c r="C5792" s="366" t="s">
        <v>228</v>
      </c>
      <c r="D5792" s="368">
        <v>0.81</v>
      </c>
    </row>
    <row r="5793" spans="1:4" ht="27" x14ac:dyDescent="0.25">
      <c r="A5793" s="366">
        <v>5915319</v>
      </c>
      <c r="B5793" s="367" t="s">
        <v>24533</v>
      </c>
      <c r="C5793" s="366" t="s">
        <v>228</v>
      </c>
      <c r="D5793" s="368">
        <v>0.9</v>
      </c>
    </row>
    <row r="5794" spans="1:4" ht="27" x14ac:dyDescent="0.25">
      <c r="A5794" s="366">
        <v>5915320</v>
      </c>
      <c r="B5794" s="367" t="s">
        <v>24534</v>
      </c>
      <c r="C5794" s="366" t="s">
        <v>228</v>
      </c>
      <c r="D5794" s="368">
        <v>0.72</v>
      </c>
    </row>
    <row r="5795" spans="1:4" x14ac:dyDescent="0.25">
      <c r="A5795" s="366">
        <v>5915321</v>
      </c>
      <c r="B5795" s="367" t="s">
        <v>24535</v>
      </c>
      <c r="C5795" s="366" t="s">
        <v>228</v>
      </c>
      <c r="D5795" s="368">
        <v>0.59</v>
      </c>
    </row>
    <row r="5796" spans="1:4" ht="27" x14ac:dyDescent="0.25">
      <c r="A5796" s="366">
        <v>5914314</v>
      </c>
      <c r="B5796" s="367" t="s">
        <v>24536</v>
      </c>
      <c r="C5796" s="366" t="s">
        <v>228</v>
      </c>
      <c r="D5796" s="368">
        <v>1.32</v>
      </c>
    </row>
    <row r="5797" spans="1:4" ht="27" x14ac:dyDescent="0.25">
      <c r="A5797" s="366">
        <v>5914329</v>
      </c>
      <c r="B5797" s="367" t="s">
        <v>24537</v>
      </c>
      <c r="C5797" s="366" t="s">
        <v>228</v>
      </c>
      <c r="D5797" s="368">
        <v>1.06</v>
      </c>
    </row>
    <row r="5798" spans="1:4" x14ac:dyDescent="0.25">
      <c r="A5798" s="366">
        <v>5914344</v>
      </c>
      <c r="B5798" s="367" t="s">
        <v>24538</v>
      </c>
      <c r="C5798" s="366" t="s">
        <v>228</v>
      </c>
      <c r="D5798" s="368">
        <v>0.86</v>
      </c>
    </row>
    <row r="5799" spans="1:4" x14ac:dyDescent="0.25">
      <c r="A5799" s="366">
        <v>5914539</v>
      </c>
      <c r="B5799" s="367" t="s">
        <v>24539</v>
      </c>
      <c r="C5799" s="366" t="s">
        <v>228</v>
      </c>
      <c r="D5799" s="368">
        <v>1.04</v>
      </c>
    </row>
    <row r="5800" spans="1:4" ht="27" x14ac:dyDescent="0.25">
      <c r="A5800" s="366">
        <v>5914554</v>
      </c>
      <c r="B5800" s="367" t="s">
        <v>24540</v>
      </c>
      <c r="C5800" s="366" t="s">
        <v>228</v>
      </c>
      <c r="D5800" s="368">
        <v>0.83</v>
      </c>
    </row>
    <row r="5801" spans="1:4" x14ac:dyDescent="0.25">
      <c r="A5801" s="366">
        <v>5914569</v>
      </c>
      <c r="B5801" s="367" t="s">
        <v>24541</v>
      </c>
      <c r="C5801" s="366" t="s">
        <v>228</v>
      </c>
      <c r="D5801" s="368">
        <v>0.68</v>
      </c>
    </row>
    <row r="5802" spans="1:4" ht="27" x14ac:dyDescent="0.25">
      <c r="A5802" s="366">
        <v>5915012</v>
      </c>
      <c r="B5802" s="367" t="s">
        <v>24542</v>
      </c>
      <c r="C5802" s="366" t="s">
        <v>228</v>
      </c>
      <c r="D5802" s="368">
        <v>2.33</v>
      </c>
    </row>
    <row r="5803" spans="1:4" ht="27" x14ac:dyDescent="0.25">
      <c r="A5803" s="366">
        <v>5915013</v>
      </c>
      <c r="B5803" s="367" t="s">
        <v>24543</v>
      </c>
      <c r="C5803" s="366" t="s">
        <v>228</v>
      </c>
      <c r="D5803" s="368">
        <v>1.87</v>
      </c>
    </row>
    <row r="5804" spans="1:4" ht="27" x14ac:dyDescent="0.25">
      <c r="A5804" s="366">
        <v>5915014</v>
      </c>
      <c r="B5804" s="367" t="s">
        <v>24544</v>
      </c>
      <c r="C5804" s="366" t="s">
        <v>228</v>
      </c>
      <c r="D5804" s="368">
        <v>1.52</v>
      </c>
    </row>
    <row r="5805" spans="1:4" ht="27" x14ac:dyDescent="0.25">
      <c r="A5805" s="366">
        <v>5914584</v>
      </c>
      <c r="B5805" s="367" t="s">
        <v>24545</v>
      </c>
      <c r="C5805" s="366" t="s">
        <v>228</v>
      </c>
      <c r="D5805" s="368">
        <v>2.84</v>
      </c>
    </row>
    <row r="5806" spans="1:4" ht="27" x14ac:dyDescent="0.25">
      <c r="A5806" s="366">
        <v>5914599</v>
      </c>
      <c r="B5806" s="367" t="s">
        <v>24546</v>
      </c>
      <c r="C5806" s="366" t="s">
        <v>228</v>
      </c>
      <c r="D5806" s="368">
        <v>2.27</v>
      </c>
    </row>
    <row r="5807" spans="1:4" ht="27" x14ac:dyDescent="0.25">
      <c r="A5807" s="366">
        <v>5914614</v>
      </c>
      <c r="B5807" s="367" t="s">
        <v>24547</v>
      </c>
      <c r="C5807" s="366" t="s">
        <v>228</v>
      </c>
      <c r="D5807" s="368">
        <v>1.85</v>
      </c>
    </row>
    <row r="5808" spans="1:4" ht="27" x14ac:dyDescent="0.25">
      <c r="A5808" s="366">
        <v>5914581</v>
      </c>
      <c r="B5808" s="367" t="s">
        <v>24548</v>
      </c>
      <c r="C5808" s="366" t="s">
        <v>228</v>
      </c>
      <c r="D5808" s="368">
        <v>2.54</v>
      </c>
    </row>
    <row r="5809" spans="1:4" ht="27" x14ac:dyDescent="0.25">
      <c r="A5809" s="366">
        <v>5914582</v>
      </c>
      <c r="B5809" s="367" t="s">
        <v>24549</v>
      </c>
      <c r="C5809" s="366" t="s">
        <v>228</v>
      </c>
      <c r="D5809" s="368">
        <v>2.0299999999999998</v>
      </c>
    </row>
    <row r="5810" spans="1:4" ht="27" x14ac:dyDescent="0.25">
      <c r="A5810" s="366">
        <v>5914583</v>
      </c>
      <c r="B5810" s="367" t="s">
        <v>24550</v>
      </c>
      <c r="C5810" s="366" t="s">
        <v>228</v>
      </c>
      <c r="D5810" s="368">
        <v>1.66</v>
      </c>
    </row>
    <row r="5811" spans="1:4" ht="27" x14ac:dyDescent="0.25">
      <c r="A5811" s="366">
        <v>5914449</v>
      </c>
      <c r="B5811" s="367" t="s">
        <v>24551</v>
      </c>
      <c r="C5811" s="366" t="s">
        <v>228</v>
      </c>
      <c r="D5811" s="368">
        <v>1.19</v>
      </c>
    </row>
    <row r="5812" spans="1:4" ht="27" x14ac:dyDescent="0.25">
      <c r="A5812" s="366">
        <v>5914464</v>
      </c>
      <c r="B5812" s="367" t="s">
        <v>24552</v>
      </c>
      <c r="C5812" s="366" t="s">
        <v>228</v>
      </c>
      <c r="D5812" s="368">
        <v>0.95</v>
      </c>
    </row>
    <row r="5813" spans="1:4" x14ac:dyDescent="0.25">
      <c r="A5813" s="366">
        <v>5914479</v>
      </c>
      <c r="B5813" s="367" t="s">
        <v>24553</v>
      </c>
      <c r="C5813" s="366" t="s">
        <v>228</v>
      </c>
      <c r="D5813" s="368">
        <v>0.77</v>
      </c>
    </row>
    <row r="5814" spans="1:4" ht="27" x14ac:dyDescent="0.25">
      <c r="A5814" s="366">
        <v>5915322</v>
      </c>
      <c r="B5814" s="367" t="s">
        <v>24554</v>
      </c>
      <c r="C5814" s="366" t="s">
        <v>228</v>
      </c>
      <c r="D5814" s="368">
        <v>1.87</v>
      </c>
    </row>
    <row r="5815" spans="1:4" ht="27" x14ac:dyDescent="0.25">
      <c r="A5815" s="366">
        <v>5915323</v>
      </c>
      <c r="B5815" s="367" t="s">
        <v>24555</v>
      </c>
      <c r="C5815" s="366" t="s">
        <v>228</v>
      </c>
      <c r="D5815" s="368">
        <v>1.5</v>
      </c>
    </row>
    <row r="5816" spans="1:4" x14ac:dyDescent="0.25">
      <c r="A5816" s="366">
        <v>5915324</v>
      </c>
      <c r="B5816" s="367" t="s">
        <v>24556</v>
      </c>
      <c r="C5816" s="366" t="s">
        <v>228</v>
      </c>
      <c r="D5816" s="368">
        <v>1.22</v>
      </c>
    </row>
    <row r="5817" spans="1:4" ht="27" x14ac:dyDescent="0.25">
      <c r="A5817" s="366">
        <v>5914404</v>
      </c>
      <c r="B5817" s="367" t="s">
        <v>24557</v>
      </c>
      <c r="C5817" s="366" t="s">
        <v>228</v>
      </c>
      <c r="D5817" s="368">
        <v>1.21</v>
      </c>
    </row>
    <row r="5818" spans="1:4" ht="27" x14ac:dyDescent="0.25">
      <c r="A5818" s="366">
        <v>5914419</v>
      </c>
      <c r="B5818" s="367" t="s">
        <v>24558</v>
      </c>
      <c r="C5818" s="366" t="s">
        <v>228</v>
      </c>
      <c r="D5818" s="368">
        <v>0.97</v>
      </c>
    </row>
    <row r="5819" spans="1:4" x14ac:dyDescent="0.25">
      <c r="A5819" s="366">
        <v>5914434</v>
      </c>
      <c r="B5819" s="367" t="s">
        <v>24559</v>
      </c>
      <c r="C5819" s="366" t="s">
        <v>228</v>
      </c>
      <c r="D5819" s="368">
        <v>0.79</v>
      </c>
    </row>
    <row r="5820" spans="1:4" ht="27" x14ac:dyDescent="0.25">
      <c r="A5820" s="366">
        <v>5914635</v>
      </c>
      <c r="B5820" s="367" t="s">
        <v>24560</v>
      </c>
      <c r="C5820" s="366" t="s">
        <v>228</v>
      </c>
      <c r="D5820" s="368">
        <v>1.1499999999999999</v>
      </c>
    </row>
    <row r="5821" spans="1:4" ht="27" x14ac:dyDescent="0.25">
      <c r="A5821" s="366">
        <v>5914636</v>
      </c>
      <c r="B5821" s="367" t="s">
        <v>24561</v>
      </c>
      <c r="C5821" s="366" t="s">
        <v>228</v>
      </c>
      <c r="D5821" s="368">
        <v>0.92</v>
      </c>
    </row>
    <row r="5822" spans="1:4" ht="27" x14ac:dyDescent="0.25">
      <c r="A5822" s="366">
        <v>5914637</v>
      </c>
      <c r="B5822" s="367" t="s">
        <v>24562</v>
      </c>
      <c r="C5822" s="366" t="s">
        <v>228</v>
      </c>
      <c r="D5822" s="368">
        <v>0.75</v>
      </c>
    </row>
    <row r="5823" spans="1:4" ht="27" x14ac:dyDescent="0.25">
      <c r="A5823" s="366">
        <v>5914638</v>
      </c>
      <c r="B5823" s="367" t="s">
        <v>24563</v>
      </c>
      <c r="C5823" s="366" t="s">
        <v>228</v>
      </c>
      <c r="D5823" s="368">
        <v>0.93</v>
      </c>
    </row>
    <row r="5824" spans="1:4" ht="27" x14ac:dyDescent="0.25">
      <c r="A5824" s="366">
        <v>5914639</v>
      </c>
      <c r="B5824" s="367" t="s">
        <v>24564</v>
      </c>
      <c r="C5824" s="366" t="s">
        <v>228</v>
      </c>
      <c r="D5824" s="368">
        <v>0.74</v>
      </c>
    </row>
    <row r="5825" spans="1:4" ht="27" x14ac:dyDescent="0.25">
      <c r="A5825" s="366">
        <v>5914640</v>
      </c>
      <c r="B5825" s="367" t="s">
        <v>24565</v>
      </c>
      <c r="C5825" s="366" t="s">
        <v>228</v>
      </c>
      <c r="D5825" s="368">
        <v>0.61</v>
      </c>
    </row>
    <row r="5826" spans="1:4" ht="27" x14ac:dyDescent="0.25">
      <c r="A5826" s="366">
        <v>5915466</v>
      </c>
      <c r="B5826" s="367" t="s">
        <v>24566</v>
      </c>
      <c r="C5826" s="366" t="s">
        <v>228</v>
      </c>
      <c r="D5826" s="368">
        <v>2.2200000000000002</v>
      </c>
    </row>
    <row r="5827" spans="1:4" ht="27" x14ac:dyDescent="0.25">
      <c r="A5827" s="366">
        <v>5915467</v>
      </c>
      <c r="B5827" s="367" t="s">
        <v>24567</v>
      </c>
      <c r="C5827" s="366" t="s">
        <v>228</v>
      </c>
      <c r="D5827" s="368">
        <v>1.77</v>
      </c>
    </row>
    <row r="5828" spans="1:4" ht="27" x14ac:dyDescent="0.25">
      <c r="A5828" s="366">
        <v>5915468</v>
      </c>
      <c r="B5828" s="367" t="s">
        <v>24568</v>
      </c>
      <c r="C5828" s="366" t="s">
        <v>228</v>
      </c>
      <c r="D5828" s="368">
        <v>1.44</v>
      </c>
    </row>
    <row r="5829" spans="1:4" ht="27" x14ac:dyDescent="0.25">
      <c r="A5829" s="366">
        <v>5914617</v>
      </c>
      <c r="B5829" s="367" t="s">
        <v>24569</v>
      </c>
      <c r="C5829" s="366" t="s">
        <v>228</v>
      </c>
      <c r="D5829" s="368">
        <v>1.72</v>
      </c>
    </row>
    <row r="5830" spans="1:4" ht="27" x14ac:dyDescent="0.25">
      <c r="A5830" s="366">
        <v>5914618</v>
      </c>
      <c r="B5830" s="367" t="s">
        <v>24570</v>
      </c>
      <c r="C5830" s="366" t="s">
        <v>228</v>
      </c>
      <c r="D5830" s="368">
        <v>1.37</v>
      </c>
    </row>
    <row r="5831" spans="1:4" ht="27" x14ac:dyDescent="0.25">
      <c r="A5831" s="366">
        <v>5914619</v>
      </c>
      <c r="B5831" s="367" t="s">
        <v>24571</v>
      </c>
      <c r="C5831" s="366" t="s">
        <v>228</v>
      </c>
      <c r="D5831" s="368">
        <v>1.1200000000000001</v>
      </c>
    </row>
    <row r="5832" spans="1:4" ht="27" x14ac:dyDescent="0.25">
      <c r="A5832" s="366">
        <v>5915451</v>
      </c>
      <c r="B5832" s="367" t="s">
        <v>24572</v>
      </c>
      <c r="C5832" s="366" t="s">
        <v>228</v>
      </c>
      <c r="D5832" s="368">
        <v>2.81</v>
      </c>
    </row>
    <row r="5833" spans="1:4" ht="27" x14ac:dyDescent="0.25">
      <c r="A5833" s="366">
        <v>5915452</v>
      </c>
      <c r="B5833" s="367" t="s">
        <v>24573</v>
      </c>
      <c r="C5833" s="366" t="s">
        <v>228</v>
      </c>
      <c r="D5833" s="368">
        <v>2.25</v>
      </c>
    </row>
    <row r="5834" spans="1:4" ht="27" x14ac:dyDescent="0.25">
      <c r="A5834" s="366">
        <v>5915453</v>
      </c>
      <c r="B5834" s="367" t="s">
        <v>24574</v>
      </c>
      <c r="C5834" s="366" t="s">
        <v>228</v>
      </c>
      <c r="D5834" s="368">
        <v>1.83</v>
      </c>
    </row>
    <row r="5835" spans="1:4" ht="27" x14ac:dyDescent="0.25">
      <c r="A5835" s="366">
        <v>5915448</v>
      </c>
      <c r="B5835" s="367" t="s">
        <v>24575</v>
      </c>
      <c r="C5835" s="366" t="s">
        <v>228</v>
      </c>
      <c r="D5835" s="368">
        <v>2.16</v>
      </c>
    </row>
    <row r="5836" spans="1:4" ht="27" x14ac:dyDescent="0.25">
      <c r="A5836" s="366">
        <v>5915449</v>
      </c>
      <c r="B5836" s="367" t="s">
        <v>24576</v>
      </c>
      <c r="C5836" s="366" t="s">
        <v>228</v>
      </c>
      <c r="D5836" s="368">
        <v>1.73</v>
      </c>
    </row>
    <row r="5837" spans="1:4" ht="27" x14ac:dyDescent="0.25">
      <c r="A5837" s="366">
        <v>5915450</v>
      </c>
      <c r="B5837" s="367" t="s">
        <v>24577</v>
      </c>
      <c r="C5837" s="366" t="s">
        <v>228</v>
      </c>
      <c r="D5837" s="368">
        <v>1.4</v>
      </c>
    </row>
    <row r="5838" spans="1:4" ht="27" x14ac:dyDescent="0.25">
      <c r="A5838" s="366">
        <v>5901641</v>
      </c>
      <c r="B5838" s="367" t="s">
        <v>24578</v>
      </c>
      <c r="C5838" s="366" t="s">
        <v>24579</v>
      </c>
      <c r="D5838" s="368">
        <v>0.78</v>
      </c>
    </row>
    <row r="5839" spans="1:4" ht="27" x14ac:dyDescent="0.25">
      <c r="A5839" s="366">
        <v>5901642</v>
      </c>
      <c r="B5839" s="367" t="s">
        <v>24580</v>
      </c>
      <c r="C5839" s="366" t="s">
        <v>24579</v>
      </c>
      <c r="D5839" s="368">
        <v>0.28000000000000003</v>
      </c>
    </row>
    <row r="5840" spans="1:4" ht="27" x14ac:dyDescent="0.25">
      <c r="A5840" s="366">
        <v>5901643</v>
      </c>
      <c r="B5840" s="367" t="s">
        <v>24581</v>
      </c>
      <c r="C5840" s="366" t="s">
        <v>24579</v>
      </c>
      <c r="D5840" s="368">
        <v>0.27</v>
      </c>
    </row>
    <row r="5841" spans="1:4" ht="27" x14ac:dyDescent="0.25">
      <c r="A5841" s="366">
        <v>5901644</v>
      </c>
      <c r="B5841" s="367" t="s">
        <v>24582</v>
      </c>
      <c r="C5841" s="366" t="s">
        <v>24579</v>
      </c>
      <c r="D5841" s="368">
        <v>0.67</v>
      </c>
    </row>
    <row r="5842" spans="1:4" ht="27" x14ac:dyDescent="0.25">
      <c r="A5842" s="366">
        <v>5901645</v>
      </c>
      <c r="B5842" s="367" t="s">
        <v>24583</v>
      </c>
      <c r="C5842" s="366" t="s">
        <v>24579</v>
      </c>
      <c r="D5842" s="368">
        <v>0.27</v>
      </c>
    </row>
    <row r="5843" spans="1:4" ht="27" x14ac:dyDescent="0.25">
      <c r="A5843" s="366">
        <v>5901646</v>
      </c>
      <c r="B5843" s="367" t="s">
        <v>24584</v>
      </c>
      <c r="C5843" s="366" t="s">
        <v>24579</v>
      </c>
      <c r="D5843" s="368">
        <v>0.55000000000000004</v>
      </c>
    </row>
    <row r="5844" spans="1:4" ht="27" x14ac:dyDescent="0.25">
      <c r="A5844" s="366">
        <v>5901647</v>
      </c>
      <c r="B5844" s="367" t="s">
        <v>24585</v>
      </c>
      <c r="C5844" s="366" t="s">
        <v>24579</v>
      </c>
      <c r="D5844" s="368">
        <v>0.46</v>
      </c>
    </row>
    <row r="5845" spans="1:4" ht="27" x14ac:dyDescent="0.25">
      <c r="A5845" s="366">
        <v>5901648</v>
      </c>
      <c r="B5845" s="367" t="s">
        <v>24586</v>
      </c>
      <c r="C5845" s="366" t="s">
        <v>24579</v>
      </c>
      <c r="D5845" s="368">
        <v>0.41</v>
      </c>
    </row>
    <row r="5846" spans="1:4" ht="27" x14ac:dyDescent="0.25">
      <c r="A5846" s="366">
        <v>5901649</v>
      </c>
      <c r="B5846" s="367" t="s">
        <v>24587</v>
      </c>
      <c r="C5846" s="366" t="s">
        <v>24579</v>
      </c>
      <c r="D5846" s="368">
        <v>1.04</v>
      </c>
    </row>
    <row r="5847" spans="1:4" ht="27" x14ac:dyDescent="0.25">
      <c r="A5847" s="366">
        <v>5901650</v>
      </c>
      <c r="B5847" s="367" t="s">
        <v>24588</v>
      </c>
      <c r="C5847" s="366" t="s">
        <v>24579</v>
      </c>
      <c r="D5847" s="368">
        <v>0.76</v>
      </c>
    </row>
    <row r="5848" spans="1:4" ht="27" x14ac:dyDescent="0.25">
      <c r="A5848" s="366">
        <v>5901651</v>
      </c>
      <c r="B5848" s="367" t="s">
        <v>24589</v>
      </c>
      <c r="C5848" s="366" t="s">
        <v>24579</v>
      </c>
      <c r="D5848" s="368">
        <v>0.28000000000000003</v>
      </c>
    </row>
    <row r="5849" spans="1:4" ht="27" x14ac:dyDescent="0.25">
      <c r="A5849" s="366">
        <v>5901652</v>
      </c>
      <c r="B5849" s="367" t="s">
        <v>24590</v>
      </c>
      <c r="C5849" s="366" t="s">
        <v>24579</v>
      </c>
      <c r="D5849" s="368">
        <v>0.27</v>
      </c>
    </row>
    <row r="5850" spans="1:4" ht="27" x14ac:dyDescent="0.25">
      <c r="A5850" s="366">
        <v>5901653</v>
      </c>
      <c r="B5850" s="367" t="s">
        <v>24591</v>
      </c>
      <c r="C5850" s="366" t="s">
        <v>24579</v>
      </c>
      <c r="D5850" s="368">
        <v>0.65</v>
      </c>
    </row>
    <row r="5851" spans="1:4" ht="27" x14ac:dyDescent="0.25">
      <c r="A5851" s="366">
        <v>5901654</v>
      </c>
      <c r="B5851" s="367" t="s">
        <v>24592</v>
      </c>
      <c r="C5851" s="366" t="s">
        <v>24579</v>
      </c>
      <c r="D5851" s="368">
        <v>0.26</v>
      </c>
    </row>
    <row r="5852" spans="1:4" ht="27" x14ac:dyDescent="0.25">
      <c r="A5852" s="366">
        <v>5901655</v>
      </c>
      <c r="B5852" s="367" t="s">
        <v>24593</v>
      </c>
      <c r="C5852" s="366" t="s">
        <v>24579</v>
      </c>
      <c r="D5852" s="368">
        <v>0.53</v>
      </c>
    </row>
    <row r="5853" spans="1:4" ht="27" x14ac:dyDescent="0.25">
      <c r="A5853" s="366">
        <v>5901656</v>
      </c>
      <c r="B5853" s="367" t="s">
        <v>24594</v>
      </c>
      <c r="C5853" s="366" t="s">
        <v>24579</v>
      </c>
      <c r="D5853" s="368">
        <v>0.45</v>
      </c>
    </row>
    <row r="5854" spans="1:4" ht="27" x14ac:dyDescent="0.25">
      <c r="A5854" s="366">
        <v>5901657</v>
      </c>
      <c r="B5854" s="367" t="s">
        <v>24595</v>
      </c>
      <c r="C5854" s="366" t="s">
        <v>24579</v>
      </c>
      <c r="D5854" s="368">
        <v>0.4</v>
      </c>
    </row>
    <row r="5855" spans="1:4" ht="27" x14ac:dyDescent="0.25">
      <c r="A5855" s="366">
        <v>5901658</v>
      </c>
      <c r="B5855" s="367" t="s">
        <v>24596</v>
      </c>
      <c r="C5855" s="366" t="s">
        <v>24579</v>
      </c>
      <c r="D5855" s="368">
        <v>1.02</v>
      </c>
    </row>
    <row r="5856" spans="1:4" ht="27" x14ac:dyDescent="0.25">
      <c r="A5856" s="366">
        <v>5901659</v>
      </c>
      <c r="B5856" s="367" t="s">
        <v>24597</v>
      </c>
      <c r="C5856" s="366" t="s">
        <v>24579</v>
      </c>
      <c r="D5856" s="368">
        <v>0.77</v>
      </c>
    </row>
    <row r="5857" spans="1:4" ht="27" x14ac:dyDescent="0.25">
      <c r="A5857" s="366">
        <v>5901660</v>
      </c>
      <c r="B5857" s="367" t="s">
        <v>24598</v>
      </c>
      <c r="C5857" s="366" t="s">
        <v>24579</v>
      </c>
      <c r="D5857" s="368">
        <v>0.28000000000000003</v>
      </c>
    </row>
    <row r="5858" spans="1:4" ht="27" x14ac:dyDescent="0.25">
      <c r="A5858" s="366">
        <v>5901661</v>
      </c>
      <c r="B5858" s="367" t="s">
        <v>24599</v>
      </c>
      <c r="C5858" s="366" t="s">
        <v>24579</v>
      </c>
      <c r="D5858" s="368">
        <v>0.27</v>
      </c>
    </row>
    <row r="5859" spans="1:4" ht="27" x14ac:dyDescent="0.25">
      <c r="A5859" s="366">
        <v>5901662</v>
      </c>
      <c r="B5859" s="367" t="s">
        <v>24600</v>
      </c>
      <c r="C5859" s="366" t="s">
        <v>24579</v>
      </c>
      <c r="D5859" s="368">
        <v>0.66</v>
      </c>
    </row>
    <row r="5860" spans="1:4" ht="27" x14ac:dyDescent="0.25">
      <c r="A5860" s="366">
        <v>5901663</v>
      </c>
      <c r="B5860" s="367" t="s">
        <v>24601</v>
      </c>
      <c r="C5860" s="366" t="s">
        <v>24579</v>
      </c>
      <c r="D5860" s="368">
        <v>0.26</v>
      </c>
    </row>
    <row r="5861" spans="1:4" ht="27" x14ac:dyDescent="0.25">
      <c r="A5861" s="366">
        <v>5901664</v>
      </c>
      <c r="B5861" s="367" t="s">
        <v>24602</v>
      </c>
      <c r="C5861" s="366" t="s">
        <v>24579</v>
      </c>
      <c r="D5861" s="368">
        <v>0.54</v>
      </c>
    </row>
    <row r="5862" spans="1:4" ht="27" x14ac:dyDescent="0.25">
      <c r="A5862" s="366">
        <v>5901665</v>
      </c>
      <c r="B5862" s="367" t="s">
        <v>24603</v>
      </c>
      <c r="C5862" s="366" t="s">
        <v>24579</v>
      </c>
      <c r="D5862" s="368">
        <v>0.45</v>
      </c>
    </row>
    <row r="5863" spans="1:4" ht="27" x14ac:dyDescent="0.25">
      <c r="A5863" s="366">
        <v>5901666</v>
      </c>
      <c r="B5863" s="367" t="s">
        <v>24604</v>
      </c>
      <c r="C5863" s="366" t="s">
        <v>24579</v>
      </c>
      <c r="D5863" s="368">
        <v>0.41</v>
      </c>
    </row>
    <row r="5864" spans="1:4" ht="27" x14ac:dyDescent="0.25">
      <c r="A5864" s="366">
        <v>5901667</v>
      </c>
      <c r="B5864" s="367" t="s">
        <v>24605</v>
      </c>
      <c r="C5864" s="366" t="s">
        <v>24579</v>
      </c>
      <c r="D5864" s="368">
        <v>1.03</v>
      </c>
    </row>
    <row r="5865" spans="1:4" ht="40.5" x14ac:dyDescent="0.25">
      <c r="A5865" s="366">
        <v>5914511</v>
      </c>
      <c r="B5865" s="367" t="s">
        <v>24606</v>
      </c>
      <c r="C5865" s="366" t="s">
        <v>228</v>
      </c>
      <c r="D5865" s="368">
        <v>0.3</v>
      </c>
    </row>
    <row r="5866" spans="1:4" ht="40.5" x14ac:dyDescent="0.25">
      <c r="A5866" s="366">
        <v>5914510</v>
      </c>
      <c r="B5866" s="367" t="s">
        <v>24607</v>
      </c>
      <c r="C5866" s="366" t="s">
        <v>228</v>
      </c>
      <c r="D5866" s="368">
        <v>0.26</v>
      </c>
    </row>
    <row r="5867" spans="1:4" ht="40.5" x14ac:dyDescent="0.25">
      <c r="A5867" s="366">
        <v>5906597</v>
      </c>
      <c r="B5867" s="367" t="s">
        <v>24608</v>
      </c>
      <c r="C5867" s="366" t="s">
        <v>24609</v>
      </c>
      <c r="D5867" s="368">
        <v>13.68</v>
      </c>
    </row>
    <row r="5868" spans="1:4" ht="40.5" x14ac:dyDescent="0.25">
      <c r="A5868" s="366">
        <v>5906598</v>
      </c>
      <c r="B5868" s="367" t="s">
        <v>24610</v>
      </c>
      <c r="C5868" s="366" t="s">
        <v>24609</v>
      </c>
      <c r="D5868" s="368">
        <v>10.94</v>
      </c>
    </row>
    <row r="5869" spans="1:4" ht="40.5" x14ac:dyDescent="0.25">
      <c r="A5869" s="366">
        <v>5906599</v>
      </c>
      <c r="B5869" s="367" t="s">
        <v>24611</v>
      </c>
      <c r="C5869" s="366" t="s">
        <v>24609</v>
      </c>
      <c r="D5869" s="368">
        <v>8.91</v>
      </c>
    </row>
    <row r="5870" spans="1:4" ht="40.5" x14ac:dyDescent="0.25">
      <c r="A5870" s="366">
        <v>5906594</v>
      </c>
      <c r="B5870" s="367" t="s">
        <v>24612</v>
      </c>
      <c r="C5870" s="366" t="s">
        <v>24609</v>
      </c>
      <c r="D5870" s="368">
        <v>9.1199999999999992</v>
      </c>
    </row>
    <row r="5871" spans="1:4" ht="40.5" x14ac:dyDescent="0.25">
      <c r="A5871" s="366">
        <v>5906595</v>
      </c>
      <c r="B5871" s="367" t="s">
        <v>24613</v>
      </c>
      <c r="C5871" s="366" t="s">
        <v>24609</v>
      </c>
      <c r="D5871" s="368">
        <v>7.3</v>
      </c>
    </row>
    <row r="5872" spans="1:4" ht="40.5" x14ac:dyDescent="0.25">
      <c r="A5872" s="366">
        <v>5906596</v>
      </c>
      <c r="B5872" s="367" t="s">
        <v>24614</v>
      </c>
      <c r="C5872" s="366" t="s">
        <v>24609</v>
      </c>
      <c r="D5872" s="368">
        <v>5.94</v>
      </c>
    </row>
    <row r="5873" spans="1:4" ht="27" x14ac:dyDescent="0.25">
      <c r="A5873" s="366">
        <v>5901668</v>
      </c>
      <c r="B5873" s="367" t="s">
        <v>24615</v>
      </c>
      <c r="C5873" s="366" t="s">
        <v>24579</v>
      </c>
      <c r="D5873" s="368">
        <v>0.79</v>
      </c>
    </row>
    <row r="5874" spans="1:4" ht="27" x14ac:dyDescent="0.25">
      <c r="A5874" s="366">
        <v>5901669</v>
      </c>
      <c r="B5874" s="367" t="s">
        <v>24616</v>
      </c>
      <c r="C5874" s="366" t="s">
        <v>24579</v>
      </c>
      <c r="D5874" s="368">
        <v>0.28999999999999998</v>
      </c>
    </row>
    <row r="5875" spans="1:4" ht="27" x14ac:dyDescent="0.25">
      <c r="A5875" s="366">
        <v>5901670</v>
      </c>
      <c r="B5875" s="367" t="s">
        <v>24617</v>
      </c>
      <c r="C5875" s="366" t="s">
        <v>24579</v>
      </c>
      <c r="D5875" s="368">
        <v>0.28000000000000003</v>
      </c>
    </row>
    <row r="5876" spans="1:4" ht="27" x14ac:dyDescent="0.25">
      <c r="A5876" s="366">
        <v>5901671</v>
      </c>
      <c r="B5876" s="367" t="s">
        <v>24618</v>
      </c>
      <c r="C5876" s="366" t="s">
        <v>24579</v>
      </c>
      <c r="D5876" s="368">
        <v>0.67</v>
      </c>
    </row>
    <row r="5877" spans="1:4" ht="27" x14ac:dyDescent="0.25">
      <c r="A5877" s="366">
        <v>5901672</v>
      </c>
      <c r="B5877" s="367" t="s">
        <v>24619</v>
      </c>
      <c r="C5877" s="366" t="s">
        <v>24579</v>
      </c>
      <c r="D5877" s="368">
        <v>0.27</v>
      </c>
    </row>
    <row r="5878" spans="1:4" ht="27" x14ac:dyDescent="0.25">
      <c r="A5878" s="366">
        <v>5901673</v>
      </c>
      <c r="B5878" s="367" t="s">
        <v>24620</v>
      </c>
      <c r="C5878" s="366" t="s">
        <v>24579</v>
      </c>
      <c r="D5878" s="368">
        <v>0.55000000000000004</v>
      </c>
    </row>
    <row r="5879" spans="1:4" ht="27" x14ac:dyDescent="0.25">
      <c r="A5879" s="366">
        <v>5901674</v>
      </c>
      <c r="B5879" s="367" t="s">
        <v>24621</v>
      </c>
      <c r="C5879" s="366" t="s">
        <v>24579</v>
      </c>
      <c r="D5879" s="368">
        <v>0.46</v>
      </c>
    </row>
    <row r="5880" spans="1:4" ht="27" x14ac:dyDescent="0.25">
      <c r="A5880" s="366">
        <v>5901675</v>
      </c>
      <c r="B5880" s="367" t="s">
        <v>24622</v>
      </c>
      <c r="C5880" s="366" t="s">
        <v>24579</v>
      </c>
      <c r="D5880" s="368">
        <v>0.42</v>
      </c>
    </row>
    <row r="5881" spans="1:4" ht="27" x14ac:dyDescent="0.25">
      <c r="A5881" s="366">
        <v>5901676</v>
      </c>
      <c r="B5881" s="367" t="s">
        <v>24623</v>
      </c>
      <c r="C5881" s="366" t="s">
        <v>24579</v>
      </c>
      <c r="D5881" s="368">
        <v>1.05</v>
      </c>
    </row>
    <row r="5882" spans="1:4" ht="27" x14ac:dyDescent="0.25">
      <c r="A5882" s="366">
        <v>5901677</v>
      </c>
      <c r="B5882" s="367" t="s">
        <v>24624</v>
      </c>
      <c r="C5882" s="366" t="s">
        <v>24579</v>
      </c>
      <c r="D5882" s="368">
        <v>0.77</v>
      </c>
    </row>
    <row r="5883" spans="1:4" ht="27" x14ac:dyDescent="0.25">
      <c r="A5883" s="366">
        <v>5901678</v>
      </c>
      <c r="B5883" s="367" t="s">
        <v>24625</v>
      </c>
      <c r="C5883" s="366" t="s">
        <v>24579</v>
      </c>
      <c r="D5883" s="368">
        <v>0.28000000000000003</v>
      </c>
    </row>
    <row r="5884" spans="1:4" ht="27" x14ac:dyDescent="0.25">
      <c r="A5884" s="366">
        <v>5901679</v>
      </c>
      <c r="B5884" s="367" t="s">
        <v>24626</v>
      </c>
      <c r="C5884" s="366" t="s">
        <v>24579</v>
      </c>
      <c r="D5884" s="368">
        <v>0.27</v>
      </c>
    </row>
    <row r="5885" spans="1:4" ht="27" x14ac:dyDescent="0.25">
      <c r="A5885" s="366">
        <v>5901680</v>
      </c>
      <c r="B5885" s="367" t="s">
        <v>24627</v>
      </c>
      <c r="C5885" s="366" t="s">
        <v>24579</v>
      </c>
      <c r="D5885" s="368">
        <v>0.66</v>
      </c>
    </row>
    <row r="5886" spans="1:4" ht="27" x14ac:dyDescent="0.25">
      <c r="A5886" s="366">
        <v>5901681</v>
      </c>
      <c r="B5886" s="367" t="s">
        <v>24628</v>
      </c>
      <c r="C5886" s="366" t="s">
        <v>24579</v>
      </c>
      <c r="D5886" s="368">
        <v>0.26</v>
      </c>
    </row>
    <row r="5887" spans="1:4" ht="27" x14ac:dyDescent="0.25">
      <c r="A5887" s="366">
        <v>5901682</v>
      </c>
      <c r="B5887" s="367" t="s">
        <v>24629</v>
      </c>
      <c r="C5887" s="366" t="s">
        <v>24579</v>
      </c>
      <c r="D5887" s="368">
        <v>0.54</v>
      </c>
    </row>
    <row r="5888" spans="1:4" ht="27" x14ac:dyDescent="0.25">
      <c r="A5888" s="366">
        <v>5901683</v>
      </c>
      <c r="B5888" s="367" t="s">
        <v>24630</v>
      </c>
      <c r="C5888" s="366" t="s">
        <v>24579</v>
      </c>
      <c r="D5888" s="368">
        <v>0.45</v>
      </c>
    </row>
    <row r="5889" spans="1:4" ht="27" x14ac:dyDescent="0.25">
      <c r="A5889" s="366">
        <v>5901684</v>
      </c>
      <c r="B5889" s="367" t="s">
        <v>24631</v>
      </c>
      <c r="C5889" s="366" t="s">
        <v>24579</v>
      </c>
      <c r="D5889" s="368">
        <v>0.41</v>
      </c>
    </row>
    <row r="5890" spans="1:4" ht="27" x14ac:dyDescent="0.25">
      <c r="A5890" s="366">
        <v>5901685</v>
      </c>
      <c r="B5890" s="367" t="s">
        <v>24632</v>
      </c>
      <c r="C5890" s="366" t="s">
        <v>24579</v>
      </c>
      <c r="D5890" s="368">
        <v>1.03</v>
      </c>
    </row>
    <row r="5891" spans="1:4" ht="27" x14ac:dyDescent="0.25">
      <c r="A5891" s="366">
        <v>5914360</v>
      </c>
      <c r="B5891" s="367" t="s">
        <v>24633</v>
      </c>
      <c r="C5891" s="366" t="s">
        <v>228</v>
      </c>
      <c r="D5891" s="368">
        <v>1.21</v>
      </c>
    </row>
    <row r="5892" spans="1:4" ht="27" x14ac:dyDescent="0.25">
      <c r="A5892" s="366">
        <v>5914361</v>
      </c>
      <c r="B5892" s="367" t="s">
        <v>24634</v>
      </c>
      <c r="C5892" s="366" t="s">
        <v>228</v>
      </c>
      <c r="D5892" s="368">
        <v>0.97</v>
      </c>
    </row>
    <row r="5893" spans="1:4" ht="27" x14ac:dyDescent="0.25">
      <c r="A5893" s="366">
        <v>5914362</v>
      </c>
      <c r="B5893" s="367" t="s">
        <v>24635</v>
      </c>
      <c r="C5893" s="366" t="s">
        <v>228</v>
      </c>
      <c r="D5893" s="368">
        <v>0.79</v>
      </c>
    </row>
    <row r="5894" spans="1:4" ht="27" x14ac:dyDescent="0.25">
      <c r="A5894" s="366">
        <v>5914364</v>
      </c>
      <c r="B5894" s="367" t="s">
        <v>24636</v>
      </c>
      <c r="C5894" s="366" t="s">
        <v>228</v>
      </c>
      <c r="D5894" s="368">
        <v>0.99</v>
      </c>
    </row>
    <row r="5895" spans="1:4" ht="27" x14ac:dyDescent="0.25">
      <c r="A5895" s="366">
        <v>5914365</v>
      </c>
      <c r="B5895" s="367" t="s">
        <v>24637</v>
      </c>
      <c r="C5895" s="366" t="s">
        <v>228</v>
      </c>
      <c r="D5895" s="368">
        <v>0.79</v>
      </c>
    </row>
    <row r="5896" spans="1:4" ht="27" x14ac:dyDescent="0.25">
      <c r="A5896" s="366">
        <v>5914366</v>
      </c>
      <c r="B5896" s="367" t="s">
        <v>24638</v>
      </c>
      <c r="C5896" s="366" t="s">
        <v>228</v>
      </c>
      <c r="D5896" s="368">
        <v>0.64</v>
      </c>
    </row>
    <row r="5897" spans="1:4" ht="27" x14ac:dyDescent="0.25">
      <c r="A5897" s="366">
        <v>5914315</v>
      </c>
      <c r="B5897" s="367" t="s">
        <v>24639</v>
      </c>
      <c r="C5897" s="366" t="s">
        <v>228</v>
      </c>
      <c r="D5897" s="368">
        <v>1.1000000000000001</v>
      </c>
    </row>
    <row r="5898" spans="1:4" ht="27" x14ac:dyDescent="0.25">
      <c r="A5898" s="366">
        <v>5914330</v>
      </c>
      <c r="B5898" s="367" t="s">
        <v>24640</v>
      </c>
      <c r="C5898" s="366" t="s">
        <v>228</v>
      </c>
      <c r="D5898" s="368">
        <v>0.88</v>
      </c>
    </row>
    <row r="5899" spans="1:4" ht="27" x14ac:dyDescent="0.25">
      <c r="A5899" s="366">
        <v>5914345</v>
      </c>
      <c r="B5899" s="367" t="s">
        <v>24641</v>
      </c>
      <c r="C5899" s="366" t="s">
        <v>228</v>
      </c>
      <c r="D5899" s="368">
        <v>0.71</v>
      </c>
    </row>
    <row r="5900" spans="1:4" ht="27" x14ac:dyDescent="0.25">
      <c r="A5900" s="366">
        <v>5914367</v>
      </c>
      <c r="B5900" s="367" t="s">
        <v>24642</v>
      </c>
      <c r="C5900" s="366" t="s">
        <v>228</v>
      </c>
      <c r="D5900" s="368">
        <v>1.9</v>
      </c>
    </row>
    <row r="5901" spans="1:4" ht="27" x14ac:dyDescent="0.25">
      <c r="A5901" s="366">
        <v>5914368</v>
      </c>
      <c r="B5901" s="367" t="s">
        <v>24643</v>
      </c>
      <c r="C5901" s="366" t="s">
        <v>228</v>
      </c>
      <c r="D5901" s="368">
        <v>1.52</v>
      </c>
    </row>
    <row r="5902" spans="1:4" ht="27" x14ac:dyDescent="0.25">
      <c r="A5902" s="366">
        <v>5914369</v>
      </c>
      <c r="B5902" s="367" t="s">
        <v>24644</v>
      </c>
      <c r="C5902" s="366" t="s">
        <v>228</v>
      </c>
      <c r="D5902" s="368">
        <v>1.24</v>
      </c>
    </row>
    <row r="5903" spans="1:4" ht="40.5" x14ac:dyDescent="0.25">
      <c r="A5903" s="366">
        <v>5914489</v>
      </c>
      <c r="B5903" s="367" t="s">
        <v>24645</v>
      </c>
      <c r="C5903" s="366" t="s">
        <v>228</v>
      </c>
      <c r="D5903" s="368">
        <v>0.28000000000000003</v>
      </c>
    </row>
    <row r="5904" spans="1:4" ht="40.5" x14ac:dyDescent="0.25">
      <c r="A5904" s="366">
        <v>5914491</v>
      </c>
      <c r="B5904" s="367" t="s">
        <v>24646</v>
      </c>
      <c r="C5904" s="366" t="s">
        <v>228</v>
      </c>
      <c r="D5904" s="368">
        <v>0.3</v>
      </c>
    </row>
    <row r="5905" spans="1:4" ht="40.5" x14ac:dyDescent="0.25">
      <c r="A5905" s="366">
        <v>5914490</v>
      </c>
      <c r="B5905" s="367" t="s">
        <v>24647</v>
      </c>
      <c r="C5905" s="366" t="s">
        <v>228</v>
      </c>
      <c r="D5905" s="368">
        <v>0.26</v>
      </c>
    </row>
    <row r="5906" spans="1:4" ht="40.5" x14ac:dyDescent="0.25">
      <c r="A5906" s="366">
        <v>5914495</v>
      </c>
      <c r="B5906" s="367" t="s">
        <v>24648</v>
      </c>
      <c r="C5906" s="366" t="s">
        <v>228</v>
      </c>
      <c r="D5906" s="368">
        <v>1.81</v>
      </c>
    </row>
    <row r="5907" spans="1:4" ht="40.5" x14ac:dyDescent="0.25">
      <c r="A5907" s="366">
        <v>5914494</v>
      </c>
      <c r="B5907" s="367" t="s">
        <v>24649</v>
      </c>
      <c r="C5907" s="366" t="s">
        <v>228</v>
      </c>
      <c r="D5907" s="368">
        <v>4.05</v>
      </c>
    </row>
    <row r="5908" spans="1:4" ht="40.5" x14ac:dyDescent="0.25">
      <c r="A5908" s="366">
        <v>5914487</v>
      </c>
      <c r="B5908" s="367" t="s">
        <v>24650</v>
      </c>
      <c r="C5908" s="366" t="s">
        <v>228</v>
      </c>
      <c r="D5908" s="368">
        <v>0.26</v>
      </c>
    </row>
    <row r="5909" spans="1:4" ht="40.5" x14ac:dyDescent="0.25">
      <c r="A5909" s="366">
        <v>5914488</v>
      </c>
      <c r="B5909" s="367" t="s">
        <v>24651</v>
      </c>
      <c r="C5909" s="366" t="s">
        <v>228</v>
      </c>
      <c r="D5909" s="368">
        <v>0.3</v>
      </c>
    </row>
    <row r="5910" spans="1:4" ht="40.5" x14ac:dyDescent="0.25">
      <c r="A5910" s="366">
        <v>5914493</v>
      </c>
      <c r="B5910" s="367" t="s">
        <v>24652</v>
      </c>
      <c r="C5910" s="366" t="s">
        <v>228</v>
      </c>
      <c r="D5910" s="368">
        <v>6.72</v>
      </c>
    </row>
    <row r="5911" spans="1:4" ht="40.5" x14ac:dyDescent="0.25">
      <c r="A5911" s="366">
        <v>5914492</v>
      </c>
      <c r="B5911" s="367" t="s">
        <v>24653</v>
      </c>
      <c r="C5911" s="366" t="s">
        <v>228</v>
      </c>
      <c r="D5911" s="368">
        <v>16.11</v>
      </c>
    </row>
    <row r="5912" spans="1:4" ht="27" x14ac:dyDescent="0.25">
      <c r="A5912" s="366">
        <v>5914482</v>
      </c>
      <c r="B5912" s="367" t="s">
        <v>24654</v>
      </c>
      <c r="C5912" s="366" t="s">
        <v>228</v>
      </c>
      <c r="D5912" s="368">
        <v>0.71</v>
      </c>
    </row>
    <row r="5913" spans="1:4" ht="27" x14ac:dyDescent="0.25">
      <c r="A5913" s="366">
        <v>5914483</v>
      </c>
      <c r="B5913" s="367" t="s">
        <v>24655</v>
      </c>
      <c r="C5913" s="366" t="s">
        <v>228</v>
      </c>
      <c r="D5913" s="368">
        <v>0.5</v>
      </c>
    </row>
    <row r="5914" spans="1:4" ht="40.5" x14ac:dyDescent="0.25">
      <c r="A5914" s="366">
        <v>5914480</v>
      </c>
      <c r="B5914" s="367" t="s">
        <v>24656</v>
      </c>
      <c r="C5914" s="366" t="s">
        <v>228</v>
      </c>
      <c r="D5914" s="368">
        <v>0.74</v>
      </c>
    </row>
    <row r="5915" spans="1:4" ht="40.5" x14ac:dyDescent="0.25">
      <c r="A5915" s="366">
        <v>5914481</v>
      </c>
      <c r="B5915" s="367" t="s">
        <v>24657</v>
      </c>
      <c r="C5915" s="366" t="s">
        <v>228</v>
      </c>
      <c r="D5915" s="368">
        <v>0.48</v>
      </c>
    </row>
    <row r="5916" spans="1:4" ht="40.5" x14ac:dyDescent="0.25">
      <c r="A5916" s="366">
        <v>5914485</v>
      </c>
      <c r="B5916" s="367" t="s">
        <v>24658</v>
      </c>
      <c r="C5916" s="366" t="s">
        <v>228</v>
      </c>
      <c r="D5916" s="368">
        <v>4.63</v>
      </c>
    </row>
    <row r="5917" spans="1:4" ht="40.5" x14ac:dyDescent="0.25">
      <c r="A5917" s="366">
        <v>5914486</v>
      </c>
      <c r="B5917" s="367" t="s">
        <v>24659</v>
      </c>
      <c r="C5917" s="366" t="s">
        <v>228</v>
      </c>
      <c r="D5917" s="368">
        <v>5.79</v>
      </c>
    </row>
    <row r="5918" spans="1:4" ht="40.5" x14ac:dyDescent="0.25">
      <c r="A5918" s="366">
        <v>5914484</v>
      </c>
      <c r="B5918" s="367" t="s">
        <v>24660</v>
      </c>
      <c r="C5918" s="366" t="s">
        <v>228</v>
      </c>
      <c r="D5918" s="368">
        <v>4.01</v>
      </c>
    </row>
    <row r="5919" spans="1:4" ht="27" x14ac:dyDescent="0.25">
      <c r="A5919" s="366">
        <v>5914620</v>
      </c>
      <c r="B5919" s="367" t="s">
        <v>24661</v>
      </c>
      <c r="C5919" s="366" t="s">
        <v>228</v>
      </c>
      <c r="D5919" s="368">
        <v>2.94</v>
      </c>
    </row>
    <row r="5920" spans="1:4" ht="27" x14ac:dyDescent="0.25">
      <c r="A5920" s="366">
        <v>5914621</v>
      </c>
      <c r="B5920" s="367" t="s">
        <v>24662</v>
      </c>
      <c r="C5920" s="366" t="s">
        <v>228</v>
      </c>
      <c r="D5920" s="368">
        <v>2.35</v>
      </c>
    </row>
    <row r="5921" spans="1:4" ht="27" x14ac:dyDescent="0.25">
      <c r="A5921" s="366">
        <v>5914622</v>
      </c>
      <c r="B5921" s="367" t="s">
        <v>24663</v>
      </c>
      <c r="C5921" s="366" t="s">
        <v>228</v>
      </c>
      <c r="D5921" s="368">
        <v>1.92</v>
      </c>
    </row>
    <row r="5922" spans="1:4" ht="27" x14ac:dyDescent="0.25">
      <c r="A5922" s="366">
        <v>5901695</v>
      </c>
      <c r="B5922" s="367" t="s">
        <v>24664</v>
      </c>
      <c r="C5922" s="366" t="s">
        <v>24579</v>
      </c>
      <c r="D5922" s="368">
        <v>0.73</v>
      </c>
    </row>
    <row r="5923" spans="1:4" ht="27" x14ac:dyDescent="0.25">
      <c r="A5923" s="366">
        <v>5901696</v>
      </c>
      <c r="B5923" s="367" t="s">
        <v>24665</v>
      </c>
      <c r="C5923" s="366" t="s">
        <v>24579</v>
      </c>
      <c r="D5923" s="368">
        <v>0.55000000000000004</v>
      </c>
    </row>
    <row r="5924" spans="1:4" ht="27" x14ac:dyDescent="0.25">
      <c r="A5924" s="366">
        <v>5901697</v>
      </c>
      <c r="B5924" s="367" t="s">
        <v>24666</v>
      </c>
      <c r="C5924" s="366" t="s">
        <v>24579</v>
      </c>
      <c r="D5924" s="368">
        <v>2.56</v>
      </c>
    </row>
    <row r="5925" spans="1:4" ht="27" x14ac:dyDescent="0.25">
      <c r="A5925" s="366">
        <v>5901698</v>
      </c>
      <c r="B5925" s="367" t="s">
        <v>24667</v>
      </c>
      <c r="C5925" s="366" t="s">
        <v>24579</v>
      </c>
      <c r="D5925" s="368">
        <v>2.56</v>
      </c>
    </row>
    <row r="5926" spans="1:4" ht="27" x14ac:dyDescent="0.25">
      <c r="A5926" s="366">
        <v>5916654</v>
      </c>
      <c r="B5926" s="367" t="s">
        <v>24668</v>
      </c>
      <c r="C5926" s="366" t="s">
        <v>24579</v>
      </c>
      <c r="D5926" s="368">
        <v>1.32</v>
      </c>
    </row>
    <row r="5927" spans="1:4" ht="27" x14ac:dyDescent="0.25">
      <c r="A5927" s="366">
        <v>5916637</v>
      </c>
      <c r="B5927" s="367" t="s">
        <v>24669</v>
      </c>
      <c r="C5927" s="366" t="s">
        <v>24579</v>
      </c>
      <c r="D5927" s="368">
        <v>7.8</v>
      </c>
    </row>
    <row r="5928" spans="1:4" ht="27" x14ac:dyDescent="0.25">
      <c r="A5928" s="366">
        <v>5916618</v>
      </c>
      <c r="B5928" s="367" t="s">
        <v>24670</v>
      </c>
      <c r="C5928" s="366" t="s">
        <v>24579</v>
      </c>
      <c r="D5928" s="368">
        <v>7.8</v>
      </c>
    </row>
    <row r="5929" spans="1:4" ht="27" x14ac:dyDescent="0.25">
      <c r="A5929" s="366">
        <v>5914334</v>
      </c>
      <c r="B5929" s="367" t="s">
        <v>24671</v>
      </c>
      <c r="C5929" s="366" t="s">
        <v>228</v>
      </c>
      <c r="D5929" s="368">
        <v>1.24</v>
      </c>
    </row>
    <row r="5930" spans="1:4" ht="27" x14ac:dyDescent="0.25">
      <c r="A5930" s="366">
        <v>5914335</v>
      </c>
      <c r="B5930" s="367" t="s">
        <v>24672</v>
      </c>
      <c r="C5930" s="366" t="s">
        <v>228</v>
      </c>
      <c r="D5930" s="368">
        <v>0.99</v>
      </c>
    </row>
    <row r="5931" spans="1:4" ht="27" x14ac:dyDescent="0.25">
      <c r="A5931" s="366">
        <v>5914336</v>
      </c>
      <c r="B5931" s="367" t="s">
        <v>24673</v>
      </c>
      <c r="C5931" s="366" t="s">
        <v>228</v>
      </c>
      <c r="D5931" s="368">
        <v>0.81</v>
      </c>
    </row>
    <row r="5932" spans="1:4" ht="27" x14ac:dyDescent="0.25">
      <c r="A5932" s="366">
        <v>5914346</v>
      </c>
      <c r="B5932" s="367" t="s">
        <v>24674</v>
      </c>
      <c r="C5932" s="366" t="s">
        <v>228</v>
      </c>
      <c r="D5932" s="368">
        <v>1.88</v>
      </c>
    </row>
    <row r="5933" spans="1:4" ht="27" x14ac:dyDescent="0.25">
      <c r="A5933" s="366">
        <v>5914347</v>
      </c>
      <c r="B5933" s="367" t="s">
        <v>24675</v>
      </c>
      <c r="C5933" s="366" t="s">
        <v>228</v>
      </c>
      <c r="D5933" s="368">
        <v>1.51</v>
      </c>
    </row>
    <row r="5934" spans="1:4" ht="27" x14ac:dyDescent="0.25">
      <c r="A5934" s="366">
        <v>5914348</v>
      </c>
      <c r="B5934" s="367" t="s">
        <v>24676</v>
      </c>
      <c r="C5934" s="366" t="s">
        <v>228</v>
      </c>
      <c r="D5934" s="368">
        <v>1.23</v>
      </c>
    </row>
    <row r="5935" spans="1:4" ht="27" x14ac:dyDescent="0.25">
      <c r="A5935" s="366">
        <v>5914611</v>
      </c>
      <c r="B5935" s="367" t="s">
        <v>24677</v>
      </c>
      <c r="C5935" s="366" t="s">
        <v>228</v>
      </c>
      <c r="D5935" s="368">
        <v>2.02</v>
      </c>
    </row>
    <row r="5936" spans="1:4" ht="27" x14ac:dyDescent="0.25">
      <c r="A5936" s="366">
        <v>5914613</v>
      </c>
      <c r="B5936" s="367" t="s">
        <v>24678</v>
      </c>
      <c r="C5936" s="366" t="s">
        <v>228</v>
      </c>
      <c r="D5936" s="368">
        <v>1.62</v>
      </c>
    </row>
    <row r="5937" spans="1:4" ht="27" x14ac:dyDescent="0.25">
      <c r="A5937" s="366">
        <v>5914612</v>
      </c>
      <c r="B5937" s="367" t="s">
        <v>24679</v>
      </c>
      <c r="C5937" s="366" t="s">
        <v>228</v>
      </c>
      <c r="D5937" s="368">
        <v>1.32</v>
      </c>
    </row>
    <row r="5938" spans="1:4" ht="27" x14ac:dyDescent="0.25">
      <c r="A5938" s="366">
        <v>5901686</v>
      </c>
      <c r="B5938" s="367" t="s">
        <v>24680</v>
      </c>
      <c r="C5938" s="366" t="s">
        <v>24579</v>
      </c>
      <c r="D5938" s="368">
        <v>2.23</v>
      </c>
    </row>
    <row r="5939" spans="1:4" ht="27" x14ac:dyDescent="0.25">
      <c r="A5939" s="366">
        <v>5901687</v>
      </c>
      <c r="B5939" s="367" t="s">
        <v>24681</v>
      </c>
      <c r="C5939" s="366" t="s">
        <v>24579</v>
      </c>
      <c r="D5939" s="368">
        <v>0.81</v>
      </c>
    </row>
    <row r="5940" spans="1:4" ht="27" x14ac:dyDescent="0.25">
      <c r="A5940" s="366">
        <v>5901688</v>
      </c>
      <c r="B5940" s="367" t="s">
        <v>24682</v>
      </c>
      <c r="C5940" s="366" t="s">
        <v>24579</v>
      </c>
      <c r="D5940" s="368">
        <v>0.78</v>
      </c>
    </row>
    <row r="5941" spans="1:4" ht="27" x14ac:dyDescent="0.25">
      <c r="A5941" s="366">
        <v>5901689</v>
      </c>
      <c r="B5941" s="367" t="s">
        <v>24683</v>
      </c>
      <c r="C5941" s="366" t="s">
        <v>24579</v>
      </c>
      <c r="D5941" s="368">
        <v>1.91</v>
      </c>
    </row>
    <row r="5942" spans="1:4" ht="27" x14ac:dyDescent="0.25">
      <c r="A5942" s="366">
        <v>5901690</v>
      </c>
      <c r="B5942" s="367" t="s">
        <v>24684</v>
      </c>
      <c r="C5942" s="366" t="s">
        <v>24579</v>
      </c>
      <c r="D5942" s="368">
        <v>0.77</v>
      </c>
    </row>
    <row r="5943" spans="1:4" ht="27" x14ac:dyDescent="0.25">
      <c r="A5943" s="366">
        <v>5901691</v>
      </c>
      <c r="B5943" s="367" t="s">
        <v>24685</v>
      </c>
      <c r="C5943" s="366" t="s">
        <v>24579</v>
      </c>
      <c r="D5943" s="368">
        <v>1.57</v>
      </c>
    </row>
    <row r="5944" spans="1:4" ht="27" x14ac:dyDescent="0.25">
      <c r="A5944" s="366">
        <v>5901692</v>
      </c>
      <c r="B5944" s="367" t="s">
        <v>24686</v>
      </c>
      <c r="C5944" s="366" t="s">
        <v>24579</v>
      </c>
      <c r="D5944" s="368">
        <v>1.31</v>
      </c>
    </row>
    <row r="5945" spans="1:4" ht="27" x14ac:dyDescent="0.25">
      <c r="A5945" s="366">
        <v>5901693</v>
      </c>
      <c r="B5945" s="367" t="s">
        <v>24687</v>
      </c>
      <c r="C5945" s="366" t="s">
        <v>24579</v>
      </c>
      <c r="D5945" s="368">
        <v>1.18</v>
      </c>
    </row>
    <row r="5946" spans="1:4" ht="27" x14ac:dyDescent="0.25">
      <c r="A5946" s="366">
        <v>5901694</v>
      </c>
      <c r="B5946" s="367" t="s">
        <v>24688</v>
      </c>
      <c r="C5946" s="366" t="s">
        <v>24579</v>
      </c>
      <c r="D5946" s="368">
        <v>2.99</v>
      </c>
    </row>
    <row r="5947" spans="1:4" ht="27" x14ac:dyDescent="0.25">
      <c r="A5947" s="366">
        <v>5914512</v>
      </c>
      <c r="B5947" s="367" t="s">
        <v>24689</v>
      </c>
      <c r="C5947" s="366" t="s">
        <v>228</v>
      </c>
      <c r="D5947" s="368">
        <v>1.64</v>
      </c>
    </row>
    <row r="5948" spans="1:4" ht="27" x14ac:dyDescent="0.25">
      <c r="A5948" s="366">
        <v>5914496</v>
      </c>
      <c r="B5948" s="367" t="s">
        <v>24690</v>
      </c>
      <c r="C5948" s="366" t="s">
        <v>228</v>
      </c>
      <c r="D5948" s="368">
        <v>1.26</v>
      </c>
    </row>
    <row r="5949" spans="1:4" ht="27" x14ac:dyDescent="0.25">
      <c r="A5949" s="366">
        <v>5914513</v>
      </c>
      <c r="B5949" s="367" t="s">
        <v>24691</v>
      </c>
      <c r="C5949" s="366" t="s">
        <v>228</v>
      </c>
      <c r="D5949" s="368">
        <v>0.88</v>
      </c>
    </row>
    <row r="5950" spans="1:4" ht="27" x14ac:dyDescent="0.25">
      <c r="A5950" s="366">
        <v>5914497</v>
      </c>
      <c r="B5950" s="367" t="s">
        <v>24692</v>
      </c>
      <c r="C5950" s="366" t="s">
        <v>228</v>
      </c>
      <c r="D5950" s="368">
        <v>0.67</v>
      </c>
    </row>
    <row r="5951" spans="1:4" ht="27" x14ac:dyDescent="0.25">
      <c r="A5951" s="366">
        <v>5914500</v>
      </c>
      <c r="B5951" s="367" t="s">
        <v>24693</v>
      </c>
      <c r="C5951" s="366" t="s">
        <v>228</v>
      </c>
      <c r="D5951" s="368">
        <v>1.28</v>
      </c>
    </row>
    <row r="5952" spans="1:4" ht="27" x14ac:dyDescent="0.25">
      <c r="A5952" s="366">
        <v>5914498</v>
      </c>
      <c r="B5952" s="367" t="s">
        <v>24694</v>
      </c>
      <c r="C5952" s="366" t="s">
        <v>228</v>
      </c>
      <c r="D5952" s="368">
        <v>0.99</v>
      </c>
    </row>
    <row r="5953" spans="1:4" ht="27" x14ac:dyDescent="0.25">
      <c r="A5953" s="366">
        <v>5914501</v>
      </c>
      <c r="B5953" s="367" t="s">
        <v>24695</v>
      </c>
      <c r="C5953" s="366" t="s">
        <v>228</v>
      </c>
      <c r="D5953" s="368">
        <v>0.69</v>
      </c>
    </row>
    <row r="5954" spans="1:4" ht="27" x14ac:dyDescent="0.25">
      <c r="A5954" s="366">
        <v>5914499</v>
      </c>
      <c r="B5954" s="367" t="s">
        <v>24696</v>
      </c>
      <c r="C5954" s="366" t="s">
        <v>228</v>
      </c>
      <c r="D5954" s="368">
        <v>0.52</v>
      </c>
    </row>
    <row r="5955" spans="1:4" ht="27" x14ac:dyDescent="0.25">
      <c r="A5955" s="366">
        <v>5914504</v>
      </c>
      <c r="B5955" s="367" t="s">
        <v>24697</v>
      </c>
      <c r="C5955" s="366" t="s">
        <v>228</v>
      </c>
      <c r="D5955" s="368">
        <v>1.08</v>
      </c>
    </row>
    <row r="5956" spans="1:4" ht="27" x14ac:dyDescent="0.25">
      <c r="A5956" s="366">
        <v>5914502</v>
      </c>
      <c r="B5956" s="367" t="s">
        <v>24698</v>
      </c>
      <c r="C5956" s="366" t="s">
        <v>228</v>
      </c>
      <c r="D5956" s="368">
        <v>0.83</v>
      </c>
    </row>
    <row r="5957" spans="1:4" ht="27" x14ac:dyDescent="0.25">
      <c r="A5957" s="366">
        <v>5914505</v>
      </c>
      <c r="B5957" s="367" t="s">
        <v>24699</v>
      </c>
      <c r="C5957" s="366" t="s">
        <v>228</v>
      </c>
      <c r="D5957" s="368">
        <v>0.59</v>
      </c>
    </row>
    <row r="5958" spans="1:4" ht="27" x14ac:dyDescent="0.25">
      <c r="A5958" s="366">
        <v>5914503</v>
      </c>
      <c r="B5958" s="367" t="s">
        <v>24700</v>
      </c>
      <c r="C5958" s="366" t="s">
        <v>228</v>
      </c>
      <c r="D5958" s="368">
        <v>0.44</v>
      </c>
    </row>
    <row r="5959" spans="1:4" ht="27" x14ac:dyDescent="0.25">
      <c r="A5959" s="366">
        <v>5914508</v>
      </c>
      <c r="B5959" s="367" t="s">
        <v>24701</v>
      </c>
      <c r="C5959" s="366" t="s">
        <v>228</v>
      </c>
      <c r="D5959" s="368">
        <v>1.21</v>
      </c>
    </row>
    <row r="5960" spans="1:4" ht="27" x14ac:dyDescent="0.25">
      <c r="A5960" s="366">
        <v>5914506</v>
      </c>
      <c r="B5960" s="367" t="s">
        <v>24702</v>
      </c>
      <c r="C5960" s="366" t="s">
        <v>228</v>
      </c>
      <c r="D5960" s="368">
        <v>0.93</v>
      </c>
    </row>
    <row r="5961" spans="1:4" ht="27" x14ac:dyDescent="0.25">
      <c r="A5961" s="366">
        <v>5914509</v>
      </c>
      <c r="B5961" s="367" t="s">
        <v>24703</v>
      </c>
      <c r="C5961" s="366" t="s">
        <v>228</v>
      </c>
      <c r="D5961" s="368">
        <v>0.66</v>
      </c>
    </row>
    <row r="5962" spans="1:4" ht="27" x14ac:dyDescent="0.25">
      <c r="A5962" s="366">
        <v>5914507</v>
      </c>
      <c r="B5962" s="367" t="s">
        <v>24704</v>
      </c>
      <c r="C5962" s="366" t="s">
        <v>228</v>
      </c>
      <c r="D5962" s="368">
        <v>0.49</v>
      </c>
    </row>
    <row r="5963" spans="1:4" ht="27" x14ac:dyDescent="0.25">
      <c r="A5963" s="366">
        <v>5915491</v>
      </c>
      <c r="B5963" s="367" t="s">
        <v>24705</v>
      </c>
      <c r="C5963" s="366" t="s">
        <v>20552</v>
      </c>
      <c r="D5963" s="368">
        <v>18.940000000000001</v>
      </c>
    </row>
    <row r="5964" spans="1:4" ht="27" x14ac:dyDescent="0.25">
      <c r="A5964" s="366">
        <v>5915492</v>
      </c>
      <c r="B5964" s="367" t="s">
        <v>24706</v>
      </c>
      <c r="C5964" s="366" t="s">
        <v>20552</v>
      </c>
      <c r="D5964" s="368">
        <v>15.16</v>
      </c>
    </row>
    <row r="5965" spans="1:4" ht="27" x14ac:dyDescent="0.25">
      <c r="A5965" s="366">
        <v>5915493</v>
      </c>
      <c r="B5965" s="367" t="s">
        <v>24707</v>
      </c>
      <c r="C5965" s="366" t="s">
        <v>20552</v>
      </c>
      <c r="D5965" s="368">
        <v>12.34</v>
      </c>
    </row>
    <row r="5966" spans="1:4" ht="27" x14ac:dyDescent="0.25">
      <c r="A5966" s="366">
        <v>5915488</v>
      </c>
      <c r="B5966" s="367" t="s">
        <v>24708</v>
      </c>
      <c r="C5966" s="366" t="s">
        <v>20552</v>
      </c>
      <c r="D5966" s="368">
        <v>14.29</v>
      </c>
    </row>
    <row r="5967" spans="1:4" ht="27" x14ac:dyDescent="0.25">
      <c r="A5967" s="366">
        <v>5915489</v>
      </c>
      <c r="B5967" s="367" t="s">
        <v>24709</v>
      </c>
      <c r="C5967" s="366" t="s">
        <v>20552</v>
      </c>
      <c r="D5967" s="368">
        <v>11.43</v>
      </c>
    </row>
    <row r="5968" spans="1:4" ht="27" x14ac:dyDescent="0.25">
      <c r="A5968" s="366">
        <v>5915490</v>
      </c>
      <c r="B5968" s="367" t="s">
        <v>24710</v>
      </c>
      <c r="C5968" s="366" t="s">
        <v>20552</v>
      </c>
      <c r="D5968" s="368">
        <v>9.31</v>
      </c>
    </row>
    <row r="5969" spans="1:4" ht="27" x14ac:dyDescent="0.25">
      <c r="A5969" s="366">
        <v>5915494</v>
      </c>
      <c r="B5969" s="367" t="s">
        <v>24711</v>
      </c>
      <c r="C5969" s="366" t="s">
        <v>20552</v>
      </c>
      <c r="D5969" s="368">
        <v>32.11</v>
      </c>
    </row>
    <row r="5970" spans="1:4" ht="27" x14ac:dyDescent="0.25">
      <c r="A5970" s="366">
        <v>5915495</v>
      </c>
      <c r="B5970" s="367" t="s">
        <v>24712</v>
      </c>
      <c r="C5970" s="366" t="s">
        <v>20552</v>
      </c>
      <c r="D5970" s="368">
        <v>25.69</v>
      </c>
    </row>
    <row r="5971" spans="1:4" ht="27" x14ac:dyDescent="0.25">
      <c r="A5971" s="366">
        <v>5915496</v>
      </c>
      <c r="B5971" s="367" t="s">
        <v>24713</v>
      </c>
      <c r="C5971" s="366" t="s">
        <v>20552</v>
      </c>
      <c r="D5971" s="368">
        <v>20.91</v>
      </c>
    </row>
    <row r="5972" spans="1:4" ht="27" x14ac:dyDescent="0.25">
      <c r="A5972" s="366">
        <v>5915325</v>
      </c>
      <c r="B5972" s="367" t="s">
        <v>24714</v>
      </c>
      <c r="C5972" s="366" t="s">
        <v>20552</v>
      </c>
      <c r="D5972" s="368">
        <v>72.78</v>
      </c>
    </row>
    <row r="5973" spans="1:4" ht="27" x14ac:dyDescent="0.25">
      <c r="A5973" s="366">
        <v>5915326</v>
      </c>
      <c r="B5973" s="367" t="s">
        <v>24715</v>
      </c>
      <c r="C5973" s="366" t="s">
        <v>20552</v>
      </c>
      <c r="D5973" s="368">
        <v>58.2</v>
      </c>
    </row>
    <row r="5974" spans="1:4" ht="27" x14ac:dyDescent="0.25">
      <c r="A5974" s="366">
        <v>5915327</v>
      </c>
      <c r="B5974" s="367" t="s">
        <v>24716</v>
      </c>
      <c r="C5974" s="366" t="s">
        <v>20552</v>
      </c>
      <c r="D5974" s="368">
        <v>47.4</v>
      </c>
    </row>
    <row r="5975" spans="1:4" ht="27" x14ac:dyDescent="0.25">
      <c r="A5975" s="366">
        <v>5915328</v>
      </c>
      <c r="B5975" s="367" t="s">
        <v>24717</v>
      </c>
      <c r="C5975" s="366" t="s">
        <v>20552</v>
      </c>
      <c r="D5975" s="368">
        <v>84.63</v>
      </c>
    </row>
    <row r="5976" spans="1:4" ht="27" x14ac:dyDescent="0.25">
      <c r="A5976" s="366">
        <v>5915329</v>
      </c>
      <c r="B5976" s="367" t="s">
        <v>24718</v>
      </c>
      <c r="C5976" s="366" t="s">
        <v>20552</v>
      </c>
      <c r="D5976" s="368">
        <v>67.67</v>
      </c>
    </row>
    <row r="5977" spans="1:4" ht="27" x14ac:dyDescent="0.25">
      <c r="A5977" s="366">
        <v>5915330</v>
      </c>
      <c r="B5977" s="367" t="s">
        <v>24719</v>
      </c>
      <c r="C5977" s="366" t="s">
        <v>20552</v>
      </c>
      <c r="D5977" s="368">
        <v>55.12</v>
      </c>
    </row>
    <row r="5978" spans="1:4" ht="27" x14ac:dyDescent="0.25">
      <c r="A5978" s="366">
        <v>5915331</v>
      </c>
      <c r="B5978" s="367" t="s">
        <v>24720</v>
      </c>
      <c r="C5978" s="366" t="s">
        <v>20552</v>
      </c>
      <c r="D5978" s="368">
        <v>161.18</v>
      </c>
    </row>
    <row r="5979" spans="1:4" ht="27" x14ac:dyDescent="0.25">
      <c r="A5979" s="366">
        <v>5915332</v>
      </c>
      <c r="B5979" s="367" t="s">
        <v>24721</v>
      </c>
      <c r="C5979" s="366" t="s">
        <v>20552</v>
      </c>
      <c r="D5979" s="368">
        <v>128.88</v>
      </c>
    </row>
    <row r="5980" spans="1:4" ht="27" x14ac:dyDescent="0.25">
      <c r="A5980" s="366">
        <v>5915333</v>
      </c>
      <c r="B5980" s="367" t="s">
        <v>24722</v>
      </c>
      <c r="C5980" s="366" t="s">
        <v>20552</v>
      </c>
      <c r="D5980" s="368">
        <v>104.97</v>
      </c>
    </row>
    <row r="5981" spans="1:4" ht="27" x14ac:dyDescent="0.25">
      <c r="A5981" s="366">
        <v>5915364</v>
      </c>
      <c r="B5981" s="367" t="s">
        <v>24723</v>
      </c>
      <c r="C5981" s="366" t="s">
        <v>20552</v>
      </c>
      <c r="D5981" s="368">
        <v>181.1</v>
      </c>
    </row>
    <row r="5982" spans="1:4" ht="27" x14ac:dyDescent="0.25">
      <c r="A5982" s="366">
        <v>5915365</v>
      </c>
      <c r="B5982" s="367" t="s">
        <v>24724</v>
      </c>
      <c r="C5982" s="366" t="s">
        <v>20552</v>
      </c>
      <c r="D5982" s="368">
        <v>144.81</v>
      </c>
    </row>
    <row r="5983" spans="1:4" ht="27" x14ac:dyDescent="0.25">
      <c r="A5983" s="366">
        <v>5915361</v>
      </c>
      <c r="B5983" s="367" t="s">
        <v>24725</v>
      </c>
      <c r="C5983" s="366" t="s">
        <v>20552</v>
      </c>
      <c r="D5983" s="368">
        <v>117.95</v>
      </c>
    </row>
    <row r="5984" spans="1:4" ht="27" x14ac:dyDescent="0.25">
      <c r="A5984" s="366">
        <v>5919716</v>
      </c>
      <c r="B5984" s="367" t="s">
        <v>24726</v>
      </c>
      <c r="C5984" s="366" t="s">
        <v>20552</v>
      </c>
      <c r="D5984" s="368">
        <v>229.18</v>
      </c>
    </row>
    <row r="5985" spans="1:4" x14ac:dyDescent="0.25">
      <c r="A5985" s="366">
        <v>5919717</v>
      </c>
      <c r="B5985" s="367" t="s">
        <v>24727</v>
      </c>
      <c r="C5985" s="366" t="s">
        <v>20552</v>
      </c>
      <c r="D5985" s="368">
        <v>200.55</v>
      </c>
    </row>
    <row r="5986" spans="1:4" ht="27" x14ac:dyDescent="0.25">
      <c r="A5986" s="366">
        <v>6106220</v>
      </c>
      <c r="B5986" s="367" t="s">
        <v>24728</v>
      </c>
      <c r="C5986" s="366" t="s">
        <v>234</v>
      </c>
      <c r="D5986" s="368">
        <v>14.19</v>
      </c>
    </row>
    <row r="5987" spans="1:4" ht="27" x14ac:dyDescent="0.25">
      <c r="A5987" s="366">
        <v>6106218</v>
      </c>
      <c r="B5987" s="367" t="s">
        <v>24729</v>
      </c>
      <c r="C5987" s="366" t="s">
        <v>245</v>
      </c>
      <c r="D5987" s="368">
        <v>505.46</v>
      </c>
    </row>
    <row r="5988" spans="1:4" ht="27" x14ac:dyDescent="0.25">
      <c r="A5988" s="366">
        <v>6106189</v>
      </c>
      <c r="B5988" s="367" t="s">
        <v>24730</v>
      </c>
      <c r="C5988" s="366" t="s">
        <v>221</v>
      </c>
      <c r="D5988" s="368">
        <v>5157.97</v>
      </c>
    </row>
    <row r="5989" spans="1:4" ht="27" x14ac:dyDescent="0.25">
      <c r="A5989" s="366">
        <v>6106188</v>
      </c>
      <c r="B5989" s="367" t="s">
        <v>24731</v>
      </c>
      <c r="C5989" s="366" t="s">
        <v>221</v>
      </c>
      <c r="D5989" s="368">
        <v>3527.84</v>
      </c>
    </row>
    <row r="5990" spans="1:4" ht="27" x14ac:dyDescent="0.25">
      <c r="A5990" s="366">
        <v>6106201</v>
      </c>
      <c r="B5990" s="367" t="s">
        <v>24732</v>
      </c>
      <c r="C5990" s="366" t="s">
        <v>221</v>
      </c>
      <c r="D5990" s="368">
        <v>7648.15</v>
      </c>
    </row>
    <row r="5991" spans="1:4" ht="27" x14ac:dyDescent="0.25">
      <c r="A5991" s="366">
        <v>6106200</v>
      </c>
      <c r="B5991" s="367" t="s">
        <v>24733</v>
      </c>
      <c r="C5991" s="366" t="s">
        <v>221</v>
      </c>
      <c r="D5991" s="368">
        <v>5471.94</v>
      </c>
    </row>
    <row r="5992" spans="1:4" ht="27" x14ac:dyDescent="0.25">
      <c r="A5992" s="366">
        <v>6106338</v>
      </c>
      <c r="B5992" s="367" t="s">
        <v>24734</v>
      </c>
      <c r="C5992" s="366" t="s">
        <v>221</v>
      </c>
      <c r="D5992" s="368">
        <v>11943.61</v>
      </c>
    </row>
    <row r="5993" spans="1:4" ht="27" x14ac:dyDescent="0.25">
      <c r="A5993" s="366">
        <v>6106337</v>
      </c>
      <c r="B5993" s="367" t="s">
        <v>24735</v>
      </c>
      <c r="C5993" s="366" t="s">
        <v>221</v>
      </c>
      <c r="D5993" s="368">
        <v>8936.31</v>
      </c>
    </row>
    <row r="5994" spans="1:4" ht="27" x14ac:dyDescent="0.25">
      <c r="A5994" s="366">
        <v>6106213</v>
      </c>
      <c r="B5994" s="367" t="s">
        <v>24736</v>
      </c>
      <c r="C5994" s="366" t="s">
        <v>221</v>
      </c>
      <c r="D5994" s="368">
        <v>12793.65</v>
      </c>
    </row>
    <row r="5995" spans="1:4" ht="27" x14ac:dyDescent="0.25">
      <c r="A5995" s="366">
        <v>6106212</v>
      </c>
      <c r="B5995" s="367" t="s">
        <v>24737</v>
      </c>
      <c r="C5995" s="366" t="s">
        <v>221</v>
      </c>
      <c r="D5995" s="368">
        <v>9572.69</v>
      </c>
    </row>
    <row r="5996" spans="1:4" ht="27" x14ac:dyDescent="0.25">
      <c r="A5996" s="366">
        <v>6106183</v>
      </c>
      <c r="B5996" s="367" t="s">
        <v>24738</v>
      </c>
      <c r="C5996" s="366" t="s">
        <v>221</v>
      </c>
      <c r="D5996" s="368">
        <v>272.42</v>
      </c>
    </row>
    <row r="5997" spans="1:4" ht="27" x14ac:dyDescent="0.25">
      <c r="A5997" s="366">
        <v>6106182</v>
      </c>
      <c r="B5997" s="367" t="s">
        <v>24739</v>
      </c>
      <c r="C5997" s="366" t="s">
        <v>221</v>
      </c>
      <c r="D5997" s="368">
        <v>233.5</v>
      </c>
    </row>
    <row r="5998" spans="1:4" ht="27" x14ac:dyDescent="0.25">
      <c r="A5998" s="366">
        <v>6106194</v>
      </c>
      <c r="B5998" s="367" t="s">
        <v>24740</v>
      </c>
      <c r="C5998" s="366" t="s">
        <v>221</v>
      </c>
      <c r="D5998" s="368">
        <v>646.57000000000005</v>
      </c>
    </row>
    <row r="5999" spans="1:4" ht="27" x14ac:dyDescent="0.25">
      <c r="A5999" s="366">
        <v>6106195</v>
      </c>
      <c r="B5999" s="367" t="s">
        <v>24741</v>
      </c>
      <c r="C5999" s="366" t="s">
        <v>221</v>
      </c>
      <c r="D5999" s="368">
        <v>717.02</v>
      </c>
    </row>
    <row r="6000" spans="1:4" ht="27" x14ac:dyDescent="0.25">
      <c r="A6000" s="366">
        <v>6106331</v>
      </c>
      <c r="B6000" s="367" t="s">
        <v>24742</v>
      </c>
      <c r="C6000" s="366" t="s">
        <v>221</v>
      </c>
      <c r="D6000" s="368">
        <v>1686.97</v>
      </c>
    </row>
    <row r="6001" spans="1:4" ht="27" x14ac:dyDescent="0.25">
      <c r="A6001" s="366">
        <v>6106332</v>
      </c>
      <c r="B6001" s="367" t="s">
        <v>24743</v>
      </c>
      <c r="C6001" s="366" t="s">
        <v>221</v>
      </c>
      <c r="D6001" s="368">
        <v>1796.44</v>
      </c>
    </row>
    <row r="6002" spans="1:4" ht="27" x14ac:dyDescent="0.25">
      <c r="A6002" s="366">
        <v>6106206</v>
      </c>
      <c r="B6002" s="367" t="s">
        <v>24744</v>
      </c>
      <c r="C6002" s="366" t="s">
        <v>221</v>
      </c>
      <c r="D6002" s="368">
        <v>1901.46</v>
      </c>
    </row>
    <row r="6003" spans="1:4" ht="27" x14ac:dyDescent="0.25">
      <c r="A6003" s="366">
        <v>6106207</v>
      </c>
      <c r="B6003" s="367" t="s">
        <v>24745</v>
      </c>
      <c r="C6003" s="366" t="s">
        <v>221</v>
      </c>
      <c r="D6003" s="368">
        <v>2024.85</v>
      </c>
    </row>
    <row r="6004" spans="1:4" ht="27" x14ac:dyDescent="0.25">
      <c r="A6004" s="366">
        <v>6106316</v>
      </c>
      <c r="B6004" s="367" t="s">
        <v>24746</v>
      </c>
      <c r="C6004" s="366" t="s">
        <v>221</v>
      </c>
      <c r="D6004" s="368">
        <v>5157.97</v>
      </c>
    </row>
    <row r="6005" spans="1:4" ht="27" x14ac:dyDescent="0.25">
      <c r="A6005" s="366">
        <v>6106315</v>
      </c>
      <c r="B6005" s="367" t="s">
        <v>24747</v>
      </c>
      <c r="C6005" s="366" t="s">
        <v>221</v>
      </c>
      <c r="D6005" s="368">
        <v>3527.84</v>
      </c>
    </row>
    <row r="6006" spans="1:4" ht="27" x14ac:dyDescent="0.25">
      <c r="A6006" s="366">
        <v>6106319</v>
      </c>
      <c r="B6006" s="367" t="s">
        <v>24748</v>
      </c>
      <c r="C6006" s="366" t="s">
        <v>221</v>
      </c>
      <c r="D6006" s="368">
        <v>7648.15</v>
      </c>
    </row>
    <row r="6007" spans="1:4" ht="27" x14ac:dyDescent="0.25">
      <c r="A6007" s="366">
        <v>6106318</v>
      </c>
      <c r="B6007" s="367" t="s">
        <v>24749</v>
      </c>
      <c r="C6007" s="366" t="s">
        <v>221</v>
      </c>
      <c r="D6007" s="368">
        <v>5465.24</v>
      </c>
    </row>
    <row r="6008" spans="1:4" ht="27" x14ac:dyDescent="0.25">
      <c r="A6008" s="366">
        <v>6106322</v>
      </c>
      <c r="B6008" s="367" t="s">
        <v>24750</v>
      </c>
      <c r="C6008" s="366" t="s">
        <v>221</v>
      </c>
      <c r="D6008" s="368">
        <v>12793.58</v>
      </c>
    </row>
    <row r="6009" spans="1:4" ht="27" x14ac:dyDescent="0.25">
      <c r="A6009" s="366">
        <v>6106321</v>
      </c>
      <c r="B6009" s="367" t="s">
        <v>24751</v>
      </c>
      <c r="C6009" s="366" t="s">
        <v>221</v>
      </c>
      <c r="D6009" s="368">
        <v>9572.7000000000007</v>
      </c>
    </row>
    <row r="6010" spans="1:4" ht="27" x14ac:dyDescent="0.25">
      <c r="A6010" s="366">
        <v>6106222</v>
      </c>
      <c r="B6010" s="367" t="s">
        <v>24752</v>
      </c>
      <c r="C6010" s="366" t="s">
        <v>221</v>
      </c>
      <c r="D6010" s="368">
        <v>272.42</v>
      </c>
    </row>
    <row r="6011" spans="1:4" ht="27" x14ac:dyDescent="0.25">
      <c r="A6011" s="366">
        <v>6106221</v>
      </c>
      <c r="B6011" s="367" t="s">
        <v>24753</v>
      </c>
      <c r="C6011" s="366" t="s">
        <v>221</v>
      </c>
      <c r="D6011" s="368">
        <v>233.5</v>
      </c>
    </row>
    <row r="6012" spans="1:4" ht="27" x14ac:dyDescent="0.25">
      <c r="A6012" s="366">
        <v>6106224</v>
      </c>
      <c r="B6012" s="367" t="s">
        <v>24754</v>
      </c>
      <c r="C6012" s="366" t="s">
        <v>221</v>
      </c>
      <c r="D6012" s="368">
        <v>646.57000000000005</v>
      </c>
    </row>
    <row r="6013" spans="1:4" ht="27" x14ac:dyDescent="0.25">
      <c r="A6013" s="366">
        <v>6106225</v>
      </c>
      <c r="B6013" s="367" t="s">
        <v>24755</v>
      </c>
      <c r="C6013" s="366" t="s">
        <v>221</v>
      </c>
      <c r="D6013" s="368">
        <v>717.02</v>
      </c>
    </row>
    <row r="6014" spans="1:4" ht="27" x14ac:dyDescent="0.25">
      <c r="A6014" s="366">
        <v>6106228</v>
      </c>
      <c r="B6014" s="367" t="s">
        <v>24756</v>
      </c>
      <c r="C6014" s="366" t="s">
        <v>221</v>
      </c>
      <c r="D6014" s="368">
        <v>1612.4</v>
      </c>
    </row>
    <row r="6015" spans="1:4" ht="27" x14ac:dyDescent="0.25">
      <c r="A6015" s="366">
        <v>6106229</v>
      </c>
      <c r="B6015" s="367" t="s">
        <v>24757</v>
      </c>
      <c r="C6015" s="366" t="s">
        <v>221</v>
      </c>
      <c r="D6015" s="368">
        <v>1715.15</v>
      </c>
    </row>
    <row r="6016" spans="1:4" ht="27" x14ac:dyDescent="0.25">
      <c r="A6016" s="366">
        <v>6106328</v>
      </c>
      <c r="B6016" s="367" t="s">
        <v>24758</v>
      </c>
      <c r="C6016" s="366" t="s">
        <v>221</v>
      </c>
      <c r="D6016" s="368">
        <v>130.78</v>
      </c>
    </row>
    <row r="6017" spans="1:4" ht="27" x14ac:dyDescent="0.25">
      <c r="A6017" s="366">
        <v>6106330</v>
      </c>
      <c r="B6017" s="367" t="s">
        <v>24759</v>
      </c>
      <c r="C6017" s="366" t="s">
        <v>221</v>
      </c>
      <c r="D6017" s="368">
        <v>649.89</v>
      </c>
    </row>
    <row r="6018" spans="1:4" ht="27" x14ac:dyDescent="0.25">
      <c r="A6018" s="366">
        <v>6106326</v>
      </c>
      <c r="B6018" s="367" t="s">
        <v>24760</v>
      </c>
      <c r="C6018" s="366" t="s">
        <v>221</v>
      </c>
      <c r="D6018" s="368">
        <v>53.94</v>
      </c>
    </row>
    <row r="6019" spans="1:4" ht="27" x14ac:dyDescent="0.25">
      <c r="A6019" s="366">
        <v>6106324</v>
      </c>
      <c r="B6019" s="367" t="s">
        <v>24761</v>
      </c>
      <c r="C6019" s="366" t="s">
        <v>221</v>
      </c>
      <c r="D6019" s="368">
        <v>34.07</v>
      </c>
    </row>
    <row r="6020" spans="1:4" ht="27" x14ac:dyDescent="0.25">
      <c r="A6020" s="366">
        <v>6106327</v>
      </c>
      <c r="B6020" s="367" t="s">
        <v>24762</v>
      </c>
      <c r="C6020" s="366" t="s">
        <v>221</v>
      </c>
      <c r="D6020" s="368">
        <v>130.72</v>
      </c>
    </row>
    <row r="6021" spans="1:4" ht="27" x14ac:dyDescent="0.25">
      <c r="A6021" s="366">
        <v>6106329</v>
      </c>
      <c r="B6021" s="367" t="s">
        <v>24763</v>
      </c>
      <c r="C6021" s="366" t="s">
        <v>221</v>
      </c>
      <c r="D6021" s="368">
        <v>650.75</v>
      </c>
    </row>
    <row r="6022" spans="1:4" ht="27" x14ac:dyDescent="0.25">
      <c r="A6022" s="366">
        <v>6106325</v>
      </c>
      <c r="B6022" s="367" t="s">
        <v>24764</v>
      </c>
      <c r="C6022" s="366" t="s">
        <v>221</v>
      </c>
      <c r="D6022" s="368">
        <v>54.07</v>
      </c>
    </row>
    <row r="6023" spans="1:4" ht="27" x14ac:dyDescent="0.25">
      <c r="A6023" s="366">
        <v>6208126</v>
      </c>
      <c r="B6023" s="367" t="s">
        <v>24765</v>
      </c>
      <c r="C6023" s="366" t="s">
        <v>234</v>
      </c>
      <c r="D6023" s="368">
        <v>25.07</v>
      </c>
    </row>
    <row r="6024" spans="1:4" x14ac:dyDescent="0.25">
      <c r="A6024" s="366">
        <v>6205797</v>
      </c>
      <c r="B6024" s="367" t="s">
        <v>24766</v>
      </c>
      <c r="C6024" s="366" t="s">
        <v>234</v>
      </c>
      <c r="D6024" s="368">
        <v>15.75</v>
      </c>
    </row>
    <row r="6025" spans="1:4" ht="27" x14ac:dyDescent="0.25">
      <c r="A6025" s="366">
        <v>6205791</v>
      </c>
      <c r="B6025" s="367" t="s">
        <v>24767</v>
      </c>
      <c r="C6025" s="366" t="s">
        <v>199</v>
      </c>
      <c r="D6025" s="368">
        <v>318.64</v>
      </c>
    </row>
    <row r="6026" spans="1:4" ht="27" x14ac:dyDescent="0.25">
      <c r="A6026" s="366">
        <v>6205792</v>
      </c>
      <c r="B6026" s="367" t="s">
        <v>24768</v>
      </c>
      <c r="C6026" s="366" t="s">
        <v>199</v>
      </c>
      <c r="D6026" s="368">
        <v>382.12</v>
      </c>
    </row>
    <row r="6027" spans="1:4" ht="27" x14ac:dyDescent="0.25">
      <c r="A6027" s="366">
        <v>6205793</v>
      </c>
      <c r="B6027" s="367" t="s">
        <v>24769</v>
      </c>
      <c r="C6027" s="366" t="s">
        <v>199</v>
      </c>
      <c r="D6027" s="368">
        <v>449.04</v>
      </c>
    </row>
    <row r="6028" spans="1:4" ht="27" x14ac:dyDescent="0.25">
      <c r="A6028" s="366">
        <v>6205796</v>
      </c>
      <c r="B6028" s="367" t="s">
        <v>24770</v>
      </c>
      <c r="C6028" s="366" t="s">
        <v>199</v>
      </c>
      <c r="D6028" s="368">
        <v>794.7</v>
      </c>
    </row>
    <row r="6029" spans="1:4" ht="27" x14ac:dyDescent="0.25">
      <c r="A6029" s="366">
        <v>6219451</v>
      </c>
      <c r="B6029" s="367" t="s">
        <v>24771</v>
      </c>
      <c r="C6029" s="366" t="s">
        <v>199</v>
      </c>
      <c r="D6029" s="368">
        <v>854.64</v>
      </c>
    </row>
    <row r="6030" spans="1:4" ht="27" x14ac:dyDescent="0.25">
      <c r="A6030" s="366">
        <v>6219452</v>
      </c>
      <c r="B6030" s="367" t="s">
        <v>24772</v>
      </c>
      <c r="C6030" s="366" t="s">
        <v>199</v>
      </c>
      <c r="D6030" s="368">
        <v>918.01</v>
      </c>
    </row>
    <row r="6031" spans="1:4" ht="27" x14ac:dyDescent="0.25">
      <c r="A6031" s="366">
        <v>6205794</v>
      </c>
      <c r="B6031" s="367" t="s">
        <v>24773</v>
      </c>
      <c r="C6031" s="366" t="s">
        <v>199</v>
      </c>
      <c r="D6031" s="368">
        <v>685.13</v>
      </c>
    </row>
    <row r="6032" spans="1:4" ht="27" x14ac:dyDescent="0.25">
      <c r="A6032" s="366">
        <v>6205795</v>
      </c>
      <c r="B6032" s="367" t="s">
        <v>24774</v>
      </c>
      <c r="C6032" s="366" t="s">
        <v>199</v>
      </c>
      <c r="D6032" s="368">
        <v>738.19</v>
      </c>
    </row>
    <row r="6033" spans="1:4" ht="27" x14ac:dyDescent="0.25">
      <c r="A6033" s="366">
        <v>6219521</v>
      </c>
      <c r="B6033" s="367" t="s">
        <v>24775</v>
      </c>
      <c r="C6033" s="366" t="s">
        <v>221</v>
      </c>
      <c r="D6033" s="368">
        <v>157.76</v>
      </c>
    </row>
    <row r="6034" spans="1:4" ht="40.5" x14ac:dyDescent="0.25">
      <c r="A6034" s="366">
        <v>6219527</v>
      </c>
      <c r="B6034" s="367" t="s">
        <v>24776</v>
      </c>
      <c r="C6034" s="366" t="s">
        <v>182</v>
      </c>
      <c r="D6034" s="368">
        <v>426</v>
      </c>
    </row>
    <row r="6035" spans="1:4" ht="27" x14ac:dyDescent="0.25">
      <c r="A6035" s="366">
        <v>6219526</v>
      </c>
      <c r="B6035" s="367" t="s">
        <v>24777</v>
      </c>
      <c r="C6035" s="366" t="s">
        <v>199</v>
      </c>
      <c r="D6035" s="368">
        <v>49.78</v>
      </c>
    </row>
    <row r="6036" spans="1:4" ht="27" x14ac:dyDescent="0.25">
      <c r="A6036" s="366">
        <v>6219525</v>
      </c>
      <c r="B6036" s="367" t="s">
        <v>24778</v>
      </c>
      <c r="C6036" s="366" t="s">
        <v>199</v>
      </c>
      <c r="D6036" s="368">
        <v>46.17</v>
      </c>
    </row>
    <row r="6037" spans="1:4" x14ac:dyDescent="0.25">
      <c r="A6037" s="366">
        <v>6219508</v>
      </c>
      <c r="B6037" s="367" t="s">
        <v>24779</v>
      </c>
      <c r="C6037" s="366" t="s">
        <v>199</v>
      </c>
      <c r="D6037" s="368">
        <v>348.13</v>
      </c>
    </row>
    <row r="6038" spans="1:4" x14ac:dyDescent="0.25">
      <c r="A6038" s="366">
        <v>6219511</v>
      </c>
      <c r="B6038" s="367" t="s">
        <v>24780</v>
      </c>
      <c r="C6038" s="366" t="s">
        <v>199</v>
      </c>
      <c r="D6038" s="368">
        <v>277.58</v>
      </c>
    </row>
    <row r="6039" spans="1:4" ht="27" x14ac:dyDescent="0.25">
      <c r="A6039" s="366">
        <v>6219500</v>
      </c>
      <c r="B6039" s="367" t="s">
        <v>24781</v>
      </c>
      <c r="C6039" s="366" t="s">
        <v>221</v>
      </c>
      <c r="D6039" s="368">
        <v>121.43</v>
      </c>
    </row>
    <row r="6040" spans="1:4" ht="27" x14ac:dyDescent="0.25">
      <c r="A6040" s="366">
        <v>6219418</v>
      </c>
      <c r="B6040" s="367" t="s">
        <v>24782</v>
      </c>
      <c r="C6040" s="366" t="s">
        <v>221</v>
      </c>
      <c r="D6040" s="368">
        <v>263.37</v>
      </c>
    </row>
    <row r="6041" spans="1:4" ht="27" x14ac:dyDescent="0.25">
      <c r="A6041" s="366">
        <v>6219412</v>
      </c>
      <c r="B6041" s="367" t="s">
        <v>24783</v>
      </c>
      <c r="C6041" s="366" t="s">
        <v>221</v>
      </c>
      <c r="D6041" s="368">
        <v>185.62</v>
      </c>
    </row>
    <row r="6042" spans="1:4" ht="27" x14ac:dyDescent="0.25">
      <c r="A6042" s="366">
        <v>6219406</v>
      </c>
      <c r="B6042" s="367" t="s">
        <v>24784</v>
      </c>
      <c r="C6042" s="366" t="s">
        <v>221</v>
      </c>
      <c r="D6042" s="368">
        <v>130.41999999999999</v>
      </c>
    </row>
    <row r="6043" spans="1:4" ht="27" x14ac:dyDescent="0.25">
      <c r="A6043" s="366">
        <v>6219501</v>
      </c>
      <c r="B6043" s="367" t="s">
        <v>24785</v>
      </c>
      <c r="C6043" s="366" t="s">
        <v>221</v>
      </c>
      <c r="D6043" s="368">
        <v>131.37</v>
      </c>
    </row>
    <row r="6044" spans="1:4" ht="27" x14ac:dyDescent="0.25">
      <c r="A6044" s="366">
        <v>6219419</v>
      </c>
      <c r="B6044" s="367" t="s">
        <v>24786</v>
      </c>
      <c r="C6044" s="366" t="s">
        <v>221</v>
      </c>
      <c r="D6044" s="368">
        <v>289.73</v>
      </c>
    </row>
    <row r="6045" spans="1:4" ht="27" x14ac:dyDescent="0.25">
      <c r="A6045" s="366">
        <v>6219413</v>
      </c>
      <c r="B6045" s="367" t="s">
        <v>24787</v>
      </c>
      <c r="C6045" s="366" t="s">
        <v>221</v>
      </c>
      <c r="D6045" s="368">
        <v>202.64</v>
      </c>
    </row>
    <row r="6046" spans="1:4" ht="27" x14ac:dyDescent="0.25">
      <c r="A6046" s="366">
        <v>6219407</v>
      </c>
      <c r="B6046" s="367" t="s">
        <v>24788</v>
      </c>
      <c r="C6046" s="366" t="s">
        <v>221</v>
      </c>
      <c r="D6046" s="368">
        <v>141.25</v>
      </c>
    </row>
    <row r="6047" spans="1:4" ht="27" x14ac:dyDescent="0.25">
      <c r="A6047" s="366">
        <v>6219502</v>
      </c>
      <c r="B6047" s="367" t="s">
        <v>24789</v>
      </c>
      <c r="C6047" s="366" t="s">
        <v>221</v>
      </c>
      <c r="D6047" s="368">
        <v>142.25</v>
      </c>
    </row>
    <row r="6048" spans="1:4" ht="27" x14ac:dyDescent="0.25">
      <c r="A6048" s="366">
        <v>6219420</v>
      </c>
      <c r="B6048" s="367" t="s">
        <v>24790</v>
      </c>
      <c r="C6048" s="366" t="s">
        <v>221</v>
      </c>
      <c r="D6048" s="368">
        <v>324.64999999999998</v>
      </c>
    </row>
    <row r="6049" spans="1:4" ht="27" x14ac:dyDescent="0.25">
      <c r="A6049" s="366">
        <v>6219414</v>
      </c>
      <c r="B6049" s="367" t="s">
        <v>24791</v>
      </c>
      <c r="C6049" s="366" t="s">
        <v>221</v>
      </c>
      <c r="D6049" s="368">
        <v>222.94</v>
      </c>
    </row>
    <row r="6050" spans="1:4" ht="27" x14ac:dyDescent="0.25">
      <c r="A6050" s="366">
        <v>6219408</v>
      </c>
      <c r="B6050" s="367" t="s">
        <v>24792</v>
      </c>
      <c r="C6050" s="366" t="s">
        <v>221</v>
      </c>
      <c r="D6050" s="368">
        <v>152.91999999999999</v>
      </c>
    </row>
    <row r="6051" spans="1:4" ht="27" x14ac:dyDescent="0.25">
      <c r="A6051" s="366">
        <v>6219503</v>
      </c>
      <c r="B6051" s="367" t="s">
        <v>24793</v>
      </c>
      <c r="C6051" s="366" t="s">
        <v>221</v>
      </c>
      <c r="D6051" s="368">
        <v>164.69</v>
      </c>
    </row>
    <row r="6052" spans="1:4" ht="27" x14ac:dyDescent="0.25">
      <c r="A6052" s="366">
        <v>6219421</v>
      </c>
      <c r="B6052" s="367" t="s">
        <v>24794</v>
      </c>
      <c r="C6052" s="366" t="s">
        <v>221</v>
      </c>
      <c r="D6052" s="368">
        <v>385.99</v>
      </c>
    </row>
    <row r="6053" spans="1:4" ht="27" x14ac:dyDescent="0.25">
      <c r="A6053" s="366">
        <v>6219415</v>
      </c>
      <c r="B6053" s="367" t="s">
        <v>24795</v>
      </c>
      <c r="C6053" s="366" t="s">
        <v>221</v>
      </c>
      <c r="D6053" s="368">
        <v>260.86</v>
      </c>
    </row>
    <row r="6054" spans="1:4" ht="27" x14ac:dyDescent="0.25">
      <c r="A6054" s="366">
        <v>6219409</v>
      </c>
      <c r="B6054" s="367" t="s">
        <v>24796</v>
      </c>
      <c r="C6054" s="366" t="s">
        <v>221</v>
      </c>
      <c r="D6054" s="368">
        <v>178.28</v>
      </c>
    </row>
    <row r="6055" spans="1:4" ht="27" x14ac:dyDescent="0.25">
      <c r="A6055" s="366">
        <v>6219518</v>
      </c>
      <c r="B6055" s="367" t="s">
        <v>24797</v>
      </c>
      <c r="C6055" s="366" t="s">
        <v>221</v>
      </c>
      <c r="D6055" s="368">
        <v>50.26</v>
      </c>
    </row>
    <row r="6056" spans="1:4" ht="27" x14ac:dyDescent="0.25">
      <c r="A6056" s="366">
        <v>6219504</v>
      </c>
      <c r="B6056" s="367" t="s">
        <v>24798</v>
      </c>
      <c r="C6056" s="366" t="s">
        <v>221</v>
      </c>
      <c r="D6056" s="368">
        <v>110.86</v>
      </c>
    </row>
    <row r="6057" spans="1:4" ht="27" x14ac:dyDescent="0.25">
      <c r="A6057" s="366">
        <v>6219422</v>
      </c>
      <c r="B6057" s="367" t="s">
        <v>24799</v>
      </c>
      <c r="C6057" s="366" t="s">
        <v>221</v>
      </c>
      <c r="D6057" s="368">
        <v>244.49</v>
      </c>
    </row>
    <row r="6058" spans="1:4" ht="27" x14ac:dyDescent="0.25">
      <c r="A6058" s="366">
        <v>6219416</v>
      </c>
      <c r="B6058" s="367" t="s">
        <v>24800</v>
      </c>
      <c r="C6058" s="366" t="s">
        <v>221</v>
      </c>
      <c r="D6058" s="368">
        <v>188.32</v>
      </c>
    </row>
    <row r="6059" spans="1:4" ht="27" x14ac:dyDescent="0.25">
      <c r="A6059" s="366">
        <v>6219410</v>
      </c>
      <c r="B6059" s="367" t="s">
        <v>24801</v>
      </c>
      <c r="C6059" s="366" t="s">
        <v>221</v>
      </c>
      <c r="D6059" s="368">
        <v>131.97999999999999</v>
      </c>
    </row>
    <row r="6060" spans="1:4" ht="27" x14ac:dyDescent="0.25">
      <c r="A6060" s="366">
        <v>6219505</v>
      </c>
      <c r="B6060" s="367" t="s">
        <v>24802</v>
      </c>
      <c r="C6060" s="366" t="s">
        <v>221</v>
      </c>
      <c r="D6060" s="368">
        <v>95.72</v>
      </c>
    </row>
    <row r="6061" spans="1:4" ht="27" x14ac:dyDescent="0.25">
      <c r="A6061" s="366">
        <v>6219423</v>
      </c>
      <c r="B6061" s="367" t="s">
        <v>24803</v>
      </c>
      <c r="C6061" s="366" t="s">
        <v>221</v>
      </c>
      <c r="D6061" s="368">
        <v>223.33</v>
      </c>
    </row>
    <row r="6062" spans="1:4" ht="27" x14ac:dyDescent="0.25">
      <c r="A6062" s="366">
        <v>6219417</v>
      </c>
      <c r="B6062" s="367" t="s">
        <v>24804</v>
      </c>
      <c r="C6062" s="366" t="s">
        <v>221</v>
      </c>
      <c r="D6062" s="368">
        <v>169.57</v>
      </c>
    </row>
    <row r="6063" spans="1:4" ht="27" x14ac:dyDescent="0.25">
      <c r="A6063" s="366">
        <v>6219411</v>
      </c>
      <c r="B6063" s="367" t="s">
        <v>24805</v>
      </c>
      <c r="C6063" s="366" t="s">
        <v>221</v>
      </c>
      <c r="D6063" s="368">
        <v>115.71</v>
      </c>
    </row>
    <row r="6064" spans="1:4" x14ac:dyDescent="0.25">
      <c r="A6064" s="366">
        <v>6219520</v>
      </c>
      <c r="B6064" s="367" t="s">
        <v>24806</v>
      </c>
      <c r="C6064" s="366" t="s">
        <v>182</v>
      </c>
      <c r="D6064" s="368">
        <v>51.43</v>
      </c>
    </row>
    <row r="6065" spans="1:4" ht="27" x14ac:dyDescent="0.25">
      <c r="A6065" s="366">
        <v>6219433</v>
      </c>
      <c r="B6065" s="367" t="s">
        <v>24807</v>
      </c>
      <c r="C6065" s="366" t="s">
        <v>199</v>
      </c>
      <c r="D6065" s="368">
        <v>108.12</v>
      </c>
    </row>
    <row r="6066" spans="1:4" ht="27" x14ac:dyDescent="0.25">
      <c r="A6066" s="366">
        <v>6205801</v>
      </c>
      <c r="B6066" s="367" t="s">
        <v>24808</v>
      </c>
      <c r="C6066" s="366" t="s">
        <v>199</v>
      </c>
      <c r="D6066" s="368">
        <v>72.61</v>
      </c>
    </row>
    <row r="6067" spans="1:4" ht="27" x14ac:dyDescent="0.25">
      <c r="A6067" s="366">
        <v>6219524</v>
      </c>
      <c r="B6067" s="367" t="s">
        <v>24809</v>
      </c>
      <c r="C6067" s="366" t="s">
        <v>245</v>
      </c>
      <c r="D6067" s="368">
        <v>11.27</v>
      </c>
    </row>
    <row r="6068" spans="1:4" ht="27" x14ac:dyDescent="0.25">
      <c r="A6068" s="366">
        <v>6416036</v>
      </c>
      <c r="B6068" s="367" t="s">
        <v>24810</v>
      </c>
      <c r="C6068" s="366" t="s">
        <v>221</v>
      </c>
      <c r="D6068" s="368">
        <v>105.22</v>
      </c>
    </row>
    <row r="6069" spans="1:4" ht="27" x14ac:dyDescent="0.25">
      <c r="A6069" s="366">
        <v>6416038</v>
      </c>
      <c r="B6069" s="367" t="s">
        <v>24811</v>
      </c>
      <c r="C6069" s="366" t="s">
        <v>221</v>
      </c>
      <c r="D6069" s="368">
        <v>66.56</v>
      </c>
    </row>
    <row r="6070" spans="1:4" ht="27" x14ac:dyDescent="0.25">
      <c r="A6070" s="366">
        <v>6416037</v>
      </c>
      <c r="B6070" s="367" t="s">
        <v>24812</v>
      </c>
      <c r="C6070" s="366" t="s">
        <v>221</v>
      </c>
      <c r="D6070" s="368">
        <v>115.83</v>
      </c>
    </row>
    <row r="6071" spans="1:4" ht="27" x14ac:dyDescent="0.25">
      <c r="A6071" s="366">
        <v>6416035</v>
      </c>
      <c r="B6071" s="367" t="s">
        <v>24813</v>
      </c>
      <c r="C6071" s="366" t="s">
        <v>221</v>
      </c>
      <c r="D6071" s="368">
        <v>75.94</v>
      </c>
    </row>
    <row r="6072" spans="1:4" x14ac:dyDescent="0.25">
      <c r="A6072" s="366">
        <v>6416076</v>
      </c>
      <c r="B6072" s="367" t="s">
        <v>24814</v>
      </c>
      <c r="C6072" s="366" t="s">
        <v>227</v>
      </c>
      <c r="D6072" s="368">
        <v>176.71</v>
      </c>
    </row>
    <row r="6073" spans="1:4" x14ac:dyDescent="0.25">
      <c r="A6073" s="366">
        <v>6416075</v>
      </c>
      <c r="B6073" s="367" t="s">
        <v>24815</v>
      </c>
      <c r="C6073" s="366" t="s">
        <v>227</v>
      </c>
      <c r="D6073" s="368">
        <v>109.39</v>
      </c>
    </row>
    <row r="6074" spans="1:4" x14ac:dyDescent="0.25">
      <c r="A6074" s="366">
        <v>6416226</v>
      </c>
      <c r="B6074" s="367" t="s">
        <v>24816</v>
      </c>
      <c r="C6074" s="366" t="s">
        <v>227</v>
      </c>
      <c r="D6074" s="368">
        <v>167.09</v>
      </c>
    </row>
    <row r="6075" spans="1:4" x14ac:dyDescent="0.25">
      <c r="A6075" s="366">
        <v>6416225</v>
      </c>
      <c r="B6075" s="367" t="s">
        <v>24817</v>
      </c>
      <c r="C6075" s="366" t="s">
        <v>227</v>
      </c>
      <c r="D6075" s="368">
        <v>98.3</v>
      </c>
    </row>
    <row r="6076" spans="1:4" ht="27" x14ac:dyDescent="0.25">
      <c r="A6076" s="366">
        <v>6416084</v>
      </c>
      <c r="B6076" s="367" t="s">
        <v>24818</v>
      </c>
      <c r="C6076" s="366" t="s">
        <v>227</v>
      </c>
      <c r="D6076" s="368">
        <v>169.75</v>
      </c>
    </row>
    <row r="6077" spans="1:4" ht="27" x14ac:dyDescent="0.25">
      <c r="A6077" s="366">
        <v>6416083</v>
      </c>
      <c r="B6077" s="367" t="s">
        <v>24819</v>
      </c>
      <c r="C6077" s="366" t="s">
        <v>227</v>
      </c>
      <c r="D6077" s="368">
        <v>99.02</v>
      </c>
    </row>
    <row r="6078" spans="1:4" ht="27" x14ac:dyDescent="0.25">
      <c r="A6078" s="366">
        <v>6416234</v>
      </c>
      <c r="B6078" s="367" t="s">
        <v>24820</v>
      </c>
      <c r="C6078" s="366" t="s">
        <v>227</v>
      </c>
      <c r="D6078" s="368">
        <v>175.14</v>
      </c>
    </row>
    <row r="6079" spans="1:4" ht="27" x14ac:dyDescent="0.25">
      <c r="A6079" s="366">
        <v>6416233</v>
      </c>
      <c r="B6079" s="367" t="s">
        <v>24821</v>
      </c>
      <c r="C6079" s="366" t="s">
        <v>227</v>
      </c>
      <c r="D6079" s="368">
        <v>105.67</v>
      </c>
    </row>
    <row r="6080" spans="1:4" ht="27" x14ac:dyDescent="0.25">
      <c r="A6080" s="366">
        <v>6416236</v>
      </c>
      <c r="B6080" s="367" t="s">
        <v>24822</v>
      </c>
      <c r="C6080" s="366" t="s">
        <v>227</v>
      </c>
      <c r="D6080" s="368">
        <v>178.65</v>
      </c>
    </row>
    <row r="6081" spans="1:4" ht="27" x14ac:dyDescent="0.25">
      <c r="A6081" s="366">
        <v>6416235</v>
      </c>
      <c r="B6081" s="367" t="s">
        <v>24823</v>
      </c>
      <c r="C6081" s="366" t="s">
        <v>227</v>
      </c>
      <c r="D6081" s="368">
        <v>110.07</v>
      </c>
    </row>
    <row r="6082" spans="1:4" ht="27" x14ac:dyDescent="0.25">
      <c r="A6082" s="366">
        <v>6416040</v>
      </c>
      <c r="B6082" s="367" t="s">
        <v>24824</v>
      </c>
      <c r="C6082" s="366" t="s">
        <v>221</v>
      </c>
      <c r="D6082" s="368">
        <v>162.72</v>
      </c>
    </row>
    <row r="6083" spans="1:4" ht="27" x14ac:dyDescent="0.25">
      <c r="A6083" s="366">
        <v>6416039</v>
      </c>
      <c r="B6083" s="367" t="s">
        <v>24825</v>
      </c>
      <c r="C6083" s="366" t="s">
        <v>221</v>
      </c>
      <c r="D6083" s="368">
        <v>90.47</v>
      </c>
    </row>
    <row r="6084" spans="1:4" ht="27" x14ac:dyDescent="0.25">
      <c r="A6084" s="366">
        <v>6416042</v>
      </c>
      <c r="B6084" s="367" t="s">
        <v>24826</v>
      </c>
      <c r="C6084" s="366" t="s">
        <v>221</v>
      </c>
      <c r="D6084" s="368">
        <v>197.33</v>
      </c>
    </row>
    <row r="6085" spans="1:4" ht="27" x14ac:dyDescent="0.25">
      <c r="A6085" s="366">
        <v>6416041</v>
      </c>
      <c r="B6085" s="367" t="s">
        <v>24827</v>
      </c>
      <c r="C6085" s="366" t="s">
        <v>221</v>
      </c>
      <c r="D6085" s="368">
        <v>123.36</v>
      </c>
    </row>
    <row r="6086" spans="1:4" ht="27" x14ac:dyDescent="0.25">
      <c r="A6086" s="366">
        <v>6416080</v>
      </c>
      <c r="B6086" s="367" t="s">
        <v>24828</v>
      </c>
      <c r="C6086" s="366" t="s">
        <v>227</v>
      </c>
      <c r="D6086" s="368">
        <v>165.74</v>
      </c>
    </row>
    <row r="6087" spans="1:4" ht="27" x14ac:dyDescent="0.25">
      <c r="A6087" s="366">
        <v>6416079</v>
      </c>
      <c r="B6087" s="483" t="s">
        <v>24829</v>
      </c>
      <c r="C6087" s="366" t="s">
        <v>227</v>
      </c>
      <c r="D6087" s="368">
        <v>119.69</v>
      </c>
    </row>
    <row r="6088" spans="1:4" ht="27" x14ac:dyDescent="0.25">
      <c r="A6088" s="366">
        <v>6416143</v>
      </c>
      <c r="B6088" s="367" t="s">
        <v>24830</v>
      </c>
      <c r="C6088" s="366" t="s">
        <v>227</v>
      </c>
      <c r="D6088" s="368">
        <v>171.04</v>
      </c>
    </row>
    <row r="6089" spans="1:4" ht="27" x14ac:dyDescent="0.25">
      <c r="A6089" s="366">
        <v>6416262</v>
      </c>
      <c r="B6089" s="483" t="s">
        <v>24831</v>
      </c>
      <c r="C6089" s="366" t="s">
        <v>227</v>
      </c>
      <c r="D6089" s="368">
        <v>122.34</v>
      </c>
    </row>
    <row r="6090" spans="1:4" ht="27" x14ac:dyDescent="0.25">
      <c r="A6090" s="366">
        <v>6416078</v>
      </c>
      <c r="B6090" s="367" t="s">
        <v>24832</v>
      </c>
      <c r="C6090" s="366" t="s">
        <v>227</v>
      </c>
      <c r="D6090" s="368">
        <v>174.58</v>
      </c>
    </row>
    <row r="6091" spans="1:4" ht="27" x14ac:dyDescent="0.25">
      <c r="A6091" s="366">
        <v>6416077</v>
      </c>
      <c r="B6091" s="483" t="s">
        <v>24833</v>
      </c>
      <c r="C6091" s="366" t="s">
        <v>227</v>
      </c>
      <c r="D6091" s="368">
        <v>120.71</v>
      </c>
    </row>
    <row r="6092" spans="1:4" ht="27" x14ac:dyDescent="0.25">
      <c r="A6092" s="366">
        <v>6416088</v>
      </c>
      <c r="B6092" s="367" t="s">
        <v>24834</v>
      </c>
      <c r="C6092" s="366" t="s">
        <v>227</v>
      </c>
      <c r="D6092" s="368">
        <v>167.83</v>
      </c>
    </row>
    <row r="6093" spans="1:4" ht="27" x14ac:dyDescent="0.25">
      <c r="A6093" s="366">
        <v>6416087</v>
      </c>
      <c r="B6093" s="483" t="s">
        <v>24835</v>
      </c>
      <c r="C6093" s="366" t="s">
        <v>227</v>
      </c>
      <c r="D6093" s="368">
        <v>119.9</v>
      </c>
    </row>
    <row r="6094" spans="1:4" ht="27" x14ac:dyDescent="0.25">
      <c r="A6094" s="366">
        <v>6416246</v>
      </c>
      <c r="B6094" s="367" t="s">
        <v>24836</v>
      </c>
      <c r="C6094" s="366" t="s">
        <v>227</v>
      </c>
      <c r="D6094" s="368">
        <v>171.5</v>
      </c>
    </row>
    <row r="6095" spans="1:4" ht="27" x14ac:dyDescent="0.25">
      <c r="A6095" s="366">
        <v>6416245</v>
      </c>
      <c r="B6095" s="483" t="s">
        <v>24837</v>
      </c>
      <c r="C6095" s="366" t="s">
        <v>227</v>
      </c>
      <c r="D6095" s="368">
        <v>122.57</v>
      </c>
    </row>
    <row r="6096" spans="1:4" ht="27" x14ac:dyDescent="0.25">
      <c r="A6096" s="366">
        <v>6416248</v>
      </c>
      <c r="B6096" s="367" t="s">
        <v>24838</v>
      </c>
      <c r="C6096" s="366" t="s">
        <v>227</v>
      </c>
      <c r="D6096" s="368">
        <v>181.57</v>
      </c>
    </row>
    <row r="6097" spans="1:4" ht="27" x14ac:dyDescent="0.25">
      <c r="A6097" s="366">
        <v>6416247</v>
      </c>
      <c r="B6097" s="483" t="s">
        <v>24839</v>
      </c>
      <c r="C6097" s="366" t="s">
        <v>227</v>
      </c>
      <c r="D6097" s="368">
        <v>125.29</v>
      </c>
    </row>
    <row r="6098" spans="1:4" ht="27" x14ac:dyDescent="0.25">
      <c r="A6098" s="366">
        <v>6416214</v>
      </c>
      <c r="B6098" s="367" t="s">
        <v>24840</v>
      </c>
      <c r="C6098" s="366" t="s">
        <v>227</v>
      </c>
      <c r="D6098" s="368">
        <v>201.64</v>
      </c>
    </row>
    <row r="6099" spans="1:4" ht="27" x14ac:dyDescent="0.25">
      <c r="A6099" s="366">
        <v>6416218</v>
      </c>
      <c r="B6099" s="367" t="s">
        <v>24841</v>
      </c>
      <c r="C6099" s="366" t="s">
        <v>227</v>
      </c>
      <c r="D6099" s="368">
        <v>170.88</v>
      </c>
    </row>
    <row r="6100" spans="1:4" ht="27" x14ac:dyDescent="0.25">
      <c r="A6100" s="366">
        <v>6416211</v>
      </c>
      <c r="B6100" s="367" t="s">
        <v>24842</v>
      </c>
      <c r="C6100" s="366" t="s">
        <v>227</v>
      </c>
      <c r="D6100" s="368">
        <v>199.55</v>
      </c>
    </row>
    <row r="6101" spans="1:4" ht="27" x14ac:dyDescent="0.25">
      <c r="A6101" s="366">
        <v>6416215</v>
      </c>
      <c r="B6101" s="367" t="s">
        <v>24843</v>
      </c>
      <c r="C6101" s="366" t="s">
        <v>227</v>
      </c>
      <c r="D6101" s="368">
        <v>171.4</v>
      </c>
    </row>
    <row r="6102" spans="1:4" ht="27" x14ac:dyDescent="0.25">
      <c r="A6102" s="366">
        <v>6416212</v>
      </c>
      <c r="B6102" s="367" t="s">
        <v>24844</v>
      </c>
      <c r="C6102" s="366" t="s">
        <v>227</v>
      </c>
      <c r="D6102" s="368">
        <v>203.31</v>
      </c>
    </row>
    <row r="6103" spans="1:4" ht="27" x14ac:dyDescent="0.25">
      <c r="A6103" s="366">
        <v>6416216</v>
      </c>
      <c r="B6103" s="367" t="s">
        <v>24845</v>
      </c>
      <c r="C6103" s="366" t="s">
        <v>227</v>
      </c>
      <c r="D6103" s="368">
        <v>175.4</v>
      </c>
    </row>
    <row r="6104" spans="1:4" ht="27" x14ac:dyDescent="0.25">
      <c r="A6104" s="366">
        <v>6416213</v>
      </c>
      <c r="B6104" s="367" t="s">
        <v>24846</v>
      </c>
      <c r="C6104" s="366" t="s">
        <v>227</v>
      </c>
      <c r="D6104" s="368">
        <v>203.49</v>
      </c>
    </row>
    <row r="6105" spans="1:4" ht="27" x14ac:dyDescent="0.25">
      <c r="A6105" s="366">
        <v>6416217</v>
      </c>
      <c r="B6105" s="367" t="s">
        <v>24847</v>
      </c>
      <c r="C6105" s="366" t="s">
        <v>227</v>
      </c>
      <c r="D6105" s="368">
        <v>177.38</v>
      </c>
    </row>
    <row r="6106" spans="1:4" ht="27" x14ac:dyDescent="0.25">
      <c r="A6106" s="366">
        <v>6416289</v>
      </c>
      <c r="B6106" s="367" t="s">
        <v>24848</v>
      </c>
      <c r="C6106" s="366" t="s">
        <v>221</v>
      </c>
      <c r="D6106" s="368">
        <v>92.23</v>
      </c>
    </row>
    <row r="6107" spans="1:4" ht="27" x14ac:dyDescent="0.25">
      <c r="A6107" s="366">
        <v>6416098</v>
      </c>
      <c r="B6107" s="367" t="s">
        <v>24849</v>
      </c>
      <c r="C6107" s="366" t="s">
        <v>227</v>
      </c>
      <c r="D6107" s="368">
        <v>141.47999999999999</v>
      </c>
    </row>
    <row r="6108" spans="1:4" ht="27" x14ac:dyDescent="0.25">
      <c r="A6108" s="366">
        <v>6416097</v>
      </c>
      <c r="B6108" s="367" t="s">
        <v>24850</v>
      </c>
      <c r="C6108" s="366" t="s">
        <v>227</v>
      </c>
      <c r="D6108" s="368">
        <v>120.85</v>
      </c>
    </row>
    <row r="6109" spans="1:4" ht="27" x14ac:dyDescent="0.25">
      <c r="A6109" s="366">
        <v>6416258</v>
      </c>
      <c r="B6109" s="367" t="s">
        <v>24851</v>
      </c>
      <c r="C6109" s="366" t="s">
        <v>227</v>
      </c>
      <c r="D6109" s="368">
        <v>146.22</v>
      </c>
    </row>
    <row r="6110" spans="1:4" ht="27" x14ac:dyDescent="0.25">
      <c r="A6110" s="366">
        <v>6416259</v>
      </c>
      <c r="B6110" s="367" t="s">
        <v>24852</v>
      </c>
      <c r="C6110" s="366" t="s">
        <v>227</v>
      </c>
      <c r="D6110" s="368">
        <v>122.19</v>
      </c>
    </row>
    <row r="6111" spans="1:4" ht="27" x14ac:dyDescent="0.25">
      <c r="A6111" s="366">
        <v>6416074</v>
      </c>
      <c r="B6111" s="367" t="s">
        <v>24853</v>
      </c>
      <c r="C6111" s="366" t="s">
        <v>221</v>
      </c>
      <c r="D6111" s="368">
        <v>212.24</v>
      </c>
    </row>
    <row r="6112" spans="1:4" ht="27" x14ac:dyDescent="0.25">
      <c r="A6112" s="366">
        <v>6416073</v>
      </c>
      <c r="B6112" s="483" t="s">
        <v>24854</v>
      </c>
      <c r="C6112" s="366" t="s">
        <v>221</v>
      </c>
      <c r="D6112" s="368">
        <v>112.66</v>
      </c>
    </row>
    <row r="6113" spans="1:4" ht="27" x14ac:dyDescent="0.25">
      <c r="A6113" s="366">
        <v>6416220</v>
      </c>
      <c r="B6113" s="367" t="s">
        <v>24855</v>
      </c>
      <c r="C6113" s="366" t="s">
        <v>221</v>
      </c>
      <c r="D6113" s="368">
        <v>219.04</v>
      </c>
    </row>
    <row r="6114" spans="1:4" ht="27" x14ac:dyDescent="0.25">
      <c r="A6114" s="366">
        <v>6416219</v>
      </c>
      <c r="B6114" s="483" t="s">
        <v>24856</v>
      </c>
      <c r="C6114" s="366" t="s">
        <v>221</v>
      </c>
      <c r="D6114" s="368">
        <v>109.73</v>
      </c>
    </row>
    <row r="6115" spans="1:4" ht="27" x14ac:dyDescent="0.25">
      <c r="A6115" s="366">
        <v>6416222</v>
      </c>
      <c r="B6115" s="367" t="s">
        <v>24857</v>
      </c>
      <c r="C6115" s="366" t="s">
        <v>221</v>
      </c>
      <c r="D6115" s="368">
        <v>228.31</v>
      </c>
    </row>
    <row r="6116" spans="1:4" ht="27" x14ac:dyDescent="0.25">
      <c r="A6116" s="366">
        <v>6416221</v>
      </c>
      <c r="B6116" s="483" t="s">
        <v>24858</v>
      </c>
      <c r="C6116" s="366" t="s">
        <v>221</v>
      </c>
      <c r="D6116" s="368">
        <v>123.97</v>
      </c>
    </row>
    <row r="6117" spans="1:4" ht="27" x14ac:dyDescent="0.25">
      <c r="A6117" s="366">
        <v>6416224</v>
      </c>
      <c r="B6117" s="367" t="s">
        <v>24859</v>
      </c>
      <c r="C6117" s="366" t="s">
        <v>221</v>
      </c>
      <c r="D6117" s="368">
        <v>235.68</v>
      </c>
    </row>
    <row r="6118" spans="1:4" ht="27" x14ac:dyDescent="0.25">
      <c r="A6118" s="366">
        <v>6416223</v>
      </c>
      <c r="B6118" s="483" t="s">
        <v>24860</v>
      </c>
      <c r="C6118" s="366" t="s">
        <v>221</v>
      </c>
      <c r="D6118" s="368">
        <v>121.03</v>
      </c>
    </row>
    <row r="6119" spans="1:4" ht="27" x14ac:dyDescent="0.25">
      <c r="A6119" s="366">
        <v>6416082</v>
      </c>
      <c r="B6119" s="367" t="s">
        <v>24861</v>
      </c>
      <c r="C6119" s="366" t="s">
        <v>221</v>
      </c>
      <c r="D6119" s="368">
        <v>212.24</v>
      </c>
    </row>
    <row r="6120" spans="1:4" ht="27" x14ac:dyDescent="0.25">
      <c r="A6120" s="366">
        <v>6416081</v>
      </c>
      <c r="B6120" s="483" t="s">
        <v>24862</v>
      </c>
      <c r="C6120" s="366" t="s">
        <v>221</v>
      </c>
      <c r="D6120" s="368">
        <v>112.66</v>
      </c>
    </row>
    <row r="6121" spans="1:4" ht="27" x14ac:dyDescent="0.25">
      <c r="A6121" s="366">
        <v>6416228</v>
      </c>
      <c r="B6121" s="367" t="s">
        <v>24863</v>
      </c>
      <c r="C6121" s="366" t="s">
        <v>221</v>
      </c>
      <c r="D6121" s="368">
        <v>219.04</v>
      </c>
    </row>
    <row r="6122" spans="1:4" ht="27" x14ac:dyDescent="0.25">
      <c r="A6122" s="366">
        <v>6416227</v>
      </c>
      <c r="B6122" s="483" t="s">
        <v>24864</v>
      </c>
      <c r="C6122" s="366" t="s">
        <v>221</v>
      </c>
      <c r="D6122" s="368">
        <v>109.73</v>
      </c>
    </row>
    <row r="6123" spans="1:4" ht="27" x14ac:dyDescent="0.25">
      <c r="A6123" s="366">
        <v>6416230</v>
      </c>
      <c r="B6123" s="367" t="s">
        <v>24865</v>
      </c>
      <c r="C6123" s="366" t="s">
        <v>221</v>
      </c>
      <c r="D6123" s="368">
        <v>227.3</v>
      </c>
    </row>
    <row r="6124" spans="1:4" ht="27" x14ac:dyDescent="0.25">
      <c r="A6124" s="366">
        <v>6416229</v>
      </c>
      <c r="B6124" s="483" t="s">
        <v>24866</v>
      </c>
      <c r="C6124" s="366" t="s">
        <v>221</v>
      </c>
      <c r="D6124" s="368">
        <v>123.45</v>
      </c>
    </row>
    <row r="6125" spans="1:4" ht="27" x14ac:dyDescent="0.25">
      <c r="A6125" s="366">
        <v>6416232</v>
      </c>
      <c r="B6125" s="367" t="s">
        <v>24867</v>
      </c>
      <c r="C6125" s="366" t="s">
        <v>221</v>
      </c>
      <c r="D6125" s="368">
        <v>234.63</v>
      </c>
    </row>
    <row r="6126" spans="1:4" ht="27" x14ac:dyDescent="0.25">
      <c r="A6126" s="366">
        <v>6416231</v>
      </c>
      <c r="B6126" s="483" t="s">
        <v>24868</v>
      </c>
      <c r="C6126" s="366" t="s">
        <v>221</v>
      </c>
      <c r="D6126" s="368">
        <v>120.53</v>
      </c>
    </row>
    <row r="6127" spans="1:4" ht="27" x14ac:dyDescent="0.25">
      <c r="A6127" s="366">
        <v>6416086</v>
      </c>
      <c r="B6127" s="367" t="s">
        <v>24869</v>
      </c>
      <c r="C6127" s="366" t="s">
        <v>227</v>
      </c>
      <c r="D6127" s="368">
        <v>166.2</v>
      </c>
    </row>
    <row r="6128" spans="1:4" ht="27" x14ac:dyDescent="0.25">
      <c r="A6128" s="366">
        <v>6416085</v>
      </c>
      <c r="B6128" s="483" t="s">
        <v>24870</v>
      </c>
      <c r="C6128" s="366" t="s">
        <v>227</v>
      </c>
      <c r="D6128" s="368">
        <v>119.55</v>
      </c>
    </row>
    <row r="6129" spans="1:4" ht="27" x14ac:dyDescent="0.25">
      <c r="A6129" s="366">
        <v>6416238</v>
      </c>
      <c r="B6129" s="367" t="s">
        <v>24871</v>
      </c>
      <c r="C6129" s="366" t="s">
        <v>227</v>
      </c>
      <c r="D6129" s="368">
        <v>158.82</v>
      </c>
    </row>
    <row r="6130" spans="1:4" ht="27" x14ac:dyDescent="0.25">
      <c r="A6130" s="366">
        <v>6416237</v>
      </c>
      <c r="B6130" s="483" t="s">
        <v>24872</v>
      </c>
      <c r="C6130" s="366" t="s">
        <v>227</v>
      </c>
      <c r="D6130" s="368">
        <v>110.43</v>
      </c>
    </row>
    <row r="6131" spans="1:4" ht="27" x14ac:dyDescent="0.25">
      <c r="A6131" s="366">
        <v>6416240</v>
      </c>
      <c r="B6131" s="367" t="s">
        <v>24873</v>
      </c>
      <c r="C6131" s="366" t="s">
        <v>227</v>
      </c>
      <c r="D6131" s="368">
        <v>169.93</v>
      </c>
    </row>
    <row r="6132" spans="1:4" ht="27" x14ac:dyDescent="0.25">
      <c r="A6132" s="366">
        <v>6416239</v>
      </c>
      <c r="B6132" s="483" t="s">
        <v>24874</v>
      </c>
      <c r="C6132" s="366" t="s">
        <v>227</v>
      </c>
      <c r="D6132" s="368">
        <v>117.99</v>
      </c>
    </row>
    <row r="6133" spans="1:4" ht="27" x14ac:dyDescent="0.25">
      <c r="A6133" s="366">
        <v>6416242</v>
      </c>
      <c r="B6133" s="367" t="s">
        <v>24875</v>
      </c>
      <c r="C6133" s="366" t="s">
        <v>227</v>
      </c>
      <c r="D6133" s="368">
        <v>167.82</v>
      </c>
    </row>
    <row r="6134" spans="1:4" ht="27" x14ac:dyDescent="0.25">
      <c r="A6134" s="366">
        <v>6416241</v>
      </c>
      <c r="B6134" s="483" t="s">
        <v>24876</v>
      </c>
      <c r="C6134" s="366" t="s">
        <v>227</v>
      </c>
      <c r="D6134" s="368">
        <v>123.74</v>
      </c>
    </row>
    <row r="6135" spans="1:4" ht="27" x14ac:dyDescent="0.25">
      <c r="A6135" s="366">
        <v>6416244</v>
      </c>
      <c r="B6135" s="367" t="s">
        <v>24877</v>
      </c>
      <c r="C6135" s="366" t="s">
        <v>227</v>
      </c>
      <c r="D6135" s="368">
        <v>167.25</v>
      </c>
    </row>
    <row r="6136" spans="1:4" ht="27" x14ac:dyDescent="0.25">
      <c r="A6136" s="366">
        <v>6416243</v>
      </c>
      <c r="B6136" s="483" t="s">
        <v>24878</v>
      </c>
      <c r="C6136" s="366" t="s">
        <v>227</v>
      </c>
      <c r="D6136" s="368">
        <v>123.36</v>
      </c>
    </row>
    <row r="6137" spans="1:4" ht="27" x14ac:dyDescent="0.25">
      <c r="A6137" s="366">
        <v>6416250</v>
      </c>
      <c r="B6137" s="367" t="s">
        <v>24879</v>
      </c>
      <c r="C6137" s="366" t="s">
        <v>221</v>
      </c>
      <c r="D6137" s="368">
        <v>65.05</v>
      </c>
    </row>
    <row r="6138" spans="1:4" ht="27" x14ac:dyDescent="0.25">
      <c r="A6138" s="366">
        <v>6416153</v>
      </c>
      <c r="B6138" s="367" t="s">
        <v>24880</v>
      </c>
      <c r="C6138" s="366" t="s">
        <v>221</v>
      </c>
      <c r="D6138" s="368">
        <v>16.73</v>
      </c>
    </row>
    <row r="6139" spans="1:4" ht="27" x14ac:dyDescent="0.25">
      <c r="A6139" s="366">
        <v>6416185</v>
      </c>
      <c r="B6139" s="367" t="s">
        <v>24881</v>
      </c>
      <c r="C6139" s="366" t="s">
        <v>221</v>
      </c>
      <c r="D6139" s="368">
        <v>87.43</v>
      </c>
    </row>
    <row r="6140" spans="1:4" ht="27" x14ac:dyDescent="0.25">
      <c r="A6140" s="366">
        <v>6416184</v>
      </c>
      <c r="B6140" s="367" t="s">
        <v>24882</v>
      </c>
      <c r="C6140" s="366" t="s">
        <v>221</v>
      </c>
      <c r="D6140" s="368">
        <v>66.34</v>
      </c>
    </row>
    <row r="6141" spans="1:4" ht="27" x14ac:dyDescent="0.25">
      <c r="A6141" s="366">
        <v>6416030</v>
      </c>
      <c r="B6141" s="367" t="s">
        <v>24883</v>
      </c>
      <c r="C6141" s="366" t="s">
        <v>221</v>
      </c>
      <c r="D6141" s="368">
        <v>55.07</v>
      </c>
    </row>
    <row r="6142" spans="1:4" ht="27" x14ac:dyDescent="0.25">
      <c r="A6142" s="366">
        <v>6416029</v>
      </c>
      <c r="B6142" s="367" t="s">
        <v>24884</v>
      </c>
      <c r="C6142" s="366" t="s">
        <v>221</v>
      </c>
      <c r="D6142" s="368">
        <v>33.33</v>
      </c>
    </row>
    <row r="6143" spans="1:4" ht="27" x14ac:dyDescent="0.25">
      <c r="A6143" s="366">
        <v>6416056</v>
      </c>
      <c r="B6143" s="367" t="s">
        <v>24885</v>
      </c>
      <c r="C6143" s="366" t="s">
        <v>221</v>
      </c>
      <c r="D6143" s="368">
        <v>70.83</v>
      </c>
    </row>
    <row r="6144" spans="1:4" ht="27" x14ac:dyDescent="0.25">
      <c r="A6144" s="366">
        <v>6416278</v>
      </c>
      <c r="B6144" s="367" t="s">
        <v>24886</v>
      </c>
      <c r="C6144" s="366" t="s">
        <v>221</v>
      </c>
      <c r="D6144" s="368">
        <v>22.8</v>
      </c>
    </row>
    <row r="6145" spans="1:4" ht="27" x14ac:dyDescent="0.25">
      <c r="A6145" s="366">
        <v>6416047</v>
      </c>
      <c r="B6145" s="367" t="s">
        <v>24887</v>
      </c>
      <c r="C6145" s="366" t="s">
        <v>221</v>
      </c>
      <c r="D6145" s="368">
        <v>37.15</v>
      </c>
    </row>
    <row r="6146" spans="1:4" ht="27" x14ac:dyDescent="0.25">
      <c r="A6146" s="366">
        <v>6416090</v>
      </c>
      <c r="B6146" s="367" t="s">
        <v>24888</v>
      </c>
      <c r="C6146" s="366" t="s">
        <v>221</v>
      </c>
      <c r="D6146" s="368">
        <v>308.74</v>
      </c>
    </row>
    <row r="6147" spans="1:4" ht="27" x14ac:dyDescent="0.25">
      <c r="A6147" s="366">
        <v>6416089</v>
      </c>
      <c r="B6147" s="483" t="s">
        <v>24889</v>
      </c>
      <c r="C6147" s="366" t="s">
        <v>221</v>
      </c>
      <c r="D6147" s="368">
        <v>213.62</v>
      </c>
    </row>
    <row r="6148" spans="1:4" ht="27" x14ac:dyDescent="0.25">
      <c r="A6148" s="366">
        <v>6416094</v>
      </c>
      <c r="B6148" s="367" t="s">
        <v>24890</v>
      </c>
      <c r="C6148" s="366" t="s">
        <v>221</v>
      </c>
      <c r="D6148" s="368">
        <v>243.45</v>
      </c>
    </row>
    <row r="6149" spans="1:4" ht="27" x14ac:dyDescent="0.25">
      <c r="A6149" s="366">
        <v>6416093</v>
      </c>
      <c r="B6149" s="367" t="s">
        <v>24891</v>
      </c>
      <c r="C6149" s="366" t="s">
        <v>221</v>
      </c>
      <c r="D6149" s="368">
        <v>176.22</v>
      </c>
    </row>
    <row r="6150" spans="1:4" ht="27" x14ac:dyDescent="0.25">
      <c r="A6150" s="366">
        <v>6416092</v>
      </c>
      <c r="B6150" s="367" t="s">
        <v>24892</v>
      </c>
      <c r="C6150" s="366" t="s">
        <v>221</v>
      </c>
      <c r="D6150" s="368">
        <v>209.15</v>
      </c>
    </row>
    <row r="6151" spans="1:4" ht="27" x14ac:dyDescent="0.25">
      <c r="A6151" s="366">
        <v>6416091</v>
      </c>
      <c r="B6151" s="367" t="s">
        <v>24893</v>
      </c>
      <c r="C6151" s="366" t="s">
        <v>221</v>
      </c>
      <c r="D6151" s="368">
        <v>138.87</v>
      </c>
    </row>
    <row r="6152" spans="1:4" ht="27" x14ac:dyDescent="0.25">
      <c r="A6152" s="366">
        <v>6817809</v>
      </c>
      <c r="B6152" s="367" t="s">
        <v>24894</v>
      </c>
      <c r="C6152" s="366" t="s">
        <v>199</v>
      </c>
      <c r="D6152" s="368">
        <v>1236.55</v>
      </c>
    </row>
    <row r="6153" spans="1:4" ht="27" x14ac:dyDescent="0.25">
      <c r="A6153" s="366">
        <v>6817810</v>
      </c>
      <c r="B6153" s="483" t="s">
        <v>24895</v>
      </c>
      <c r="C6153" s="366" t="s">
        <v>199</v>
      </c>
      <c r="D6153" s="368">
        <v>1133.1099999999999</v>
      </c>
    </row>
    <row r="6154" spans="1:4" ht="27" x14ac:dyDescent="0.25">
      <c r="A6154" s="366">
        <v>6817811</v>
      </c>
      <c r="B6154" s="367" t="s">
        <v>24896</v>
      </c>
      <c r="C6154" s="366" t="s">
        <v>199</v>
      </c>
      <c r="D6154" s="368">
        <v>1320.36</v>
      </c>
    </row>
    <row r="6155" spans="1:4" ht="27" x14ac:dyDescent="0.25">
      <c r="A6155" s="366">
        <v>6817812</v>
      </c>
      <c r="B6155" s="483" t="s">
        <v>24897</v>
      </c>
      <c r="C6155" s="366" t="s">
        <v>199</v>
      </c>
      <c r="D6155" s="368">
        <v>1206.03</v>
      </c>
    </row>
    <row r="6156" spans="1:4" ht="27" x14ac:dyDescent="0.25">
      <c r="A6156" s="366">
        <v>6817813</v>
      </c>
      <c r="B6156" s="367" t="s">
        <v>24898</v>
      </c>
      <c r="C6156" s="366" t="s">
        <v>199</v>
      </c>
      <c r="D6156" s="368">
        <v>2032.16</v>
      </c>
    </row>
    <row r="6157" spans="1:4" ht="27" x14ac:dyDescent="0.25">
      <c r="A6157" s="366">
        <v>6817814</v>
      </c>
      <c r="B6157" s="483" t="s">
        <v>24899</v>
      </c>
      <c r="C6157" s="366" t="s">
        <v>199</v>
      </c>
      <c r="D6157" s="368">
        <v>1852.5</v>
      </c>
    </row>
    <row r="6158" spans="1:4" ht="27" x14ac:dyDescent="0.25">
      <c r="A6158" s="366">
        <v>6817815</v>
      </c>
      <c r="B6158" s="367" t="s">
        <v>24900</v>
      </c>
      <c r="C6158" s="366" t="s">
        <v>199</v>
      </c>
      <c r="D6158" s="368">
        <v>1704.72</v>
      </c>
    </row>
    <row r="6159" spans="1:4" ht="27" x14ac:dyDescent="0.25">
      <c r="A6159" s="366">
        <v>6817816</v>
      </c>
      <c r="B6159" s="483" t="s">
        <v>24901</v>
      </c>
      <c r="C6159" s="366" t="s">
        <v>199</v>
      </c>
      <c r="D6159" s="368">
        <v>1525.07</v>
      </c>
    </row>
    <row r="6160" spans="1:4" ht="27" x14ac:dyDescent="0.25">
      <c r="A6160" s="366">
        <v>6817817</v>
      </c>
      <c r="B6160" s="367" t="s">
        <v>24902</v>
      </c>
      <c r="C6160" s="366" t="s">
        <v>199</v>
      </c>
      <c r="D6160" s="368">
        <v>1418.71</v>
      </c>
    </row>
    <row r="6161" spans="1:4" ht="27" x14ac:dyDescent="0.25">
      <c r="A6161" s="366">
        <v>6817818</v>
      </c>
      <c r="B6161" s="483" t="s">
        <v>24903</v>
      </c>
      <c r="C6161" s="366" t="s">
        <v>199</v>
      </c>
      <c r="D6161" s="368">
        <v>1294.8599999999999</v>
      </c>
    </row>
    <row r="6162" spans="1:4" ht="27" x14ac:dyDescent="0.25">
      <c r="A6162" s="366">
        <v>6817819</v>
      </c>
      <c r="B6162" s="367" t="s">
        <v>24904</v>
      </c>
      <c r="C6162" s="366" t="s">
        <v>199</v>
      </c>
      <c r="D6162" s="368">
        <v>2132.8000000000002</v>
      </c>
    </row>
    <row r="6163" spans="1:4" ht="27" x14ac:dyDescent="0.25">
      <c r="A6163" s="366">
        <v>6817820</v>
      </c>
      <c r="B6163" s="483" t="s">
        <v>24905</v>
      </c>
      <c r="C6163" s="366" t="s">
        <v>199</v>
      </c>
      <c r="D6163" s="368">
        <v>1939.54</v>
      </c>
    </row>
    <row r="6164" spans="1:4" ht="27" x14ac:dyDescent="0.25">
      <c r="A6164" s="366">
        <v>6817821</v>
      </c>
      <c r="B6164" s="367" t="s">
        <v>24906</v>
      </c>
      <c r="C6164" s="366" t="s">
        <v>199</v>
      </c>
      <c r="D6164" s="368">
        <v>1816.18</v>
      </c>
    </row>
    <row r="6165" spans="1:4" ht="27" x14ac:dyDescent="0.25">
      <c r="A6165" s="366">
        <v>6817822</v>
      </c>
      <c r="B6165" s="483" t="s">
        <v>24907</v>
      </c>
      <c r="C6165" s="366" t="s">
        <v>199</v>
      </c>
      <c r="D6165" s="368">
        <v>1622.92</v>
      </c>
    </row>
    <row r="6166" spans="1:4" ht="27" x14ac:dyDescent="0.25">
      <c r="A6166" s="366">
        <v>6817823</v>
      </c>
      <c r="B6166" s="367" t="s">
        <v>24908</v>
      </c>
      <c r="C6166" s="366" t="s">
        <v>199</v>
      </c>
      <c r="D6166" s="368">
        <v>1521.21</v>
      </c>
    </row>
    <row r="6167" spans="1:4" ht="27" x14ac:dyDescent="0.25">
      <c r="A6167" s="366">
        <v>6817824</v>
      </c>
      <c r="B6167" s="483" t="s">
        <v>24909</v>
      </c>
      <c r="C6167" s="366" t="s">
        <v>199</v>
      </c>
      <c r="D6167" s="368">
        <v>1386.47</v>
      </c>
    </row>
    <row r="6168" spans="1:4" ht="27" x14ac:dyDescent="0.25">
      <c r="A6168" s="366">
        <v>6817825</v>
      </c>
      <c r="B6168" s="367" t="s">
        <v>24910</v>
      </c>
      <c r="C6168" s="366" t="s">
        <v>199</v>
      </c>
      <c r="D6168" s="368">
        <v>2161.7199999999998</v>
      </c>
    </row>
    <row r="6169" spans="1:4" ht="27" x14ac:dyDescent="0.25">
      <c r="A6169" s="366">
        <v>6817826</v>
      </c>
      <c r="B6169" s="483" t="s">
        <v>24911</v>
      </c>
      <c r="C6169" s="366" t="s">
        <v>199</v>
      </c>
      <c r="D6169" s="368">
        <v>1954.85</v>
      </c>
    </row>
    <row r="6170" spans="1:4" ht="27" x14ac:dyDescent="0.25">
      <c r="A6170" s="366">
        <v>6817827</v>
      </c>
      <c r="B6170" s="367" t="s">
        <v>24912</v>
      </c>
      <c r="C6170" s="366" t="s">
        <v>199</v>
      </c>
      <c r="D6170" s="368">
        <v>1927.64</v>
      </c>
    </row>
    <row r="6171" spans="1:4" ht="27" x14ac:dyDescent="0.25">
      <c r="A6171" s="366">
        <v>6817828</v>
      </c>
      <c r="B6171" s="483" t="s">
        <v>24913</v>
      </c>
      <c r="C6171" s="366" t="s">
        <v>199</v>
      </c>
      <c r="D6171" s="368">
        <v>1720.77</v>
      </c>
    </row>
    <row r="6172" spans="1:4" ht="27" x14ac:dyDescent="0.25">
      <c r="A6172" s="366">
        <v>6817753</v>
      </c>
      <c r="B6172" s="367" t="s">
        <v>24914</v>
      </c>
      <c r="C6172" s="366" t="s">
        <v>199</v>
      </c>
      <c r="D6172" s="368">
        <v>1678.49</v>
      </c>
    </row>
    <row r="6173" spans="1:4" ht="27" x14ac:dyDescent="0.25">
      <c r="A6173" s="366">
        <v>6817754</v>
      </c>
      <c r="B6173" s="483" t="s">
        <v>24915</v>
      </c>
      <c r="C6173" s="366" t="s">
        <v>199</v>
      </c>
      <c r="D6173" s="368">
        <v>1532.86</v>
      </c>
    </row>
    <row r="6174" spans="1:4" ht="27" x14ac:dyDescent="0.25">
      <c r="A6174" s="366">
        <v>6817755</v>
      </c>
      <c r="B6174" s="367" t="s">
        <v>24916</v>
      </c>
      <c r="C6174" s="366" t="s">
        <v>199</v>
      </c>
      <c r="D6174" s="368">
        <v>1606.15</v>
      </c>
    </row>
    <row r="6175" spans="1:4" ht="27" x14ac:dyDescent="0.25">
      <c r="A6175" s="366">
        <v>6817756</v>
      </c>
      <c r="B6175" s="483" t="s">
        <v>24917</v>
      </c>
      <c r="C6175" s="366" t="s">
        <v>199</v>
      </c>
      <c r="D6175" s="368">
        <v>1460.52</v>
      </c>
    </row>
    <row r="6176" spans="1:4" ht="27" x14ac:dyDescent="0.25">
      <c r="A6176" s="366">
        <v>6817763</v>
      </c>
      <c r="B6176" s="367" t="s">
        <v>24918</v>
      </c>
      <c r="C6176" s="366" t="s">
        <v>199</v>
      </c>
      <c r="D6176" s="368">
        <v>1973.5</v>
      </c>
    </row>
    <row r="6177" spans="1:4" ht="27" x14ac:dyDescent="0.25">
      <c r="A6177" s="366">
        <v>6817764</v>
      </c>
      <c r="B6177" s="483" t="s">
        <v>24919</v>
      </c>
      <c r="C6177" s="366" t="s">
        <v>199</v>
      </c>
      <c r="D6177" s="368">
        <v>1781.43</v>
      </c>
    </row>
    <row r="6178" spans="1:4" ht="27" x14ac:dyDescent="0.25">
      <c r="A6178" s="366">
        <v>6817765</v>
      </c>
      <c r="B6178" s="367" t="s">
        <v>24920</v>
      </c>
      <c r="C6178" s="366" t="s">
        <v>199</v>
      </c>
      <c r="D6178" s="368">
        <v>2271.71</v>
      </c>
    </row>
    <row r="6179" spans="1:4" ht="27" x14ac:dyDescent="0.25">
      <c r="A6179" s="366">
        <v>6817766</v>
      </c>
      <c r="B6179" s="483" t="s">
        <v>24921</v>
      </c>
      <c r="C6179" s="366" t="s">
        <v>199</v>
      </c>
      <c r="D6179" s="368">
        <v>2092.9899999999998</v>
      </c>
    </row>
    <row r="6180" spans="1:4" ht="27" x14ac:dyDescent="0.25">
      <c r="A6180" s="366">
        <v>6817757</v>
      </c>
      <c r="B6180" s="367" t="s">
        <v>24922</v>
      </c>
      <c r="C6180" s="366" t="s">
        <v>199</v>
      </c>
      <c r="D6180" s="368">
        <v>1606.15</v>
      </c>
    </row>
    <row r="6181" spans="1:4" ht="27" x14ac:dyDescent="0.25">
      <c r="A6181" s="366">
        <v>6817758</v>
      </c>
      <c r="B6181" s="483" t="s">
        <v>24923</v>
      </c>
      <c r="C6181" s="366" t="s">
        <v>199</v>
      </c>
      <c r="D6181" s="368">
        <v>1460.52</v>
      </c>
    </row>
    <row r="6182" spans="1:4" ht="27" x14ac:dyDescent="0.25">
      <c r="A6182" s="366">
        <v>6817759</v>
      </c>
      <c r="B6182" s="367" t="s">
        <v>24924</v>
      </c>
      <c r="C6182" s="366" t="s">
        <v>199</v>
      </c>
      <c r="D6182" s="368">
        <v>1741.3</v>
      </c>
    </row>
    <row r="6183" spans="1:4" ht="27" x14ac:dyDescent="0.25">
      <c r="A6183" s="366">
        <v>6817760</v>
      </c>
      <c r="B6183" s="483" t="s">
        <v>24925</v>
      </c>
      <c r="C6183" s="366" t="s">
        <v>199</v>
      </c>
      <c r="D6183" s="368">
        <v>1598.59</v>
      </c>
    </row>
    <row r="6184" spans="1:4" ht="27" x14ac:dyDescent="0.25">
      <c r="A6184" s="366">
        <v>6817761</v>
      </c>
      <c r="B6184" s="367" t="s">
        <v>24926</v>
      </c>
      <c r="C6184" s="366" t="s">
        <v>199</v>
      </c>
      <c r="D6184" s="368">
        <v>2093.5500000000002</v>
      </c>
    </row>
    <row r="6185" spans="1:4" ht="27" x14ac:dyDescent="0.25">
      <c r="A6185" s="366">
        <v>6817762</v>
      </c>
      <c r="B6185" s="483" t="s">
        <v>24927</v>
      </c>
      <c r="C6185" s="366" t="s">
        <v>199</v>
      </c>
      <c r="D6185" s="368">
        <v>1901.48</v>
      </c>
    </row>
    <row r="6186" spans="1:4" ht="27" x14ac:dyDescent="0.25">
      <c r="A6186" s="366">
        <v>6817767</v>
      </c>
      <c r="B6186" s="367" t="s">
        <v>24928</v>
      </c>
      <c r="C6186" s="366" t="s">
        <v>199</v>
      </c>
      <c r="D6186" s="368">
        <v>2448.61</v>
      </c>
    </row>
    <row r="6187" spans="1:4" ht="27" x14ac:dyDescent="0.25">
      <c r="A6187" s="366">
        <v>6817768</v>
      </c>
      <c r="B6187" s="483" t="s">
        <v>24929</v>
      </c>
      <c r="C6187" s="366" t="s">
        <v>199</v>
      </c>
      <c r="D6187" s="368">
        <v>2262.16</v>
      </c>
    </row>
    <row r="6188" spans="1:4" ht="27" x14ac:dyDescent="0.25">
      <c r="A6188" s="366">
        <v>6817769</v>
      </c>
      <c r="B6188" s="367" t="s">
        <v>24930</v>
      </c>
      <c r="C6188" s="366" t="s">
        <v>199</v>
      </c>
      <c r="D6188" s="368">
        <v>2059.9699999999998</v>
      </c>
    </row>
    <row r="6189" spans="1:4" ht="27" x14ac:dyDescent="0.25">
      <c r="A6189" s="366">
        <v>6817770</v>
      </c>
      <c r="B6189" s="483" t="s">
        <v>24931</v>
      </c>
      <c r="C6189" s="366" t="s">
        <v>199</v>
      </c>
      <c r="D6189" s="368">
        <v>1873.51</v>
      </c>
    </row>
    <row r="6190" spans="1:4" ht="27" x14ac:dyDescent="0.25">
      <c r="A6190" s="366">
        <v>6817777</v>
      </c>
      <c r="B6190" s="367" t="s">
        <v>24932</v>
      </c>
      <c r="C6190" s="366" t="s">
        <v>199</v>
      </c>
      <c r="D6190" s="368">
        <v>3264.54</v>
      </c>
    </row>
    <row r="6191" spans="1:4" ht="27" x14ac:dyDescent="0.25">
      <c r="A6191" s="366">
        <v>6817778</v>
      </c>
      <c r="B6191" s="483" t="s">
        <v>24933</v>
      </c>
      <c r="C6191" s="366" t="s">
        <v>199</v>
      </c>
      <c r="D6191" s="368">
        <v>3044.53</v>
      </c>
    </row>
    <row r="6192" spans="1:4" ht="27" x14ac:dyDescent="0.25">
      <c r="A6192" s="366">
        <v>6817779</v>
      </c>
      <c r="B6192" s="367" t="s">
        <v>24934</v>
      </c>
      <c r="C6192" s="366" t="s">
        <v>199</v>
      </c>
      <c r="D6192" s="368">
        <v>3803.97</v>
      </c>
    </row>
    <row r="6193" spans="1:4" ht="27" x14ac:dyDescent="0.25">
      <c r="A6193" s="366">
        <v>6817780</v>
      </c>
      <c r="B6193" s="483" t="s">
        <v>24935</v>
      </c>
      <c r="C6193" s="366" t="s">
        <v>199</v>
      </c>
      <c r="D6193" s="368">
        <v>3525.38</v>
      </c>
    </row>
    <row r="6194" spans="1:4" ht="27" x14ac:dyDescent="0.25">
      <c r="A6194" s="366">
        <v>6817771</v>
      </c>
      <c r="B6194" s="367" t="s">
        <v>24936</v>
      </c>
      <c r="C6194" s="366" t="s">
        <v>199</v>
      </c>
      <c r="D6194" s="368">
        <v>2353.9899999999998</v>
      </c>
    </row>
    <row r="6195" spans="1:4" ht="27" x14ac:dyDescent="0.25">
      <c r="A6195" s="366">
        <v>6817772</v>
      </c>
      <c r="B6195" s="483" t="s">
        <v>24937</v>
      </c>
      <c r="C6195" s="366" t="s">
        <v>199</v>
      </c>
      <c r="D6195" s="368">
        <v>2171.2600000000002</v>
      </c>
    </row>
    <row r="6196" spans="1:4" ht="27" x14ac:dyDescent="0.25">
      <c r="A6196" s="366">
        <v>6817773</v>
      </c>
      <c r="B6196" s="367" t="s">
        <v>24938</v>
      </c>
      <c r="C6196" s="366" t="s">
        <v>199</v>
      </c>
      <c r="D6196" s="368">
        <v>2775.18</v>
      </c>
    </row>
    <row r="6197" spans="1:4" ht="27" x14ac:dyDescent="0.25">
      <c r="A6197" s="366">
        <v>6817774</v>
      </c>
      <c r="B6197" s="483" t="s">
        <v>24939</v>
      </c>
      <c r="C6197" s="366" t="s">
        <v>199</v>
      </c>
      <c r="D6197" s="368">
        <v>2529.7600000000002</v>
      </c>
    </row>
    <row r="6198" spans="1:4" ht="27" x14ac:dyDescent="0.25">
      <c r="A6198" s="366">
        <v>6817775</v>
      </c>
      <c r="B6198" s="367" t="s">
        <v>24940</v>
      </c>
      <c r="C6198" s="366" t="s">
        <v>199</v>
      </c>
      <c r="D6198" s="368">
        <v>3012.85</v>
      </c>
    </row>
    <row r="6199" spans="1:4" ht="27" x14ac:dyDescent="0.25">
      <c r="A6199" s="366">
        <v>6817776</v>
      </c>
      <c r="B6199" s="483" t="s">
        <v>24941</v>
      </c>
      <c r="C6199" s="366" t="s">
        <v>199</v>
      </c>
      <c r="D6199" s="368">
        <v>2784.49</v>
      </c>
    </row>
    <row r="6200" spans="1:4" ht="27" x14ac:dyDescent="0.25">
      <c r="A6200" s="366">
        <v>6817781</v>
      </c>
      <c r="B6200" s="367" t="s">
        <v>24942</v>
      </c>
      <c r="C6200" s="366" t="s">
        <v>199</v>
      </c>
      <c r="D6200" s="368">
        <v>3350.26</v>
      </c>
    </row>
    <row r="6201" spans="1:4" ht="27" x14ac:dyDescent="0.25">
      <c r="A6201" s="366">
        <v>6817782</v>
      </c>
      <c r="B6201" s="483" t="s">
        <v>24943</v>
      </c>
      <c r="C6201" s="366" t="s">
        <v>199</v>
      </c>
      <c r="D6201" s="368">
        <v>3122.97</v>
      </c>
    </row>
    <row r="6202" spans="1:4" ht="27" x14ac:dyDescent="0.25">
      <c r="A6202" s="366">
        <v>6817783</v>
      </c>
      <c r="B6202" s="367" t="s">
        <v>24944</v>
      </c>
      <c r="C6202" s="366" t="s">
        <v>199</v>
      </c>
      <c r="D6202" s="368">
        <v>2726.41</v>
      </c>
    </row>
    <row r="6203" spans="1:4" ht="27" x14ac:dyDescent="0.25">
      <c r="A6203" s="366">
        <v>6817784</v>
      </c>
      <c r="B6203" s="483" t="s">
        <v>24945</v>
      </c>
      <c r="C6203" s="366" t="s">
        <v>199</v>
      </c>
      <c r="D6203" s="368">
        <v>2499.13</v>
      </c>
    </row>
    <row r="6204" spans="1:4" ht="27" x14ac:dyDescent="0.25">
      <c r="A6204" s="366">
        <v>6817791</v>
      </c>
      <c r="B6204" s="367" t="s">
        <v>24946</v>
      </c>
      <c r="C6204" s="366" t="s">
        <v>199</v>
      </c>
      <c r="D6204" s="368">
        <v>4720.6099999999997</v>
      </c>
    </row>
    <row r="6205" spans="1:4" ht="27" x14ac:dyDescent="0.25">
      <c r="A6205" s="366">
        <v>6817792</v>
      </c>
      <c r="B6205" s="483" t="s">
        <v>24947</v>
      </c>
      <c r="C6205" s="366" t="s">
        <v>199</v>
      </c>
      <c r="D6205" s="368">
        <v>4382.22</v>
      </c>
    </row>
    <row r="6206" spans="1:4" ht="27" x14ac:dyDescent="0.25">
      <c r="A6206" s="366">
        <v>6817793</v>
      </c>
      <c r="B6206" s="367" t="s">
        <v>24948</v>
      </c>
      <c r="C6206" s="366" t="s">
        <v>199</v>
      </c>
      <c r="D6206" s="368">
        <v>5400.61</v>
      </c>
    </row>
    <row r="6207" spans="1:4" ht="27" x14ac:dyDescent="0.25">
      <c r="A6207" s="366">
        <v>6817794</v>
      </c>
      <c r="B6207" s="483" t="s">
        <v>24949</v>
      </c>
      <c r="C6207" s="366" t="s">
        <v>199</v>
      </c>
      <c r="D6207" s="368">
        <v>5062.2299999999996</v>
      </c>
    </row>
    <row r="6208" spans="1:4" ht="27" x14ac:dyDescent="0.25">
      <c r="A6208" s="366">
        <v>6817785</v>
      </c>
      <c r="B6208" s="367" t="s">
        <v>24950</v>
      </c>
      <c r="C6208" s="366" t="s">
        <v>199</v>
      </c>
      <c r="D6208" s="368">
        <v>3398.87</v>
      </c>
    </row>
    <row r="6209" spans="1:4" ht="27" x14ac:dyDescent="0.25">
      <c r="A6209" s="366">
        <v>6817786</v>
      </c>
      <c r="B6209" s="483" t="s">
        <v>24951</v>
      </c>
      <c r="C6209" s="366" t="s">
        <v>199</v>
      </c>
      <c r="D6209" s="368">
        <v>3100.1</v>
      </c>
    </row>
    <row r="6210" spans="1:4" ht="27" x14ac:dyDescent="0.25">
      <c r="A6210" s="366">
        <v>6817787</v>
      </c>
      <c r="B6210" s="367" t="s">
        <v>24952</v>
      </c>
      <c r="C6210" s="366" t="s">
        <v>199</v>
      </c>
      <c r="D6210" s="368">
        <v>3906.6</v>
      </c>
    </row>
    <row r="6211" spans="1:4" ht="27" x14ac:dyDescent="0.25">
      <c r="A6211" s="366">
        <v>6817788</v>
      </c>
      <c r="B6211" s="483" t="s">
        <v>24953</v>
      </c>
      <c r="C6211" s="366" t="s">
        <v>199</v>
      </c>
      <c r="D6211" s="368">
        <v>3628.59</v>
      </c>
    </row>
    <row r="6212" spans="1:4" ht="27" x14ac:dyDescent="0.25">
      <c r="A6212" s="366">
        <v>6817789</v>
      </c>
      <c r="B6212" s="367" t="s">
        <v>24954</v>
      </c>
      <c r="C6212" s="366" t="s">
        <v>199</v>
      </c>
      <c r="D6212" s="368">
        <v>4357.82</v>
      </c>
    </row>
    <row r="6213" spans="1:4" ht="27" x14ac:dyDescent="0.25">
      <c r="A6213" s="366">
        <v>6817790</v>
      </c>
      <c r="B6213" s="483" t="s">
        <v>24955</v>
      </c>
      <c r="C6213" s="366" t="s">
        <v>199</v>
      </c>
      <c r="D6213" s="368">
        <v>4089.99</v>
      </c>
    </row>
    <row r="6214" spans="1:4" ht="27" x14ac:dyDescent="0.25">
      <c r="A6214" s="366">
        <v>6817795</v>
      </c>
      <c r="B6214" s="367" t="s">
        <v>24956</v>
      </c>
      <c r="C6214" s="366" t="s">
        <v>199</v>
      </c>
      <c r="D6214" s="368">
        <v>4300.0200000000004</v>
      </c>
    </row>
    <row r="6215" spans="1:4" ht="27" x14ac:dyDescent="0.25">
      <c r="A6215" s="366">
        <v>6817796</v>
      </c>
      <c r="B6215" s="483" t="s">
        <v>24957</v>
      </c>
      <c r="C6215" s="366" t="s">
        <v>199</v>
      </c>
      <c r="D6215" s="368">
        <v>4037.26</v>
      </c>
    </row>
    <row r="6216" spans="1:4" ht="27" x14ac:dyDescent="0.25">
      <c r="A6216" s="366">
        <v>6817797</v>
      </c>
      <c r="B6216" s="367" t="s">
        <v>24958</v>
      </c>
      <c r="C6216" s="366" t="s">
        <v>199</v>
      </c>
      <c r="D6216" s="368">
        <v>3656.96</v>
      </c>
    </row>
    <row r="6217" spans="1:4" ht="27" x14ac:dyDescent="0.25">
      <c r="A6217" s="366">
        <v>6817798</v>
      </c>
      <c r="B6217" s="483" t="s">
        <v>24959</v>
      </c>
      <c r="C6217" s="366" t="s">
        <v>199</v>
      </c>
      <c r="D6217" s="368">
        <v>3394.2</v>
      </c>
    </row>
    <row r="6218" spans="1:4" ht="27" x14ac:dyDescent="0.25">
      <c r="A6218" s="366">
        <v>6817805</v>
      </c>
      <c r="B6218" s="367" t="s">
        <v>24960</v>
      </c>
      <c r="C6218" s="366" t="s">
        <v>199</v>
      </c>
      <c r="D6218" s="368">
        <v>6707.03</v>
      </c>
    </row>
    <row r="6219" spans="1:4" ht="27" x14ac:dyDescent="0.25">
      <c r="A6219" s="366">
        <v>6817806</v>
      </c>
      <c r="B6219" s="483" t="s">
        <v>24961</v>
      </c>
      <c r="C6219" s="366" t="s">
        <v>199</v>
      </c>
      <c r="D6219" s="368">
        <v>6308.86</v>
      </c>
    </row>
    <row r="6220" spans="1:4" ht="27" x14ac:dyDescent="0.25">
      <c r="A6220" s="366">
        <v>6817807</v>
      </c>
      <c r="B6220" s="367" t="s">
        <v>24962</v>
      </c>
      <c r="C6220" s="366" t="s">
        <v>199</v>
      </c>
      <c r="D6220" s="368">
        <v>7462.31</v>
      </c>
    </row>
    <row r="6221" spans="1:4" ht="27" x14ac:dyDescent="0.25">
      <c r="A6221" s="366">
        <v>6817808</v>
      </c>
      <c r="B6221" s="483" t="s">
        <v>24963</v>
      </c>
      <c r="C6221" s="366" t="s">
        <v>199</v>
      </c>
      <c r="D6221" s="368">
        <v>7064.14</v>
      </c>
    </row>
    <row r="6222" spans="1:4" ht="27" x14ac:dyDescent="0.25">
      <c r="A6222" s="366">
        <v>6817799</v>
      </c>
      <c r="B6222" s="367" t="s">
        <v>24964</v>
      </c>
      <c r="C6222" s="366" t="s">
        <v>199</v>
      </c>
      <c r="D6222" s="368">
        <v>4499.9399999999996</v>
      </c>
    </row>
    <row r="6223" spans="1:4" ht="27" x14ac:dyDescent="0.25">
      <c r="A6223" s="366">
        <v>6817800</v>
      </c>
      <c r="B6223" s="483" t="s">
        <v>24965</v>
      </c>
      <c r="C6223" s="366" t="s">
        <v>199</v>
      </c>
      <c r="D6223" s="368">
        <v>4147.82</v>
      </c>
    </row>
    <row r="6224" spans="1:4" ht="27" x14ac:dyDescent="0.25">
      <c r="A6224" s="366">
        <v>6817801</v>
      </c>
      <c r="B6224" s="367" t="s">
        <v>24966</v>
      </c>
      <c r="C6224" s="366" t="s">
        <v>199</v>
      </c>
      <c r="D6224" s="368">
        <v>5410.38</v>
      </c>
    </row>
    <row r="6225" spans="1:4" ht="27" x14ac:dyDescent="0.25">
      <c r="A6225" s="366">
        <v>6817802</v>
      </c>
      <c r="B6225" s="483" t="s">
        <v>24967</v>
      </c>
      <c r="C6225" s="366" t="s">
        <v>199</v>
      </c>
      <c r="D6225" s="368">
        <v>5094.71</v>
      </c>
    </row>
    <row r="6226" spans="1:4" ht="27" x14ac:dyDescent="0.25">
      <c r="A6226" s="366">
        <v>6817803</v>
      </c>
      <c r="B6226" s="367" t="s">
        <v>24968</v>
      </c>
      <c r="C6226" s="366" t="s">
        <v>199</v>
      </c>
      <c r="D6226" s="368">
        <v>6033.76</v>
      </c>
    </row>
    <row r="6227" spans="1:4" ht="27" x14ac:dyDescent="0.25">
      <c r="A6227" s="366">
        <v>6817804</v>
      </c>
      <c r="B6227" s="483" t="s">
        <v>24969</v>
      </c>
      <c r="C6227" s="366" t="s">
        <v>199</v>
      </c>
      <c r="D6227" s="368">
        <v>5635.59</v>
      </c>
    </row>
    <row r="6228" spans="1:4" ht="27" x14ac:dyDescent="0.25">
      <c r="A6228" s="366">
        <v>6817885</v>
      </c>
      <c r="B6228" s="367" t="s">
        <v>24970</v>
      </c>
      <c r="C6228" s="366" t="s">
        <v>199</v>
      </c>
      <c r="D6228" s="368">
        <v>1477.4</v>
      </c>
    </row>
    <row r="6229" spans="1:4" ht="27" x14ac:dyDescent="0.25">
      <c r="A6229" s="366">
        <v>6817886</v>
      </c>
      <c r="B6229" s="483" t="s">
        <v>24971</v>
      </c>
      <c r="C6229" s="366" t="s">
        <v>199</v>
      </c>
      <c r="D6229" s="368">
        <v>1332.69</v>
      </c>
    </row>
    <row r="6230" spans="1:4" ht="27" x14ac:dyDescent="0.25">
      <c r="A6230" s="366">
        <v>6817887</v>
      </c>
      <c r="B6230" s="367" t="s">
        <v>24972</v>
      </c>
      <c r="C6230" s="366" t="s">
        <v>199</v>
      </c>
      <c r="D6230" s="368">
        <v>1600.46</v>
      </c>
    </row>
    <row r="6231" spans="1:4" ht="27" x14ac:dyDescent="0.25">
      <c r="A6231" s="366">
        <v>6817888</v>
      </c>
      <c r="B6231" s="483" t="s">
        <v>24973</v>
      </c>
      <c r="C6231" s="366" t="s">
        <v>199</v>
      </c>
      <c r="D6231" s="368">
        <v>1435.1</v>
      </c>
    </row>
    <row r="6232" spans="1:4" ht="27" x14ac:dyDescent="0.25">
      <c r="A6232" s="366">
        <v>6817889</v>
      </c>
      <c r="B6232" s="367" t="s">
        <v>24974</v>
      </c>
      <c r="C6232" s="366" t="s">
        <v>199</v>
      </c>
      <c r="D6232" s="368">
        <v>2352.16</v>
      </c>
    </row>
    <row r="6233" spans="1:4" ht="27" x14ac:dyDescent="0.25">
      <c r="A6233" s="366">
        <v>6817890</v>
      </c>
      <c r="B6233" s="483" t="s">
        <v>24975</v>
      </c>
      <c r="C6233" s="366" t="s">
        <v>199</v>
      </c>
      <c r="D6233" s="368">
        <v>2119.83</v>
      </c>
    </row>
    <row r="6234" spans="1:4" ht="27" x14ac:dyDescent="0.25">
      <c r="A6234" s="366">
        <v>6817891</v>
      </c>
      <c r="B6234" s="367" t="s">
        <v>24976</v>
      </c>
      <c r="C6234" s="366" t="s">
        <v>199</v>
      </c>
      <c r="D6234" s="368">
        <v>2024.72</v>
      </c>
    </row>
    <row r="6235" spans="1:4" ht="27" x14ac:dyDescent="0.25">
      <c r="A6235" s="366">
        <v>6817892</v>
      </c>
      <c r="B6235" s="483" t="s">
        <v>24977</v>
      </c>
      <c r="C6235" s="366" t="s">
        <v>199</v>
      </c>
      <c r="D6235" s="368">
        <v>1792.4</v>
      </c>
    </row>
    <row r="6236" spans="1:4" ht="27" x14ac:dyDescent="0.25">
      <c r="A6236" s="366">
        <v>6817893</v>
      </c>
      <c r="B6236" s="367" t="s">
        <v>24978</v>
      </c>
      <c r="C6236" s="366" t="s">
        <v>199</v>
      </c>
      <c r="D6236" s="368">
        <v>1775.59</v>
      </c>
    </row>
    <row r="6237" spans="1:4" ht="27" x14ac:dyDescent="0.25">
      <c r="A6237" s="366">
        <v>6817894</v>
      </c>
      <c r="B6237" s="483" t="s">
        <v>24979</v>
      </c>
      <c r="C6237" s="366" t="s">
        <v>199</v>
      </c>
      <c r="D6237" s="368">
        <v>1588.05</v>
      </c>
    </row>
    <row r="6238" spans="1:4" ht="27" x14ac:dyDescent="0.25">
      <c r="A6238" s="366">
        <v>6817895</v>
      </c>
      <c r="B6238" s="367" t="s">
        <v>24980</v>
      </c>
      <c r="C6238" s="366" t="s">
        <v>199</v>
      </c>
      <c r="D6238" s="368">
        <v>2516.04</v>
      </c>
    </row>
    <row r="6239" spans="1:4" ht="27" x14ac:dyDescent="0.25">
      <c r="A6239" s="366">
        <v>6817896</v>
      </c>
      <c r="B6239" s="483" t="s">
        <v>24981</v>
      </c>
      <c r="C6239" s="366" t="s">
        <v>199</v>
      </c>
      <c r="D6239" s="368">
        <v>2258.7399999999998</v>
      </c>
    </row>
    <row r="6240" spans="1:4" ht="27" x14ac:dyDescent="0.25">
      <c r="A6240" s="366">
        <v>6817897</v>
      </c>
      <c r="B6240" s="367" t="s">
        <v>24982</v>
      </c>
      <c r="C6240" s="366" t="s">
        <v>199</v>
      </c>
      <c r="D6240" s="368">
        <v>2199.42</v>
      </c>
    </row>
    <row r="6241" spans="1:4" ht="27" x14ac:dyDescent="0.25">
      <c r="A6241" s="366">
        <v>6817898</v>
      </c>
      <c r="B6241" s="483" t="s">
        <v>24983</v>
      </c>
      <c r="C6241" s="366" t="s">
        <v>199</v>
      </c>
      <c r="D6241" s="368">
        <v>1942.12</v>
      </c>
    </row>
    <row r="6242" spans="1:4" ht="27" x14ac:dyDescent="0.25">
      <c r="A6242" s="366">
        <v>6817899</v>
      </c>
      <c r="B6242" s="367" t="s">
        <v>24984</v>
      </c>
      <c r="C6242" s="366" t="s">
        <v>199</v>
      </c>
      <c r="D6242" s="368">
        <v>1940.48</v>
      </c>
    </row>
    <row r="6243" spans="1:4" ht="27" x14ac:dyDescent="0.25">
      <c r="A6243" s="366">
        <v>6817900</v>
      </c>
      <c r="B6243" s="483" t="s">
        <v>24985</v>
      </c>
      <c r="C6243" s="366" t="s">
        <v>199</v>
      </c>
      <c r="D6243" s="368">
        <v>1730.99</v>
      </c>
    </row>
    <row r="6244" spans="1:4" ht="27" x14ac:dyDescent="0.25">
      <c r="A6244" s="366">
        <v>6817901</v>
      </c>
      <c r="B6244" s="367" t="s">
        <v>24986</v>
      </c>
      <c r="C6244" s="366" t="s">
        <v>199</v>
      </c>
      <c r="D6244" s="368">
        <v>2611.31</v>
      </c>
    </row>
    <row r="6245" spans="1:4" ht="27" x14ac:dyDescent="0.25">
      <c r="A6245" s="366">
        <v>6817902</v>
      </c>
      <c r="B6245" s="483" t="s">
        <v>24987</v>
      </c>
      <c r="C6245" s="366" t="s">
        <v>199</v>
      </c>
      <c r="D6245" s="368">
        <v>2328.0500000000002</v>
      </c>
    </row>
    <row r="6246" spans="1:4" ht="27" x14ac:dyDescent="0.25">
      <c r="A6246" s="366">
        <v>6817903</v>
      </c>
      <c r="B6246" s="367" t="s">
        <v>24988</v>
      </c>
      <c r="C6246" s="366" t="s">
        <v>199</v>
      </c>
      <c r="D6246" s="368">
        <v>2377.23</v>
      </c>
    </row>
    <row r="6247" spans="1:4" ht="27" x14ac:dyDescent="0.25">
      <c r="A6247" s="366">
        <v>6817904</v>
      </c>
      <c r="B6247" s="483" t="s">
        <v>24989</v>
      </c>
      <c r="C6247" s="366" t="s">
        <v>199</v>
      </c>
      <c r="D6247" s="368">
        <v>2093.9699999999998</v>
      </c>
    </row>
    <row r="6248" spans="1:4" ht="27" x14ac:dyDescent="0.25">
      <c r="A6248" s="366">
        <v>6817829</v>
      </c>
      <c r="B6248" s="367" t="s">
        <v>24990</v>
      </c>
      <c r="C6248" s="366" t="s">
        <v>199</v>
      </c>
      <c r="D6248" s="368">
        <v>1980.45</v>
      </c>
    </row>
    <row r="6249" spans="1:4" ht="40.5" x14ac:dyDescent="0.25">
      <c r="A6249" s="366">
        <v>6817830</v>
      </c>
      <c r="B6249" s="483" t="s">
        <v>24991</v>
      </c>
      <c r="C6249" s="366" t="s">
        <v>199</v>
      </c>
      <c r="D6249" s="368">
        <v>1793.07</v>
      </c>
    </row>
    <row r="6250" spans="1:4" ht="27" x14ac:dyDescent="0.25">
      <c r="A6250" s="366">
        <v>6817831</v>
      </c>
      <c r="B6250" s="367" t="s">
        <v>24992</v>
      </c>
      <c r="C6250" s="366" t="s">
        <v>199</v>
      </c>
      <c r="D6250" s="368">
        <v>1908.11</v>
      </c>
    </row>
    <row r="6251" spans="1:4" ht="40.5" x14ac:dyDescent="0.25">
      <c r="A6251" s="366">
        <v>6817832</v>
      </c>
      <c r="B6251" s="483" t="s">
        <v>24993</v>
      </c>
      <c r="C6251" s="366" t="s">
        <v>199</v>
      </c>
      <c r="D6251" s="368">
        <v>1720.73</v>
      </c>
    </row>
    <row r="6252" spans="1:4" ht="27" x14ac:dyDescent="0.25">
      <c r="A6252" s="366">
        <v>6817839</v>
      </c>
      <c r="B6252" s="367" t="s">
        <v>24994</v>
      </c>
      <c r="C6252" s="366" t="s">
        <v>199</v>
      </c>
      <c r="D6252" s="368">
        <v>2281.23</v>
      </c>
    </row>
    <row r="6253" spans="1:4" ht="40.5" x14ac:dyDescent="0.25">
      <c r="A6253" s="366">
        <v>6817840</v>
      </c>
      <c r="B6253" s="483" t="s">
        <v>24995</v>
      </c>
      <c r="C6253" s="366" t="s">
        <v>199</v>
      </c>
      <c r="D6253" s="368">
        <v>2046.08</v>
      </c>
    </row>
    <row r="6254" spans="1:4" ht="27" x14ac:dyDescent="0.25">
      <c r="A6254" s="366">
        <v>6817841</v>
      </c>
      <c r="B6254" s="367" t="s">
        <v>24996</v>
      </c>
      <c r="C6254" s="366" t="s">
        <v>199</v>
      </c>
      <c r="D6254" s="368">
        <v>2579.44</v>
      </c>
    </row>
    <row r="6255" spans="1:4" ht="40.5" x14ac:dyDescent="0.25">
      <c r="A6255" s="366">
        <v>6817842</v>
      </c>
      <c r="B6255" s="483" t="s">
        <v>24997</v>
      </c>
      <c r="C6255" s="366" t="s">
        <v>199</v>
      </c>
      <c r="D6255" s="368">
        <v>2357.64</v>
      </c>
    </row>
    <row r="6256" spans="1:4" ht="27" x14ac:dyDescent="0.25">
      <c r="A6256" s="366">
        <v>6817833</v>
      </c>
      <c r="B6256" s="367" t="s">
        <v>24998</v>
      </c>
      <c r="C6256" s="366" t="s">
        <v>199</v>
      </c>
      <c r="D6256" s="368">
        <v>1908.11</v>
      </c>
    </row>
    <row r="6257" spans="1:4" ht="40.5" x14ac:dyDescent="0.25">
      <c r="A6257" s="366">
        <v>6817834</v>
      </c>
      <c r="B6257" s="483" t="s">
        <v>24999</v>
      </c>
      <c r="C6257" s="366" t="s">
        <v>199</v>
      </c>
      <c r="D6257" s="368">
        <v>1720.73</v>
      </c>
    </row>
    <row r="6258" spans="1:4" ht="27" x14ac:dyDescent="0.25">
      <c r="A6258" s="366">
        <v>6817835</v>
      </c>
      <c r="B6258" s="367" t="s">
        <v>25000</v>
      </c>
      <c r="C6258" s="366" t="s">
        <v>199</v>
      </c>
      <c r="D6258" s="368">
        <v>2043.26</v>
      </c>
    </row>
    <row r="6259" spans="1:4" ht="40.5" x14ac:dyDescent="0.25">
      <c r="A6259" s="366">
        <v>6817836</v>
      </c>
      <c r="B6259" s="483" t="s">
        <v>25001</v>
      </c>
      <c r="C6259" s="366" t="s">
        <v>199</v>
      </c>
      <c r="D6259" s="368">
        <v>1858.8</v>
      </c>
    </row>
    <row r="6260" spans="1:4" ht="27" x14ac:dyDescent="0.25">
      <c r="A6260" s="366">
        <v>6817837</v>
      </c>
      <c r="B6260" s="367" t="s">
        <v>25002</v>
      </c>
      <c r="C6260" s="366" t="s">
        <v>199</v>
      </c>
      <c r="D6260" s="368">
        <v>2401.2800000000002</v>
      </c>
    </row>
    <row r="6261" spans="1:4" ht="40.5" x14ac:dyDescent="0.25">
      <c r="A6261" s="366">
        <v>6817838</v>
      </c>
      <c r="B6261" s="483" t="s">
        <v>25003</v>
      </c>
      <c r="C6261" s="366" t="s">
        <v>199</v>
      </c>
      <c r="D6261" s="368">
        <v>2166.13</v>
      </c>
    </row>
    <row r="6262" spans="1:4" ht="27" x14ac:dyDescent="0.25">
      <c r="A6262" s="366">
        <v>6817843</v>
      </c>
      <c r="B6262" s="367" t="s">
        <v>25004</v>
      </c>
      <c r="C6262" s="366" t="s">
        <v>199</v>
      </c>
      <c r="D6262" s="368">
        <v>2813.98</v>
      </c>
    </row>
    <row r="6263" spans="1:4" ht="40.5" x14ac:dyDescent="0.25">
      <c r="A6263" s="366">
        <v>6817844</v>
      </c>
      <c r="B6263" s="483" t="s">
        <v>25005</v>
      </c>
      <c r="C6263" s="366" t="s">
        <v>199</v>
      </c>
      <c r="D6263" s="368">
        <v>2575.56</v>
      </c>
    </row>
    <row r="6264" spans="1:4" ht="27" x14ac:dyDescent="0.25">
      <c r="A6264" s="366">
        <v>6817845</v>
      </c>
      <c r="B6264" s="367" t="s">
        <v>25006</v>
      </c>
      <c r="C6264" s="366" t="s">
        <v>199</v>
      </c>
      <c r="D6264" s="368">
        <v>2425.34</v>
      </c>
    </row>
    <row r="6265" spans="1:4" ht="40.5" x14ac:dyDescent="0.25">
      <c r="A6265" s="366">
        <v>6817846</v>
      </c>
      <c r="B6265" s="483" t="s">
        <v>25007</v>
      </c>
      <c r="C6265" s="366" t="s">
        <v>199</v>
      </c>
      <c r="D6265" s="368">
        <v>2186.91</v>
      </c>
    </row>
    <row r="6266" spans="1:4" ht="27" x14ac:dyDescent="0.25">
      <c r="A6266" s="366">
        <v>6817853</v>
      </c>
      <c r="B6266" s="367" t="s">
        <v>25008</v>
      </c>
      <c r="C6266" s="366" t="s">
        <v>199</v>
      </c>
      <c r="D6266" s="368">
        <v>3639.65</v>
      </c>
    </row>
    <row r="6267" spans="1:4" ht="40.5" x14ac:dyDescent="0.25">
      <c r="A6267" s="366">
        <v>6817854</v>
      </c>
      <c r="B6267" s="483" t="s">
        <v>25009</v>
      </c>
      <c r="C6267" s="366" t="s">
        <v>199</v>
      </c>
      <c r="D6267" s="368">
        <v>3365.03</v>
      </c>
    </row>
    <row r="6268" spans="1:4" ht="27" x14ac:dyDescent="0.25">
      <c r="A6268" s="366">
        <v>6817855</v>
      </c>
      <c r="B6268" s="367" t="s">
        <v>25010</v>
      </c>
      <c r="C6268" s="366" t="s">
        <v>199</v>
      </c>
      <c r="D6268" s="368">
        <v>4180.8999999999996</v>
      </c>
    </row>
    <row r="6269" spans="1:4" ht="40.5" x14ac:dyDescent="0.25">
      <c r="A6269" s="366">
        <v>6817856</v>
      </c>
      <c r="B6269" s="483" t="s">
        <v>25011</v>
      </c>
      <c r="C6269" s="366" t="s">
        <v>199</v>
      </c>
      <c r="D6269" s="368">
        <v>3847.65</v>
      </c>
    </row>
    <row r="6270" spans="1:4" ht="27" x14ac:dyDescent="0.25">
      <c r="A6270" s="366">
        <v>6817847</v>
      </c>
      <c r="B6270" s="367" t="s">
        <v>25012</v>
      </c>
      <c r="C6270" s="366" t="s">
        <v>199</v>
      </c>
      <c r="D6270" s="368">
        <v>2723.32</v>
      </c>
    </row>
    <row r="6271" spans="1:4" ht="40.5" x14ac:dyDescent="0.25">
      <c r="A6271" s="366">
        <v>6817848</v>
      </c>
      <c r="B6271" s="483" t="s">
        <v>25013</v>
      </c>
      <c r="C6271" s="366" t="s">
        <v>199</v>
      </c>
      <c r="D6271" s="368">
        <v>2487.3200000000002</v>
      </c>
    </row>
    <row r="6272" spans="1:4" ht="27" x14ac:dyDescent="0.25">
      <c r="A6272" s="366">
        <v>6817849</v>
      </c>
      <c r="B6272" s="367" t="s">
        <v>25014</v>
      </c>
      <c r="C6272" s="366" t="s">
        <v>199</v>
      </c>
      <c r="D6272" s="368">
        <v>3146.33</v>
      </c>
    </row>
    <row r="6273" spans="1:4" ht="40.5" x14ac:dyDescent="0.25">
      <c r="A6273" s="366">
        <v>6817850</v>
      </c>
      <c r="B6273" s="483" t="s">
        <v>25015</v>
      </c>
      <c r="C6273" s="366" t="s">
        <v>199</v>
      </c>
      <c r="D6273" s="368">
        <v>2847.59</v>
      </c>
    </row>
    <row r="6274" spans="1:4" ht="27" x14ac:dyDescent="0.25">
      <c r="A6274" s="366">
        <v>6817851</v>
      </c>
      <c r="B6274" s="367" t="s">
        <v>25016</v>
      </c>
      <c r="C6274" s="366" t="s">
        <v>199</v>
      </c>
      <c r="D6274" s="368">
        <v>3387.96</v>
      </c>
    </row>
    <row r="6275" spans="1:4" ht="40.5" x14ac:dyDescent="0.25">
      <c r="A6275" s="366">
        <v>6817852</v>
      </c>
      <c r="B6275" s="483" t="s">
        <v>25017</v>
      </c>
      <c r="C6275" s="366" t="s">
        <v>199</v>
      </c>
      <c r="D6275" s="368">
        <v>3104.99</v>
      </c>
    </row>
    <row r="6276" spans="1:4" ht="27" x14ac:dyDescent="0.25">
      <c r="A6276" s="366">
        <v>6817857</v>
      </c>
      <c r="B6276" s="367" t="s">
        <v>25018</v>
      </c>
      <c r="C6276" s="366" t="s">
        <v>199</v>
      </c>
      <c r="D6276" s="368">
        <v>3787.83</v>
      </c>
    </row>
    <row r="6277" spans="1:4" ht="40.5" x14ac:dyDescent="0.25">
      <c r="A6277" s="366">
        <v>6817858</v>
      </c>
      <c r="B6277" s="483" t="s">
        <v>25019</v>
      </c>
      <c r="C6277" s="366" t="s">
        <v>199</v>
      </c>
      <c r="D6277" s="368">
        <v>3495.42</v>
      </c>
    </row>
    <row r="6278" spans="1:4" ht="27" x14ac:dyDescent="0.25">
      <c r="A6278" s="366">
        <v>6817859</v>
      </c>
      <c r="B6278" s="367" t="s">
        <v>25020</v>
      </c>
      <c r="C6278" s="366" t="s">
        <v>199</v>
      </c>
      <c r="D6278" s="368">
        <v>3163.98</v>
      </c>
    </row>
    <row r="6279" spans="1:4" ht="40.5" x14ac:dyDescent="0.25">
      <c r="A6279" s="366">
        <v>6817860</v>
      </c>
      <c r="B6279" s="483" t="s">
        <v>25021</v>
      </c>
      <c r="C6279" s="366" t="s">
        <v>199</v>
      </c>
      <c r="D6279" s="368">
        <v>2871.58</v>
      </c>
    </row>
    <row r="6280" spans="1:4" ht="27" x14ac:dyDescent="0.25">
      <c r="A6280" s="366">
        <v>6817867</v>
      </c>
      <c r="B6280" s="367" t="s">
        <v>25022</v>
      </c>
      <c r="C6280" s="366" t="s">
        <v>199</v>
      </c>
      <c r="D6280" s="368">
        <v>5169.7299999999996</v>
      </c>
    </row>
    <row r="6281" spans="1:4" ht="40.5" x14ac:dyDescent="0.25">
      <c r="A6281" s="366">
        <v>6817868</v>
      </c>
      <c r="B6281" s="483" t="s">
        <v>25023</v>
      </c>
      <c r="C6281" s="366" t="s">
        <v>199</v>
      </c>
      <c r="D6281" s="368">
        <v>4763.55</v>
      </c>
    </row>
    <row r="6282" spans="1:4" ht="27" x14ac:dyDescent="0.25">
      <c r="A6282" s="366">
        <v>6817869</v>
      </c>
      <c r="B6282" s="367" t="s">
        <v>25024</v>
      </c>
      <c r="C6282" s="366" t="s">
        <v>199</v>
      </c>
      <c r="D6282" s="368">
        <v>5853.69</v>
      </c>
    </row>
    <row r="6283" spans="1:4" ht="40.5" x14ac:dyDescent="0.25">
      <c r="A6283" s="366">
        <v>6817870</v>
      </c>
      <c r="B6283" s="483" t="s">
        <v>25025</v>
      </c>
      <c r="C6283" s="366" t="s">
        <v>199</v>
      </c>
      <c r="D6283" s="368">
        <v>5446.22</v>
      </c>
    </row>
    <row r="6284" spans="1:4" ht="27" x14ac:dyDescent="0.25">
      <c r="A6284" s="366">
        <v>6817861</v>
      </c>
      <c r="B6284" s="367" t="s">
        <v>25026</v>
      </c>
      <c r="C6284" s="366" t="s">
        <v>199</v>
      </c>
      <c r="D6284" s="368">
        <v>3838.26</v>
      </c>
    </row>
    <row r="6285" spans="1:4" ht="40.5" x14ac:dyDescent="0.25">
      <c r="A6285" s="366">
        <v>6817862</v>
      </c>
      <c r="B6285" s="483" t="s">
        <v>25027</v>
      </c>
      <c r="C6285" s="366" t="s">
        <v>199</v>
      </c>
      <c r="D6285" s="368">
        <v>3474.32</v>
      </c>
    </row>
    <row r="6286" spans="1:4" ht="27" x14ac:dyDescent="0.25">
      <c r="A6286" s="366">
        <v>6817863</v>
      </c>
      <c r="B6286" s="367" t="s">
        <v>25028</v>
      </c>
      <c r="C6286" s="366" t="s">
        <v>199</v>
      </c>
      <c r="D6286" s="368">
        <v>4349.95</v>
      </c>
    </row>
    <row r="6287" spans="1:4" ht="40.5" x14ac:dyDescent="0.25">
      <c r="A6287" s="366">
        <v>6817864</v>
      </c>
      <c r="B6287" s="483" t="s">
        <v>25029</v>
      </c>
      <c r="C6287" s="366" t="s">
        <v>199</v>
      </c>
      <c r="D6287" s="368">
        <v>4005.48</v>
      </c>
    </row>
    <row r="6288" spans="1:4" ht="27" x14ac:dyDescent="0.25">
      <c r="A6288" s="366">
        <v>6817865</v>
      </c>
      <c r="B6288" s="367" t="s">
        <v>25030</v>
      </c>
      <c r="C6288" s="366" t="s">
        <v>199</v>
      </c>
      <c r="D6288" s="368">
        <v>4801.17</v>
      </c>
    </row>
    <row r="6289" spans="1:4" ht="40.5" x14ac:dyDescent="0.25">
      <c r="A6289" s="366">
        <v>6817866</v>
      </c>
      <c r="B6289" s="483" t="s">
        <v>25031</v>
      </c>
      <c r="C6289" s="366" t="s">
        <v>199</v>
      </c>
      <c r="D6289" s="368">
        <v>4466.88</v>
      </c>
    </row>
    <row r="6290" spans="1:4" ht="27" x14ac:dyDescent="0.25">
      <c r="A6290" s="366">
        <v>6817871</v>
      </c>
      <c r="B6290" s="367" t="s">
        <v>25032</v>
      </c>
      <c r="C6290" s="366" t="s">
        <v>199</v>
      </c>
      <c r="D6290" s="368">
        <v>4828.9399999999996</v>
      </c>
    </row>
    <row r="6291" spans="1:4" ht="40.5" x14ac:dyDescent="0.25">
      <c r="A6291" s="366">
        <v>6817872</v>
      </c>
      <c r="B6291" s="483" t="s">
        <v>25033</v>
      </c>
      <c r="C6291" s="366" t="s">
        <v>199</v>
      </c>
      <c r="D6291" s="368">
        <v>4489.54</v>
      </c>
    </row>
    <row r="6292" spans="1:4" ht="27" x14ac:dyDescent="0.25">
      <c r="A6292" s="366">
        <v>6817873</v>
      </c>
      <c r="B6292" s="367" t="s">
        <v>25034</v>
      </c>
      <c r="C6292" s="366" t="s">
        <v>199</v>
      </c>
      <c r="D6292" s="368">
        <v>4185.88</v>
      </c>
    </row>
    <row r="6293" spans="1:4" ht="40.5" x14ac:dyDescent="0.25">
      <c r="A6293" s="366">
        <v>6817874</v>
      </c>
      <c r="B6293" s="483" t="s">
        <v>25035</v>
      </c>
      <c r="C6293" s="366" t="s">
        <v>199</v>
      </c>
      <c r="D6293" s="368">
        <v>3846.48</v>
      </c>
    </row>
    <row r="6294" spans="1:4" ht="27" x14ac:dyDescent="0.25">
      <c r="A6294" s="366">
        <v>6817881</v>
      </c>
      <c r="B6294" s="367" t="s">
        <v>25036</v>
      </c>
      <c r="C6294" s="366" t="s">
        <v>199</v>
      </c>
      <c r="D6294" s="368">
        <v>7247.39</v>
      </c>
    </row>
    <row r="6295" spans="1:4" ht="40.5" x14ac:dyDescent="0.25">
      <c r="A6295" s="366">
        <v>6817882</v>
      </c>
      <c r="B6295" s="483" t="s">
        <v>25037</v>
      </c>
      <c r="C6295" s="366" t="s">
        <v>199</v>
      </c>
      <c r="D6295" s="368">
        <v>6769.94</v>
      </c>
    </row>
    <row r="6296" spans="1:4" ht="27" x14ac:dyDescent="0.25">
      <c r="A6296" s="366">
        <v>6817883</v>
      </c>
      <c r="B6296" s="367" t="s">
        <v>25038</v>
      </c>
      <c r="C6296" s="366" t="s">
        <v>199</v>
      </c>
      <c r="D6296" s="368">
        <v>8006.63</v>
      </c>
    </row>
    <row r="6297" spans="1:4" ht="40.5" x14ac:dyDescent="0.25">
      <c r="A6297" s="366">
        <v>6817884</v>
      </c>
      <c r="B6297" s="483" t="s">
        <v>25039</v>
      </c>
      <c r="C6297" s="366" t="s">
        <v>199</v>
      </c>
      <c r="D6297" s="368">
        <v>7527.88</v>
      </c>
    </row>
    <row r="6298" spans="1:4" ht="27" x14ac:dyDescent="0.25">
      <c r="A6298" s="366">
        <v>6817875</v>
      </c>
      <c r="B6298" s="367" t="s">
        <v>25040</v>
      </c>
      <c r="C6298" s="366" t="s">
        <v>199</v>
      </c>
      <c r="D6298" s="368">
        <v>5034.63</v>
      </c>
    </row>
    <row r="6299" spans="1:4" ht="40.5" x14ac:dyDescent="0.25">
      <c r="A6299" s="366">
        <v>6817876</v>
      </c>
      <c r="B6299" s="483" t="s">
        <v>25041</v>
      </c>
      <c r="C6299" s="366" t="s">
        <v>199</v>
      </c>
      <c r="D6299" s="368">
        <v>4604.53</v>
      </c>
    </row>
    <row r="6300" spans="1:4" ht="27" x14ac:dyDescent="0.25">
      <c r="A6300" s="366">
        <v>6817877</v>
      </c>
      <c r="B6300" s="367" t="s">
        <v>25042</v>
      </c>
      <c r="C6300" s="366" t="s">
        <v>199</v>
      </c>
      <c r="D6300" s="368">
        <v>5945.07</v>
      </c>
    </row>
    <row r="6301" spans="1:4" ht="40.5" x14ac:dyDescent="0.25">
      <c r="A6301" s="366">
        <v>6817878</v>
      </c>
      <c r="B6301" s="483" t="s">
        <v>25043</v>
      </c>
      <c r="C6301" s="366" t="s">
        <v>199</v>
      </c>
      <c r="D6301" s="368">
        <v>5551.42</v>
      </c>
    </row>
    <row r="6302" spans="1:4" ht="27" x14ac:dyDescent="0.25">
      <c r="A6302" s="366">
        <v>6817879</v>
      </c>
      <c r="B6302" s="367" t="s">
        <v>25044</v>
      </c>
      <c r="C6302" s="366" t="s">
        <v>199</v>
      </c>
      <c r="D6302" s="368">
        <v>6574.23</v>
      </c>
    </row>
    <row r="6303" spans="1:4" ht="40.5" x14ac:dyDescent="0.25">
      <c r="A6303" s="366">
        <v>6817880</v>
      </c>
      <c r="B6303" s="483" t="s">
        <v>25045</v>
      </c>
      <c r="C6303" s="366" t="s">
        <v>199</v>
      </c>
      <c r="D6303" s="368">
        <v>6096.74</v>
      </c>
    </row>
    <row r="6304" spans="1:4" x14ac:dyDescent="0.25">
      <c r="A6304" s="366">
        <v>7119788</v>
      </c>
      <c r="B6304" s="367" t="s">
        <v>25046</v>
      </c>
      <c r="C6304" s="366" t="s">
        <v>138</v>
      </c>
      <c r="D6304" s="368">
        <v>267304.74</v>
      </c>
    </row>
    <row r="6305" spans="1:4" x14ac:dyDescent="0.25">
      <c r="A6305" s="366">
        <v>7119714</v>
      </c>
      <c r="B6305" s="367" t="s">
        <v>25047</v>
      </c>
      <c r="C6305" s="366" t="s">
        <v>245</v>
      </c>
      <c r="D6305" s="368">
        <v>1797.51</v>
      </c>
    </row>
    <row r="6306" spans="1:4" ht="27" x14ac:dyDescent="0.25">
      <c r="A6306" s="366">
        <v>7119715</v>
      </c>
      <c r="B6306" s="367" t="s">
        <v>25048</v>
      </c>
      <c r="C6306" s="366" t="s">
        <v>245</v>
      </c>
      <c r="D6306" s="368">
        <v>1658.93</v>
      </c>
    </row>
    <row r="6307" spans="1:4" ht="27" x14ac:dyDescent="0.25">
      <c r="A6307" s="366">
        <v>7119678</v>
      </c>
      <c r="B6307" s="367" t="s">
        <v>25049</v>
      </c>
      <c r="C6307" s="366" t="s">
        <v>227</v>
      </c>
      <c r="D6307" s="368">
        <v>8104.25</v>
      </c>
    </row>
    <row r="6308" spans="1:4" ht="27" x14ac:dyDescent="0.25">
      <c r="A6308" s="366">
        <v>7119712</v>
      </c>
      <c r="B6308" s="367" t="s">
        <v>25050</v>
      </c>
      <c r="C6308" s="366" t="s">
        <v>245</v>
      </c>
      <c r="D6308" s="368">
        <v>11698.89</v>
      </c>
    </row>
    <row r="6309" spans="1:4" x14ac:dyDescent="0.25">
      <c r="A6309" s="366">
        <v>7119694</v>
      </c>
      <c r="B6309" s="367" t="s">
        <v>25051</v>
      </c>
      <c r="C6309" s="366" t="s">
        <v>245</v>
      </c>
      <c r="D6309" s="368">
        <v>8141.65</v>
      </c>
    </row>
    <row r="6310" spans="1:4" x14ac:dyDescent="0.25">
      <c r="A6310" s="366">
        <v>7119695</v>
      </c>
      <c r="B6310" s="367" t="s">
        <v>25052</v>
      </c>
      <c r="C6310" s="366" t="s">
        <v>245</v>
      </c>
      <c r="D6310" s="368">
        <v>8879.39</v>
      </c>
    </row>
    <row r="6311" spans="1:4" x14ac:dyDescent="0.25">
      <c r="A6311" s="366">
        <v>7119696</v>
      </c>
      <c r="B6311" s="367" t="s">
        <v>25053</v>
      </c>
      <c r="C6311" s="366" t="s">
        <v>245</v>
      </c>
      <c r="D6311" s="368">
        <v>14403.79</v>
      </c>
    </row>
    <row r="6312" spans="1:4" x14ac:dyDescent="0.25">
      <c r="A6312" s="366">
        <v>7119697</v>
      </c>
      <c r="B6312" s="367" t="s">
        <v>25054</v>
      </c>
      <c r="C6312" s="366" t="s">
        <v>245</v>
      </c>
      <c r="D6312" s="368">
        <v>23001.34</v>
      </c>
    </row>
    <row r="6313" spans="1:4" x14ac:dyDescent="0.25">
      <c r="A6313" s="366">
        <v>7119698</v>
      </c>
      <c r="B6313" s="367" t="s">
        <v>25055</v>
      </c>
      <c r="C6313" s="366" t="s">
        <v>245</v>
      </c>
      <c r="D6313" s="368">
        <v>29194.01</v>
      </c>
    </row>
    <row r="6314" spans="1:4" ht="27" x14ac:dyDescent="0.25">
      <c r="A6314" s="366">
        <v>7119688</v>
      </c>
      <c r="B6314" s="367" t="s">
        <v>25056</v>
      </c>
      <c r="C6314" s="366" t="s">
        <v>245</v>
      </c>
      <c r="D6314" s="368">
        <v>10323.799999999999</v>
      </c>
    </row>
    <row r="6315" spans="1:4" ht="27" x14ac:dyDescent="0.25">
      <c r="A6315" s="366">
        <v>7119689</v>
      </c>
      <c r="B6315" s="367" t="s">
        <v>25057</v>
      </c>
      <c r="C6315" s="366" t="s">
        <v>245</v>
      </c>
      <c r="D6315" s="368">
        <v>19939.09</v>
      </c>
    </row>
    <row r="6316" spans="1:4" ht="27" x14ac:dyDescent="0.25">
      <c r="A6316" s="366">
        <v>7119690</v>
      </c>
      <c r="B6316" s="367" t="s">
        <v>25058</v>
      </c>
      <c r="C6316" s="366" t="s">
        <v>245</v>
      </c>
      <c r="D6316" s="368">
        <v>23785.42</v>
      </c>
    </row>
    <row r="6317" spans="1:4" ht="27" x14ac:dyDescent="0.25">
      <c r="A6317" s="366">
        <v>7119691</v>
      </c>
      <c r="B6317" s="367" t="s">
        <v>25059</v>
      </c>
      <c r="C6317" s="366" t="s">
        <v>245</v>
      </c>
      <c r="D6317" s="368">
        <v>32966.21</v>
      </c>
    </row>
    <row r="6318" spans="1:4" ht="27" x14ac:dyDescent="0.25">
      <c r="A6318" s="366">
        <v>7119692</v>
      </c>
      <c r="B6318" s="367" t="s">
        <v>25060</v>
      </c>
      <c r="C6318" s="366" t="s">
        <v>245</v>
      </c>
      <c r="D6318" s="368">
        <v>36242.269999999997</v>
      </c>
    </row>
    <row r="6319" spans="1:4" ht="27" x14ac:dyDescent="0.25">
      <c r="A6319" s="366">
        <v>7119693</v>
      </c>
      <c r="B6319" s="367" t="s">
        <v>25061</v>
      </c>
      <c r="C6319" s="366" t="s">
        <v>245</v>
      </c>
      <c r="D6319" s="368">
        <v>46060.07</v>
      </c>
    </row>
    <row r="6320" spans="1:4" ht="27" x14ac:dyDescent="0.25">
      <c r="A6320" s="366">
        <v>7119687</v>
      </c>
      <c r="B6320" s="367" t="s">
        <v>25062</v>
      </c>
      <c r="C6320" s="366" t="s">
        <v>245</v>
      </c>
      <c r="D6320" s="368">
        <v>5466.81</v>
      </c>
    </row>
    <row r="6321" spans="1:4" x14ac:dyDescent="0.25">
      <c r="A6321" s="366">
        <v>7119681</v>
      </c>
      <c r="B6321" s="367" t="s">
        <v>25063</v>
      </c>
      <c r="C6321" s="366" t="s">
        <v>245</v>
      </c>
      <c r="D6321" s="368">
        <v>10527.31</v>
      </c>
    </row>
    <row r="6322" spans="1:4" x14ac:dyDescent="0.25">
      <c r="A6322" s="366">
        <v>7119682</v>
      </c>
      <c r="B6322" s="367" t="s">
        <v>25064</v>
      </c>
      <c r="C6322" s="366" t="s">
        <v>245</v>
      </c>
      <c r="D6322" s="368">
        <v>20264.689999999999</v>
      </c>
    </row>
    <row r="6323" spans="1:4" x14ac:dyDescent="0.25">
      <c r="A6323" s="366">
        <v>7119683</v>
      </c>
      <c r="B6323" s="367" t="s">
        <v>25065</v>
      </c>
      <c r="C6323" s="366" t="s">
        <v>245</v>
      </c>
      <c r="D6323" s="368">
        <v>24162.98</v>
      </c>
    </row>
    <row r="6324" spans="1:4" x14ac:dyDescent="0.25">
      <c r="A6324" s="366">
        <v>7119684</v>
      </c>
      <c r="B6324" s="367" t="s">
        <v>25066</v>
      </c>
      <c r="C6324" s="366" t="s">
        <v>245</v>
      </c>
      <c r="D6324" s="368">
        <v>33453.730000000003</v>
      </c>
    </row>
    <row r="6325" spans="1:4" x14ac:dyDescent="0.25">
      <c r="A6325" s="366">
        <v>7119685</v>
      </c>
      <c r="B6325" s="367" t="s">
        <v>25067</v>
      </c>
      <c r="C6325" s="366" t="s">
        <v>245</v>
      </c>
      <c r="D6325" s="368">
        <v>36768.230000000003</v>
      </c>
    </row>
    <row r="6326" spans="1:4" x14ac:dyDescent="0.25">
      <c r="A6326" s="366">
        <v>7119686</v>
      </c>
      <c r="B6326" s="367" t="s">
        <v>25068</v>
      </c>
      <c r="C6326" s="366" t="s">
        <v>245</v>
      </c>
      <c r="D6326" s="368">
        <v>46705.26</v>
      </c>
    </row>
    <row r="6327" spans="1:4" x14ac:dyDescent="0.25">
      <c r="A6327" s="366">
        <v>7119680</v>
      </c>
      <c r="B6327" s="367" t="s">
        <v>25069</v>
      </c>
      <c r="C6327" s="366" t="s">
        <v>245</v>
      </c>
      <c r="D6327" s="368">
        <v>5585.9</v>
      </c>
    </row>
    <row r="6328" spans="1:4" ht="27" x14ac:dyDescent="0.25">
      <c r="A6328" s="366">
        <v>7119710</v>
      </c>
      <c r="B6328" s="367" t="s">
        <v>25070</v>
      </c>
      <c r="C6328" s="366" t="s">
        <v>245</v>
      </c>
      <c r="D6328" s="368">
        <v>645.04</v>
      </c>
    </row>
    <row r="6329" spans="1:4" ht="40.5" x14ac:dyDescent="0.25">
      <c r="A6329" s="366">
        <v>7107375</v>
      </c>
      <c r="B6329" s="367" t="s">
        <v>25071</v>
      </c>
      <c r="C6329" s="366" t="s">
        <v>245</v>
      </c>
      <c r="D6329" s="368">
        <v>23852.639999999999</v>
      </c>
    </row>
    <row r="6330" spans="1:4" ht="40.5" x14ac:dyDescent="0.25">
      <c r="A6330" s="366">
        <v>7107376</v>
      </c>
      <c r="B6330" s="367" t="s">
        <v>25072</v>
      </c>
      <c r="C6330" s="366" t="s">
        <v>245</v>
      </c>
      <c r="D6330" s="368">
        <v>41254.47</v>
      </c>
    </row>
    <row r="6331" spans="1:4" ht="40.5" x14ac:dyDescent="0.25">
      <c r="A6331" s="366">
        <v>7107377</v>
      </c>
      <c r="B6331" s="367" t="s">
        <v>25073</v>
      </c>
      <c r="C6331" s="366" t="s">
        <v>245</v>
      </c>
      <c r="D6331" s="368">
        <v>59883.12</v>
      </c>
    </row>
    <row r="6332" spans="1:4" ht="40.5" x14ac:dyDescent="0.25">
      <c r="A6332" s="366">
        <v>7107374</v>
      </c>
      <c r="B6332" s="367" t="s">
        <v>25074</v>
      </c>
      <c r="C6332" s="366" t="s">
        <v>245</v>
      </c>
      <c r="D6332" s="368">
        <v>16253.42</v>
      </c>
    </row>
    <row r="6333" spans="1:4" ht="27" x14ac:dyDescent="0.25">
      <c r="A6333" s="366">
        <v>7119708</v>
      </c>
      <c r="B6333" s="367" t="s">
        <v>25075</v>
      </c>
      <c r="C6333" s="366" t="s">
        <v>245</v>
      </c>
      <c r="D6333" s="368">
        <v>108886.18</v>
      </c>
    </row>
    <row r="6334" spans="1:4" ht="27" x14ac:dyDescent="0.25">
      <c r="A6334" s="366">
        <v>7119709</v>
      </c>
      <c r="B6334" s="367" t="s">
        <v>25076</v>
      </c>
      <c r="C6334" s="366" t="s">
        <v>245</v>
      </c>
      <c r="D6334" s="368">
        <v>148338.75</v>
      </c>
    </row>
    <row r="6335" spans="1:4" ht="27" x14ac:dyDescent="0.25">
      <c r="A6335" s="366">
        <v>7119706</v>
      </c>
      <c r="B6335" s="367" t="s">
        <v>25077</v>
      </c>
      <c r="C6335" s="366" t="s">
        <v>245</v>
      </c>
      <c r="D6335" s="368">
        <v>54873.21</v>
      </c>
    </row>
    <row r="6336" spans="1:4" ht="27" x14ac:dyDescent="0.25">
      <c r="A6336" s="366">
        <v>7119707</v>
      </c>
      <c r="B6336" s="367" t="s">
        <v>25078</v>
      </c>
      <c r="C6336" s="366" t="s">
        <v>245</v>
      </c>
      <c r="D6336" s="368">
        <v>128434.86</v>
      </c>
    </row>
    <row r="6337" spans="1:5" ht="40.5" x14ac:dyDescent="0.25">
      <c r="A6337" s="366">
        <v>7119787</v>
      </c>
      <c r="B6337" s="367" t="s">
        <v>25079</v>
      </c>
      <c r="C6337" s="366" t="s">
        <v>182</v>
      </c>
      <c r="D6337" s="368">
        <v>325.83</v>
      </c>
    </row>
    <row r="6338" spans="1:5" x14ac:dyDescent="0.25">
      <c r="A6338" s="366">
        <v>7119647</v>
      </c>
      <c r="B6338" s="367" t="s">
        <v>25080</v>
      </c>
      <c r="C6338" s="366" t="s">
        <v>245</v>
      </c>
      <c r="D6338" s="368">
        <v>2736.72</v>
      </c>
    </row>
    <row r="6339" spans="1:5" x14ac:dyDescent="0.25">
      <c r="A6339" s="366">
        <v>7119679</v>
      </c>
      <c r="B6339" s="367" t="s">
        <v>25081</v>
      </c>
      <c r="C6339" s="366" t="s">
        <v>227</v>
      </c>
      <c r="D6339" s="368">
        <v>49.15</v>
      </c>
    </row>
    <row r="6340" spans="1:5" x14ac:dyDescent="0.25">
      <c r="A6340" s="366">
        <v>7119711</v>
      </c>
      <c r="B6340" s="367" t="s">
        <v>25082</v>
      </c>
      <c r="C6340" s="366" t="s">
        <v>245</v>
      </c>
      <c r="D6340" s="368">
        <v>1233.0999999999999</v>
      </c>
    </row>
    <row r="6341" spans="1:5" ht="27" x14ac:dyDescent="0.25">
      <c r="A6341" s="366">
        <v>7119713</v>
      </c>
      <c r="B6341" s="367" t="s">
        <v>25083</v>
      </c>
      <c r="C6341" s="366" t="s">
        <v>245</v>
      </c>
      <c r="D6341" s="368">
        <v>188910.12</v>
      </c>
    </row>
    <row r="6342" spans="1:5" x14ac:dyDescent="0.25">
      <c r="A6342" s="366">
        <v>7119646</v>
      </c>
      <c r="B6342" s="367" t="s">
        <v>25084</v>
      </c>
      <c r="C6342" s="366" t="s">
        <v>227</v>
      </c>
      <c r="D6342" s="368">
        <v>1057.31</v>
      </c>
    </row>
    <row r="6343" spans="1:5" ht="27" x14ac:dyDescent="0.25">
      <c r="A6343" s="366">
        <v>7119699</v>
      </c>
      <c r="B6343" s="367" t="s">
        <v>25085</v>
      </c>
      <c r="C6343" s="366" t="s">
        <v>182</v>
      </c>
      <c r="D6343" s="368">
        <v>19.77</v>
      </c>
    </row>
    <row r="6344" spans="1:5" ht="27" x14ac:dyDescent="0.25">
      <c r="A6344" s="366">
        <v>7119702</v>
      </c>
      <c r="B6344" s="367" t="s">
        <v>25086</v>
      </c>
      <c r="C6344" s="366" t="s">
        <v>182</v>
      </c>
      <c r="D6344" s="368">
        <v>57.41</v>
      </c>
    </row>
    <row r="6345" spans="1:5" ht="40.5" x14ac:dyDescent="0.25">
      <c r="A6345" s="366">
        <v>7119701</v>
      </c>
      <c r="B6345" s="367" t="s">
        <v>25087</v>
      </c>
      <c r="C6345" s="366" t="s">
        <v>182</v>
      </c>
      <c r="D6345" s="368">
        <v>57.41</v>
      </c>
    </row>
    <row r="6346" spans="1:5" ht="27" x14ac:dyDescent="0.25">
      <c r="A6346" s="366">
        <v>7119700</v>
      </c>
      <c r="B6346" s="367" t="s">
        <v>25088</v>
      </c>
      <c r="C6346" s="366" t="s">
        <v>182</v>
      </c>
      <c r="D6346" s="368">
        <v>51.71</v>
      </c>
    </row>
    <row r="6347" spans="1:5" x14ac:dyDescent="0.25">
      <c r="D6347" s="368" t="s">
        <v>571</v>
      </c>
      <c r="E6347" s="366" t="s">
        <v>1131</v>
      </c>
    </row>
    <row r="6348" spans="1:5" ht="27" x14ac:dyDescent="0.25">
      <c r="A6348" s="366" t="s">
        <v>25089</v>
      </c>
      <c r="B6348" s="367" t="s">
        <v>25090</v>
      </c>
      <c r="C6348" s="366" t="s">
        <v>547</v>
      </c>
      <c r="D6348" s="368">
        <v>15.1934</v>
      </c>
      <c r="E6348" s="366">
        <v>9.4422999999999995</v>
      </c>
    </row>
    <row r="6349" spans="1:5" ht="27" x14ac:dyDescent="0.25">
      <c r="A6349" s="366" t="s">
        <v>25091</v>
      </c>
      <c r="B6349" s="367" t="s">
        <v>25092</v>
      </c>
      <c r="C6349" s="366" t="s">
        <v>547</v>
      </c>
      <c r="D6349" s="368">
        <v>16.385899999999999</v>
      </c>
      <c r="E6349" s="366">
        <v>10.183400000000001</v>
      </c>
    </row>
    <row r="6350" spans="1:5" ht="27" x14ac:dyDescent="0.25">
      <c r="A6350" s="366" t="s">
        <v>25093</v>
      </c>
      <c r="B6350" s="367" t="s">
        <v>25094</v>
      </c>
      <c r="C6350" s="366" t="s">
        <v>547</v>
      </c>
      <c r="D6350" s="368">
        <v>17.9757</v>
      </c>
      <c r="E6350" s="366">
        <v>11.1714</v>
      </c>
    </row>
    <row r="6351" spans="1:5" ht="27" x14ac:dyDescent="0.25">
      <c r="A6351" s="366" t="s">
        <v>25095</v>
      </c>
      <c r="B6351" s="367" t="s">
        <v>25096</v>
      </c>
      <c r="C6351" s="366" t="s">
        <v>547</v>
      </c>
      <c r="D6351" s="368">
        <v>18.055199999999999</v>
      </c>
      <c r="E6351" s="366">
        <v>11.2209</v>
      </c>
    </row>
    <row r="6352" spans="1:5" ht="27" x14ac:dyDescent="0.25">
      <c r="A6352" s="366" t="s">
        <v>25097</v>
      </c>
      <c r="B6352" s="367" t="s">
        <v>25098</v>
      </c>
      <c r="C6352" s="366" t="s">
        <v>547</v>
      </c>
      <c r="D6352" s="368">
        <v>18.730899999999998</v>
      </c>
      <c r="E6352" s="366">
        <v>11.6408</v>
      </c>
    </row>
    <row r="6353" spans="1:5" x14ac:dyDescent="0.25">
      <c r="A6353" s="366" t="s">
        <v>25099</v>
      </c>
      <c r="B6353" s="367" t="s">
        <v>25100</v>
      </c>
      <c r="C6353" s="366" t="s">
        <v>547</v>
      </c>
      <c r="D6353" s="368">
        <v>0.70509999999999995</v>
      </c>
      <c r="E6353" s="366">
        <v>0.47539999999999999</v>
      </c>
    </row>
    <row r="6354" spans="1:5" ht="27" x14ac:dyDescent="0.25">
      <c r="A6354" s="366" t="s">
        <v>25101</v>
      </c>
      <c r="B6354" s="367" t="s">
        <v>25102</v>
      </c>
      <c r="C6354" s="366" t="s">
        <v>547</v>
      </c>
      <c r="D6354" s="368">
        <v>25.514900000000001</v>
      </c>
      <c r="E6354" s="366">
        <v>8.9257000000000009</v>
      </c>
    </row>
    <row r="6355" spans="1:5" x14ac:dyDescent="0.25">
      <c r="A6355" s="366" t="s">
        <v>25103</v>
      </c>
      <c r="B6355" s="367" t="s">
        <v>25104</v>
      </c>
      <c r="C6355" s="366" t="s">
        <v>547</v>
      </c>
      <c r="D6355" s="368">
        <v>2.3456999999999999</v>
      </c>
      <c r="E6355" s="366">
        <v>1.5432999999999999</v>
      </c>
    </row>
    <row r="6356" spans="1:5" x14ac:dyDescent="0.25">
      <c r="A6356" s="366" t="s">
        <v>25105</v>
      </c>
      <c r="B6356" s="367" t="s">
        <v>25106</v>
      </c>
      <c r="C6356" s="366" t="s">
        <v>547</v>
      </c>
      <c r="D6356" s="368">
        <v>495.21589999999998</v>
      </c>
      <c r="E6356" s="366">
        <v>140.90690000000001</v>
      </c>
    </row>
    <row r="6357" spans="1:5" ht="27" x14ac:dyDescent="0.25">
      <c r="A6357" s="366" t="s">
        <v>25107</v>
      </c>
      <c r="B6357" s="367" t="s">
        <v>25108</v>
      </c>
      <c r="C6357" s="366" t="s">
        <v>547</v>
      </c>
      <c r="D6357" s="368">
        <v>1.5928</v>
      </c>
      <c r="E6357" s="366">
        <v>1.07</v>
      </c>
    </row>
    <row r="6358" spans="1:5" ht="27" x14ac:dyDescent="0.25">
      <c r="A6358" s="366" t="s">
        <v>25109</v>
      </c>
      <c r="B6358" s="367" t="s">
        <v>25110</v>
      </c>
      <c r="C6358" s="366" t="s">
        <v>547</v>
      </c>
      <c r="D6358" s="368">
        <v>0.64510000000000001</v>
      </c>
      <c r="E6358" s="366">
        <v>0.44159999999999999</v>
      </c>
    </row>
    <row r="6359" spans="1:5" ht="27" x14ac:dyDescent="0.25">
      <c r="A6359" s="366" t="s">
        <v>25111</v>
      </c>
      <c r="B6359" s="367" t="s">
        <v>25112</v>
      </c>
      <c r="C6359" s="366" t="s">
        <v>547</v>
      </c>
      <c r="D6359" s="368">
        <v>335.41289999999998</v>
      </c>
      <c r="E6359" s="366">
        <v>231.82089999999999</v>
      </c>
    </row>
    <row r="6360" spans="1:5" x14ac:dyDescent="0.25">
      <c r="A6360" s="366" t="s">
        <v>25113</v>
      </c>
      <c r="B6360" s="367" t="s">
        <v>25114</v>
      </c>
      <c r="C6360" s="366" t="s">
        <v>547</v>
      </c>
      <c r="D6360" s="368">
        <v>30.185199999999998</v>
      </c>
      <c r="E6360" s="366">
        <v>26.6904</v>
      </c>
    </row>
    <row r="6361" spans="1:5" ht="27" x14ac:dyDescent="0.25">
      <c r="A6361" s="366" t="s">
        <v>25115</v>
      </c>
      <c r="B6361" s="367" t="s">
        <v>25116</v>
      </c>
      <c r="C6361" s="366" t="s">
        <v>547</v>
      </c>
      <c r="D6361" s="368">
        <v>1639.3918000000001</v>
      </c>
      <c r="E6361" s="366">
        <v>819.25760000000002</v>
      </c>
    </row>
    <row r="6362" spans="1:5" ht="27" x14ac:dyDescent="0.25">
      <c r="A6362" s="366" t="s">
        <v>25117</v>
      </c>
      <c r="B6362" s="367" t="s">
        <v>25118</v>
      </c>
      <c r="C6362" s="366" t="s">
        <v>547</v>
      </c>
      <c r="D6362" s="368">
        <v>228.33949999999999</v>
      </c>
      <c r="E6362" s="366">
        <v>109.3107</v>
      </c>
    </row>
    <row r="6363" spans="1:5" ht="27" x14ac:dyDescent="0.25">
      <c r="A6363" s="366" t="s">
        <v>25119</v>
      </c>
      <c r="B6363" s="367" t="s">
        <v>25120</v>
      </c>
      <c r="C6363" s="366" t="s">
        <v>547</v>
      </c>
      <c r="D6363" s="368">
        <v>56.745800000000003</v>
      </c>
      <c r="E6363" s="366">
        <v>41.849800000000002</v>
      </c>
    </row>
    <row r="6364" spans="1:5" x14ac:dyDescent="0.25">
      <c r="A6364" s="366" t="s">
        <v>25121</v>
      </c>
      <c r="B6364" s="367" t="s">
        <v>25122</v>
      </c>
      <c r="C6364" s="366" t="s">
        <v>547</v>
      </c>
      <c r="D6364" s="368">
        <v>1432.3508999999999</v>
      </c>
      <c r="E6364" s="366">
        <v>418.1003</v>
      </c>
    </row>
    <row r="6365" spans="1:5" x14ac:dyDescent="0.25">
      <c r="A6365" s="366" t="s">
        <v>25123</v>
      </c>
      <c r="B6365" s="367" t="s">
        <v>25124</v>
      </c>
      <c r="C6365" s="366" t="s">
        <v>547</v>
      </c>
      <c r="D6365" s="368">
        <v>489.82080000000002</v>
      </c>
      <c r="E6365" s="366">
        <v>22.066500000000001</v>
      </c>
    </row>
    <row r="6366" spans="1:5" x14ac:dyDescent="0.25">
      <c r="A6366" s="366" t="s">
        <v>599</v>
      </c>
      <c r="B6366" s="367" t="s">
        <v>25125</v>
      </c>
      <c r="C6366" s="366" t="s">
        <v>547</v>
      </c>
      <c r="D6366" s="368">
        <v>107.41030000000001</v>
      </c>
      <c r="E6366" s="366">
        <v>76.499600000000001</v>
      </c>
    </row>
    <row r="6367" spans="1:5" ht="27" x14ac:dyDescent="0.25">
      <c r="A6367" s="366" t="s">
        <v>25126</v>
      </c>
      <c r="B6367" s="367" t="s">
        <v>25127</v>
      </c>
      <c r="C6367" s="366" t="s">
        <v>547</v>
      </c>
      <c r="D6367" s="368">
        <v>480.74869999999999</v>
      </c>
      <c r="E6367" s="366">
        <v>218.0444</v>
      </c>
    </row>
    <row r="6368" spans="1:5" x14ac:dyDescent="0.25">
      <c r="A6368" s="366" t="s">
        <v>25128</v>
      </c>
      <c r="B6368" s="367" t="s">
        <v>25129</v>
      </c>
      <c r="C6368" s="366" t="s">
        <v>547</v>
      </c>
      <c r="D6368" s="368">
        <v>22.883500000000002</v>
      </c>
      <c r="E6368" s="366">
        <v>22.421900000000001</v>
      </c>
    </row>
    <row r="6369" spans="1:5" ht="27" x14ac:dyDescent="0.25">
      <c r="A6369" s="366" t="s">
        <v>25130</v>
      </c>
      <c r="B6369" s="367" t="s">
        <v>25131</v>
      </c>
      <c r="C6369" s="366" t="s">
        <v>547</v>
      </c>
      <c r="D6369" s="368">
        <v>52.237299999999998</v>
      </c>
      <c r="E6369" s="366">
        <v>45.759500000000003</v>
      </c>
    </row>
    <row r="6370" spans="1:5" ht="27" x14ac:dyDescent="0.25">
      <c r="A6370" s="366" t="s">
        <v>25132</v>
      </c>
      <c r="B6370" s="367" t="s">
        <v>25133</v>
      </c>
      <c r="C6370" s="366" t="s">
        <v>547</v>
      </c>
      <c r="D6370" s="368">
        <v>4.9455999999999998</v>
      </c>
      <c r="E6370" s="366">
        <v>2.8912</v>
      </c>
    </row>
    <row r="6371" spans="1:5" ht="27" x14ac:dyDescent="0.25">
      <c r="A6371" s="366" t="s">
        <v>25134</v>
      </c>
      <c r="B6371" s="367" t="s">
        <v>25135</v>
      </c>
      <c r="C6371" s="366" t="s">
        <v>547</v>
      </c>
      <c r="D6371" s="368">
        <v>34.911799999999999</v>
      </c>
      <c r="E6371" s="366">
        <v>22.2378</v>
      </c>
    </row>
    <row r="6372" spans="1:5" ht="27" x14ac:dyDescent="0.25">
      <c r="A6372" s="366" t="s">
        <v>25136</v>
      </c>
      <c r="B6372" s="367" t="s">
        <v>25137</v>
      </c>
      <c r="C6372" s="366" t="s">
        <v>547</v>
      </c>
      <c r="D6372" s="368">
        <v>56.299100000000003</v>
      </c>
      <c r="E6372" s="366">
        <v>48.061799999999998</v>
      </c>
    </row>
    <row r="6373" spans="1:5" ht="27" x14ac:dyDescent="0.25">
      <c r="A6373" s="366" t="s">
        <v>25138</v>
      </c>
      <c r="B6373" s="367" t="s">
        <v>25139</v>
      </c>
      <c r="C6373" s="366" t="s">
        <v>547</v>
      </c>
      <c r="D6373" s="368">
        <v>1.7378</v>
      </c>
      <c r="E6373" s="366">
        <v>0.98499999999999999</v>
      </c>
    </row>
    <row r="6374" spans="1:5" ht="27" x14ac:dyDescent="0.25">
      <c r="A6374" s="366" t="s">
        <v>25140</v>
      </c>
      <c r="B6374" s="367" t="s">
        <v>25141</v>
      </c>
      <c r="C6374" s="366" t="s">
        <v>547</v>
      </c>
      <c r="D6374" s="368">
        <v>60.878100000000003</v>
      </c>
      <c r="E6374" s="366">
        <v>44.633299999999998</v>
      </c>
    </row>
    <row r="6375" spans="1:5" ht="27" x14ac:dyDescent="0.25">
      <c r="A6375" s="366" t="s">
        <v>25142</v>
      </c>
      <c r="B6375" s="367" t="s">
        <v>25143</v>
      </c>
      <c r="C6375" s="366" t="s">
        <v>547</v>
      </c>
      <c r="D6375" s="368">
        <v>48.5349</v>
      </c>
      <c r="E6375" s="366">
        <v>43.660899999999998</v>
      </c>
    </row>
    <row r="6376" spans="1:5" ht="27" x14ac:dyDescent="0.25">
      <c r="A6376" s="366" t="s">
        <v>25144</v>
      </c>
      <c r="B6376" s="367" t="s">
        <v>25145</v>
      </c>
      <c r="C6376" s="366" t="s">
        <v>547</v>
      </c>
      <c r="D6376" s="368">
        <v>53.357100000000003</v>
      </c>
      <c r="E6376" s="366">
        <v>46.394199999999998</v>
      </c>
    </row>
    <row r="6377" spans="1:5" ht="27" x14ac:dyDescent="0.25">
      <c r="A6377" s="366" t="s">
        <v>25146</v>
      </c>
      <c r="B6377" s="367" t="s">
        <v>25147</v>
      </c>
      <c r="C6377" s="366" t="s">
        <v>547</v>
      </c>
      <c r="D6377" s="368">
        <v>61.393999999999998</v>
      </c>
      <c r="E6377" s="366">
        <v>50.9497</v>
      </c>
    </row>
    <row r="6378" spans="1:5" ht="27" x14ac:dyDescent="0.25">
      <c r="A6378" s="366" t="s">
        <v>25148</v>
      </c>
      <c r="B6378" s="367" t="s">
        <v>25149</v>
      </c>
      <c r="C6378" s="366" t="s">
        <v>547</v>
      </c>
      <c r="D6378" s="368">
        <v>69.430999999999997</v>
      </c>
      <c r="E6378" s="366">
        <v>55.505200000000002</v>
      </c>
    </row>
    <row r="6379" spans="1:5" ht="27" x14ac:dyDescent="0.25">
      <c r="A6379" s="366" t="s">
        <v>25150</v>
      </c>
      <c r="B6379" s="367" t="s">
        <v>25151</v>
      </c>
      <c r="C6379" s="366" t="s">
        <v>547</v>
      </c>
      <c r="D6379" s="368">
        <v>435.56670000000003</v>
      </c>
      <c r="E6379" s="366">
        <v>253.16069999999999</v>
      </c>
    </row>
    <row r="6380" spans="1:5" ht="27" x14ac:dyDescent="0.25">
      <c r="A6380" s="366" t="s">
        <v>25152</v>
      </c>
      <c r="B6380" s="367" t="s">
        <v>25153</v>
      </c>
      <c r="C6380" s="366" t="s">
        <v>547</v>
      </c>
      <c r="D6380" s="368">
        <v>39.585999999999999</v>
      </c>
      <c r="E6380" s="366">
        <v>38.588500000000003</v>
      </c>
    </row>
    <row r="6381" spans="1:5" ht="27" x14ac:dyDescent="0.25">
      <c r="A6381" s="366" t="s">
        <v>25154</v>
      </c>
      <c r="B6381" s="367" t="s">
        <v>25155</v>
      </c>
      <c r="C6381" s="366" t="s">
        <v>547</v>
      </c>
      <c r="D6381" s="368">
        <v>57.641100000000002</v>
      </c>
      <c r="E6381" s="366">
        <v>45.9893</v>
      </c>
    </row>
    <row r="6382" spans="1:5" x14ac:dyDescent="0.25">
      <c r="A6382" s="366" t="s">
        <v>25156</v>
      </c>
      <c r="B6382" s="367" t="s">
        <v>25157</v>
      </c>
      <c r="C6382" s="366" t="s">
        <v>547</v>
      </c>
      <c r="D6382" s="368">
        <v>7.3200000000000001E-2</v>
      </c>
      <c r="E6382" s="366">
        <v>5.0099999999999999E-2</v>
      </c>
    </row>
    <row r="6383" spans="1:5" x14ac:dyDescent="0.25">
      <c r="A6383" s="366" t="s">
        <v>25158</v>
      </c>
      <c r="B6383" s="367" t="s">
        <v>25159</v>
      </c>
      <c r="C6383" s="366" t="s">
        <v>547</v>
      </c>
      <c r="D6383" s="368">
        <v>232.78729999999999</v>
      </c>
      <c r="E6383" s="366">
        <v>85.979299999999995</v>
      </c>
    </row>
    <row r="6384" spans="1:5" ht="27" x14ac:dyDescent="0.25">
      <c r="A6384" s="366" t="s">
        <v>25160</v>
      </c>
      <c r="B6384" s="367" t="s">
        <v>25161</v>
      </c>
      <c r="C6384" s="366" t="s">
        <v>547</v>
      </c>
      <c r="D6384" s="368">
        <v>86.009500000000003</v>
      </c>
      <c r="E6384" s="366">
        <v>35.512999999999998</v>
      </c>
    </row>
    <row r="6385" spans="1:5" ht="27" x14ac:dyDescent="0.25">
      <c r="A6385" s="366" t="s">
        <v>25162</v>
      </c>
      <c r="B6385" s="367" t="s">
        <v>25163</v>
      </c>
      <c r="C6385" s="366" t="s">
        <v>547</v>
      </c>
      <c r="D6385" s="368">
        <v>495.68990000000002</v>
      </c>
      <c r="E6385" s="366">
        <v>311.9914</v>
      </c>
    </row>
    <row r="6386" spans="1:5" ht="27" x14ac:dyDescent="0.25">
      <c r="A6386" s="366" t="s">
        <v>25164</v>
      </c>
      <c r="B6386" s="367" t="s">
        <v>25165</v>
      </c>
      <c r="C6386" s="366" t="s">
        <v>547</v>
      </c>
      <c r="D6386" s="368">
        <v>56.78</v>
      </c>
      <c r="E6386" s="366">
        <v>43.764000000000003</v>
      </c>
    </row>
    <row r="6387" spans="1:5" ht="27" x14ac:dyDescent="0.25">
      <c r="A6387" s="366" t="s">
        <v>25166</v>
      </c>
      <c r="B6387" s="367" t="s">
        <v>25167</v>
      </c>
      <c r="C6387" s="366" t="s">
        <v>547</v>
      </c>
      <c r="D6387" s="368">
        <v>59.295000000000002</v>
      </c>
      <c r="E6387" s="366">
        <v>45.151899999999998</v>
      </c>
    </row>
    <row r="6388" spans="1:5" ht="27" x14ac:dyDescent="0.25">
      <c r="A6388" s="366" t="s">
        <v>25168</v>
      </c>
      <c r="B6388" s="367" t="s">
        <v>25169</v>
      </c>
      <c r="C6388" s="366" t="s">
        <v>547</v>
      </c>
      <c r="D6388" s="368">
        <v>64.110299999999995</v>
      </c>
      <c r="E6388" s="366">
        <v>47.809199999999997</v>
      </c>
    </row>
    <row r="6389" spans="1:5" ht="27" x14ac:dyDescent="0.25">
      <c r="A6389" s="366" t="s">
        <v>25170</v>
      </c>
      <c r="B6389" s="367" t="s">
        <v>25171</v>
      </c>
      <c r="C6389" s="366" t="s">
        <v>547</v>
      </c>
      <c r="D6389" s="368">
        <v>67.177800000000005</v>
      </c>
      <c r="E6389" s="366">
        <v>49.502000000000002</v>
      </c>
    </row>
    <row r="6390" spans="1:5" ht="27" x14ac:dyDescent="0.25">
      <c r="A6390" s="366" t="s">
        <v>25172</v>
      </c>
      <c r="B6390" s="367" t="s">
        <v>25173</v>
      </c>
      <c r="C6390" s="366" t="s">
        <v>547</v>
      </c>
      <c r="D6390" s="368">
        <v>192.8203</v>
      </c>
      <c r="E6390" s="366">
        <v>74.039100000000005</v>
      </c>
    </row>
    <row r="6391" spans="1:5" ht="27" x14ac:dyDescent="0.25">
      <c r="A6391" s="366" t="s">
        <v>25174</v>
      </c>
      <c r="B6391" s="367" t="s">
        <v>25175</v>
      </c>
      <c r="C6391" s="366" t="s">
        <v>547</v>
      </c>
      <c r="D6391" s="368">
        <v>293.91890000000001</v>
      </c>
      <c r="E6391" s="366">
        <v>151.55029999999999</v>
      </c>
    </row>
    <row r="6392" spans="1:5" x14ac:dyDescent="0.25">
      <c r="A6392" s="366" t="s">
        <v>25176</v>
      </c>
      <c r="B6392" s="367" t="s">
        <v>25177</v>
      </c>
      <c r="C6392" s="366" t="s">
        <v>547</v>
      </c>
      <c r="D6392" s="368">
        <v>157.66919999999999</v>
      </c>
      <c r="E6392" s="366">
        <v>93.064899999999994</v>
      </c>
    </row>
    <row r="6393" spans="1:5" x14ac:dyDescent="0.25">
      <c r="A6393" s="366" t="s">
        <v>597</v>
      </c>
      <c r="B6393" s="367" t="s">
        <v>25178</v>
      </c>
      <c r="C6393" s="366" t="s">
        <v>547</v>
      </c>
      <c r="D6393" s="368">
        <v>242.28620000000001</v>
      </c>
      <c r="E6393" s="366">
        <v>103.3929</v>
      </c>
    </row>
    <row r="6394" spans="1:5" x14ac:dyDescent="0.25">
      <c r="A6394" s="366" t="s">
        <v>25179</v>
      </c>
      <c r="B6394" s="367" t="s">
        <v>25180</v>
      </c>
      <c r="C6394" s="366" t="s">
        <v>547</v>
      </c>
      <c r="D6394" s="368">
        <v>71.799000000000007</v>
      </c>
      <c r="E6394" s="366">
        <v>40.430100000000003</v>
      </c>
    </row>
    <row r="6395" spans="1:5" ht="27" x14ac:dyDescent="0.25">
      <c r="A6395" s="366" t="s">
        <v>25181</v>
      </c>
      <c r="B6395" s="367" t="s">
        <v>25182</v>
      </c>
      <c r="C6395" s="366" t="s">
        <v>547</v>
      </c>
      <c r="D6395" s="368">
        <v>227.13579999999999</v>
      </c>
      <c r="E6395" s="366">
        <v>141.2449</v>
      </c>
    </row>
    <row r="6396" spans="1:5" x14ac:dyDescent="0.25">
      <c r="A6396" s="366" t="s">
        <v>25183</v>
      </c>
      <c r="B6396" s="367" t="s">
        <v>25184</v>
      </c>
      <c r="C6396" s="366" t="s">
        <v>547</v>
      </c>
      <c r="D6396" s="368">
        <v>83.134600000000006</v>
      </c>
      <c r="E6396" s="366">
        <v>56.910800000000002</v>
      </c>
    </row>
    <row r="6397" spans="1:5" x14ac:dyDescent="0.25">
      <c r="A6397" s="366" t="s">
        <v>25185</v>
      </c>
      <c r="B6397" s="367" t="s">
        <v>25186</v>
      </c>
      <c r="C6397" s="366" t="s">
        <v>547</v>
      </c>
      <c r="D6397" s="368">
        <v>118.4323</v>
      </c>
      <c r="E6397" s="366">
        <v>101.9568</v>
      </c>
    </row>
    <row r="6398" spans="1:5" x14ac:dyDescent="0.25">
      <c r="A6398" s="366" t="s">
        <v>25187</v>
      </c>
      <c r="B6398" s="367" t="s">
        <v>25188</v>
      </c>
      <c r="C6398" s="366" t="s">
        <v>547</v>
      </c>
      <c r="D6398" s="368">
        <v>29.870999999999999</v>
      </c>
      <c r="E6398" s="366">
        <v>26.566600000000001</v>
      </c>
    </row>
    <row r="6399" spans="1:5" x14ac:dyDescent="0.25">
      <c r="A6399" s="366" t="s">
        <v>25189</v>
      </c>
      <c r="B6399" s="367" t="s">
        <v>25190</v>
      </c>
      <c r="C6399" s="366" t="s">
        <v>547</v>
      </c>
      <c r="D6399" s="368">
        <v>43.237699999999997</v>
      </c>
      <c r="E6399" s="366">
        <v>33.354900000000001</v>
      </c>
    </row>
    <row r="6400" spans="1:5" ht="27" x14ac:dyDescent="0.25">
      <c r="A6400" s="366" t="s">
        <v>25191</v>
      </c>
      <c r="B6400" s="367" t="s">
        <v>25192</v>
      </c>
      <c r="C6400" s="366" t="s">
        <v>547</v>
      </c>
      <c r="D6400" s="368">
        <v>118.4323</v>
      </c>
      <c r="E6400" s="366">
        <v>101.9568</v>
      </c>
    </row>
    <row r="6401" spans="1:5" ht="27" x14ac:dyDescent="0.25">
      <c r="A6401" s="366" t="s">
        <v>25193</v>
      </c>
      <c r="B6401" s="367" t="s">
        <v>25194</v>
      </c>
      <c r="C6401" s="366" t="s">
        <v>547</v>
      </c>
      <c r="D6401" s="368">
        <v>54.361499999999999</v>
      </c>
      <c r="E6401" s="366">
        <v>53.722700000000003</v>
      </c>
    </row>
    <row r="6402" spans="1:5" x14ac:dyDescent="0.25">
      <c r="A6402" s="366" t="s">
        <v>25195</v>
      </c>
      <c r="B6402" s="367" t="s">
        <v>25196</v>
      </c>
      <c r="C6402" s="366" t="s">
        <v>547</v>
      </c>
      <c r="D6402" s="368">
        <v>0.20530000000000001</v>
      </c>
      <c r="E6402" s="366">
        <v>0.13619999999999999</v>
      </c>
    </row>
    <row r="6403" spans="1:5" x14ac:dyDescent="0.25">
      <c r="A6403" s="366" t="s">
        <v>25197</v>
      </c>
      <c r="B6403" s="367" t="s">
        <v>25198</v>
      </c>
      <c r="C6403" s="366" t="s">
        <v>547</v>
      </c>
      <c r="D6403" s="368">
        <v>1.0903</v>
      </c>
      <c r="E6403" s="366">
        <v>0.70730000000000004</v>
      </c>
    </row>
    <row r="6404" spans="1:5" x14ac:dyDescent="0.25">
      <c r="A6404" s="366" t="s">
        <v>25199</v>
      </c>
      <c r="B6404" s="367" t="s">
        <v>25200</v>
      </c>
      <c r="C6404" s="366" t="s">
        <v>547</v>
      </c>
      <c r="D6404" s="368">
        <v>2658.9920999999999</v>
      </c>
      <c r="E6404" s="366">
        <v>1438.4156</v>
      </c>
    </row>
    <row r="6405" spans="1:5" x14ac:dyDescent="0.25">
      <c r="A6405" s="366" t="s">
        <v>25201</v>
      </c>
      <c r="B6405" s="367" t="s">
        <v>25202</v>
      </c>
      <c r="C6405" s="366" t="s">
        <v>547</v>
      </c>
      <c r="D6405" s="368">
        <v>1.6323000000000001</v>
      </c>
      <c r="E6405" s="366">
        <v>1.1096999999999999</v>
      </c>
    </row>
    <row r="6406" spans="1:5" x14ac:dyDescent="0.25">
      <c r="A6406" s="366" t="s">
        <v>25203</v>
      </c>
      <c r="B6406" s="367" t="s">
        <v>25204</v>
      </c>
      <c r="C6406" s="366" t="s">
        <v>547</v>
      </c>
      <c r="D6406" s="368">
        <v>2914.8892999999998</v>
      </c>
      <c r="E6406" s="366">
        <v>1728.8322000000001</v>
      </c>
    </row>
    <row r="6407" spans="1:5" x14ac:dyDescent="0.25">
      <c r="A6407" s="366" t="s">
        <v>25205</v>
      </c>
      <c r="B6407" s="367" t="s">
        <v>25206</v>
      </c>
      <c r="C6407" s="366" t="s">
        <v>547</v>
      </c>
      <c r="D6407" s="368">
        <v>19.616599999999998</v>
      </c>
      <c r="E6407" s="366">
        <v>3.8420999999999998</v>
      </c>
    </row>
    <row r="6408" spans="1:5" ht="27" x14ac:dyDescent="0.25">
      <c r="A6408" s="366" t="s">
        <v>25207</v>
      </c>
      <c r="B6408" s="367" t="s">
        <v>25208</v>
      </c>
      <c r="C6408" s="366" t="s">
        <v>547</v>
      </c>
      <c r="D6408" s="368">
        <v>248.78129999999999</v>
      </c>
      <c r="E6408" s="366">
        <v>116.46559999999999</v>
      </c>
    </row>
    <row r="6409" spans="1:5" x14ac:dyDescent="0.25">
      <c r="A6409" s="366" t="s">
        <v>25209</v>
      </c>
      <c r="B6409" s="367" t="s">
        <v>25210</v>
      </c>
      <c r="C6409" s="366" t="s">
        <v>547</v>
      </c>
      <c r="D6409" s="368">
        <v>510.91719999999998</v>
      </c>
      <c r="E6409" s="366">
        <v>230.28460000000001</v>
      </c>
    </row>
    <row r="6410" spans="1:5" x14ac:dyDescent="0.25">
      <c r="A6410" s="366" t="s">
        <v>25211</v>
      </c>
      <c r="B6410" s="367" t="s">
        <v>25212</v>
      </c>
      <c r="C6410" s="366" t="s">
        <v>547</v>
      </c>
      <c r="D6410" s="368">
        <v>10.8718</v>
      </c>
      <c r="E6410" s="366">
        <v>0.8054</v>
      </c>
    </row>
    <row r="6411" spans="1:5" x14ac:dyDescent="0.25">
      <c r="A6411" s="366" t="s">
        <v>25213</v>
      </c>
      <c r="B6411" s="367" t="s">
        <v>25214</v>
      </c>
      <c r="C6411" s="366" t="s">
        <v>547</v>
      </c>
      <c r="D6411" s="368">
        <v>51.1205</v>
      </c>
      <c r="E6411" s="366">
        <v>42.1693</v>
      </c>
    </row>
    <row r="6412" spans="1:5" x14ac:dyDescent="0.25">
      <c r="A6412" s="366" t="s">
        <v>25215</v>
      </c>
      <c r="B6412" s="367" t="s">
        <v>25216</v>
      </c>
      <c r="C6412" s="366" t="s">
        <v>547</v>
      </c>
      <c r="D6412" s="368">
        <v>0.77690000000000003</v>
      </c>
      <c r="E6412" s="366">
        <v>0.5282</v>
      </c>
    </row>
    <row r="6413" spans="1:5" x14ac:dyDescent="0.25">
      <c r="A6413" s="366" t="s">
        <v>25217</v>
      </c>
      <c r="B6413" s="367" t="s">
        <v>25218</v>
      </c>
      <c r="C6413" s="366" t="s">
        <v>547</v>
      </c>
      <c r="D6413" s="368">
        <v>952.32470000000001</v>
      </c>
      <c r="E6413" s="366">
        <v>295.18150000000003</v>
      </c>
    </row>
    <row r="6414" spans="1:5" x14ac:dyDescent="0.25">
      <c r="A6414" s="366" t="s">
        <v>25219</v>
      </c>
      <c r="B6414" s="367" t="s">
        <v>25220</v>
      </c>
      <c r="C6414" s="366" t="s">
        <v>547</v>
      </c>
      <c r="D6414" s="368">
        <v>185.91640000000001</v>
      </c>
      <c r="E6414" s="366">
        <v>61.325400000000002</v>
      </c>
    </row>
    <row r="6415" spans="1:5" x14ac:dyDescent="0.25">
      <c r="A6415" s="366" t="s">
        <v>25221</v>
      </c>
      <c r="B6415" s="367" t="s">
        <v>25222</v>
      </c>
      <c r="C6415" s="366" t="s">
        <v>547</v>
      </c>
      <c r="D6415" s="368">
        <v>58.466500000000003</v>
      </c>
      <c r="E6415" s="366">
        <v>39.936900000000001</v>
      </c>
    </row>
    <row r="6416" spans="1:5" x14ac:dyDescent="0.25">
      <c r="A6416" s="366" t="s">
        <v>25223</v>
      </c>
      <c r="B6416" s="367" t="s">
        <v>25224</v>
      </c>
      <c r="C6416" s="366" t="s">
        <v>547</v>
      </c>
      <c r="D6416" s="368">
        <v>0.1003</v>
      </c>
      <c r="E6416" s="366">
        <v>6.88E-2</v>
      </c>
    </row>
    <row r="6417" spans="1:5" ht="27" x14ac:dyDescent="0.25">
      <c r="A6417" s="366" t="s">
        <v>25225</v>
      </c>
      <c r="B6417" s="367" t="s">
        <v>25226</v>
      </c>
      <c r="C6417" s="366" t="s">
        <v>547</v>
      </c>
      <c r="D6417" s="368">
        <v>42.133400000000002</v>
      </c>
      <c r="E6417" s="366">
        <v>35.9514</v>
      </c>
    </row>
    <row r="6418" spans="1:5" ht="27" x14ac:dyDescent="0.25">
      <c r="A6418" s="366" t="s">
        <v>25227</v>
      </c>
      <c r="B6418" s="367" t="s">
        <v>25228</v>
      </c>
      <c r="C6418" s="366" t="s">
        <v>547</v>
      </c>
      <c r="D6418" s="368">
        <v>1086.1187</v>
      </c>
      <c r="E6418" s="366">
        <v>519.52329999999995</v>
      </c>
    </row>
    <row r="6419" spans="1:5" ht="27" x14ac:dyDescent="0.25">
      <c r="A6419" s="366" t="s">
        <v>25229</v>
      </c>
      <c r="B6419" s="367" t="s">
        <v>25230</v>
      </c>
      <c r="C6419" s="366" t="s">
        <v>547</v>
      </c>
      <c r="D6419" s="368">
        <v>247.56360000000001</v>
      </c>
      <c r="E6419" s="366">
        <v>188.94399999999999</v>
      </c>
    </row>
    <row r="6420" spans="1:5" x14ac:dyDescent="0.25">
      <c r="A6420" s="366" t="s">
        <v>25231</v>
      </c>
      <c r="B6420" s="367" t="s">
        <v>25232</v>
      </c>
      <c r="C6420" s="366" t="s">
        <v>547</v>
      </c>
      <c r="D6420" s="368">
        <v>28.49</v>
      </c>
      <c r="E6420" s="366">
        <v>16.655100000000001</v>
      </c>
    </row>
    <row r="6421" spans="1:5" x14ac:dyDescent="0.25">
      <c r="A6421" s="366" t="s">
        <v>25233</v>
      </c>
      <c r="B6421" s="367" t="s">
        <v>25234</v>
      </c>
      <c r="C6421" s="366" t="s">
        <v>547</v>
      </c>
      <c r="D6421" s="368">
        <v>175.16040000000001</v>
      </c>
      <c r="E6421" s="366">
        <v>131.0669</v>
      </c>
    </row>
    <row r="6422" spans="1:5" x14ac:dyDescent="0.25">
      <c r="A6422" s="366" t="s">
        <v>25235</v>
      </c>
      <c r="B6422" s="367" t="s">
        <v>25236</v>
      </c>
      <c r="C6422" s="366" t="s">
        <v>547</v>
      </c>
      <c r="D6422" s="368">
        <v>30.252500000000001</v>
      </c>
      <c r="E6422" s="366">
        <v>27.814699999999998</v>
      </c>
    </row>
    <row r="6423" spans="1:5" x14ac:dyDescent="0.25">
      <c r="A6423" s="366" t="s">
        <v>25237</v>
      </c>
      <c r="B6423" s="367" t="s">
        <v>25238</v>
      </c>
      <c r="C6423" s="366" t="s">
        <v>547</v>
      </c>
      <c r="D6423" s="368">
        <v>31.082000000000001</v>
      </c>
      <c r="E6423" s="366">
        <v>24.623699999999999</v>
      </c>
    </row>
    <row r="6424" spans="1:5" x14ac:dyDescent="0.25">
      <c r="A6424" s="366" t="s">
        <v>25239</v>
      </c>
      <c r="B6424" s="367" t="s">
        <v>25240</v>
      </c>
      <c r="C6424" s="366" t="s">
        <v>547</v>
      </c>
      <c r="D6424" s="368">
        <v>43.461399999999998</v>
      </c>
      <c r="E6424" s="366">
        <v>34.430799999999998</v>
      </c>
    </row>
    <row r="6425" spans="1:5" x14ac:dyDescent="0.25">
      <c r="A6425" s="366" t="s">
        <v>25241</v>
      </c>
      <c r="B6425" s="367" t="s">
        <v>25242</v>
      </c>
      <c r="C6425" s="366" t="s">
        <v>547</v>
      </c>
      <c r="D6425" s="368">
        <v>22.579699999999999</v>
      </c>
      <c r="E6425" s="366">
        <v>17.888000000000002</v>
      </c>
    </row>
    <row r="6426" spans="1:5" x14ac:dyDescent="0.25">
      <c r="A6426" s="366" t="s">
        <v>25243</v>
      </c>
      <c r="B6426" s="367" t="s">
        <v>25244</v>
      </c>
      <c r="C6426" s="366" t="s">
        <v>547</v>
      </c>
      <c r="D6426" s="368">
        <v>202.03049999999999</v>
      </c>
      <c r="E6426" s="366">
        <v>70.2179</v>
      </c>
    </row>
    <row r="6427" spans="1:5" x14ac:dyDescent="0.25">
      <c r="A6427" s="366" t="s">
        <v>25245</v>
      </c>
      <c r="B6427" s="367" t="s">
        <v>25246</v>
      </c>
      <c r="C6427" s="366" t="s">
        <v>547</v>
      </c>
      <c r="D6427" s="368">
        <v>11.1013</v>
      </c>
      <c r="E6427" s="366">
        <v>0.43769999999999998</v>
      </c>
    </row>
    <row r="6428" spans="1:5" x14ac:dyDescent="0.25">
      <c r="A6428" s="366" t="s">
        <v>25247</v>
      </c>
      <c r="B6428" s="367" t="s">
        <v>25248</v>
      </c>
      <c r="C6428" s="366" t="s">
        <v>547</v>
      </c>
      <c r="D6428" s="368">
        <v>648.78899999999999</v>
      </c>
      <c r="E6428" s="366">
        <v>150.21459999999999</v>
      </c>
    </row>
    <row r="6429" spans="1:5" x14ac:dyDescent="0.25">
      <c r="A6429" s="366" t="s">
        <v>25249</v>
      </c>
      <c r="B6429" s="367" t="s">
        <v>25250</v>
      </c>
      <c r="C6429" s="366" t="s">
        <v>547</v>
      </c>
      <c r="D6429" s="368">
        <v>41.703699999999998</v>
      </c>
      <c r="E6429" s="366">
        <v>5.6559999999999997</v>
      </c>
    </row>
    <row r="6430" spans="1:5" ht="27" x14ac:dyDescent="0.25">
      <c r="A6430" s="366" t="s">
        <v>25251</v>
      </c>
      <c r="B6430" s="367" t="s">
        <v>25252</v>
      </c>
      <c r="C6430" s="366" t="s">
        <v>547</v>
      </c>
      <c r="D6430" s="368">
        <v>2339.3760000000002</v>
      </c>
      <c r="E6430" s="366">
        <v>1191.1378</v>
      </c>
    </row>
    <row r="6431" spans="1:5" ht="27" x14ac:dyDescent="0.25">
      <c r="A6431" s="366" t="s">
        <v>25253</v>
      </c>
      <c r="B6431" s="367" t="s">
        <v>25254</v>
      </c>
      <c r="C6431" s="366" t="s">
        <v>547</v>
      </c>
      <c r="D6431" s="368">
        <v>3836.7651000000001</v>
      </c>
      <c r="E6431" s="366">
        <v>1987.4473</v>
      </c>
    </row>
    <row r="6432" spans="1:5" x14ac:dyDescent="0.25">
      <c r="A6432" s="366" t="s">
        <v>25255</v>
      </c>
      <c r="B6432" s="367" t="s">
        <v>25256</v>
      </c>
      <c r="C6432" s="366" t="s">
        <v>547</v>
      </c>
      <c r="D6432" s="368">
        <v>147.20859999999999</v>
      </c>
      <c r="E6432" s="366">
        <v>52.789000000000001</v>
      </c>
    </row>
    <row r="6433" spans="1:5" x14ac:dyDescent="0.25">
      <c r="A6433" s="366" t="s">
        <v>25257</v>
      </c>
      <c r="B6433" s="367" t="s">
        <v>25258</v>
      </c>
      <c r="C6433" s="366" t="s">
        <v>547</v>
      </c>
      <c r="D6433" s="368">
        <v>31.1723</v>
      </c>
      <c r="E6433" s="366">
        <v>4.8799000000000001</v>
      </c>
    </row>
    <row r="6434" spans="1:5" x14ac:dyDescent="0.25">
      <c r="A6434" s="366" t="s">
        <v>25259</v>
      </c>
      <c r="B6434" s="367" t="s">
        <v>25260</v>
      </c>
      <c r="C6434" s="366" t="s">
        <v>547</v>
      </c>
      <c r="D6434" s="368">
        <v>42.1661</v>
      </c>
      <c r="E6434" s="366">
        <v>27.673400000000001</v>
      </c>
    </row>
    <row r="6435" spans="1:5" x14ac:dyDescent="0.25">
      <c r="A6435" s="366" t="s">
        <v>25261</v>
      </c>
      <c r="B6435" s="367" t="s">
        <v>25262</v>
      </c>
      <c r="C6435" s="366" t="s">
        <v>547</v>
      </c>
      <c r="D6435" s="368">
        <v>40.581499999999998</v>
      </c>
      <c r="E6435" s="366">
        <v>26.7471</v>
      </c>
    </row>
    <row r="6436" spans="1:5" x14ac:dyDescent="0.25">
      <c r="A6436" s="366" t="s">
        <v>25263</v>
      </c>
      <c r="B6436" s="367" t="s">
        <v>25264</v>
      </c>
      <c r="C6436" s="366" t="s">
        <v>547</v>
      </c>
      <c r="D6436" s="368">
        <v>834.32069999999999</v>
      </c>
      <c r="E6436" s="366">
        <v>223.33860000000001</v>
      </c>
    </row>
    <row r="6437" spans="1:5" x14ac:dyDescent="0.25">
      <c r="A6437" s="366" t="s">
        <v>25265</v>
      </c>
      <c r="B6437" s="367" t="s">
        <v>25266</v>
      </c>
      <c r="C6437" s="366" t="s">
        <v>547</v>
      </c>
      <c r="D6437" s="368">
        <v>80.641900000000007</v>
      </c>
      <c r="E6437" s="366">
        <v>52.3506</v>
      </c>
    </row>
    <row r="6438" spans="1:5" x14ac:dyDescent="0.25">
      <c r="A6438" s="366" t="s">
        <v>25267</v>
      </c>
      <c r="B6438" s="367" t="s">
        <v>25268</v>
      </c>
      <c r="C6438" s="366" t="s">
        <v>547</v>
      </c>
      <c r="D6438" s="368">
        <v>6.6973000000000003</v>
      </c>
      <c r="E6438" s="366">
        <v>0.79500000000000004</v>
      </c>
    </row>
    <row r="6439" spans="1:5" x14ac:dyDescent="0.25">
      <c r="A6439" s="366" t="s">
        <v>25269</v>
      </c>
      <c r="B6439" s="367" t="s">
        <v>25270</v>
      </c>
      <c r="C6439" s="366" t="s">
        <v>547</v>
      </c>
      <c r="D6439" s="368">
        <v>843.6481</v>
      </c>
      <c r="E6439" s="366">
        <v>353.71969999999999</v>
      </c>
    </row>
    <row r="6440" spans="1:5" ht="27" x14ac:dyDescent="0.25">
      <c r="A6440" s="366" t="s">
        <v>25271</v>
      </c>
      <c r="B6440" s="367" t="s">
        <v>25272</v>
      </c>
      <c r="C6440" s="366" t="s">
        <v>547</v>
      </c>
      <c r="D6440" s="368">
        <v>471.34190000000001</v>
      </c>
      <c r="E6440" s="366">
        <v>189.28980000000001</v>
      </c>
    </row>
    <row r="6441" spans="1:5" x14ac:dyDescent="0.25">
      <c r="A6441" s="366" t="s">
        <v>25273</v>
      </c>
      <c r="B6441" s="367" t="s">
        <v>25274</v>
      </c>
      <c r="C6441" s="366" t="s">
        <v>547</v>
      </c>
      <c r="D6441" s="368">
        <v>60.2423</v>
      </c>
      <c r="E6441" s="366">
        <v>42.800800000000002</v>
      </c>
    </row>
    <row r="6442" spans="1:5" ht="27" x14ac:dyDescent="0.25">
      <c r="A6442" s="366" t="s">
        <v>25275</v>
      </c>
      <c r="B6442" s="367" t="s">
        <v>25276</v>
      </c>
      <c r="C6442" s="366" t="s">
        <v>547</v>
      </c>
      <c r="D6442" s="368">
        <v>3.4298000000000002</v>
      </c>
      <c r="E6442" s="366">
        <v>2.3479000000000001</v>
      </c>
    </row>
    <row r="6443" spans="1:5" ht="27" x14ac:dyDescent="0.25">
      <c r="A6443" s="366" t="s">
        <v>25277</v>
      </c>
      <c r="B6443" s="367" t="s">
        <v>25278</v>
      </c>
      <c r="C6443" s="366" t="s">
        <v>547</v>
      </c>
      <c r="D6443" s="368">
        <v>23.8979</v>
      </c>
      <c r="E6443" s="366">
        <v>16.3596</v>
      </c>
    </row>
    <row r="6444" spans="1:5" x14ac:dyDescent="0.25">
      <c r="A6444" s="366" t="s">
        <v>25279</v>
      </c>
      <c r="B6444" s="367" t="s">
        <v>25280</v>
      </c>
      <c r="C6444" s="366" t="s">
        <v>547</v>
      </c>
      <c r="D6444" s="368">
        <v>1.1166</v>
      </c>
      <c r="E6444" s="366">
        <v>0.76439999999999997</v>
      </c>
    </row>
    <row r="6445" spans="1:5" ht="27" x14ac:dyDescent="0.25">
      <c r="A6445" s="366" t="s">
        <v>25281</v>
      </c>
      <c r="B6445" s="367" t="s">
        <v>25282</v>
      </c>
      <c r="C6445" s="366" t="s">
        <v>547</v>
      </c>
      <c r="D6445" s="368">
        <v>311.82690000000002</v>
      </c>
      <c r="E6445" s="366">
        <v>111.1921</v>
      </c>
    </row>
    <row r="6446" spans="1:5" ht="27" x14ac:dyDescent="0.25">
      <c r="A6446" s="366" t="s">
        <v>25283</v>
      </c>
      <c r="B6446" s="367" t="s">
        <v>25284</v>
      </c>
      <c r="C6446" s="366" t="s">
        <v>547</v>
      </c>
      <c r="D6446" s="368">
        <v>155.39619999999999</v>
      </c>
      <c r="E6446" s="366">
        <v>65.351900000000001</v>
      </c>
    </row>
    <row r="6447" spans="1:5" x14ac:dyDescent="0.25">
      <c r="A6447" s="366" t="s">
        <v>25285</v>
      </c>
      <c r="B6447" s="367" t="s">
        <v>25286</v>
      </c>
      <c r="C6447" s="366" t="s">
        <v>547</v>
      </c>
      <c r="D6447" s="368">
        <v>188.95519999999999</v>
      </c>
      <c r="E6447" s="366">
        <v>67.010599999999997</v>
      </c>
    </row>
    <row r="6448" spans="1:5" ht="27" x14ac:dyDescent="0.25">
      <c r="A6448" s="366" t="s">
        <v>25287</v>
      </c>
      <c r="B6448" s="367" t="s">
        <v>25288</v>
      </c>
      <c r="C6448" s="366" t="s">
        <v>547</v>
      </c>
      <c r="D6448" s="368">
        <v>848.71360000000004</v>
      </c>
      <c r="E6448" s="366">
        <v>360.3535</v>
      </c>
    </row>
    <row r="6449" spans="1:5" ht="27" x14ac:dyDescent="0.25">
      <c r="A6449" s="366" t="s">
        <v>25289</v>
      </c>
      <c r="B6449" s="367" t="s">
        <v>25290</v>
      </c>
      <c r="C6449" s="366" t="s">
        <v>547</v>
      </c>
      <c r="D6449" s="368">
        <v>30.941400000000002</v>
      </c>
      <c r="E6449" s="366">
        <v>26.902000000000001</v>
      </c>
    </row>
    <row r="6450" spans="1:5" x14ac:dyDescent="0.25">
      <c r="A6450" s="366" t="s">
        <v>25291</v>
      </c>
      <c r="B6450" s="367" t="s">
        <v>25292</v>
      </c>
      <c r="C6450" s="366" t="s">
        <v>547</v>
      </c>
      <c r="D6450" s="368">
        <v>836.88379999999995</v>
      </c>
      <c r="E6450" s="366">
        <v>409.1542</v>
      </c>
    </row>
    <row r="6451" spans="1:5" x14ac:dyDescent="0.25">
      <c r="A6451" s="366" t="s">
        <v>25293</v>
      </c>
      <c r="B6451" s="367" t="s">
        <v>25294</v>
      </c>
      <c r="C6451" s="366" t="s">
        <v>547</v>
      </c>
      <c r="D6451" s="368">
        <v>78.735900000000001</v>
      </c>
      <c r="E6451" s="366">
        <v>38.867100000000001</v>
      </c>
    </row>
    <row r="6452" spans="1:5" x14ac:dyDescent="0.25">
      <c r="A6452" s="366" t="s">
        <v>25295</v>
      </c>
      <c r="B6452" s="367" t="s">
        <v>25296</v>
      </c>
      <c r="C6452" s="366" t="s">
        <v>547</v>
      </c>
      <c r="D6452" s="368">
        <v>4730.3975</v>
      </c>
      <c r="E6452" s="366">
        <v>1554.3028999999999</v>
      </c>
    </row>
    <row r="6453" spans="1:5" x14ac:dyDescent="0.25">
      <c r="A6453" s="366" t="s">
        <v>25297</v>
      </c>
      <c r="B6453" s="367" t="s">
        <v>25298</v>
      </c>
      <c r="C6453" s="366" t="s">
        <v>547</v>
      </c>
      <c r="D6453" s="368">
        <v>438.48630000000003</v>
      </c>
      <c r="E6453" s="366">
        <v>195.71459999999999</v>
      </c>
    </row>
    <row r="6454" spans="1:5" x14ac:dyDescent="0.25">
      <c r="A6454" s="366" t="s">
        <v>25299</v>
      </c>
      <c r="B6454" s="367" t="s">
        <v>25300</v>
      </c>
      <c r="C6454" s="366" t="s">
        <v>547</v>
      </c>
      <c r="D6454" s="368">
        <v>227.38</v>
      </c>
      <c r="E6454" s="366">
        <v>57.098500000000001</v>
      </c>
    </row>
    <row r="6455" spans="1:5" ht="27" x14ac:dyDescent="0.25">
      <c r="A6455" s="366" t="s">
        <v>25301</v>
      </c>
      <c r="B6455" s="367" t="s">
        <v>25302</v>
      </c>
      <c r="C6455" s="366" t="s">
        <v>547</v>
      </c>
      <c r="D6455" s="368">
        <v>12.693899999999999</v>
      </c>
      <c r="E6455" s="366">
        <v>8.4200999999999997</v>
      </c>
    </row>
    <row r="6456" spans="1:5" x14ac:dyDescent="0.25">
      <c r="A6456" s="366" t="s">
        <v>25303</v>
      </c>
      <c r="B6456" s="367" t="s">
        <v>25304</v>
      </c>
      <c r="C6456" s="366" t="s">
        <v>547</v>
      </c>
      <c r="D6456" s="368">
        <v>45.639899999999997</v>
      </c>
      <c r="E6456" s="366">
        <v>38.360300000000002</v>
      </c>
    </row>
    <row r="6457" spans="1:5" x14ac:dyDescent="0.25">
      <c r="A6457" s="366" t="s">
        <v>25305</v>
      </c>
      <c r="B6457" s="367" t="s">
        <v>25306</v>
      </c>
      <c r="C6457" s="366" t="s">
        <v>547</v>
      </c>
      <c r="D6457" s="368">
        <v>49.527099999999997</v>
      </c>
      <c r="E6457" s="366">
        <v>44.223300000000002</v>
      </c>
    </row>
    <row r="6458" spans="1:5" ht="27" x14ac:dyDescent="0.25">
      <c r="A6458" s="366" t="s">
        <v>25307</v>
      </c>
      <c r="B6458" s="367" t="s">
        <v>25308</v>
      </c>
      <c r="C6458" s="366" t="s">
        <v>547</v>
      </c>
      <c r="D6458" s="368">
        <v>57.590400000000002</v>
      </c>
      <c r="E6458" s="366">
        <v>24.813700000000001</v>
      </c>
    </row>
    <row r="6459" spans="1:5" ht="27" x14ac:dyDescent="0.25">
      <c r="A6459" s="366" t="s">
        <v>25309</v>
      </c>
      <c r="B6459" s="367" t="s">
        <v>25310</v>
      </c>
      <c r="C6459" s="366" t="s">
        <v>547</v>
      </c>
      <c r="D6459" s="368">
        <v>758.63059999999996</v>
      </c>
      <c r="E6459" s="366">
        <v>332.08390000000003</v>
      </c>
    </row>
    <row r="6460" spans="1:5" x14ac:dyDescent="0.25">
      <c r="A6460" s="366" t="s">
        <v>25311</v>
      </c>
      <c r="B6460" s="367" t="s">
        <v>25312</v>
      </c>
      <c r="C6460" s="366" t="s">
        <v>547</v>
      </c>
      <c r="D6460" s="368">
        <v>0.22339999999999999</v>
      </c>
      <c r="E6460" s="366">
        <v>0.126</v>
      </c>
    </row>
    <row r="6461" spans="1:5" x14ac:dyDescent="0.25">
      <c r="A6461" s="366" t="s">
        <v>25313</v>
      </c>
      <c r="B6461" s="367" t="s">
        <v>25314</v>
      </c>
      <c r="C6461" s="366" t="s">
        <v>547</v>
      </c>
      <c r="D6461" s="368">
        <v>0.19750000000000001</v>
      </c>
      <c r="E6461" s="366">
        <v>0.1114</v>
      </c>
    </row>
    <row r="6462" spans="1:5" ht="27" x14ac:dyDescent="0.25">
      <c r="A6462" s="366" t="s">
        <v>25315</v>
      </c>
      <c r="B6462" s="367" t="s">
        <v>25316</v>
      </c>
      <c r="C6462" s="366" t="s">
        <v>547</v>
      </c>
      <c r="D6462" s="368">
        <v>96.655500000000004</v>
      </c>
      <c r="E6462" s="366">
        <v>53.759500000000003</v>
      </c>
    </row>
    <row r="6463" spans="1:5" x14ac:dyDescent="0.25">
      <c r="A6463" s="366" t="s">
        <v>25317</v>
      </c>
      <c r="B6463" s="367" t="s">
        <v>25318</v>
      </c>
      <c r="C6463" s="366" t="s">
        <v>547</v>
      </c>
      <c r="D6463" s="368">
        <v>15.440099999999999</v>
      </c>
      <c r="E6463" s="366">
        <v>8.4434000000000005</v>
      </c>
    </row>
    <row r="6464" spans="1:5" x14ac:dyDescent="0.25">
      <c r="A6464" s="366" t="s">
        <v>25319</v>
      </c>
      <c r="B6464" s="367" t="s">
        <v>25320</v>
      </c>
      <c r="C6464" s="366" t="s">
        <v>547</v>
      </c>
      <c r="D6464" s="368">
        <v>6.8295000000000003</v>
      </c>
      <c r="E6464" s="366">
        <v>0.4123</v>
      </c>
    </row>
    <row r="6465" spans="1:5" x14ac:dyDescent="0.25">
      <c r="A6465" s="366" t="s">
        <v>25321</v>
      </c>
      <c r="B6465" s="367" t="s">
        <v>25322</v>
      </c>
      <c r="C6465" s="366" t="s">
        <v>547</v>
      </c>
      <c r="D6465" s="368">
        <v>2224.7395999999999</v>
      </c>
      <c r="E6465" s="366">
        <v>294.26339999999999</v>
      </c>
    </row>
    <row r="6466" spans="1:5" x14ac:dyDescent="0.25">
      <c r="A6466" s="366" t="s">
        <v>25323</v>
      </c>
      <c r="B6466" s="367" t="s">
        <v>25324</v>
      </c>
      <c r="C6466" s="366" t="s">
        <v>547</v>
      </c>
      <c r="D6466" s="368">
        <v>2224.7395999999999</v>
      </c>
      <c r="E6466" s="366">
        <v>294.26339999999999</v>
      </c>
    </row>
    <row r="6467" spans="1:5" x14ac:dyDescent="0.25">
      <c r="A6467" s="366" t="s">
        <v>25325</v>
      </c>
      <c r="B6467" s="367" t="s">
        <v>25326</v>
      </c>
      <c r="C6467" s="366" t="s">
        <v>547</v>
      </c>
      <c r="D6467" s="368">
        <v>22.0716</v>
      </c>
      <c r="E6467" s="366">
        <v>17.485499999999998</v>
      </c>
    </row>
    <row r="6468" spans="1:5" x14ac:dyDescent="0.25">
      <c r="A6468" s="366" t="s">
        <v>25327</v>
      </c>
      <c r="B6468" s="367" t="s">
        <v>25328</v>
      </c>
      <c r="C6468" s="366" t="s">
        <v>547</v>
      </c>
      <c r="D6468" s="368">
        <v>23.978899999999999</v>
      </c>
      <c r="E6468" s="366">
        <v>18.996500000000001</v>
      </c>
    </row>
    <row r="6469" spans="1:5" ht="27" x14ac:dyDescent="0.25">
      <c r="A6469" s="366" t="s">
        <v>25329</v>
      </c>
      <c r="B6469" s="367" t="s">
        <v>25330</v>
      </c>
      <c r="C6469" s="366" t="s">
        <v>547</v>
      </c>
      <c r="D6469" s="368">
        <v>27.191800000000001</v>
      </c>
      <c r="E6469" s="366">
        <v>21.541799999999999</v>
      </c>
    </row>
    <row r="6470" spans="1:5" ht="27" x14ac:dyDescent="0.25">
      <c r="A6470" s="366" t="s">
        <v>25331</v>
      </c>
      <c r="B6470" s="367" t="s">
        <v>25332</v>
      </c>
      <c r="C6470" s="366" t="s">
        <v>547</v>
      </c>
      <c r="D6470" s="368">
        <v>31.082000000000001</v>
      </c>
      <c r="E6470" s="366">
        <v>24.623699999999999</v>
      </c>
    </row>
    <row r="6471" spans="1:5" ht="27" x14ac:dyDescent="0.25">
      <c r="A6471" s="366" t="s">
        <v>25333</v>
      </c>
      <c r="B6471" s="367" t="s">
        <v>25334</v>
      </c>
      <c r="C6471" s="366" t="s">
        <v>547</v>
      </c>
      <c r="D6471" s="368">
        <v>29.832100000000001</v>
      </c>
      <c r="E6471" s="366">
        <v>23.633500000000002</v>
      </c>
    </row>
    <row r="6472" spans="1:5" ht="27" x14ac:dyDescent="0.25">
      <c r="A6472" s="366" t="s">
        <v>25335</v>
      </c>
      <c r="B6472" s="367" t="s">
        <v>25336</v>
      </c>
      <c r="C6472" s="366" t="s">
        <v>547</v>
      </c>
      <c r="D6472" s="368">
        <v>28.622199999999999</v>
      </c>
      <c r="E6472" s="366">
        <v>22.675000000000001</v>
      </c>
    </row>
    <row r="6473" spans="1:5" x14ac:dyDescent="0.25">
      <c r="A6473" s="366" t="s">
        <v>25337</v>
      </c>
      <c r="B6473" s="367" t="s">
        <v>25338</v>
      </c>
      <c r="C6473" s="366" t="s">
        <v>547</v>
      </c>
      <c r="D6473" s="368">
        <v>244.97470000000001</v>
      </c>
      <c r="E6473" s="366">
        <v>121.4254</v>
      </c>
    </row>
    <row r="6474" spans="1:5" x14ac:dyDescent="0.25">
      <c r="A6474" s="366" t="s">
        <v>25339</v>
      </c>
      <c r="B6474" s="367" t="s">
        <v>25340</v>
      </c>
      <c r="C6474" s="366" t="s">
        <v>547</v>
      </c>
      <c r="D6474" s="368">
        <v>397.53489999999999</v>
      </c>
      <c r="E6474" s="366">
        <v>177.0522</v>
      </c>
    </row>
    <row r="6475" spans="1:5" ht="27" x14ac:dyDescent="0.25">
      <c r="A6475" s="366" t="s">
        <v>25341</v>
      </c>
      <c r="B6475" s="367" t="s">
        <v>25342</v>
      </c>
      <c r="C6475" s="366" t="s">
        <v>547</v>
      </c>
      <c r="D6475" s="368">
        <v>318.351</v>
      </c>
      <c r="E6475" s="366">
        <v>117.7162</v>
      </c>
    </row>
    <row r="6476" spans="1:5" ht="27" x14ac:dyDescent="0.25">
      <c r="A6476" s="366" t="s">
        <v>25343</v>
      </c>
      <c r="B6476" s="367" t="s">
        <v>25344</v>
      </c>
      <c r="C6476" s="366" t="s">
        <v>547</v>
      </c>
      <c r="D6476" s="368">
        <v>599.19119999999998</v>
      </c>
      <c r="E6476" s="366">
        <v>265.30459999999999</v>
      </c>
    </row>
    <row r="6477" spans="1:5" x14ac:dyDescent="0.25">
      <c r="A6477" s="366" t="s">
        <v>25345</v>
      </c>
      <c r="B6477" s="367" t="s">
        <v>25346</v>
      </c>
      <c r="C6477" s="366" t="s">
        <v>547</v>
      </c>
      <c r="D6477" s="368">
        <v>529.00400000000002</v>
      </c>
      <c r="E6477" s="366">
        <v>231.1354</v>
      </c>
    </row>
    <row r="6478" spans="1:5" x14ac:dyDescent="0.25">
      <c r="A6478" s="366" t="s">
        <v>25347</v>
      </c>
      <c r="B6478" s="367" t="s">
        <v>25348</v>
      </c>
      <c r="C6478" s="366" t="s">
        <v>547</v>
      </c>
      <c r="D6478" s="368">
        <v>146.14619999999999</v>
      </c>
      <c r="E6478" s="366">
        <v>90.8262</v>
      </c>
    </row>
    <row r="6479" spans="1:5" x14ac:dyDescent="0.25">
      <c r="A6479" s="366" t="s">
        <v>25349</v>
      </c>
      <c r="B6479" s="367" t="s">
        <v>25350</v>
      </c>
      <c r="C6479" s="366" t="s">
        <v>547</v>
      </c>
      <c r="D6479" s="368">
        <v>15.5839</v>
      </c>
      <c r="E6479" s="366">
        <v>8.5998999999999999</v>
      </c>
    </row>
    <row r="6480" spans="1:5" x14ac:dyDescent="0.25">
      <c r="A6480" s="366" t="s">
        <v>25351</v>
      </c>
      <c r="B6480" s="367" t="s">
        <v>25352</v>
      </c>
      <c r="C6480" s="366" t="s">
        <v>547</v>
      </c>
      <c r="D6480" s="368">
        <v>0.78480000000000005</v>
      </c>
      <c r="E6480" s="366">
        <v>0.43309999999999998</v>
      </c>
    </row>
    <row r="6481" spans="1:5" ht="27" x14ac:dyDescent="0.25">
      <c r="A6481" s="366" t="s">
        <v>25353</v>
      </c>
      <c r="B6481" s="367" t="s">
        <v>25354</v>
      </c>
      <c r="C6481" s="366" t="s">
        <v>547</v>
      </c>
      <c r="D6481" s="368">
        <v>31.390799999999999</v>
      </c>
      <c r="E6481" s="366">
        <v>29.877400000000002</v>
      </c>
    </row>
    <row r="6482" spans="1:5" ht="27" x14ac:dyDescent="0.25">
      <c r="A6482" s="366" t="s">
        <v>25355</v>
      </c>
      <c r="B6482" s="367" t="s">
        <v>25356</v>
      </c>
      <c r="C6482" s="366" t="s">
        <v>547</v>
      </c>
      <c r="D6482" s="368">
        <v>1893.7128</v>
      </c>
      <c r="E6482" s="366">
        <v>869.60709999999995</v>
      </c>
    </row>
    <row r="6483" spans="1:5" x14ac:dyDescent="0.25">
      <c r="A6483" s="366" t="s">
        <v>25357</v>
      </c>
      <c r="B6483" s="367" t="s">
        <v>25358</v>
      </c>
      <c r="C6483" s="366" t="s">
        <v>547</v>
      </c>
      <c r="D6483" s="368">
        <v>1.2477</v>
      </c>
      <c r="E6483" s="366">
        <v>0.86890000000000001</v>
      </c>
    </row>
    <row r="6484" spans="1:5" ht="27" x14ac:dyDescent="0.25">
      <c r="A6484" s="366" t="s">
        <v>25359</v>
      </c>
      <c r="B6484" s="367" t="s">
        <v>25360</v>
      </c>
      <c r="C6484" s="366" t="s">
        <v>547</v>
      </c>
      <c r="D6484" s="368">
        <v>54.290999999999997</v>
      </c>
      <c r="E6484" s="366">
        <v>46.840400000000002</v>
      </c>
    </row>
    <row r="6485" spans="1:5" x14ac:dyDescent="0.25">
      <c r="A6485" s="366" t="s">
        <v>25361</v>
      </c>
      <c r="B6485" s="367" t="s">
        <v>25362</v>
      </c>
      <c r="C6485" s="366" t="s">
        <v>547</v>
      </c>
      <c r="D6485" s="368">
        <v>4.1477000000000004</v>
      </c>
      <c r="E6485" s="366">
        <v>2.8883999999999999</v>
      </c>
    </row>
    <row r="6486" spans="1:5" x14ac:dyDescent="0.25">
      <c r="A6486" s="366" t="s">
        <v>25363</v>
      </c>
      <c r="B6486" s="367" t="s">
        <v>25364</v>
      </c>
      <c r="C6486" s="366" t="s">
        <v>547</v>
      </c>
      <c r="D6486" s="368">
        <v>0.69520000000000004</v>
      </c>
      <c r="E6486" s="366">
        <v>0.48409999999999997</v>
      </c>
    </row>
    <row r="6487" spans="1:5" x14ac:dyDescent="0.25">
      <c r="A6487" s="366" t="s">
        <v>25365</v>
      </c>
      <c r="B6487" s="367" t="s">
        <v>25366</v>
      </c>
      <c r="C6487" s="366" t="s">
        <v>547</v>
      </c>
      <c r="D6487" s="368">
        <v>1.3340000000000001</v>
      </c>
      <c r="E6487" s="366">
        <v>0.92900000000000005</v>
      </c>
    </row>
    <row r="6488" spans="1:5" ht="27" x14ac:dyDescent="0.25">
      <c r="A6488" s="366" t="s">
        <v>25367</v>
      </c>
      <c r="B6488" s="367" t="s">
        <v>25368</v>
      </c>
      <c r="C6488" s="366" t="s">
        <v>547</v>
      </c>
      <c r="D6488" s="368">
        <v>72.664100000000005</v>
      </c>
      <c r="E6488" s="366">
        <v>58.959099999999999</v>
      </c>
    </row>
    <row r="6489" spans="1:5" ht="27" x14ac:dyDescent="0.25">
      <c r="A6489" s="366" t="s">
        <v>25369</v>
      </c>
      <c r="B6489" s="367" t="s">
        <v>25370</v>
      </c>
      <c r="C6489" s="366" t="s">
        <v>547</v>
      </c>
      <c r="D6489" s="368">
        <v>15.456300000000001</v>
      </c>
      <c r="E6489" s="366">
        <v>3.9809000000000001</v>
      </c>
    </row>
    <row r="6490" spans="1:5" ht="27" x14ac:dyDescent="0.25">
      <c r="A6490" s="366" t="s">
        <v>25371</v>
      </c>
      <c r="B6490" s="367" t="s">
        <v>25372</v>
      </c>
      <c r="C6490" s="366" t="s">
        <v>547</v>
      </c>
      <c r="D6490" s="368">
        <v>28.978300000000001</v>
      </c>
      <c r="E6490" s="366">
        <v>6.0914999999999999</v>
      </c>
    </row>
    <row r="6491" spans="1:5" x14ac:dyDescent="0.25">
      <c r="A6491" s="366" t="s">
        <v>25373</v>
      </c>
      <c r="B6491" s="367" t="s">
        <v>25374</v>
      </c>
      <c r="C6491" s="366" t="s">
        <v>547</v>
      </c>
      <c r="D6491" s="368">
        <v>5.7317</v>
      </c>
      <c r="E6491" s="366">
        <v>3.1629999999999998</v>
      </c>
    </row>
    <row r="6492" spans="1:5" ht="27" x14ac:dyDescent="0.25">
      <c r="A6492" s="366" t="s">
        <v>25375</v>
      </c>
      <c r="B6492" s="367" t="s">
        <v>25376</v>
      </c>
      <c r="C6492" s="366" t="s">
        <v>547</v>
      </c>
      <c r="D6492" s="368">
        <v>0.74519999999999997</v>
      </c>
      <c r="E6492" s="366">
        <v>0.5101</v>
      </c>
    </row>
    <row r="6493" spans="1:5" x14ac:dyDescent="0.25">
      <c r="A6493" s="366" t="s">
        <v>25377</v>
      </c>
      <c r="B6493" s="367" t="s">
        <v>25378</v>
      </c>
      <c r="C6493" s="366" t="s">
        <v>547</v>
      </c>
      <c r="D6493" s="368">
        <v>7.8693999999999997</v>
      </c>
      <c r="E6493" s="366">
        <v>4.8746</v>
      </c>
    </row>
    <row r="6494" spans="1:5" ht="27" x14ac:dyDescent="0.25">
      <c r="A6494" s="366" t="s">
        <v>25379</v>
      </c>
      <c r="B6494" s="367" t="s">
        <v>25380</v>
      </c>
      <c r="C6494" s="366" t="s">
        <v>547</v>
      </c>
      <c r="D6494" s="368">
        <v>1.5042</v>
      </c>
      <c r="E6494" s="366">
        <v>0.93169999999999997</v>
      </c>
    </row>
    <row r="6495" spans="1:5" x14ac:dyDescent="0.25">
      <c r="A6495" s="366" t="s">
        <v>25381</v>
      </c>
      <c r="B6495" s="367" t="s">
        <v>25382</v>
      </c>
      <c r="C6495" s="366" t="s">
        <v>547</v>
      </c>
      <c r="D6495" s="368">
        <v>3.6718999999999999</v>
      </c>
      <c r="E6495" s="366">
        <v>2.0263</v>
      </c>
    </row>
    <row r="6496" spans="1:5" ht="27" x14ac:dyDescent="0.25">
      <c r="A6496" s="366" t="s">
        <v>25383</v>
      </c>
      <c r="B6496" s="367" t="s">
        <v>25384</v>
      </c>
      <c r="C6496" s="366" t="s">
        <v>547</v>
      </c>
      <c r="D6496" s="368">
        <v>29.343599999999999</v>
      </c>
      <c r="E6496" s="366">
        <v>26.063800000000001</v>
      </c>
    </row>
    <row r="6497" spans="1:5" ht="27" x14ac:dyDescent="0.25">
      <c r="A6497" s="366" t="s">
        <v>25385</v>
      </c>
      <c r="B6497" s="367" t="s">
        <v>25386</v>
      </c>
      <c r="C6497" s="366" t="s">
        <v>547</v>
      </c>
      <c r="D6497" s="368">
        <v>79.301000000000002</v>
      </c>
      <c r="E6497" s="366">
        <v>51.064900000000002</v>
      </c>
    </row>
    <row r="6498" spans="1:5" x14ac:dyDescent="0.25">
      <c r="A6498" s="366" t="s">
        <v>25387</v>
      </c>
      <c r="B6498" s="367" t="s">
        <v>25388</v>
      </c>
      <c r="C6498" s="366" t="s">
        <v>547</v>
      </c>
      <c r="D6498" s="368">
        <v>255.96639999999999</v>
      </c>
      <c r="E6498" s="366">
        <v>108.23309999999999</v>
      </c>
    </row>
    <row r="6499" spans="1:5" x14ac:dyDescent="0.25">
      <c r="A6499" s="366" t="s">
        <v>25389</v>
      </c>
      <c r="B6499" s="367" t="s">
        <v>25390</v>
      </c>
      <c r="C6499" s="366" t="s">
        <v>547</v>
      </c>
      <c r="D6499" s="368">
        <v>142.75389999999999</v>
      </c>
      <c r="E6499" s="366">
        <v>96.712000000000003</v>
      </c>
    </row>
    <row r="6500" spans="1:5" ht="27" x14ac:dyDescent="0.25">
      <c r="A6500" s="366" t="s">
        <v>25391</v>
      </c>
      <c r="B6500" s="367" t="s">
        <v>25392</v>
      </c>
      <c r="C6500" s="366" t="s">
        <v>547</v>
      </c>
      <c r="D6500" s="368">
        <v>98.207999999999998</v>
      </c>
      <c r="E6500" s="366">
        <v>69.118899999999996</v>
      </c>
    </row>
    <row r="6501" spans="1:5" x14ac:dyDescent="0.25">
      <c r="A6501" s="366" t="s">
        <v>25393</v>
      </c>
      <c r="B6501" s="367" t="s">
        <v>25394</v>
      </c>
      <c r="C6501" s="366" t="s">
        <v>547</v>
      </c>
      <c r="D6501" s="368">
        <v>18.651499999999999</v>
      </c>
      <c r="E6501" s="366">
        <v>11.757999999999999</v>
      </c>
    </row>
    <row r="6502" spans="1:5" ht="27" x14ac:dyDescent="0.25">
      <c r="A6502" s="366" t="s">
        <v>25395</v>
      </c>
      <c r="B6502" s="367" t="s">
        <v>25396</v>
      </c>
      <c r="C6502" s="366" t="s">
        <v>547</v>
      </c>
      <c r="D6502" s="368">
        <v>2.0998999999999999</v>
      </c>
      <c r="E6502" s="366">
        <v>1.3522000000000001</v>
      </c>
    </row>
    <row r="6503" spans="1:5" x14ac:dyDescent="0.25">
      <c r="A6503" s="366" t="s">
        <v>25397</v>
      </c>
      <c r="B6503" s="367" t="s">
        <v>25398</v>
      </c>
      <c r="C6503" s="366" t="s">
        <v>547</v>
      </c>
      <c r="D6503" s="368">
        <v>394.37729999999999</v>
      </c>
      <c r="E6503" s="366">
        <v>175.28899999999999</v>
      </c>
    </row>
    <row r="6504" spans="1:5" x14ac:dyDescent="0.25">
      <c r="A6504" s="366" t="s">
        <v>25399</v>
      </c>
      <c r="B6504" s="367" t="s">
        <v>25400</v>
      </c>
      <c r="C6504" s="366" t="s">
        <v>547</v>
      </c>
      <c r="D6504" s="368">
        <v>66.587400000000002</v>
      </c>
      <c r="E6504" s="366">
        <v>30.5397</v>
      </c>
    </row>
    <row r="6505" spans="1:5" x14ac:dyDescent="0.25">
      <c r="A6505" s="366" t="s">
        <v>25401</v>
      </c>
      <c r="B6505" s="367" t="s">
        <v>25402</v>
      </c>
      <c r="C6505" s="366" t="s">
        <v>547</v>
      </c>
      <c r="D6505" s="368">
        <v>128.4239</v>
      </c>
      <c r="E6505" s="366">
        <v>21.181899999999999</v>
      </c>
    </row>
    <row r="6506" spans="1:5" x14ac:dyDescent="0.25">
      <c r="A6506" s="366" t="s">
        <v>25403</v>
      </c>
      <c r="B6506" s="367" t="s">
        <v>25404</v>
      </c>
      <c r="C6506" s="366" t="s">
        <v>547</v>
      </c>
      <c r="D6506" s="368">
        <v>290.43920000000003</v>
      </c>
      <c r="E6506" s="366">
        <v>87.920199999999994</v>
      </c>
    </row>
    <row r="6507" spans="1:5" ht="27" x14ac:dyDescent="0.25">
      <c r="A6507" s="366" t="s">
        <v>25405</v>
      </c>
      <c r="B6507" s="367" t="s">
        <v>25406</v>
      </c>
      <c r="C6507" s="366" t="s">
        <v>547</v>
      </c>
      <c r="D6507" s="368">
        <v>342.23829999999998</v>
      </c>
      <c r="E6507" s="366">
        <v>147.1301</v>
      </c>
    </row>
    <row r="6508" spans="1:5" x14ac:dyDescent="0.25">
      <c r="A6508" s="366" t="s">
        <v>25407</v>
      </c>
      <c r="B6508" s="367" t="s">
        <v>25408</v>
      </c>
      <c r="C6508" s="366" t="s">
        <v>547</v>
      </c>
      <c r="D6508" s="368">
        <v>918.37450000000001</v>
      </c>
      <c r="E6508" s="366">
        <v>421.99779999999998</v>
      </c>
    </row>
    <row r="6509" spans="1:5" x14ac:dyDescent="0.25">
      <c r="A6509" s="366" t="s">
        <v>25409</v>
      </c>
      <c r="B6509" s="367" t="s">
        <v>25410</v>
      </c>
      <c r="C6509" s="366" t="s">
        <v>547</v>
      </c>
      <c r="D6509" s="368">
        <v>362.971</v>
      </c>
      <c r="E6509" s="366">
        <v>51.694800000000001</v>
      </c>
    </row>
    <row r="6510" spans="1:5" x14ac:dyDescent="0.25">
      <c r="A6510" s="366" t="s">
        <v>25411</v>
      </c>
      <c r="B6510" s="367" t="s">
        <v>25412</v>
      </c>
      <c r="C6510" s="366" t="s">
        <v>547</v>
      </c>
      <c r="D6510" s="368">
        <v>4.8048000000000002</v>
      </c>
      <c r="E6510" s="366">
        <v>3.3460000000000001</v>
      </c>
    </row>
    <row r="6511" spans="1:5" x14ac:dyDescent="0.25">
      <c r="A6511" s="366" t="s">
        <v>25413</v>
      </c>
      <c r="B6511" s="367" t="s">
        <v>25414</v>
      </c>
      <c r="C6511" s="366" t="s">
        <v>547</v>
      </c>
      <c r="D6511" s="368">
        <v>50.989400000000003</v>
      </c>
      <c r="E6511" s="366">
        <v>25.2911</v>
      </c>
    </row>
    <row r="6512" spans="1:5" x14ac:dyDescent="0.25">
      <c r="A6512" s="366" t="s">
        <v>25415</v>
      </c>
      <c r="B6512" s="367" t="s">
        <v>25416</v>
      </c>
      <c r="C6512" s="366" t="s">
        <v>547</v>
      </c>
      <c r="D6512" s="368">
        <v>4.5389999999999997</v>
      </c>
      <c r="E6512" s="366">
        <v>0.22220000000000001</v>
      </c>
    </row>
    <row r="6513" spans="1:5" x14ac:dyDescent="0.25">
      <c r="A6513" s="366" t="s">
        <v>25417</v>
      </c>
      <c r="B6513" s="367" t="s">
        <v>25418</v>
      </c>
      <c r="C6513" s="366" t="s">
        <v>547</v>
      </c>
      <c r="D6513" s="368">
        <v>23.638400000000001</v>
      </c>
      <c r="E6513" s="366">
        <v>13.993</v>
      </c>
    </row>
    <row r="6514" spans="1:5" x14ac:dyDescent="0.25">
      <c r="A6514" s="366" t="s">
        <v>25419</v>
      </c>
      <c r="B6514" s="367" t="s">
        <v>25420</v>
      </c>
      <c r="C6514" s="366" t="s">
        <v>547</v>
      </c>
      <c r="D6514" s="368">
        <v>986.20870000000002</v>
      </c>
      <c r="E6514" s="366">
        <v>378.07220000000001</v>
      </c>
    </row>
    <row r="6515" spans="1:5" x14ac:dyDescent="0.25">
      <c r="A6515" s="366" t="s">
        <v>25421</v>
      </c>
      <c r="B6515" s="367" t="s">
        <v>25422</v>
      </c>
      <c r="C6515" s="366" t="s">
        <v>547</v>
      </c>
      <c r="D6515" s="368">
        <v>247.3528</v>
      </c>
      <c r="E6515" s="366">
        <v>93.417900000000003</v>
      </c>
    </row>
    <row r="6516" spans="1:5" x14ac:dyDescent="0.25">
      <c r="A6516" s="366" t="s">
        <v>25423</v>
      </c>
      <c r="B6516" s="367" t="s">
        <v>25424</v>
      </c>
      <c r="C6516" s="366" t="s">
        <v>547</v>
      </c>
      <c r="D6516" s="368">
        <v>271.50549999999998</v>
      </c>
      <c r="E6516" s="366">
        <v>201.9776</v>
      </c>
    </row>
    <row r="6517" spans="1:5" x14ac:dyDescent="0.25">
      <c r="A6517" s="366" t="s">
        <v>25425</v>
      </c>
      <c r="B6517" s="367" t="s">
        <v>25426</v>
      </c>
      <c r="C6517" s="366" t="s">
        <v>547</v>
      </c>
      <c r="D6517" s="368">
        <v>158.75370000000001</v>
      </c>
      <c r="E6517" s="366">
        <v>73.319299999999998</v>
      </c>
    </row>
    <row r="6518" spans="1:5" ht="27" x14ac:dyDescent="0.25">
      <c r="A6518" s="366" t="s">
        <v>25427</v>
      </c>
      <c r="B6518" s="367" t="s">
        <v>25428</v>
      </c>
      <c r="C6518" s="366" t="s">
        <v>547</v>
      </c>
      <c r="D6518" s="368">
        <v>25.1492</v>
      </c>
      <c r="E6518" s="366">
        <v>23.6358</v>
      </c>
    </row>
    <row r="6519" spans="1:5" x14ac:dyDescent="0.25">
      <c r="A6519" s="366" t="s">
        <v>25429</v>
      </c>
      <c r="B6519" s="367" t="s">
        <v>25430</v>
      </c>
      <c r="C6519" s="366" t="s">
        <v>547</v>
      </c>
      <c r="D6519" s="368">
        <v>158.23179999999999</v>
      </c>
      <c r="E6519" s="366">
        <v>66.942899999999995</v>
      </c>
    </row>
    <row r="6520" spans="1:5" ht="27" x14ac:dyDescent="0.25">
      <c r="A6520" s="366" t="s">
        <v>25431</v>
      </c>
      <c r="B6520" s="367" t="s">
        <v>25432</v>
      </c>
      <c r="C6520" s="366" t="s">
        <v>547</v>
      </c>
      <c r="D6520" s="368">
        <v>477.30990000000003</v>
      </c>
      <c r="E6520" s="366">
        <v>308.1694</v>
      </c>
    </row>
    <row r="6521" spans="1:5" ht="27" x14ac:dyDescent="0.25">
      <c r="A6521" s="366" t="s">
        <v>25433</v>
      </c>
      <c r="B6521" s="367" t="s">
        <v>25434</v>
      </c>
      <c r="C6521" s="366" t="s">
        <v>547</v>
      </c>
      <c r="D6521" s="368">
        <v>204.82730000000001</v>
      </c>
      <c r="E6521" s="366">
        <v>69.820599999999999</v>
      </c>
    </row>
    <row r="6522" spans="1:5" x14ac:dyDescent="0.25">
      <c r="A6522" s="366" t="s">
        <v>25435</v>
      </c>
      <c r="B6522" s="367" t="s">
        <v>25436</v>
      </c>
      <c r="C6522" s="366" t="s">
        <v>547</v>
      </c>
      <c r="D6522" s="368">
        <v>11.0143</v>
      </c>
      <c r="E6522" s="366">
        <v>6.0781999999999998</v>
      </c>
    </row>
    <row r="6523" spans="1:5" x14ac:dyDescent="0.25">
      <c r="A6523" s="366" t="s">
        <v>25437</v>
      </c>
      <c r="B6523" s="367" t="s">
        <v>25438</v>
      </c>
      <c r="C6523" s="366" t="s">
        <v>547</v>
      </c>
      <c r="D6523" s="368">
        <v>22.753499999999999</v>
      </c>
      <c r="E6523" s="366">
        <v>22.443999999999999</v>
      </c>
    </row>
    <row r="6524" spans="1:5" x14ac:dyDescent="0.25">
      <c r="A6524" s="366" t="s">
        <v>25439</v>
      </c>
      <c r="B6524" s="367" t="s">
        <v>25440</v>
      </c>
      <c r="C6524" s="366" t="s">
        <v>547</v>
      </c>
      <c r="D6524" s="368">
        <v>120.21680000000001</v>
      </c>
      <c r="E6524" s="366">
        <v>37.460299999999997</v>
      </c>
    </row>
    <row r="6525" spans="1:5" ht="27" x14ac:dyDescent="0.25">
      <c r="A6525" s="366" t="s">
        <v>25441</v>
      </c>
      <c r="B6525" s="367" t="s">
        <v>25442</v>
      </c>
      <c r="C6525" s="366" t="s">
        <v>547</v>
      </c>
      <c r="D6525" s="368">
        <v>3.5954999999999999</v>
      </c>
      <c r="E6525" s="366">
        <v>2.2345000000000002</v>
      </c>
    </row>
    <row r="6526" spans="1:5" x14ac:dyDescent="0.25">
      <c r="A6526" s="366" t="s">
        <v>25443</v>
      </c>
      <c r="B6526" s="367" t="s">
        <v>25444</v>
      </c>
      <c r="C6526" s="366" t="s">
        <v>547</v>
      </c>
      <c r="D6526" s="368">
        <v>38.967399999999998</v>
      </c>
      <c r="E6526" s="366">
        <v>35.460999999999999</v>
      </c>
    </row>
    <row r="6527" spans="1:5" x14ac:dyDescent="0.25">
      <c r="A6527" s="366" t="s">
        <v>25445</v>
      </c>
      <c r="B6527" s="367" t="s">
        <v>25446</v>
      </c>
      <c r="C6527" s="366" t="s">
        <v>547</v>
      </c>
      <c r="D6527" s="368">
        <v>260.87279999999998</v>
      </c>
      <c r="E6527" s="366">
        <v>86.211699999999993</v>
      </c>
    </row>
    <row r="6528" spans="1:5" x14ac:dyDescent="0.25">
      <c r="A6528" s="366" t="s">
        <v>25447</v>
      </c>
      <c r="B6528" s="367" t="s">
        <v>25448</v>
      </c>
      <c r="C6528" s="366" t="s">
        <v>547</v>
      </c>
      <c r="D6528" s="368">
        <v>803.74030000000005</v>
      </c>
      <c r="E6528" s="366">
        <v>297.76740000000001</v>
      </c>
    </row>
    <row r="6529" spans="1:5" ht="27" x14ac:dyDescent="0.25">
      <c r="A6529" s="366" t="s">
        <v>25449</v>
      </c>
      <c r="B6529" s="367" t="s">
        <v>25450</v>
      </c>
      <c r="C6529" s="366" t="s">
        <v>547</v>
      </c>
      <c r="D6529" s="368">
        <v>7.6787000000000001</v>
      </c>
      <c r="E6529" s="366">
        <v>4.2958999999999996</v>
      </c>
    </row>
    <row r="6530" spans="1:5" x14ac:dyDescent="0.25">
      <c r="A6530" s="366" t="s">
        <v>25451</v>
      </c>
      <c r="B6530" s="367" t="s">
        <v>25452</v>
      </c>
      <c r="C6530" s="366" t="s">
        <v>547</v>
      </c>
      <c r="D6530" s="368">
        <v>11.6416</v>
      </c>
      <c r="E6530" s="366">
        <v>7.4965000000000002</v>
      </c>
    </row>
    <row r="6531" spans="1:5" x14ac:dyDescent="0.25">
      <c r="A6531" s="366" t="s">
        <v>25453</v>
      </c>
      <c r="B6531" s="367" t="s">
        <v>25454</v>
      </c>
      <c r="C6531" s="366" t="s">
        <v>547</v>
      </c>
      <c r="D6531" s="368">
        <v>315.10219999999998</v>
      </c>
      <c r="E6531" s="366">
        <v>127.18129999999999</v>
      </c>
    </row>
    <row r="6532" spans="1:5" x14ac:dyDescent="0.25">
      <c r="A6532" s="366" t="s">
        <v>25455</v>
      </c>
      <c r="B6532" s="367" t="s">
        <v>25456</v>
      </c>
      <c r="C6532" s="366" t="s">
        <v>547</v>
      </c>
      <c r="D6532" s="368">
        <v>0.13830000000000001</v>
      </c>
      <c r="E6532" s="366">
        <v>7.6300000000000007E-2</v>
      </c>
    </row>
    <row r="6533" spans="1:5" x14ac:dyDescent="0.25">
      <c r="A6533" s="366" t="s">
        <v>25457</v>
      </c>
      <c r="B6533" s="367" t="s">
        <v>25458</v>
      </c>
      <c r="C6533" s="366" t="s">
        <v>547</v>
      </c>
      <c r="D6533" s="368">
        <v>0.35510000000000003</v>
      </c>
      <c r="E6533" s="366">
        <v>0.20760000000000001</v>
      </c>
    </row>
    <row r="6534" spans="1:5" x14ac:dyDescent="0.25">
      <c r="A6534" s="366" t="s">
        <v>25459</v>
      </c>
      <c r="B6534" s="367" t="s">
        <v>25460</v>
      </c>
      <c r="C6534" s="366" t="s">
        <v>547</v>
      </c>
      <c r="D6534" s="368">
        <v>0.88819999999999999</v>
      </c>
      <c r="E6534" s="366">
        <v>0.60799999999999998</v>
      </c>
    </row>
    <row r="6535" spans="1:5" x14ac:dyDescent="0.25">
      <c r="A6535" s="366" t="s">
        <v>25461</v>
      </c>
      <c r="B6535" s="367" t="s">
        <v>25462</v>
      </c>
      <c r="C6535" s="366" t="s">
        <v>547</v>
      </c>
      <c r="D6535" s="368">
        <v>1.9217</v>
      </c>
      <c r="E6535" s="366">
        <v>1.2746999999999999</v>
      </c>
    </row>
    <row r="6536" spans="1:5" x14ac:dyDescent="0.25">
      <c r="A6536" s="366" t="s">
        <v>25463</v>
      </c>
      <c r="B6536" s="367" t="s">
        <v>25464</v>
      </c>
      <c r="C6536" s="366" t="s">
        <v>547</v>
      </c>
      <c r="D6536" s="368">
        <v>4.5952000000000002</v>
      </c>
      <c r="E6536" s="366">
        <v>3.1457000000000002</v>
      </c>
    </row>
    <row r="6537" spans="1:5" x14ac:dyDescent="0.25">
      <c r="A6537" s="366" t="s">
        <v>25465</v>
      </c>
      <c r="B6537" s="367" t="s">
        <v>25466</v>
      </c>
      <c r="C6537" s="366" t="s">
        <v>547</v>
      </c>
      <c r="D6537" s="368">
        <v>8.5101999999999993</v>
      </c>
      <c r="E6537" s="366">
        <v>0.80769999999999997</v>
      </c>
    </row>
    <row r="6538" spans="1:5" x14ac:dyDescent="0.25">
      <c r="A6538" s="366" t="s">
        <v>25467</v>
      </c>
      <c r="B6538" s="367" t="s">
        <v>25468</v>
      </c>
      <c r="C6538" s="366" t="s">
        <v>547</v>
      </c>
      <c r="D6538" s="368">
        <v>54.268000000000001</v>
      </c>
      <c r="E6538" s="366">
        <v>37.069000000000003</v>
      </c>
    </row>
    <row r="6539" spans="1:5" x14ac:dyDescent="0.25">
      <c r="A6539" s="366" t="s">
        <v>25469</v>
      </c>
      <c r="B6539" s="367" t="s">
        <v>25470</v>
      </c>
      <c r="C6539" s="366" t="s">
        <v>547</v>
      </c>
      <c r="D6539" s="368">
        <v>76.756900000000002</v>
      </c>
      <c r="E6539" s="366">
        <v>43.007100000000001</v>
      </c>
    </row>
    <row r="6540" spans="1:5" x14ac:dyDescent="0.25">
      <c r="A6540" s="366" t="s">
        <v>25471</v>
      </c>
      <c r="B6540" s="367" t="s">
        <v>25472</v>
      </c>
      <c r="C6540" s="366" t="s">
        <v>547</v>
      </c>
      <c r="D6540" s="368">
        <v>350.19569999999999</v>
      </c>
      <c r="E6540" s="366">
        <v>79.062200000000004</v>
      </c>
    </row>
    <row r="6541" spans="1:5" x14ac:dyDescent="0.25">
      <c r="A6541" s="366" t="s">
        <v>25473</v>
      </c>
      <c r="B6541" s="367" t="s">
        <v>25474</v>
      </c>
      <c r="C6541" s="366" t="s">
        <v>547</v>
      </c>
      <c r="D6541" s="368">
        <v>3.9005999999999998</v>
      </c>
      <c r="E6541" s="366">
        <v>2.5874000000000001</v>
      </c>
    </row>
    <row r="6542" spans="1:5" x14ac:dyDescent="0.25">
      <c r="A6542" s="366" t="s">
        <v>25475</v>
      </c>
      <c r="B6542" s="367" t="s">
        <v>25476</v>
      </c>
      <c r="C6542" s="366" t="s">
        <v>547</v>
      </c>
      <c r="D6542" s="368">
        <v>8.9375</v>
      </c>
      <c r="E6542" s="366">
        <v>5.9284999999999997</v>
      </c>
    </row>
    <row r="6543" spans="1:5" x14ac:dyDescent="0.25">
      <c r="A6543" s="366" t="s">
        <v>25477</v>
      </c>
      <c r="B6543" s="367" t="s">
        <v>25478</v>
      </c>
      <c r="C6543" s="366" t="s">
        <v>547</v>
      </c>
      <c r="D6543" s="368">
        <v>623.56299999999999</v>
      </c>
      <c r="E6543" s="366">
        <v>280.24329999999998</v>
      </c>
    </row>
    <row r="6544" spans="1:5" x14ac:dyDescent="0.25">
      <c r="A6544" s="366" t="s">
        <v>25479</v>
      </c>
      <c r="B6544" s="367" t="s">
        <v>25480</v>
      </c>
      <c r="C6544" s="366" t="s">
        <v>547</v>
      </c>
      <c r="D6544" s="368">
        <v>805.60680000000002</v>
      </c>
      <c r="E6544" s="366">
        <v>298.70460000000003</v>
      </c>
    </row>
    <row r="6545" spans="1:5" x14ac:dyDescent="0.25">
      <c r="A6545" s="366" t="s">
        <v>25481</v>
      </c>
      <c r="B6545" s="367" t="s">
        <v>25482</v>
      </c>
      <c r="C6545" s="366" t="s">
        <v>547</v>
      </c>
      <c r="D6545" s="368">
        <v>504.09690000000001</v>
      </c>
      <c r="E6545" s="366">
        <v>238.32339999999999</v>
      </c>
    </row>
    <row r="6546" spans="1:5" x14ac:dyDescent="0.25">
      <c r="A6546" s="366" t="s">
        <v>25483</v>
      </c>
      <c r="B6546" s="367" t="s">
        <v>25484</v>
      </c>
      <c r="C6546" s="366" t="s">
        <v>547</v>
      </c>
      <c r="D6546" s="368">
        <v>18.935700000000001</v>
      </c>
      <c r="E6546" s="366">
        <v>1.7403999999999999</v>
      </c>
    </row>
    <row r="6547" spans="1:5" x14ac:dyDescent="0.25">
      <c r="A6547" s="366" t="s">
        <v>25485</v>
      </c>
      <c r="B6547" s="367" t="s">
        <v>25486</v>
      </c>
      <c r="C6547" s="366" t="s">
        <v>547</v>
      </c>
      <c r="D6547" s="368">
        <v>0.20519999999999999</v>
      </c>
      <c r="E6547" s="366">
        <v>0.1361</v>
      </c>
    </row>
    <row r="6548" spans="1:5" x14ac:dyDescent="0.25">
      <c r="A6548" s="366" t="s">
        <v>25487</v>
      </c>
      <c r="B6548" s="367" t="s">
        <v>25488</v>
      </c>
      <c r="C6548" s="366" t="s">
        <v>547</v>
      </c>
      <c r="D6548" s="368">
        <v>412.32409999999999</v>
      </c>
      <c r="E6548" s="366">
        <v>179.16409999999999</v>
      </c>
    </row>
    <row r="6549" spans="1:5" x14ac:dyDescent="0.25">
      <c r="A6549" s="366" t="s">
        <v>25489</v>
      </c>
      <c r="B6549" s="367" t="s">
        <v>25490</v>
      </c>
      <c r="C6549" s="366" t="s">
        <v>547</v>
      </c>
      <c r="D6549" s="368">
        <v>0.88039999999999996</v>
      </c>
      <c r="E6549" s="366">
        <v>0.55959999999999999</v>
      </c>
    </row>
    <row r="6550" spans="1:5" x14ac:dyDescent="0.25">
      <c r="A6550" s="366" t="s">
        <v>25491</v>
      </c>
      <c r="B6550" s="367" t="s">
        <v>25492</v>
      </c>
      <c r="C6550" s="366" t="s">
        <v>547</v>
      </c>
      <c r="D6550" s="368">
        <v>522.47990000000004</v>
      </c>
      <c r="E6550" s="366">
        <v>224.6113</v>
      </c>
    </row>
    <row r="6551" spans="1:5" x14ac:dyDescent="0.25">
      <c r="A6551" s="366" t="s">
        <v>25493</v>
      </c>
      <c r="B6551" s="367" t="s">
        <v>25494</v>
      </c>
      <c r="C6551" s="366" t="s">
        <v>547</v>
      </c>
      <c r="D6551" s="368">
        <v>297.89609999999999</v>
      </c>
      <c r="E6551" s="366">
        <v>129.53110000000001</v>
      </c>
    </row>
    <row r="6552" spans="1:5" x14ac:dyDescent="0.25">
      <c r="A6552" s="366" t="s">
        <v>25495</v>
      </c>
      <c r="B6552" s="367" t="s">
        <v>25496</v>
      </c>
      <c r="C6552" s="366" t="s">
        <v>547</v>
      </c>
      <c r="D6552" s="368">
        <v>135.45609999999999</v>
      </c>
      <c r="E6552" s="366">
        <v>35.1111</v>
      </c>
    </row>
    <row r="6553" spans="1:5" ht="27" x14ac:dyDescent="0.25">
      <c r="A6553" s="366" t="s">
        <v>25497</v>
      </c>
      <c r="B6553" s="367" t="s">
        <v>25498</v>
      </c>
      <c r="C6553" s="366" t="s">
        <v>547</v>
      </c>
      <c r="D6553" s="368">
        <v>3.8260000000000001</v>
      </c>
      <c r="E6553" s="366">
        <v>2.3778000000000001</v>
      </c>
    </row>
    <row r="6554" spans="1:5" x14ac:dyDescent="0.25">
      <c r="A6554" s="366" t="s">
        <v>25499</v>
      </c>
      <c r="B6554" s="367" t="s">
        <v>25500</v>
      </c>
      <c r="C6554" s="366" t="s">
        <v>547</v>
      </c>
      <c r="D6554" s="368">
        <v>791.05859999999996</v>
      </c>
      <c r="E6554" s="366">
        <v>235.21100000000001</v>
      </c>
    </row>
    <row r="6555" spans="1:5" ht="27" x14ac:dyDescent="0.25">
      <c r="A6555" s="366" t="s">
        <v>25501</v>
      </c>
      <c r="B6555" s="367" t="s">
        <v>25502</v>
      </c>
      <c r="C6555" s="366" t="s">
        <v>547</v>
      </c>
      <c r="D6555" s="368">
        <v>319.31970000000001</v>
      </c>
      <c r="E6555" s="366">
        <v>109.8272</v>
      </c>
    </row>
    <row r="6556" spans="1:5" x14ac:dyDescent="0.25">
      <c r="A6556" s="366" t="s">
        <v>25503</v>
      </c>
      <c r="B6556" s="367" t="s">
        <v>25504</v>
      </c>
      <c r="C6556" s="366" t="s">
        <v>547</v>
      </c>
      <c r="D6556" s="368">
        <v>13.4314</v>
      </c>
      <c r="E6556" s="366">
        <v>8.6489999999999991</v>
      </c>
    </row>
    <row r="6557" spans="1:5" x14ac:dyDescent="0.25">
      <c r="A6557" s="366" t="s">
        <v>25505</v>
      </c>
      <c r="B6557" s="367" t="s">
        <v>25506</v>
      </c>
      <c r="C6557" s="366" t="s">
        <v>547</v>
      </c>
      <c r="D6557" s="368">
        <v>195.69399999999999</v>
      </c>
      <c r="E6557" s="366">
        <v>88.437700000000007</v>
      </c>
    </row>
    <row r="6558" spans="1:5" x14ac:dyDescent="0.25">
      <c r="A6558" s="366" t="s">
        <v>25507</v>
      </c>
      <c r="B6558" s="367" t="s">
        <v>25508</v>
      </c>
      <c r="C6558" s="366" t="s">
        <v>547</v>
      </c>
      <c r="D6558" s="368">
        <v>29.529199999999999</v>
      </c>
      <c r="E6558" s="366">
        <v>23.0169</v>
      </c>
    </row>
    <row r="6559" spans="1:5" x14ac:dyDescent="0.25">
      <c r="A6559" s="366" t="s">
        <v>25509</v>
      </c>
      <c r="B6559" s="367" t="s">
        <v>25510</v>
      </c>
      <c r="C6559" s="366" t="s">
        <v>547</v>
      </c>
      <c r="D6559" s="368">
        <v>10.5906</v>
      </c>
      <c r="E6559" s="366">
        <v>0.56710000000000005</v>
      </c>
    </row>
    <row r="6560" spans="1:5" x14ac:dyDescent="0.25">
      <c r="A6560" s="366" t="s">
        <v>25511</v>
      </c>
      <c r="B6560" s="367" t="s">
        <v>25512</v>
      </c>
      <c r="C6560" s="366" t="s">
        <v>547</v>
      </c>
      <c r="D6560" s="368">
        <v>11.6065</v>
      </c>
      <c r="E6560" s="366">
        <v>1.2770999999999999</v>
      </c>
    </row>
    <row r="6561" spans="1:5" ht="27" x14ac:dyDescent="0.25">
      <c r="A6561" s="366" t="s">
        <v>25513</v>
      </c>
      <c r="B6561" s="367" t="s">
        <v>25514</v>
      </c>
      <c r="C6561" s="366" t="s">
        <v>547</v>
      </c>
      <c r="D6561" s="368">
        <v>844.65650000000005</v>
      </c>
      <c r="E6561" s="366">
        <v>319.87079999999997</v>
      </c>
    </row>
    <row r="6562" spans="1:5" ht="27" x14ac:dyDescent="0.25">
      <c r="A6562" s="366" t="s">
        <v>25515</v>
      </c>
      <c r="B6562" s="367" t="s">
        <v>25516</v>
      </c>
      <c r="C6562" s="366" t="s">
        <v>547</v>
      </c>
      <c r="D6562" s="368">
        <v>196.7346</v>
      </c>
      <c r="E6562" s="366">
        <v>99.599400000000003</v>
      </c>
    </row>
    <row r="6563" spans="1:5" x14ac:dyDescent="0.25">
      <c r="A6563" s="366" t="s">
        <v>25517</v>
      </c>
      <c r="B6563" s="367" t="s">
        <v>25518</v>
      </c>
      <c r="C6563" s="366" t="s">
        <v>547</v>
      </c>
      <c r="D6563" s="368">
        <v>92.3202</v>
      </c>
      <c r="E6563" s="366">
        <v>70.265100000000004</v>
      </c>
    </row>
    <row r="6564" spans="1:5" x14ac:dyDescent="0.25">
      <c r="A6564" s="366" t="s">
        <v>25519</v>
      </c>
      <c r="B6564" s="367" t="s">
        <v>25520</v>
      </c>
      <c r="C6564" s="366" t="s">
        <v>547</v>
      </c>
      <c r="D6564" s="368">
        <v>26.613900000000001</v>
      </c>
      <c r="E6564" s="366">
        <v>1.7882</v>
      </c>
    </row>
    <row r="6565" spans="1:5" x14ac:dyDescent="0.25">
      <c r="A6565" s="366" t="s">
        <v>25521</v>
      </c>
      <c r="B6565" s="367" t="s">
        <v>25522</v>
      </c>
      <c r="C6565" s="366" t="s">
        <v>547</v>
      </c>
      <c r="D6565" s="368">
        <v>3603.5255000000002</v>
      </c>
      <c r="E6565" s="366">
        <v>1314.9117000000001</v>
      </c>
    </row>
    <row r="6566" spans="1:5" x14ac:dyDescent="0.25">
      <c r="A6566" s="366" t="s">
        <v>25523</v>
      </c>
      <c r="B6566" s="367" t="s">
        <v>25524</v>
      </c>
      <c r="C6566" s="366" t="s">
        <v>547</v>
      </c>
      <c r="D6566" s="368">
        <v>4284.0222000000003</v>
      </c>
      <c r="E6566" s="366">
        <v>1555.9881</v>
      </c>
    </row>
    <row r="6567" spans="1:5" x14ac:dyDescent="0.25">
      <c r="A6567" s="366" t="s">
        <v>25525</v>
      </c>
      <c r="B6567" s="367" t="s">
        <v>25526</v>
      </c>
      <c r="C6567" s="366" t="s">
        <v>547</v>
      </c>
      <c r="D6567" s="368">
        <v>8290.9940999999999</v>
      </c>
      <c r="E6567" s="366">
        <v>2994.2570000000001</v>
      </c>
    </row>
    <row r="6568" spans="1:5" x14ac:dyDescent="0.25">
      <c r="A6568" s="366" t="s">
        <v>25527</v>
      </c>
      <c r="B6568" s="367" t="s">
        <v>25528</v>
      </c>
      <c r="C6568" s="366" t="s">
        <v>547</v>
      </c>
      <c r="D6568" s="368">
        <v>11009.1237</v>
      </c>
      <c r="E6568" s="366">
        <v>3946.1781999999998</v>
      </c>
    </row>
    <row r="6569" spans="1:5" x14ac:dyDescent="0.25">
      <c r="A6569" s="366" t="s">
        <v>25529</v>
      </c>
      <c r="B6569" s="367" t="s">
        <v>25530</v>
      </c>
      <c r="C6569" s="366" t="s">
        <v>547</v>
      </c>
      <c r="D6569" s="368">
        <v>12803.962299999999</v>
      </c>
      <c r="E6569" s="366">
        <v>4446.45</v>
      </c>
    </row>
    <row r="6570" spans="1:5" x14ac:dyDescent="0.25">
      <c r="A6570" s="366" t="s">
        <v>25531</v>
      </c>
      <c r="B6570" s="367" t="s">
        <v>25532</v>
      </c>
      <c r="C6570" s="366" t="s">
        <v>547</v>
      </c>
      <c r="D6570" s="368">
        <v>15312.4444</v>
      </c>
      <c r="E6570" s="366">
        <v>5230.9602999999997</v>
      </c>
    </row>
    <row r="6571" spans="1:5" x14ac:dyDescent="0.25">
      <c r="A6571" s="366" t="s">
        <v>25533</v>
      </c>
      <c r="B6571" s="367" t="s">
        <v>25534</v>
      </c>
      <c r="C6571" s="366" t="s">
        <v>547</v>
      </c>
      <c r="D6571" s="368">
        <v>67.180300000000003</v>
      </c>
      <c r="E6571" s="366">
        <v>55.199599999999997</v>
      </c>
    </row>
    <row r="6572" spans="1:5" x14ac:dyDescent="0.25">
      <c r="A6572" s="366" t="s">
        <v>25535</v>
      </c>
      <c r="B6572" s="367" t="s">
        <v>25536</v>
      </c>
      <c r="C6572" s="366" t="s">
        <v>547</v>
      </c>
      <c r="D6572" s="368">
        <v>403.63499999999999</v>
      </c>
      <c r="E6572" s="366">
        <v>45.329300000000003</v>
      </c>
    </row>
    <row r="6573" spans="1:5" ht="27" x14ac:dyDescent="0.25">
      <c r="A6573" s="366" t="s">
        <v>25537</v>
      </c>
      <c r="B6573" s="367" t="s">
        <v>25538</v>
      </c>
      <c r="C6573" s="366" t="s">
        <v>547</v>
      </c>
      <c r="D6573" s="368">
        <v>436.37959999999998</v>
      </c>
      <c r="E6573" s="366">
        <v>168.44560000000001</v>
      </c>
    </row>
    <row r="6574" spans="1:5" x14ac:dyDescent="0.25">
      <c r="A6574" s="366" t="s">
        <v>25539</v>
      </c>
      <c r="B6574" s="367" t="s">
        <v>25540</v>
      </c>
      <c r="C6574" s="366" t="s">
        <v>547</v>
      </c>
      <c r="D6574" s="368">
        <v>856.39940000000001</v>
      </c>
      <c r="E6574" s="366">
        <v>150.7773</v>
      </c>
    </row>
    <row r="6575" spans="1:5" ht="27" x14ac:dyDescent="0.25">
      <c r="A6575" s="366" t="s">
        <v>25541</v>
      </c>
      <c r="B6575" s="367" t="s">
        <v>25542</v>
      </c>
      <c r="C6575" s="366" t="s">
        <v>547</v>
      </c>
      <c r="D6575" s="368">
        <v>334.05560000000003</v>
      </c>
      <c r="E6575" s="366">
        <v>225.92869999999999</v>
      </c>
    </row>
    <row r="6576" spans="1:5" ht="27" x14ac:dyDescent="0.25">
      <c r="A6576" s="366" t="s">
        <v>25543</v>
      </c>
      <c r="B6576" s="367" t="s">
        <v>25544</v>
      </c>
      <c r="C6576" s="366" t="s">
        <v>547</v>
      </c>
      <c r="D6576" s="368">
        <v>156.3468</v>
      </c>
      <c r="E6576" s="366">
        <v>47.82</v>
      </c>
    </row>
    <row r="6577" spans="1:5" x14ac:dyDescent="0.25">
      <c r="A6577" s="366" t="s">
        <v>25545</v>
      </c>
      <c r="B6577" s="367" t="s">
        <v>25546</v>
      </c>
      <c r="C6577" s="366" t="s">
        <v>547</v>
      </c>
      <c r="D6577" s="368">
        <v>35.801600000000001</v>
      </c>
      <c r="E6577" s="366">
        <v>8.4577000000000009</v>
      </c>
    </row>
    <row r="6578" spans="1:5" x14ac:dyDescent="0.25">
      <c r="A6578" s="366" t="s">
        <v>25547</v>
      </c>
      <c r="B6578" s="367" t="s">
        <v>25548</v>
      </c>
      <c r="C6578" s="366" t="s">
        <v>547</v>
      </c>
      <c r="D6578" s="368">
        <v>1020.4521999999999</v>
      </c>
      <c r="E6578" s="366">
        <v>662.24149999999997</v>
      </c>
    </row>
    <row r="6579" spans="1:5" ht="27" x14ac:dyDescent="0.25">
      <c r="A6579" s="366" t="s">
        <v>25549</v>
      </c>
      <c r="B6579" s="367" t="s">
        <v>25550</v>
      </c>
      <c r="C6579" s="366" t="s">
        <v>547</v>
      </c>
      <c r="D6579" s="368">
        <v>66.394499999999994</v>
      </c>
      <c r="E6579" s="366">
        <v>56.511699999999998</v>
      </c>
    </row>
    <row r="6580" spans="1:5" ht="27" x14ac:dyDescent="0.25">
      <c r="A6580" s="366" t="s">
        <v>25551</v>
      </c>
      <c r="B6580" s="367" t="s">
        <v>25552</v>
      </c>
      <c r="C6580" s="366" t="s">
        <v>547</v>
      </c>
      <c r="D6580" s="368">
        <v>792.8374</v>
      </c>
      <c r="E6580" s="366">
        <v>391.17750000000001</v>
      </c>
    </row>
    <row r="6581" spans="1:5" x14ac:dyDescent="0.25">
      <c r="A6581" s="366" t="s">
        <v>25553</v>
      </c>
      <c r="B6581" s="367" t="s">
        <v>25554</v>
      </c>
      <c r="C6581" s="366" t="s">
        <v>547</v>
      </c>
      <c r="D6581" s="368">
        <v>1.6444000000000001</v>
      </c>
      <c r="E6581" s="366">
        <v>0.96130000000000004</v>
      </c>
    </row>
    <row r="6582" spans="1:5" x14ac:dyDescent="0.25">
      <c r="A6582" s="366" t="s">
        <v>25555</v>
      </c>
      <c r="B6582" s="367" t="s">
        <v>25556</v>
      </c>
      <c r="C6582" s="366" t="s">
        <v>547</v>
      </c>
      <c r="D6582" s="368">
        <v>214.4606</v>
      </c>
      <c r="E6582" s="366">
        <v>139.7379</v>
      </c>
    </row>
    <row r="6583" spans="1:5" ht="27" x14ac:dyDescent="0.25">
      <c r="A6583" s="366" t="s">
        <v>25557</v>
      </c>
      <c r="B6583" s="367" t="s">
        <v>25558</v>
      </c>
      <c r="C6583" s="366" t="s">
        <v>547</v>
      </c>
      <c r="D6583" s="368">
        <v>53.415999999999997</v>
      </c>
      <c r="E6583" s="366">
        <v>43.229199999999999</v>
      </c>
    </row>
    <row r="6584" spans="1:5" x14ac:dyDescent="0.25">
      <c r="A6584" s="366" t="s">
        <v>25559</v>
      </c>
      <c r="B6584" s="367" t="s">
        <v>25560</v>
      </c>
      <c r="C6584" s="366" t="s">
        <v>547</v>
      </c>
      <c r="D6584" s="368">
        <v>835.00199999999995</v>
      </c>
      <c r="E6584" s="366">
        <v>383.9862</v>
      </c>
    </row>
    <row r="6585" spans="1:5" x14ac:dyDescent="0.25">
      <c r="A6585" s="366" t="s">
        <v>25561</v>
      </c>
      <c r="B6585" s="367" t="s">
        <v>25562</v>
      </c>
      <c r="C6585" s="366" t="s">
        <v>547</v>
      </c>
      <c r="D6585" s="368">
        <v>1039.6695999999999</v>
      </c>
      <c r="E6585" s="366">
        <v>447.6266</v>
      </c>
    </row>
    <row r="6586" spans="1:5" x14ac:dyDescent="0.25">
      <c r="A6586" s="366" t="s">
        <v>25563</v>
      </c>
      <c r="B6586" s="367" t="s">
        <v>25564</v>
      </c>
      <c r="C6586" s="366" t="s">
        <v>547</v>
      </c>
      <c r="D6586" s="368">
        <v>122.2654</v>
      </c>
      <c r="E6586" s="366">
        <v>73.489099999999993</v>
      </c>
    </row>
    <row r="6587" spans="1:5" ht="27" x14ac:dyDescent="0.25">
      <c r="A6587" s="366" t="s">
        <v>25565</v>
      </c>
      <c r="B6587" s="367" t="s">
        <v>25566</v>
      </c>
      <c r="C6587" s="366" t="s">
        <v>547</v>
      </c>
      <c r="D6587" s="368">
        <v>37.4572</v>
      </c>
      <c r="E6587" s="366">
        <v>26.1525</v>
      </c>
    </row>
    <row r="6588" spans="1:5" x14ac:dyDescent="0.25">
      <c r="A6588" s="366" t="s">
        <v>25567</v>
      </c>
      <c r="B6588" s="367" t="s">
        <v>25568</v>
      </c>
      <c r="C6588" s="366" t="s">
        <v>547</v>
      </c>
      <c r="D6588" s="368">
        <v>7.8914999999999997</v>
      </c>
      <c r="E6588" s="366">
        <v>5.0163000000000002</v>
      </c>
    </row>
    <row r="6589" spans="1:5" x14ac:dyDescent="0.25">
      <c r="A6589" s="366" t="s">
        <v>25569</v>
      </c>
      <c r="B6589" s="367" t="s">
        <v>25570</v>
      </c>
      <c r="C6589" s="366" t="s">
        <v>547</v>
      </c>
      <c r="D6589" s="368">
        <v>14.7818</v>
      </c>
      <c r="E6589" s="366">
        <v>9.3962000000000003</v>
      </c>
    </row>
    <row r="6590" spans="1:5" x14ac:dyDescent="0.25">
      <c r="A6590" s="366" t="s">
        <v>25571</v>
      </c>
      <c r="B6590" s="367" t="s">
        <v>25572</v>
      </c>
      <c r="C6590" s="366" t="s">
        <v>547</v>
      </c>
      <c r="D6590" s="368">
        <v>24484.752199999999</v>
      </c>
      <c r="E6590" s="366">
        <v>8133.2691999999997</v>
      </c>
    </row>
    <row r="6591" spans="1:5" x14ac:dyDescent="0.25">
      <c r="A6591" s="366" t="s">
        <v>25573</v>
      </c>
      <c r="B6591" s="367" t="s">
        <v>25574</v>
      </c>
      <c r="C6591" s="366" t="s">
        <v>547</v>
      </c>
      <c r="D6591" s="368">
        <v>35233.866600000001</v>
      </c>
      <c r="E6591" s="366">
        <v>11596.633900000001</v>
      </c>
    </row>
    <row r="6592" spans="1:5" x14ac:dyDescent="0.25">
      <c r="A6592" s="366" t="s">
        <v>25575</v>
      </c>
      <c r="B6592" s="367" t="s">
        <v>25576</v>
      </c>
      <c r="C6592" s="366" t="s">
        <v>547</v>
      </c>
      <c r="D6592" s="368">
        <v>46061.460200000001</v>
      </c>
      <c r="E6592" s="366">
        <v>15059.556200000001</v>
      </c>
    </row>
    <row r="6593" spans="1:5" x14ac:dyDescent="0.25">
      <c r="A6593" s="366" t="s">
        <v>25577</v>
      </c>
      <c r="B6593" s="367" t="s">
        <v>25578</v>
      </c>
      <c r="C6593" s="366" t="s">
        <v>547</v>
      </c>
      <c r="D6593" s="368">
        <v>394.7996</v>
      </c>
      <c r="E6593" s="366">
        <v>86.7303</v>
      </c>
    </row>
    <row r="6594" spans="1:5" x14ac:dyDescent="0.25">
      <c r="A6594" s="366" t="s">
        <v>25579</v>
      </c>
      <c r="B6594" s="367" t="s">
        <v>25580</v>
      </c>
      <c r="C6594" s="366" t="s">
        <v>547</v>
      </c>
      <c r="D6594" s="368">
        <v>3.3660000000000001</v>
      </c>
      <c r="E6594" s="366">
        <v>2.0918999999999999</v>
      </c>
    </row>
    <row r="6595" spans="1:5" x14ac:dyDescent="0.25">
      <c r="A6595" s="366" t="s">
        <v>25581</v>
      </c>
      <c r="B6595" s="367" t="s">
        <v>25582</v>
      </c>
      <c r="C6595" s="366" t="s">
        <v>547</v>
      </c>
      <c r="D6595" s="368">
        <v>129.29900000000001</v>
      </c>
      <c r="E6595" s="366">
        <v>21.358699999999999</v>
      </c>
    </row>
    <row r="6596" spans="1:5" x14ac:dyDescent="0.25">
      <c r="A6596" s="366" t="s">
        <v>25583</v>
      </c>
      <c r="B6596" s="367" t="s">
        <v>25584</v>
      </c>
      <c r="C6596" s="366" t="s">
        <v>547</v>
      </c>
      <c r="D6596" s="368">
        <v>0.753</v>
      </c>
      <c r="E6596" s="366">
        <v>0.44019999999999998</v>
      </c>
    </row>
    <row r="6597" spans="1:5" ht="27" x14ac:dyDescent="0.25">
      <c r="A6597" s="366" t="s">
        <v>25585</v>
      </c>
      <c r="B6597" s="367" t="s">
        <v>25586</v>
      </c>
      <c r="C6597" s="366" t="s">
        <v>547</v>
      </c>
      <c r="D6597" s="368">
        <v>72.4739</v>
      </c>
      <c r="E6597" s="366">
        <v>57.855499999999999</v>
      </c>
    </row>
    <row r="6598" spans="1:5" ht="27" x14ac:dyDescent="0.25">
      <c r="A6598" s="366" t="s">
        <v>25587</v>
      </c>
      <c r="B6598" s="367" t="s">
        <v>25588</v>
      </c>
      <c r="C6598" s="366" t="s">
        <v>547</v>
      </c>
      <c r="D6598" s="368">
        <v>9.7800999999999991</v>
      </c>
      <c r="E6598" s="366">
        <v>6.0781000000000001</v>
      </c>
    </row>
    <row r="6599" spans="1:5" ht="27" x14ac:dyDescent="0.25">
      <c r="A6599" s="366" t="s">
        <v>25589</v>
      </c>
      <c r="B6599" s="367" t="s">
        <v>25590</v>
      </c>
      <c r="C6599" s="366" t="s">
        <v>547</v>
      </c>
      <c r="D6599" s="368">
        <v>11.258599999999999</v>
      </c>
      <c r="E6599" s="366">
        <v>6.9969000000000001</v>
      </c>
    </row>
    <row r="6600" spans="1:5" ht="27" x14ac:dyDescent="0.25">
      <c r="A6600" s="366" t="s">
        <v>25591</v>
      </c>
      <c r="B6600" s="367" t="s">
        <v>25592</v>
      </c>
      <c r="C6600" s="366" t="s">
        <v>547</v>
      </c>
      <c r="D6600" s="368">
        <v>12.411199999999999</v>
      </c>
      <c r="E6600" s="366">
        <v>7.7131999999999996</v>
      </c>
    </row>
    <row r="6601" spans="1:5" ht="27" x14ac:dyDescent="0.25">
      <c r="A6601" s="366" t="s">
        <v>25593</v>
      </c>
      <c r="B6601" s="367" t="s">
        <v>25594</v>
      </c>
      <c r="C6601" s="366" t="s">
        <v>547</v>
      </c>
      <c r="D6601" s="368">
        <v>601.07719999999995</v>
      </c>
      <c r="E6601" s="366">
        <v>171.40309999999999</v>
      </c>
    </row>
    <row r="6602" spans="1:5" ht="27" x14ac:dyDescent="0.25">
      <c r="A6602" s="366" t="s">
        <v>25595</v>
      </c>
      <c r="B6602" s="367" t="s">
        <v>25596</v>
      </c>
      <c r="C6602" s="366" t="s">
        <v>547</v>
      </c>
      <c r="D6602" s="368">
        <v>825.78530000000001</v>
      </c>
      <c r="E6602" s="366">
        <v>188.0933</v>
      </c>
    </row>
    <row r="6603" spans="1:5" ht="27" x14ac:dyDescent="0.25">
      <c r="A6603" s="366" t="s">
        <v>25597</v>
      </c>
      <c r="B6603" s="367" t="s">
        <v>25598</v>
      </c>
      <c r="C6603" s="366" t="s">
        <v>547</v>
      </c>
      <c r="D6603" s="368">
        <v>1306.1708000000001</v>
      </c>
      <c r="E6603" s="366">
        <v>297.53460000000001</v>
      </c>
    </row>
    <row r="6604" spans="1:5" ht="27" x14ac:dyDescent="0.25">
      <c r="A6604" s="366" t="s">
        <v>25599</v>
      </c>
      <c r="B6604" s="367" t="s">
        <v>25600</v>
      </c>
      <c r="C6604" s="366" t="s">
        <v>547</v>
      </c>
      <c r="D6604" s="368">
        <v>2153.8018999999999</v>
      </c>
      <c r="E6604" s="366">
        <v>407.3777</v>
      </c>
    </row>
    <row r="6605" spans="1:5" x14ac:dyDescent="0.25">
      <c r="A6605" s="366" t="s">
        <v>25601</v>
      </c>
      <c r="B6605" s="367" t="s">
        <v>25602</v>
      </c>
      <c r="C6605" s="366" t="s">
        <v>547</v>
      </c>
      <c r="D6605" s="368">
        <v>564.952</v>
      </c>
      <c r="E6605" s="366">
        <v>190.0624</v>
      </c>
    </row>
    <row r="6606" spans="1:5" x14ac:dyDescent="0.25">
      <c r="A6606" s="366" t="s">
        <v>25603</v>
      </c>
      <c r="B6606" s="367" t="s">
        <v>25604</v>
      </c>
      <c r="C6606" s="366" t="s">
        <v>547</v>
      </c>
      <c r="D6606" s="368">
        <v>28.428899999999999</v>
      </c>
      <c r="E6606" s="366">
        <v>7.1477000000000004</v>
      </c>
    </row>
    <row r="6607" spans="1:5" x14ac:dyDescent="0.25">
      <c r="A6607" s="366" t="s">
        <v>25605</v>
      </c>
      <c r="B6607" s="367" t="s">
        <v>25606</v>
      </c>
      <c r="C6607" s="366" t="s">
        <v>547</v>
      </c>
      <c r="D6607" s="368">
        <v>55.305399999999999</v>
      </c>
      <c r="E6607" s="366">
        <v>10.2994</v>
      </c>
    </row>
    <row r="6608" spans="1:5" x14ac:dyDescent="0.25">
      <c r="A6608" s="366" t="s">
        <v>25607</v>
      </c>
      <c r="B6608" s="367" t="s">
        <v>25608</v>
      </c>
      <c r="C6608" s="366" t="s">
        <v>547</v>
      </c>
      <c r="D6608" s="368">
        <v>269.25439999999998</v>
      </c>
      <c r="E6608" s="366">
        <v>142.36510000000001</v>
      </c>
    </row>
    <row r="6609" spans="1:5" ht="27" x14ac:dyDescent="0.25">
      <c r="A6609" s="366" t="s">
        <v>25609</v>
      </c>
      <c r="B6609" s="367" t="s">
        <v>25610</v>
      </c>
      <c r="C6609" s="366" t="s">
        <v>547</v>
      </c>
      <c r="D6609" s="368">
        <v>0.45929999999999999</v>
      </c>
      <c r="E6609" s="366">
        <v>0.31440000000000001</v>
      </c>
    </row>
    <row r="6610" spans="1:5" x14ac:dyDescent="0.25">
      <c r="A6610" s="366" t="s">
        <v>25611</v>
      </c>
      <c r="B6610" s="367" t="s">
        <v>25612</v>
      </c>
      <c r="C6610" s="366" t="s">
        <v>547</v>
      </c>
      <c r="D6610" s="368">
        <v>47.548900000000003</v>
      </c>
      <c r="E6610" s="366">
        <v>9.7129999999999992</v>
      </c>
    </row>
    <row r="6611" spans="1:5" x14ac:dyDescent="0.25">
      <c r="A6611" s="366" t="s">
        <v>25613</v>
      </c>
      <c r="B6611" s="367" t="s">
        <v>25614</v>
      </c>
      <c r="C6611" s="366" t="s">
        <v>547</v>
      </c>
      <c r="D6611" s="368">
        <v>11.6912</v>
      </c>
      <c r="E6611" s="366">
        <v>1.1376999999999999</v>
      </c>
    </row>
    <row r="6612" spans="1:5" x14ac:dyDescent="0.25">
      <c r="A6612" s="366" t="s">
        <v>25615</v>
      </c>
      <c r="B6612" s="367" t="s">
        <v>25616</v>
      </c>
      <c r="C6612" s="366" t="s">
        <v>547</v>
      </c>
      <c r="D6612" s="368">
        <v>327.56959999999998</v>
      </c>
      <c r="E6612" s="366">
        <v>50.0289</v>
      </c>
    </row>
    <row r="6613" spans="1:5" x14ac:dyDescent="0.25">
      <c r="A6613" s="366" t="s">
        <v>25617</v>
      </c>
      <c r="B6613" s="367" t="s">
        <v>25618</v>
      </c>
      <c r="C6613" s="366" t="s">
        <v>547</v>
      </c>
      <c r="D6613" s="368">
        <v>64.376499999999993</v>
      </c>
      <c r="E6613" s="366">
        <v>13.4978</v>
      </c>
    </row>
    <row r="6614" spans="1:5" x14ac:dyDescent="0.25">
      <c r="A6614" s="366" t="s">
        <v>25619</v>
      </c>
      <c r="B6614" s="367" t="s">
        <v>25620</v>
      </c>
      <c r="C6614" s="366" t="s">
        <v>547</v>
      </c>
      <c r="D6614" s="368">
        <v>492.62099999999998</v>
      </c>
      <c r="E6614" s="366">
        <v>238.1729</v>
      </c>
    </row>
    <row r="6615" spans="1:5" x14ac:dyDescent="0.25">
      <c r="A6615" s="366" t="s">
        <v>25621</v>
      </c>
      <c r="B6615" s="367" t="s">
        <v>25622</v>
      </c>
      <c r="C6615" s="366" t="s">
        <v>547</v>
      </c>
      <c r="D6615" s="368">
        <v>490.1447</v>
      </c>
      <c r="E6615" s="366">
        <v>67.110699999999994</v>
      </c>
    </row>
    <row r="6616" spans="1:5" ht="27" x14ac:dyDescent="0.25">
      <c r="A6616" s="366" t="s">
        <v>25623</v>
      </c>
      <c r="B6616" s="367" t="s">
        <v>25624</v>
      </c>
      <c r="C6616" s="366" t="s">
        <v>547</v>
      </c>
      <c r="D6616" s="368">
        <v>630.43140000000005</v>
      </c>
      <c r="E6616" s="366">
        <v>308.40769999999998</v>
      </c>
    </row>
    <row r="6617" spans="1:5" ht="27" x14ac:dyDescent="0.25">
      <c r="A6617" s="366" t="s">
        <v>25625</v>
      </c>
      <c r="B6617" s="367" t="s">
        <v>25626</v>
      </c>
      <c r="C6617" s="366" t="s">
        <v>547</v>
      </c>
      <c r="D6617" s="368">
        <v>630.43140000000005</v>
      </c>
      <c r="E6617" s="366">
        <v>308.40769999999998</v>
      </c>
    </row>
    <row r="6618" spans="1:5" ht="27" x14ac:dyDescent="0.25">
      <c r="A6618" s="366" t="s">
        <v>25627</v>
      </c>
      <c r="B6618" s="367" t="s">
        <v>25628</v>
      </c>
      <c r="C6618" s="366" t="s">
        <v>547</v>
      </c>
      <c r="D6618" s="368">
        <v>628.81209999999999</v>
      </c>
      <c r="E6618" s="366">
        <v>307.58240000000001</v>
      </c>
    </row>
    <row r="6619" spans="1:5" ht="27" x14ac:dyDescent="0.25">
      <c r="A6619" s="366" t="s">
        <v>25629</v>
      </c>
      <c r="B6619" s="367" t="s">
        <v>25630</v>
      </c>
      <c r="C6619" s="366" t="s">
        <v>547</v>
      </c>
      <c r="D6619" s="368">
        <v>628.81209999999999</v>
      </c>
      <c r="E6619" s="366">
        <v>307.58240000000001</v>
      </c>
    </row>
    <row r="6620" spans="1:5" x14ac:dyDescent="0.25">
      <c r="A6620" s="366" t="s">
        <v>25631</v>
      </c>
      <c r="B6620" s="367" t="s">
        <v>25632</v>
      </c>
      <c r="C6620" s="366" t="s">
        <v>547</v>
      </c>
      <c r="D6620" s="368">
        <v>28.9495</v>
      </c>
      <c r="E6620" s="366">
        <v>26.863299999999999</v>
      </c>
    </row>
    <row r="6621" spans="1:5" x14ac:dyDescent="0.25">
      <c r="A6621" s="366" t="s">
        <v>570</v>
      </c>
      <c r="B6621" s="367" t="s">
        <v>25633</v>
      </c>
      <c r="C6621" s="366" t="s">
        <v>547</v>
      </c>
      <c r="D6621" s="368">
        <v>422.26100000000002</v>
      </c>
      <c r="E6621" s="366">
        <v>202.3141</v>
      </c>
    </row>
    <row r="6622" spans="1:5" x14ac:dyDescent="0.25">
      <c r="A6622" s="366" t="s">
        <v>25634</v>
      </c>
      <c r="B6622" s="367" t="s">
        <v>25635</v>
      </c>
      <c r="C6622" s="366" t="s">
        <v>547</v>
      </c>
      <c r="D6622" s="368">
        <v>60.2316</v>
      </c>
      <c r="E6622" s="366">
        <v>11.178900000000001</v>
      </c>
    </row>
    <row r="6623" spans="1:5" x14ac:dyDescent="0.25">
      <c r="A6623" s="366" t="s">
        <v>25636</v>
      </c>
      <c r="B6623" s="367" t="s">
        <v>25637</v>
      </c>
      <c r="C6623" s="366" t="s">
        <v>547</v>
      </c>
      <c r="D6623" s="368">
        <v>1.0445</v>
      </c>
      <c r="E6623" s="366">
        <v>0.57640000000000002</v>
      </c>
    </row>
    <row r="6624" spans="1:5" x14ac:dyDescent="0.25">
      <c r="A6624" s="366" t="s">
        <v>25638</v>
      </c>
      <c r="B6624" s="367" t="s">
        <v>25639</v>
      </c>
      <c r="C6624" s="366" t="s">
        <v>547</v>
      </c>
      <c r="D6624" s="368">
        <v>677.7201</v>
      </c>
      <c r="E6624" s="366">
        <v>328.1508</v>
      </c>
    </row>
    <row r="6625" spans="1:5" x14ac:dyDescent="0.25">
      <c r="A6625" s="366" t="s">
        <v>25640</v>
      </c>
      <c r="B6625" s="367" t="s">
        <v>25641</v>
      </c>
      <c r="C6625" s="366" t="s">
        <v>547</v>
      </c>
      <c r="D6625" s="368">
        <v>3.2568000000000001</v>
      </c>
      <c r="E6625" s="366">
        <v>2.024</v>
      </c>
    </row>
    <row r="6626" spans="1:5" x14ac:dyDescent="0.25">
      <c r="A6626" s="366" t="s">
        <v>25642</v>
      </c>
      <c r="B6626" s="367" t="s">
        <v>25643</v>
      </c>
      <c r="C6626" s="366" t="s">
        <v>547</v>
      </c>
      <c r="D6626" s="368">
        <v>245.45179999999999</v>
      </c>
      <c r="E6626" s="366">
        <v>38.408900000000003</v>
      </c>
    </row>
    <row r="6627" spans="1:5" x14ac:dyDescent="0.25">
      <c r="A6627" s="366" t="s">
        <v>25644</v>
      </c>
      <c r="B6627" s="367" t="s">
        <v>25645</v>
      </c>
      <c r="C6627" s="366" t="s">
        <v>547</v>
      </c>
      <c r="D6627" s="368">
        <v>200.96299999999999</v>
      </c>
      <c r="E6627" s="366">
        <v>132.89619999999999</v>
      </c>
    </row>
    <row r="6628" spans="1:5" x14ac:dyDescent="0.25">
      <c r="A6628" s="366" t="s">
        <v>25646</v>
      </c>
      <c r="B6628" s="367" t="s">
        <v>25647</v>
      </c>
      <c r="C6628" s="366" t="s">
        <v>547</v>
      </c>
      <c r="D6628" s="368">
        <v>84.841800000000006</v>
      </c>
      <c r="E6628" s="366">
        <v>70.865399999999994</v>
      </c>
    </row>
    <row r="6629" spans="1:5" x14ac:dyDescent="0.25">
      <c r="A6629" s="366" t="s">
        <v>25648</v>
      </c>
      <c r="B6629" s="367" t="s">
        <v>25649</v>
      </c>
      <c r="C6629" s="366" t="s">
        <v>547</v>
      </c>
      <c r="D6629" s="368">
        <v>0.87290000000000001</v>
      </c>
      <c r="E6629" s="366">
        <v>0.48170000000000002</v>
      </c>
    </row>
    <row r="6630" spans="1:5" x14ac:dyDescent="0.25">
      <c r="A6630" s="366" t="s">
        <v>25650</v>
      </c>
      <c r="B6630" s="367" t="s">
        <v>25651</v>
      </c>
      <c r="C6630" s="366" t="s">
        <v>547</v>
      </c>
      <c r="D6630" s="368">
        <v>295.82819999999998</v>
      </c>
      <c r="E6630" s="366">
        <v>45.259099999999997</v>
      </c>
    </row>
    <row r="6631" spans="1:5" ht="27" x14ac:dyDescent="0.25">
      <c r="A6631" s="366" t="s">
        <v>25652</v>
      </c>
      <c r="B6631" s="367" t="s">
        <v>25653</v>
      </c>
      <c r="C6631" s="366" t="s">
        <v>547</v>
      </c>
      <c r="D6631" s="368">
        <v>23.621300000000002</v>
      </c>
      <c r="E6631" s="366">
        <v>22.7926</v>
      </c>
    </row>
    <row r="6632" spans="1:5" x14ac:dyDescent="0.25">
      <c r="A6632" s="366" t="s">
        <v>25654</v>
      </c>
      <c r="B6632" s="367" t="s">
        <v>25655</v>
      </c>
      <c r="C6632" s="366" t="s">
        <v>547</v>
      </c>
      <c r="D6632" s="368">
        <v>1438.5871999999999</v>
      </c>
      <c r="E6632" s="366">
        <v>475.16090000000003</v>
      </c>
    </row>
    <row r="6633" spans="1:5" ht="27" x14ac:dyDescent="0.25">
      <c r="A6633" s="366" t="s">
        <v>25656</v>
      </c>
      <c r="B6633" s="367" t="s">
        <v>25657</v>
      </c>
      <c r="C6633" s="366" t="s">
        <v>547</v>
      </c>
      <c r="D6633" s="368">
        <v>282.31369999999998</v>
      </c>
      <c r="E6633" s="366">
        <v>88.813100000000006</v>
      </c>
    </row>
    <row r="6634" spans="1:5" ht="27" x14ac:dyDescent="0.25">
      <c r="A6634" s="366" t="s">
        <v>25658</v>
      </c>
      <c r="B6634" s="367" t="s">
        <v>25659</v>
      </c>
      <c r="C6634" s="366" t="s">
        <v>547</v>
      </c>
      <c r="D6634" s="368">
        <v>97.443799999999996</v>
      </c>
      <c r="E6634" s="366">
        <v>48.966900000000003</v>
      </c>
    </row>
    <row r="6635" spans="1:5" x14ac:dyDescent="0.25">
      <c r="A6635" s="366" t="s">
        <v>25660</v>
      </c>
      <c r="B6635" s="367" t="s">
        <v>25661</v>
      </c>
      <c r="C6635" s="366" t="s">
        <v>547</v>
      </c>
      <c r="D6635" s="368">
        <v>0.85860000000000003</v>
      </c>
      <c r="E6635" s="366">
        <v>0.4738</v>
      </c>
    </row>
    <row r="6636" spans="1:5" x14ac:dyDescent="0.25">
      <c r="A6636" s="366" t="s">
        <v>25662</v>
      </c>
      <c r="B6636" s="367" t="s">
        <v>25663</v>
      </c>
      <c r="C6636" s="366" t="s">
        <v>547</v>
      </c>
      <c r="D6636" s="368">
        <v>112.26609999999999</v>
      </c>
      <c r="E6636" s="366">
        <v>47.8827</v>
      </c>
    </row>
    <row r="6637" spans="1:5" ht="27" x14ac:dyDescent="0.25">
      <c r="A6637" s="366" t="s">
        <v>25664</v>
      </c>
      <c r="B6637" s="367" t="s">
        <v>25665</v>
      </c>
      <c r="C6637" s="366" t="s">
        <v>547</v>
      </c>
      <c r="D6637" s="368">
        <v>190.89189999999999</v>
      </c>
      <c r="E6637" s="366">
        <v>70.855000000000004</v>
      </c>
    </row>
    <row r="6638" spans="1:5" ht="27" x14ac:dyDescent="0.25">
      <c r="A6638" s="366" t="s">
        <v>25666</v>
      </c>
      <c r="B6638" s="367" t="s">
        <v>25667</v>
      </c>
      <c r="C6638" s="366" t="s">
        <v>547</v>
      </c>
      <c r="D6638" s="368">
        <v>1118.2814000000001</v>
      </c>
      <c r="E6638" s="366">
        <v>591.47919999999999</v>
      </c>
    </row>
    <row r="6639" spans="1:5" x14ac:dyDescent="0.25">
      <c r="A6639" s="366" t="s">
        <v>25668</v>
      </c>
      <c r="B6639" s="367" t="s">
        <v>25669</v>
      </c>
      <c r="C6639" s="366" t="s">
        <v>547</v>
      </c>
      <c r="D6639" s="368">
        <v>67.925200000000004</v>
      </c>
      <c r="E6639" s="366">
        <v>52.386499999999998</v>
      </c>
    </row>
    <row r="6640" spans="1:5" x14ac:dyDescent="0.25">
      <c r="A6640" s="366" t="s">
        <v>25670</v>
      </c>
      <c r="B6640" s="367" t="s">
        <v>25671</v>
      </c>
      <c r="C6640" s="366" t="s">
        <v>547</v>
      </c>
      <c r="D6640" s="368">
        <v>31.286200000000001</v>
      </c>
      <c r="E6640" s="366">
        <v>29.313400000000001</v>
      </c>
    </row>
    <row r="6641" spans="1:5" ht="27" x14ac:dyDescent="0.25">
      <c r="A6641" s="366" t="s">
        <v>25672</v>
      </c>
      <c r="B6641" s="367" t="s">
        <v>25673</v>
      </c>
      <c r="C6641" s="366" t="s">
        <v>547</v>
      </c>
      <c r="D6641" s="368">
        <v>25.815300000000001</v>
      </c>
      <c r="E6641" s="366">
        <v>24.1358</v>
      </c>
    </row>
    <row r="6642" spans="1:5" x14ac:dyDescent="0.25">
      <c r="A6642" s="366" t="s">
        <v>25674</v>
      </c>
      <c r="B6642" s="367" t="s">
        <v>25675</v>
      </c>
      <c r="C6642" s="366" t="s">
        <v>547</v>
      </c>
      <c r="D6642" s="368">
        <v>149.7595</v>
      </c>
      <c r="E6642" s="366">
        <v>54.2134</v>
      </c>
    </row>
    <row r="6643" spans="1:5" ht="27" x14ac:dyDescent="0.25">
      <c r="A6643" s="366" t="s">
        <v>25676</v>
      </c>
      <c r="B6643" s="367" t="s">
        <v>25677</v>
      </c>
      <c r="C6643" s="366" t="s">
        <v>547</v>
      </c>
      <c r="D6643" s="368">
        <v>203.93719999999999</v>
      </c>
      <c r="E6643" s="366">
        <v>68.567700000000002</v>
      </c>
    </row>
    <row r="6644" spans="1:5" x14ac:dyDescent="0.25">
      <c r="A6644" s="366" t="s">
        <v>25678</v>
      </c>
      <c r="B6644" s="367" t="s">
        <v>25679</v>
      </c>
      <c r="C6644" s="366" t="s">
        <v>547</v>
      </c>
      <c r="D6644" s="368">
        <v>605.40599999999995</v>
      </c>
      <c r="E6644" s="366">
        <v>221.1617</v>
      </c>
    </row>
    <row r="6645" spans="1:5" x14ac:dyDescent="0.25">
      <c r="A6645" s="366" t="s">
        <v>25680</v>
      </c>
      <c r="B6645" s="367" t="s">
        <v>25681</v>
      </c>
      <c r="C6645" s="366" t="s">
        <v>547</v>
      </c>
      <c r="D6645" s="368">
        <v>26.565300000000001</v>
      </c>
      <c r="E6645" s="366">
        <v>24.392199999999999</v>
      </c>
    </row>
    <row r="6646" spans="1:5" x14ac:dyDescent="0.25">
      <c r="A6646" s="366" t="s">
        <v>25682</v>
      </c>
      <c r="B6646" s="367" t="s">
        <v>25683</v>
      </c>
      <c r="C6646" s="366" t="s">
        <v>547</v>
      </c>
      <c r="D6646" s="368">
        <v>3.3660000000000001</v>
      </c>
      <c r="E6646" s="366">
        <v>2.0918999999999999</v>
      </c>
    </row>
    <row r="6647" spans="1:5" x14ac:dyDescent="0.25">
      <c r="A6647" s="366" t="s">
        <v>25684</v>
      </c>
      <c r="B6647" s="367" t="s">
        <v>25685</v>
      </c>
      <c r="C6647" s="366" t="s">
        <v>547</v>
      </c>
      <c r="D6647" s="368">
        <v>29.870999999999999</v>
      </c>
      <c r="E6647" s="366">
        <v>26.566600000000001</v>
      </c>
    </row>
    <row r="6648" spans="1:5" x14ac:dyDescent="0.25">
      <c r="A6648" s="366" t="s">
        <v>25686</v>
      </c>
      <c r="B6648" s="367" t="s">
        <v>25687</v>
      </c>
      <c r="C6648" s="366" t="s">
        <v>547</v>
      </c>
      <c r="D6648" s="368">
        <v>24.3306</v>
      </c>
      <c r="E6648" s="366">
        <v>23.267800000000001</v>
      </c>
    </row>
    <row r="6649" spans="1:5" ht="27" x14ac:dyDescent="0.25">
      <c r="A6649" s="366" t="s">
        <v>25688</v>
      </c>
      <c r="B6649" s="367" t="s">
        <v>25689</v>
      </c>
      <c r="C6649" s="366" t="s">
        <v>547</v>
      </c>
      <c r="D6649" s="368">
        <v>24.5367</v>
      </c>
      <c r="E6649" s="366">
        <v>23.297799999999999</v>
      </c>
    </row>
    <row r="6650" spans="1:5" x14ac:dyDescent="0.25">
      <c r="A6650" s="366" t="s">
        <v>25690</v>
      </c>
      <c r="B6650" s="367" t="s">
        <v>25691</v>
      </c>
      <c r="C6650" s="366" t="s">
        <v>547</v>
      </c>
      <c r="D6650" s="368">
        <v>23.694299999999998</v>
      </c>
      <c r="E6650" s="366">
        <v>22.832899999999999</v>
      </c>
    </row>
    <row r="6651" spans="1:5" x14ac:dyDescent="0.25">
      <c r="A6651" s="366" t="s">
        <v>25692</v>
      </c>
      <c r="B6651" s="367" t="s">
        <v>25693</v>
      </c>
      <c r="C6651" s="366" t="s">
        <v>547</v>
      </c>
      <c r="D6651" s="368">
        <v>38.7699</v>
      </c>
      <c r="E6651" s="366">
        <v>25.995100000000001</v>
      </c>
    </row>
    <row r="6652" spans="1:5" x14ac:dyDescent="0.25">
      <c r="A6652" s="366" t="s">
        <v>25694</v>
      </c>
      <c r="B6652" s="367" t="s">
        <v>25695</v>
      </c>
      <c r="C6652" s="366" t="s">
        <v>547</v>
      </c>
      <c r="D6652" s="368">
        <v>3313.6644000000001</v>
      </c>
      <c r="E6652" s="366">
        <v>1860.2011</v>
      </c>
    </row>
    <row r="6653" spans="1:5" x14ac:dyDescent="0.25">
      <c r="A6653" s="366" t="s">
        <v>25696</v>
      </c>
      <c r="B6653" s="367" t="s">
        <v>25697</v>
      </c>
      <c r="C6653" s="366" t="s">
        <v>547</v>
      </c>
      <c r="D6653" s="368">
        <v>1765.0409999999999</v>
      </c>
      <c r="E6653" s="366">
        <v>928.60739999999998</v>
      </c>
    </row>
    <row r="6654" spans="1:5" x14ac:dyDescent="0.25">
      <c r="A6654" s="366" t="s">
        <v>25698</v>
      </c>
      <c r="B6654" s="367" t="s">
        <v>25699</v>
      </c>
      <c r="C6654" s="366" t="s">
        <v>547</v>
      </c>
      <c r="D6654" s="368">
        <v>797.33280000000002</v>
      </c>
      <c r="E6654" s="366">
        <v>272.46570000000003</v>
      </c>
    </row>
    <row r="6655" spans="1:5" ht="27" x14ac:dyDescent="0.25">
      <c r="A6655" s="366" t="s">
        <v>25700</v>
      </c>
      <c r="B6655" s="367" t="s">
        <v>25701</v>
      </c>
      <c r="C6655" s="366" t="s">
        <v>547</v>
      </c>
      <c r="D6655" s="368">
        <v>39.526499999999999</v>
      </c>
      <c r="E6655" s="366">
        <v>38.5548</v>
      </c>
    </row>
    <row r="6656" spans="1:5" x14ac:dyDescent="0.25">
      <c r="A6656" s="366" t="s">
        <v>25702</v>
      </c>
      <c r="B6656" s="367" t="s">
        <v>25703</v>
      </c>
      <c r="C6656" s="366" t="s">
        <v>547</v>
      </c>
      <c r="D6656" s="368">
        <v>0.1469</v>
      </c>
      <c r="E6656" s="366">
        <v>0.10059999999999999</v>
      </c>
    </row>
    <row r="6657" spans="1:5" x14ac:dyDescent="0.25">
      <c r="A6657" s="366" t="s">
        <v>25704</v>
      </c>
      <c r="B6657" s="367" t="s">
        <v>25705</v>
      </c>
      <c r="C6657" s="366" t="s">
        <v>547</v>
      </c>
      <c r="D6657" s="368">
        <v>948.80510000000004</v>
      </c>
      <c r="E6657" s="366">
        <v>601.22050000000002</v>
      </c>
    </row>
    <row r="6658" spans="1:5" x14ac:dyDescent="0.25">
      <c r="A6658" s="366" t="s">
        <v>25706</v>
      </c>
      <c r="B6658" s="367" t="s">
        <v>25707</v>
      </c>
      <c r="C6658" s="366" t="s">
        <v>547</v>
      </c>
      <c r="D6658" s="368">
        <v>0.44790000000000002</v>
      </c>
      <c r="E6658" s="366">
        <v>0.31130000000000002</v>
      </c>
    </row>
    <row r="6659" spans="1:5" ht="27" x14ac:dyDescent="0.25">
      <c r="A6659" s="366" t="s">
        <v>25708</v>
      </c>
      <c r="B6659" s="367" t="s">
        <v>25709</v>
      </c>
      <c r="C6659" s="366" t="s">
        <v>547</v>
      </c>
      <c r="D6659" s="368">
        <v>39.055999999999997</v>
      </c>
      <c r="E6659" s="366">
        <v>38.2881</v>
      </c>
    </row>
    <row r="6660" spans="1:5" ht="27" x14ac:dyDescent="0.25">
      <c r="A6660" s="366" t="s">
        <v>25710</v>
      </c>
      <c r="B6660" s="367" t="s">
        <v>25711</v>
      </c>
      <c r="C6660" s="366" t="s">
        <v>547</v>
      </c>
      <c r="D6660" s="368">
        <v>40.973700000000001</v>
      </c>
      <c r="E6660" s="366">
        <v>39.375100000000003</v>
      </c>
    </row>
    <row r="6661" spans="1:5" ht="27" x14ac:dyDescent="0.25">
      <c r="A6661" s="366" t="s">
        <v>25712</v>
      </c>
      <c r="B6661" s="367" t="s">
        <v>25713</v>
      </c>
      <c r="C6661" s="366" t="s">
        <v>547</v>
      </c>
      <c r="D6661" s="368">
        <v>43.168399999999998</v>
      </c>
      <c r="E6661" s="366">
        <v>40.619100000000003</v>
      </c>
    </row>
    <row r="6662" spans="1:5" ht="27" x14ac:dyDescent="0.25">
      <c r="A6662" s="366" t="s">
        <v>25714</v>
      </c>
      <c r="B6662" s="367" t="s">
        <v>25715</v>
      </c>
      <c r="C6662" s="366" t="s">
        <v>547</v>
      </c>
      <c r="D6662" s="368">
        <v>44.229799999999997</v>
      </c>
      <c r="E6662" s="366">
        <v>41.220700000000001</v>
      </c>
    </row>
    <row r="6663" spans="1:5" ht="27" x14ac:dyDescent="0.25">
      <c r="A6663" s="366" t="s">
        <v>25716</v>
      </c>
      <c r="B6663" s="367" t="s">
        <v>25717</v>
      </c>
      <c r="C6663" s="366" t="s">
        <v>547</v>
      </c>
      <c r="D6663" s="368">
        <v>44.7121</v>
      </c>
      <c r="E6663" s="366">
        <v>41.494100000000003</v>
      </c>
    </row>
    <row r="6664" spans="1:5" ht="27" x14ac:dyDescent="0.25">
      <c r="A6664" s="366" t="s">
        <v>25718</v>
      </c>
      <c r="B6664" s="367" t="s">
        <v>25719</v>
      </c>
      <c r="C6664" s="366" t="s">
        <v>547</v>
      </c>
      <c r="D6664" s="368">
        <v>45.218499999999999</v>
      </c>
      <c r="E6664" s="366">
        <v>41.781100000000002</v>
      </c>
    </row>
    <row r="6665" spans="1:5" x14ac:dyDescent="0.25">
      <c r="A6665" s="366" t="s">
        <v>25720</v>
      </c>
      <c r="B6665" s="367" t="s">
        <v>25721</v>
      </c>
      <c r="C6665" s="366" t="s">
        <v>547</v>
      </c>
      <c r="D6665" s="368">
        <v>56.005200000000002</v>
      </c>
      <c r="E6665" s="366">
        <v>37.6479</v>
      </c>
    </row>
    <row r="6666" spans="1:5" x14ac:dyDescent="0.25">
      <c r="A6666" s="366" t="s">
        <v>25722</v>
      </c>
      <c r="B6666" s="367" t="s">
        <v>25723</v>
      </c>
      <c r="C6666" s="366" t="s">
        <v>547</v>
      </c>
      <c r="D6666" s="368">
        <v>71.312399999999997</v>
      </c>
      <c r="E6666" s="366">
        <v>39.235399999999998</v>
      </c>
    </row>
    <row r="6667" spans="1:5" x14ac:dyDescent="0.25">
      <c r="A6667" s="366" t="s">
        <v>25724</v>
      </c>
      <c r="B6667" s="367" t="s">
        <v>25725</v>
      </c>
      <c r="C6667" s="366" t="s">
        <v>547</v>
      </c>
      <c r="D6667" s="368">
        <v>14.5482</v>
      </c>
      <c r="E6667" s="366">
        <v>4.8047000000000004</v>
      </c>
    </row>
    <row r="6668" spans="1:5" ht="27" x14ac:dyDescent="0.25">
      <c r="A6668" s="366" t="s">
        <v>25726</v>
      </c>
      <c r="B6668" s="367" t="s">
        <v>25727</v>
      </c>
      <c r="C6668" s="366" t="s">
        <v>547</v>
      </c>
      <c r="D6668" s="368">
        <v>22.275600000000001</v>
      </c>
      <c r="E6668" s="366">
        <v>12.462300000000001</v>
      </c>
    </row>
    <row r="6669" spans="1:5" x14ac:dyDescent="0.25">
      <c r="A6669" s="366" t="s">
        <v>25728</v>
      </c>
      <c r="B6669" s="367" t="s">
        <v>25729</v>
      </c>
      <c r="C6669" s="366" t="s">
        <v>547</v>
      </c>
      <c r="D6669" s="368">
        <v>11.5389</v>
      </c>
      <c r="E6669" s="366">
        <v>4.0983000000000001</v>
      </c>
    </row>
    <row r="6670" spans="1:5" x14ac:dyDescent="0.25">
      <c r="A6670" s="366" t="s">
        <v>25730</v>
      </c>
      <c r="B6670" s="367" t="s">
        <v>25731</v>
      </c>
      <c r="C6670" s="366" t="s">
        <v>547</v>
      </c>
      <c r="D6670" s="368">
        <v>13.57</v>
      </c>
      <c r="E6670" s="366">
        <v>5.9287000000000001</v>
      </c>
    </row>
    <row r="6671" spans="1:5" x14ac:dyDescent="0.25">
      <c r="A6671" s="366" t="s">
        <v>25732</v>
      </c>
      <c r="B6671" s="367" t="s">
        <v>25733</v>
      </c>
      <c r="C6671" s="366" t="s">
        <v>547</v>
      </c>
      <c r="D6671" s="368">
        <v>25.700700000000001</v>
      </c>
      <c r="E6671" s="366">
        <v>7.2154999999999996</v>
      </c>
    </row>
    <row r="6672" spans="1:5" x14ac:dyDescent="0.25">
      <c r="A6672" s="366" t="s">
        <v>25734</v>
      </c>
      <c r="B6672" s="367" t="s">
        <v>25735</v>
      </c>
      <c r="C6672" s="366" t="s">
        <v>547</v>
      </c>
      <c r="D6672" s="368">
        <v>26.311</v>
      </c>
      <c r="E6672" s="366">
        <v>7.5522999999999998</v>
      </c>
    </row>
    <row r="6673" spans="1:5" x14ac:dyDescent="0.25">
      <c r="A6673" s="366" t="s">
        <v>25736</v>
      </c>
      <c r="B6673" s="367" t="s">
        <v>25737</v>
      </c>
      <c r="C6673" s="366" t="s">
        <v>547</v>
      </c>
      <c r="D6673" s="368">
        <v>47.189100000000003</v>
      </c>
      <c r="E6673" s="366">
        <v>36.630800000000001</v>
      </c>
    </row>
    <row r="6674" spans="1:5" x14ac:dyDescent="0.25">
      <c r="A6674" s="366" t="s">
        <v>25738</v>
      </c>
      <c r="B6674" s="367" t="s">
        <v>25739</v>
      </c>
      <c r="C6674" s="366" t="s">
        <v>547</v>
      </c>
      <c r="D6674" s="368">
        <v>13.7241</v>
      </c>
      <c r="E6674" s="366">
        <v>2.3740999999999999</v>
      </c>
    </row>
    <row r="6675" spans="1:5" x14ac:dyDescent="0.25">
      <c r="A6675" s="366" t="s">
        <v>25740</v>
      </c>
      <c r="B6675" s="367" t="s">
        <v>25741</v>
      </c>
      <c r="C6675" s="366" t="s">
        <v>547</v>
      </c>
      <c r="D6675" s="368">
        <v>10.084099999999999</v>
      </c>
      <c r="E6675" s="366">
        <v>4.3170000000000002</v>
      </c>
    </row>
    <row r="6676" spans="1:5" x14ac:dyDescent="0.25">
      <c r="A6676" s="366" t="s">
        <v>25742</v>
      </c>
      <c r="B6676" s="367" t="s">
        <v>25743</v>
      </c>
      <c r="C6676" s="366" t="s">
        <v>547</v>
      </c>
      <c r="D6676" s="368">
        <v>0.65090000000000003</v>
      </c>
      <c r="E6676" s="366">
        <v>0.35920000000000002</v>
      </c>
    </row>
    <row r="6677" spans="1:5" x14ac:dyDescent="0.25">
      <c r="A6677" s="366" t="s">
        <v>25744</v>
      </c>
      <c r="B6677" s="367" t="s">
        <v>25745</v>
      </c>
      <c r="C6677" s="366" t="s">
        <v>547</v>
      </c>
      <c r="D6677" s="368">
        <v>23.979500000000002</v>
      </c>
      <c r="E6677" s="366">
        <v>7.8254999999999999</v>
      </c>
    </row>
    <row r="6678" spans="1:5" ht="27" x14ac:dyDescent="0.25">
      <c r="A6678" s="366" t="s">
        <v>25746</v>
      </c>
      <c r="B6678" s="367" t="s">
        <v>25747</v>
      </c>
      <c r="C6678" s="366" t="s">
        <v>547</v>
      </c>
      <c r="D6678" s="368">
        <v>0.13880000000000001</v>
      </c>
      <c r="E6678" s="366">
        <v>0.1087</v>
      </c>
    </row>
    <row r="6679" spans="1:5" x14ac:dyDescent="0.25">
      <c r="A6679" s="366" t="s">
        <v>25748</v>
      </c>
      <c r="B6679" s="367" t="s">
        <v>25749</v>
      </c>
      <c r="C6679" s="366" t="s">
        <v>547</v>
      </c>
      <c r="D6679" s="368">
        <v>138.20580000000001</v>
      </c>
      <c r="E6679" s="366">
        <v>36.739100000000001</v>
      </c>
    </row>
    <row r="6680" spans="1:5" x14ac:dyDescent="0.25">
      <c r="A6680" s="366" t="s">
        <v>25750</v>
      </c>
      <c r="B6680" s="367" t="s">
        <v>25751</v>
      </c>
      <c r="C6680" s="366" t="s">
        <v>547</v>
      </c>
      <c r="D6680" s="368">
        <v>25.799800000000001</v>
      </c>
      <c r="E6680" s="366">
        <v>24.4438</v>
      </c>
    </row>
    <row r="6681" spans="1:5" x14ac:dyDescent="0.25">
      <c r="A6681" s="366" t="s">
        <v>25752</v>
      </c>
      <c r="B6681" s="367" t="s">
        <v>25753</v>
      </c>
      <c r="C6681" s="366" t="s">
        <v>547</v>
      </c>
      <c r="D6681" s="368">
        <v>26.001100000000001</v>
      </c>
      <c r="E6681" s="366">
        <v>24.577300000000001</v>
      </c>
    </row>
    <row r="6682" spans="1:5" x14ac:dyDescent="0.25">
      <c r="A6682" s="366" t="s">
        <v>25754</v>
      </c>
      <c r="B6682" s="367" t="s">
        <v>25755</v>
      </c>
      <c r="C6682" s="366" t="s">
        <v>547</v>
      </c>
      <c r="D6682" s="368">
        <v>22.503799999999998</v>
      </c>
      <c r="E6682" s="366">
        <v>22.186900000000001</v>
      </c>
    </row>
    <row r="6683" spans="1:5" x14ac:dyDescent="0.25">
      <c r="A6683" s="366" t="s">
        <v>25756</v>
      </c>
      <c r="B6683" s="367" t="s">
        <v>25757</v>
      </c>
      <c r="C6683" s="366" t="s">
        <v>547</v>
      </c>
      <c r="D6683" s="368">
        <v>23.200800000000001</v>
      </c>
      <c r="E6683" s="366">
        <v>22.553100000000001</v>
      </c>
    </row>
    <row r="6684" spans="1:5" x14ac:dyDescent="0.25">
      <c r="A6684" s="366" t="s">
        <v>25758</v>
      </c>
      <c r="B6684" s="367" t="s">
        <v>25759</v>
      </c>
      <c r="C6684" s="366" t="s">
        <v>547</v>
      </c>
      <c r="D6684" s="368">
        <v>6.2877000000000001</v>
      </c>
      <c r="E6684" s="366">
        <v>3.6758000000000002</v>
      </c>
    </row>
    <row r="6685" spans="1:5" x14ac:dyDescent="0.25">
      <c r="A6685" s="366" t="s">
        <v>25760</v>
      </c>
      <c r="B6685" s="367" t="s">
        <v>25761</v>
      </c>
      <c r="C6685" s="366" t="s">
        <v>547</v>
      </c>
      <c r="D6685" s="368">
        <v>459.74549999999999</v>
      </c>
      <c r="E6685" s="366">
        <v>160.02860000000001</v>
      </c>
    </row>
    <row r="6686" spans="1:5" x14ac:dyDescent="0.25">
      <c r="A6686" s="366" t="s">
        <v>25762</v>
      </c>
      <c r="B6686" s="367" t="s">
        <v>25763</v>
      </c>
      <c r="C6686" s="366" t="s">
        <v>547</v>
      </c>
      <c r="D6686" s="368">
        <v>97.563500000000005</v>
      </c>
      <c r="E6686" s="366">
        <v>68.719700000000003</v>
      </c>
    </row>
    <row r="6687" spans="1:5" x14ac:dyDescent="0.25">
      <c r="A6687" s="366" t="s">
        <v>25764</v>
      </c>
      <c r="B6687" s="367" t="s">
        <v>25765</v>
      </c>
      <c r="C6687" s="366" t="s">
        <v>547</v>
      </c>
      <c r="D6687" s="368">
        <v>322.85239999999999</v>
      </c>
      <c r="E6687" s="366">
        <v>135.7381</v>
      </c>
    </row>
    <row r="6688" spans="1:5" x14ac:dyDescent="0.25">
      <c r="A6688" s="366" t="s">
        <v>25766</v>
      </c>
      <c r="B6688" s="367" t="s">
        <v>25767</v>
      </c>
      <c r="C6688" s="366" t="s">
        <v>547</v>
      </c>
      <c r="D6688" s="368">
        <v>2.7869999999999999</v>
      </c>
      <c r="E6688" s="366">
        <v>1.538</v>
      </c>
    </row>
    <row r="6689" spans="1:5" x14ac:dyDescent="0.25">
      <c r="A6689" s="366" t="s">
        <v>25768</v>
      </c>
      <c r="B6689" s="367" t="s">
        <v>25769</v>
      </c>
      <c r="C6689" s="366" t="s">
        <v>547</v>
      </c>
      <c r="D6689" s="368">
        <v>0.63460000000000005</v>
      </c>
      <c r="E6689" s="366">
        <v>0.39439999999999997</v>
      </c>
    </row>
    <row r="6690" spans="1:5" x14ac:dyDescent="0.25">
      <c r="A6690" s="366" t="s">
        <v>25770</v>
      </c>
      <c r="B6690" s="367" t="s">
        <v>25771</v>
      </c>
      <c r="C6690" s="366" t="s">
        <v>547</v>
      </c>
      <c r="D6690" s="368">
        <v>231.94839999999999</v>
      </c>
      <c r="E6690" s="366">
        <v>101.4409</v>
      </c>
    </row>
    <row r="6691" spans="1:5" x14ac:dyDescent="0.25">
      <c r="A6691" s="366" t="s">
        <v>598</v>
      </c>
      <c r="B6691" s="367" t="s">
        <v>25772</v>
      </c>
      <c r="C6691" s="366" t="s">
        <v>547</v>
      </c>
      <c r="D6691" s="368">
        <v>43.062199999999997</v>
      </c>
      <c r="E6691" s="366">
        <v>3.6478999999999999</v>
      </c>
    </row>
    <row r="6692" spans="1:5" x14ac:dyDescent="0.25">
      <c r="A6692" s="366" t="s">
        <v>25773</v>
      </c>
      <c r="B6692" s="367" t="s">
        <v>25774</v>
      </c>
      <c r="C6692" s="366" t="s">
        <v>547</v>
      </c>
      <c r="D6692" s="368">
        <v>53.3429</v>
      </c>
      <c r="E6692" s="366">
        <v>40.694400000000002</v>
      </c>
    </row>
    <row r="6693" spans="1:5" ht="27" x14ac:dyDescent="0.25">
      <c r="A6693" s="366" t="s">
        <v>25775</v>
      </c>
      <c r="B6693" s="367" t="s">
        <v>25776</v>
      </c>
      <c r="C6693" s="366" t="s">
        <v>547</v>
      </c>
      <c r="D6693" s="368">
        <v>13.64</v>
      </c>
      <c r="E6693" s="366">
        <v>0.75209999999999999</v>
      </c>
    </row>
    <row r="6694" spans="1:5" x14ac:dyDescent="0.25">
      <c r="A6694" s="366" t="s">
        <v>25777</v>
      </c>
      <c r="B6694" s="367" t="s">
        <v>25778</v>
      </c>
      <c r="C6694" s="366" t="s">
        <v>547</v>
      </c>
      <c r="D6694" s="368">
        <v>310.14190000000002</v>
      </c>
      <c r="E6694" s="366">
        <v>40.091200000000001</v>
      </c>
    </row>
    <row r="6695" spans="1:5" ht="27" x14ac:dyDescent="0.25">
      <c r="A6695" s="366" t="s">
        <v>25779</v>
      </c>
      <c r="B6695" s="367" t="s">
        <v>25780</v>
      </c>
      <c r="C6695" s="366" t="s">
        <v>547</v>
      </c>
      <c r="D6695" s="368">
        <v>76.6113</v>
      </c>
      <c r="E6695" s="366">
        <v>48.173299999999998</v>
      </c>
    </row>
    <row r="6696" spans="1:5" ht="27" x14ac:dyDescent="0.25">
      <c r="A6696" s="366" t="s">
        <v>25781</v>
      </c>
      <c r="B6696" s="367" t="s">
        <v>25782</v>
      </c>
      <c r="C6696" s="366" t="s">
        <v>547</v>
      </c>
      <c r="D6696" s="368">
        <v>158.75370000000001</v>
      </c>
      <c r="E6696" s="366">
        <v>73.319299999999998</v>
      </c>
    </row>
    <row r="6697" spans="1:5" ht="27" x14ac:dyDescent="0.25">
      <c r="A6697" s="366" t="s">
        <v>25783</v>
      </c>
      <c r="B6697" s="367" t="s">
        <v>25784</v>
      </c>
      <c r="C6697" s="366" t="s">
        <v>547</v>
      </c>
      <c r="D6697" s="368">
        <v>158.75370000000001</v>
      </c>
      <c r="E6697" s="366">
        <v>73.319299999999998</v>
      </c>
    </row>
    <row r="6698" spans="1:5" ht="27" x14ac:dyDescent="0.25">
      <c r="A6698" s="366" t="s">
        <v>25785</v>
      </c>
      <c r="B6698" s="367" t="s">
        <v>25786</v>
      </c>
      <c r="C6698" s="366" t="s">
        <v>547</v>
      </c>
      <c r="D6698" s="368">
        <v>158.75370000000001</v>
      </c>
      <c r="E6698" s="366">
        <v>73.319299999999998</v>
      </c>
    </row>
    <row r="6699" spans="1:5" ht="27" x14ac:dyDescent="0.25">
      <c r="A6699" s="366" t="s">
        <v>25787</v>
      </c>
      <c r="B6699" s="367" t="s">
        <v>25788</v>
      </c>
      <c r="C6699" s="366" t="s">
        <v>547</v>
      </c>
      <c r="D6699" s="368">
        <v>158.75370000000001</v>
      </c>
      <c r="E6699" s="366">
        <v>73.319299999999998</v>
      </c>
    </row>
    <row r="6700" spans="1:5" ht="27" x14ac:dyDescent="0.25">
      <c r="A6700" s="366" t="s">
        <v>25789</v>
      </c>
      <c r="B6700" s="367" t="s">
        <v>25790</v>
      </c>
      <c r="C6700" s="366" t="s">
        <v>547</v>
      </c>
      <c r="D6700" s="368">
        <v>158.75370000000001</v>
      </c>
      <c r="E6700" s="366">
        <v>73.319299999999998</v>
      </c>
    </row>
    <row r="6701" spans="1:5" ht="27" x14ac:dyDescent="0.25">
      <c r="A6701" s="366" t="s">
        <v>25791</v>
      </c>
      <c r="B6701" s="367" t="s">
        <v>25792</v>
      </c>
      <c r="C6701" s="366" t="s">
        <v>547</v>
      </c>
      <c r="D6701" s="368">
        <v>592.6671</v>
      </c>
      <c r="E6701" s="366">
        <v>258.78050000000002</v>
      </c>
    </row>
    <row r="6702" spans="1:5" x14ac:dyDescent="0.25">
      <c r="A6702" s="366" t="s">
        <v>25793</v>
      </c>
      <c r="B6702" s="367" t="s">
        <v>25794</v>
      </c>
      <c r="C6702" s="366" t="s">
        <v>547</v>
      </c>
      <c r="D6702" s="368">
        <v>155.8176</v>
      </c>
      <c r="E6702" s="366">
        <v>7.1101000000000001</v>
      </c>
    </row>
    <row r="6703" spans="1:5" x14ac:dyDescent="0.25">
      <c r="A6703" s="366" t="s">
        <v>25795</v>
      </c>
      <c r="B6703" s="367" t="s">
        <v>25796</v>
      </c>
      <c r="C6703" s="366" t="s">
        <v>547</v>
      </c>
      <c r="D6703" s="368">
        <v>814.95249999999999</v>
      </c>
      <c r="E6703" s="366">
        <v>381.99310000000003</v>
      </c>
    </row>
    <row r="6704" spans="1:5" x14ac:dyDescent="0.25">
      <c r="A6704" s="366" t="s">
        <v>25797</v>
      </c>
      <c r="B6704" s="367" t="s">
        <v>25798</v>
      </c>
      <c r="C6704" s="366" t="s">
        <v>547</v>
      </c>
      <c r="D6704" s="368">
        <v>345.49549999999999</v>
      </c>
      <c r="E6704" s="366">
        <v>13.4819</v>
      </c>
    </row>
    <row r="6705" spans="1:5" x14ac:dyDescent="0.25">
      <c r="A6705" s="366" t="s">
        <v>25799</v>
      </c>
      <c r="B6705" s="367" t="s">
        <v>25800</v>
      </c>
      <c r="C6705" s="366" t="s">
        <v>547</v>
      </c>
      <c r="D6705" s="368">
        <v>113.1199</v>
      </c>
      <c r="E6705" s="366">
        <v>5.3361999999999998</v>
      </c>
    </row>
    <row r="6706" spans="1:5" ht="27" x14ac:dyDescent="0.25">
      <c r="A6706" s="366" t="s">
        <v>25801</v>
      </c>
      <c r="B6706" s="367" t="s">
        <v>25802</v>
      </c>
      <c r="C6706" s="366" t="s">
        <v>547</v>
      </c>
      <c r="D6706" s="368">
        <v>69.868499999999997</v>
      </c>
      <c r="E6706" s="366">
        <v>43.486899999999999</v>
      </c>
    </row>
    <row r="6707" spans="1:5" ht="27" x14ac:dyDescent="0.25">
      <c r="A6707" s="366" t="s">
        <v>25803</v>
      </c>
      <c r="B6707" s="367" t="s">
        <v>25804</v>
      </c>
      <c r="C6707" s="366" t="s">
        <v>547</v>
      </c>
      <c r="D6707" s="368">
        <v>101.8759</v>
      </c>
      <c r="E6707" s="366">
        <v>65.977099999999993</v>
      </c>
    </row>
    <row r="6708" spans="1:5" ht="27" x14ac:dyDescent="0.25">
      <c r="A6708" s="366" t="s">
        <v>25805</v>
      </c>
      <c r="B6708" s="367" t="s">
        <v>25806</v>
      </c>
      <c r="C6708" s="366" t="s">
        <v>547</v>
      </c>
      <c r="D6708" s="368">
        <v>29.076799999999999</v>
      </c>
      <c r="E6708" s="366">
        <v>25.8032</v>
      </c>
    </row>
    <row r="6709" spans="1:5" ht="27" x14ac:dyDescent="0.25">
      <c r="A6709" s="366" t="s">
        <v>25807</v>
      </c>
      <c r="B6709" s="367" t="s">
        <v>25808</v>
      </c>
      <c r="C6709" s="366" t="s">
        <v>547</v>
      </c>
      <c r="D6709" s="368">
        <v>126.2784</v>
      </c>
      <c r="E6709" s="366">
        <v>66.993099999999998</v>
      </c>
    </row>
    <row r="6710" spans="1:5" ht="27" x14ac:dyDescent="0.25">
      <c r="A6710" s="366" t="s">
        <v>25809</v>
      </c>
      <c r="B6710" s="367" t="s">
        <v>25810</v>
      </c>
      <c r="C6710" s="366" t="s">
        <v>547</v>
      </c>
      <c r="D6710" s="368">
        <v>385.7944</v>
      </c>
      <c r="E6710" s="366">
        <v>187.37129999999999</v>
      </c>
    </row>
    <row r="6711" spans="1:5" x14ac:dyDescent="0.25">
      <c r="A6711" s="366" t="s">
        <v>25811</v>
      </c>
      <c r="B6711" s="367" t="s">
        <v>25812</v>
      </c>
      <c r="C6711" s="366" t="s">
        <v>547</v>
      </c>
      <c r="D6711" s="368">
        <v>29.029399999999999</v>
      </c>
      <c r="E6711" s="366">
        <v>23.2256</v>
      </c>
    </row>
    <row r="6712" spans="1:5" ht="27" x14ac:dyDescent="0.25">
      <c r="A6712" s="366" t="s">
        <v>25813</v>
      </c>
      <c r="B6712" s="367" t="s">
        <v>25814</v>
      </c>
      <c r="C6712" s="366" t="s">
        <v>547</v>
      </c>
      <c r="D6712" s="368">
        <v>0.58579999999999999</v>
      </c>
      <c r="E6712" s="366">
        <v>0.40100000000000002</v>
      </c>
    </row>
    <row r="6713" spans="1:5" ht="27" x14ac:dyDescent="0.25">
      <c r="A6713" s="366" t="s">
        <v>25815</v>
      </c>
      <c r="B6713" s="367" t="s">
        <v>25816</v>
      </c>
      <c r="C6713" s="366" t="s">
        <v>547</v>
      </c>
      <c r="D6713" s="368">
        <v>100.89409999999999</v>
      </c>
      <c r="E6713" s="366">
        <v>62.2498</v>
      </c>
    </row>
    <row r="6714" spans="1:5" ht="27" x14ac:dyDescent="0.25">
      <c r="A6714" s="366" t="s">
        <v>25817</v>
      </c>
      <c r="B6714" s="367" t="s">
        <v>25818</v>
      </c>
      <c r="C6714" s="366" t="s">
        <v>547</v>
      </c>
      <c r="D6714" s="368">
        <v>6.2176</v>
      </c>
      <c r="E6714" s="366">
        <v>3.6347999999999998</v>
      </c>
    </row>
    <row r="6715" spans="1:5" ht="27" x14ac:dyDescent="0.25">
      <c r="A6715" s="366" t="s">
        <v>25819</v>
      </c>
      <c r="B6715" s="367" t="s">
        <v>25820</v>
      </c>
      <c r="C6715" s="366" t="s">
        <v>547</v>
      </c>
      <c r="D6715" s="368">
        <v>1415.7292</v>
      </c>
      <c r="E6715" s="366">
        <v>749.70219999999995</v>
      </c>
    </row>
    <row r="6716" spans="1:5" ht="27" x14ac:dyDescent="0.25">
      <c r="A6716" s="366" t="s">
        <v>25821</v>
      </c>
      <c r="B6716" s="367" t="s">
        <v>25822</v>
      </c>
      <c r="C6716" s="366" t="s">
        <v>547</v>
      </c>
      <c r="D6716" s="368">
        <v>304.52460000000002</v>
      </c>
      <c r="E6716" s="366">
        <v>149.5872</v>
      </c>
    </row>
    <row r="6717" spans="1:5" x14ac:dyDescent="0.25">
      <c r="A6717" s="366" t="s">
        <v>25823</v>
      </c>
      <c r="B6717" s="367" t="s">
        <v>25824</v>
      </c>
      <c r="C6717" s="366" t="s">
        <v>547</v>
      </c>
      <c r="D6717" s="368">
        <v>1884.3398999999999</v>
      </c>
      <c r="E6717" s="366">
        <v>860.23419999999999</v>
      </c>
    </row>
    <row r="6718" spans="1:5" x14ac:dyDescent="0.25">
      <c r="A6718" s="366" t="s">
        <v>25825</v>
      </c>
      <c r="B6718" s="367" t="s">
        <v>25826</v>
      </c>
      <c r="C6718" s="366" t="s">
        <v>547</v>
      </c>
      <c r="D6718" s="368">
        <v>368.44139999999999</v>
      </c>
      <c r="E6718" s="366">
        <v>150.5752</v>
      </c>
    </row>
    <row r="6719" spans="1:5" x14ac:dyDescent="0.25">
      <c r="A6719" s="366" t="s">
        <v>25827</v>
      </c>
      <c r="B6719" s="367" t="s">
        <v>25828</v>
      </c>
      <c r="C6719" s="366" t="s">
        <v>547</v>
      </c>
      <c r="D6719" s="368">
        <v>482.6807</v>
      </c>
      <c r="E6719" s="366">
        <v>90.786199999999994</v>
      </c>
    </row>
    <row r="6720" spans="1:5" ht="27" x14ac:dyDescent="0.25">
      <c r="A6720" s="366" t="s">
        <v>25829</v>
      </c>
      <c r="B6720" s="367" t="s">
        <v>25830</v>
      </c>
      <c r="C6720" s="366" t="s">
        <v>547</v>
      </c>
      <c r="D6720" s="368">
        <v>458.85849999999999</v>
      </c>
      <c r="E6720" s="366">
        <v>77.113799999999998</v>
      </c>
    </row>
    <row r="6721" spans="1:5" x14ac:dyDescent="0.25">
      <c r="A6721" s="366" t="s">
        <v>25831</v>
      </c>
      <c r="B6721" s="367" t="s">
        <v>25832</v>
      </c>
      <c r="C6721" s="366" t="s">
        <v>547</v>
      </c>
      <c r="D6721" s="368">
        <v>23.822199999999999</v>
      </c>
      <c r="E6721" s="366">
        <v>13.6724</v>
      </c>
    </row>
    <row r="6722" spans="1:5" ht="27" x14ac:dyDescent="0.25">
      <c r="A6722" s="366" t="s">
        <v>25833</v>
      </c>
      <c r="B6722" s="367" t="s">
        <v>25834</v>
      </c>
      <c r="C6722" s="366" t="s">
        <v>547</v>
      </c>
      <c r="D6722" s="368">
        <v>554.21529999999996</v>
      </c>
      <c r="E6722" s="366">
        <v>151.58269999999999</v>
      </c>
    </row>
    <row r="6723" spans="1:5" ht="27" x14ac:dyDescent="0.25">
      <c r="A6723" s="366" t="s">
        <v>25835</v>
      </c>
      <c r="B6723" s="367" t="s">
        <v>25836</v>
      </c>
      <c r="C6723" s="366" t="s">
        <v>547</v>
      </c>
      <c r="D6723" s="368">
        <v>445.48989999999998</v>
      </c>
      <c r="E6723" s="366">
        <v>89.430599999999998</v>
      </c>
    </row>
    <row r="6724" spans="1:5" x14ac:dyDescent="0.25">
      <c r="A6724" s="366" t="s">
        <v>25837</v>
      </c>
      <c r="B6724" s="367" t="s">
        <v>25838</v>
      </c>
      <c r="C6724" s="366" t="s">
        <v>547</v>
      </c>
      <c r="D6724" s="368">
        <v>90.440600000000003</v>
      </c>
      <c r="E6724" s="366">
        <v>51.6997</v>
      </c>
    </row>
    <row r="6725" spans="1:5" x14ac:dyDescent="0.25">
      <c r="A6725" s="366" t="s">
        <v>25839</v>
      </c>
      <c r="B6725" s="367" t="s">
        <v>25840</v>
      </c>
      <c r="C6725" s="366" t="s">
        <v>547</v>
      </c>
      <c r="D6725" s="368">
        <v>18.284800000000001</v>
      </c>
      <c r="E6725" s="366">
        <v>10.452400000000001</v>
      </c>
    </row>
    <row r="6726" spans="1:5" ht="27" x14ac:dyDescent="0.25">
      <c r="A6726" s="366" t="s">
        <v>25841</v>
      </c>
      <c r="B6726" s="367" t="s">
        <v>25842</v>
      </c>
      <c r="C6726" s="366" t="s">
        <v>547</v>
      </c>
      <c r="D6726" s="368">
        <v>466.4914</v>
      </c>
      <c r="E6726" s="366">
        <v>117.27809999999999</v>
      </c>
    </row>
    <row r="6727" spans="1:5" ht="27" x14ac:dyDescent="0.25">
      <c r="A6727" s="366" t="s">
        <v>25843</v>
      </c>
      <c r="B6727" s="367" t="s">
        <v>25844</v>
      </c>
      <c r="C6727" s="366" t="s">
        <v>547</v>
      </c>
      <c r="D6727" s="368">
        <v>383.399</v>
      </c>
      <c r="E6727" s="366">
        <v>73.662599999999998</v>
      </c>
    </row>
    <row r="6728" spans="1:5" ht="27" x14ac:dyDescent="0.25">
      <c r="A6728" s="366" t="s">
        <v>25845</v>
      </c>
      <c r="B6728" s="367" t="s">
        <v>25846</v>
      </c>
      <c r="C6728" s="366" t="s">
        <v>547</v>
      </c>
      <c r="D6728" s="368">
        <v>83.092399999999998</v>
      </c>
      <c r="E6728" s="366">
        <v>43.615499999999997</v>
      </c>
    </row>
    <row r="6729" spans="1:5" ht="27" x14ac:dyDescent="0.25">
      <c r="A6729" s="366" t="s">
        <v>25847</v>
      </c>
      <c r="B6729" s="367" t="s">
        <v>25848</v>
      </c>
      <c r="C6729" s="366" t="s">
        <v>547</v>
      </c>
      <c r="D6729" s="368">
        <v>662.39670000000001</v>
      </c>
      <c r="E6729" s="366">
        <v>250.4102</v>
      </c>
    </row>
    <row r="6730" spans="1:5" ht="40.5" x14ac:dyDescent="0.25">
      <c r="A6730" s="366" t="s">
        <v>25849</v>
      </c>
      <c r="B6730" s="367" t="s">
        <v>25850</v>
      </c>
      <c r="C6730" s="366" t="s">
        <v>547</v>
      </c>
      <c r="D6730" s="368">
        <v>355.54590000000002</v>
      </c>
      <c r="E6730" s="366">
        <v>75.350399999999993</v>
      </c>
    </row>
    <row r="6731" spans="1:5" ht="27" x14ac:dyDescent="0.25">
      <c r="A6731" s="366" t="s">
        <v>25851</v>
      </c>
      <c r="B6731" s="367" t="s">
        <v>25852</v>
      </c>
      <c r="C6731" s="366" t="s">
        <v>547</v>
      </c>
      <c r="D6731" s="368">
        <v>306.85079999999999</v>
      </c>
      <c r="E6731" s="366">
        <v>175.0598</v>
      </c>
    </row>
    <row r="6732" spans="1:5" ht="27" x14ac:dyDescent="0.25">
      <c r="A6732" s="366" t="s">
        <v>25853</v>
      </c>
      <c r="B6732" s="367" t="s">
        <v>25854</v>
      </c>
      <c r="C6732" s="366" t="s">
        <v>547</v>
      </c>
      <c r="D6732" s="368">
        <v>428.32549999999998</v>
      </c>
      <c r="E6732" s="366">
        <v>125.93729999999999</v>
      </c>
    </row>
    <row r="6733" spans="1:5" ht="27" x14ac:dyDescent="0.25">
      <c r="A6733" s="366" t="s">
        <v>25855</v>
      </c>
      <c r="B6733" s="367" t="s">
        <v>25856</v>
      </c>
      <c r="C6733" s="366" t="s">
        <v>547</v>
      </c>
      <c r="D6733" s="368">
        <v>347.7122</v>
      </c>
      <c r="E6733" s="366">
        <v>71.334299999999999</v>
      </c>
    </row>
    <row r="6734" spans="1:5" x14ac:dyDescent="0.25">
      <c r="A6734" s="366" t="s">
        <v>25857</v>
      </c>
      <c r="B6734" s="367" t="s">
        <v>25858</v>
      </c>
      <c r="C6734" s="366" t="s">
        <v>547</v>
      </c>
      <c r="D6734" s="368">
        <v>6.2626999999999997</v>
      </c>
      <c r="E6734" s="366">
        <v>3.4943</v>
      </c>
    </row>
    <row r="6735" spans="1:5" ht="27" x14ac:dyDescent="0.25">
      <c r="A6735" s="366" t="s">
        <v>25859</v>
      </c>
      <c r="B6735" s="367" t="s">
        <v>25860</v>
      </c>
      <c r="C6735" s="366" t="s">
        <v>547</v>
      </c>
      <c r="D6735" s="368">
        <v>74.3506</v>
      </c>
      <c r="E6735" s="366">
        <v>51.108699999999999</v>
      </c>
    </row>
    <row r="6736" spans="1:5" ht="27" x14ac:dyDescent="0.25">
      <c r="A6736" s="366" t="s">
        <v>25861</v>
      </c>
      <c r="B6736" s="367" t="s">
        <v>25862</v>
      </c>
      <c r="C6736" s="366" t="s">
        <v>547</v>
      </c>
      <c r="D6736" s="368">
        <v>365.36750000000001</v>
      </c>
      <c r="E6736" s="366">
        <v>136.97810000000001</v>
      </c>
    </row>
    <row r="6737" spans="1:5" ht="40.5" x14ac:dyDescent="0.25">
      <c r="A6737" s="366" t="s">
        <v>25863</v>
      </c>
      <c r="B6737" s="367" t="s">
        <v>25864</v>
      </c>
      <c r="C6737" s="366" t="s">
        <v>547</v>
      </c>
      <c r="D6737" s="368">
        <v>259.01010000000002</v>
      </c>
      <c r="E6737" s="366">
        <v>57.2986</v>
      </c>
    </row>
    <row r="6738" spans="1:5" x14ac:dyDescent="0.25">
      <c r="A6738" s="366" t="s">
        <v>25865</v>
      </c>
      <c r="B6738" s="367" t="s">
        <v>25866</v>
      </c>
      <c r="C6738" s="366" t="s">
        <v>547</v>
      </c>
      <c r="D6738" s="368">
        <v>2.7604000000000002</v>
      </c>
      <c r="E6738" s="366">
        <v>1.5402</v>
      </c>
    </row>
    <row r="6739" spans="1:5" ht="27" x14ac:dyDescent="0.25">
      <c r="A6739" s="366" t="s">
        <v>25867</v>
      </c>
      <c r="B6739" s="367" t="s">
        <v>25868</v>
      </c>
      <c r="C6739" s="366" t="s">
        <v>547</v>
      </c>
      <c r="D6739" s="368">
        <v>54.555500000000002</v>
      </c>
      <c r="E6739" s="366">
        <v>40.063899999999997</v>
      </c>
    </row>
    <row r="6740" spans="1:5" ht="27" x14ac:dyDescent="0.25">
      <c r="A6740" s="366" t="s">
        <v>25869</v>
      </c>
      <c r="B6740" s="367" t="s">
        <v>25870</v>
      </c>
      <c r="C6740" s="366" t="s">
        <v>547</v>
      </c>
      <c r="D6740" s="368">
        <v>49.041499999999999</v>
      </c>
      <c r="E6740" s="366">
        <v>38.075400000000002</v>
      </c>
    </row>
    <row r="6741" spans="1:5" ht="27" x14ac:dyDescent="0.25">
      <c r="A6741" s="366" t="s">
        <v>25871</v>
      </c>
      <c r="B6741" s="367" t="s">
        <v>25872</v>
      </c>
      <c r="C6741" s="366" t="s">
        <v>547</v>
      </c>
      <c r="D6741" s="368">
        <v>231.7944</v>
      </c>
      <c r="E6741" s="366">
        <v>58.923900000000003</v>
      </c>
    </row>
    <row r="6742" spans="1:5" ht="27" x14ac:dyDescent="0.25">
      <c r="A6742" s="366" t="s">
        <v>25873</v>
      </c>
      <c r="B6742" s="367" t="s">
        <v>25874</v>
      </c>
      <c r="C6742" s="366" t="s">
        <v>547</v>
      </c>
      <c r="D6742" s="368">
        <v>221.75219999999999</v>
      </c>
      <c r="E6742" s="366">
        <v>53.5242</v>
      </c>
    </row>
    <row r="6743" spans="1:5" ht="27" x14ac:dyDescent="0.25">
      <c r="A6743" s="366" t="s">
        <v>25875</v>
      </c>
      <c r="B6743" s="367" t="s">
        <v>25876</v>
      </c>
      <c r="C6743" s="366" t="s">
        <v>547</v>
      </c>
      <c r="D6743" s="368">
        <v>10.042199999999999</v>
      </c>
      <c r="E6743" s="366">
        <v>5.3997000000000002</v>
      </c>
    </row>
    <row r="6744" spans="1:5" ht="27" x14ac:dyDescent="0.25">
      <c r="A6744" s="366" t="s">
        <v>25877</v>
      </c>
      <c r="B6744" s="367" t="s">
        <v>25878</v>
      </c>
      <c r="C6744" s="366" t="s">
        <v>547</v>
      </c>
      <c r="D6744" s="368">
        <v>307.2174</v>
      </c>
      <c r="E6744" s="366">
        <v>94.968100000000007</v>
      </c>
    </row>
    <row r="6745" spans="1:5" ht="27" x14ac:dyDescent="0.25">
      <c r="A6745" s="366" t="s">
        <v>25879</v>
      </c>
      <c r="B6745" s="367" t="s">
        <v>25880</v>
      </c>
      <c r="C6745" s="366" t="s">
        <v>547</v>
      </c>
      <c r="D6745" s="368">
        <v>266.61619999999999</v>
      </c>
      <c r="E6745" s="366">
        <v>63.0715</v>
      </c>
    </row>
    <row r="6746" spans="1:5" ht="27" x14ac:dyDescent="0.25">
      <c r="A6746" s="366" t="s">
        <v>25881</v>
      </c>
      <c r="B6746" s="367" t="s">
        <v>25882</v>
      </c>
      <c r="C6746" s="366" t="s">
        <v>547</v>
      </c>
      <c r="D6746" s="368">
        <v>40.601199999999999</v>
      </c>
      <c r="E6746" s="366">
        <v>31.896599999999999</v>
      </c>
    </row>
    <row r="6747" spans="1:5" ht="27" x14ac:dyDescent="0.25">
      <c r="A6747" s="366" t="s">
        <v>25883</v>
      </c>
      <c r="B6747" s="367" t="s">
        <v>25884</v>
      </c>
      <c r="C6747" s="366" t="s">
        <v>547</v>
      </c>
      <c r="D6747" s="368">
        <v>520.77430000000004</v>
      </c>
      <c r="E6747" s="366">
        <v>139.0127</v>
      </c>
    </row>
    <row r="6748" spans="1:5" ht="27" x14ac:dyDescent="0.25">
      <c r="A6748" s="366" t="s">
        <v>25885</v>
      </c>
      <c r="B6748" s="367" t="s">
        <v>25886</v>
      </c>
      <c r="C6748" s="366" t="s">
        <v>547</v>
      </c>
      <c r="D6748" s="368">
        <v>432.80630000000002</v>
      </c>
      <c r="E6748" s="366">
        <v>81.646799999999999</v>
      </c>
    </row>
    <row r="6749" spans="1:5" ht="27" x14ac:dyDescent="0.25">
      <c r="A6749" s="366" t="s">
        <v>25887</v>
      </c>
      <c r="B6749" s="367" t="s">
        <v>25888</v>
      </c>
      <c r="C6749" s="366" t="s">
        <v>547</v>
      </c>
      <c r="D6749" s="368">
        <v>87.968000000000004</v>
      </c>
      <c r="E6749" s="366">
        <v>57.365900000000003</v>
      </c>
    </row>
    <row r="6750" spans="1:5" x14ac:dyDescent="0.25">
      <c r="A6750" s="366" t="s">
        <v>25889</v>
      </c>
      <c r="B6750" s="367" t="s">
        <v>25890</v>
      </c>
      <c r="C6750" s="366" t="s">
        <v>547</v>
      </c>
      <c r="D6750" s="368">
        <v>288.81560000000002</v>
      </c>
      <c r="E6750" s="366">
        <v>60.575600000000001</v>
      </c>
    </row>
    <row r="6751" spans="1:5" ht="27" x14ac:dyDescent="0.25">
      <c r="A6751" s="366" t="s">
        <v>25891</v>
      </c>
      <c r="B6751" s="367" t="s">
        <v>25892</v>
      </c>
      <c r="C6751" s="366" t="s">
        <v>547</v>
      </c>
      <c r="D6751" s="368">
        <v>288.81560000000002</v>
      </c>
      <c r="E6751" s="366">
        <v>60.575600000000001</v>
      </c>
    </row>
    <row r="6752" spans="1:5" x14ac:dyDescent="0.25">
      <c r="A6752" s="366" t="s">
        <v>25893</v>
      </c>
      <c r="B6752" s="367" t="s">
        <v>25894</v>
      </c>
      <c r="C6752" s="366" t="s">
        <v>547</v>
      </c>
      <c r="D6752" s="368">
        <v>5.3841999999999999</v>
      </c>
      <c r="E6752" s="366">
        <v>3.6858</v>
      </c>
    </row>
    <row r="6753" spans="1:5" x14ac:dyDescent="0.25">
      <c r="A6753" s="366" t="s">
        <v>25895</v>
      </c>
      <c r="B6753" s="367" t="s">
        <v>25896</v>
      </c>
      <c r="C6753" s="366" t="s">
        <v>547</v>
      </c>
      <c r="D6753" s="368">
        <v>5.3841999999999999</v>
      </c>
      <c r="E6753" s="366">
        <v>3.6858</v>
      </c>
    </row>
    <row r="6754" spans="1:5" x14ac:dyDescent="0.25">
      <c r="A6754" s="366" t="s">
        <v>25897</v>
      </c>
      <c r="B6754" s="367" t="s">
        <v>25898</v>
      </c>
      <c r="C6754" s="366" t="s">
        <v>547</v>
      </c>
      <c r="D6754" s="368">
        <v>52.941699999999997</v>
      </c>
      <c r="E6754" s="366">
        <v>28.9391</v>
      </c>
    </row>
    <row r="6755" spans="1:5" x14ac:dyDescent="0.25">
      <c r="A6755" s="366" t="s">
        <v>25899</v>
      </c>
      <c r="B6755" s="367" t="s">
        <v>25900</v>
      </c>
      <c r="C6755" s="366" t="s">
        <v>547</v>
      </c>
      <c r="D6755" s="368">
        <v>52.941699999999997</v>
      </c>
      <c r="E6755" s="366">
        <v>28.9391</v>
      </c>
    </row>
    <row r="6756" spans="1:5" x14ac:dyDescent="0.25">
      <c r="A6756" s="366" t="s">
        <v>25901</v>
      </c>
      <c r="B6756" s="367" t="s">
        <v>25902</v>
      </c>
      <c r="C6756" s="366" t="s">
        <v>547</v>
      </c>
      <c r="D6756" s="368">
        <v>298.33370000000002</v>
      </c>
      <c r="E6756" s="366">
        <v>75.949100000000001</v>
      </c>
    </row>
    <row r="6757" spans="1:5" ht="27" x14ac:dyDescent="0.25">
      <c r="A6757" s="366" t="s">
        <v>25903</v>
      </c>
      <c r="B6757" s="367" t="s">
        <v>25904</v>
      </c>
      <c r="C6757" s="366" t="s">
        <v>547</v>
      </c>
      <c r="D6757" s="368">
        <v>289.43130000000002</v>
      </c>
      <c r="E6757" s="366">
        <v>71.276200000000003</v>
      </c>
    </row>
    <row r="6758" spans="1:5" x14ac:dyDescent="0.25">
      <c r="A6758" s="366" t="s">
        <v>25905</v>
      </c>
      <c r="B6758" s="367" t="s">
        <v>25906</v>
      </c>
      <c r="C6758" s="366" t="s">
        <v>547</v>
      </c>
      <c r="D6758" s="368">
        <v>8.9024000000000001</v>
      </c>
      <c r="E6758" s="366">
        <v>4.6729000000000003</v>
      </c>
    </row>
    <row r="6759" spans="1:5" x14ac:dyDescent="0.25">
      <c r="A6759" s="366" t="s">
        <v>25907</v>
      </c>
      <c r="B6759" s="367" t="s">
        <v>25908</v>
      </c>
      <c r="C6759" s="366" t="s">
        <v>547</v>
      </c>
      <c r="D6759" s="368">
        <v>501.89150000000001</v>
      </c>
      <c r="E6759" s="366">
        <v>101.12439999999999</v>
      </c>
    </row>
    <row r="6760" spans="1:5" ht="27" x14ac:dyDescent="0.25">
      <c r="A6760" s="366" t="s">
        <v>25829</v>
      </c>
      <c r="B6760" s="367" t="s">
        <v>25830</v>
      </c>
      <c r="C6760" s="366" t="s">
        <v>547</v>
      </c>
      <c r="D6760" s="368">
        <v>458.85849999999999</v>
      </c>
      <c r="E6760" s="366">
        <v>77.113799999999998</v>
      </c>
    </row>
    <row r="6761" spans="1:5" x14ac:dyDescent="0.25">
      <c r="A6761" s="366" t="s">
        <v>25909</v>
      </c>
      <c r="B6761" s="367" t="s">
        <v>25910</v>
      </c>
      <c r="C6761" s="366" t="s">
        <v>547</v>
      </c>
      <c r="D6761" s="368">
        <v>43.033000000000001</v>
      </c>
      <c r="E6761" s="366">
        <v>24.0106</v>
      </c>
    </row>
    <row r="6762" spans="1:5" ht="27" x14ac:dyDescent="0.25">
      <c r="A6762" s="366" t="s">
        <v>25911</v>
      </c>
      <c r="B6762" s="367" t="s">
        <v>25912</v>
      </c>
      <c r="C6762" s="366" t="s">
        <v>547</v>
      </c>
      <c r="D6762" s="368">
        <v>590.17190000000005</v>
      </c>
      <c r="E6762" s="366">
        <v>172.137</v>
      </c>
    </row>
    <row r="6763" spans="1:5" ht="27" x14ac:dyDescent="0.25">
      <c r="A6763" s="366" t="s">
        <v>25835</v>
      </c>
      <c r="B6763" s="367" t="s">
        <v>25836</v>
      </c>
      <c r="C6763" s="366" t="s">
        <v>547</v>
      </c>
      <c r="D6763" s="368">
        <v>445.48989999999998</v>
      </c>
      <c r="E6763" s="366">
        <v>89.430599999999998</v>
      </c>
    </row>
    <row r="6764" spans="1:5" ht="27" x14ac:dyDescent="0.25">
      <c r="A6764" s="366" t="s">
        <v>25913</v>
      </c>
      <c r="B6764" s="367" t="s">
        <v>25914</v>
      </c>
      <c r="C6764" s="366" t="s">
        <v>547</v>
      </c>
      <c r="D6764" s="368">
        <v>53.5655</v>
      </c>
      <c r="E6764" s="366">
        <v>30.6203</v>
      </c>
    </row>
    <row r="6765" spans="1:5" x14ac:dyDescent="0.25">
      <c r="A6765" s="366" t="s">
        <v>25915</v>
      </c>
      <c r="B6765" s="367" t="s">
        <v>25916</v>
      </c>
      <c r="C6765" s="366" t="s">
        <v>547</v>
      </c>
      <c r="D6765" s="368">
        <v>91.116500000000002</v>
      </c>
      <c r="E6765" s="366">
        <v>52.086100000000002</v>
      </c>
    </row>
    <row r="6766" spans="1:5" ht="27" x14ac:dyDescent="0.25">
      <c r="A6766" s="366" t="s">
        <v>25917</v>
      </c>
      <c r="B6766" s="367" t="s">
        <v>25918</v>
      </c>
      <c r="C6766" s="366" t="s">
        <v>547</v>
      </c>
      <c r="D6766" s="368">
        <v>686.22829999999999</v>
      </c>
      <c r="E6766" s="366">
        <v>225.50729999999999</v>
      </c>
    </row>
    <row r="6767" spans="1:5" ht="27" x14ac:dyDescent="0.25">
      <c r="A6767" s="366" t="s">
        <v>25913</v>
      </c>
      <c r="B6767" s="367" t="s">
        <v>25914</v>
      </c>
      <c r="C6767" s="366" t="s">
        <v>547</v>
      </c>
      <c r="D6767" s="368">
        <v>53.5655</v>
      </c>
      <c r="E6767" s="366">
        <v>30.6203</v>
      </c>
    </row>
    <row r="6768" spans="1:5" ht="27" x14ac:dyDescent="0.25">
      <c r="A6768" s="366" t="s">
        <v>25919</v>
      </c>
      <c r="B6768" s="367" t="s">
        <v>25920</v>
      </c>
      <c r="C6768" s="366" t="s">
        <v>547</v>
      </c>
      <c r="D6768" s="368">
        <v>471.59829999999999</v>
      </c>
      <c r="E6768" s="366">
        <v>102.8156</v>
      </c>
    </row>
    <row r="6769" spans="1:5" x14ac:dyDescent="0.25">
      <c r="A6769" s="366" t="s">
        <v>25921</v>
      </c>
      <c r="B6769" s="367" t="s">
        <v>25922</v>
      </c>
      <c r="C6769" s="366" t="s">
        <v>547</v>
      </c>
      <c r="D6769" s="368">
        <v>69.947999999999993</v>
      </c>
      <c r="E6769" s="366">
        <v>39.985300000000002</v>
      </c>
    </row>
    <row r="6770" spans="1:5" x14ac:dyDescent="0.25">
      <c r="A6770" s="366" t="s">
        <v>25915</v>
      </c>
      <c r="B6770" s="367" t="s">
        <v>25916</v>
      </c>
      <c r="C6770" s="366" t="s">
        <v>547</v>
      </c>
      <c r="D6770" s="368">
        <v>91.116500000000002</v>
      </c>
      <c r="E6770" s="366">
        <v>52.086100000000002</v>
      </c>
    </row>
    <row r="6771" spans="1:5" ht="27" x14ac:dyDescent="0.25">
      <c r="A6771" s="366" t="s">
        <v>25923</v>
      </c>
      <c r="B6771" s="367" t="s">
        <v>25924</v>
      </c>
      <c r="C6771" s="366" t="s">
        <v>547</v>
      </c>
      <c r="D6771" s="368">
        <v>1306.9229</v>
      </c>
      <c r="E6771" s="366">
        <v>490.98680000000002</v>
      </c>
    </row>
    <row r="6772" spans="1:5" ht="27" x14ac:dyDescent="0.25">
      <c r="A6772" s="366" t="s">
        <v>25925</v>
      </c>
      <c r="B6772" s="367" t="s">
        <v>25926</v>
      </c>
      <c r="C6772" s="366" t="s">
        <v>547</v>
      </c>
      <c r="D6772" s="368">
        <v>1049.9558999999999</v>
      </c>
      <c r="E6772" s="366">
        <v>344.09350000000001</v>
      </c>
    </row>
    <row r="6773" spans="1:5" ht="27" x14ac:dyDescent="0.25">
      <c r="A6773" s="366" t="s">
        <v>25913</v>
      </c>
      <c r="B6773" s="367" t="s">
        <v>25914</v>
      </c>
      <c r="C6773" s="366" t="s">
        <v>547</v>
      </c>
      <c r="D6773" s="368">
        <v>53.5655</v>
      </c>
      <c r="E6773" s="366">
        <v>30.6203</v>
      </c>
    </row>
    <row r="6774" spans="1:5" x14ac:dyDescent="0.25">
      <c r="A6774" s="366" t="s">
        <v>25927</v>
      </c>
      <c r="B6774" s="367" t="s">
        <v>25928</v>
      </c>
      <c r="C6774" s="366" t="s">
        <v>547</v>
      </c>
      <c r="D6774" s="368">
        <v>112.285</v>
      </c>
      <c r="E6774" s="366">
        <v>64.186899999999994</v>
      </c>
    </row>
    <row r="6775" spans="1:5" x14ac:dyDescent="0.25">
      <c r="A6775" s="366" t="s">
        <v>25915</v>
      </c>
      <c r="B6775" s="367" t="s">
        <v>25916</v>
      </c>
      <c r="C6775" s="366" t="s">
        <v>547</v>
      </c>
      <c r="D6775" s="368">
        <v>91.116500000000002</v>
      </c>
      <c r="E6775" s="366">
        <v>52.086100000000002</v>
      </c>
    </row>
    <row r="6776" spans="1:5" ht="40.5" x14ac:dyDescent="0.25">
      <c r="A6776" s="366" t="s">
        <v>25929</v>
      </c>
      <c r="B6776" s="367" t="s">
        <v>25930</v>
      </c>
      <c r="C6776" s="366" t="s">
        <v>547</v>
      </c>
      <c r="D6776" s="368">
        <v>387.07080000000002</v>
      </c>
      <c r="E6776" s="366">
        <v>94.457099999999997</v>
      </c>
    </row>
    <row r="6777" spans="1:5" ht="40.5" x14ac:dyDescent="0.25">
      <c r="A6777" s="366" t="s">
        <v>25931</v>
      </c>
      <c r="B6777" s="367" t="s">
        <v>25932</v>
      </c>
      <c r="C6777" s="366" t="s">
        <v>547</v>
      </c>
      <c r="D6777" s="368">
        <v>39.358600000000003</v>
      </c>
      <c r="E6777" s="366">
        <v>23.122800000000002</v>
      </c>
    </row>
    <row r="6778" spans="1:5" ht="27" x14ac:dyDescent="0.25">
      <c r="A6778" s="366" t="s">
        <v>25855</v>
      </c>
      <c r="B6778" s="367" t="s">
        <v>25856</v>
      </c>
      <c r="C6778" s="366" t="s">
        <v>547</v>
      </c>
      <c r="D6778" s="368">
        <v>347.7122</v>
      </c>
      <c r="E6778" s="366">
        <v>71.334299999999999</v>
      </c>
    </row>
    <row r="6779" spans="1:5" ht="27" x14ac:dyDescent="0.25">
      <c r="A6779" s="366" t="s">
        <v>25933</v>
      </c>
      <c r="B6779" s="367" t="s">
        <v>25934</v>
      </c>
      <c r="C6779" s="366" t="s">
        <v>547</v>
      </c>
      <c r="D6779" s="368">
        <v>332.91559999999998</v>
      </c>
      <c r="E6779" s="366">
        <v>99.013300000000001</v>
      </c>
    </row>
    <row r="6780" spans="1:5" ht="27" x14ac:dyDescent="0.25">
      <c r="A6780" s="366" t="s">
        <v>25935</v>
      </c>
      <c r="B6780" s="367" t="s">
        <v>25936</v>
      </c>
      <c r="C6780" s="366" t="s">
        <v>547</v>
      </c>
      <c r="D6780" s="368">
        <v>300.23020000000002</v>
      </c>
      <c r="E6780" s="366">
        <v>81.8566</v>
      </c>
    </row>
    <row r="6781" spans="1:5" x14ac:dyDescent="0.25">
      <c r="A6781" s="366" t="s">
        <v>25937</v>
      </c>
      <c r="B6781" s="367" t="s">
        <v>25938</v>
      </c>
      <c r="C6781" s="366" t="s">
        <v>547</v>
      </c>
      <c r="D6781" s="368">
        <v>32.685400000000001</v>
      </c>
      <c r="E6781" s="366">
        <v>17.156700000000001</v>
      </c>
    </row>
    <row r="6782" spans="1:5" ht="27" x14ac:dyDescent="0.25">
      <c r="A6782" s="366" t="s">
        <v>25939</v>
      </c>
      <c r="B6782" s="367" t="s">
        <v>25940</v>
      </c>
      <c r="C6782" s="366" t="s">
        <v>547</v>
      </c>
      <c r="D6782" s="368">
        <v>326.47710000000001</v>
      </c>
      <c r="E6782" s="366">
        <v>126.77070000000001</v>
      </c>
    </row>
    <row r="6783" spans="1:5" ht="27" x14ac:dyDescent="0.25">
      <c r="A6783" s="366" t="s">
        <v>25941</v>
      </c>
      <c r="B6783" s="367" t="s">
        <v>25942</v>
      </c>
      <c r="C6783" s="366" t="s">
        <v>547</v>
      </c>
      <c r="D6783" s="368">
        <v>225.08930000000001</v>
      </c>
      <c r="E6783" s="366">
        <v>58.405700000000003</v>
      </c>
    </row>
    <row r="6784" spans="1:5" ht="27" x14ac:dyDescent="0.25">
      <c r="A6784" s="366" t="s">
        <v>25943</v>
      </c>
      <c r="B6784" s="367" t="s">
        <v>25944</v>
      </c>
      <c r="C6784" s="366" t="s">
        <v>547</v>
      </c>
      <c r="D6784" s="368">
        <v>101.3878</v>
      </c>
      <c r="E6784" s="366">
        <v>68.364999999999995</v>
      </c>
    </row>
    <row r="6785" spans="1:5" x14ac:dyDescent="0.25">
      <c r="A6785" s="366" t="s">
        <v>25945</v>
      </c>
      <c r="B6785" s="367" t="s">
        <v>25946</v>
      </c>
      <c r="C6785" s="366" t="s">
        <v>547</v>
      </c>
      <c r="D6785" s="368">
        <v>193.25980000000001</v>
      </c>
      <c r="E6785" s="366">
        <v>64.994799999999998</v>
      </c>
    </row>
    <row r="6786" spans="1:5" ht="27" x14ac:dyDescent="0.25">
      <c r="A6786" s="366" t="s">
        <v>25947</v>
      </c>
      <c r="B6786" s="367" t="s">
        <v>25948</v>
      </c>
      <c r="C6786" s="366" t="s">
        <v>547</v>
      </c>
      <c r="D6786" s="368">
        <v>182.27189999999999</v>
      </c>
      <c r="E6786" s="366">
        <v>59.227200000000003</v>
      </c>
    </row>
    <row r="6787" spans="1:5" x14ac:dyDescent="0.25">
      <c r="A6787" s="366" t="s">
        <v>25949</v>
      </c>
      <c r="B6787" s="367" t="s">
        <v>25950</v>
      </c>
      <c r="C6787" s="366" t="s">
        <v>547</v>
      </c>
      <c r="D6787" s="368">
        <v>10.9879</v>
      </c>
      <c r="E6787" s="366">
        <v>5.7675999999999998</v>
      </c>
    </row>
    <row r="6788" spans="1:5" x14ac:dyDescent="0.25">
      <c r="A6788" s="366" t="s">
        <v>25951</v>
      </c>
      <c r="B6788" s="367" t="s">
        <v>25952</v>
      </c>
      <c r="C6788" s="366" t="s">
        <v>547</v>
      </c>
      <c r="D6788" s="368">
        <v>189.3587</v>
      </c>
      <c r="E6788" s="366">
        <v>63.122900000000001</v>
      </c>
    </row>
    <row r="6789" spans="1:5" ht="27" x14ac:dyDescent="0.25">
      <c r="A6789" s="366" t="s">
        <v>25953</v>
      </c>
      <c r="B6789" s="367" t="s">
        <v>25954</v>
      </c>
      <c r="C6789" s="366" t="s">
        <v>547</v>
      </c>
      <c r="D6789" s="368">
        <v>183.56129999999999</v>
      </c>
      <c r="E6789" s="366">
        <v>59.888199999999998</v>
      </c>
    </row>
    <row r="6790" spans="1:5" x14ac:dyDescent="0.25">
      <c r="A6790" s="366" t="s">
        <v>25955</v>
      </c>
      <c r="B6790" s="367" t="s">
        <v>25956</v>
      </c>
      <c r="C6790" s="366" t="s">
        <v>547</v>
      </c>
      <c r="D6790" s="368">
        <v>5.7973999999999997</v>
      </c>
      <c r="E6790" s="366">
        <v>3.2347000000000001</v>
      </c>
    </row>
    <row r="6791" spans="1:5" ht="27" x14ac:dyDescent="0.25">
      <c r="A6791" s="366" t="s">
        <v>25957</v>
      </c>
      <c r="B6791" s="367" t="s">
        <v>25958</v>
      </c>
      <c r="C6791" s="366" t="s">
        <v>547</v>
      </c>
      <c r="D6791" s="368">
        <v>286.10879999999997</v>
      </c>
      <c r="E6791" s="366">
        <v>67.566999999999993</v>
      </c>
    </row>
    <row r="6792" spans="1:5" ht="40.5" x14ac:dyDescent="0.25">
      <c r="A6792" s="366" t="s">
        <v>25863</v>
      </c>
      <c r="B6792" s="367" t="s">
        <v>25864</v>
      </c>
      <c r="C6792" s="366" t="s">
        <v>547</v>
      </c>
      <c r="D6792" s="368">
        <v>259.01010000000002</v>
      </c>
      <c r="E6792" s="366">
        <v>57.2986</v>
      </c>
    </row>
    <row r="6793" spans="1:5" x14ac:dyDescent="0.25">
      <c r="A6793" s="366" t="s">
        <v>25959</v>
      </c>
      <c r="B6793" s="367" t="s">
        <v>25960</v>
      </c>
      <c r="C6793" s="366" t="s">
        <v>547</v>
      </c>
      <c r="D6793" s="368">
        <v>27.098700000000001</v>
      </c>
      <c r="E6793" s="366">
        <v>10.2684</v>
      </c>
    </row>
    <row r="6794" spans="1:5" x14ac:dyDescent="0.25">
      <c r="A6794" s="366" t="s">
        <v>25961</v>
      </c>
      <c r="B6794" s="367" t="s">
        <v>25962</v>
      </c>
      <c r="C6794" s="366" t="s">
        <v>547</v>
      </c>
      <c r="D6794" s="368">
        <v>295.10879999999997</v>
      </c>
      <c r="E6794" s="366">
        <v>74.647499999999994</v>
      </c>
    </row>
    <row r="6795" spans="1:5" ht="27" x14ac:dyDescent="0.25">
      <c r="A6795" s="366" t="s">
        <v>25963</v>
      </c>
      <c r="B6795" s="367" t="s">
        <v>25964</v>
      </c>
      <c r="C6795" s="366" t="s">
        <v>547</v>
      </c>
      <c r="D6795" s="368">
        <v>280.827</v>
      </c>
      <c r="E6795" s="366">
        <v>66.865099999999998</v>
      </c>
    </row>
    <row r="6796" spans="1:5" x14ac:dyDescent="0.25">
      <c r="A6796" s="366" t="s">
        <v>25965</v>
      </c>
      <c r="B6796" s="367" t="s">
        <v>25966</v>
      </c>
      <c r="C6796" s="366" t="s">
        <v>547</v>
      </c>
      <c r="D6796" s="368">
        <v>14.2818</v>
      </c>
      <c r="E6796" s="366">
        <v>7.7824</v>
      </c>
    </row>
    <row r="6797" spans="1:5" x14ac:dyDescent="0.25">
      <c r="A6797" s="366" t="s">
        <v>25967</v>
      </c>
      <c r="B6797" s="367" t="s">
        <v>25968</v>
      </c>
      <c r="C6797" s="366" t="s">
        <v>547</v>
      </c>
      <c r="D6797" s="368">
        <v>359.39249999999998</v>
      </c>
      <c r="E6797" s="366">
        <v>76.207300000000004</v>
      </c>
    </row>
    <row r="6798" spans="1:5" ht="40.5" x14ac:dyDescent="0.25">
      <c r="A6798" s="366" t="s">
        <v>25969</v>
      </c>
      <c r="B6798" s="367" t="s">
        <v>25970</v>
      </c>
      <c r="C6798" s="366" t="s">
        <v>547</v>
      </c>
      <c r="D6798" s="368">
        <v>342.64890000000003</v>
      </c>
      <c r="E6798" s="366">
        <v>66.865099999999998</v>
      </c>
    </row>
    <row r="6799" spans="1:5" x14ac:dyDescent="0.25">
      <c r="A6799" s="366" t="s">
        <v>25971</v>
      </c>
      <c r="B6799" s="367" t="s">
        <v>25972</v>
      </c>
      <c r="C6799" s="366" t="s">
        <v>547</v>
      </c>
      <c r="D6799" s="368">
        <v>16.743600000000001</v>
      </c>
      <c r="E6799" s="366">
        <v>9.3422000000000001</v>
      </c>
    </row>
    <row r="6800" spans="1:5" ht="27" x14ac:dyDescent="0.25">
      <c r="A6800" s="366" t="s">
        <v>25973</v>
      </c>
      <c r="B6800" s="367" t="s">
        <v>25974</v>
      </c>
      <c r="C6800" s="366" t="s">
        <v>547</v>
      </c>
      <c r="D6800" s="368">
        <v>308.5532</v>
      </c>
      <c r="E6800" s="366">
        <v>83.134299999999996</v>
      </c>
    </row>
    <row r="6801" spans="1:5" ht="27" x14ac:dyDescent="0.25">
      <c r="A6801" s="366" t="s">
        <v>25975</v>
      </c>
      <c r="B6801" s="367" t="s">
        <v>25976</v>
      </c>
      <c r="C6801" s="366" t="s">
        <v>547</v>
      </c>
      <c r="D6801" s="368">
        <v>293.72399999999999</v>
      </c>
      <c r="E6801" s="366">
        <v>75.350399999999993</v>
      </c>
    </row>
    <row r="6802" spans="1:5" x14ac:dyDescent="0.25">
      <c r="A6802" s="366" t="s">
        <v>25977</v>
      </c>
      <c r="B6802" s="367" t="s">
        <v>25978</v>
      </c>
      <c r="C6802" s="366" t="s">
        <v>547</v>
      </c>
      <c r="D6802" s="368">
        <v>14.8292</v>
      </c>
      <c r="E6802" s="366">
        <v>7.7839</v>
      </c>
    </row>
    <row r="6803" spans="1:5" x14ac:dyDescent="0.25">
      <c r="A6803" s="366" t="s">
        <v>25979</v>
      </c>
      <c r="B6803" s="367" t="s">
        <v>25980</v>
      </c>
      <c r="C6803" s="366" t="s">
        <v>547</v>
      </c>
      <c r="D6803" s="368">
        <v>303.10539999999997</v>
      </c>
      <c r="E6803" s="366">
        <v>78.453800000000001</v>
      </c>
    </row>
    <row r="6804" spans="1:5" ht="27" x14ac:dyDescent="0.25">
      <c r="A6804" s="366" t="s">
        <v>25903</v>
      </c>
      <c r="B6804" s="367" t="s">
        <v>25904</v>
      </c>
      <c r="C6804" s="366" t="s">
        <v>547</v>
      </c>
      <c r="D6804" s="368">
        <v>289.43130000000002</v>
      </c>
      <c r="E6804" s="366">
        <v>71.276200000000003</v>
      </c>
    </row>
    <row r="6805" spans="1:5" x14ac:dyDescent="0.25">
      <c r="A6805" s="366" t="s">
        <v>25981</v>
      </c>
      <c r="B6805" s="367" t="s">
        <v>25982</v>
      </c>
      <c r="C6805" s="366" t="s">
        <v>547</v>
      </c>
      <c r="D6805" s="368">
        <v>13.674099999999999</v>
      </c>
      <c r="E6805" s="366">
        <v>7.1776</v>
      </c>
    </row>
    <row r="6806" spans="1:5" x14ac:dyDescent="0.25">
      <c r="A6806" s="366" t="s">
        <v>25983</v>
      </c>
      <c r="B6806" s="367" t="s">
        <v>25984</v>
      </c>
      <c r="C6806" s="366" t="s">
        <v>547</v>
      </c>
      <c r="D6806" s="368">
        <v>288.46190000000001</v>
      </c>
      <c r="E6806" s="366">
        <v>71.069800000000001</v>
      </c>
    </row>
    <row r="6807" spans="1:5" ht="27" x14ac:dyDescent="0.25">
      <c r="A6807" s="366" t="s">
        <v>25985</v>
      </c>
      <c r="B6807" s="367" t="s">
        <v>25986</v>
      </c>
      <c r="C6807" s="366" t="s">
        <v>547</v>
      </c>
      <c r="D6807" s="368">
        <v>282.04599999999999</v>
      </c>
      <c r="E6807" s="366">
        <v>67.489999999999995</v>
      </c>
    </row>
    <row r="6808" spans="1:5" x14ac:dyDescent="0.25">
      <c r="A6808" s="366" t="s">
        <v>25987</v>
      </c>
      <c r="B6808" s="367" t="s">
        <v>25988</v>
      </c>
      <c r="C6808" s="366" t="s">
        <v>547</v>
      </c>
      <c r="D6808" s="368">
        <v>6.4158999999999997</v>
      </c>
      <c r="E6808" s="366">
        <v>3.5798000000000001</v>
      </c>
    </row>
    <row r="6809" spans="1:5" x14ac:dyDescent="0.25">
      <c r="A6809" s="366" t="s">
        <v>25989</v>
      </c>
      <c r="B6809" s="367" t="s">
        <v>25990</v>
      </c>
      <c r="C6809" s="366" t="s">
        <v>547</v>
      </c>
      <c r="D6809" s="368">
        <v>323.30009999999999</v>
      </c>
      <c r="E6809" s="366">
        <v>90.875</v>
      </c>
    </row>
    <row r="6810" spans="1:5" ht="27" x14ac:dyDescent="0.25">
      <c r="A6810" s="366" t="s">
        <v>25975</v>
      </c>
      <c r="B6810" s="367" t="s">
        <v>25976</v>
      </c>
      <c r="C6810" s="366" t="s">
        <v>547</v>
      </c>
      <c r="D6810" s="368">
        <v>293.72399999999999</v>
      </c>
      <c r="E6810" s="366">
        <v>75.350399999999993</v>
      </c>
    </row>
    <row r="6811" spans="1:5" ht="27" x14ac:dyDescent="0.25">
      <c r="A6811" s="366" t="s">
        <v>25991</v>
      </c>
      <c r="B6811" s="367" t="s">
        <v>25992</v>
      </c>
      <c r="C6811" s="366" t="s">
        <v>547</v>
      </c>
      <c r="D6811" s="368">
        <v>29.5761</v>
      </c>
      <c r="E6811" s="366">
        <v>15.5246</v>
      </c>
    </row>
    <row r="6812" spans="1:5" x14ac:dyDescent="0.25">
      <c r="A6812" s="366" t="s">
        <v>25993</v>
      </c>
      <c r="B6812" s="367" t="s">
        <v>25994</v>
      </c>
      <c r="C6812" s="366" t="s">
        <v>547</v>
      </c>
      <c r="D6812" s="368">
        <v>329.88499999999999</v>
      </c>
      <c r="E6812" s="366">
        <v>81.793300000000002</v>
      </c>
    </row>
    <row r="6813" spans="1:5" ht="27" x14ac:dyDescent="0.25">
      <c r="A6813" s="366" t="s">
        <v>25995</v>
      </c>
      <c r="B6813" s="367" t="s">
        <v>25996</v>
      </c>
      <c r="C6813" s="366" t="s">
        <v>547</v>
      </c>
      <c r="D6813" s="368">
        <v>316.59089999999998</v>
      </c>
      <c r="E6813" s="366">
        <v>74.815200000000004</v>
      </c>
    </row>
    <row r="6814" spans="1:5" x14ac:dyDescent="0.25">
      <c r="A6814" s="366" t="s">
        <v>25997</v>
      </c>
      <c r="B6814" s="367" t="s">
        <v>25998</v>
      </c>
      <c r="C6814" s="366" t="s">
        <v>547</v>
      </c>
      <c r="D6814" s="368">
        <v>13.2941</v>
      </c>
      <c r="E6814" s="366">
        <v>6.9781000000000004</v>
      </c>
    </row>
    <row r="6815" spans="1:5" x14ac:dyDescent="0.25">
      <c r="A6815" s="366" t="s">
        <v>25999</v>
      </c>
      <c r="B6815" s="367" t="s">
        <v>26000</v>
      </c>
      <c r="C6815" s="366" t="s">
        <v>547</v>
      </c>
      <c r="D6815" s="368">
        <v>273.71949999999998</v>
      </c>
      <c r="E6815" s="366">
        <v>65.505799999999994</v>
      </c>
    </row>
    <row r="6816" spans="1:5" ht="40.5" x14ac:dyDescent="0.25">
      <c r="A6816" s="366" t="s">
        <v>25863</v>
      </c>
      <c r="B6816" s="367" t="s">
        <v>25864</v>
      </c>
      <c r="C6816" s="366" t="s">
        <v>547</v>
      </c>
      <c r="D6816" s="368">
        <v>259.01010000000002</v>
      </c>
      <c r="E6816" s="366">
        <v>57.2986</v>
      </c>
    </row>
    <row r="6817" spans="1:5" x14ac:dyDescent="0.25">
      <c r="A6817" s="366" t="s">
        <v>26001</v>
      </c>
      <c r="B6817" s="367" t="s">
        <v>26002</v>
      </c>
      <c r="C6817" s="366" t="s">
        <v>547</v>
      </c>
      <c r="D6817" s="368">
        <v>14.7094</v>
      </c>
      <c r="E6817" s="366">
        <v>8.2072000000000003</v>
      </c>
    </row>
    <row r="6818" spans="1:5" ht="27" x14ac:dyDescent="0.25">
      <c r="A6818" s="366" t="s">
        <v>26003</v>
      </c>
      <c r="B6818" s="367" t="s">
        <v>26004</v>
      </c>
      <c r="C6818" s="366" t="s">
        <v>547</v>
      </c>
      <c r="D6818" s="368">
        <v>393.23149999999998</v>
      </c>
      <c r="E6818" s="366">
        <v>145.56659999999999</v>
      </c>
    </row>
    <row r="6819" spans="1:5" ht="27" x14ac:dyDescent="0.25">
      <c r="A6819" s="366" t="s">
        <v>26005</v>
      </c>
      <c r="B6819" s="367" t="s">
        <v>26006</v>
      </c>
      <c r="C6819" s="366" t="s">
        <v>547</v>
      </c>
      <c r="D6819" s="368">
        <v>218.79900000000001</v>
      </c>
      <c r="E6819" s="366">
        <v>52.010199999999998</v>
      </c>
    </row>
    <row r="6820" spans="1:5" ht="27" x14ac:dyDescent="0.25">
      <c r="A6820" s="366" t="s">
        <v>26007</v>
      </c>
      <c r="B6820" s="367" t="s">
        <v>26008</v>
      </c>
      <c r="C6820" s="366" t="s">
        <v>547</v>
      </c>
      <c r="D6820" s="368">
        <v>174.4325</v>
      </c>
      <c r="E6820" s="366">
        <v>93.556399999999996</v>
      </c>
    </row>
    <row r="6821" spans="1:5" ht="27" x14ac:dyDescent="0.25">
      <c r="A6821" s="366" t="s">
        <v>26009</v>
      </c>
      <c r="B6821" s="367" t="s">
        <v>26010</v>
      </c>
      <c r="C6821" s="366" t="s">
        <v>547</v>
      </c>
      <c r="D6821" s="368">
        <v>546.52080000000001</v>
      </c>
      <c r="E6821" s="366">
        <v>213.6617</v>
      </c>
    </row>
    <row r="6822" spans="1:5" ht="27" x14ac:dyDescent="0.25">
      <c r="A6822" s="366" t="s">
        <v>26011</v>
      </c>
      <c r="B6822" s="367" t="s">
        <v>26012</v>
      </c>
      <c r="C6822" s="366" t="s">
        <v>547</v>
      </c>
      <c r="D6822" s="368">
        <v>262.8544</v>
      </c>
      <c r="E6822" s="366">
        <v>61.142899999999997</v>
      </c>
    </row>
    <row r="6823" spans="1:5" ht="27" x14ac:dyDescent="0.25">
      <c r="A6823" s="366" t="s">
        <v>26013</v>
      </c>
      <c r="B6823" s="367" t="s">
        <v>26014</v>
      </c>
      <c r="C6823" s="366" t="s">
        <v>547</v>
      </c>
      <c r="D6823" s="368">
        <v>51.351100000000002</v>
      </c>
      <c r="E6823" s="366">
        <v>9.9010999999999996</v>
      </c>
    </row>
    <row r="6824" spans="1:5" ht="27" x14ac:dyDescent="0.25">
      <c r="A6824" s="366" t="s">
        <v>26015</v>
      </c>
      <c r="B6824" s="367" t="s">
        <v>26016</v>
      </c>
      <c r="C6824" s="366" t="s">
        <v>547</v>
      </c>
      <c r="D6824" s="368">
        <v>232.31530000000001</v>
      </c>
      <c r="E6824" s="366">
        <v>142.61770000000001</v>
      </c>
    </row>
    <row r="6825" spans="1:5" x14ac:dyDescent="0.25">
      <c r="A6825" s="366" t="s">
        <v>26017</v>
      </c>
      <c r="B6825" s="367" t="s">
        <v>26018</v>
      </c>
      <c r="C6825" s="366" t="s">
        <v>547</v>
      </c>
      <c r="D6825" s="368">
        <v>187.38290000000001</v>
      </c>
      <c r="E6825" s="366">
        <v>61.956000000000003</v>
      </c>
    </row>
    <row r="6826" spans="1:5" ht="27" x14ac:dyDescent="0.25">
      <c r="A6826" s="366" t="s">
        <v>26019</v>
      </c>
      <c r="B6826" s="367" t="s">
        <v>26020</v>
      </c>
      <c r="C6826" s="366" t="s">
        <v>547</v>
      </c>
      <c r="D6826" s="368">
        <v>178.51009999999999</v>
      </c>
      <c r="E6826" s="366">
        <v>57.2986</v>
      </c>
    </row>
    <row r="6827" spans="1:5" x14ac:dyDescent="0.25">
      <c r="A6827" s="366" t="s">
        <v>26021</v>
      </c>
      <c r="B6827" s="367" t="s">
        <v>26022</v>
      </c>
      <c r="C6827" s="366" t="s">
        <v>547</v>
      </c>
      <c r="D6827" s="368">
        <v>8.8727999999999998</v>
      </c>
      <c r="E6827" s="366">
        <v>4.6574</v>
      </c>
    </row>
    <row r="6828" spans="1:5" x14ac:dyDescent="0.25">
      <c r="A6828" s="366" t="s">
        <v>26023</v>
      </c>
      <c r="B6828" s="367" t="s">
        <v>26024</v>
      </c>
      <c r="C6828" s="366" t="s">
        <v>547</v>
      </c>
      <c r="D6828" s="368">
        <v>411.30450000000002</v>
      </c>
      <c r="E6828" s="366">
        <v>114.8643</v>
      </c>
    </row>
    <row r="6829" spans="1:5" ht="27" x14ac:dyDescent="0.25">
      <c r="A6829" s="366" t="s">
        <v>26025</v>
      </c>
      <c r="B6829" s="367" t="s">
        <v>26026</v>
      </c>
      <c r="C6829" s="366" t="s">
        <v>547</v>
      </c>
      <c r="D6829" s="368">
        <v>347.20589999999999</v>
      </c>
      <c r="E6829" s="366">
        <v>78.222800000000007</v>
      </c>
    </row>
    <row r="6830" spans="1:5" x14ac:dyDescent="0.25">
      <c r="A6830" s="366" t="s">
        <v>26027</v>
      </c>
      <c r="B6830" s="367" t="s">
        <v>26028</v>
      </c>
      <c r="C6830" s="366" t="s">
        <v>547</v>
      </c>
      <c r="D6830" s="368">
        <v>64.098600000000005</v>
      </c>
      <c r="E6830" s="366">
        <v>36.641500000000001</v>
      </c>
    </row>
    <row r="6831" spans="1:5" x14ac:dyDescent="0.25">
      <c r="A6831" s="366" t="s">
        <v>26029</v>
      </c>
      <c r="B6831" s="367" t="s">
        <v>26030</v>
      </c>
      <c r="C6831" s="366" t="s">
        <v>547</v>
      </c>
      <c r="D6831" s="368">
        <v>443.71710000000002</v>
      </c>
      <c r="E6831" s="366">
        <v>118.2727</v>
      </c>
    </row>
    <row r="6832" spans="1:5" ht="27" x14ac:dyDescent="0.25">
      <c r="A6832" s="366" t="s">
        <v>26031</v>
      </c>
      <c r="B6832" s="367" t="s">
        <v>26032</v>
      </c>
      <c r="C6832" s="366" t="s">
        <v>547</v>
      </c>
      <c r="D6832" s="368">
        <v>371.71589999999998</v>
      </c>
      <c r="E6832" s="366">
        <v>77.113799999999998</v>
      </c>
    </row>
    <row r="6833" spans="1:5" x14ac:dyDescent="0.25">
      <c r="A6833" s="366" t="s">
        <v>26033</v>
      </c>
      <c r="B6833" s="367" t="s">
        <v>26034</v>
      </c>
      <c r="C6833" s="366" t="s">
        <v>547</v>
      </c>
      <c r="D6833" s="368">
        <v>72.001199999999997</v>
      </c>
      <c r="E6833" s="366">
        <v>41.158900000000003</v>
      </c>
    </row>
    <row r="6834" spans="1:5" x14ac:dyDescent="0.25">
      <c r="A6834" s="366" t="s">
        <v>26035</v>
      </c>
      <c r="B6834" s="367" t="s">
        <v>26036</v>
      </c>
      <c r="C6834" s="366" t="s">
        <v>547</v>
      </c>
      <c r="D6834" s="368">
        <v>308.01589999999999</v>
      </c>
      <c r="E6834" s="366">
        <v>82.8523</v>
      </c>
    </row>
    <row r="6835" spans="1:5" ht="27" x14ac:dyDescent="0.25">
      <c r="A6835" s="366" t="s">
        <v>25975</v>
      </c>
      <c r="B6835" s="367" t="s">
        <v>25976</v>
      </c>
      <c r="C6835" s="366" t="s">
        <v>547</v>
      </c>
      <c r="D6835" s="368">
        <v>293.72399999999999</v>
      </c>
      <c r="E6835" s="366">
        <v>75.350399999999993</v>
      </c>
    </row>
    <row r="6836" spans="1:5" x14ac:dyDescent="0.25">
      <c r="A6836" s="366" t="s">
        <v>26037</v>
      </c>
      <c r="B6836" s="367" t="s">
        <v>26038</v>
      </c>
      <c r="C6836" s="366" t="s">
        <v>547</v>
      </c>
      <c r="D6836" s="368">
        <v>14.2919</v>
      </c>
      <c r="E6836" s="366">
        <v>7.5019</v>
      </c>
    </row>
    <row r="6837" spans="1:5" x14ac:dyDescent="0.25">
      <c r="A6837" s="366" t="s">
        <v>26039</v>
      </c>
      <c r="B6837" s="367" t="s">
        <v>26040</v>
      </c>
      <c r="C6837" s="366" t="s">
        <v>547</v>
      </c>
      <c r="D6837" s="368">
        <v>279.77449999999999</v>
      </c>
      <c r="E6837" s="366">
        <v>68.655500000000004</v>
      </c>
    </row>
    <row r="6838" spans="1:5" ht="40.5" x14ac:dyDescent="0.25">
      <c r="A6838" s="366" t="s">
        <v>26041</v>
      </c>
      <c r="B6838" s="367" t="s">
        <v>26042</v>
      </c>
      <c r="C6838" s="366" t="s">
        <v>547</v>
      </c>
      <c r="D6838" s="368">
        <v>264.06130000000002</v>
      </c>
      <c r="E6838" s="366">
        <v>59.888199999999998</v>
      </c>
    </row>
    <row r="6839" spans="1:5" x14ac:dyDescent="0.25">
      <c r="A6839" s="366" t="s">
        <v>26043</v>
      </c>
      <c r="B6839" s="367" t="s">
        <v>26044</v>
      </c>
      <c r="C6839" s="366" t="s">
        <v>547</v>
      </c>
      <c r="D6839" s="368">
        <v>15.713200000000001</v>
      </c>
      <c r="E6839" s="366">
        <v>8.7673000000000005</v>
      </c>
    </row>
    <row r="6840" spans="1:5" ht="27" x14ac:dyDescent="0.25">
      <c r="A6840" s="366" t="s">
        <v>26045</v>
      </c>
      <c r="B6840" s="367" t="s">
        <v>26046</v>
      </c>
      <c r="C6840" s="366" t="s">
        <v>547</v>
      </c>
      <c r="D6840" s="368">
        <v>784.92319999999995</v>
      </c>
      <c r="E6840" s="366">
        <v>226.46870000000001</v>
      </c>
    </row>
    <row r="6841" spans="1:5" ht="27" x14ac:dyDescent="0.25">
      <c r="A6841" s="366" t="s">
        <v>26047</v>
      </c>
      <c r="B6841" s="367" t="s">
        <v>26048</v>
      </c>
      <c r="C6841" s="366" t="s">
        <v>547</v>
      </c>
      <c r="D6841" s="368">
        <v>426.1275</v>
      </c>
      <c r="E6841" s="366">
        <v>78.222800000000007</v>
      </c>
    </row>
    <row r="6842" spans="1:5" ht="27" x14ac:dyDescent="0.25">
      <c r="A6842" s="366" t="s">
        <v>26049</v>
      </c>
      <c r="B6842" s="367" t="s">
        <v>26050</v>
      </c>
      <c r="C6842" s="366" t="s">
        <v>547</v>
      </c>
      <c r="D6842" s="368">
        <v>358.79570000000001</v>
      </c>
      <c r="E6842" s="366">
        <v>148.24590000000001</v>
      </c>
    </row>
    <row r="6843" spans="1:5" x14ac:dyDescent="0.25">
      <c r="A6843" s="366" t="s">
        <v>26051</v>
      </c>
      <c r="B6843" s="367" t="s">
        <v>26052</v>
      </c>
      <c r="C6843" s="366" t="s">
        <v>547</v>
      </c>
      <c r="D6843" s="368">
        <v>326.40940000000001</v>
      </c>
      <c r="E6843" s="366">
        <v>92.507099999999994</v>
      </c>
    </row>
    <row r="6844" spans="1:5" ht="27" x14ac:dyDescent="0.25">
      <c r="A6844" s="366" t="s">
        <v>25975</v>
      </c>
      <c r="B6844" s="367" t="s">
        <v>25976</v>
      </c>
      <c r="C6844" s="366" t="s">
        <v>547</v>
      </c>
      <c r="D6844" s="368">
        <v>293.72399999999999</v>
      </c>
      <c r="E6844" s="366">
        <v>75.350399999999993</v>
      </c>
    </row>
    <row r="6845" spans="1:5" x14ac:dyDescent="0.25">
      <c r="A6845" s="366" t="s">
        <v>25937</v>
      </c>
      <c r="B6845" s="367" t="s">
        <v>25938</v>
      </c>
      <c r="C6845" s="366" t="s">
        <v>547</v>
      </c>
      <c r="D6845" s="368">
        <v>32.685400000000001</v>
      </c>
      <c r="E6845" s="366">
        <v>17.156700000000001</v>
      </c>
    </row>
    <row r="6846" spans="1:5" ht="27" x14ac:dyDescent="0.25">
      <c r="A6846" s="366" t="s">
        <v>26053</v>
      </c>
      <c r="B6846" s="367" t="s">
        <v>26054</v>
      </c>
      <c r="C6846" s="366" t="s">
        <v>547</v>
      </c>
      <c r="D6846" s="368">
        <v>1468.4476999999999</v>
      </c>
      <c r="E6846" s="366">
        <v>583.32119999999998</v>
      </c>
    </row>
    <row r="6847" spans="1:5" ht="27" x14ac:dyDescent="0.25">
      <c r="A6847" s="366" t="s">
        <v>25925</v>
      </c>
      <c r="B6847" s="367" t="s">
        <v>25926</v>
      </c>
      <c r="C6847" s="366" t="s">
        <v>547</v>
      </c>
      <c r="D6847" s="368">
        <v>1049.9558999999999</v>
      </c>
      <c r="E6847" s="366">
        <v>344.09350000000001</v>
      </c>
    </row>
    <row r="6848" spans="1:5" x14ac:dyDescent="0.25">
      <c r="A6848" s="366" t="s">
        <v>26055</v>
      </c>
      <c r="B6848" s="367" t="s">
        <v>26056</v>
      </c>
      <c r="C6848" s="366" t="s">
        <v>547</v>
      </c>
      <c r="D6848" s="368">
        <v>166.58680000000001</v>
      </c>
      <c r="E6848" s="366">
        <v>95.228099999999998</v>
      </c>
    </row>
    <row r="6849" spans="1:5" ht="27" x14ac:dyDescent="0.25">
      <c r="A6849" s="366" t="s">
        <v>25913</v>
      </c>
      <c r="B6849" s="367" t="s">
        <v>25914</v>
      </c>
      <c r="C6849" s="366" t="s">
        <v>547</v>
      </c>
      <c r="D6849" s="368">
        <v>53.5655</v>
      </c>
      <c r="E6849" s="366">
        <v>30.6203</v>
      </c>
    </row>
    <row r="6850" spans="1:5" x14ac:dyDescent="0.25">
      <c r="A6850" s="366" t="s">
        <v>26057</v>
      </c>
      <c r="B6850" s="367" t="s">
        <v>26058</v>
      </c>
      <c r="C6850" s="366" t="s">
        <v>547</v>
      </c>
      <c r="D6850" s="368">
        <v>198.33949999999999</v>
      </c>
      <c r="E6850" s="366">
        <v>113.3793</v>
      </c>
    </row>
    <row r="6851" spans="1:5" x14ac:dyDescent="0.25">
      <c r="A6851" s="366" t="s">
        <v>26059</v>
      </c>
      <c r="B6851" s="367" t="s">
        <v>26060</v>
      </c>
      <c r="C6851" s="366" t="s">
        <v>547</v>
      </c>
      <c r="D6851" s="368">
        <v>361.89640000000003</v>
      </c>
      <c r="E6851" s="366">
        <v>77.604399999999998</v>
      </c>
    </row>
    <row r="6852" spans="1:5" ht="40.5" x14ac:dyDescent="0.25">
      <c r="A6852" s="366" t="s">
        <v>25969</v>
      </c>
      <c r="B6852" s="367" t="s">
        <v>25970</v>
      </c>
      <c r="C6852" s="366" t="s">
        <v>547</v>
      </c>
      <c r="D6852" s="368">
        <v>342.64890000000003</v>
      </c>
      <c r="E6852" s="366">
        <v>66.865099999999998</v>
      </c>
    </row>
    <row r="6853" spans="1:5" x14ac:dyDescent="0.25">
      <c r="A6853" s="366" t="s">
        <v>26061</v>
      </c>
      <c r="B6853" s="367" t="s">
        <v>26062</v>
      </c>
      <c r="C6853" s="366" t="s">
        <v>547</v>
      </c>
      <c r="D6853" s="368">
        <v>19.247499999999999</v>
      </c>
      <c r="E6853" s="366">
        <v>10.7393</v>
      </c>
    </row>
    <row r="6854" spans="1:5" ht="27" x14ac:dyDescent="0.25">
      <c r="A6854" s="366" t="s">
        <v>26063</v>
      </c>
      <c r="B6854" s="367" t="s">
        <v>26064</v>
      </c>
      <c r="C6854" s="366" t="s">
        <v>547</v>
      </c>
      <c r="D6854" s="368">
        <v>326.1454</v>
      </c>
      <c r="E6854" s="366">
        <v>105.85209999999999</v>
      </c>
    </row>
    <row r="6855" spans="1:5" ht="27" x14ac:dyDescent="0.25">
      <c r="A6855" s="366" t="s">
        <v>26065</v>
      </c>
      <c r="B6855" s="367" t="s">
        <v>26066</v>
      </c>
      <c r="C6855" s="366" t="s">
        <v>547</v>
      </c>
      <c r="D6855" s="368">
        <v>267.90559999999999</v>
      </c>
      <c r="E6855" s="366">
        <v>63.732500000000002</v>
      </c>
    </row>
    <row r="6856" spans="1:5" x14ac:dyDescent="0.25">
      <c r="A6856" s="366" t="s">
        <v>26067</v>
      </c>
      <c r="B6856" s="367" t="s">
        <v>26068</v>
      </c>
      <c r="C6856" s="366" t="s">
        <v>547</v>
      </c>
      <c r="D6856" s="368">
        <v>3.6842999999999999</v>
      </c>
      <c r="E6856" s="366">
        <v>2.0556999999999999</v>
      </c>
    </row>
    <row r="6857" spans="1:5" ht="27" x14ac:dyDescent="0.25">
      <c r="A6857" s="366" t="s">
        <v>25867</v>
      </c>
      <c r="B6857" s="367" t="s">
        <v>25868</v>
      </c>
      <c r="C6857" s="366" t="s">
        <v>547</v>
      </c>
      <c r="D6857" s="368">
        <v>54.555500000000002</v>
      </c>
      <c r="E6857" s="366">
        <v>40.063899999999997</v>
      </c>
    </row>
    <row r="6858" spans="1:5" x14ac:dyDescent="0.25">
      <c r="A6858" s="366" t="s">
        <v>26069</v>
      </c>
      <c r="B6858" s="367" t="s">
        <v>26070</v>
      </c>
      <c r="C6858" s="366" t="s">
        <v>547</v>
      </c>
      <c r="D6858" s="368">
        <v>153.00040000000001</v>
      </c>
      <c r="E6858" s="366">
        <v>51.444400000000002</v>
      </c>
    </row>
    <row r="6859" spans="1:5" ht="27" x14ac:dyDescent="0.25">
      <c r="A6859" s="366" t="s">
        <v>26071</v>
      </c>
      <c r="B6859" s="367" t="s">
        <v>26072</v>
      </c>
      <c r="C6859" s="366" t="s">
        <v>547</v>
      </c>
      <c r="D6859" s="368">
        <v>149.83799999999999</v>
      </c>
      <c r="E6859" s="366">
        <v>49.679900000000004</v>
      </c>
    </row>
    <row r="6860" spans="1:5" x14ac:dyDescent="0.25">
      <c r="A6860" s="366" t="s">
        <v>26073</v>
      </c>
      <c r="B6860" s="367" t="s">
        <v>26074</v>
      </c>
      <c r="C6860" s="366" t="s">
        <v>547</v>
      </c>
      <c r="D6860" s="368">
        <v>3.1623999999999999</v>
      </c>
      <c r="E6860" s="366">
        <v>1.7645</v>
      </c>
    </row>
    <row r="6861" spans="1:5" ht="27" x14ac:dyDescent="0.25">
      <c r="A6861" s="366" t="s">
        <v>26075</v>
      </c>
      <c r="B6861" s="367" t="s">
        <v>26076</v>
      </c>
      <c r="C6861" s="366" t="s">
        <v>547</v>
      </c>
      <c r="D6861" s="368">
        <v>347.64519999999999</v>
      </c>
      <c r="E6861" s="366">
        <v>127.4723</v>
      </c>
    </row>
    <row r="6862" spans="1:5" ht="27" x14ac:dyDescent="0.25">
      <c r="A6862" s="366" t="s">
        <v>26065</v>
      </c>
      <c r="B6862" s="367" t="s">
        <v>26066</v>
      </c>
      <c r="C6862" s="366" t="s">
        <v>547</v>
      </c>
      <c r="D6862" s="368">
        <v>267.90559999999999</v>
      </c>
      <c r="E6862" s="366">
        <v>63.732500000000002</v>
      </c>
    </row>
    <row r="6863" spans="1:5" x14ac:dyDescent="0.25">
      <c r="A6863" s="366" t="s">
        <v>26077</v>
      </c>
      <c r="B6863" s="367" t="s">
        <v>26078</v>
      </c>
      <c r="C6863" s="366" t="s">
        <v>547</v>
      </c>
      <c r="D6863" s="368">
        <v>3.7955999999999999</v>
      </c>
      <c r="E6863" s="366">
        <v>2.1177999999999999</v>
      </c>
    </row>
    <row r="6864" spans="1:5" ht="27" x14ac:dyDescent="0.25">
      <c r="A6864" s="366" t="s">
        <v>26079</v>
      </c>
      <c r="B6864" s="367" t="s">
        <v>26080</v>
      </c>
      <c r="C6864" s="366" t="s">
        <v>547</v>
      </c>
      <c r="D6864" s="368">
        <v>70.146600000000007</v>
      </c>
      <c r="E6864" s="366">
        <v>58.387300000000003</v>
      </c>
    </row>
    <row r="6865" spans="1:5" x14ac:dyDescent="0.25">
      <c r="A6865" s="366" t="s">
        <v>25955</v>
      </c>
      <c r="B6865" s="367" t="s">
        <v>25956</v>
      </c>
      <c r="C6865" s="366" t="s">
        <v>547</v>
      </c>
      <c r="D6865" s="368">
        <v>5.7973999999999997</v>
      </c>
      <c r="E6865" s="366">
        <v>3.2347000000000001</v>
      </c>
    </row>
    <row r="6866" spans="1:5" ht="27" x14ac:dyDescent="0.25">
      <c r="A6866" s="366" t="s">
        <v>26081</v>
      </c>
      <c r="B6866" s="367" t="s">
        <v>26082</v>
      </c>
      <c r="C6866" s="366" t="s">
        <v>547</v>
      </c>
      <c r="D6866" s="368">
        <v>801.27319999999997</v>
      </c>
      <c r="E6866" s="366">
        <v>403.64800000000002</v>
      </c>
    </row>
    <row r="6867" spans="1:5" ht="40.5" x14ac:dyDescent="0.25">
      <c r="A6867" s="366" t="s">
        <v>26083</v>
      </c>
      <c r="B6867" s="367" t="s">
        <v>26084</v>
      </c>
      <c r="C6867" s="366" t="s">
        <v>547</v>
      </c>
      <c r="D6867" s="368">
        <v>217.90790000000001</v>
      </c>
      <c r="E6867" s="366">
        <v>49.679900000000004</v>
      </c>
    </row>
    <row r="6868" spans="1:5" ht="27" x14ac:dyDescent="0.25">
      <c r="A6868" s="366" t="s">
        <v>26085</v>
      </c>
      <c r="B6868" s="367" t="s">
        <v>26086</v>
      </c>
      <c r="C6868" s="366" t="s">
        <v>547</v>
      </c>
      <c r="D6868" s="368">
        <v>583.36530000000005</v>
      </c>
      <c r="E6868" s="366">
        <v>353.96809999999999</v>
      </c>
    </row>
    <row r="6869" spans="1:5" x14ac:dyDescent="0.25">
      <c r="A6869" s="366" t="s">
        <v>26087</v>
      </c>
      <c r="B6869" s="367" t="s">
        <v>26088</v>
      </c>
      <c r="C6869" s="366" t="s">
        <v>547</v>
      </c>
      <c r="D6869" s="368">
        <v>315.315</v>
      </c>
      <c r="E6869" s="366">
        <v>115.6086</v>
      </c>
    </row>
    <row r="6870" spans="1:5" ht="27" x14ac:dyDescent="0.25">
      <c r="A6870" s="366" t="s">
        <v>26089</v>
      </c>
      <c r="B6870" s="367" t="s">
        <v>26090</v>
      </c>
      <c r="C6870" s="366" t="s">
        <v>547</v>
      </c>
      <c r="D6870" s="368">
        <v>218.5831</v>
      </c>
      <c r="E6870" s="366">
        <v>51.899500000000003</v>
      </c>
    </row>
    <row r="6871" spans="1:5" ht="27" x14ac:dyDescent="0.25">
      <c r="A6871" s="366" t="s">
        <v>26091</v>
      </c>
      <c r="B6871" s="367" t="s">
        <v>26092</v>
      </c>
      <c r="C6871" s="366" t="s">
        <v>547</v>
      </c>
      <c r="D6871" s="368">
        <v>96.731899999999996</v>
      </c>
      <c r="E6871" s="366">
        <v>63.709099999999999</v>
      </c>
    </row>
    <row r="6872" spans="1:5" ht="27" x14ac:dyDescent="0.25">
      <c r="A6872" s="366" t="s">
        <v>26093</v>
      </c>
      <c r="B6872" s="367" t="s">
        <v>26094</v>
      </c>
      <c r="C6872" s="366" t="s">
        <v>547</v>
      </c>
      <c r="D6872" s="368">
        <v>608.32050000000004</v>
      </c>
      <c r="E6872" s="366">
        <v>268.29770000000002</v>
      </c>
    </row>
    <row r="6873" spans="1:5" ht="27" x14ac:dyDescent="0.25">
      <c r="A6873" s="366" t="s">
        <v>26065</v>
      </c>
      <c r="B6873" s="367" t="s">
        <v>26066</v>
      </c>
      <c r="C6873" s="366" t="s">
        <v>547</v>
      </c>
      <c r="D6873" s="368">
        <v>267.90559999999999</v>
      </c>
      <c r="E6873" s="366">
        <v>63.732500000000002</v>
      </c>
    </row>
    <row r="6874" spans="1:5" ht="27" x14ac:dyDescent="0.25">
      <c r="A6874" s="366" t="s">
        <v>26095</v>
      </c>
      <c r="B6874" s="367" t="s">
        <v>26096</v>
      </c>
      <c r="C6874" s="366" t="s">
        <v>547</v>
      </c>
      <c r="D6874" s="368">
        <v>340.41489999999999</v>
      </c>
      <c r="E6874" s="366">
        <v>204.5652</v>
      </c>
    </row>
    <row r="6875" spans="1:5" x14ac:dyDescent="0.25">
      <c r="A6875" s="366" t="s">
        <v>26097</v>
      </c>
      <c r="B6875" s="367" t="s">
        <v>26098</v>
      </c>
      <c r="C6875" s="366" t="s">
        <v>547</v>
      </c>
      <c r="D6875" s="368">
        <v>347.1823</v>
      </c>
      <c r="E6875" s="366">
        <v>113.92440000000001</v>
      </c>
    </row>
    <row r="6876" spans="1:5" ht="40.5" x14ac:dyDescent="0.25">
      <c r="A6876" s="366" t="s">
        <v>25863</v>
      </c>
      <c r="B6876" s="367" t="s">
        <v>25864</v>
      </c>
      <c r="C6876" s="366" t="s">
        <v>547</v>
      </c>
      <c r="D6876" s="368">
        <v>259.01010000000002</v>
      </c>
      <c r="E6876" s="366">
        <v>57.2986</v>
      </c>
    </row>
    <row r="6877" spans="1:5" x14ac:dyDescent="0.25">
      <c r="A6877" s="366" t="s">
        <v>26099</v>
      </c>
      <c r="B6877" s="367" t="s">
        <v>26100</v>
      </c>
      <c r="C6877" s="366" t="s">
        <v>547</v>
      </c>
      <c r="D6877" s="368">
        <v>88.172200000000004</v>
      </c>
      <c r="E6877" s="366">
        <v>56.625799999999998</v>
      </c>
    </row>
    <row r="6879" spans="1:5" x14ac:dyDescent="0.25">
      <c r="A6879" s="366" t="s">
        <v>26101</v>
      </c>
      <c r="B6879" s="367" t="s">
        <v>26102</v>
      </c>
      <c r="C6879" s="366" t="s">
        <v>577</v>
      </c>
      <c r="D6879" s="368">
        <v>20.552399999999999</v>
      </c>
    </row>
    <row r="6880" spans="1:5" x14ac:dyDescent="0.25">
      <c r="A6880" s="366" t="s">
        <v>26103</v>
      </c>
      <c r="B6880" s="367" t="s">
        <v>26104</v>
      </c>
      <c r="C6880" s="366" t="s">
        <v>577</v>
      </c>
      <c r="D6880" s="368">
        <v>24.277200000000001</v>
      </c>
    </row>
    <row r="6881" spans="1:4" x14ac:dyDescent="0.25">
      <c r="A6881" s="366" t="s">
        <v>26105</v>
      </c>
      <c r="B6881" s="367" t="s">
        <v>18498</v>
      </c>
      <c r="C6881" s="366" t="s">
        <v>138</v>
      </c>
      <c r="D6881" s="369">
        <v>6027.3581999999997</v>
      </c>
    </row>
    <row r="6882" spans="1:4" x14ac:dyDescent="0.25">
      <c r="A6882" s="366" t="s">
        <v>26106</v>
      </c>
      <c r="B6882" s="367" t="s">
        <v>18499</v>
      </c>
      <c r="C6882" s="366" t="s">
        <v>138</v>
      </c>
      <c r="D6882" s="369">
        <v>4178.9043000000001</v>
      </c>
    </row>
    <row r="6883" spans="1:4" x14ac:dyDescent="0.25">
      <c r="A6883" s="366" t="s">
        <v>26107</v>
      </c>
      <c r="B6883" s="367" t="s">
        <v>18500</v>
      </c>
      <c r="C6883" s="366" t="s">
        <v>577</v>
      </c>
      <c r="D6883" s="368">
        <v>30.8719</v>
      </c>
    </row>
    <row r="6884" spans="1:4" x14ac:dyDescent="0.25">
      <c r="A6884" s="366" t="s">
        <v>26108</v>
      </c>
      <c r="B6884" s="367" t="s">
        <v>26109</v>
      </c>
      <c r="C6884" s="366" t="s">
        <v>138</v>
      </c>
      <c r="D6884" s="369">
        <v>3924.5277000000001</v>
      </c>
    </row>
    <row r="6885" spans="1:4" x14ac:dyDescent="0.25">
      <c r="A6885" s="366" t="s">
        <v>26110</v>
      </c>
      <c r="B6885" s="367" t="s">
        <v>26111</v>
      </c>
      <c r="C6885" s="366" t="s">
        <v>577</v>
      </c>
      <c r="D6885" s="368">
        <v>31.7803</v>
      </c>
    </row>
    <row r="6886" spans="1:4" x14ac:dyDescent="0.25">
      <c r="A6886" s="366" t="s">
        <v>26112</v>
      </c>
      <c r="B6886" s="367" t="s">
        <v>26113</v>
      </c>
      <c r="C6886" s="366" t="s">
        <v>577</v>
      </c>
      <c r="D6886" s="368">
        <v>23.864999999999998</v>
      </c>
    </row>
    <row r="6887" spans="1:4" x14ac:dyDescent="0.25">
      <c r="A6887" s="366" t="s">
        <v>26114</v>
      </c>
      <c r="B6887" s="367" t="s">
        <v>26115</v>
      </c>
      <c r="C6887" s="366" t="s">
        <v>138</v>
      </c>
      <c r="D6887" s="369">
        <v>9162.5653999999995</v>
      </c>
    </row>
    <row r="6888" spans="1:4" x14ac:dyDescent="0.25">
      <c r="A6888" s="366" t="s">
        <v>26116</v>
      </c>
      <c r="B6888" s="367" t="s">
        <v>18511</v>
      </c>
      <c r="C6888" s="366" t="s">
        <v>577</v>
      </c>
      <c r="D6888" s="368">
        <v>28.2484</v>
      </c>
    </row>
    <row r="6889" spans="1:4" x14ac:dyDescent="0.25">
      <c r="A6889" s="366" t="s">
        <v>26117</v>
      </c>
      <c r="B6889" s="367" t="s">
        <v>26118</v>
      </c>
      <c r="C6889" s="366" t="s">
        <v>138</v>
      </c>
      <c r="D6889" s="369">
        <v>7954.1324999999997</v>
      </c>
    </row>
    <row r="6890" spans="1:4" x14ac:dyDescent="0.25">
      <c r="A6890" s="366" t="s">
        <v>26119</v>
      </c>
      <c r="B6890" s="367" t="s">
        <v>26120</v>
      </c>
      <c r="C6890" s="366" t="s">
        <v>138</v>
      </c>
      <c r="D6890" s="369">
        <v>23237.343799999999</v>
      </c>
    </row>
    <row r="6891" spans="1:4" x14ac:dyDescent="0.25">
      <c r="A6891" s="366" t="s">
        <v>26121</v>
      </c>
      <c r="B6891" s="367" t="s">
        <v>26122</v>
      </c>
      <c r="C6891" s="366" t="s">
        <v>138</v>
      </c>
      <c r="D6891" s="369">
        <v>3435.2750000000001</v>
      </c>
    </row>
    <row r="6892" spans="1:4" x14ac:dyDescent="0.25">
      <c r="A6892" s="366" t="s">
        <v>26123</v>
      </c>
      <c r="B6892" s="367" t="s">
        <v>26124</v>
      </c>
      <c r="C6892" s="366" t="s">
        <v>577</v>
      </c>
      <c r="D6892" s="368">
        <v>22.695799999999998</v>
      </c>
    </row>
    <row r="6893" spans="1:4" x14ac:dyDescent="0.25">
      <c r="A6893" s="366" t="s">
        <v>26125</v>
      </c>
      <c r="B6893" s="367" t="s">
        <v>26126</v>
      </c>
      <c r="C6893" s="366" t="s">
        <v>138</v>
      </c>
      <c r="D6893" s="369">
        <v>23237.343799999999</v>
      </c>
    </row>
    <row r="6894" spans="1:4" x14ac:dyDescent="0.25">
      <c r="A6894" s="366" t="s">
        <v>26127</v>
      </c>
      <c r="B6894" s="367" t="s">
        <v>26128</v>
      </c>
      <c r="C6894" s="366" t="s">
        <v>577</v>
      </c>
      <c r="D6894" s="368">
        <v>23.5503</v>
      </c>
    </row>
    <row r="6895" spans="1:4" x14ac:dyDescent="0.25">
      <c r="A6895" s="366" t="s">
        <v>26129</v>
      </c>
      <c r="B6895" s="367" t="s">
        <v>18545</v>
      </c>
      <c r="C6895" s="366" t="s">
        <v>577</v>
      </c>
      <c r="D6895" s="368">
        <v>30.956299999999999</v>
      </c>
    </row>
    <row r="6896" spans="1:4" x14ac:dyDescent="0.25">
      <c r="A6896" s="366" t="s">
        <v>26130</v>
      </c>
      <c r="B6896" s="367" t="s">
        <v>18548</v>
      </c>
      <c r="C6896" s="366" t="s">
        <v>577</v>
      </c>
      <c r="D6896" s="368">
        <v>30.877199999999998</v>
      </c>
    </row>
    <row r="6897" spans="1:4" x14ac:dyDescent="0.25">
      <c r="A6897" s="366" t="s">
        <v>575</v>
      </c>
      <c r="B6897" s="367" t="s">
        <v>18549</v>
      </c>
      <c r="C6897" s="366" t="s">
        <v>577</v>
      </c>
      <c r="D6897" s="368">
        <v>18.407299999999999</v>
      </c>
    </row>
    <row r="6898" spans="1:4" x14ac:dyDescent="0.25">
      <c r="A6898" s="366" t="s">
        <v>26131</v>
      </c>
      <c r="B6898" s="367" t="s">
        <v>18552</v>
      </c>
      <c r="C6898" s="366" t="s">
        <v>577</v>
      </c>
      <c r="D6898" s="368">
        <v>39.176200000000001</v>
      </c>
    </row>
    <row r="6899" spans="1:4" x14ac:dyDescent="0.25">
      <c r="A6899" s="366" t="s">
        <v>26132</v>
      </c>
      <c r="B6899" s="367" t="s">
        <v>26133</v>
      </c>
      <c r="C6899" s="366" t="s">
        <v>138</v>
      </c>
      <c r="D6899" s="369">
        <v>18638.534100000001</v>
      </c>
    </row>
    <row r="6900" spans="1:4" x14ac:dyDescent="0.25">
      <c r="A6900" s="366" t="s">
        <v>26134</v>
      </c>
      <c r="B6900" s="367" t="s">
        <v>18557</v>
      </c>
      <c r="C6900" s="366" t="s">
        <v>138</v>
      </c>
      <c r="D6900" s="369">
        <v>3970.9076</v>
      </c>
    </row>
    <row r="6901" spans="1:4" x14ac:dyDescent="0.25">
      <c r="A6901" s="366" t="s">
        <v>26135</v>
      </c>
      <c r="B6901" s="367" t="s">
        <v>18531</v>
      </c>
      <c r="C6901" s="366" t="s">
        <v>577</v>
      </c>
      <c r="D6901" s="368">
        <v>33.809399999999997</v>
      </c>
    </row>
    <row r="6902" spans="1:4" x14ac:dyDescent="0.25">
      <c r="A6902" s="366" t="s">
        <v>26136</v>
      </c>
      <c r="B6902" s="367" t="s">
        <v>18568</v>
      </c>
      <c r="C6902" s="366" t="s">
        <v>138</v>
      </c>
      <c r="D6902" s="369">
        <v>5210.1318000000001</v>
      </c>
    </row>
    <row r="6903" spans="1:4" x14ac:dyDescent="0.25">
      <c r="A6903" s="366" t="s">
        <v>26137</v>
      </c>
      <c r="B6903" s="367" t="s">
        <v>26138</v>
      </c>
      <c r="C6903" s="366" t="s">
        <v>577</v>
      </c>
      <c r="D6903" s="368">
        <v>26.613800000000001</v>
      </c>
    </row>
    <row r="6904" spans="1:4" x14ac:dyDescent="0.25">
      <c r="A6904" s="366" t="s">
        <v>26139</v>
      </c>
      <c r="B6904" s="367" t="s">
        <v>26140</v>
      </c>
      <c r="C6904" s="366" t="s">
        <v>577</v>
      </c>
      <c r="D6904" s="368">
        <v>120.5793</v>
      </c>
    </row>
    <row r="6905" spans="1:4" x14ac:dyDescent="0.25">
      <c r="A6905" s="366" t="s">
        <v>26141</v>
      </c>
      <c r="B6905" s="367" t="s">
        <v>26142</v>
      </c>
      <c r="C6905" s="366" t="s">
        <v>138</v>
      </c>
      <c r="D6905" s="369">
        <v>8170.4045999999998</v>
      </c>
    </row>
    <row r="6906" spans="1:4" x14ac:dyDescent="0.25">
      <c r="A6906" s="366" t="s">
        <v>26143</v>
      </c>
      <c r="B6906" s="367" t="s">
        <v>26144</v>
      </c>
      <c r="C6906" s="366" t="s">
        <v>138</v>
      </c>
      <c r="D6906" s="369">
        <v>11339.3994</v>
      </c>
    </row>
    <row r="6907" spans="1:4" x14ac:dyDescent="0.25">
      <c r="A6907" s="366" t="s">
        <v>26145</v>
      </c>
      <c r="B6907" s="367" t="s">
        <v>26146</v>
      </c>
      <c r="C6907" s="366" t="s">
        <v>138</v>
      </c>
      <c r="D6907" s="369">
        <v>4178.3672999999999</v>
      </c>
    </row>
    <row r="6908" spans="1:4" x14ac:dyDescent="0.25">
      <c r="A6908" s="366" t="s">
        <v>26147</v>
      </c>
      <c r="B6908" s="367" t="s">
        <v>26148</v>
      </c>
      <c r="C6908" s="366" t="s">
        <v>577</v>
      </c>
      <c r="D6908" s="368">
        <v>21.772200000000002</v>
      </c>
    </row>
    <row r="6909" spans="1:4" x14ac:dyDescent="0.25">
      <c r="A6909" s="366" t="s">
        <v>26149</v>
      </c>
      <c r="B6909" s="367" t="s">
        <v>26150</v>
      </c>
      <c r="C6909" s="366" t="s">
        <v>138</v>
      </c>
      <c r="D6909" s="369">
        <v>10326.5389</v>
      </c>
    </row>
    <row r="6910" spans="1:4" x14ac:dyDescent="0.25">
      <c r="A6910" s="366" t="s">
        <v>26151</v>
      </c>
      <c r="B6910" s="367" t="s">
        <v>26152</v>
      </c>
      <c r="C6910" s="366" t="s">
        <v>577</v>
      </c>
      <c r="D6910" s="368">
        <v>27.9955</v>
      </c>
    </row>
    <row r="6911" spans="1:4" x14ac:dyDescent="0.25">
      <c r="A6911" s="366" t="s">
        <v>26153</v>
      </c>
      <c r="B6911" s="367" t="s">
        <v>26154</v>
      </c>
      <c r="C6911" s="366" t="s">
        <v>577</v>
      </c>
      <c r="D6911" s="368">
        <v>37.283299999999997</v>
      </c>
    </row>
    <row r="6912" spans="1:4" x14ac:dyDescent="0.25">
      <c r="A6912" s="366" t="s">
        <v>26155</v>
      </c>
      <c r="B6912" s="367" t="s">
        <v>26156</v>
      </c>
      <c r="C6912" s="366" t="s">
        <v>577</v>
      </c>
      <c r="D6912" s="368">
        <v>20.510200000000001</v>
      </c>
    </row>
    <row r="6913" spans="1:4" x14ac:dyDescent="0.25">
      <c r="A6913" s="366" t="s">
        <v>26157</v>
      </c>
      <c r="B6913" s="367" t="s">
        <v>18574</v>
      </c>
      <c r="C6913" s="366" t="s">
        <v>138</v>
      </c>
      <c r="D6913" s="369">
        <v>6806.1163999999999</v>
      </c>
    </row>
    <row r="6914" spans="1:4" x14ac:dyDescent="0.25">
      <c r="A6914" s="366" t="s">
        <v>26158</v>
      </c>
      <c r="B6914" s="367" t="s">
        <v>26159</v>
      </c>
      <c r="C6914" s="366" t="s">
        <v>138</v>
      </c>
      <c r="D6914" s="369">
        <v>4549.8545000000004</v>
      </c>
    </row>
    <row r="6915" spans="1:4" x14ac:dyDescent="0.25">
      <c r="A6915" s="366" t="s">
        <v>26160</v>
      </c>
      <c r="B6915" s="367" t="s">
        <v>26161</v>
      </c>
      <c r="C6915" s="366" t="s">
        <v>138</v>
      </c>
      <c r="D6915" s="369">
        <v>4184.1875</v>
      </c>
    </row>
    <row r="6916" spans="1:4" x14ac:dyDescent="0.25">
      <c r="A6916" s="366" t="s">
        <v>26162</v>
      </c>
      <c r="B6916" s="367" t="s">
        <v>26163</v>
      </c>
      <c r="C6916" s="366" t="s">
        <v>138</v>
      </c>
      <c r="D6916" s="369">
        <v>18068.941200000001</v>
      </c>
    </row>
    <row r="6917" spans="1:4" x14ac:dyDescent="0.25">
      <c r="A6917" s="366" t="s">
        <v>26164</v>
      </c>
      <c r="B6917" s="367" t="s">
        <v>18503</v>
      </c>
      <c r="C6917" s="366" t="s">
        <v>577</v>
      </c>
      <c r="D6917" s="368">
        <v>32.342399999999998</v>
      </c>
    </row>
    <row r="6918" spans="1:4" x14ac:dyDescent="0.25">
      <c r="A6918" s="366" t="s">
        <v>26165</v>
      </c>
      <c r="B6918" s="367" t="s">
        <v>26166</v>
      </c>
      <c r="C6918" s="366" t="s">
        <v>577</v>
      </c>
      <c r="D6918" s="368">
        <v>20.316199999999998</v>
      </c>
    </row>
    <row r="6919" spans="1:4" x14ac:dyDescent="0.25">
      <c r="A6919" s="366" t="s">
        <v>26167</v>
      </c>
      <c r="B6919" s="367" t="s">
        <v>26168</v>
      </c>
      <c r="C6919" s="366" t="s">
        <v>138</v>
      </c>
      <c r="D6919" s="369">
        <v>4072.4870999999998</v>
      </c>
    </row>
    <row r="6920" spans="1:4" x14ac:dyDescent="0.25">
      <c r="A6920" s="366" t="s">
        <v>26169</v>
      </c>
      <c r="B6920" s="367" t="s">
        <v>26170</v>
      </c>
      <c r="C6920" s="366" t="s">
        <v>138</v>
      </c>
      <c r="D6920" s="369">
        <v>4306.6315999999997</v>
      </c>
    </row>
    <row r="6921" spans="1:4" x14ac:dyDescent="0.25">
      <c r="A6921" s="366" t="s">
        <v>26171</v>
      </c>
      <c r="B6921" s="367" t="s">
        <v>26172</v>
      </c>
      <c r="C6921" s="366" t="s">
        <v>577</v>
      </c>
      <c r="D6921" s="368">
        <v>23.1568</v>
      </c>
    </row>
    <row r="6922" spans="1:4" x14ac:dyDescent="0.25">
      <c r="A6922" s="366" t="s">
        <v>26173</v>
      </c>
      <c r="B6922" s="367" t="s">
        <v>26174</v>
      </c>
      <c r="C6922" s="366" t="s">
        <v>138</v>
      </c>
      <c r="D6922" s="369">
        <v>4266.3982999999998</v>
      </c>
    </row>
    <row r="6923" spans="1:4" x14ac:dyDescent="0.25">
      <c r="A6923" s="366" t="s">
        <v>26175</v>
      </c>
      <c r="B6923" s="367" t="s">
        <v>18586</v>
      </c>
      <c r="C6923" s="366" t="s">
        <v>138</v>
      </c>
      <c r="D6923" s="369">
        <v>5480.8125</v>
      </c>
    </row>
    <row r="6924" spans="1:4" x14ac:dyDescent="0.25">
      <c r="A6924" s="366" t="s">
        <v>26176</v>
      </c>
      <c r="B6924" s="367" t="s">
        <v>26177</v>
      </c>
      <c r="C6924" s="366" t="s">
        <v>577</v>
      </c>
      <c r="D6924" s="368">
        <v>18.4983</v>
      </c>
    </row>
    <row r="6925" spans="1:4" x14ac:dyDescent="0.25">
      <c r="A6925" s="366" t="s">
        <v>26178</v>
      </c>
      <c r="B6925" s="367" t="s">
        <v>26179</v>
      </c>
      <c r="C6925" s="366" t="s">
        <v>577</v>
      </c>
      <c r="D6925" s="368">
        <v>20.403199999999998</v>
      </c>
    </row>
    <row r="6926" spans="1:4" x14ac:dyDescent="0.25">
      <c r="A6926" s="366" t="s">
        <v>26180</v>
      </c>
      <c r="B6926" s="367" t="s">
        <v>26181</v>
      </c>
      <c r="C6926" s="366" t="s">
        <v>138</v>
      </c>
      <c r="D6926" s="369">
        <v>19658.442599999998</v>
      </c>
    </row>
    <row r="6927" spans="1:4" x14ac:dyDescent="0.25">
      <c r="A6927" s="366" t="s">
        <v>26182</v>
      </c>
      <c r="B6927" s="367" t="s">
        <v>26183</v>
      </c>
      <c r="C6927" s="366" t="s">
        <v>138</v>
      </c>
      <c r="D6927" s="369">
        <v>5914.1279000000004</v>
      </c>
    </row>
    <row r="6928" spans="1:4" x14ac:dyDescent="0.25">
      <c r="A6928" s="366" t="s">
        <v>26184</v>
      </c>
      <c r="B6928" s="367" t="s">
        <v>26185</v>
      </c>
      <c r="C6928" s="366" t="s">
        <v>577</v>
      </c>
      <c r="D6928" s="368">
        <v>23.8797</v>
      </c>
    </row>
    <row r="6929" spans="1:4" x14ac:dyDescent="0.25">
      <c r="A6929" s="366" t="s">
        <v>26186</v>
      </c>
      <c r="B6929" s="367" t="s">
        <v>26187</v>
      </c>
      <c r="C6929" s="366" t="s">
        <v>138</v>
      </c>
      <c r="D6929" s="369">
        <v>7310.7915000000003</v>
      </c>
    </row>
    <row r="6930" spans="1:4" x14ac:dyDescent="0.25">
      <c r="A6930" s="366" t="s">
        <v>26188</v>
      </c>
      <c r="B6930" s="367" t="s">
        <v>26189</v>
      </c>
      <c r="C6930" s="366" t="s">
        <v>138</v>
      </c>
      <c r="D6930" s="369">
        <v>7954.1324999999997</v>
      </c>
    </row>
    <row r="6931" spans="1:4" x14ac:dyDescent="0.25">
      <c r="A6931" s="366" t="s">
        <v>26190</v>
      </c>
      <c r="B6931" s="367" t="s">
        <v>26191</v>
      </c>
      <c r="C6931" s="366" t="s">
        <v>577</v>
      </c>
      <c r="D6931" s="368">
        <v>24.883700000000001</v>
      </c>
    </row>
    <row r="6932" spans="1:4" x14ac:dyDescent="0.25">
      <c r="A6932" s="366" t="s">
        <v>26192</v>
      </c>
      <c r="B6932" s="367" t="s">
        <v>26193</v>
      </c>
      <c r="C6932" s="366" t="s">
        <v>577</v>
      </c>
      <c r="D6932" s="368">
        <v>27.724</v>
      </c>
    </row>
    <row r="6933" spans="1:4" x14ac:dyDescent="0.25">
      <c r="A6933" s="366" t="s">
        <v>26194</v>
      </c>
      <c r="B6933" s="367" t="s">
        <v>26195</v>
      </c>
      <c r="C6933" s="366" t="s">
        <v>138</v>
      </c>
      <c r="D6933" s="369">
        <v>5857.4614000000001</v>
      </c>
    </row>
    <row r="6934" spans="1:4" x14ac:dyDescent="0.25">
      <c r="A6934" s="366" t="s">
        <v>26196</v>
      </c>
      <c r="B6934" s="367" t="s">
        <v>26197</v>
      </c>
      <c r="C6934" s="366" t="s">
        <v>138</v>
      </c>
      <c r="D6934" s="369">
        <v>6514.5132000000003</v>
      </c>
    </row>
    <row r="6935" spans="1:4" x14ac:dyDescent="0.25">
      <c r="A6935" s="366" t="s">
        <v>26198</v>
      </c>
      <c r="B6935" s="367" t="s">
        <v>18591</v>
      </c>
      <c r="C6935" s="366" t="s">
        <v>138</v>
      </c>
      <c r="D6935" s="369">
        <v>5495.8146999999999</v>
      </c>
    </row>
    <row r="6936" spans="1:4" x14ac:dyDescent="0.25">
      <c r="A6936" s="366" t="s">
        <v>26199</v>
      </c>
      <c r="B6936" s="367" t="s">
        <v>26200</v>
      </c>
      <c r="C6936" s="366" t="s">
        <v>138</v>
      </c>
      <c r="D6936" s="369">
        <v>6384.6048000000001</v>
      </c>
    </row>
    <row r="6937" spans="1:4" x14ac:dyDescent="0.25">
      <c r="A6937" s="366" t="s">
        <v>26201</v>
      </c>
      <c r="B6937" s="367" t="s">
        <v>26202</v>
      </c>
      <c r="C6937" s="366" t="s">
        <v>577</v>
      </c>
      <c r="D6937" s="368">
        <v>39.594000000000001</v>
      </c>
    </row>
    <row r="6938" spans="1:4" x14ac:dyDescent="0.25">
      <c r="A6938" s="366" t="s">
        <v>26203</v>
      </c>
      <c r="B6938" s="367" t="s">
        <v>26204</v>
      </c>
      <c r="C6938" s="366" t="s">
        <v>138</v>
      </c>
      <c r="D6938" s="369">
        <v>9163.7052000000003</v>
      </c>
    </row>
    <row r="6939" spans="1:4" x14ac:dyDescent="0.25">
      <c r="A6939" s="366" t="s">
        <v>26205</v>
      </c>
      <c r="B6939" s="367" t="s">
        <v>18520</v>
      </c>
      <c r="C6939" s="366" t="s">
        <v>138</v>
      </c>
      <c r="D6939" s="369">
        <v>7954.1324999999997</v>
      </c>
    </row>
    <row r="6940" spans="1:4" x14ac:dyDescent="0.25">
      <c r="A6940" s="366" t="s">
        <v>26206</v>
      </c>
      <c r="B6940" s="367" t="s">
        <v>26207</v>
      </c>
      <c r="C6940" s="366" t="s">
        <v>577</v>
      </c>
      <c r="D6940" s="368">
        <v>20.9453</v>
      </c>
    </row>
    <row r="6941" spans="1:4" x14ac:dyDescent="0.25">
      <c r="A6941" s="366" t="s">
        <v>26208</v>
      </c>
      <c r="B6941" s="367" t="s">
        <v>26209</v>
      </c>
      <c r="C6941" s="366" t="s">
        <v>138</v>
      </c>
      <c r="D6941" s="369">
        <v>7425.4324999999999</v>
      </c>
    </row>
    <row r="6942" spans="1:4" x14ac:dyDescent="0.25">
      <c r="A6942" s="366" t="s">
        <v>26210</v>
      </c>
      <c r="B6942" s="367" t="s">
        <v>26211</v>
      </c>
      <c r="C6942" s="366" t="s">
        <v>138</v>
      </c>
      <c r="D6942" s="369">
        <v>22997.882399999999</v>
      </c>
    </row>
    <row r="6943" spans="1:4" x14ac:dyDescent="0.25">
      <c r="A6943" s="366" t="s">
        <v>26212</v>
      </c>
      <c r="B6943" s="367" t="s">
        <v>26213</v>
      </c>
      <c r="C6943" s="366" t="s">
        <v>577</v>
      </c>
      <c r="D6943" s="368">
        <v>27.984500000000001</v>
      </c>
    </row>
    <row r="6944" spans="1:4" x14ac:dyDescent="0.25">
      <c r="A6944" s="366" t="s">
        <v>26214</v>
      </c>
      <c r="B6944" s="367" t="s">
        <v>18516</v>
      </c>
      <c r="C6944" s="366" t="s">
        <v>138</v>
      </c>
      <c r="D6944" s="369">
        <v>7954.1324999999997</v>
      </c>
    </row>
    <row r="6945" spans="1:4" x14ac:dyDescent="0.25">
      <c r="A6945" s="366" t="s">
        <v>26215</v>
      </c>
      <c r="B6945" s="367" t="s">
        <v>26216</v>
      </c>
      <c r="C6945" s="366" t="s">
        <v>138</v>
      </c>
      <c r="D6945" s="369">
        <v>4159.4665999999997</v>
      </c>
    </row>
    <row r="6946" spans="1:4" x14ac:dyDescent="0.25">
      <c r="A6946" s="366" t="s">
        <v>26217</v>
      </c>
      <c r="B6946" s="367" t="s">
        <v>26218</v>
      </c>
      <c r="C6946" s="366" t="s">
        <v>138</v>
      </c>
      <c r="D6946" s="369">
        <v>6804.6563999999998</v>
      </c>
    </row>
    <row r="6947" spans="1:4" x14ac:dyDescent="0.25">
      <c r="A6947" s="366" t="s">
        <v>26219</v>
      </c>
      <c r="B6947" s="367" t="s">
        <v>26220</v>
      </c>
      <c r="C6947" s="366" t="s">
        <v>138</v>
      </c>
      <c r="D6947" s="369">
        <v>8044.7748000000001</v>
      </c>
    </row>
    <row r="6948" spans="1:4" x14ac:dyDescent="0.25">
      <c r="A6948" s="366" t="s">
        <v>26221</v>
      </c>
      <c r="B6948" s="367" t="s">
        <v>26222</v>
      </c>
      <c r="C6948" s="366" t="s">
        <v>138</v>
      </c>
      <c r="D6948" s="369">
        <v>7954.1324999999997</v>
      </c>
    </row>
    <row r="6949" spans="1:4" x14ac:dyDescent="0.25">
      <c r="A6949" s="366" t="s">
        <v>26223</v>
      </c>
      <c r="B6949" s="367" t="s">
        <v>18571</v>
      </c>
      <c r="C6949" s="366" t="s">
        <v>138</v>
      </c>
      <c r="D6949" s="369">
        <v>4349.9258</v>
      </c>
    </row>
    <row r="6950" spans="1:4" x14ac:dyDescent="0.25">
      <c r="A6950" s="366" t="s">
        <v>26224</v>
      </c>
      <c r="B6950" s="367" t="s">
        <v>26225</v>
      </c>
      <c r="C6950" s="366" t="s">
        <v>138</v>
      </c>
      <c r="D6950" s="369">
        <v>21941.7549</v>
      </c>
    </row>
    <row r="6951" spans="1:4" x14ac:dyDescent="0.25">
      <c r="A6951" s="366" t="s">
        <v>26226</v>
      </c>
      <c r="B6951" s="367" t="s">
        <v>26227</v>
      </c>
      <c r="C6951" s="366" t="s">
        <v>138</v>
      </c>
      <c r="D6951" s="369">
        <v>14525.4121</v>
      </c>
    </row>
    <row r="6952" spans="1:4" x14ac:dyDescent="0.25">
      <c r="A6952" s="366" t="s">
        <v>26228</v>
      </c>
      <c r="B6952" s="367" t="s">
        <v>26229</v>
      </c>
      <c r="C6952" s="366" t="s">
        <v>138</v>
      </c>
      <c r="D6952" s="369">
        <v>4778.5973999999997</v>
      </c>
    </row>
    <row r="6953" spans="1:4" x14ac:dyDescent="0.25">
      <c r="A6953" s="366" t="s">
        <v>26230</v>
      </c>
      <c r="B6953" s="367" t="s">
        <v>26231</v>
      </c>
      <c r="C6953" s="366" t="s">
        <v>138</v>
      </c>
      <c r="D6953" s="369">
        <v>5834.3321999999998</v>
      </c>
    </row>
    <row r="6954" spans="1:4" x14ac:dyDescent="0.25">
      <c r="A6954" s="366" t="s">
        <v>26232</v>
      </c>
      <c r="B6954" s="367" t="s">
        <v>26233</v>
      </c>
      <c r="C6954" s="366" t="s">
        <v>138</v>
      </c>
      <c r="D6954" s="369">
        <v>4549.8545000000004</v>
      </c>
    </row>
    <row r="6955" spans="1:4" x14ac:dyDescent="0.25">
      <c r="A6955" s="366" t="s">
        <v>26234</v>
      </c>
      <c r="B6955" s="367" t="s">
        <v>26235</v>
      </c>
      <c r="C6955" s="366" t="s">
        <v>577</v>
      </c>
      <c r="D6955" s="368">
        <v>71.226200000000006</v>
      </c>
    </row>
    <row r="6956" spans="1:4" x14ac:dyDescent="0.25">
      <c r="A6956" s="366" t="s">
        <v>26236</v>
      </c>
      <c r="B6956" s="367" t="s">
        <v>26237</v>
      </c>
      <c r="C6956" s="366" t="s">
        <v>138</v>
      </c>
      <c r="D6956" s="369">
        <v>7332.0246999999999</v>
      </c>
    </row>
    <row r="6957" spans="1:4" x14ac:dyDescent="0.25">
      <c r="A6957" s="366" t="s">
        <v>26238</v>
      </c>
      <c r="B6957" s="367" t="s">
        <v>26239</v>
      </c>
      <c r="C6957" s="366" t="s">
        <v>577</v>
      </c>
      <c r="D6957" s="368">
        <v>29.916899999999998</v>
      </c>
    </row>
    <row r="6958" spans="1:4" x14ac:dyDescent="0.25">
      <c r="A6958" s="366" t="s">
        <v>26240</v>
      </c>
      <c r="B6958" s="367" t="s">
        <v>26241</v>
      </c>
      <c r="C6958" s="366" t="s">
        <v>138</v>
      </c>
      <c r="D6958" s="369">
        <v>7954.1324999999997</v>
      </c>
    </row>
    <row r="6959" spans="1:4" x14ac:dyDescent="0.25">
      <c r="A6959" s="366" t="s">
        <v>26242</v>
      </c>
      <c r="B6959" s="367" t="s">
        <v>26243</v>
      </c>
      <c r="C6959" s="366" t="s">
        <v>138</v>
      </c>
      <c r="D6959" s="369">
        <v>10326.5389</v>
      </c>
    </row>
    <row r="6960" spans="1:4" x14ac:dyDescent="0.25">
      <c r="A6960" s="366" t="s">
        <v>26244</v>
      </c>
      <c r="B6960" s="367" t="s">
        <v>26245</v>
      </c>
      <c r="C6960" s="366" t="s">
        <v>577</v>
      </c>
      <c r="D6960" s="368">
        <v>25.1952</v>
      </c>
    </row>
    <row r="6961" spans="1:4" x14ac:dyDescent="0.25">
      <c r="A6961" s="366" t="s">
        <v>26246</v>
      </c>
      <c r="B6961" s="367" t="s">
        <v>26247</v>
      </c>
      <c r="C6961" s="366" t="s">
        <v>577</v>
      </c>
      <c r="D6961" s="368">
        <v>22.018799999999999</v>
      </c>
    </row>
    <row r="6962" spans="1:4" x14ac:dyDescent="0.25">
      <c r="A6962" s="366" t="s">
        <v>26248</v>
      </c>
      <c r="B6962" s="367" t="s">
        <v>26249</v>
      </c>
      <c r="C6962" s="366" t="s">
        <v>577</v>
      </c>
      <c r="D6962" s="368">
        <v>39.107300000000002</v>
      </c>
    </row>
    <row r="6963" spans="1:4" x14ac:dyDescent="0.25">
      <c r="A6963" s="366" t="s">
        <v>26250</v>
      </c>
      <c r="B6963" s="367" t="s">
        <v>26251</v>
      </c>
      <c r="C6963" s="366" t="s">
        <v>577</v>
      </c>
      <c r="D6963" s="368">
        <v>34.597000000000001</v>
      </c>
    </row>
    <row r="6964" spans="1:4" x14ac:dyDescent="0.25">
      <c r="A6964" s="366" t="s">
        <v>26252</v>
      </c>
      <c r="B6964" s="367" t="s">
        <v>26253</v>
      </c>
      <c r="C6964" s="366" t="s">
        <v>577</v>
      </c>
      <c r="D6964" s="368">
        <v>34.519599999999997</v>
      </c>
    </row>
    <row r="6965" spans="1:4" x14ac:dyDescent="0.25">
      <c r="A6965" s="366" t="s">
        <v>26254</v>
      </c>
      <c r="B6965" s="367" t="s">
        <v>26255</v>
      </c>
      <c r="C6965" s="366" t="s">
        <v>577</v>
      </c>
      <c r="D6965" s="368">
        <v>34.230200000000004</v>
      </c>
    </row>
    <row r="6966" spans="1:4" x14ac:dyDescent="0.25">
      <c r="A6966" s="366" t="s">
        <v>26256</v>
      </c>
      <c r="B6966" s="367" t="s">
        <v>26257</v>
      </c>
      <c r="C6966" s="366" t="s">
        <v>577</v>
      </c>
      <c r="D6966" s="368">
        <v>26.428100000000001</v>
      </c>
    </row>
    <row r="6967" spans="1:4" x14ac:dyDescent="0.25">
      <c r="A6967" s="366" t="s">
        <v>26258</v>
      </c>
      <c r="B6967" s="367" t="s">
        <v>26259</v>
      </c>
      <c r="C6967" s="366" t="s">
        <v>577</v>
      </c>
      <c r="D6967" s="368">
        <v>28.0138</v>
      </c>
    </row>
    <row r="6968" spans="1:4" x14ac:dyDescent="0.25">
      <c r="A6968" s="366" t="s">
        <v>26260</v>
      </c>
      <c r="B6968" s="367" t="s">
        <v>26261</v>
      </c>
      <c r="C6968" s="366" t="s">
        <v>577</v>
      </c>
      <c r="D6968" s="368">
        <v>43.427100000000003</v>
      </c>
    </row>
    <row r="6969" spans="1:4" x14ac:dyDescent="0.25">
      <c r="A6969" s="366" t="s">
        <v>26262</v>
      </c>
      <c r="B6969" s="367" t="s">
        <v>26263</v>
      </c>
      <c r="C6969" s="366" t="s">
        <v>577</v>
      </c>
      <c r="D6969" s="368">
        <v>71.226200000000006</v>
      </c>
    </row>
    <row r="6970" spans="1:4" x14ac:dyDescent="0.25">
      <c r="A6970" s="366" t="s">
        <v>26264</v>
      </c>
      <c r="B6970" s="367" t="s">
        <v>26265</v>
      </c>
      <c r="C6970" s="366" t="s">
        <v>577</v>
      </c>
      <c r="D6970" s="368">
        <v>28.431799999999999</v>
      </c>
    </row>
    <row r="6971" spans="1:4" x14ac:dyDescent="0.25">
      <c r="A6971" s="366" t="s">
        <v>26266</v>
      </c>
      <c r="B6971" s="367" t="s">
        <v>26267</v>
      </c>
      <c r="C6971" s="366" t="s">
        <v>577</v>
      </c>
      <c r="D6971" s="368">
        <v>33.607500000000002</v>
      </c>
    </row>
    <row r="6972" spans="1:4" x14ac:dyDescent="0.25">
      <c r="A6972" s="366" t="s">
        <v>26268</v>
      </c>
      <c r="B6972" s="367" t="s">
        <v>26269</v>
      </c>
      <c r="C6972" s="366" t="s">
        <v>577</v>
      </c>
      <c r="D6972" s="368">
        <v>46.656199999999998</v>
      </c>
    </row>
    <row r="6973" spans="1:4" x14ac:dyDescent="0.25">
      <c r="A6973" s="366" t="s">
        <v>26270</v>
      </c>
      <c r="B6973" s="367" t="s">
        <v>26271</v>
      </c>
      <c r="C6973" s="366" t="s">
        <v>577</v>
      </c>
      <c r="D6973" s="368">
        <v>50.1081</v>
      </c>
    </row>
    <row r="6974" spans="1:4" x14ac:dyDescent="0.25">
      <c r="A6974" s="366" t="s">
        <v>26272</v>
      </c>
      <c r="B6974" s="367" t="s">
        <v>18578</v>
      </c>
      <c r="C6974" s="366" t="s">
        <v>138</v>
      </c>
      <c r="D6974" s="369">
        <v>19297.737300000001</v>
      </c>
    </row>
    <row r="6975" spans="1:4" x14ac:dyDescent="0.25">
      <c r="A6975" s="366" t="s">
        <v>26273</v>
      </c>
      <c r="B6975" s="367" t="s">
        <v>26274</v>
      </c>
      <c r="C6975" s="366" t="s">
        <v>138</v>
      </c>
      <c r="D6975" s="369">
        <v>6804.6563999999998</v>
      </c>
    </row>
    <row r="6976" spans="1:4" x14ac:dyDescent="0.25">
      <c r="A6976" s="366" t="s">
        <v>26275</v>
      </c>
      <c r="B6976" s="367" t="s">
        <v>26276</v>
      </c>
      <c r="C6976" s="366" t="s">
        <v>138</v>
      </c>
      <c r="D6976" s="369">
        <v>4589.6998000000003</v>
      </c>
    </row>
    <row r="6977" spans="1:4" x14ac:dyDescent="0.25">
      <c r="A6977" s="366" t="s">
        <v>26277</v>
      </c>
      <c r="B6977" s="367" t="s">
        <v>18601</v>
      </c>
      <c r="C6977" s="366" t="s">
        <v>138</v>
      </c>
      <c r="D6977" s="369">
        <v>6074.3375999999998</v>
      </c>
    </row>
    <row r="6978" spans="1:4" x14ac:dyDescent="0.25">
      <c r="A6978" s="366" t="s">
        <v>26278</v>
      </c>
      <c r="B6978" s="367" t="s">
        <v>18570</v>
      </c>
      <c r="C6978" s="366" t="s">
        <v>138</v>
      </c>
      <c r="D6978" s="369">
        <v>5665.9668000000001</v>
      </c>
    </row>
    <row r="6979" spans="1:4" x14ac:dyDescent="0.25">
      <c r="A6979" s="366" t="s">
        <v>26279</v>
      </c>
      <c r="B6979" s="367" t="s">
        <v>26280</v>
      </c>
      <c r="C6979" s="366" t="s">
        <v>138</v>
      </c>
      <c r="D6979" s="369">
        <v>20376.435600000001</v>
      </c>
    </row>
    <row r="6980" spans="1:4" x14ac:dyDescent="0.25">
      <c r="A6980" s="366" t="s">
        <v>26281</v>
      </c>
      <c r="B6980" s="367" t="s">
        <v>26282</v>
      </c>
      <c r="C6980" s="366" t="s">
        <v>138</v>
      </c>
      <c r="D6980" s="369">
        <v>4356.4556000000002</v>
      </c>
    </row>
    <row r="6981" spans="1:4" x14ac:dyDescent="0.25">
      <c r="A6981" s="366" t="s">
        <v>26283</v>
      </c>
      <c r="B6981" s="367" t="s">
        <v>26284</v>
      </c>
      <c r="C6981" s="366" t="s">
        <v>138</v>
      </c>
      <c r="D6981" s="369">
        <v>5223.4607999999998</v>
      </c>
    </row>
    <row r="6982" spans="1:4" x14ac:dyDescent="0.25">
      <c r="A6982" s="366" t="s">
        <v>26285</v>
      </c>
      <c r="B6982" s="367" t="s">
        <v>26286</v>
      </c>
      <c r="C6982" s="366" t="s">
        <v>138</v>
      </c>
      <c r="D6982" s="369">
        <v>3406.4259000000002</v>
      </c>
    </row>
    <row r="6983" spans="1:4" x14ac:dyDescent="0.25">
      <c r="A6983" s="366" t="s">
        <v>26287</v>
      </c>
      <c r="B6983" s="367" t="s">
        <v>26288</v>
      </c>
      <c r="C6983" s="366" t="s">
        <v>138</v>
      </c>
      <c r="D6983" s="369">
        <v>31635.8472</v>
      </c>
    </row>
    <row r="6984" spans="1:4" x14ac:dyDescent="0.25">
      <c r="A6984" s="366" t="s">
        <v>26289</v>
      </c>
      <c r="B6984" s="367" t="s">
        <v>26290</v>
      </c>
      <c r="C6984" s="366" t="s">
        <v>577</v>
      </c>
      <c r="D6984" s="368">
        <v>29.232700000000001</v>
      </c>
    </row>
    <row r="6985" spans="1:4" x14ac:dyDescent="0.25">
      <c r="A6985" s="366" t="s">
        <v>26291</v>
      </c>
      <c r="B6985" s="367" t="s">
        <v>26292</v>
      </c>
      <c r="C6985" s="366" t="s">
        <v>138</v>
      </c>
      <c r="D6985" s="369">
        <v>5003.6336000000001</v>
      </c>
    </row>
    <row r="6986" spans="1:4" x14ac:dyDescent="0.25">
      <c r="A6986" s="366" t="s">
        <v>26293</v>
      </c>
      <c r="B6986" s="367" t="s">
        <v>26294</v>
      </c>
      <c r="C6986" s="366" t="s">
        <v>577</v>
      </c>
      <c r="D6986" s="368">
        <v>39.993699999999997</v>
      </c>
    </row>
    <row r="6987" spans="1:4" x14ac:dyDescent="0.25">
      <c r="A6987" s="366" t="s">
        <v>26295</v>
      </c>
      <c r="B6987" s="367" t="s">
        <v>26296</v>
      </c>
      <c r="C6987" s="366" t="s">
        <v>577</v>
      </c>
      <c r="D6987" s="368">
        <v>29.764800000000001</v>
      </c>
    </row>
    <row r="6988" spans="1:4" x14ac:dyDescent="0.25">
      <c r="A6988" s="366" t="s">
        <v>26297</v>
      </c>
      <c r="B6988" s="367" t="s">
        <v>26298</v>
      </c>
      <c r="C6988" s="366" t="s">
        <v>577</v>
      </c>
      <c r="D6988" s="368">
        <v>44.76</v>
      </c>
    </row>
    <row r="6989" spans="1:4" x14ac:dyDescent="0.25">
      <c r="A6989" s="366" t="s">
        <v>26299</v>
      </c>
      <c r="B6989" s="367" t="s">
        <v>26300</v>
      </c>
      <c r="C6989" s="366" t="s">
        <v>577</v>
      </c>
      <c r="D6989" s="368">
        <v>31.598600000000001</v>
      </c>
    </row>
    <row r="6990" spans="1:4" x14ac:dyDescent="0.25">
      <c r="A6990" s="366" t="s">
        <v>26301</v>
      </c>
      <c r="B6990" s="367" t="s">
        <v>26302</v>
      </c>
      <c r="C6990" s="366" t="s">
        <v>577</v>
      </c>
      <c r="D6990" s="368">
        <v>27.507400000000001</v>
      </c>
    </row>
    <row r="6991" spans="1:4" x14ac:dyDescent="0.25">
      <c r="A6991" s="366" t="s">
        <v>26303</v>
      </c>
      <c r="B6991" s="367" t="s">
        <v>26304</v>
      </c>
      <c r="C6991" s="366" t="s">
        <v>577</v>
      </c>
      <c r="D6991" s="368">
        <v>36.798099999999998</v>
      </c>
    </row>
    <row r="6992" spans="1:4" x14ac:dyDescent="0.25">
      <c r="A6992" s="366" t="s">
        <v>26305</v>
      </c>
      <c r="B6992" s="367" t="s">
        <v>26306</v>
      </c>
      <c r="C6992" s="366" t="s">
        <v>138</v>
      </c>
      <c r="D6992" s="369">
        <v>6789.6460999999999</v>
      </c>
    </row>
    <row r="6994" spans="1:4" x14ac:dyDescent="0.25">
      <c r="A6994" s="366" t="s">
        <v>26307</v>
      </c>
      <c r="B6994" s="367" t="s">
        <v>26308</v>
      </c>
      <c r="C6994" s="366" t="s">
        <v>234</v>
      </c>
      <c r="D6994" s="368">
        <v>10.5327</v>
      </c>
    </row>
    <row r="6995" spans="1:4" x14ac:dyDescent="0.25">
      <c r="A6995" s="366" t="s">
        <v>26309</v>
      </c>
      <c r="B6995" s="367" t="s">
        <v>26310</v>
      </c>
      <c r="C6995" s="366" t="s">
        <v>234</v>
      </c>
      <c r="D6995" s="368">
        <v>9.0609000000000002</v>
      </c>
    </row>
    <row r="6996" spans="1:4" x14ac:dyDescent="0.25">
      <c r="A6996" s="366" t="s">
        <v>26311</v>
      </c>
      <c r="B6996" s="367" t="s">
        <v>26312</v>
      </c>
      <c r="C6996" s="366" t="s">
        <v>221</v>
      </c>
      <c r="D6996" s="368">
        <v>121.41249999999999</v>
      </c>
    </row>
    <row r="6997" spans="1:4" x14ac:dyDescent="0.25">
      <c r="A6997" s="366" t="s">
        <v>26313</v>
      </c>
      <c r="B6997" s="367" t="s">
        <v>26314</v>
      </c>
      <c r="C6997" s="366" t="s">
        <v>234</v>
      </c>
      <c r="D6997" s="368">
        <v>18.346499999999999</v>
      </c>
    </row>
    <row r="6998" spans="1:4" x14ac:dyDescent="0.25">
      <c r="A6998" s="366" t="s">
        <v>26315</v>
      </c>
      <c r="B6998" s="367" t="s">
        <v>26316</v>
      </c>
      <c r="C6998" s="366" t="s">
        <v>234</v>
      </c>
      <c r="D6998" s="368">
        <v>13.9475</v>
      </c>
    </row>
    <row r="6999" spans="1:4" x14ac:dyDescent="0.25">
      <c r="A6999" s="366" t="s">
        <v>26317</v>
      </c>
      <c r="B6999" s="367" t="s">
        <v>26318</v>
      </c>
      <c r="C6999" s="366" t="s">
        <v>16582</v>
      </c>
      <c r="D6999" s="368">
        <v>4.1582999999999997</v>
      </c>
    </row>
    <row r="7000" spans="1:4" x14ac:dyDescent="0.25">
      <c r="A7000" s="366" t="s">
        <v>26319</v>
      </c>
      <c r="B7000" s="367" t="s">
        <v>26320</v>
      </c>
      <c r="C7000" s="366" t="s">
        <v>234</v>
      </c>
      <c r="D7000" s="368">
        <v>11.5009</v>
      </c>
    </row>
    <row r="7001" spans="1:4" x14ac:dyDescent="0.25">
      <c r="A7001" s="366" t="s">
        <v>26321</v>
      </c>
      <c r="B7001" s="367" t="s">
        <v>26322</v>
      </c>
      <c r="C7001" s="366" t="s">
        <v>234</v>
      </c>
      <c r="D7001" s="368">
        <v>13.8131</v>
      </c>
    </row>
    <row r="7002" spans="1:4" x14ac:dyDescent="0.25">
      <c r="A7002" s="366" t="s">
        <v>26323</v>
      </c>
      <c r="B7002" s="367" t="s">
        <v>26324</v>
      </c>
      <c r="C7002" s="366" t="s">
        <v>234</v>
      </c>
      <c r="D7002" s="368">
        <v>9.4939999999999998</v>
      </c>
    </row>
    <row r="7003" spans="1:4" x14ac:dyDescent="0.25">
      <c r="A7003" s="366" t="s">
        <v>26325</v>
      </c>
      <c r="B7003" s="367" t="s">
        <v>26326</v>
      </c>
      <c r="C7003" s="366" t="s">
        <v>234</v>
      </c>
      <c r="D7003" s="368">
        <v>1.5944</v>
      </c>
    </row>
    <row r="7004" spans="1:4" x14ac:dyDescent="0.25">
      <c r="A7004" s="366" t="s">
        <v>26327</v>
      </c>
      <c r="B7004" s="367" t="s">
        <v>26328</v>
      </c>
      <c r="C7004" s="366" t="s">
        <v>234</v>
      </c>
      <c r="D7004" s="368">
        <v>9.0609000000000002</v>
      </c>
    </row>
    <row r="7005" spans="1:4" x14ac:dyDescent="0.25">
      <c r="A7005" s="366" t="s">
        <v>26329</v>
      </c>
      <c r="B7005" s="367" t="s">
        <v>26330</v>
      </c>
      <c r="C7005" s="366" t="s">
        <v>234</v>
      </c>
      <c r="D7005" s="368">
        <v>11.087400000000001</v>
      </c>
    </row>
    <row r="7006" spans="1:4" x14ac:dyDescent="0.25">
      <c r="A7006" s="366" t="s">
        <v>26331</v>
      </c>
      <c r="B7006" s="367" t="s">
        <v>26332</v>
      </c>
      <c r="C7006" s="366" t="s">
        <v>245</v>
      </c>
      <c r="D7006" s="368">
        <v>20.452400000000001</v>
      </c>
    </row>
    <row r="7007" spans="1:4" ht="27" x14ac:dyDescent="0.25">
      <c r="A7007" s="366" t="s">
        <v>26333</v>
      </c>
      <c r="B7007" s="367" t="s">
        <v>26334</v>
      </c>
      <c r="C7007" s="366" t="s">
        <v>245</v>
      </c>
      <c r="D7007" s="368">
        <v>53.5458</v>
      </c>
    </row>
    <row r="7008" spans="1:4" x14ac:dyDescent="0.25">
      <c r="A7008" s="366" t="s">
        <v>26335</v>
      </c>
      <c r="B7008" s="367" t="s">
        <v>26336</v>
      </c>
      <c r="C7008" s="366" t="s">
        <v>245</v>
      </c>
      <c r="D7008" s="368">
        <v>2.5339</v>
      </c>
    </row>
    <row r="7009" spans="1:4" x14ac:dyDescent="0.25">
      <c r="A7009" s="366" t="s">
        <v>26337</v>
      </c>
      <c r="B7009" s="367" t="s">
        <v>26338</v>
      </c>
      <c r="C7009" s="366" t="s">
        <v>245</v>
      </c>
      <c r="D7009" s="368">
        <v>18.154299999999999</v>
      </c>
    </row>
    <row r="7010" spans="1:4" x14ac:dyDescent="0.25">
      <c r="A7010" s="366" t="s">
        <v>26339</v>
      </c>
      <c r="B7010" s="367" t="s">
        <v>26340</v>
      </c>
      <c r="C7010" s="366" t="s">
        <v>245</v>
      </c>
      <c r="D7010" s="368">
        <v>173.65940000000001</v>
      </c>
    </row>
    <row r="7011" spans="1:4" x14ac:dyDescent="0.25">
      <c r="A7011" s="366" t="s">
        <v>26341</v>
      </c>
      <c r="B7011" s="367" t="s">
        <v>26342</v>
      </c>
      <c r="C7011" s="366" t="s">
        <v>234</v>
      </c>
      <c r="D7011" s="368">
        <v>9.99</v>
      </c>
    </row>
    <row r="7012" spans="1:4" x14ac:dyDescent="0.25">
      <c r="A7012" s="366" t="s">
        <v>26343</v>
      </c>
      <c r="B7012" s="367" t="s">
        <v>26344</v>
      </c>
      <c r="C7012" s="366" t="s">
        <v>16582</v>
      </c>
      <c r="D7012" s="368">
        <v>25.3948</v>
      </c>
    </row>
    <row r="7013" spans="1:4" x14ac:dyDescent="0.25">
      <c r="A7013" s="366" t="s">
        <v>26345</v>
      </c>
      <c r="B7013" s="367" t="s">
        <v>26346</v>
      </c>
      <c r="C7013" s="366" t="s">
        <v>234</v>
      </c>
      <c r="D7013" s="368">
        <v>51.555999999999997</v>
      </c>
    </row>
    <row r="7014" spans="1:4" x14ac:dyDescent="0.25">
      <c r="A7014" s="366" t="s">
        <v>26347</v>
      </c>
      <c r="B7014" s="367" t="s">
        <v>26348</v>
      </c>
      <c r="C7014" s="366" t="s">
        <v>16582</v>
      </c>
      <c r="D7014" s="368">
        <v>7.5904999999999996</v>
      </c>
    </row>
    <row r="7015" spans="1:4" x14ac:dyDescent="0.25">
      <c r="A7015" s="366" t="s">
        <v>26349</v>
      </c>
      <c r="B7015" s="367" t="s">
        <v>26350</v>
      </c>
      <c r="C7015" s="366" t="s">
        <v>221</v>
      </c>
      <c r="D7015" s="368">
        <v>129.97540000000001</v>
      </c>
    </row>
    <row r="7016" spans="1:4" x14ac:dyDescent="0.25">
      <c r="A7016" s="366" t="s">
        <v>26351</v>
      </c>
      <c r="B7016" s="367" t="s">
        <v>26352</v>
      </c>
      <c r="C7016" s="366" t="s">
        <v>234</v>
      </c>
      <c r="D7016" s="368">
        <v>1.5519000000000001</v>
      </c>
    </row>
    <row r="7017" spans="1:4" ht="27" x14ac:dyDescent="0.25">
      <c r="A7017" s="366" t="s">
        <v>26353</v>
      </c>
      <c r="B7017" s="367" t="s">
        <v>26354</v>
      </c>
      <c r="C7017" s="366" t="s">
        <v>234</v>
      </c>
      <c r="D7017" s="368">
        <v>6.8876999999999997</v>
      </c>
    </row>
    <row r="7018" spans="1:4" x14ac:dyDescent="0.25">
      <c r="A7018" s="366" t="s">
        <v>26355</v>
      </c>
      <c r="B7018" s="367" t="s">
        <v>26356</v>
      </c>
      <c r="C7018" s="366" t="s">
        <v>234</v>
      </c>
      <c r="D7018" s="368">
        <v>33.922699999999999</v>
      </c>
    </row>
    <row r="7019" spans="1:4" x14ac:dyDescent="0.25">
      <c r="A7019" s="366" t="s">
        <v>26357</v>
      </c>
      <c r="B7019" s="367" t="s">
        <v>26358</v>
      </c>
      <c r="C7019" s="366" t="s">
        <v>16582</v>
      </c>
      <c r="D7019" s="368">
        <v>13.66</v>
      </c>
    </row>
    <row r="7020" spans="1:4" x14ac:dyDescent="0.25">
      <c r="A7020" s="366" t="s">
        <v>26359</v>
      </c>
      <c r="B7020" s="367" t="s">
        <v>26360</v>
      </c>
      <c r="C7020" s="366" t="s">
        <v>16582</v>
      </c>
      <c r="D7020" s="368">
        <v>6.73</v>
      </c>
    </row>
    <row r="7021" spans="1:4" x14ac:dyDescent="0.25">
      <c r="A7021" s="366" t="s">
        <v>26361</v>
      </c>
      <c r="B7021" s="367" t="s">
        <v>26362</v>
      </c>
      <c r="C7021" s="366" t="s">
        <v>245</v>
      </c>
      <c r="D7021" s="368">
        <v>61139.981800000001</v>
      </c>
    </row>
    <row r="7022" spans="1:4" x14ac:dyDescent="0.25">
      <c r="A7022" s="366" t="s">
        <v>26363</v>
      </c>
      <c r="B7022" s="367" t="s">
        <v>26364</v>
      </c>
      <c r="C7022" s="366" t="s">
        <v>245</v>
      </c>
      <c r="D7022" s="368">
        <v>41188.550999999999</v>
      </c>
    </row>
    <row r="7023" spans="1:4" x14ac:dyDescent="0.25">
      <c r="A7023" s="366" t="s">
        <v>26365</v>
      </c>
      <c r="B7023" s="367" t="s">
        <v>26366</v>
      </c>
      <c r="C7023" s="366" t="s">
        <v>16582</v>
      </c>
      <c r="D7023" s="368">
        <v>6.5768000000000004</v>
      </c>
    </row>
    <row r="7024" spans="1:4" x14ac:dyDescent="0.25">
      <c r="A7024" s="366" t="s">
        <v>26367</v>
      </c>
      <c r="B7024" s="367" t="s">
        <v>26368</v>
      </c>
      <c r="C7024" s="366" t="s">
        <v>234</v>
      </c>
      <c r="D7024" s="368">
        <v>7.8822000000000001</v>
      </c>
    </row>
    <row r="7025" spans="1:4" ht="27" x14ac:dyDescent="0.25">
      <c r="A7025" s="366" t="s">
        <v>26369</v>
      </c>
      <c r="B7025" s="367" t="s">
        <v>26370</v>
      </c>
      <c r="C7025" s="366" t="s">
        <v>245</v>
      </c>
      <c r="D7025" s="368">
        <v>743.44979999999998</v>
      </c>
    </row>
    <row r="7026" spans="1:4" ht="27" x14ac:dyDescent="0.25">
      <c r="A7026" s="366" t="s">
        <v>26371</v>
      </c>
      <c r="B7026" s="367" t="s">
        <v>26372</v>
      </c>
      <c r="C7026" s="366" t="s">
        <v>245</v>
      </c>
      <c r="D7026" s="368">
        <v>331.96870000000001</v>
      </c>
    </row>
    <row r="7027" spans="1:4" ht="27" x14ac:dyDescent="0.25">
      <c r="A7027" s="366" t="s">
        <v>26373</v>
      </c>
      <c r="B7027" s="367" t="s">
        <v>26374</v>
      </c>
      <c r="C7027" s="366" t="s">
        <v>245</v>
      </c>
      <c r="D7027" s="368">
        <v>81.707300000000004</v>
      </c>
    </row>
    <row r="7028" spans="1:4" ht="27" x14ac:dyDescent="0.25">
      <c r="A7028" s="366" t="s">
        <v>26375</v>
      </c>
      <c r="B7028" s="367" t="s">
        <v>26376</v>
      </c>
      <c r="C7028" s="366" t="s">
        <v>245</v>
      </c>
      <c r="D7028" s="368">
        <v>141.0463</v>
      </c>
    </row>
    <row r="7029" spans="1:4" ht="27" x14ac:dyDescent="0.25">
      <c r="A7029" s="366" t="s">
        <v>26377</v>
      </c>
      <c r="B7029" s="367" t="s">
        <v>26378</v>
      </c>
      <c r="C7029" s="366" t="s">
        <v>245</v>
      </c>
      <c r="D7029" s="368">
        <v>194.536</v>
      </c>
    </row>
    <row r="7030" spans="1:4" x14ac:dyDescent="0.25">
      <c r="A7030" s="366" t="s">
        <v>26379</v>
      </c>
      <c r="B7030" s="367" t="s">
        <v>26380</v>
      </c>
      <c r="C7030" s="366" t="s">
        <v>234</v>
      </c>
      <c r="D7030" s="368">
        <v>95.914000000000001</v>
      </c>
    </row>
    <row r="7031" spans="1:4" ht="27" x14ac:dyDescent="0.25">
      <c r="A7031" s="366" t="s">
        <v>26381</v>
      </c>
      <c r="B7031" s="367" t="s">
        <v>26382</v>
      </c>
      <c r="C7031" s="366" t="s">
        <v>245</v>
      </c>
      <c r="D7031" s="368">
        <v>216.2122</v>
      </c>
    </row>
    <row r="7032" spans="1:4" x14ac:dyDescent="0.25">
      <c r="A7032" s="366" t="s">
        <v>26383</v>
      </c>
      <c r="B7032" s="367" t="s">
        <v>26384</v>
      </c>
      <c r="C7032" s="366" t="s">
        <v>199</v>
      </c>
      <c r="D7032" s="368">
        <v>0.10299999999999999</v>
      </c>
    </row>
    <row r="7033" spans="1:4" ht="27" x14ac:dyDescent="0.25">
      <c r="A7033" s="366" t="s">
        <v>26385</v>
      </c>
      <c r="B7033" s="367" t="s">
        <v>26386</v>
      </c>
      <c r="C7033" s="366" t="s">
        <v>199</v>
      </c>
      <c r="D7033" s="368">
        <v>1.8204</v>
      </c>
    </row>
    <row r="7034" spans="1:4" x14ac:dyDescent="0.25">
      <c r="A7034" s="366" t="s">
        <v>26387</v>
      </c>
      <c r="B7034" s="367" t="s">
        <v>26388</v>
      </c>
      <c r="C7034" s="366" t="s">
        <v>199</v>
      </c>
      <c r="D7034" s="368">
        <v>6.93E-2</v>
      </c>
    </row>
    <row r="7035" spans="1:4" x14ac:dyDescent="0.25">
      <c r="A7035" s="366" t="s">
        <v>26389</v>
      </c>
      <c r="B7035" s="367" t="s">
        <v>26390</v>
      </c>
      <c r="C7035" s="366" t="s">
        <v>245</v>
      </c>
      <c r="D7035" s="368">
        <v>1542.3693000000001</v>
      </c>
    </row>
    <row r="7036" spans="1:4" ht="27" x14ac:dyDescent="0.25">
      <c r="A7036" s="366" t="s">
        <v>26391</v>
      </c>
      <c r="B7036" s="367" t="s">
        <v>26392</v>
      </c>
      <c r="C7036" s="366" t="s">
        <v>245</v>
      </c>
      <c r="D7036" s="368">
        <v>5210.2766000000001</v>
      </c>
    </row>
    <row r="7037" spans="1:4" x14ac:dyDescent="0.25">
      <c r="A7037" s="366" t="s">
        <v>26393</v>
      </c>
      <c r="B7037" s="367" t="s">
        <v>26394</v>
      </c>
      <c r="C7037" s="366" t="s">
        <v>245</v>
      </c>
      <c r="D7037" s="368">
        <v>91932.0818</v>
      </c>
    </row>
    <row r="7038" spans="1:4" ht="27" x14ac:dyDescent="0.25">
      <c r="A7038" s="366" t="s">
        <v>26395</v>
      </c>
      <c r="B7038" s="367" t="s">
        <v>26396</v>
      </c>
      <c r="C7038" s="366" t="s">
        <v>245</v>
      </c>
      <c r="D7038" s="368">
        <v>95743.481799999994</v>
      </c>
    </row>
    <row r="7039" spans="1:4" ht="27" x14ac:dyDescent="0.25">
      <c r="A7039" s="366" t="s">
        <v>26397</v>
      </c>
      <c r="B7039" s="367" t="s">
        <v>26398</v>
      </c>
      <c r="C7039" s="366" t="s">
        <v>245</v>
      </c>
      <c r="D7039" s="368">
        <v>59626.826800000003</v>
      </c>
    </row>
    <row r="7040" spans="1:4" x14ac:dyDescent="0.25">
      <c r="A7040" s="366" t="s">
        <v>26399</v>
      </c>
      <c r="B7040" s="367" t="s">
        <v>26400</v>
      </c>
      <c r="C7040" s="366" t="s">
        <v>245</v>
      </c>
      <c r="D7040" s="368">
        <v>43326.144500000002</v>
      </c>
    </row>
    <row r="7041" spans="1:4" x14ac:dyDescent="0.25">
      <c r="A7041" s="366" t="s">
        <v>26401</v>
      </c>
      <c r="B7041" s="367" t="s">
        <v>26402</v>
      </c>
      <c r="C7041" s="366" t="s">
        <v>245</v>
      </c>
      <c r="D7041" s="368">
        <v>43879.024299999997</v>
      </c>
    </row>
    <row r="7042" spans="1:4" ht="27" x14ac:dyDescent="0.25">
      <c r="A7042" s="366" t="s">
        <v>26403</v>
      </c>
      <c r="B7042" s="367" t="s">
        <v>26404</v>
      </c>
      <c r="C7042" s="366" t="s">
        <v>245</v>
      </c>
      <c r="D7042" s="368">
        <v>74121.260599999994</v>
      </c>
    </row>
    <row r="7043" spans="1:4" x14ac:dyDescent="0.25">
      <c r="A7043" s="366" t="s">
        <v>26405</v>
      </c>
      <c r="B7043" s="367" t="s">
        <v>26406</v>
      </c>
      <c r="C7043" s="366" t="s">
        <v>199</v>
      </c>
      <c r="D7043" s="368">
        <v>170.20249999999999</v>
      </c>
    </row>
    <row r="7044" spans="1:4" x14ac:dyDescent="0.25">
      <c r="A7044" s="366" t="s">
        <v>26407</v>
      </c>
      <c r="B7044" s="367" t="s">
        <v>26408</v>
      </c>
      <c r="C7044" s="366" t="s">
        <v>199</v>
      </c>
      <c r="D7044" s="368">
        <v>22.7182</v>
      </c>
    </row>
    <row r="7045" spans="1:4" x14ac:dyDescent="0.25">
      <c r="A7045" s="366" t="s">
        <v>26409</v>
      </c>
      <c r="B7045" s="367" t="s">
        <v>26410</v>
      </c>
      <c r="C7045" s="366" t="s">
        <v>199</v>
      </c>
      <c r="D7045" s="368">
        <v>0.90839999999999999</v>
      </c>
    </row>
    <row r="7046" spans="1:4" ht="27" x14ac:dyDescent="0.25">
      <c r="A7046" s="366" t="s">
        <v>26411</v>
      </c>
      <c r="B7046" s="367" t="s">
        <v>26412</v>
      </c>
      <c r="C7046" s="366" t="s">
        <v>245</v>
      </c>
      <c r="D7046" s="368">
        <v>24920.428100000001</v>
      </c>
    </row>
    <row r="7047" spans="1:4" x14ac:dyDescent="0.25">
      <c r="A7047" s="366" t="s">
        <v>26413</v>
      </c>
      <c r="B7047" s="367" t="s">
        <v>26414</v>
      </c>
      <c r="C7047" s="366" t="s">
        <v>234</v>
      </c>
      <c r="D7047" s="368">
        <v>19.084</v>
      </c>
    </row>
    <row r="7048" spans="1:4" x14ac:dyDescent="0.25">
      <c r="A7048" s="366" t="s">
        <v>26415</v>
      </c>
      <c r="B7048" s="367" t="s">
        <v>26416</v>
      </c>
      <c r="C7048" s="366" t="s">
        <v>245</v>
      </c>
      <c r="D7048" s="368">
        <v>8.2283000000000008</v>
      </c>
    </row>
    <row r="7049" spans="1:4" x14ac:dyDescent="0.25">
      <c r="A7049" s="366" t="s">
        <v>26417</v>
      </c>
      <c r="B7049" s="367" t="s">
        <v>26418</v>
      </c>
      <c r="C7049" s="366" t="s">
        <v>245</v>
      </c>
      <c r="D7049" s="368">
        <v>16.128499999999999</v>
      </c>
    </row>
    <row r="7050" spans="1:4" x14ac:dyDescent="0.25">
      <c r="A7050" s="366" t="s">
        <v>26419</v>
      </c>
      <c r="B7050" s="367" t="s">
        <v>26420</v>
      </c>
      <c r="C7050" s="366" t="s">
        <v>234</v>
      </c>
      <c r="D7050" s="368">
        <v>9.4795999999999996</v>
      </c>
    </row>
    <row r="7051" spans="1:4" x14ac:dyDescent="0.25">
      <c r="A7051" s="366" t="s">
        <v>26421</v>
      </c>
      <c r="B7051" s="367" t="s">
        <v>26422</v>
      </c>
      <c r="C7051" s="366" t="s">
        <v>245</v>
      </c>
      <c r="D7051" s="368">
        <v>15.236800000000001</v>
      </c>
    </row>
    <row r="7052" spans="1:4" x14ac:dyDescent="0.25">
      <c r="A7052" s="366" t="s">
        <v>26423</v>
      </c>
      <c r="B7052" s="367" t="s">
        <v>26424</v>
      </c>
      <c r="C7052" s="366" t="s">
        <v>221</v>
      </c>
      <c r="D7052" s="368">
        <v>168.7724</v>
      </c>
    </row>
    <row r="7053" spans="1:4" x14ac:dyDescent="0.25">
      <c r="A7053" s="366" t="s">
        <v>26425</v>
      </c>
      <c r="B7053" s="367" t="s">
        <v>26426</v>
      </c>
      <c r="C7053" s="366" t="s">
        <v>221</v>
      </c>
      <c r="D7053" s="368">
        <v>125.8351</v>
      </c>
    </row>
    <row r="7054" spans="1:4" x14ac:dyDescent="0.25">
      <c r="A7054" s="366" t="s">
        <v>26427</v>
      </c>
      <c r="B7054" s="367" t="s">
        <v>26428</v>
      </c>
      <c r="C7054" s="366" t="s">
        <v>221</v>
      </c>
      <c r="D7054" s="368">
        <v>173.25129999999999</v>
      </c>
    </row>
    <row r="7055" spans="1:4" x14ac:dyDescent="0.25">
      <c r="A7055" s="366" t="s">
        <v>26429</v>
      </c>
      <c r="B7055" s="367" t="s">
        <v>26430</v>
      </c>
      <c r="C7055" s="366" t="s">
        <v>234</v>
      </c>
      <c r="D7055" s="368">
        <v>1.2385999999999999</v>
      </c>
    </row>
    <row r="7056" spans="1:4" x14ac:dyDescent="0.25">
      <c r="A7056" s="366" t="s">
        <v>26431</v>
      </c>
      <c r="B7056" s="367" t="s">
        <v>26432</v>
      </c>
      <c r="C7056" s="366" t="s">
        <v>234</v>
      </c>
      <c r="D7056" s="368">
        <v>1.2005999999999999</v>
      </c>
    </row>
    <row r="7057" spans="1:4" x14ac:dyDescent="0.25">
      <c r="A7057" s="366" t="s">
        <v>26433</v>
      </c>
      <c r="B7057" s="367" t="s">
        <v>26434</v>
      </c>
      <c r="C7057" s="366" t="s">
        <v>245</v>
      </c>
      <c r="D7057" s="368">
        <v>340.63749999999999</v>
      </c>
    </row>
    <row r="7058" spans="1:4" x14ac:dyDescent="0.25">
      <c r="A7058" s="366" t="s">
        <v>26435</v>
      </c>
      <c r="B7058" s="367" t="s">
        <v>26436</v>
      </c>
      <c r="C7058" s="366" t="s">
        <v>245</v>
      </c>
      <c r="D7058" s="368">
        <v>507.19839999999999</v>
      </c>
    </row>
    <row r="7059" spans="1:4" x14ac:dyDescent="0.25">
      <c r="A7059" s="366" t="s">
        <v>26437</v>
      </c>
      <c r="B7059" s="367" t="s">
        <v>26438</v>
      </c>
      <c r="C7059" s="366" t="s">
        <v>245</v>
      </c>
      <c r="D7059" s="368">
        <v>587.7749</v>
      </c>
    </row>
    <row r="7060" spans="1:4" x14ac:dyDescent="0.25">
      <c r="A7060" s="366" t="s">
        <v>26439</v>
      </c>
      <c r="B7060" s="367" t="s">
        <v>26440</v>
      </c>
      <c r="C7060" s="366" t="s">
        <v>245</v>
      </c>
      <c r="D7060" s="368">
        <v>688.83510000000001</v>
      </c>
    </row>
    <row r="7061" spans="1:4" x14ac:dyDescent="0.25">
      <c r="A7061" s="366" t="s">
        <v>26441</v>
      </c>
      <c r="B7061" s="367" t="s">
        <v>26442</v>
      </c>
      <c r="C7061" s="366" t="s">
        <v>245</v>
      </c>
      <c r="D7061" s="368">
        <v>779.61670000000004</v>
      </c>
    </row>
    <row r="7062" spans="1:4" x14ac:dyDescent="0.25">
      <c r="A7062" s="366" t="s">
        <v>26443</v>
      </c>
      <c r="B7062" s="367" t="s">
        <v>26444</v>
      </c>
      <c r="C7062" s="366" t="s">
        <v>245</v>
      </c>
      <c r="D7062" s="368">
        <v>851.25260000000003</v>
      </c>
    </row>
    <row r="7063" spans="1:4" x14ac:dyDescent="0.25">
      <c r="A7063" s="366" t="s">
        <v>26445</v>
      </c>
      <c r="B7063" s="367" t="s">
        <v>26446</v>
      </c>
      <c r="C7063" s="366" t="s">
        <v>245</v>
      </c>
      <c r="D7063" s="368">
        <v>1083.4301</v>
      </c>
    </row>
    <row r="7064" spans="1:4" x14ac:dyDescent="0.25">
      <c r="A7064" s="366" t="s">
        <v>26447</v>
      </c>
      <c r="B7064" s="367" t="s">
        <v>26448</v>
      </c>
      <c r="C7064" s="366" t="s">
        <v>245</v>
      </c>
      <c r="D7064" s="368">
        <v>1498.5443</v>
      </c>
    </row>
    <row r="7065" spans="1:4" x14ac:dyDescent="0.25">
      <c r="A7065" s="366" t="s">
        <v>26449</v>
      </c>
      <c r="B7065" s="367" t="s">
        <v>26450</v>
      </c>
      <c r="C7065" s="366" t="s">
        <v>245</v>
      </c>
      <c r="D7065" s="368">
        <v>1911.3943999999999</v>
      </c>
    </row>
    <row r="7066" spans="1:4" x14ac:dyDescent="0.25">
      <c r="A7066" s="366" t="s">
        <v>26451</v>
      </c>
      <c r="B7066" s="367" t="s">
        <v>26452</v>
      </c>
      <c r="C7066" s="366" t="s">
        <v>199</v>
      </c>
      <c r="D7066" s="368">
        <v>18.658000000000001</v>
      </c>
    </row>
    <row r="7067" spans="1:4" x14ac:dyDescent="0.25">
      <c r="A7067" s="366" t="s">
        <v>26453</v>
      </c>
      <c r="B7067" s="367" t="s">
        <v>26454</v>
      </c>
      <c r="C7067" s="366" t="s">
        <v>26455</v>
      </c>
      <c r="D7067" s="368">
        <v>513.14499999999998</v>
      </c>
    </row>
    <row r="7068" spans="1:4" x14ac:dyDescent="0.25">
      <c r="A7068" s="366" t="s">
        <v>26456</v>
      </c>
      <c r="B7068" s="367" t="s">
        <v>26457</v>
      </c>
      <c r="C7068" s="366" t="s">
        <v>245</v>
      </c>
      <c r="D7068" s="368">
        <v>2465.0095000000001</v>
      </c>
    </row>
    <row r="7069" spans="1:4" x14ac:dyDescent="0.25">
      <c r="A7069" s="366" t="s">
        <v>26458</v>
      </c>
      <c r="B7069" s="367" t="s">
        <v>26459</v>
      </c>
      <c r="C7069" s="366" t="s">
        <v>245</v>
      </c>
      <c r="D7069" s="368">
        <v>2963.1635000000001</v>
      </c>
    </row>
    <row r="7070" spans="1:4" x14ac:dyDescent="0.25">
      <c r="A7070" s="366" t="s">
        <v>26460</v>
      </c>
      <c r="B7070" s="367" t="s">
        <v>26461</v>
      </c>
      <c r="C7070" s="366" t="s">
        <v>245</v>
      </c>
      <c r="D7070" s="368">
        <v>4075.4000999999998</v>
      </c>
    </row>
    <row r="7071" spans="1:4" x14ac:dyDescent="0.25">
      <c r="A7071" s="366" t="s">
        <v>26462</v>
      </c>
      <c r="B7071" s="367" t="s">
        <v>26463</v>
      </c>
      <c r="C7071" s="366" t="s">
        <v>234</v>
      </c>
      <c r="D7071" s="368">
        <v>6.2146999999999997</v>
      </c>
    </row>
    <row r="7072" spans="1:4" x14ac:dyDescent="0.25">
      <c r="A7072" s="366" t="s">
        <v>26464</v>
      </c>
      <c r="B7072" s="367" t="s">
        <v>26465</v>
      </c>
      <c r="C7072" s="366" t="s">
        <v>227</v>
      </c>
      <c r="D7072" s="368" t="s">
        <v>26466</v>
      </c>
    </row>
    <row r="7073" spans="1:4" x14ac:dyDescent="0.25">
      <c r="A7073" s="366" t="s">
        <v>26467</v>
      </c>
      <c r="B7073" s="367" t="s">
        <v>26468</v>
      </c>
      <c r="C7073" s="366" t="s">
        <v>245</v>
      </c>
      <c r="D7073" s="368">
        <v>415.47199999999998</v>
      </c>
    </row>
    <row r="7074" spans="1:4" x14ac:dyDescent="0.25">
      <c r="A7074" s="366" t="s">
        <v>26469</v>
      </c>
      <c r="B7074" s="367" t="s">
        <v>26470</v>
      </c>
      <c r="C7074" s="366" t="s">
        <v>245</v>
      </c>
      <c r="D7074" s="368">
        <v>638.58969999999999</v>
      </c>
    </row>
    <row r="7075" spans="1:4" x14ac:dyDescent="0.25">
      <c r="A7075" s="366" t="s">
        <v>26471</v>
      </c>
      <c r="B7075" s="367" t="s">
        <v>26472</v>
      </c>
      <c r="C7075" s="366" t="s">
        <v>182</v>
      </c>
      <c r="D7075" s="368">
        <v>26.674600000000002</v>
      </c>
    </row>
    <row r="7076" spans="1:4" x14ac:dyDescent="0.25">
      <c r="A7076" s="366" t="s">
        <v>26473</v>
      </c>
      <c r="B7076" s="367" t="s">
        <v>26474</v>
      </c>
      <c r="C7076" s="366" t="s">
        <v>245</v>
      </c>
      <c r="D7076" s="368">
        <v>755.7</v>
      </c>
    </row>
    <row r="7077" spans="1:4" x14ac:dyDescent="0.25">
      <c r="A7077" s="366" t="s">
        <v>26475</v>
      </c>
      <c r="B7077" s="367" t="s">
        <v>26476</v>
      </c>
      <c r="C7077" s="366" t="s">
        <v>199</v>
      </c>
      <c r="D7077" s="368">
        <v>4.4231999999999996</v>
      </c>
    </row>
    <row r="7078" spans="1:4" x14ac:dyDescent="0.25">
      <c r="A7078" s="366" t="s">
        <v>26477</v>
      </c>
      <c r="B7078" s="367" t="s">
        <v>26478</v>
      </c>
      <c r="C7078" s="366" t="s">
        <v>245</v>
      </c>
      <c r="D7078" s="368">
        <v>1160.0618999999999</v>
      </c>
    </row>
    <row r="7079" spans="1:4" x14ac:dyDescent="0.25">
      <c r="A7079" s="366" t="s">
        <v>26479</v>
      </c>
      <c r="B7079" s="367" t="s">
        <v>26480</v>
      </c>
      <c r="C7079" s="366" t="s">
        <v>245</v>
      </c>
      <c r="D7079" s="368">
        <v>1029.2817</v>
      </c>
    </row>
    <row r="7080" spans="1:4" ht="27" x14ac:dyDescent="0.25">
      <c r="A7080" s="366" t="s">
        <v>26481</v>
      </c>
      <c r="B7080" s="367" t="s">
        <v>26482</v>
      </c>
      <c r="C7080" s="366" t="s">
        <v>245</v>
      </c>
      <c r="D7080" s="368">
        <v>5336.4261999999999</v>
      </c>
    </row>
    <row r="7081" spans="1:4" x14ac:dyDescent="0.25">
      <c r="A7081" s="366" t="s">
        <v>26483</v>
      </c>
      <c r="B7081" s="367" t="s">
        <v>26484</v>
      </c>
      <c r="C7081" s="366" t="s">
        <v>245</v>
      </c>
      <c r="D7081" s="368">
        <v>1427.0459000000001</v>
      </c>
    </row>
    <row r="7082" spans="1:4" ht="27" x14ac:dyDescent="0.25">
      <c r="A7082" s="366" t="s">
        <v>26485</v>
      </c>
      <c r="B7082" s="367" t="s">
        <v>26486</v>
      </c>
      <c r="C7082" s="366" t="s">
        <v>245</v>
      </c>
      <c r="D7082" s="368">
        <v>23741.405599999998</v>
      </c>
    </row>
    <row r="7083" spans="1:4" ht="27" x14ac:dyDescent="0.25">
      <c r="A7083" s="366" t="s">
        <v>26487</v>
      </c>
      <c r="B7083" s="367" t="s">
        <v>26488</v>
      </c>
      <c r="C7083" s="366" t="s">
        <v>182</v>
      </c>
      <c r="D7083" s="368">
        <v>6.3018000000000001</v>
      </c>
    </row>
    <row r="7084" spans="1:4" ht="27" x14ac:dyDescent="0.25">
      <c r="A7084" s="366" t="s">
        <v>26489</v>
      </c>
      <c r="B7084" s="367" t="s">
        <v>26490</v>
      </c>
      <c r="C7084" s="366" t="s">
        <v>245</v>
      </c>
      <c r="D7084" s="368">
        <v>15066.7219</v>
      </c>
    </row>
    <row r="7085" spans="1:4" ht="27" x14ac:dyDescent="0.25">
      <c r="A7085" s="366" t="s">
        <v>26491</v>
      </c>
      <c r="B7085" s="367" t="s">
        <v>26492</v>
      </c>
      <c r="C7085" s="366" t="s">
        <v>245</v>
      </c>
      <c r="D7085" s="368">
        <v>15316.564700000001</v>
      </c>
    </row>
    <row r="7086" spans="1:4" ht="27" x14ac:dyDescent="0.25">
      <c r="A7086" s="366" t="s">
        <v>26493</v>
      </c>
      <c r="B7086" s="367" t="s">
        <v>26494</v>
      </c>
      <c r="C7086" s="366" t="s">
        <v>245</v>
      </c>
      <c r="D7086" s="368">
        <v>20572.446899999999</v>
      </c>
    </row>
    <row r="7087" spans="1:4" ht="27" x14ac:dyDescent="0.25">
      <c r="A7087" s="366" t="s">
        <v>26495</v>
      </c>
      <c r="B7087" s="367" t="s">
        <v>26496</v>
      </c>
      <c r="C7087" s="366" t="s">
        <v>245</v>
      </c>
      <c r="D7087" s="368">
        <v>21251.433700000001</v>
      </c>
    </row>
    <row r="7088" spans="1:4" x14ac:dyDescent="0.25">
      <c r="A7088" s="366" t="s">
        <v>26497</v>
      </c>
      <c r="B7088" s="367" t="s">
        <v>26498</v>
      </c>
      <c r="C7088" s="366" t="s">
        <v>199</v>
      </c>
      <c r="D7088" s="368">
        <v>365.18979999999999</v>
      </c>
    </row>
    <row r="7089" spans="1:4" x14ac:dyDescent="0.25">
      <c r="A7089" s="366" t="s">
        <v>26499</v>
      </c>
      <c r="B7089" s="367" t="s">
        <v>26500</v>
      </c>
      <c r="C7089" s="366" t="s">
        <v>199</v>
      </c>
      <c r="D7089" s="368">
        <v>2355.0585999999998</v>
      </c>
    </row>
    <row r="7090" spans="1:4" x14ac:dyDescent="0.25">
      <c r="A7090" s="366" t="s">
        <v>26501</v>
      </c>
      <c r="B7090" s="367" t="s">
        <v>26502</v>
      </c>
      <c r="C7090" s="366" t="s">
        <v>199</v>
      </c>
      <c r="D7090" s="368">
        <v>2956.2574</v>
      </c>
    </row>
    <row r="7091" spans="1:4" x14ac:dyDescent="0.25">
      <c r="A7091" s="366" t="s">
        <v>26503</v>
      </c>
      <c r="B7091" s="367" t="s">
        <v>26504</v>
      </c>
      <c r="C7091" s="366" t="s">
        <v>199</v>
      </c>
      <c r="D7091" s="368">
        <v>3309.4105</v>
      </c>
    </row>
    <row r="7092" spans="1:4" ht="27" x14ac:dyDescent="0.25">
      <c r="A7092" s="366" t="s">
        <v>26505</v>
      </c>
      <c r="B7092" s="367" t="s">
        <v>26506</v>
      </c>
      <c r="C7092" s="366" t="s">
        <v>245</v>
      </c>
      <c r="D7092" s="368">
        <v>3240.1134000000002</v>
      </c>
    </row>
    <row r="7093" spans="1:4" ht="27" x14ac:dyDescent="0.25">
      <c r="A7093" s="366" t="s">
        <v>26507</v>
      </c>
      <c r="B7093" s="367" t="s">
        <v>26508</v>
      </c>
      <c r="C7093" s="366" t="s">
        <v>245</v>
      </c>
      <c r="D7093" s="368">
        <v>4411.2728999999999</v>
      </c>
    </row>
    <row r="7094" spans="1:4" ht="27" x14ac:dyDescent="0.25">
      <c r="A7094" s="366" t="s">
        <v>26509</v>
      </c>
      <c r="B7094" s="367" t="s">
        <v>26510</v>
      </c>
      <c r="C7094" s="366" t="s">
        <v>245</v>
      </c>
      <c r="D7094" s="368">
        <v>5092.5492000000004</v>
      </c>
    </row>
    <row r="7095" spans="1:4" ht="27" x14ac:dyDescent="0.25">
      <c r="A7095" s="366" t="s">
        <v>26511</v>
      </c>
      <c r="B7095" s="367" t="s">
        <v>26512</v>
      </c>
      <c r="C7095" s="366" t="s">
        <v>245</v>
      </c>
      <c r="D7095" s="368">
        <v>5488.1076999999996</v>
      </c>
    </row>
    <row r="7096" spans="1:4" ht="27" x14ac:dyDescent="0.25">
      <c r="A7096" s="366" t="s">
        <v>26513</v>
      </c>
      <c r="B7096" s="367" t="s">
        <v>26514</v>
      </c>
      <c r="C7096" s="366" t="s">
        <v>182</v>
      </c>
      <c r="D7096" s="368">
        <v>4.9000000000000004</v>
      </c>
    </row>
    <row r="7097" spans="1:4" x14ac:dyDescent="0.25">
      <c r="A7097" s="366" t="s">
        <v>26515</v>
      </c>
      <c r="B7097" s="367" t="s">
        <v>26516</v>
      </c>
      <c r="C7097" s="366" t="s">
        <v>199</v>
      </c>
      <c r="D7097" s="368">
        <v>41.665599999999998</v>
      </c>
    </row>
    <row r="7098" spans="1:4" x14ac:dyDescent="0.25">
      <c r="A7098" s="366" t="s">
        <v>26517</v>
      </c>
      <c r="B7098" s="367" t="s">
        <v>26518</v>
      </c>
      <c r="C7098" s="366" t="s">
        <v>245</v>
      </c>
      <c r="D7098" s="368">
        <v>1862.9131</v>
      </c>
    </row>
    <row r="7099" spans="1:4" ht="27" x14ac:dyDescent="0.25">
      <c r="A7099" s="366" t="s">
        <v>26519</v>
      </c>
      <c r="B7099" s="367" t="s">
        <v>26520</v>
      </c>
      <c r="C7099" s="366" t="s">
        <v>199</v>
      </c>
      <c r="D7099" s="368">
        <v>205.20689999999999</v>
      </c>
    </row>
    <row r="7100" spans="1:4" ht="27" x14ac:dyDescent="0.25">
      <c r="A7100" s="366" t="s">
        <v>26521</v>
      </c>
      <c r="B7100" s="367" t="s">
        <v>26522</v>
      </c>
      <c r="C7100" s="366" t="s">
        <v>199</v>
      </c>
      <c r="D7100" s="368">
        <v>222.2328</v>
      </c>
    </row>
    <row r="7101" spans="1:4" ht="27" x14ac:dyDescent="0.25">
      <c r="A7101" s="366" t="s">
        <v>26523</v>
      </c>
      <c r="B7101" s="367" t="s">
        <v>26524</v>
      </c>
      <c r="C7101" s="366" t="s">
        <v>199</v>
      </c>
      <c r="D7101" s="368">
        <v>336.97730000000001</v>
      </c>
    </row>
    <row r="7102" spans="1:4" ht="27" x14ac:dyDescent="0.25">
      <c r="A7102" s="366" t="s">
        <v>26525</v>
      </c>
      <c r="B7102" s="367" t="s">
        <v>26526</v>
      </c>
      <c r="C7102" s="366" t="s">
        <v>199</v>
      </c>
      <c r="D7102" s="368">
        <v>492.07679999999999</v>
      </c>
    </row>
    <row r="7103" spans="1:4" ht="27" x14ac:dyDescent="0.25">
      <c r="A7103" s="366" t="s">
        <v>26527</v>
      </c>
      <c r="B7103" s="367" t="s">
        <v>26528</v>
      </c>
      <c r="C7103" s="366" t="s">
        <v>199</v>
      </c>
      <c r="D7103" s="368">
        <v>651.52</v>
      </c>
    </row>
    <row r="7104" spans="1:4" ht="27" x14ac:dyDescent="0.25">
      <c r="A7104" s="366" t="s">
        <v>26529</v>
      </c>
      <c r="B7104" s="367" t="s">
        <v>26530</v>
      </c>
      <c r="C7104" s="366" t="s">
        <v>199</v>
      </c>
      <c r="D7104" s="368">
        <v>718.70169999999996</v>
      </c>
    </row>
    <row r="7105" spans="1:4" ht="27" x14ac:dyDescent="0.25">
      <c r="A7105" s="366" t="s">
        <v>26531</v>
      </c>
      <c r="B7105" s="367" t="s">
        <v>26532</v>
      </c>
      <c r="C7105" s="366" t="s">
        <v>199</v>
      </c>
      <c r="D7105" s="368">
        <v>855.97500000000002</v>
      </c>
    </row>
    <row r="7106" spans="1:4" x14ac:dyDescent="0.25">
      <c r="A7106" s="366" t="s">
        <v>26533</v>
      </c>
      <c r="B7106" s="367" t="s">
        <v>26534</v>
      </c>
      <c r="C7106" s="366" t="s">
        <v>245</v>
      </c>
      <c r="D7106" s="368">
        <v>2435.0047</v>
      </c>
    </row>
    <row r="7107" spans="1:4" ht="27" x14ac:dyDescent="0.25">
      <c r="A7107" s="366" t="s">
        <v>26535</v>
      </c>
      <c r="B7107" s="367" t="s">
        <v>26536</v>
      </c>
      <c r="C7107" s="366" t="s">
        <v>199</v>
      </c>
      <c r="D7107" s="368">
        <v>1149.0159000000001</v>
      </c>
    </row>
    <row r="7108" spans="1:4" x14ac:dyDescent="0.25">
      <c r="A7108" s="366" t="s">
        <v>26537</v>
      </c>
      <c r="B7108" s="367" t="s">
        <v>26538</v>
      </c>
      <c r="C7108" s="366" t="s">
        <v>234</v>
      </c>
      <c r="D7108" s="368">
        <v>2.4039999999999999</v>
      </c>
    </row>
    <row r="7109" spans="1:4" ht="27" x14ac:dyDescent="0.25">
      <c r="A7109" s="366" t="s">
        <v>26539</v>
      </c>
      <c r="B7109" s="367" t="s">
        <v>26540</v>
      </c>
      <c r="C7109" s="366" t="s">
        <v>199</v>
      </c>
      <c r="D7109" s="368">
        <v>1189.2384</v>
      </c>
    </row>
    <row r="7110" spans="1:4" ht="27" x14ac:dyDescent="0.25">
      <c r="A7110" s="366" t="s">
        <v>26541</v>
      </c>
      <c r="B7110" s="367" t="s">
        <v>26542</v>
      </c>
      <c r="C7110" s="366" t="s">
        <v>199</v>
      </c>
      <c r="D7110" s="368">
        <v>1699.8733</v>
      </c>
    </row>
    <row r="7111" spans="1:4" ht="27" x14ac:dyDescent="0.25">
      <c r="A7111" s="366" t="s">
        <v>26543</v>
      </c>
      <c r="B7111" s="367" t="s">
        <v>26544</v>
      </c>
      <c r="C7111" s="366" t="s">
        <v>199</v>
      </c>
      <c r="D7111" s="368">
        <v>2250.2611999999999</v>
      </c>
    </row>
    <row r="7112" spans="1:4" ht="27" x14ac:dyDescent="0.25">
      <c r="A7112" s="366" t="s">
        <v>26545</v>
      </c>
      <c r="B7112" s="367" t="s">
        <v>26546</v>
      </c>
      <c r="C7112" s="366" t="s">
        <v>199</v>
      </c>
      <c r="D7112" s="368">
        <v>6910.0250999999998</v>
      </c>
    </row>
    <row r="7113" spans="1:4" x14ac:dyDescent="0.25">
      <c r="A7113" s="366" t="s">
        <v>26547</v>
      </c>
      <c r="B7113" s="367" t="s">
        <v>26548</v>
      </c>
      <c r="C7113" s="366" t="s">
        <v>245</v>
      </c>
      <c r="D7113" s="368">
        <v>3125.8856999999998</v>
      </c>
    </row>
    <row r="7114" spans="1:4" x14ac:dyDescent="0.25">
      <c r="A7114" s="366" t="s">
        <v>26549</v>
      </c>
      <c r="B7114" s="367" t="s">
        <v>26550</v>
      </c>
      <c r="C7114" s="366" t="s">
        <v>245</v>
      </c>
      <c r="D7114" s="368">
        <v>4112.6521000000002</v>
      </c>
    </row>
    <row r="7115" spans="1:4" ht="27" x14ac:dyDescent="0.25">
      <c r="A7115" s="366" t="s">
        <v>26551</v>
      </c>
      <c r="B7115" s="367" t="s">
        <v>26552</v>
      </c>
      <c r="C7115" s="366" t="s">
        <v>199</v>
      </c>
      <c r="D7115" s="368">
        <v>8328.9627999999993</v>
      </c>
    </row>
    <row r="7116" spans="1:4" x14ac:dyDescent="0.25">
      <c r="A7116" s="366" t="s">
        <v>26553</v>
      </c>
      <c r="B7116" s="367" t="s">
        <v>26554</v>
      </c>
      <c r="C7116" s="366" t="s">
        <v>245</v>
      </c>
      <c r="D7116" s="368">
        <v>221.22739999999999</v>
      </c>
    </row>
    <row r="7117" spans="1:4" ht="27" x14ac:dyDescent="0.25">
      <c r="A7117" s="366" t="s">
        <v>26555</v>
      </c>
      <c r="B7117" s="367" t="s">
        <v>26556</v>
      </c>
      <c r="C7117" s="366" t="s">
        <v>199</v>
      </c>
      <c r="D7117" s="368">
        <v>13802.8807</v>
      </c>
    </row>
    <row r="7118" spans="1:4" ht="27" x14ac:dyDescent="0.25">
      <c r="A7118" s="366" t="s">
        <v>26557</v>
      </c>
      <c r="B7118" s="367" t="s">
        <v>26558</v>
      </c>
      <c r="C7118" s="366" t="s">
        <v>199</v>
      </c>
      <c r="D7118" s="368">
        <v>19211.106400000001</v>
      </c>
    </row>
    <row r="7119" spans="1:4" x14ac:dyDescent="0.25">
      <c r="A7119" s="366" t="s">
        <v>26559</v>
      </c>
      <c r="B7119" s="367" t="s">
        <v>26560</v>
      </c>
      <c r="C7119" s="366" t="s">
        <v>245</v>
      </c>
      <c r="D7119" s="368">
        <v>505.27370000000002</v>
      </c>
    </row>
    <row r="7120" spans="1:4" x14ac:dyDescent="0.25">
      <c r="A7120" s="366" t="s">
        <v>26561</v>
      </c>
      <c r="B7120" s="367" t="s">
        <v>26562</v>
      </c>
      <c r="C7120" s="366" t="s">
        <v>245</v>
      </c>
      <c r="D7120" s="368">
        <v>1010.0823</v>
      </c>
    </row>
    <row r="7121" spans="1:4" x14ac:dyDescent="0.25">
      <c r="A7121" s="366" t="s">
        <v>26563</v>
      </c>
      <c r="B7121" s="367" t="s">
        <v>26564</v>
      </c>
      <c r="C7121" s="366" t="s">
        <v>245</v>
      </c>
      <c r="D7121" s="368">
        <v>1105.1777999999999</v>
      </c>
    </row>
    <row r="7122" spans="1:4" x14ac:dyDescent="0.25">
      <c r="A7122" s="366" t="s">
        <v>26565</v>
      </c>
      <c r="B7122" s="367" t="s">
        <v>26566</v>
      </c>
      <c r="C7122" s="366" t="s">
        <v>245</v>
      </c>
      <c r="D7122" s="368">
        <v>4.0946999999999996</v>
      </c>
    </row>
    <row r="7123" spans="1:4" ht="27" x14ac:dyDescent="0.25">
      <c r="A7123" s="366" t="s">
        <v>26567</v>
      </c>
      <c r="B7123" s="367" t="s">
        <v>26568</v>
      </c>
      <c r="C7123" s="366" t="s">
        <v>245</v>
      </c>
      <c r="D7123" s="368">
        <v>377.17410000000001</v>
      </c>
    </row>
    <row r="7124" spans="1:4" x14ac:dyDescent="0.25">
      <c r="A7124" s="366" t="s">
        <v>26569</v>
      </c>
      <c r="B7124" s="367" t="s">
        <v>26570</v>
      </c>
      <c r="C7124" s="366" t="s">
        <v>245</v>
      </c>
      <c r="D7124" s="368">
        <v>470.7115</v>
      </c>
    </row>
    <row r="7125" spans="1:4" x14ac:dyDescent="0.25">
      <c r="A7125" s="366" t="s">
        <v>26571</v>
      </c>
      <c r="B7125" s="367" t="s">
        <v>26572</v>
      </c>
      <c r="C7125" s="366" t="s">
        <v>199</v>
      </c>
      <c r="D7125" s="368">
        <v>55.7637</v>
      </c>
    </row>
    <row r="7126" spans="1:4" ht="27" x14ac:dyDescent="0.25">
      <c r="A7126" s="366" t="s">
        <v>26573</v>
      </c>
      <c r="B7126" s="367" t="s">
        <v>26574</v>
      </c>
      <c r="C7126" s="366" t="s">
        <v>199</v>
      </c>
      <c r="D7126" s="368">
        <v>6.1898999999999997</v>
      </c>
    </row>
    <row r="7127" spans="1:4" x14ac:dyDescent="0.25">
      <c r="A7127" s="366" t="s">
        <v>26575</v>
      </c>
      <c r="B7127" s="367" t="s">
        <v>26576</v>
      </c>
      <c r="C7127" s="366" t="s">
        <v>245</v>
      </c>
      <c r="D7127" s="368">
        <v>2.8403999999999998</v>
      </c>
    </row>
    <row r="7128" spans="1:4" x14ac:dyDescent="0.25">
      <c r="A7128" s="366" t="s">
        <v>26577</v>
      </c>
      <c r="B7128" s="367" t="s">
        <v>26578</v>
      </c>
      <c r="C7128" s="366" t="s">
        <v>199</v>
      </c>
      <c r="D7128" s="368">
        <v>15.8125</v>
      </c>
    </row>
    <row r="7129" spans="1:4" x14ac:dyDescent="0.25">
      <c r="A7129" s="366" t="s">
        <v>26579</v>
      </c>
      <c r="B7129" s="367" t="s">
        <v>26580</v>
      </c>
      <c r="C7129" s="366" t="s">
        <v>199</v>
      </c>
      <c r="D7129" s="368">
        <v>39.077500000000001</v>
      </c>
    </row>
    <row r="7130" spans="1:4" x14ac:dyDescent="0.25">
      <c r="A7130" s="366" t="s">
        <v>26581</v>
      </c>
      <c r="B7130" s="367" t="s">
        <v>26582</v>
      </c>
      <c r="C7130" s="366" t="s">
        <v>182</v>
      </c>
      <c r="D7130" s="368">
        <v>11.9253</v>
      </c>
    </row>
    <row r="7131" spans="1:4" x14ac:dyDescent="0.25">
      <c r="A7131" s="366" t="s">
        <v>26583</v>
      </c>
      <c r="B7131" s="367" t="s">
        <v>26584</v>
      </c>
      <c r="C7131" s="366" t="s">
        <v>245</v>
      </c>
      <c r="D7131" s="368">
        <v>0.19120000000000001</v>
      </c>
    </row>
    <row r="7132" spans="1:4" ht="27" x14ac:dyDescent="0.25">
      <c r="A7132" s="366" t="s">
        <v>26585</v>
      </c>
      <c r="B7132" s="367" t="s">
        <v>26586</v>
      </c>
      <c r="C7132" s="366" t="s">
        <v>245</v>
      </c>
      <c r="D7132" s="368">
        <v>62</v>
      </c>
    </row>
    <row r="7133" spans="1:4" x14ac:dyDescent="0.25">
      <c r="A7133" s="366" t="s">
        <v>26587</v>
      </c>
      <c r="B7133" s="367" t="s">
        <v>26588</v>
      </c>
      <c r="C7133" s="366" t="s">
        <v>245</v>
      </c>
      <c r="D7133" s="368">
        <v>284.54610000000002</v>
      </c>
    </row>
    <row r="7134" spans="1:4" x14ac:dyDescent="0.25">
      <c r="A7134" s="366" t="s">
        <v>26589</v>
      </c>
      <c r="B7134" s="367" t="s">
        <v>26590</v>
      </c>
      <c r="C7134" s="366" t="s">
        <v>245</v>
      </c>
      <c r="D7134" s="368">
        <v>663.41269999999997</v>
      </c>
    </row>
    <row r="7135" spans="1:4" x14ac:dyDescent="0.25">
      <c r="A7135" s="366" t="s">
        <v>26591</v>
      </c>
      <c r="B7135" s="367" t="s">
        <v>26592</v>
      </c>
      <c r="C7135" s="366" t="s">
        <v>245</v>
      </c>
      <c r="D7135" s="368">
        <v>1263.1018999999999</v>
      </c>
    </row>
    <row r="7136" spans="1:4" x14ac:dyDescent="0.25">
      <c r="A7136" s="366" t="s">
        <v>26593</v>
      </c>
      <c r="B7136" s="367" t="s">
        <v>26594</v>
      </c>
      <c r="C7136" s="366" t="s">
        <v>245</v>
      </c>
      <c r="D7136" s="368">
        <v>1357.9322</v>
      </c>
    </row>
    <row r="7137" spans="1:4" x14ac:dyDescent="0.25">
      <c r="A7137" s="366" t="s">
        <v>26595</v>
      </c>
      <c r="B7137" s="367" t="s">
        <v>26596</v>
      </c>
      <c r="C7137" s="366" t="s">
        <v>221</v>
      </c>
      <c r="D7137" s="368">
        <v>105.791</v>
      </c>
    </row>
    <row r="7138" spans="1:4" x14ac:dyDescent="0.25">
      <c r="A7138" s="366" t="s">
        <v>26597</v>
      </c>
      <c r="B7138" s="367" t="s">
        <v>26598</v>
      </c>
      <c r="C7138" s="366" t="s">
        <v>221</v>
      </c>
      <c r="D7138" s="368">
        <v>98.1267</v>
      </c>
    </row>
    <row r="7139" spans="1:4" x14ac:dyDescent="0.25">
      <c r="A7139" s="366" t="s">
        <v>26599</v>
      </c>
      <c r="B7139" s="367" t="s">
        <v>26600</v>
      </c>
      <c r="C7139" s="366" t="s">
        <v>221</v>
      </c>
      <c r="D7139" s="368">
        <v>97.915199999999999</v>
      </c>
    </row>
    <row r="7140" spans="1:4" x14ac:dyDescent="0.25">
      <c r="A7140" s="366" t="s">
        <v>26601</v>
      </c>
      <c r="B7140" s="367" t="s">
        <v>26602</v>
      </c>
      <c r="C7140" s="366" t="s">
        <v>221</v>
      </c>
      <c r="D7140" s="368">
        <v>13.5825</v>
      </c>
    </row>
    <row r="7141" spans="1:4" ht="27" x14ac:dyDescent="0.25">
      <c r="A7141" s="366" t="s">
        <v>26603</v>
      </c>
      <c r="B7141" s="367" t="s">
        <v>26604</v>
      </c>
      <c r="C7141" s="366" t="s">
        <v>245</v>
      </c>
      <c r="D7141" s="368">
        <v>0.40289999999999998</v>
      </c>
    </row>
    <row r="7142" spans="1:4" x14ac:dyDescent="0.25">
      <c r="A7142" s="366" t="s">
        <v>26605</v>
      </c>
      <c r="B7142" s="367" t="s">
        <v>26606</v>
      </c>
      <c r="C7142" s="366" t="s">
        <v>245</v>
      </c>
      <c r="D7142" s="368">
        <v>356.29770000000002</v>
      </c>
    </row>
    <row r="7143" spans="1:4" x14ac:dyDescent="0.25">
      <c r="A7143" s="366" t="s">
        <v>26607</v>
      </c>
      <c r="B7143" s="367" t="s">
        <v>26608</v>
      </c>
      <c r="C7143" s="366" t="s">
        <v>245</v>
      </c>
      <c r="D7143" s="368">
        <v>1310.7625</v>
      </c>
    </row>
    <row r="7144" spans="1:4" x14ac:dyDescent="0.25">
      <c r="A7144" s="366" t="s">
        <v>26609</v>
      </c>
      <c r="B7144" s="367" t="s">
        <v>26610</v>
      </c>
      <c r="C7144" s="366" t="s">
        <v>245</v>
      </c>
      <c r="D7144" s="368">
        <v>672.79849999999999</v>
      </c>
    </row>
    <row r="7145" spans="1:4" ht="27" x14ac:dyDescent="0.25">
      <c r="A7145" s="366" t="s">
        <v>26611</v>
      </c>
      <c r="B7145" s="367" t="s">
        <v>26612</v>
      </c>
      <c r="C7145" s="366" t="s">
        <v>26613</v>
      </c>
      <c r="D7145" s="368">
        <v>1629.64</v>
      </c>
    </row>
    <row r="7146" spans="1:4" x14ac:dyDescent="0.25">
      <c r="A7146" s="366" t="s">
        <v>26614</v>
      </c>
      <c r="B7146" s="367" t="s">
        <v>26615</v>
      </c>
      <c r="C7146" s="366" t="s">
        <v>234</v>
      </c>
      <c r="D7146" s="368">
        <v>4.8242000000000003</v>
      </c>
    </row>
    <row r="7147" spans="1:4" x14ac:dyDescent="0.25">
      <c r="A7147" s="366" t="s">
        <v>26616</v>
      </c>
      <c r="B7147" s="367" t="s">
        <v>26617</v>
      </c>
      <c r="C7147" s="366" t="s">
        <v>234</v>
      </c>
      <c r="D7147" s="368">
        <v>4.9104000000000001</v>
      </c>
    </row>
    <row r="7148" spans="1:4" x14ac:dyDescent="0.25">
      <c r="A7148" s="366" t="s">
        <v>26618</v>
      </c>
      <c r="B7148" s="367" t="s">
        <v>26619</v>
      </c>
      <c r="C7148" s="366" t="s">
        <v>234</v>
      </c>
      <c r="D7148" s="368">
        <v>0.1394</v>
      </c>
    </row>
    <row r="7149" spans="1:4" x14ac:dyDescent="0.25">
      <c r="A7149" s="366" t="s">
        <v>26620</v>
      </c>
      <c r="B7149" s="367" t="s">
        <v>26621</v>
      </c>
      <c r="C7149" s="366" t="s">
        <v>234</v>
      </c>
      <c r="D7149" s="368">
        <v>30.161799999999999</v>
      </c>
    </row>
    <row r="7150" spans="1:4" x14ac:dyDescent="0.25">
      <c r="A7150" s="366" t="s">
        <v>26622</v>
      </c>
      <c r="B7150" s="367" t="s">
        <v>26623</v>
      </c>
      <c r="C7150" s="366" t="s">
        <v>245</v>
      </c>
      <c r="D7150" s="368">
        <v>58.836300000000001</v>
      </c>
    </row>
    <row r="7151" spans="1:4" x14ac:dyDescent="0.25">
      <c r="A7151" s="366" t="s">
        <v>26624</v>
      </c>
      <c r="B7151" s="367" t="s">
        <v>26625</v>
      </c>
      <c r="C7151" s="366" t="s">
        <v>234</v>
      </c>
      <c r="D7151" s="368">
        <v>0.24959999999999999</v>
      </c>
    </row>
    <row r="7152" spans="1:4" ht="27" x14ac:dyDescent="0.25">
      <c r="A7152" s="366" t="s">
        <v>26626</v>
      </c>
      <c r="B7152" s="367" t="s">
        <v>26627</v>
      </c>
      <c r="C7152" s="366" t="s">
        <v>182</v>
      </c>
      <c r="D7152" s="368">
        <v>201.44470000000001</v>
      </c>
    </row>
    <row r="7153" spans="1:4" ht="27" x14ac:dyDescent="0.25">
      <c r="A7153" s="366" t="s">
        <v>26628</v>
      </c>
      <c r="B7153" s="367" t="s">
        <v>26629</v>
      </c>
      <c r="C7153" s="366" t="s">
        <v>245</v>
      </c>
      <c r="D7153" s="368">
        <v>519.82100000000003</v>
      </c>
    </row>
    <row r="7154" spans="1:4" ht="27" x14ac:dyDescent="0.25">
      <c r="A7154" s="366" t="s">
        <v>26630</v>
      </c>
      <c r="B7154" s="367" t="s">
        <v>26631</v>
      </c>
      <c r="C7154" s="366" t="s">
        <v>245</v>
      </c>
      <c r="D7154" s="368">
        <v>1011.299</v>
      </c>
    </row>
    <row r="7155" spans="1:4" ht="27" x14ac:dyDescent="0.25">
      <c r="A7155" s="366" t="s">
        <v>26632</v>
      </c>
      <c r="B7155" s="367" t="s">
        <v>26633</v>
      </c>
      <c r="C7155" s="366" t="s">
        <v>245</v>
      </c>
      <c r="D7155" s="368">
        <v>650.93020000000001</v>
      </c>
    </row>
    <row r="7156" spans="1:4" ht="27" x14ac:dyDescent="0.25">
      <c r="A7156" s="366" t="s">
        <v>26634</v>
      </c>
      <c r="B7156" s="367" t="s">
        <v>26635</v>
      </c>
      <c r="C7156" s="366" t="s">
        <v>245</v>
      </c>
      <c r="D7156" s="368">
        <v>910.66729999999995</v>
      </c>
    </row>
    <row r="7157" spans="1:4" ht="27" x14ac:dyDescent="0.25">
      <c r="A7157" s="366" t="s">
        <v>26636</v>
      </c>
      <c r="B7157" s="367" t="s">
        <v>26637</v>
      </c>
      <c r="C7157" s="366" t="s">
        <v>221</v>
      </c>
      <c r="D7157" s="368">
        <v>557.95849999999996</v>
      </c>
    </row>
    <row r="7158" spans="1:4" ht="27" x14ac:dyDescent="0.25">
      <c r="A7158" s="366" t="s">
        <v>26638</v>
      </c>
      <c r="B7158" s="367" t="s">
        <v>26639</v>
      </c>
      <c r="C7158" s="366" t="s">
        <v>182</v>
      </c>
      <c r="D7158" s="368">
        <v>216.2748</v>
      </c>
    </row>
    <row r="7159" spans="1:4" ht="27" x14ac:dyDescent="0.25">
      <c r="A7159" s="366" t="s">
        <v>26640</v>
      </c>
      <c r="B7159" s="367" t="s">
        <v>26641</v>
      </c>
      <c r="C7159" s="366" t="s">
        <v>182</v>
      </c>
      <c r="D7159" s="368">
        <v>236.95760000000001</v>
      </c>
    </row>
    <row r="7160" spans="1:4" x14ac:dyDescent="0.25">
      <c r="A7160" s="366" t="s">
        <v>26642</v>
      </c>
      <c r="B7160" s="367" t="s">
        <v>26643</v>
      </c>
      <c r="C7160" s="366" t="s">
        <v>26644</v>
      </c>
      <c r="D7160" s="368">
        <v>0.72870000000000001</v>
      </c>
    </row>
    <row r="7161" spans="1:4" ht="27" x14ac:dyDescent="0.25">
      <c r="A7161" s="366" t="s">
        <v>26645</v>
      </c>
      <c r="B7161" s="367" t="s">
        <v>26646</v>
      </c>
      <c r="C7161" s="366" t="s">
        <v>199</v>
      </c>
      <c r="D7161" s="368">
        <v>13.639699999999999</v>
      </c>
    </row>
    <row r="7162" spans="1:4" x14ac:dyDescent="0.25">
      <c r="A7162" s="366" t="s">
        <v>26647</v>
      </c>
      <c r="B7162" s="367" t="s">
        <v>26648</v>
      </c>
      <c r="C7162" s="366" t="s">
        <v>221</v>
      </c>
      <c r="D7162" s="368">
        <v>34.338799999999999</v>
      </c>
    </row>
    <row r="7163" spans="1:4" ht="27" x14ac:dyDescent="0.25">
      <c r="A7163" s="366" t="s">
        <v>26649</v>
      </c>
      <c r="B7163" s="367" t="s">
        <v>26650</v>
      </c>
      <c r="C7163" s="366" t="s">
        <v>16582</v>
      </c>
      <c r="D7163" s="368">
        <v>68.317700000000002</v>
      </c>
    </row>
    <row r="7164" spans="1:4" x14ac:dyDescent="0.25">
      <c r="A7164" s="366" t="s">
        <v>26651</v>
      </c>
      <c r="B7164" s="367" t="s">
        <v>26652</v>
      </c>
      <c r="C7164" s="366" t="s">
        <v>16582</v>
      </c>
      <c r="D7164" s="368">
        <v>23.629200000000001</v>
      </c>
    </row>
    <row r="7165" spans="1:4" ht="27" x14ac:dyDescent="0.25">
      <c r="A7165" s="366" t="s">
        <v>26653</v>
      </c>
      <c r="B7165" s="367" t="s">
        <v>26654</v>
      </c>
      <c r="C7165" s="366" t="s">
        <v>199</v>
      </c>
      <c r="D7165" s="368">
        <v>4.2138</v>
      </c>
    </row>
    <row r="7166" spans="1:4" x14ac:dyDescent="0.25">
      <c r="A7166" s="366" t="s">
        <v>26655</v>
      </c>
      <c r="B7166" s="367" t="s">
        <v>26656</v>
      </c>
      <c r="C7166" s="366" t="s">
        <v>245</v>
      </c>
      <c r="D7166" s="368">
        <v>29486.791000000001</v>
      </c>
    </row>
    <row r="7167" spans="1:4" ht="27" x14ac:dyDescent="0.25">
      <c r="A7167" s="366" t="s">
        <v>26657</v>
      </c>
      <c r="B7167" s="367" t="s">
        <v>26658</v>
      </c>
      <c r="C7167" s="366" t="s">
        <v>245</v>
      </c>
      <c r="D7167" s="368">
        <v>21547.376199999999</v>
      </c>
    </row>
    <row r="7168" spans="1:4" ht="27" x14ac:dyDescent="0.25">
      <c r="A7168" s="366" t="s">
        <v>26659</v>
      </c>
      <c r="B7168" s="367" t="s">
        <v>26660</v>
      </c>
      <c r="C7168" s="366" t="s">
        <v>199</v>
      </c>
      <c r="D7168" s="368">
        <v>123.91419999999999</v>
      </c>
    </row>
    <row r="7169" spans="1:4" x14ac:dyDescent="0.25">
      <c r="A7169" s="366" t="s">
        <v>26661</v>
      </c>
      <c r="B7169" s="367" t="s">
        <v>26662</v>
      </c>
      <c r="C7169" s="366" t="s">
        <v>245</v>
      </c>
      <c r="D7169" s="368">
        <v>3650</v>
      </c>
    </row>
    <row r="7170" spans="1:4" x14ac:dyDescent="0.25">
      <c r="A7170" s="366" t="s">
        <v>26663</v>
      </c>
      <c r="B7170" s="367" t="s">
        <v>26664</v>
      </c>
      <c r="C7170" s="366" t="s">
        <v>245</v>
      </c>
      <c r="D7170" s="368">
        <v>2745</v>
      </c>
    </row>
    <row r="7171" spans="1:4" ht="27" x14ac:dyDescent="0.25">
      <c r="A7171" s="366" t="s">
        <v>26665</v>
      </c>
      <c r="B7171" s="367" t="s">
        <v>26666</v>
      </c>
      <c r="C7171" s="366" t="s">
        <v>199</v>
      </c>
      <c r="D7171" s="368">
        <v>34.063899999999997</v>
      </c>
    </row>
    <row r="7172" spans="1:4" x14ac:dyDescent="0.25">
      <c r="A7172" s="366" t="s">
        <v>26667</v>
      </c>
      <c r="B7172" s="367" t="s">
        <v>26668</v>
      </c>
      <c r="C7172" s="366" t="s">
        <v>199</v>
      </c>
      <c r="D7172" s="368">
        <v>17.191700000000001</v>
      </c>
    </row>
    <row r="7173" spans="1:4" x14ac:dyDescent="0.25">
      <c r="A7173" s="366" t="s">
        <v>26669</v>
      </c>
      <c r="B7173" s="367" t="s">
        <v>26670</v>
      </c>
      <c r="C7173" s="366" t="s">
        <v>199</v>
      </c>
      <c r="D7173" s="368">
        <v>10.6972</v>
      </c>
    </row>
    <row r="7174" spans="1:4" x14ac:dyDescent="0.25">
      <c r="A7174" s="366" t="s">
        <v>26671</v>
      </c>
      <c r="B7174" s="367" t="s">
        <v>26672</v>
      </c>
      <c r="C7174" s="366" t="s">
        <v>199</v>
      </c>
      <c r="D7174" s="368">
        <v>13.364100000000001</v>
      </c>
    </row>
    <row r="7175" spans="1:4" x14ac:dyDescent="0.25">
      <c r="A7175" s="366" t="s">
        <v>26673</v>
      </c>
      <c r="B7175" s="367" t="s">
        <v>26674</v>
      </c>
      <c r="C7175" s="366" t="s">
        <v>199</v>
      </c>
      <c r="D7175" s="368">
        <v>4.4097999999999997</v>
      </c>
    </row>
    <row r="7176" spans="1:4" x14ac:dyDescent="0.25">
      <c r="A7176" s="366" t="s">
        <v>26675</v>
      </c>
      <c r="B7176" s="367" t="s">
        <v>26676</v>
      </c>
      <c r="C7176" s="366" t="s">
        <v>199</v>
      </c>
      <c r="D7176" s="368">
        <v>4.0805999999999996</v>
      </c>
    </row>
    <row r="7177" spans="1:4" x14ac:dyDescent="0.25">
      <c r="A7177" s="366" t="s">
        <v>26677</v>
      </c>
      <c r="B7177" s="367" t="s">
        <v>26678</v>
      </c>
      <c r="C7177" s="366" t="s">
        <v>199</v>
      </c>
      <c r="D7177" s="368">
        <v>6.5041000000000002</v>
      </c>
    </row>
    <row r="7178" spans="1:4" x14ac:dyDescent="0.25">
      <c r="A7178" s="366" t="s">
        <v>26679</v>
      </c>
      <c r="B7178" s="367" t="s">
        <v>26680</v>
      </c>
      <c r="C7178" s="366" t="s">
        <v>199</v>
      </c>
      <c r="D7178" s="368">
        <v>3.5966</v>
      </c>
    </row>
    <row r="7179" spans="1:4" ht="27" x14ac:dyDescent="0.25">
      <c r="A7179" s="366" t="s">
        <v>26681</v>
      </c>
      <c r="B7179" s="367" t="s">
        <v>26682</v>
      </c>
      <c r="C7179" s="366" t="s">
        <v>245</v>
      </c>
      <c r="D7179" s="368">
        <v>182.828</v>
      </c>
    </row>
    <row r="7180" spans="1:4" ht="27" x14ac:dyDescent="0.25">
      <c r="A7180" s="366" t="s">
        <v>26683</v>
      </c>
      <c r="B7180" s="367" t="s">
        <v>26684</v>
      </c>
      <c r="C7180" s="366" t="s">
        <v>245</v>
      </c>
      <c r="D7180" s="368">
        <v>170.6679</v>
      </c>
    </row>
    <row r="7181" spans="1:4" x14ac:dyDescent="0.25">
      <c r="A7181" s="366" t="s">
        <v>26685</v>
      </c>
      <c r="B7181" s="367" t="s">
        <v>26686</v>
      </c>
      <c r="C7181" s="366" t="s">
        <v>234</v>
      </c>
      <c r="D7181" s="368">
        <v>0.47049999999999997</v>
      </c>
    </row>
    <row r="7182" spans="1:4" x14ac:dyDescent="0.25">
      <c r="A7182" s="366" t="s">
        <v>26687</v>
      </c>
      <c r="B7182" s="367" t="s">
        <v>26688</v>
      </c>
      <c r="C7182" s="366" t="s">
        <v>234</v>
      </c>
      <c r="D7182" s="368">
        <v>0.53539999999999999</v>
      </c>
    </row>
    <row r="7183" spans="1:4" x14ac:dyDescent="0.25">
      <c r="A7183" s="366" t="s">
        <v>26689</v>
      </c>
      <c r="B7183" s="367" t="s">
        <v>26690</v>
      </c>
      <c r="C7183" s="366" t="s">
        <v>245</v>
      </c>
      <c r="D7183" s="368">
        <v>256.9966</v>
      </c>
    </row>
    <row r="7184" spans="1:4" x14ac:dyDescent="0.25">
      <c r="A7184" s="366" t="s">
        <v>26691</v>
      </c>
      <c r="B7184" s="367" t="s">
        <v>26692</v>
      </c>
      <c r="C7184" s="366" t="s">
        <v>245</v>
      </c>
      <c r="D7184" s="368">
        <v>810.11980000000005</v>
      </c>
    </row>
    <row r="7185" spans="1:4" x14ac:dyDescent="0.25">
      <c r="A7185" s="366" t="s">
        <v>26693</v>
      </c>
      <c r="B7185" s="367" t="s">
        <v>26694</v>
      </c>
      <c r="C7185" s="366" t="s">
        <v>245</v>
      </c>
      <c r="D7185" s="368">
        <v>214.16659999999999</v>
      </c>
    </row>
    <row r="7186" spans="1:4" x14ac:dyDescent="0.25">
      <c r="A7186" s="366" t="s">
        <v>26695</v>
      </c>
      <c r="B7186" s="367" t="s">
        <v>26696</v>
      </c>
      <c r="C7186" s="366" t="s">
        <v>245</v>
      </c>
      <c r="D7186" s="368">
        <v>539.89350000000002</v>
      </c>
    </row>
    <row r="7187" spans="1:4" x14ac:dyDescent="0.25">
      <c r="A7187" s="366" t="s">
        <v>26697</v>
      </c>
      <c r="B7187" s="367" t="s">
        <v>26698</v>
      </c>
      <c r="C7187" s="366" t="s">
        <v>245</v>
      </c>
      <c r="D7187" s="368">
        <v>290</v>
      </c>
    </row>
    <row r="7188" spans="1:4" x14ac:dyDescent="0.25">
      <c r="A7188" s="366" t="s">
        <v>26699</v>
      </c>
      <c r="B7188" s="367" t="s">
        <v>26700</v>
      </c>
      <c r="C7188" s="366" t="s">
        <v>199</v>
      </c>
      <c r="D7188" s="368">
        <v>227.7834</v>
      </c>
    </row>
    <row r="7189" spans="1:4" x14ac:dyDescent="0.25">
      <c r="A7189" s="366" t="s">
        <v>26701</v>
      </c>
      <c r="B7189" s="367" t="s">
        <v>26702</v>
      </c>
      <c r="C7189" s="366" t="s">
        <v>234</v>
      </c>
      <c r="D7189" s="368">
        <v>11.1745</v>
      </c>
    </row>
    <row r="7190" spans="1:4" x14ac:dyDescent="0.25">
      <c r="A7190" s="366" t="s">
        <v>26703</v>
      </c>
      <c r="B7190" s="367" t="s">
        <v>26704</v>
      </c>
      <c r="C7190" s="366" t="s">
        <v>234</v>
      </c>
      <c r="D7190" s="368">
        <v>9.9135000000000009</v>
      </c>
    </row>
    <row r="7191" spans="1:4" x14ac:dyDescent="0.25">
      <c r="A7191" s="366" t="s">
        <v>26705</v>
      </c>
      <c r="B7191" s="367" t="s">
        <v>26706</v>
      </c>
      <c r="C7191" s="366" t="s">
        <v>182</v>
      </c>
      <c r="D7191" s="368">
        <v>182.61199999999999</v>
      </c>
    </row>
    <row r="7192" spans="1:4" ht="27" x14ac:dyDescent="0.25">
      <c r="A7192" s="366" t="s">
        <v>26707</v>
      </c>
      <c r="B7192" s="367" t="s">
        <v>26708</v>
      </c>
      <c r="C7192" s="366" t="s">
        <v>245</v>
      </c>
      <c r="D7192" s="368">
        <v>11.9771</v>
      </c>
    </row>
    <row r="7193" spans="1:4" ht="27" x14ac:dyDescent="0.25">
      <c r="A7193" s="366" t="s">
        <v>26709</v>
      </c>
      <c r="B7193" s="367" t="s">
        <v>26710</v>
      </c>
      <c r="C7193" s="366" t="s">
        <v>245</v>
      </c>
      <c r="D7193" s="368">
        <v>1.9508000000000001</v>
      </c>
    </row>
    <row r="7194" spans="1:4" ht="27" x14ac:dyDescent="0.25">
      <c r="A7194" s="366" t="s">
        <v>26711</v>
      </c>
      <c r="B7194" s="367" t="s">
        <v>26712</v>
      </c>
      <c r="C7194" s="366" t="s">
        <v>245</v>
      </c>
      <c r="D7194" s="368">
        <v>29.866800000000001</v>
      </c>
    </row>
    <row r="7195" spans="1:4" ht="27" x14ac:dyDescent="0.25">
      <c r="A7195" s="366" t="s">
        <v>26713</v>
      </c>
      <c r="B7195" s="367" t="s">
        <v>26714</v>
      </c>
      <c r="C7195" s="366" t="s">
        <v>245</v>
      </c>
      <c r="D7195" s="368">
        <v>5.1734999999999998</v>
      </c>
    </row>
    <row r="7196" spans="1:4" ht="27" x14ac:dyDescent="0.25">
      <c r="A7196" s="366" t="s">
        <v>26715</v>
      </c>
      <c r="B7196" s="367" t="s">
        <v>26716</v>
      </c>
      <c r="C7196" s="366" t="s">
        <v>245</v>
      </c>
      <c r="D7196" s="368">
        <v>18.572700000000001</v>
      </c>
    </row>
    <row r="7197" spans="1:4" ht="27" x14ac:dyDescent="0.25">
      <c r="A7197" s="366" t="s">
        <v>26717</v>
      </c>
      <c r="B7197" s="367" t="s">
        <v>26718</v>
      </c>
      <c r="C7197" s="366" t="s">
        <v>245</v>
      </c>
      <c r="D7197" s="368">
        <v>51.343000000000004</v>
      </c>
    </row>
    <row r="7198" spans="1:4" ht="27" x14ac:dyDescent="0.25">
      <c r="A7198" s="366" t="s">
        <v>26719</v>
      </c>
      <c r="B7198" s="367" t="s">
        <v>26720</v>
      </c>
      <c r="C7198" s="366" t="s">
        <v>234</v>
      </c>
      <c r="D7198" s="368">
        <v>9.6218000000000004</v>
      </c>
    </row>
    <row r="7199" spans="1:4" x14ac:dyDescent="0.25">
      <c r="A7199" s="366" t="s">
        <v>26721</v>
      </c>
      <c r="B7199" s="367" t="s">
        <v>26722</v>
      </c>
      <c r="C7199" s="366" t="s">
        <v>234</v>
      </c>
      <c r="D7199" s="368">
        <v>0.51359999999999995</v>
      </c>
    </row>
    <row r="7200" spans="1:4" x14ac:dyDescent="0.25">
      <c r="A7200" s="366" t="s">
        <v>26723</v>
      </c>
      <c r="B7200" s="367" t="s">
        <v>26724</v>
      </c>
      <c r="C7200" s="366" t="s">
        <v>234</v>
      </c>
      <c r="D7200" s="368">
        <v>13.0197</v>
      </c>
    </row>
    <row r="7201" spans="1:4" x14ac:dyDescent="0.25">
      <c r="A7201" s="366" t="s">
        <v>26725</v>
      </c>
      <c r="B7201" s="367" t="s">
        <v>26726</v>
      </c>
      <c r="C7201" s="366" t="s">
        <v>234</v>
      </c>
      <c r="D7201" s="368">
        <v>13.4956</v>
      </c>
    </row>
    <row r="7202" spans="1:4" ht="27" x14ac:dyDescent="0.25">
      <c r="A7202" s="366" t="s">
        <v>26727</v>
      </c>
      <c r="B7202" s="367" t="s">
        <v>26728</v>
      </c>
      <c r="C7202" s="366" t="s">
        <v>199</v>
      </c>
      <c r="D7202" s="368">
        <v>15.4</v>
      </c>
    </row>
    <row r="7203" spans="1:4" ht="27" x14ac:dyDescent="0.25">
      <c r="A7203" s="366" t="s">
        <v>26729</v>
      </c>
      <c r="B7203" s="367" t="s">
        <v>26730</v>
      </c>
      <c r="C7203" s="366" t="s">
        <v>199</v>
      </c>
      <c r="D7203" s="368">
        <v>226.7714</v>
      </c>
    </row>
    <row r="7204" spans="1:4" x14ac:dyDescent="0.25">
      <c r="A7204" s="366" t="s">
        <v>26731</v>
      </c>
      <c r="B7204" s="367" t="s">
        <v>26732</v>
      </c>
      <c r="C7204" s="366" t="s">
        <v>182</v>
      </c>
      <c r="D7204" s="368">
        <v>33.298200000000001</v>
      </c>
    </row>
    <row r="7205" spans="1:4" x14ac:dyDescent="0.25">
      <c r="A7205" s="366" t="s">
        <v>26733</v>
      </c>
      <c r="B7205" s="367" t="s">
        <v>26734</v>
      </c>
      <c r="C7205" s="366" t="s">
        <v>182</v>
      </c>
      <c r="D7205" s="368">
        <v>41.291499999999999</v>
      </c>
    </row>
    <row r="7206" spans="1:4" x14ac:dyDescent="0.25">
      <c r="A7206" s="366" t="s">
        <v>26735</v>
      </c>
      <c r="B7206" s="367" t="s">
        <v>26736</v>
      </c>
      <c r="C7206" s="366" t="s">
        <v>245</v>
      </c>
      <c r="D7206" s="368">
        <v>21.648</v>
      </c>
    </row>
    <row r="7207" spans="1:4" x14ac:dyDescent="0.25">
      <c r="A7207" s="366" t="s">
        <v>26737</v>
      </c>
      <c r="B7207" s="367" t="s">
        <v>26738</v>
      </c>
      <c r="C7207" s="366" t="s">
        <v>245</v>
      </c>
      <c r="D7207" s="368">
        <v>31.963799999999999</v>
      </c>
    </row>
    <row r="7208" spans="1:4" x14ac:dyDescent="0.25">
      <c r="A7208" s="366" t="s">
        <v>26739</v>
      </c>
      <c r="B7208" s="367" t="s">
        <v>26740</v>
      </c>
      <c r="C7208" s="366" t="s">
        <v>182</v>
      </c>
      <c r="D7208" s="368">
        <v>23.476700000000001</v>
      </c>
    </row>
    <row r="7209" spans="1:4" x14ac:dyDescent="0.25">
      <c r="A7209" s="366" t="s">
        <v>26741</v>
      </c>
      <c r="B7209" s="367" t="s">
        <v>26742</v>
      </c>
      <c r="C7209" s="366" t="s">
        <v>182</v>
      </c>
      <c r="D7209" s="368">
        <v>28.925599999999999</v>
      </c>
    </row>
    <row r="7210" spans="1:4" x14ac:dyDescent="0.25">
      <c r="A7210" s="366" t="s">
        <v>26743</v>
      </c>
      <c r="B7210" s="367" t="s">
        <v>26744</v>
      </c>
      <c r="C7210" s="366" t="s">
        <v>182</v>
      </c>
      <c r="D7210" s="368">
        <v>32.036099999999998</v>
      </c>
    </row>
    <row r="7211" spans="1:4" x14ac:dyDescent="0.25">
      <c r="A7211" s="366" t="s">
        <v>26745</v>
      </c>
      <c r="B7211" s="367" t="s">
        <v>26746</v>
      </c>
      <c r="C7211" s="366" t="s">
        <v>182</v>
      </c>
      <c r="D7211" s="368">
        <v>26.75</v>
      </c>
    </row>
    <row r="7212" spans="1:4" x14ac:dyDescent="0.25">
      <c r="A7212" s="366" t="s">
        <v>26747</v>
      </c>
      <c r="B7212" s="367" t="s">
        <v>26748</v>
      </c>
      <c r="C7212" s="366" t="s">
        <v>221</v>
      </c>
      <c r="D7212" s="368" t="s">
        <v>26466</v>
      </c>
    </row>
    <row r="7213" spans="1:4" x14ac:dyDescent="0.25">
      <c r="A7213" s="366" t="s">
        <v>26749</v>
      </c>
      <c r="B7213" s="367" t="s">
        <v>26750</v>
      </c>
      <c r="C7213" s="366" t="s">
        <v>221</v>
      </c>
      <c r="D7213" s="368" t="s">
        <v>26466</v>
      </c>
    </row>
    <row r="7214" spans="1:4" x14ac:dyDescent="0.25">
      <c r="A7214" s="366" t="s">
        <v>26751</v>
      </c>
      <c r="B7214" s="367" t="s">
        <v>26752</v>
      </c>
      <c r="C7214" s="366" t="s">
        <v>221</v>
      </c>
      <c r="D7214" s="368" t="s">
        <v>26466</v>
      </c>
    </row>
    <row r="7215" spans="1:4" x14ac:dyDescent="0.25">
      <c r="A7215" s="366" t="s">
        <v>26753</v>
      </c>
      <c r="B7215" s="367" t="s">
        <v>26754</v>
      </c>
      <c r="C7215" s="366" t="s">
        <v>221</v>
      </c>
      <c r="D7215" s="368" t="s">
        <v>26466</v>
      </c>
    </row>
    <row r="7216" spans="1:4" x14ac:dyDescent="0.25">
      <c r="A7216" s="366" t="s">
        <v>26755</v>
      </c>
      <c r="B7216" s="367" t="s">
        <v>26756</v>
      </c>
      <c r="C7216" s="366" t="s">
        <v>182</v>
      </c>
      <c r="D7216" s="368">
        <v>48.347700000000003</v>
      </c>
    </row>
    <row r="7217" spans="1:4" x14ac:dyDescent="0.25">
      <c r="A7217" s="366" t="s">
        <v>26757</v>
      </c>
      <c r="B7217" s="367" t="s">
        <v>26758</v>
      </c>
      <c r="C7217" s="366" t="s">
        <v>245</v>
      </c>
      <c r="D7217" s="368">
        <v>47.126800000000003</v>
      </c>
    </row>
    <row r="7218" spans="1:4" x14ac:dyDescent="0.25">
      <c r="A7218" s="366" t="s">
        <v>26759</v>
      </c>
      <c r="B7218" s="367" t="s">
        <v>26760</v>
      </c>
      <c r="C7218" s="366" t="s">
        <v>245</v>
      </c>
      <c r="D7218" s="368">
        <v>82.269000000000005</v>
      </c>
    </row>
    <row r="7219" spans="1:4" x14ac:dyDescent="0.25">
      <c r="A7219" s="366" t="s">
        <v>26761</v>
      </c>
      <c r="B7219" s="367" t="s">
        <v>26762</v>
      </c>
      <c r="C7219" s="366" t="s">
        <v>245</v>
      </c>
      <c r="D7219" s="368">
        <v>174.59970000000001</v>
      </c>
    </row>
    <row r="7220" spans="1:4" x14ac:dyDescent="0.25">
      <c r="A7220" s="366" t="s">
        <v>26763</v>
      </c>
      <c r="B7220" s="367" t="s">
        <v>26764</v>
      </c>
      <c r="C7220" s="366" t="s">
        <v>245</v>
      </c>
      <c r="D7220" s="368">
        <v>20.770099999999999</v>
      </c>
    </row>
    <row r="7221" spans="1:4" x14ac:dyDescent="0.25">
      <c r="A7221" s="366" t="s">
        <v>26765</v>
      </c>
      <c r="B7221" s="367" t="s">
        <v>26766</v>
      </c>
      <c r="C7221" s="366" t="s">
        <v>245</v>
      </c>
      <c r="D7221" s="368">
        <v>30.918500000000002</v>
      </c>
    </row>
    <row r="7222" spans="1:4" x14ac:dyDescent="0.25">
      <c r="A7222" s="366" t="s">
        <v>26767</v>
      </c>
      <c r="B7222" s="367" t="s">
        <v>26768</v>
      </c>
      <c r="C7222" s="366" t="s">
        <v>245</v>
      </c>
      <c r="D7222" s="368">
        <v>42.184399999999997</v>
      </c>
    </row>
    <row r="7223" spans="1:4" x14ac:dyDescent="0.25">
      <c r="A7223" s="366" t="s">
        <v>26769</v>
      </c>
      <c r="B7223" s="367" t="s">
        <v>26770</v>
      </c>
      <c r="C7223" s="366" t="s">
        <v>245</v>
      </c>
      <c r="D7223" s="368">
        <v>63.5015</v>
      </c>
    </row>
    <row r="7224" spans="1:4" x14ac:dyDescent="0.25">
      <c r="A7224" s="366" t="s">
        <v>26771</v>
      </c>
      <c r="B7224" s="367" t="s">
        <v>26772</v>
      </c>
      <c r="C7224" s="366" t="s">
        <v>245</v>
      </c>
      <c r="D7224" s="368">
        <v>97.622200000000007</v>
      </c>
    </row>
    <row r="7225" spans="1:4" x14ac:dyDescent="0.25">
      <c r="A7225" s="366" t="s">
        <v>26773</v>
      </c>
      <c r="B7225" s="367" t="s">
        <v>26774</v>
      </c>
      <c r="C7225" s="366" t="s">
        <v>245</v>
      </c>
      <c r="D7225" s="368">
        <v>5.1890000000000001</v>
      </c>
    </row>
    <row r="7226" spans="1:4" x14ac:dyDescent="0.25">
      <c r="A7226" s="366" t="s">
        <v>26775</v>
      </c>
      <c r="B7226" s="367" t="s">
        <v>26776</v>
      </c>
      <c r="C7226" s="366" t="s">
        <v>245</v>
      </c>
      <c r="D7226" s="368">
        <v>8.1343999999999994</v>
      </c>
    </row>
    <row r="7227" spans="1:4" x14ac:dyDescent="0.25">
      <c r="A7227" s="366" t="s">
        <v>26777</v>
      </c>
      <c r="B7227" s="367" t="s">
        <v>26778</v>
      </c>
      <c r="C7227" s="366" t="s">
        <v>234</v>
      </c>
      <c r="D7227" s="368">
        <v>13.0351</v>
      </c>
    </row>
    <row r="7228" spans="1:4" x14ac:dyDescent="0.25">
      <c r="A7228" s="366" t="s">
        <v>26779</v>
      </c>
      <c r="B7228" s="367" t="s">
        <v>26780</v>
      </c>
      <c r="C7228" s="366" t="s">
        <v>245</v>
      </c>
      <c r="D7228" s="368">
        <v>505.15449999999998</v>
      </c>
    </row>
    <row r="7229" spans="1:4" x14ac:dyDescent="0.25">
      <c r="A7229" s="366" t="s">
        <v>26781</v>
      </c>
      <c r="B7229" s="367" t="s">
        <v>26782</v>
      </c>
      <c r="C7229" s="366" t="s">
        <v>182</v>
      </c>
      <c r="D7229" s="368">
        <v>260.79689999999999</v>
      </c>
    </row>
    <row r="7230" spans="1:4" ht="27" x14ac:dyDescent="0.25">
      <c r="A7230" s="366" t="s">
        <v>26783</v>
      </c>
      <c r="B7230" s="367" t="s">
        <v>26784</v>
      </c>
      <c r="C7230" s="366" t="s">
        <v>234</v>
      </c>
      <c r="D7230" s="368">
        <v>17.8733</v>
      </c>
    </row>
    <row r="7231" spans="1:4" ht="27" x14ac:dyDescent="0.25">
      <c r="A7231" s="366" t="s">
        <v>26785</v>
      </c>
      <c r="B7231" s="367" t="s">
        <v>26786</v>
      </c>
      <c r="C7231" s="366" t="s">
        <v>245</v>
      </c>
      <c r="D7231" s="368">
        <v>158.1617</v>
      </c>
    </row>
    <row r="7232" spans="1:4" ht="27" x14ac:dyDescent="0.25">
      <c r="A7232" s="366" t="s">
        <v>26787</v>
      </c>
      <c r="B7232" s="367" t="s">
        <v>26788</v>
      </c>
      <c r="C7232" s="366" t="s">
        <v>245</v>
      </c>
      <c r="D7232" s="368">
        <v>118.977</v>
      </c>
    </row>
    <row r="7233" spans="1:4" ht="27" x14ac:dyDescent="0.25">
      <c r="A7233" s="366" t="s">
        <v>26789</v>
      </c>
      <c r="B7233" s="367" t="s">
        <v>26790</v>
      </c>
      <c r="C7233" s="366" t="s">
        <v>245</v>
      </c>
      <c r="D7233" s="368">
        <v>430.00040000000001</v>
      </c>
    </row>
    <row r="7234" spans="1:4" x14ac:dyDescent="0.25">
      <c r="A7234" s="366" t="s">
        <v>26791</v>
      </c>
      <c r="B7234" s="367" t="s">
        <v>26792</v>
      </c>
      <c r="C7234" s="366" t="s">
        <v>245</v>
      </c>
      <c r="D7234" s="368">
        <v>68.489999999999995</v>
      </c>
    </row>
    <row r="7235" spans="1:4" x14ac:dyDescent="0.25">
      <c r="A7235" s="366" t="s">
        <v>26793</v>
      </c>
      <c r="B7235" s="367" t="s">
        <v>26794</v>
      </c>
      <c r="C7235" s="366" t="s">
        <v>199</v>
      </c>
      <c r="D7235" s="368">
        <v>106.9115</v>
      </c>
    </row>
    <row r="7236" spans="1:4" ht="27" x14ac:dyDescent="0.25">
      <c r="A7236" s="366" t="s">
        <v>26795</v>
      </c>
      <c r="B7236" s="367" t="s">
        <v>26796</v>
      </c>
      <c r="C7236" s="366" t="s">
        <v>245</v>
      </c>
      <c r="D7236" s="368">
        <v>165.57050000000001</v>
      </c>
    </row>
    <row r="7237" spans="1:4" ht="27" x14ac:dyDescent="0.25">
      <c r="A7237" s="366" t="s">
        <v>26797</v>
      </c>
      <c r="B7237" s="367" t="s">
        <v>26798</v>
      </c>
      <c r="C7237" s="366" t="s">
        <v>245</v>
      </c>
      <c r="D7237" s="368">
        <v>222.5223</v>
      </c>
    </row>
    <row r="7238" spans="1:4" ht="27" x14ac:dyDescent="0.25">
      <c r="A7238" s="366" t="s">
        <v>26799</v>
      </c>
      <c r="B7238" s="367" t="s">
        <v>26800</v>
      </c>
      <c r="C7238" s="366" t="s">
        <v>245</v>
      </c>
      <c r="D7238" s="368">
        <v>253.0874</v>
      </c>
    </row>
    <row r="7239" spans="1:4" x14ac:dyDescent="0.25">
      <c r="A7239" s="366" t="s">
        <v>26801</v>
      </c>
      <c r="B7239" s="367" t="s">
        <v>26802</v>
      </c>
      <c r="C7239" s="366" t="s">
        <v>245</v>
      </c>
      <c r="D7239" s="368">
        <v>55.686100000000003</v>
      </c>
    </row>
    <row r="7240" spans="1:4" x14ac:dyDescent="0.25">
      <c r="A7240" s="366" t="s">
        <v>26803</v>
      </c>
      <c r="B7240" s="367" t="s">
        <v>26804</v>
      </c>
      <c r="C7240" s="366" t="s">
        <v>245</v>
      </c>
      <c r="D7240" s="368">
        <v>60.058999999999997</v>
      </c>
    </row>
    <row r="7241" spans="1:4" x14ac:dyDescent="0.25">
      <c r="A7241" s="366" t="s">
        <v>26805</v>
      </c>
      <c r="B7241" s="367" t="s">
        <v>26806</v>
      </c>
      <c r="C7241" s="366" t="s">
        <v>245</v>
      </c>
      <c r="D7241" s="368">
        <v>60.250799999999998</v>
      </c>
    </row>
    <row r="7242" spans="1:4" x14ac:dyDescent="0.25">
      <c r="A7242" s="366" t="s">
        <v>26807</v>
      </c>
      <c r="B7242" s="367" t="s">
        <v>26808</v>
      </c>
      <c r="C7242" s="366" t="s">
        <v>245</v>
      </c>
      <c r="D7242" s="368">
        <v>198.01240000000001</v>
      </c>
    </row>
    <row r="7243" spans="1:4" x14ac:dyDescent="0.25">
      <c r="A7243" s="366" t="s">
        <v>26809</v>
      </c>
      <c r="B7243" s="367" t="s">
        <v>26810</v>
      </c>
      <c r="C7243" s="366" t="s">
        <v>245</v>
      </c>
      <c r="D7243" s="368">
        <v>209.86920000000001</v>
      </c>
    </row>
    <row r="7244" spans="1:4" x14ac:dyDescent="0.25">
      <c r="A7244" s="366" t="s">
        <v>26811</v>
      </c>
      <c r="B7244" s="367" t="s">
        <v>26812</v>
      </c>
      <c r="C7244" s="366" t="s">
        <v>245</v>
      </c>
      <c r="D7244" s="368">
        <v>247.96899999999999</v>
      </c>
    </row>
    <row r="7245" spans="1:4" ht="27" x14ac:dyDescent="0.25">
      <c r="A7245" s="366" t="s">
        <v>26813</v>
      </c>
      <c r="B7245" s="367" t="s">
        <v>26814</v>
      </c>
      <c r="C7245" s="366" t="s">
        <v>245</v>
      </c>
      <c r="D7245" s="368">
        <v>152.97999999999999</v>
      </c>
    </row>
    <row r="7246" spans="1:4" ht="27" x14ac:dyDescent="0.25">
      <c r="A7246" s="366" t="s">
        <v>26815</v>
      </c>
      <c r="B7246" s="367" t="s">
        <v>26816</v>
      </c>
      <c r="C7246" s="366" t="s">
        <v>245</v>
      </c>
      <c r="D7246" s="368">
        <v>268.70280000000002</v>
      </c>
    </row>
    <row r="7247" spans="1:4" ht="27" x14ac:dyDescent="0.25">
      <c r="A7247" s="366" t="s">
        <v>26817</v>
      </c>
      <c r="B7247" s="367" t="s">
        <v>26818</v>
      </c>
      <c r="C7247" s="366" t="s">
        <v>245</v>
      </c>
      <c r="D7247" s="368">
        <v>321.36059999999998</v>
      </c>
    </row>
    <row r="7248" spans="1:4" x14ac:dyDescent="0.25">
      <c r="A7248" s="366" t="s">
        <v>26819</v>
      </c>
      <c r="B7248" s="367" t="s">
        <v>26820</v>
      </c>
      <c r="C7248" s="366" t="s">
        <v>16582</v>
      </c>
      <c r="D7248" s="368">
        <v>12.003500000000001</v>
      </c>
    </row>
    <row r="7249" spans="1:4" ht="27" x14ac:dyDescent="0.25">
      <c r="A7249" s="366" t="s">
        <v>26821</v>
      </c>
      <c r="B7249" s="367" t="s">
        <v>26822</v>
      </c>
      <c r="C7249" s="366" t="s">
        <v>245</v>
      </c>
      <c r="D7249" s="368">
        <v>62.941600000000001</v>
      </c>
    </row>
    <row r="7250" spans="1:4" x14ac:dyDescent="0.25">
      <c r="A7250" s="366" t="s">
        <v>26823</v>
      </c>
      <c r="B7250" s="367" t="s">
        <v>26824</v>
      </c>
      <c r="C7250" s="366" t="s">
        <v>245</v>
      </c>
      <c r="D7250" s="368">
        <v>106.5527</v>
      </c>
    </row>
    <row r="7251" spans="1:4" ht="27" x14ac:dyDescent="0.25">
      <c r="A7251" s="366" t="s">
        <v>26825</v>
      </c>
      <c r="B7251" s="367" t="s">
        <v>26826</v>
      </c>
      <c r="C7251" s="366" t="s">
        <v>245</v>
      </c>
      <c r="D7251" s="368">
        <v>159.29929999999999</v>
      </c>
    </row>
    <row r="7252" spans="1:4" ht="27" x14ac:dyDescent="0.25">
      <c r="A7252" s="366" t="s">
        <v>26827</v>
      </c>
      <c r="B7252" s="367" t="s">
        <v>26828</v>
      </c>
      <c r="C7252" s="366" t="s">
        <v>245</v>
      </c>
      <c r="D7252" s="368">
        <v>287.452</v>
      </c>
    </row>
    <row r="7253" spans="1:4" ht="27" x14ac:dyDescent="0.25">
      <c r="A7253" s="366" t="s">
        <v>26829</v>
      </c>
      <c r="B7253" s="367" t="s">
        <v>26830</v>
      </c>
      <c r="C7253" s="366" t="s">
        <v>245</v>
      </c>
      <c r="D7253" s="368">
        <v>470.7013</v>
      </c>
    </row>
    <row r="7254" spans="1:4" ht="27" x14ac:dyDescent="0.25">
      <c r="A7254" s="366" t="s">
        <v>26831</v>
      </c>
      <c r="B7254" s="367" t="s">
        <v>26832</v>
      </c>
      <c r="C7254" s="366" t="s">
        <v>245</v>
      </c>
      <c r="D7254" s="368">
        <v>220.94540000000001</v>
      </c>
    </row>
    <row r="7255" spans="1:4" ht="27" x14ac:dyDescent="0.25">
      <c r="A7255" s="366" t="s">
        <v>26833</v>
      </c>
      <c r="B7255" s="367" t="s">
        <v>26834</v>
      </c>
      <c r="C7255" s="366" t="s">
        <v>245</v>
      </c>
      <c r="D7255" s="368">
        <v>316.44589999999999</v>
      </c>
    </row>
    <row r="7256" spans="1:4" ht="27" x14ac:dyDescent="0.25">
      <c r="A7256" s="366" t="s">
        <v>26835</v>
      </c>
      <c r="B7256" s="367" t="s">
        <v>26836</v>
      </c>
      <c r="C7256" s="366" t="s">
        <v>245</v>
      </c>
      <c r="D7256" s="368">
        <v>395.577</v>
      </c>
    </row>
    <row r="7257" spans="1:4" ht="27" x14ac:dyDescent="0.25">
      <c r="A7257" s="366" t="s">
        <v>26837</v>
      </c>
      <c r="B7257" s="367" t="s">
        <v>26838</v>
      </c>
      <c r="C7257" s="366" t="s">
        <v>245</v>
      </c>
      <c r="D7257" s="368">
        <v>375.92720000000003</v>
      </c>
    </row>
    <row r="7258" spans="1:4" ht="27" x14ac:dyDescent="0.25">
      <c r="A7258" s="366" t="s">
        <v>26839</v>
      </c>
      <c r="B7258" s="367" t="s">
        <v>26840</v>
      </c>
      <c r="C7258" s="366" t="s">
        <v>245</v>
      </c>
      <c r="D7258" s="368">
        <v>419.24169999999998</v>
      </c>
    </row>
    <row r="7259" spans="1:4" ht="27" x14ac:dyDescent="0.25">
      <c r="A7259" s="366" t="s">
        <v>26841</v>
      </c>
      <c r="B7259" s="367" t="s">
        <v>26842</v>
      </c>
      <c r="C7259" s="366" t="s">
        <v>245</v>
      </c>
      <c r="D7259" s="368">
        <v>778.51130000000001</v>
      </c>
    </row>
    <row r="7260" spans="1:4" ht="27" x14ac:dyDescent="0.25">
      <c r="A7260" s="366" t="s">
        <v>26843</v>
      </c>
      <c r="B7260" s="367" t="s">
        <v>26844</v>
      </c>
      <c r="C7260" s="366" t="s">
        <v>245</v>
      </c>
      <c r="D7260" s="368">
        <v>5165.3612999999996</v>
      </c>
    </row>
    <row r="7261" spans="1:4" ht="27" x14ac:dyDescent="0.25">
      <c r="A7261" s="366" t="s">
        <v>26845</v>
      </c>
      <c r="B7261" s="367" t="s">
        <v>26846</v>
      </c>
      <c r="C7261" s="366" t="s">
        <v>245</v>
      </c>
      <c r="D7261" s="368">
        <v>854.73969999999997</v>
      </c>
    </row>
    <row r="7262" spans="1:4" ht="27" x14ac:dyDescent="0.25">
      <c r="A7262" s="366" t="s">
        <v>26847</v>
      </c>
      <c r="B7262" s="367" t="s">
        <v>26848</v>
      </c>
      <c r="C7262" s="366" t="s">
        <v>245</v>
      </c>
      <c r="D7262" s="368">
        <v>1291.3369</v>
      </c>
    </row>
    <row r="7263" spans="1:4" ht="27" x14ac:dyDescent="0.25">
      <c r="A7263" s="366" t="s">
        <v>26849</v>
      </c>
      <c r="B7263" s="367" t="s">
        <v>26850</v>
      </c>
      <c r="C7263" s="366" t="s">
        <v>245</v>
      </c>
      <c r="D7263" s="368">
        <v>277.92439999999999</v>
      </c>
    </row>
    <row r="7264" spans="1:4" x14ac:dyDescent="0.25">
      <c r="A7264" s="366" t="s">
        <v>26851</v>
      </c>
      <c r="B7264" s="367" t="s">
        <v>26852</v>
      </c>
      <c r="C7264" s="366" t="s">
        <v>245</v>
      </c>
      <c r="D7264" s="368">
        <v>594.23530000000005</v>
      </c>
    </row>
    <row r="7265" spans="1:4" x14ac:dyDescent="0.25">
      <c r="A7265" s="366" t="s">
        <v>26853</v>
      </c>
      <c r="B7265" s="367" t="s">
        <v>26854</v>
      </c>
      <c r="C7265" s="366" t="s">
        <v>245</v>
      </c>
      <c r="D7265" s="368">
        <v>6499.7588999999998</v>
      </c>
    </row>
    <row r="7266" spans="1:4" x14ac:dyDescent="0.25">
      <c r="A7266" s="366" t="s">
        <v>26855</v>
      </c>
      <c r="B7266" s="367" t="s">
        <v>26856</v>
      </c>
      <c r="C7266" s="366" t="s">
        <v>245</v>
      </c>
      <c r="D7266" s="368">
        <v>5393.5110999999997</v>
      </c>
    </row>
    <row r="7267" spans="1:4" x14ac:dyDescent="0.25">
      <c r="A7267" s="366" t="s">
        <v>26857</v>
      </c>
      <c r="B7267" s="367" t="s">
        <v>26858</v>
      </c>
      <c r="C7267" s="366" t="s">
        <v>221</v>
      </c>
      <c r="D7267" s="368" t="s">
        <v>26466</v>
      </c>
    </row>
    <row r="7268" spans="1:4" x14ac:dyDescent="0.25">
      <c r="A7268" s="366" t="s">
        <v>26859</v>
      </c>
      <c r="B7268" s="367" t="s">
        <v>26860</v>
      </c>
      <c r="C7268" s="366" t="s">
        <v>234</v>
      </c>
      <c r="D7268" s="368">
        <v>6.0042999999999997</v>
      </c>
    </row>
    <row r="7269" spans="1:4" x14ac:dyDescent="0.25">
      <c r="A7269" s="366" t="s">
        <v>26861</v>
      </c>
      <c r="B7269" s="367" t="s">
        <v>26862</v>
      </c>
      <c r="C7269" s="366" t="s">
        <v>245</v>
      </c>
      <c r="D7269" s="368">
        <v>152.6824</v>
      </c>
    </row>
    <row r="7270" spans="1:4" x14ac:dyDescent="0.25">
      <c r="A7270" s="366" t="s">
        <v>26863</v>
      </c>
      <c r="B7270" s="367" t="s">
        <v>26864</v>
      </c>
      <c r="C7270" s="366" t="s">
        <v>245</v>
      </c>
      <c r="D7270" s="368">
        <v>109.09</v>
      </c>
    </row>
    <row r="7271" spans="1:4" x14ac:dyDescent="0.25">
      <c r="A7271" s="366" t="s">
        <v>26865</v>
      </c>
      <c r="B7271" s="367" t="s">
        <v>26866</v>
      </c>
      <c r="C7271" s="366" t="s">
        <v>245</v>
      </c>
      <c r="D7271" s="368">
        <v>1252.1817000000001</v>
      </c>
    </row>
    <row r="7272" spans="1:4" x14ac:dyDescent="0.25">
      <c r="A7272" s="366" t="s">
        <v>26867</v>
      </c>
      <c r="B7272" s="367" t="s">
        <v>26868</v>
      </c>
      <c r="C7272" s="366" t="s">
        <v>245</v>
      </c>
      <c r="D7272" s="368">
        <v>609.76139999999998</v>
      </c>
    </row>
    <row r="7273" spans="1:4" x14ac:dyDescent="0.25">
      <c r="A7273" s="366" t="s">
        <v>26869</v>
      </c>
      <c r="B7273" s="367" t="s">
        <v>26870</v>
      </c>
      <c r="C7273" s="366" t="s">
        <v>245</v>
      </c>
      <c r="D7273" s="368">
        <v>184.42</v>
      </c>
    </row>
    <row r="7274" spans="1:4" x14ac:dyDescent="0.25">
      <c r="A7274" s="366" t="s">
        <v>26871</v>
      </c>
      <c r="B7274" s="367" t="s">
        <v>26872</v>
      </c>
      <c r="C7274" s="366" t="s">
        <v>245</v>
      </c>
      <c r="D7274" s="368">
        <v>113.32510000000001</v>
      </c>
    </row>
    <row r="7275" spans="1:4" x14ac:dyDescent="0.25">
      <c r="A7275" s="366" t="s">
        <v>26873</v>
      </c>
      <c r="B7275" s="367" t="s">
        <v>26874</v>
      </c>
      <c r="C7275" s="366" t="s">
        <v>245</v>
      </c>
      <c r="D7275" s="368">
        <v>177.5658</v>
      </c>
    </row>
    <row r="7276" spans="1:4" ht="27" x14ac:dyDescent="0.25">
      <c r="A7276" s="366" t="s">
        <v>26875</v>
      </c>
      <c r="B7276" s="367" t="s">
        <v>26876</v>
      </c>
      <c r="C7276" s="366" t="s">
        <v>199</v>
      </c>
      <c r="D7276" s="368">
        <v>171.73570000000001</v>
      </c>
    </row>
    <row r="7277" spans="1:4" ht="27" x14ac:dyDescent="0.25">
      <c r="A7277" s="366" t="s">
        <v>26877</v>
      </c>
      <c r="B7277" s="367" t="s">
        <v>26878</v>
      </c>
      <c r="C7277" s="366" t="s">
        <v>199</v>
      </c>
      <c r="D7277" s="368">
        <v>59.519500000000001</v>
      </c>
    </row>
    <row r="7278" spans="1:4" ht="27" x14ac:dyDescent="0.25">
      <c r="A7278" s="366" t="s">
        <v>26879</v>
      </c>
      <c r="B7278" s="367" t="s">
        <v>26880</v>
      </c>
      <c r="C7278" s="366" t="s">
        <v>199</v>
      </c>
      <c r="D7278" s="368">
        <v>77.494</v>
      </c>
    </row>
    <row r="7279" spans="1:4" ht="27" x14ac:dyDescent="0.25">
      <c r="A7279" s="366" t="s">
        <v>26881</v>
      </c>
      <c r="B7279" s="367" t="s">
        <v>26882</v>
      </c>
      <c r="C7279" s="366" t="s">
        <v>199</v>
      </c>
      <c r="D7279" s="368">
        <v>107</v>
      </c>
    </row>
    <row r="7280" spans="1:4" ht="27" x14ac:dyDescent="0.25">
      <c r="A7280" s="366" t="s">
        <v>26883</v>
      </c>
      <c r="B7280" s="367" t="s">
        <v>26884</v>
      </c>
      <c r="C7280" s="366" t="s">
        <v>199</v>
      </c>
      <c r="D7280" s="368">
        <v>136.94210000000001</v>
      </c>
    </row>
    <row r="7281" spans="1:4" x14ac:dyDescent="0.25">
      <c r="A7281" s="366" t="s">
        <v>26885</v>
      </c>
      <c r="B7281" s="367" t="s">
        <v>26886</v>
      </c>
      <c r="C7281" s="366" t="s">
        <v>245</v>
      </c>
      <c r="D7281" s="368">
        <v>8641.8317999999999</v>
      </c>
    </row>
    <row r="7282" spans="1:4" x14ac:dyDescent="0.25">
      <c r="A7282" s="366" t="s">
        <v>26887</v>
      </c>
      <c r="B7282" s="367" t="s">
        <v>26888</v>
      </c>
      <c r="C7282" s="366" t="s">
        <v>245</v>
      </c>
      <c r="D7282" s="368">
        <v>12354.4377</v>
      </c>
    </row>
    <row r="7283" spans="1:4" x14ac:dyDescent="0.25">
      <c r="A7283" s="366" t="s">
        <v>26889</v>
      </c>
      <c r="B7283" s="367" t="s">
        <v>26890</v>
      </c>
      <c r="C7283" s="366" t="s">
        <v>245</v>
      </c>
      <c r="D7283" s="368">
        <v>17570.278300000002</v>
      </c>
    </row>
    <row r="7284" spans="1:4" x14ac:dyDescent="0.25">
      <c r="A7284" s="366" t="s">
        <v>26891</v>
      </c>
      <c r="B7284" s="367" t="s">
        <v>26892</v>
      </c>
      <c r="C7284" s="366" t="s">
        <v>245</v>
      </c>
      <c r="D7284" s="368">
        <v>30883.800899999998</v>
      </c>
    </row>
    <row r="7285" spans="1:4" ht="27" x14ac:dyDescent="0.25">
      <c r="A7285" s="366" t="s">
        <v>26893</v>
      </c>
      <c r="B7285" s="367" t="s">
        <v>26894</v>
      </c>
      <c r="C7285" s="366" t="s">
        <v>199</v>
      </c>
      <c r="D7285" s="368">
        <v>159.4221</v>
      </c>
    </row>
    <row r="7286" spans="1:4" ht="27" x14ac:dyDescent="0.25">
      <c r="A7286" s="366" t="s">
        <v>26895</v>
      </c>
      <c r="B7286" s="367" t="s">
        <v>26896</v>
      </c>
      <c r="C7286" s="366" t="s">
        <v>199</v>
      </c>
      <c r="D7286" s="368">
        <v>206.0034</v>
      </c>
    </row>
    <row r="7287" spans="1:4" x14ac:dyDescent="0.25">
      <c r="A7287" s="366" t="s">
        <v>26897</v>
      </c>
      <c r="B7287" s="367" t="s">
        <v>26898</v>
      </c>
      <c r="C7287" s="366" t="s">
        <v>234</v>
      </c>
      <c r="D7287" s="368">
        <v>12.6046</v>
      </c>
    </row>
    <row r="7288" spans="1:4" ht="27" x14ac:dyDescent="0.25">
      <c r="A7288" s="366" t="s">
        <v>26899</v>
      </c>
      <c r="B7288" s="367" t="s">
        <v>26900</v>
      </c>
      <c r="C7288" s="366" t="s">
        <v>199</v>
      </c>
      <c r="D7288" s="368">
        <v>235.9239</v>
      </c>
    </row>
    <row r="7289" spans="1:4" ht="27" x14ac:dyDescent="0.25">
      <c r="A7289" s="366" t="s">
        <v>26901</v>
      </c>
      <c r="B7289" s="367" t="s">
        <v>26902</v>
      </c>
      <c r="C7289" s="366" t="s">
        <v>16582</v>
      </c>
      <c r="D7289" s="368">
        <v>181.63149999999999</v>
      </c>
    </row>
    <row r="7290" spans="1:4" x14ac:dyDescent="0.25">
      <c r="A7290" s="366" t="s">
        <v>26903</v>
      </c>
      <c r="B7290" s="367" t="s">
        <v>26904</v>
      </c>
      <c r="C7290" s="366" t="s">
        <v>16582</v>
      </c>
      <c r="D7290" s="368">
        <v>52.335599999999999</v>
      </c>
    </row>
    <row r="7291" spans="1:4" x14ac:dyDescent="0.25">
      <c r="A7291" s="366" t="s">
        <v>26905</v>
      </c>
      <c r="B7291" s="367" t="s">
        <v>26906</v>
      </c>
      <c r="C7291" s="366" t="s">
        <v>16582</v>
      </c>
      <c r="D7291" s="368">
        <v>35.851900000000001</v>
      </c>
    </row>
    <row r="7292" spans="1:4" x14ac:dyDescent="0.25">
      <c r="A7292" s="366" t="s">
        <v>26907</v>
      </c>
      <c r="B7292" s="367" t="s">
        <v>26908</v>
      </c>
      <c r="C7292" s="366" t="s">
        <v>16582</v>
      </c>
      <c r="D7292" s="368">
        <v>30.6477</v>
      </c>
    </row>
    <row r="7293" spans="1:4" ht="27" x14ac:dyDescent="0.25">
      <c r="A7293" s="366" t="s">
        <v>26909</v>
      </c>
      <c r="B7293" s="367" t="s">
        <v>26910</v>
      </c>
      <c r="C7293" s="366" t="s">
        <v>199</v>
      </c>
      <c r="D7293" s="368">
        <v>283.10239999999999</v>
      </c>
    </row>
    <row r="7294" spans="1:4" x14ac:dyDescent="0.25">
      <c r="A7294" s="366" t="s">
        <v>26911</v>
      </c>
      <c r="B7294" s="367" t="s">
        <v>26912</v>
      </c>
      <c r="C7294" s="366" t="s">
        <v>16582</v>
      </c>
      <c r="D7294" s="368">
        <v>4.3247999999999998</v>
      </c>
    </row>
    <row r="7295" spans="1:4" ht="27" x14ac:dyDescent="0.25">
      <c r="A7295" s="366" t="s">
        <v>26913</v>
      </c>
      <c r="B7295" s="367" t="s">
        <v>26914</v>
      </c>
      <c r="C7295" s="366" t="s">
        <v>199</v>
      </c>
      <c r="D7295" s="368">
        <v>440.48540000000003</v>
      </c>
    </row>
    <row r="7296" spans="1:4" x14ac:dyDescent="0.25">
      <c r="A7296" s="366" t="s">
        <v>26915</v>
      </c>
      <c r="B7296" s="367" t="s">
        <v>26916</v>
      </c>
      <c r="C7296" s="366" t="s">
        <v>182</v>
      </c>
      <c r="D7296" s="368">
        <v>2.5</v>
      </c>
    </row>
    <row r="7297" spans="1:4" ht="27" x14ac:dyDescent="0.25">
      <c r="A7297" s="366" t="s">
        <v>26917</v>
      </c>
      <c r="B7297" s="367" t="s">
        <v>26918</v>
      </c>
      <c r="C7297" s="366" t="s">
        <v>234</v>
      </c>
      <c r="D7297" s="368">
        <v>13.103300000000001</v>
      </c>
    </row>
    <row r="7298" spans="1:4" ht="27" x14ac:dyDescent="0.25">
      <c r="A7298" s="366" t="s">
        <v>26919</v>
      </c>
      <c r="B7298" s="367" t="s">
        <v>26920</v>
      </c>
      <c r="C7298" s="366" t="s">
        <v>199</v>
      </c>
      <c r="D7298" s="368">
        <v>469.68970000000002</v>
      </c>
    </row>
    <row r="7299" spans="1:4" ht="27" x14ac:dyDescent="0.25">
      <c r="A7299" s="366" t="s">
        <v>26921</v>
      </c>
      <c r="B7299" s="367" t="s">
        <v>26922</v>
      </c>
      <c r="C7299" s="366" t="s">
        <v>199</v>
      </c>
      <c r="D7299" s="368">
        <v>726.2115</v>
      </c>
    </row>
    <row r="7300" spans="1:4" x14ac:dyDescent="0.25">
      <c r="A7300" s="366" t="s">
        <v>26923</v>
      </c>
      <c r="B7300" s="367" t="s">
        <v>26924</v>
      </c>
      <c r="C7300" s="366" t="s">
        <v>245</v>
      </c>
      <c r="D7300" s="368">
        <v>194.17140000000001</v>
      </c>
    </row>
    <row r="7301" spans="1:4" x14ac:dyDescent="0.25">
      <c r="A7301" s="366" t="s">
        <v>26925</v>
      </c>
      <c r="B7301" s="367" t="s">
        <v>26926</v>
      </c>
      <c r="C7301" s="366" t="s">
        <v>182</v>
      </c>
      <c r="D7301" s="368">
        <v>1.5611999999999999</v>
      </c>
    </row>
    <row r="7302" spans="1:4" x14ac:dyDescent="0.25">
      <c r="A7302" s="366" t="s">
        <v>26927</v>
      </c>
      <c r="B7302" s="367" t="s">
        <v>26928</v>
      </c>
      <c r="C7302" s="366" t="s">
        <v>245</v>
      </c>
      <c r="D7302" s="368">
        <v>332.75790000000001</v>
      </c>
    </row>
    <row r="7303" spans="1:4" ht="27" x14ac:dyDescent="0.25">
      <c r="A7303" s="366" t="s">
        <v>26929</v>
      </c>
      <c r="B7303" s="367" t="s">
        <v>26930</v>
      </c>
      <c r="C7303" s="366" t="s">
        <v>199</v>
      </c>
      <c r="D7303" s="368">
        <v>61.1479</v>
      </c>
    </row>
    <row r="7304" spans="1:4" x14ac:dyDescent="0.25">
      <c r="A7304" s="366" t="s">
        <v>26931</v>
      </c>
      <c r="B7304" s="367" t="s">
        <v>26932</v>
      </c>
      <c r="C7304" s="366" t="s">
        <v>227</v>
      </c>
      <c r="D7304" s="368" t="s">
        <v>26466</v>
      </c>
    </row>
    <row r="7305" spans="1:4" x14ac:dyDescent="0.25">
      <c r="A7305" s="366" t="s">
        <v>26933</v>
      </c>
      <c r="B7305" s="367" t="s">
        <v>26934</v>
      </c>
      <c r="C7305" s="366" t="s">
        <v>227</v>
      </c>
      <c r="D7305" s="368" t="s">
        <v>26466</v>
      </c>
    </row>
    <row r="7306" spans="1:4" x14ac:dyDescent="0.25">
      <c r="A7306" s="366" t="s">
        <v>26935</v>
      </c>
      <c r="B7306" s="367" t="s">
        <v>26936</v>
      </c>
      <c r="C7306" s="366" t="s">
        <v>221</v>
      </c>
      <c r="D7306" s="368">
        <v>355</v>
      </c>
    </row>
    <row r="7307" spans="1:4" ht="27" x14ac:dyDescent="0.25">
      <c r="A7307" s="366" t="s">
        <v>26937</v>
      </c>
      <c r="B7307" s="367" t="s">
        <v>26938</v>
      </c>
      <c r="C7307" s="366" t="s">
        <v>234</v>
      </c>
      <c r="D7307" s="368">
        <v>28.971900000000002</v>
      </c>
    </row>
    <row r="7308" spans="1:4" ht="27" x14ac:dyDescent="0.25">
      <c r="A7308" s="366" t="s">
        <v>26939</v>
      </c>
      <c r="B7308" s="367" t="s">
        <v>26940</v>
      </c>
      <c r="C7308" s="366" t="s">
        <v>234</v>
      </c>
      <c r="D7308" s="368">
        <v>23.657800000000002</v>
      </c>
    </row>
    <row r="7309" spans="1:4" x14ac:dyDescent="0.25">
      <c r="A7309" s="366" t="s">
        <v>26941</v>
      </c>
      <c r="B7309" s="367" t="s">
        <v>26942</v>
      </c>
      <c r="C7309" s="366" t="s">
        <v>245</v>
      </c>
      <c r="D7309" s="368">
        <v>38915.084699999999</v>
      </c>
    </row>
    <row r="7310" spans="1:4" x14ac:dyDescent="0.25">
      <c r="A7310" s="366" t="s">
        <v>26943</v>
      </c>
      <c r="B7310" s="367" t="s">
        <v>26944</v>
      </c>
      <c r="C7310" s="366" t="s">
        <v>16913</v>
      </c>
      <c r="D7310" s="368">
        <v>82.768699999999995</v>
      </c>
    </row>
    <row r="7311" spans="1:4" x14ac:dyDescent="0.25">
      <c r="A7311" s="366" t="s">
        <v>26945</v>
      </c>
      <c r="B7311" s="367" t="s">
        <v>26946</v>
      </c>
      <c r="C7311" s="366" t="s">
        <v>199</v>
      </c>
      <c r="D7311" s="368">
        <v>26.607500000000002</v>
      </c>
    </row>
    <row r="7312" spans="1:4" ht="27" x14ac:dyDescent="0.25">
      <c r="A7312" s="366" t="s">
        <v>26947</v>
      </c>
      <c r="B7312" s="367" t="s">
        <v>26948</v>
      </c>
      <c r="C7312" s="366" t="s">
        <v>245</v>
      </c>
      <c r="D7312" s="368">
        <v>65455.899899999997</v>
      </c>
    </row>
    <row r="7313" spans="1:4" x14ac:dyDescent="0.25">
      <c r="A7313" s="366" t="s">
        <v>26949</v>
      </c>
      <c r="B7313" s="367" t="s">
        <v>26950</v>
      </c>
      <c r="C7313" s="366" t="s">
        <v>221</v>
      </c>
      <c r="D7313" s="368">
        <v>96.330699999999993</v>
      </c>
    </row>
    <row r="7314" spans="1:4" x14ac:dyDescent="0.25">
      <c r="A7314" s="366" t="s">
        <v>26951</v>
      </c>
      <c r="B7314" s="367" t="s">
        <v>26952</v>
      </c>
      <c r="C7314" s="366" t="s">
        <v>199</v>
      </c>
      <c r="D7314" s="368">
        <v>10.386799999999999</v>
      </c>
    </row>
    <row r="7315" spans="1:4" x14ac:dyDescent="0.25">
      <c r="A7315" s="366" t="s">
        <v>26953</v>
      </c>
      <c r="B7315" s="367" t="s">
        <v>26954</v>
      </c>
      <c r="C7315" s="366" t="s">
        <v>199</v>
      </c>
      <c r="D7315" s="368">
        <v>943.1798</v>
      </c>
    </row>
    <row r="7316" spans="1:4" x14ac:dyDescent="0.25">
      <c r="A7316" s="366" t="s">
        <v>26955</v>
      </c>
      <c r="B7316" s="367" t="s">
        <v>26956</v>
      </c>
      <c r="C7316" s="366" t="s">
        <v>245</v>
      </c>
      <c r="D7316" s="368">
        <v>2.4115000000000002</v>
      </c>
    </row>
    <row r="7317" spans="1:4" x14ac:dyDescent="0.25">
      <c r="A7317" s="366" t="s">
        <v>26957</v>
      </c>
      <c r="B7317" s="367" t="s">
        <v>26958</v>
      </c>
      <c r="C7317" s="366" t="s">
        <v>245</v>
      </c>
      <c r="D7317" s="368">
        <v>43004.312100000003</v>
      </c>
    </row>
    <row r="7318" spans="1:4" ht="27" x14ac:dyDescent="0.25">
      <c r="A7318" s="366" t="s">
        <v>26959</v>
      </c>
      <c r="B7318" s="367" t="s">
        <v>26960</v>
      </c>
      <c r="C7318" s="366" t="s">
        <v>245</v>
      </c>
      <c r="D7318" s="368">
        <v>72678.762700000007</v>
      </c>
    </row>
    <row r="7319" spans="1:4" x14ac:dyDescent="0.25">
      <c r="A7319" s="366" t="s">
        <v>26961</v>
      </c>
      <c r="B7319" s="367" t="s">
        <v>26962</v>
      </c>
      <c r="C7319" s="366" t="s">
        <v>245</v>
      </c>
      <c r="D7319" s="368">
        <v>94039.240600000005</v>
      </c>
    </row>
    <row r="7320" spans="1:4" x14ac:dyDescent="0.25">
      <c r="A7320" s="366" t="s">
        <v>26963</v>
      </c>
      <c r="B7320" s="367" t="s">
        <v>26964</v>
      </c>
      <c r="C7320" s="366" t="s">
        <v>245</v>
      </c>
      <c r="D7320" s="368">
        <v>47462.851300000002</v>
      </c>
    </row>
    <row r="7321" spans="1:4" x14ac:dyDescent="0.25">
      <c r="A7321" s="366" t="s">
        <v>26965</v>
      </c>
      <c r="B7321" s="367" t="s">
        <v>26966</v>
      </c>
      <c r="C7321" s="366" t="s">
        <v>199</v>
      </c>
      <c r="D7321" s="368">
        <v>2.3371</v>
      </c>
    </row>
    <row r="7322" spans="1:4" x14ac:dyDescent="0.25">
      <c r="A7322" s="366" t="s">
        <v>26967</v>
      </c>
      <c r="B7322" s="367" t="s">
        <v>26968</v>
      </c>
      <c r="C7322" s="366" t="s">
        <v>245</v>
      </c>
      <c r="D7322" s="368">
        <v>1.2811999999999999</v>
      </c>
    </row>
    <row r="7323" spans="1:4" ht="27" x14ac:dyDescent="0.25">
      <c r="A7323" s="366" t="s">
        <v>26969</v>
      </c>
      <c r="B7323" s="367" t="s">
        <v>26970</v>
      </c>
      <c r="C7323" s="366" t="s">
        <v>245</v>
      </c>
      <c r="D7323" s="368">
        <v>6113.4991</v>
      </c>
    </row>
    <row r="7324" spans="1:4" ht="27" x14ac:dyDescent="0.25">
      <c r="A7324" s="366" t="s">
        <v>26971</v>
      </c>
      <c r="B7324" s="367" t="s">
        <v>26972</v>
      </c>
      <c r="C7324" s="366" t="s">
        <v>245</v>
      </c>
      <c r="D7324" s="368">
        <v>79901.625499999995</v>
      </c>
    </row>
    <row r="7325" spans="1:4" x14ac:dyDescent="0.25">
      <c r="A7325" s="366" t="s">
        <v>26973</v>
      </c>
      <c r="B7325" s="367" t="s">
        <v>26974</v>
      </c>
      <c r="C7325" s="366" t="s">
        <v>245</v>
      </c>
      <c r="D7325" s="368">
        <v>103353.13770000001</v>
      </c>
    </row>
    <row r="7326" spans="1:4" x14ac:dyDescent="0.25">
      <c r="A7326" s="366" t="s">
        <v>26975</v>
      </c>
      <c r="B7326" s="367" t="s">
        <v>26976</v>
      </c>
      <c r="C7326" s="366" t="s">
        <v>245</v>
      </c>
      <c r="D7326" s="368">
        <v>11.98</v>
      </c>
    </row>
    <row r="7327" spans="1:4" x14ac:dyDescent="0.25">
      <c r="A7327" s="366" t="s">
        <v>26977</v>
      </c>
      <c r="B7327" s="367" t="s">
        <v>26978</v>
      </c>
      <c r="C7327" s="366" t="s">
        <v>182</v>
      </c>
      <c r="D7327" s="368">
        <v>31.7837</v>
      </c>
    </row>
    <row r="7328" spans="1:4" x14ac:dyDescent="0.25">
      <c r="A7328" s="366" t="s">
        <v>26979</v>
      </c>
      <c r="B7328" s="367" t="s">
        <v>26980</v>
      </c>
      <c r="C7328" s="366" t="s">
        <v>182</v>
      </c>
      <c r="D7328" s="368">
        <v>37.565100000000001</v>
      </c>
    </row>
    <row r="7329" spans="1:4" x14ac:dyDescent="0.25">
      <c r="A7329" s="366" t="s">
        <v>26981</v>
      </c>
      <c r="B7329" s="367" t="s">
        <v>26982</v>
      </c>
      <c r="C7329" s="366" t="s">
        <v>245</v>
      </c>
      <c r="D7329" s="368">
        <v>3.4980000000000002</v>
      </c>
    </row>
    <row r="7330" spans="1:4" x14ac:dyDescent="0.25">
      <c r="A7330" s="366" t="s">
        <v>26983</v>
      </c>
      <c r="B7330" s="367" t="s">
        <v>26984</v>
      </c>
      <c r="C7330" s="366" t="s">
        <v>234</v>
      </c>
      <c r="D7330" s="368">
        <v>12.1454</v>
      </c>
    </row>
    <row r="7331" spans="1:4" ht="27" x14ac:dyDescent="0.25">
      <c r="A7331" s="366" t="s">
        <v>26985</v>
      </c>
      <c r="B7331" s="367" t="s">
        <v>26986</v>
      </c>
      <c r="C7331" s="366" t="s">
        <v>261</v>
      </c>
      <c r="D7331" s="368">
        <v>0.67710000000000004</v>
      </c>
    </row>
    <row r="7332" spans="1:4" x14ac:dyDescent="0.25">
      <c r="A7332" s="366" t="s">
        <v>26987</v>
      </c>
      <c r="B7332" s="367" t="s">
        <v>26988</v>
      </c>
      <c r="C7332" s="366" t="s">
        <v>234</v>
      </c>
      <c r="D7332" s="368">
        <v>15.275499999999999</v>
      </c>
    </row>
    <row r="7333" spans="1:4" ht="27" x14ac:dyDescent="0.25">
      <c r="A7333" s="366" t="s">
        <v>26989</v>
      </c>
      <c r="B7333" s="367" t="s">
        <v>26990</v>
      </c>
      <c r="C7333" s="366" t="s">
        <v>261</v>
      </c>
      <c r="D7333" s="368">
        <v>1.6039000000000001</v>
      </c>
    </row>
    <row r="7334" spans="1:4" x14ac:dyDescent="0.25">
      <c r="A7334" s="366" t="s">
        <v>26991</v>
      </c>
      <c r="B7334" s="367" t="s">
        <v>26992</v>
      </c>
      <c r="C7334" s="366" t="s">
        <v>245</v>
      </c>
      <c r="D7334" s="368">
        <v>0.96609999999999996</v>
      </c>
    </row>
    <row r="7335" spans="1:4" x14ac:dyDescent="0.25">
      <c r="A7335" s="366" t="s">
        <v>26993</v>
      </c>
      <c r="B7335" s="367" t="s">
        <v>26994</v>
      </c>
      <c r="C7335" s="366" t="s">
        <v>245</v>
      </c>
      <c r="D7335" s="368">
        <v>2.0009000000000001</v>
      </c>
    </row>
    <row r="7336" spans="1:4" x14ac:dyDescent="0.25">
      <c r="A7336" s="366" t="s">
        <v>26995</v>
      </c>
      <c r="B7336" s="367" t="s">
        <v>26996</v>
      </c>
      <c r="C7336" s="366" t="s">
        <v>245</v>
      </c>
      <c r="D7336" s="368">
        <v>2.1619999999999999</v>
      </c>
    </row>
    <row r="7337" spans="1:4" ht="27" x14ac:dyDescent="0.25">
      <c r="A7337" s="366" t="s">
        <v>26997</v>
      </c>
      <c r="B7337" s="367" t="s">
        <v>26998</v>
      </c>
      <c r="C7337" s="366" t="s">
        <v>245</v>
      </c>
      <c r="D7337" s="368">
        <v>3.1154000000000002</v>
      </c>
    </row>
    <row r="7338" spans="1:4" ht="27" x14ac:dyDescent="0.25">
      <c r="A7338" s="366" t="s">
        <v>26999</v>
      </c>
      <c r="B7338" s="367" t="s">
        <v>27000</v>
      </c>
      <c r="C7338" s="366" t="s">
        <v>245</v>
      </c>
      <c r="D7338" s="368">
        <v>3.4725000000000001</v>
      </c>
    </row>
    <row r="7339" spans="1:4" ht="27" x14ac:dyDescent="0.25">
      <c r="A7339" s="366" t="s">
        <v>27001</v>
      </c>
      <c r="B7339" s="367" t="s">
        <v>27002</v>
      </c>
      <c r="C7339" s="366" t="s">
        <v>245</v>
      </c>
      <c r="D7339" s="368">
        <v>3.6778</v>
      </c>
    </row>
    <row r="7340" spans="1:4" ht="27" x14ac:dyDescent="0.25">
      <c r="A7340" s="366" t="s">
        <v>27003</v>
      </c>
      <c r="B7340" s="367" t="s">
        <v>27004</v>
      </c>
      <c r="C7340" s="366" t="s">
        <v>245</v>
      </c>
      <c r="D7340" s="368">
        <v>3.6486999999999998</v>
      </c>
    </row>
    <row r="7341" spans="1:4" ht="27" x14ac:dyDescent="0.25">
      <c r="A7341" s="366" t="s">
        <v>27005</v>
      </c>
      <c r="B7341" s="367" t="s">
        <v>27006</v>
      </c>
      <c r="C7341" s="366" t="s">
        <v>245</v>
      </c>
      <c r="D7341" s="368">
        <v>5.0547000000000004</v>
      </c>
    </row>
    <row r="7342" spans="1:4" ht="27" x14ac:dyDescent="0.25">
      <c r="A7342" s="366" t="s">
        <v>27007</v>
      </c>
      <c r="B7342" s="367" t="s">
        <v>27008</v>
      </c>
      <c r="C7342" s="366" t="s">
        <v>245</v>
      </c>
      <c r="D7342" s="368">
        <v>5.5952999999999999</v>
      </c>
    </row>
    <row r="7343" spans="1:4" ht="27" x14ac:dyDescent="0.25">
      <c r="A7343" s="366" t="s">
        <v>27009</v>
      </c>
      <c r="B7343" s="367" t="s">
        <v>27010</v>
      </c>
      <c r="C7343" s="366" t="s">
        <v>245</v>
      </c>
      <c r="D7343" s="368">
        <v>5.7619999999999996</v>
      </c>
    </row>
    <row r="7344" spans="1:4" ht="27" x14ac:dyDescent="0.25">
      <c r="A7344" s="366" t="s">
        <v>27011</v>
      </c>
      <c r="B7344" s="367" t="s">
        <v>27012</v>
      </c>
      <c r="C7344" s="366" t="s">
        <v>245</v>
      </c>
      <c r="D7344" s="368">
        <v>6.5791000000000004</v>
      </c>
    </row>
    <row r="7345" spans="1:4" ht="27" x14ac:dyDescent="0.25">
      <c r="A7345" s="366" t="s">
        <v>27013</v>
      </c>
      <c r="B7345" s="367" t="s">
        <v>27014</v>
      </c>
      <c r="C7345" s="366" t="s">
        <v>245</v>
      </c>
      <c r="D7345" s="368">
        <v>7.6143000000000001</v>
      </c>
    </row>
    <row r="7346" spans="1:4" ht="27" x14ac:dyDescent="0.25">
      <c r="A7346" s="366" t="s">
        <v>27015</v>
      </c>
      <c r="B7346" s="367" t="s">
        <v>27016</v>
      </c>
      <c r="C7346" s="366" t="s">
        <v>245</v>
      </c>
      <c r="D7346" s="368">
        <v>10.8416</v>
      </c>
    </row>
    <row r="7347" spans="1:4" ht="27" x14ac:dyDescent="0.25">
      <c r="A7347" s="366" t="s">
        <v>27017</v>
      </c>
      <c r="B7347" s="367" t="s">
        <v>27018</v>
      </c>
      <c r="C7347" s="366" t="s">
        <v>245</v>
      </c>
      <c r="D7347" s="368">
        <v>9.9444999999999997</v>
      </c>
    </row>
    <row r="7348" spans="1:4" x14ac:dyDescent="0.25">
      <c r="A7348" s="366" t="s">
        <v>27019</v>
      </c>
      <c r="B7348" s="367" t="s">
        <v>27020</v>
      </c>
      <c r="C7348" s="366" t="s">
        <v>199</v>
      </c>
      <c r="D7348" s="368">
        <v>25.447900000000001</v>
      </c>
    </row>
    <row r="7349" spans="1:4" x14ac:dyDescent="0.25">
      <c r="A7349" s="366" t="s">
        <v>27021</v>
      </c>
      <c r="B7349" s="367" t="s">
        <v>27022</v>
      </c>
      <c r="C7349" s="366" t="s">
        <v>199</v>
      </c>
      <c r="D7349" s="368">
        <v>76.538799999999995</v>
      </c>
    </row>
    <row r="7350" spans="1:4" x14ac:dyDescent="0.25">
      <c r="A7350" s="366" t="s">
        <v>27023</v>
      </c>
      <c r="B7350" s="367" t="s">
        <v>27024</v>
      </c>
      <c r="C7350" s="366" t="s">
        <v>234</v>
      </c>
      <c r="D7350" s="368">
        <v>15.989000000000001</v>
      </c>
    </row>
    <row r="7351" spans="1:4" ht="27" x14ac:dyDescent="0.25">
      <c r="A7351" s="366" t="s">
        <v>27025</v>
      </c>
      <c r="B7351" s="367" t="s">
        <v>27026</v>
      </c>
      <c r="C7351" s="366" t="s">
        <v>245</v>
      </c>
      <c r="D7351" s="368">
        <v>7.5937999999999999</v>
      </c>
    </row>
    <row r="7352" spans="1:4" ht="27" x14ac:dyDescent="0.25">
      <c r="A7352" s="366" t="s">
        <v>27027</v>
      </c>
      <c r="B7352" s="367" t="s">
        <v>27028</v>
      </c>
      <c r="C7352" s="366" t="s">
        <v>245</v>
      </c>
      <c r="D7352" s="368">
        <v>1.2462</v>
      </c>
    </row>
    <row r="7353" spans="1:4" ht="27" x14ac:dyDescent="0.25">
      <c r="A7353" s="366" t="s">
        <v>27029</v>
      </c>
      <c r="B7353" s="367" t="s">
        <v>27030</v>
      </c>
      <c r="C7353" s="366" t="s">
        <v>245</v>
      </c>
      <c r="D7353" s="368">
        <v>3.4695</v>
      </c>
    </row>
    <row r="7354" spans="1:4" ht="27" x14ac:dyDescent="0.25">
      <c r="A7354" s="366" t="s">
        <v>27031</v>
      </c>
      <c r="B7354" s="367" t="s">
        <v>27032</v>
      </c>
      <c r="C7354" s="366" t="s">
        <v>245</v>
      </c>
      <c r="D7354" s="368">
        <v>4.5818000000000003</v>
      </c>
    </row>
    <row r="7355" spans="1:4" x14ac:dyDescent="0.25">
      <c r="A7355" s="366" t="s">
        <v>27033</v>
      </c>
      <c r="B7355" s="367" t="s">
        <v>27034</v>
      </c>
      <c r="C7355" s="366" t="s">
        <v>182</v>
      </c>
      <c r="D7355" s="368">
        <v>214.74709999999999</v>
      </c>
    </row>
    <row r="7356" spans="1:4" x14ac:dyDescent="0.25">
      <c r="A7356" s="366" t="s">
        <v>27035</v>
      </c>
      <c r="B7356" s="367" t="s">
        <v>27036</v>
      </c>
      <c r="C7356" s="366" t="s">
        <v>234</v>
      </c>
      <c r="D7356" s="368">
        <v>14.977499999999999</v>
      </c>
    </row>
    <row r="7357" spans="1:4" x14ac:dyDescent="0.25">
      <c r="A7357" s="366" t="s">
        <v>27037</v>
      </c>
      <c r="B7357" s="367" t="s">
        <v>27038</v>
      </c>
      <c r="C7357" s="366" t="s">
        <v>245</v>
      </c>
      <c r="D7357" s="368">
        <v>23.5318</v>
      </c>
    </row>
    <row r="7358" spans="1:4" x14ac:dyDescent="0.25">
      <c r="A7358" s="366" t="s">
        <v>27039</v>
      </c>
      <c r="B7358" s="367" t="s">
        <v>27040</v>
      </c>
      <c r="C7358" s="366" t="s">
        <v>16582</v>
      </c>
      <c r="D7358" s="368">
        <v>17.1632</v>
      </c>
    </row>
    <row r="7359" spans="1:4" x14ac:dyDescent="0.25">
      <c r="A7359" s="366" t="s">
        <v>27041</v>
      </c>
      <c r="B7359" s="367" t="s">
        <v>27042</v>
      </c>
      <c r="C7359" s="366" t="s">
        <v>221</v>
      </c>
      <c r="D7359" s="368">
        <v>1470.3946000000001</v>
      </c>
    </row>
    <row r="7360" spans="1:4" x14ac:dyDescent="0.25">
      <c r="A7360" s="366" t="s">
        <v>27043</v>
      </c>
      <c r="B7360" s="367" t="s">
        <v>27044</v>
      </c>
      <c r="C7360" s="366" t="s">
        <v>234</v>
      </c>
      <c r="D7360" s="368">
        <v>13.360099999999999</v>
      </c>
    </row>
    <row r="7361" spans="1:4" ht="27" x14ac:dyDescent="0.25">
      <c r="A7361" s="366" t="s">
        <v>27045</v>
      </c>
      <c r="B7361" s="367" t="s">
        <v>27046</v>
      </c>
      <c r="C7361" s="366" t="s">
        <v>182</v>
      </c>
      <c r="D7361" s="368">
        <v>28.180399999999999</v>
      </c>
    </row>
    <row r="7362" spans="1:4" ht="27" x14ac:dyDescent="0.25">
      <c r="A7362" s="366" t="s">
        <v>27047</v>
      </c>
      <c r="B7362" s="367" t="s">
        <v>27048</v>
      </c>
      <c r="C7362" s="366" t="s">
        <v>182</v>
      </c>
      <c r="D7362" s="368">
        <v>76.874499999999998</v>
      </c>
    </row>
    <row r="7363" spans="1:4" x14ac:dyDescent="0.25">
      <c r="A7363" s="366" t="s">
        <v>27049</v>
      </c>
      <c r="B7363" s="367" t="s">
        <v>27050</v>
      </c>
      <c r="C7363" s="366" t="s">
        <v>182</v>
      </c>
      <c r="D7363" s="368">
        <v>100.6427</v>
      </c>
    </row>
    <row r="7364" spans="1:4" x14ac:dyDescent="0.25">
      <c r="A7364" s="366" t="s">
        <v>27051</v>
      </c>
      <c r="B7364" s="367" t="s">
        <v>27052</v>
      </c>
      <c r="C7364" s="366" t="s">
        <v>182</v>
      </c>
      <c r="D7364" s="368">
        <v>116.5467</v>
      </c>
    </row>
    <row r="7365" spans="1:4" x14ac:dyDescent="0.25">
      <c r="A7365" s="366" t="s">
        <v>27053</v>
      </c>
      <c r="B7365" s="367" t="s">
        <v>27054</v>
      </c>
      <c r="C7365" s="366" t="s">
        <v>234</v>
      </c>
      <c r="D7365" s="368">
        <v>3.8361000000000001</v>
      </c>
    </row>
    <row r="7366" spans="1:4" x14ac:dyDescent="0.25">
      <c r="A7366" s="366" t="s">
        <v>27055</v>
      </c>
      <c r="B7366" s="367" t="s">
        <v>27056</v>
      </c>
      <c r="C7366" s="366" t="s">
        <v>234</v>
      </c>
      <c r="D7366" s="368">
        <v>31.0349</v>
      </c>
    </row>
    <row r="7367" spans="1:4" ht="27" x14ac:dyDescent="0.25">
      <c r="A7367" s="366" t="s">
        <v>27057</v>
      </c>
      <c r="B7367" s="367" t="s">
        <v>27058</v>
      </c>
      <c r="C7367" s="366" t="s">
        <v>245</v>
      </c>
      <c r="D7367" s="368">
        <v>4.8356000000000003</v>
      </c>
    </row>
    <row r="7368" spans="1:4" ht="27" x14ac:dyDescent="0.25">
      <c r="A7368" s="366" t="s">
        <v>27059</v>
      </c>
      <c r="B7368" s="367" t="s">
        <v>27060</v>
      </c>
      <c r="C7368" s="366" t="s">
        <v>245</v>
      </c>
      <c r="D7368" s="368">
        <v>0.46689999999999998</v>
      </c>
    </row>
    <row r="7369" spans="1:4" x14ac:dyDescent="0.25">
      <c r="A7369" s="366" t="s">
        <v>27061</v>
      </c>
      <c r="B7369" s="367" t="s">
        <v>27062</v>
      </c>
      <c r="C7369" s="366" t="s">
        <v>221</v>
      </c>
      <c r="D7369" s="368">
        <v>90.512500000000003</v>
      </c>
    </row>
    <row r="7370" spans="1:4" x14ac:dyDescent="0.25">
      <c r="A7370" s="366" t="s">
        <v>27063</v>
      </c>
      <c r="B7370" s="367" t="s">
        <v>16902</v>
      </c>
      <c r="C7370" s="366" t="s">
        <v>221</v>
      </c>
      <c r="D7370" s="368">
        <v>113.41249999999999</v>
      </c>
    </row>
    <row r="7371" spans="1:4" x14ac:dyDescent="0.25">
      <c r="A7371" s="366" t="s">
        <v>27064</v>
      </c>
      <c r="B7371" s="367" t="s">
        <v>27065</v>
      </c>
      <c r="C7371" s="366" t="s">
        <v>245</v>
      </c>
      <c r="D7371" s="368">
        <v>141.197</v>
      </c>
    </row>
    <row r="7372" spans="1:4" x14ac:dyDescent="0.25">
      <c r="A7372" s="366" t="s">
        <v>27066</v>
      </c>
      <c r="B7372" s="367" t="s">
        <v>18829</v>
      </c>
      <c r="C7372" s="366" t="s">
        <v>199</v>
      </c>
      <c r="D7372" s="368" t="s">
        <v>26466</v>
      </c>
    </row>
    <row r="7373" spans="1:4" x14ac:dyDescent="0.25">
      <c r="A7373" s="366" t="s">
        <v>27067</v>
      </c>
      <c r="B7373" s="367" t="s">
        <v>27068</v>
      </c>
      <c r="C7373" s="366" t="s">
        <v>234</v>
      </c>
      <c r="D7373" s="368">
        <v>85.072800000000001</v>
      </c>
    </row>
    <row r="7374" spans="1:4" x14ac:dyDescent="0.25">
      <c r="A7374" s="366" t="s">
        <v>27069</v>
      </c>
      <c r="B7374" s="367" t="s">
        <v>27070</v>
      </c>
      <c r="C7374" s="366" t="s">
        <v>199</v>
      </c>
      <c r="D7374" s="368">
        <v>0.15629999999999999</v>
      </c>
    </row>
    <row r="7375" spans="1:4" ht="27" x14ac:dyDescent="0.25">
      <c r="A7375" s="366" t="s">
        <v>27071</v>
      </c>
      <c r="B7375" s="367" t="s">
        <v>27072</v>
      </c>
      <c r="C7375" s="366" t="s">
        <v>199</v>
      </c>
      <c r="D7375" s="368">
        <v>305.4443</v>
      </c>
    </row>
    <row r="7376" spans="1:4" ht="27" x14ac:dyDescent="0.25">
      <c r="A7376" s="366" t="s">
        <v>27073</v>
      </c>
      <c r="B7376" s="367" t="s">
        <v>27074</v>
      </c>
      <c r="C7376" s="366" t="s">
        <v>199</v>
      </c>
      <c r="D7376" s="368">
        <v>403.27359999999999</v>
      </c>
    </row>
    <row r="7377" spans="1:4" x14ac:dyDescent="0.25">
      <c r="A7377" s="366" t="s">
        <v>27075</v>
      </c>
      <c r="B7377" s="367" t="s">
        <v>27076</v>
      </c>
      <c r="C7377" s="366" t="s">
        <v>221</v>
      </c>
      <c r="D7377" s="368">
        <v>84.332499999999996</v>
      </c>
    </row>
    <row r="7378" spans="1:4" x14ac:dyDescent="0.25">
      <c r="A7378" s="366" t="s">
        <v>27077</v>
      </c>
      <c r="B7378" s="367" t="s">
        <v>27078</v>
      </c>
      <c r="C7378" s="366" t="s">
        <v>199</v>
      </c>
      <c r="D7378" s="368">
        <v>0.19950000000000001</v>
      </c>
    </row>
    <row r="7379" spans="1:4" ht="27" x14ac:dyDescent="0.25">
      <c r="A7379" s="366" t="s">
        <v>27079</v>
      </c>
      <c r="B7379" s="367" t="s">
        <v>27080</v>
      </c>
      <c r="C7379" s="366" t="s">
        <v>199</v>
      </c>
      <c r="D7379" s="368">
        <v>707.02729999999997</v>
      </c>
    </row>
    <row r="7380" spans="1:4" ht="27" x14ac:dyDescent="0.25">
      <c r="A7380" s="366" t="s">
        <v>27081</v>
      </c>
      <c r="B7380" s="367" t="s">
        <v>27082</v>
      </c>
      <c r="C7380" s="366" t="s">
        <v>234</v>
      </c>
      <c r="D7380" s="368">
        <v>127.7461</v>
      </c>
    </row>
    <row r="7381" spans="1:4" ht="27" x14ac:dyDescent="0.25">
      <c r="A7381" s="366" t="s">
        <v>27083</v>
      </c>
      <c r="B7381" s="367" t="s">
        <v>27084</v>
      </c>
      <c r="C7381" s="366" t="s">
        <v>199</v>
      </c>
      <c r="D7381" s="368">
        <v>968.43520000000001</v>
      </c>
    </row>
    <row r="7382" spans="1:4" ht="27" x14ac:dyDescent="0.25">
      <c r="A7382" s="366" t="s">
        <v>27085</v>
      </c>
      <c r="B7382" s="367" t="s">
        <v>27086</v>
      </c>
      <c r="C7382" s="366" t="s">
        <v>199</v>
      </c>
      <c r="D7382" s="368">
        <v>1211.3118999999999</v>
      </c>
    </row>
    <row r="7383" spans="1:4" x14ac:dyDescent="0.25">
      <c r="A7383" s="366" t="s">
        <v>27087</v>
      </c>
      <c r="B7383" s="367" t="s">
        <v>27088</v>
      </c>
      <c r="C7383" s="366" t="s">
        <v>234</v>
      </c>
      <c r="D7383" s="368">
        <v>21.533899999999999</v>
      </c>
    </row>
    <row r="7384" spans="1:4" x14ac:dyDescent="0.25">
      <c r="A7384" s="366" t="s">
        <v>27089</v>
      </c>
      <c r="B7384" s="367" t="s">
        <v>27090</v>
      </c>
      <c r="C7384" s="366" t="s">
        <v>234</v>
      </c>
      <c r="D7384" s="368">
        <v>18.342500000000001</v>
      </c>
    </row>
    <row r="7385" spans="1:4" x14ac:dyDescent="0.25">
      <c r="A7385" s="366" t="s">
        <v>27091</v>
      </c>
      <c r="B7385" s="367" t="s">
        <v>27092</v>
      </c>
      <c r="C7385" s="366" t="s">
        <v>245</v>
      </c>
      <c r="D7385" s="368">
        <v>84725.343599999993</v>
      </c>
    </row>
    <row r="7386" spans="1:4" x14ac:dyDescent="0.25">
      <c r="A7386" s="366" t="s">
        <v>27093</v>
      </c>
      <c r="B7386" s="367" t="s">
        <v>27094</v>
      </c>
      <c r="C7386" s="366" t="s">
        <v>245</v>
      </c>
      <c r="D7386" s="368">
        <v>456.90769999999998</v>
      </c>
    </row>
    <row r="7387" spans="1:4" x14ac:dyDescent="0.25">
      <c r="A7387" s="366" t="s">
        <v>27095</v>
      </c>
      <c r="B7387" s="367" t="s">
        <v>27096</v>
      </c>
      <c r="C7387" s="366" t="s">
        <v>245</v>
      </c>
      <c r="D7387" s="368">
        <v>540.50459999999998</v>
      </c>
    </row>
    <row r="7388" spans="1:4" x14ac:dyDescent="0.25">
      <c r="A7388" s="366" t="s">
        <v>27097</v>
      </c>
      <c r="B7388" s="367" t="s">
        <v>27098</v>
      </c>
      <c r="C7388" s="366" t="s">
        <v>245</v>
      </c>
      <c r="D7388" s="368">
        <v>551.89269999999999</v>
      </c>
    </row>
    <row r="7389" spans="1:4" x14ac:dyDescent="0.25">
      <c r="A7389" s="366" t="s">
        <v>27099</v>
      </c>
      <c r="B7389" s="367" t="s">
        <v>27100</v>
      </c>
      <c r="C7389" s="366" t="s">
        <v>245</v>
      </c>
      <c r="D7389" s="368">
        <v>691.00040000000001</v>
      </c>
    </row>
    <row r="7390" spans="1:4" x14ac:dyDescent="0.25">
      <c r="A7390" s="366" t="s">
        <v>27101</v>
      </c>
      <c r="B7390" s="367" t="s">
        <v>27102</v>
      </c>
      <c r="C7390" s="366" t="s">
        <v>199</v>
      </c>
      <c r="D7390" s="368">
        <v>16.478000000000002</v>
      </c>
    </row>
    <row r="7391" spans="1:4" x14ac:dyDescent="0.25">
      <c r="A7391" s="366" t="s">
        <v>27103</v>
      </c>
      <c r="B7391" s="367" t="s">
        <v>27104</v>
      </c>
      <c r="C7391" s="366" t="s">
        <v>245</v>
      </c>
      <c r="D7391" s="368">
        <v>218716.6249</v>
      </c>
    </row>
    <row r="7392" spans="1:4" x14ac:dyDescent="0.25">
      <c r="A7392" s="366" t="s">
        <v>27105</v>
      </c>
      <c r="B7392" s="367" t="s">
        <v>27106</v>
      </c>
      <c r="C7392" s="366" t="s">
        <v>245</v>
      </c>
      <c r="D7392" s="368">
        <v>235028.33069999999</v>
      </c>
    </row>
    <row r="7393" spans="1:4" x14ac:dyDescent="0.25">
      <c r="A7393" s="366" t="s">
        <v>27107</v>
      </c>
      <c r="B7393" s="367" t="s">
        <v>27108</v>
      </c>
      <c r="C7393" s="366" t="s">
        <v>245</v>
      </c>
      <c r="D7393" s="368">
        <v>251386.64139999999</v>
      </c>
    </row>
    <row r="7394" spans="1:4" x14ac:dyDescent="0.25">
      <c r="A7394" s="366" t="s">
        <v>27109</v>
      </c>
      <c r="B7394" s="367" t="s">
        <v>27110</v>
      </c>
      <c r="C7394" s="366" t="s">
        <v>245</v>
      </c>
      <c r="D7394" s="368">
        <v>280281.663</v>
      </c>
    </row>
    <row r="7395" spans="1:4" x14ac:dyDescent="0.25">
      <c r="A7395" s="366" t="s">
        <v>27111</v>
      </c>
      <c r="B7395" s="367" t="s">
        <v>27112</v>
      </c>
      <c r="C7395" s="366" t="s">
        <v>245</v>
      </c>
      <c r="D7395" s="368">
        <v>310155.38709999999</v>
      </c>
    </row>
    <row r="7396" spans="1:4" x14ac:dyDescent="0.25">
      <c r="A7396" s="366" t="s">
        <v>27113</v>
      </c>
      <c r="B7396" s="367" t="s">
        <v>27114</v>
      </c>
      <c r="C7396" s="366" t="s">
        <v>245</v>
      </c>
      <c r="D7396" s="368">
        <v>314815.87439999997</v>
      </c>
    </row>
    <row r="7397" spans="1:4" x14ac:dyDescent="0.25">
      <c r="A7397" s="366" t="s">
        <v>27115</v>
      </c>
      <c r="B7397" s="367" t="s">
        <v>27116</v>
      </c>
      <c r="C7397" s="366" t="s">
        <v>245</v>
      </c>
      <c r="D7397" s="368">
        <v>405182.72440000001</v>
      </c>
    </row>
    <row r="7398" spans="1:4" x14ac:dyDescent="0.25">
      <c r="A7398" s="366" t="s">
        <v>27117</v>
      </c>
      <c r="B7398" s="367" t="s">
        <v>27118</v>
      </c>
      <c r="C7398" s="366" t="s">
        <v>245</v>
      </c>
      <c r="D7398" s="368">
        <v>411707.40659999999</v>
      </c>
    </row>
    <row r="7399" spans="1:4" x14ac:dyDescent="0.25">
      <c r="A7399" s="366" t="s">
        <v>27119</v>
      </c>
      <c r="B7399" s="367" t="s">
        <v>27120</v>
      </c>
      <c r="C7399" s="366" t="s">
        <v>245</v>
      </c>
      <c r="D7399" s="368">
        <v>461341.59700000001</v>
      </c>
    </row>
    <row r="7400" spans="1:4" x14ac:dyDescent="0.25">
      <c r="A7400" s="366" t="s">
        <v>27121</v>
      </c>
      <c r="B7400" s="367" t="s">
        <v>27122</v>
      </c>
      <c r="C7400" s="366" t="s">
        <v>245</v>
      </c>
      <c r="D7400" s="368">
        <v>505429.80739999999</v>
      </c>
    </row>
    <row r="7401" spans="1:4" x14ac:dyDescent="0.25">
      <c r="A7401" s="366" t="s">
        <v>27123</v>
      </c>
      <c r="B7401" s="367" t="s">
        <v>27124</v>
      </c>
      <c r="C7401" s="366" t="s">
        <v>245</v>
      </c>
      <c r="D7401" s="368">
        <v>518712.19660000002</v>
      </c>
    </row>
    <row r="7402" spans="1:4" x14ac:dyDescent="0.25">
      <c r="A7402" s="366" t="s">
        <v>27125</v>
      </c>
      <c r="B7402" s="367" t="s">
        <v>27126</v>
      </c>
      <c r="C7402" s="366" t="s">
        <v>245</v>
      </c>
      <c r="D7402" s="368">
        <v>561402.26089999999</v>
      </c>
    </row>
    <row r="7403" spans="1:4" x14ac:dyDescent="0.25">
      <c r="A7403" s="366" t="s">
        <v>27127</v>
      </c>
      <c r="B7403" s="367" t="s">
        <v>27128</v>
      </c>
      <c r="C7403" s="366" t="s">
        <v>245</v>
      </c>
      <c r="D7403" s="368">
        <v>186534.22349999999</v>
      </c>
    </row>
    <row r="7404" spans="1:4" x14ac:dyDescent="0.25">
      <c r="A7404" s="366" t="s">
        <v>27129</v>
      </c>
      <c r="B7404" s="367" t="s">
        <v>27130</v>
      </c>
      <c r="C7404" s="366" t="s">
        <v>245</v>
      </c>
      <c r="D7404" s="368">
        <v>191431.68890000001</v>
      </c>
    </row>
    <row r="7405" spans="1:4" x14ac:dyDescent="0.25">
      <c r="A7405" s="366" t="s">
        <v>27131</v>
      </c>
      <c r="B7405" s="367" t="s">
        <v>27132</v>
      </c>
      <c r="C7405" s="366" t="s">
        <v>245</v>
      </c>
      <c r="D7405" s="368">
        <v>205995.1556</v>
      </c>
    </row>
    <row r="7406" spans="1:4" x14ac:dyDescent="0.25">
      <c r="A7406" s="366" t="s">
        <v>27133</v>
      </c>
      <c r="B7406" s="367" t="s">
        <v>27134</v>
      </c>
      <c r="C7406" s="366" t="s">
        <v>245</v>
      </c>
      <c r="D7406" s="368">
        <v>220558.62280000001</v>
      </c>
    </row>
    <row r="7407" spans="1:4" x14ac:dyDescent="0.25">
      <c r="A7407" s="366" t="s">
        <v>27135</v>
      </c>
      <c r="B7407" s="367" t="s">
        <v>27136</v>
      </c>
      <c r="C7407" s="366" t="s">
        <v>245</v>
      </c>
      <c r="D7407" s="368">
        <v>235122.0895</v>
      </c>
    </row>
    <row r="7408" spans="1:4" x14ac:dyDescent="0.25">
      <c r="A7408" s="366" t="s">
        <v>27137</v>
      </c>
      <c r="B7408" s="367" t="s">
        <v>27138</v>
      </c>
      <c r="C7408" s="366" t="s">
        <v>245</v>
      </c>
      <c r="D7408" s="368">
        <v>260539.46109999999</v>
      </c>
    </row>
    <row r="7409" spans="1:4" x14ac:dyDescent="0.25">
      <c r="A7409" s="366" t="s">
        <v>27139</v>
      </c>
      <c r="B7409" s="367" t="s">
        <v>27140</v>
      </c>
      <c r="C7409" s="366" t="s">
        <v>245</v>
      </c>
      <c r="D7409" s="368">
        <v>286918.57089999999</v>
      </c>
    </row>
    <row r="7410" spans="1:4" x14ac:dyDescent="0.25">
      <c r="A7410" s="366" t="s">
        <v>27141</v>
      </c>
      <c r="B7410" s="367" t="s">
        <v>27142</v>
      </c>
      <c r="C7410" s="366" t="s">
        <v>245</v>
      </c>
      <c r="D7410" s="368">
        <v>291498.27740000002</v>
      </c>
    </row>
    <row r="7411" spans="1:4" x14ac:dyDescent="0.25">
      <c r="A7411" s="366" t="s">
        <v>27143</v>
      </c>
      <c r="B7411" s="367" t="s">
        <v>27144</v>
      </c>
      <c r="C7411" s="366" t="s">
        <v>245</v>
      </c>
      <c r="D7411" s="368">
        <v>312702.31900000002</v>
      </c>
    </row>
    <row r="7412" spans="1:4" x14ac:dyDescent="0.25">
      <c r="A7412" s="366" t="s">
        <v>27145</v>
      </c>
      <c r="B7412" s="367" t="s">
        <v>27146</v>
      </c>
      <c r="C7412" s="366" t="s">
        <v>245</v>
      </c>
      <c r="D7412" s="368">
        <v>319113.90830000001</v>
      </c>
    </row>
    <row r="7413" spans="1:4" x14ac:dyDescent="0.25">
      <c r="A7413" s="366" t="s">
        <v>27147</v>
      </c>
      <c r="B7413" s="367" t="s">
        <v>27148</v>
      </c>
      <c r="C7413" s="366" t="s">
        <v>245</v>
      </c>
      <c r="D7413" s="368">
        <v>340180.55849999998</v>
      </c>
    </row>
    <row r="7414" spans="1:4" x14ac:dyDescent="0.25">
      <c r="A7414" s="366" t="s">
        <v>27149</v>
      </c>
      <c r="B7414" s="367" t="s">
        <v>27150</v>
      </c>
      <c r="C7414" s="366" t="s">
        <v>245</v>
      </c>
      <c r="D7414" s="368">
        <v>389824.57780000003</v>
      </c>
    </row>
    <row r="7415" spans="1:4" x14ac:dyDescent="0.25">
      <c r="A7415" s="366" t="s">
        <v>27151</v>
      </c>
      <c r="B7415" s="367" t="s">
        <v>27152</v>
      </c>
      <c r="C7415" s="366" t="s">
        <v>245</v>
      </c>
      <c r="D7415" s="368">
        <v>402876.7415</v>
      </c>
    </row>
    <row r="7416" spans="1:4" x14ac:dyDescent="0.25">
      <c r="A7416" s="366" t="s">
        <v>27153</v>
      </c>
      <c r="B7416" s="367" t="s">
        <v>27154</v>
      </c>
      <c r="C7416" s="366" t="s">
        <v>245</v>
      </c>
      <c r="D7416" s="368">
        <v>434156.13770000002</v>
      </c>
    </row>
    <row r="7417" spans="1:4" x14ac:dyDescent="0.25">
      <c r="A7417" s="366" t="s">
        <v>27155</v>
      </c>
      <c r="B7417" s="367" t="s">
        <v>27156</v>
      </c>
      <c r="C7417" s="366" t="s">
        <v>199</v>
      </c>
      <c r="D7417" s="368">
        <v>2.4405999999999999</v>
      </c>
    </row>
    <row r="7418" spans="1:4" x14ac:dyDescent="0.25">
      <c r="A7418" s="366" t="s">
        <v>27157</v>
      </c>
      <c r="B7418" s="367" t="s">
        <v>27158</v>
      </c>
      <c r="C7418" s="366" t="s">
        <v>245</v>
      </c>
      <c r="D7418" s="368">
        <v>677.08109999999999</v>
      </c>
    </row>
    <row r="7419" spans="1:4" ht="27" x14ac:dyDescent="0.25">
      <c r="A7419" s="366" t="s">
        <v>27159</v>
      </c>
      <c r="B7419" s="367" t="s">
        <v>27160</v>
      </c>
      <c r="C7419" s="366" t="s">
        <v>245</v>
      </c>
      <c r="D7419" s="368">
        <v>5.2217000000000002</v>
      </c>
    </row>
    <row r="7420" spans="1:4" x14ac:dyDescent="0.25">
      <c r="A7420" s="366" t="s">
        <v>27161</v>
      </c>
      <c r="B7420" s="367" t="s">
        <v>27162</v>
      </c>
      <c r="C7420" s="366" t="s">
        <v>245</v>
      </c>
      <c r="D7420" s="368">
        <v>89.402100000000004</v>
      </c>
    </row>
    <row r="7421" spans="1:4" x14ac:dyDescent="0.25">
      <c r="A7421" s="366" t="s">
        <v>27163</v>
      </c>
      <c r="B7421" s="367" t="s">
        <v>27164</v>
      </c>
      <c r="C7421" s="366" t="s">
        <v>245</v>
      </c>
      <c r="D7421" s="368">
        <v>68.512600000000006</v>
      </c>
    </row>
    <row r="7422" spans="1:4" x14ac:dyDescent="0.25">
      <c r="A7422" s="366" t="s">
        <v>27165</v>
      </c>
      <c r="B7422" s="367" t="s">
        <v>27166</v>
      </c>
      <c r="C7422" s="366" t="s">
        <v>245</v>
      </c>
      <c r="D7422" s="368">
        <v>37.208100000000002</v>
      </c>
    </row>
    <row r="7423" spans="1:4" x14ac:dyDescent="0.25">
      <c r="A7423" s="366" t="s">
        <v>27167</v>
      </c>
      <c r="B7423" s="367" t="s">
        <v>27168</v>
      </c>
      <c r="C7423" s="366" t="s">
        <v>199</v>
      </c>
      <c r="D7423" s="368">
        <v>2.3138000000000001</v>
      </c>
    </row>
    <row r="7424" spans="1:4" x14ac:dyDescent="0.25">
      <c r="A7424" s="366" t="s">
        <v>27169</v>
      </c>
      <c r="B7424" s="367" t="s">
        <v>27170</v>
      </c>
      <c r="C7424" s="366" t="s">
        <v>245</v>
      </c>
      <c r="D7424" s="368">
        <v>149.04159999999999</v>
      </c>
    </row>
    <row r="7425" spans="1:4" x14ac:dyDescent="0.25">
      <c r="A7425" s="366" t="s">
        <v>27171</v>
      </c>
      <c r="B7425" s="367" t="s">
        <v>27172</v>
      </c>
      <c r="C7425" s="366" t="s">
        <v>245</v>
      </c>
      <c r="D7425" s="368">
        <v>97.763099999999994</v>
      </c>
    </row>
    <row r="7426" spans="1:4" x14ac:dyDescent="0.25">
      <c r="A7426" s="366" t="s">
        <v>27173</v>
      </c>
      <c r="B7426" s="367" t="s">
        <v>27174</v>
      </c>
      <c r="C7426" s="366" t="s">
        <v>245</v>
      </c>
      <c r="D7426" s="368">
        <v>50.530900000000003</v>
      </c>
    </row>
    <row r="7427" spans="1:4" x14ac:dyDescent="0.25">
      <c r="A7427" s="366" t="s">
        <v>27175</v>
      </c>
      <c r="B7427" s="367" t="s">
        <v>27176</v>
      </c>
      <c r="C7427" s="366" t="s">
        <v>182</v>
      </c>
      <c r="D7427" s="368">
        <v>54.396000000000001</v>
      </c>
    </row>
    <row r="7428" spans="1:4" x14ac:dyDescent="0.25">
      <c r="A7428" s="366" t="s">
        <v>27177</v>
      </c>
      <c r="B7428" s="367" t="s">
        <v>27178</v>
      </c>
      <c r="C7428" s="366" t="s">
        <v>16582</v>
      </c>
      <c r="D7428" s="368">
        <v>30.745100000000001</v>
      </c>
    </row>
    <row r="7429" spans="1:4" x14ac:dyDescent="0.25">
      <c r="A7429" s="366" t="s">
        <v>27179</v>
      </c>
      <c r="B7429" s="367" t="s">
        <v>27180</v>
      </c>
      <c r="C7429" s="366" t="s">
        <v>16582</v>
      </c>
      <c r="D7429" s="368">
        <v>27.564</v>
      </c>
    </row>
    <row r="7430" spans="1:4" x14ac:dyDescent="0.25">
      <c r="A7430" s="366" t="s">
        <v>27181</v>
      </c>
      <c r="B7430" s="367" t="s">
        <v>27182</v>
      </c>
      <c r="C7430" s="366" t="s">
        <v>234</v>
      </c>
      <c r="D7430" s="368">
        <v>13.883599999999999</v>
      </c>
    </row>
    <row r="7431" spans="1:4" ht="27" x14ac:dyDescent="0.25">
      <c r="A7431" s="366" t="s">
        <v>27183</v>
      </c>
      <c r="B7431" s="367" t="s">
        <v>27184</v>
      </c>
      <c r="C7431" s="366" t="s">
        <v>199</v>
      </c>
      <c r="D7431" s="368">
        <v>165.5582</v>
      </c>
    </row>
    <row r="7432" spans="1:4" x14ac:dyDescent="0.25">
      <c r="A7432" s="366" t="s">
        <v>27185</v>
      </c>
      <c r="B7432" s="367" t="s">
        <v>27186</v>
      </c>
      <c r="C7432" s="366" t="s">
        <v>16582</v>
      </c>
      <c r="D7432" s="368">
        <v>8.2117000000000004</v>
      </c>
    </row>
    <row r="7433" spans="1:4" x14ac:dyDescent="0.25">
      <c r="A7433" s="366" t="s">
        <v>27187</v>
      </c>
      <c r="B7433" s="367" t="s">
        <v>27188</v>
      </c>
      <c r="C7433" s="366" t="s">
        <v>16582</v>
      </c>
      <c r="D7433" s="368">
        <v>6.8052999999999999</v>
      </c>
    </row>
    <row r="7434" spans="1:4" x14ac:dyDescent="0.25">
      <c r="A7434" s="366" t="s">
        <v>27189</v>
      </c>
      <c r="B7434" s="367" t="s">
        <v>27190</v>
      </c>
      <c r="C7434" s="366" t="s">
        <v>234</v>
      </c>
      <c r="D7434" s="368">
        <v>18.326499999999999</v>
      </c>
    </row>
    <row r="7435" spans="1:4" x14ac:dyDescent="0.25">
      <c r="A7435" s="366" t="s">
        <v>27191</v>
      </c>
      <c r="B7435" s="367" t="s">
        <v>27192</v>
      </c>
      <c r="C7435" s="366" t="s">
        <v>234</v>
      </c>
      <c r="D7435" s="368">
        <v>14.2651</v>
      </c>
    </row>
    <row r="7436" spans="1:4" x14ac:dyDescent="0.25">
      <c r="A7436" s="366" t="s">
        <v>27193</v>
      </c>
      <c r="B7436" s="367" t="s">
        <v>27194</v>
      </c>
      <c r="C7436" s="366" t="s">
        <v>234</v>
      </c>
      <c r="D7436" s="368">
        <v>14.9659</v>
      </c>
    </row>
    <row r="7437" spans="1:4" x14ac:dyDescent="0.25">
      <c r="A7437" s="366" t="s">
        <v>27195</v>
      </c>
      <c r="B7437" s="367" t="s">
        <v>27196</v>
      </c>
      <c r="C7437" s="366" t="s">
        <v>234</v>
      </c>
      <c r="D7437" s="368">
        <v>5.1471999999999998</v>
      </c>
    </row>
    <row r="7438" spans="1:4" x14ac:dyDescent="0.25">
      <c r="A7438" s="366" t="s">
        <v>27197</v>
      </c>
      <c r="B7438" s="367" t="s">
        <v>27198</v>
      </c>
      <c r="C7438" s="366" t="s">
        <v>221</v>
      </c>
      <c r="D7438" s="368">
        <v>155.7287</v>
      </c>
    </row>
    <row r="7439" spans="1:4" x14ac:dyDescent="0.25">
      <c r="A7439" s="366" t="s">
        <v>27199</v>
      </c>
      <c r="B7439" s="367" t="s">
        <v>27200</v>
      </c>
      <c r="C7439" s="366" t="s">
        <v>221</v>
      </c>
      <c r="D7439" s="368">
        <v>182.79949999999999</v>
      </c>
    </row>
    <row r="7440" spans="1:4" ht="27" x14ac:dyDescent="0.25">
      <c r="A7440" s="366" t="s">
        <v>27201</v>
      </c>
      <c r="B7440" s="367" t="s">
        <v>27202</v>
      </c>
      <c r="C7440" s="366" t="s">
        <v>234</v>
      </c>
      <c r="D7440" s="368">
        <v>11.5694</v>
      </c>
    </row>
    <row r="7441" spans="1:4" x14ac:dyDescent="0.25">
      <c r="A7441" s="366" t="s">
        <v>27203</v>
      </c>
      <c r="B7441" s="367" t="s">
        <v>27204</v>
      </c>
      <c r="C7441" s="366" t="s">
        <v>245</v>
      </c>
      <c r="D7441" s="368">
        <v>428.15350000000001</v>
      </c>
    </row>
    <row r="7442" spans="1:4" x14ac:dyDescent="0.25">
      <c r="A7442" s="366" t="s">
        <v>27205</v>
      </c>
      <c r="B7442" s="367" t="s">
        <v>27206</v>
      </c>
      <c r="C7442" s="366" t="s">
        <v>234</v>
      </c>
      <c r="D7442" s="368">
        <v>48.712800000000001</v>
      </c>
    </row>
    <row r="7443" spans="1:4" x14ac:dyDescent="0.25">
      <c r="A7443" s="366" t="s">
        <v>27207</v>
      </c>
      <c r="B7443" s="367" t="s">
        <v>27208</v>
      </c>
      <c r="C7443" s="366" t="s">
        <v>234</v>
      </c>
      <c r="D7443" s="368">
        <v>24.087700000000002</v>
      </c>
    </row>
    <row r="7444" spans="1:4" x14ac:dyDescent="0.25">
      <c r="A7444" s="366" t="s">
        <v>27209</v>
      </c>
      <c r="B7444" s="367" t="s">
        <v>27210</v>
      </c>
      <c r="C7444" s="366" t="s">
        <v>234</v>
      </c>
      <c r="D7444" s="368">
        <v>232.3964</v>
      </c>
    </row>
    <row r="7445" spans="1:4" x14ac:dyDescent="0.25">
      <c r="A7445" s="366" t="s">
        <v>27211</v>
      </c>
      <c r="B7445" s="367" t="s">
        <v>27212</v>
      </c>
      <c r="C7445" s="366" t="s">
        <v>245</v>
      </c>
      <c r="D7445" s="368">
        <v>311.17020000000002</v>
      </c>
    </row>
    <row r="7446" spans="1:4" x14ac:dyDescent="0.25">
      <c r="A7446" s="366" t="s">
        <v>27213</v>
      </c>
      <c r="B7446" s="367" t="s">
        <v>27214</v>
      </c>
      <c r="C7446" s="366" t="s">
        <v>234</v>
      </c>
      <c r="D7446" s="368">
        <v>29.382000000000001</v>
      </c>
    </row>
    <row r="7447" spans="1:4" x14ac:dyDescent="0.25">
      <c r="A7447" s="366" t="s">
        <v>27215</v>
      </c>
      <c r="B7447" s="367" t="s">
        <v>27216</v>
      </c>
      <c r="C7447" s="366" t="s">
        <v>234</v>
      </c>
      <c r="D7447" s="368">
        <v>34.374699999999997</v>
      </c>
    </row>
    <row r="7448" spans="1:4" x14ac:dyDescent="0.25">
      <c r="A7448" s="366" t="s">
        <v>27217</v>
      </c>
      <c r="B7448" s="367" t="s">
        <v>27218</v>
      </c>
      <c r="C7448" s="366" t="s">
        <v>245</v>
      </c>
      <c r="D7448" s="368">
        <v>29.46</v>
      </c>
    </row>
    <row r="7449" spans="1:4" x14ac:dyDescent="0.25">
      <c r="A7449" s="366" t="s">
        <v>27219</v>
      </c>
      <c r="B7449" s="367" t="s">
        <v>27220</v>
      </c>
      <c r="C7449" s="366" t="s">
        <v>234</v>
      </c>
      <c r="D7449" s="368">
        <v>55.156399999999998</v>
      </c>
    </row>
    <row r="7450" spans="1:4" ht="27" x14ac:dyDescent="0.25">
      <c r="A7450" s="366" t="s">
        <v>27221</v>
      </c>
      <c r="B7450" s="367" t="s">
        <v>27222</v>
      </c>
      <c r="C7450" s="366" t="s">
        <v>245</v>
      </c>
      <c r="D7450" s="368">
        <v>6.6866000000000003</v>
      </c>
    </row>
    <row r="7451" spans="1:4" ht="27" x14ac:dyDescent="0.25">
      <c r="A7451" s="366" t="s">
        <v>27223</v>
      </c>
      <c r="B7451" s="367" t="s">
        <v>27224</v>
      </c>
      <c r="C7451" s="366" t="s">
        <v>245</v>
      </c>
      <c r="D7451" s="368">
        <v>5.0999999999999996</v>
      </c>
    </row>
    <row r="7452" spans="1:4" x14ac:dyDescent="0.25">
      <c r="A7452" s="366" t="s">
        <v>27225</v>
      </c>
      <c r="B7452" s="367" t="s">
        <v>27226</v>
      </c>
      <c r="C7452" s="366" t="s">
        <v>245</v>
      </c>
      <c r="D7452" s="368">
        <v>2707.8216000000002</v>
      </c>
    </row>
    <row r="7453" spans="1:4" x14ac:dyDescent="0.25">
      <c r="A7453" s="366" t="s">
        <v>27227</v>
      </c>
      <c r="B7453" s="367" t="s">
        <v>27228</v>
      </c>
      <c r="C7453" s="366" t="s">
        <v>245</v>
      </c>
      <c r="D7453" s="368">
        <v>383.24860000000001</v>
      </c>
    </row>
    <row r="7454" spans="1:4" x14ac:dyDescent="0.25">
      <c r="A7454" s="366" t="s">
        <v>27229</v>
      </c>
      <c r="B7454" s="367" t="s">
        <v>27230</v>
      </c>
      <c r="C7454" s="366" t="s">
        <v>245</v>
      </c>
      <c r="D7454" s="368">
        <v>42.284799999999997</v>
      </c>
    </row>
    <row r="7455" spans="1:4" x14ac:dyDescent="0.25">
      <c r="A7455" s="366" t="s">
        <v>27231</v>
      </c>
      <c r="B7455" s="367" t="s">
        <v>27232</v>
      </c>
      <c r="C7455" s="366" t="s">
        <v>245</v>
      </c>
      <c r="D7455" s="368">
        <v>334.47019999999998</v>
      </c>
    </row>
    <row r="7456" spans="1:4" x14ac:dyDescent="0.25">
      <c r="A7456" s="366" t="s">
        <v>27233</v>
      </c>
      <c r="B7456" s="367" t="s">
        <v>27234</v>
      </c>
      <c r="C7456" s="366" t="s">
        <v>199</v>
      </c>
      <c r="D7456" s="368">
        <v>90.039199999999994</v>
      </c>
    </row>
    <row r="7457" spans="1:4" x14ac:dyDescent="0.25">
      <c r="A7457" s="366" t="s">
        <v>27235</v>
      </c>
      <c r="B7457" s="367" t="s">
        <v>27236</v>
      </c>
      <c r="C7457" s="366" t="s">
        <v>182</v>
      </c>
      <c r="D7457" s="368">
        <v>40.858699999999999</v>
      </c>
    </row>
    <row r="7458" spans="1:4" ht="27" x14ac:dyDescent="0.25">
      <c r="A7458" s="366" t="s">
        <v>27237</v>
      </c>
      <c r="B7458" s="367" t="s">
        <v>27238</v>
      </c>
      <c r="C7458" s="366" t="s">
        <v>245</v>
      </c>
      <c r="D7458" s="368">
        <v>583.62249999999995</v>
      </c>
    </row>
    <row r="7459" spans="1:4" x14ac:dyDescent="0.25">
      <c r="A7459" s="366" t="s">
        <v>27239</v>
      </c>
      <c r="B7459" s="367" t="s">
        <v>27240</v>
      </c>
      <c r="C7459" s="366" t="s">
        <v>245</v>
      </c>
      <c r="D7459" s="368">
        <v>232.84690000000001</v>
      </c>
    </row>
    <row r="7460" spans="1:4" x14ac:dyDescent="0.25">
      <c r="A7460" s="366" t="s">
        <v>27241</v>
      </c>
      <c r="B7460" s="367" t="s">
        <v>27242</v>
      </c>
      <c r="C7460" s="366" t="s">
        <v>199</v>
      </c>
      <c r="D7460" s="368">
        <v>139.1046</v>
      </c>
    </row>
    <row r="7461" spans="1:4" ht="27" x14ac:dyDescent="0.25">
      <c r="A7461" s="366" t="s">
        <v>27243</v>
      </c>
      <c r="B7461" s="367" t="s">
        <v>27244</v>
      </c>
      <c r="C7461" s="366" t="s">
        <v>182</v>
      </c>
      <c r="D7461" s="368">
        <v>32.877499999999998</v>
      </c>
    </row>
    <row r="7462" spans="1:4" ht="27" x14ac:dyDescent="0.25">
      <c r="A7462" s="366" t="s">
        <v>27245</v>
      </c>
      <c r="B7462" s="367" t="s">
        <v>27246</v>
      </c>
      <c r="C7462" s="366" t="s">
        <v>182</v>
      </c>
      <c r="D7462" s="368">
        <v>20.0747</v>
      </c>
    </row>
    <row r="7463" spans="1:4" ht="27" x14ac:dyDescent="0.25">
      <c r="A7463" s="366" t="s">
        <v>27247</v>
      </c>
      <c r="B7463" s="367" t="s">
        <v>27248</v>
      </c>
      <c r="C7463" s="366" t="s">
        <v>182</v>
      </c>
      <c r="D7463" s="368">
        <v>26.2547</v>
      </c>
    </row>
    <row r="7464" spans="1:4" ht="27" x14ac:dyDescent="0.25">
      <c r="A7464" s="366" t="s">
        <v>27249</v>
      </c>
      <c r="B7464" s="367" t="s">
        <v>27250</v>
      </c>
      <c r="C7464" s="366" t="s">
        <v>182</v>
      </c>
      <c r="D7464" s="368">
        <v>27.2332</v>
      </c>
    </row>
    <row r="7465" spans="1:4" ht="27" x14ac:dyDescent="0.25">
      <c r="A7465" s="366" t="s">
        <v>27251</v>
      </c>
      <c r="B7465" s="367" t="s">
        <v>27252</v>
      </c>
      <c r="C7465" s="366" t="s">
        <v>182</v>
      </c>
      <c r="D7465" s="368">
        <v>32.160699999999999</v>
      </c>
    </row>
    <row r="7466" spans="1:4" ht="27" x14ac:dyDescent="0.25">
      <c r="A7466" s="366" t="s">
        <v>27253</v>
      </c>
      <c r="B7466" s="367" t="s">
        <v>27254</v>
      </c>
      <c r="C7466" s="366" t="s">
        <v>182</v>
      </c>
      <c r="D7466" s="368">
        <v>41.964700000000001</v>
      </c>
    </row>
    <row r="7467" spans="1:4" ht="27" x14ac:dyDescent="0.25">
      <c r="A7467" s="366" t="s">
        <v>27255</v>
      </c>
      <c r="B7467" s="367" t="s">
        <v>27256</v>
      </c>
      <c r="C7467" s="366" t="s">
        <v>182</v>
      </c>
      <c r="D7467" s="368">
        <v>61.552100000000003</v>
      </c>
    </row>
    <row r="7468" spans="1:4" ht="27" x14ac:dyDescent="0.25">
      <c r="A7468" s="366" t="s">
        <v>27257</v>
      </c>
      <c r="B7468" s="367" t="s">
        <v>27258</v>
      </c>
      <c r="C7468" s="366" t="s">
        <v>182</v>
      </c>
      <c r="D7468" s="368">
        <v>81.129099999999994</v>
      </c>
    </row>
    <row r="7469" spans="1:4" x14ac:dyDescent="0.25">
      <c r="A7469" s="366" t="s">
        <v>27259</v>
      </c>
      <c r="B7469" s="367" t="s">
        <v>27260</v>
      </c>
      <c r="C7469" s="366" t="s">
        <v>182</v>
      </c>
      <c r="D7469" s="368">
        <v>40.184100000000001</v>
      </c>
    </row>
    <row r="7470" spans="1:4" x14ac:dyDescent="0.25">
      <c r="A7470" s="366" t="s">
        <v>27261</v>
      </c>
      <c r="B7470" s="367" t="s">
        <v>27262</v>
      </c>
      <c r="C7470" s="366" t="s">
        <v>182</v>
      </c>
      <c r="D7470" s="368">
        <v>50.3202</v>
      </c>
    </row>
    <row r="7471" spans="1:4" x14ac:dyDescent="0.25">
      <c r="A7471" s="366" t="s">
        <v>27263</v>
      </c>
      <c r="B7471" s="367" t="s">
        <v>27264</v>
      </c>
      <c r="C7471" s="366" t="s">
        <v>182</v>
      </c>
      <c r="D7471" s="368">
        <v>60.3827</v>
      </c>
    </row>
    <row r="7472" spans="1:4" x14ac:dyDescent="0.25">
      <c r="A7472" s="366" t="s">
        <v>27265</v>
      </c>
      <c r="B7472" s="367" t="s">
        <v>27266</v>
      </c>
      <c r="C7472" s="366" t="s">
        <v>182</v>
      </c>
      <c r="D7472" s="368">
        <v>70.851299999999995</v>
      </c>
    </row>
    <row r="7473" spans="1:4" x14ac:dyDescent="0.25">
      <c r="A7473" s="366" t="s">
        <v>27267</v>
      </c>
      <c r="B7473" s="367" t="s">
        <v>27268</v>
      </c>
      <c r="C7473" s="366" t="s">
        <v>182</v>
      </c>
      <c r="D7473" s="368">
        <v>33.207900000000002</v>
      </c>
    </row>
    <row r="7474" spans="1:4" x14ac:dyDescent="0.25">
      <c r="A7474" s="366" t="s">
        <v>27269</v>
      </c>
      <c r="B7474" s="367" t="s">
        <v>27270</v>
      </c>
      <c r="C7474" s="366" t="s">
        <v>182</v>
      </c>
      <c r="D7474" s="368">
        <v>41.007800000000003</v>
      </c>
    </row>
    <row r="7475" spans="1:4" x14ac:dyDescent="0.25">
      <c r="A7475" s="366" t="s">
        <v>27271</v>
      </c>
      <c r="B7475" s="367" t="s">
        <v>27272</v>
      </c>
      <c r="C7475" s="366" t="s">
        <v>182</v>
      </c>
      <c r="D7475" s="368">
        <v>49.281199999999998</v>
      </c>
    </row>
    <row r="7476" spans="1:4" x14ac:dyDescent="0.25">
      <c r="A7476" s="366" t="s">
        <v>27273</v>
      </c>
      <c r="B7476" s="367" t="s">
        <v>27274</v>
      </c>
      <c r="C7476" s="366" t="s">
        <v>182</v>
      </c>
      <c r="D7476" s="368">
        <v>57.514200000000002</v>
      </c>
    </row>
    <row r="7477" spans="1:4" x14ac:dyDescent="0.25">
      <c r="A7477" s="366" t="s">
        <v>27275</v>
      </c>
      <c r="B7477" s="367" t="s">
        <v>27276</v>
      </c>
      <c r="C7477" s="366" t="s">
        <v>182</v>
      </c>
      <c r="D7477" s="368">
        <v>29.870100000000001</v>
      </c>
    </row>
    <row r="7478" spans="1:4" x14ac:dyDescent="0.25">
      <c r="A7478" s="366" t="s">
        <v>27277</v>
      </c>
      <c r="B7478" s="367" t="s">
        <v>27278</v>
      </c>
      <c r="C7478" s="366" t="s">
        <v>182</v>
      </c>
      <c r="D7478" s="368">
        <v>38.946899999999999</v>
      </c>
    </row>
    <row r="7479" spans="1:4" x14ac:dyDescent="0.25">
      <c r="A7479" s="366" t="s">
        <v>27279</v>
      </c>
      <c r="B7479" s="367" t="s">
        <v>27280</v>
      </c>
      <c r="C7479" s="366" t="s">
        <v>182</v>
      </c>
      <c r="D7479" s="368">
        <v>46.261299999999999</v>
      </c>
    </row>
    <row r="7480" spans="1:4" x14ac:dyDescent="0.25">
      <c r="A7480" s="366" t="s">
        <v>27281</v>
      </c>
      <c r="B7480" s="367" t="s">
        <v>27282</v>
      </c>
      <c r="C7480" s="366" t="s">
        <v>182</v>
      </c>
      <c r="D7480" s="368">
        <v>54.157699999999998</v>
      </c>
    </row>
    <row r="7481" spans="1:4" x14ac:dyDescent="0.25">
      <c r="A7481" s="366" t="s">
        <v>27283</v>
      </c>
      <c r="B7481" s="367" t="s">
        <v>27284</v>
      </c>
      <c r="C7481" s="366" t="s">
        <v>199</v>
      </c>
      <c r="D7481" s="368">
        <v>54.800899999999999</v>
      </c>
    </row>
    <row r="7482" spans="1:4" x14ac:dyDescent="0.25">
      <c r="A7482" s="366" t="s">
        <v>27285</v>
      </c>
      <c r="B7482" s="367" t="s">
        <v>27286</v>
      </c>
      <c r="C7482" s="366" t="s">
        <v>245</v>
      </c>
      <c r="D7482" s="368">
        <v>867.66869999999994</v>
      </c>
    </row>
    <row r="7483" spans="1:4" x14ac:dyDescent="0.25">
      <c r="A7483" s="366" t="s">
        <v>27287</v>
      </c>
      <c r="B7483" s="367" t="s">
        <v>27288</v>
      </c>
      <c r="C7483" s="366" t="s">
        <v>245</v>
      </c>
      <c r="D7483" s="368">
        <v>868.35950000000003</v>
      </c>
    </row>
    <row r="7484" spans="1:4" x14ac:dyDescent="0.25">
      <c r="A7484" s="366" t="s">
        <v>27289</v>
      </c>
      <c r="B7484" s="367" t="s">
        <v>27290</v>
      </c>
      <c r="C7484" s="366" t="s">
        <v>245</v>
      </c>
      <c r="D7484" s="368">
        <v>899.43629999999996</v>
      </c>
    </row>
    <row r="7485" spans="1:4" x14ac:dyDescent="0.25">
      <c r="A7485" s="366" t="s">
        <v>27291</v>
      </c>
      <c r="B7485" s="367" t="s">
        <v>27292</v>
      </c>
      <c r="C7485" s="366" t="s">
        <v>245</v>
      </c>
      <c r="D7485" s="368">
        <v>976.93219999999997</v>
      </c>
    </row>
    <row r="7486" spans="1:4" x14ac:dyDescent="0.25">
      <c r="A7486" s="366" t="s">
        <v>27293</v>
      </c>
      <c r="B7486" s="367" t="s">
        <v>27294</v>
      </c>
      <c r="C7486" s="366" t="s">
        <v>245</v>
      </c>
      <c r="D7486" s="368">
        <v>1016.473</v>
      </c>
    </row>
    <row r="7487" spans="1:4" x14ac:dyDescent="0.25">
      <c r="A7487" s="366" t="s">
        <v>27295</v>
      </c>
      <c r="B7487" s="367" t="s">
        <v>27296</v>
      </c>
      <c r="C7487" s="366" t="s">
        <v>245</v>
      </c>
      <c r="D7487" s="368">
        <v>1461.5705</v>
      </c>
    </row>
    <row r="7488" spans="1:4" x14ac:dyDescent="0.25">
      <c r="A7488" s="366" t="s">
        <v>27297</v>
      </c>
      <c r="B7488" s="367" t="s">
        <v>27298</v>
      </c>
      <c r="C7488" s="366" t="s">
        <v>245</v>
      </c>
      <c r="D7488" s="368">
        <v>1792.6487999999999</v>
      </c>
    </row>
    <row r="7489" spans="1:4" x14ac:dyDescent="0.25">
      <c r="A7489" s="366" t="s">
        <v>27299</v>
      </c>
      <c r="B7489" s="367" t="s">
        <v>27300</v>
      </c>
      <c r="C7489" s="366" t="s">
        <v>245</v>
      </c>
      <c r="D7489" s="368">
        <v>11.174899999999999</v>
      </c>
    </row>
    <row r="7490" spans="1:4" x14ac:dyDescent="0.25">
      <c r="A7490" s="366" t="s">
        <v>27301</v>
      </c>
      <c r="B7490" s="367" t="s">
        <v>27302</v>
      </c>
      <c r="C7490" s="366" t="s">
        <v>245</v>
      </c>
      <c r="D7490" s="368">
        <v>22.0533</v>
      </c>
    </row>
    <row r="7491" spans="1:4" x14ac:dyDescent="0.25">
      <c r="A7491" s="366" t="s">
        <v>27303</v>
      </c>
      <c r="B7491" s="367" t="s">
        <v>27304</v>
      </c>
      <c r="C7491" s="366" t="s">
        <v>182</v>
      </c>
      <c r="D7491" s="368">
        <v>49.042099999999998</v>
      </c>
    </row>
    <row r="7492" spans="1:4" ht="27" x14ac:dyDescent="0.25">
      <c r="A7492" s="366" t="s">
        <v>27305</v>
      </c>
      <c r="B7492" s="367" t="s">
        <v>27306</v>
      </c>
      <c r="C7492" s="366" t="s">
        <v>182</v>
      </c>
      <c r="D7492" s="368">
        <v>17.428100000000001</v>
      </c>
    </row>
    <row r="7493" spans="1:4" x14ac:dyDescent="0.25">
      <c r="A7493" s="366" t="s">
        <v>27307</v>
      </c>
      <c r="B7493" s="367" t="s">
        <v>27308</v>
      </c>
      <c r="C7493" s="366" t="s">
        <v>221</v>
      </c>
      <c r="D7493" s="368" t="s">
        <v>26466</v>
      </c>
    </row>
    <row r="7494" spans="1:4" x14ac:dyDescent="0.25">
      <c r="A7494" s="366" t="s">
        <v>27309</v>
      </c>
      <c r="B7494" s="367" t="s">
        <v>27310</v>
      </c>
      <c r="C7494" s="366" t="s">
        <v>16582</v>
      </c>
      <c r="D7494" s="368">
        <v>13.883900000000001</v>
      </c>
    </row>
    <row r="7495" spans="1:4" ht="27" x14ac:dyDescent="0.25">
      <c r="A7495" s="366" t="s">
        <v>27311</v>
      </c>
      <c r="B7495" s="367" t="s">
        <v>27312</v>
      </c>
      <c r="C7495" s="366" t="s">
        <v>234</v>
      </c>
      <c r="D7495" s="368">
        <v>39</v>
      </c>
    </row>
    <row r="7496" spans="1:4" x14ac:dyDescent="0.25">
      <c r="A7496" s="366" t="s">
        <v>27313</v>
      </c>
      <c r="B7496" s="367" t="s">
        <v>27314</v>
      </c>
      <c r="C7496" s="366" t="s">
        <v>234</v>
      </c>
      <c r="D7496" s="368">
        <v>10.5756</v>
      </c>
    </row>
    <row r="7497" spans="1:4" ht="27" x14ac:dyDescent="0.25">
      <c r="A7497" s="366" t="s">
        <v>27315</v>
      </c>
      <c r="B7497" s="367" t="s">
        <v>27316</v>
      </c>
      <c r="C7497" s="366" t="s">
        <v>199</v>
      </c>
      <c r="D7497" s="368">
        <v>170.06559999999999</v>
      </c>
    </row>
    <row r="7498" spans="1:4" x14ac:dyDescent="0.25">
      <c r="A7498" s="366" t="s">
        <v>27317</v>
      </c>
      <c r="B7498" s="367" t="s">
        <v>27318</v>
      </c>
      <c r="C7498" s="366" t="s">
        <v>234</v>
      </c>
      <c r="D7498" s="368">
        <v>5.1609999999999996</v>
      </c>
    </row>
    <row r="7499" spans="1:4" x14ac:dyDescent="0.25">
      <c r="A7499" s="366" t="s">
        <v>27319</v>
      </c>
      <c r="B7499" s="367" t="s">
        <v>27320</v>
      </c>
      <c r="C7499" s="366" t="s">
        <v>234</v>
      </c>
      <c r="D7499" s="368">
        <v>5.1609999999999996</v>
      </c>
    </row>
    <row r="7500" spans="1:4" x14ac:dyDescent="0.25">
      <c r="A7500" s="366" t="s">
        <v>27321</v>
      </c>
      <c r="B7500" s="367" t="s">
        <v>27322</v>
      </c>
      <c r="C7500" s="366" t="s">
        <v>234</v>
      </c>
      <c r="D7500" s="368">
        <v>5.1609999999999996</v>
      </c>
    </row>
    <row r="7501" spans="1:4" x14ac:dyDescent="0.25">
      <c r="A7501" s="366" t="s">
        <v>27323</v>
      </c>
      <c r="B7501" s="367" t="s">
        <v>27324</v>
      </c>
      <c r="C7501" s="366" t="s">
        <v>234</v>
      </c>
      <c r="D7501" s="368">
        <v>5.1609999999999996</v>
      </c>
    </row>
    <row r="7502" spans="1:4" x14ac:dyDescent="0.25">
      <c r="A7502" s="366" t="s">
        <v>27325</v>
      </c>
      <c r="B7502" s="367" t="s">
        <v>27326</v>
      </c>
      <c r="C7502" s="366" t="s">
        <v>234</v>
      </c>
      <c r="D7502" s="368">
        <v>5.1609999999999996</v>
      </c>
    </row>
    <row r="7503" spans="1:4" ht="27" x14ac:dyDescent="0.25">
      <c r="A7503" s="366" t="s">
        <v>27327</v>
      </c>
      <c r="B7503" s="367" t="s">
        <v>27328</v>
      </c>
      <c r="C7503" s="366" t="s">
        <v>199</v>
      </c>
      <c r="D7503" s="368">
        <v>59.126100000000001</v>
      </c>
    </row>
    <row r="7504" spans="1:4" ht="27" x14ac:dyDescent="0.25">
      <c r="A7504" s="366" t="s">
        <v>27329</v>
      </c>
      <c r="B7504" s="367" t="s">
        <v>27330</v>
      </c>
      <c r="C7504" s="366" t="s">
        <v>199</v>
      </c>
      <c r="D7504" s="368">
        <v>11.805899999999999</v>
      </c>
    </row>
    <row r="7505" spans="1:4" ht="27" x14ac:dyDescent="0.25">
      <c r="A7505" s="366" t="s">
        <v>27331</v>
      </c>
      <c r="B7505" s="367" t="s">
        <v>27332</v>
      </c>
      <c r="C7505" s="366" t="s">
        <v>199</v>
      </c>
      <c r="D7505" s="368">
        <v>103.2448</v>
      </c>
    </row>
    <row r="7506" spans="1:4" ht="27" x14ac:dyDescent="0.25">
      <c r="A7506" s="366" t="s">
        <v>27333</v>
      </c>
      <c r="B7506" s="367" t="s">
        <v>27334</v>
      </c>
      <c r="C7506" s="366" t="s">
        <v>199</v>
      </c>
      <c r="D7506" s="368">
        <v>152.83699999999999</v>
      </c>
    </row>
    <row r="7507" spans="1:4" ht="27" x14ac:dyDescent="0.25">
      <c r="A7507" s="366" t="s">
        <v>27335</v>
      </c>
      <c r="B7507" s="367" t="s">
        <v>27336</v>
      </c>
      <c r="C7507" s="366" t="s">
        <v>199</v>
      </c>
      <c r="D7507" s="368">
        <v>213.97200000000001</v>
      </c>
    </row>
    <row r="7508" spans="1:4" ht="27" x14ac:dyDescent="0.25">
      <c r="A7508" s="366" t="s">
        <v>27337</v>
      </c>
      <c r="B7508" s="367" t="s">
        <v>27338</v>
      </c>
      <c r="C7508" s="366" t="s">
        <v>199</v>
      </c>
      <c r="D7508" s="368">
        <v>429.03230000000002</v>
      </c>
    </row>
    <row r="7509" spans="1:4" x14ac:dyDescent="0.25">
      <c r="A7509" s="366" t="s">
        <v>27339</v>
      </c>
      <c r="B7509" s="367" t="s">
        <v>27340</v>
      </c>
      <c r="C7509" s="366" t="s">
        <v>245</v>
      </c>
      <c r="D7509" s="368">
        <v>16.6541</v>
      </c>
    </row>
    <row r="7510" spans="1:4" x14ac:dyDescent="0.25">
      <c r="A7510" s="366" t="s">
        <v>27341</v>
      </c>
      <c r="B7510" s="367" t="s">
        <v>27342</v>
      </c>
      <c r="C7510" s="366" t="s">
        <v>245</v>
      </c>
      <c r="D7510" s="368">
        <v>35.972499999999997</v>
      </c>
    </row>
    <row r="7511" spans="1:4" x14ac:dyDescent="0.25">
      <c r="A7511" s="366" t="s">
        <v>27343</v>
      </c>
      <c r="B7511" s="367" t="s">
        <v>27344</v>
      </c>
      <c r="C7511" s="366" t="s">
        <v>245</v>
      </c>
      <c r="D7511" s="368">
        <v>222.88900000000001</v>
      </c>
    </row>
    <row r="7512" spans="1:4" x14ac:dyDescent="0.25">
      <c r="A7512" s="366" t="s">
        <v>27345</v>
      </c>
      <c r="B7512" s="367" t="s">
        <v>27346</v>
      </c>
      <c r="C7512" s="366" t="s">
        <v>245</v>
      </c>
      <c r="D7512" s="368">
        <v>3334.1388999999999</v>
      </c>
    </row>
    <row r="7513" spans="1:4" x14ac:dyDescent="0.25">
      <c r="A7513" s="366" t="s">
        <v>27347</v>
      </c>
      <c r="B7513" s="367" t="s">
        <v>27348</v>
      </c>
      <c r="C7513" s="366" t="s">
        <v>245</v>
      </c>
      <c r="D7513" s="368">
        <v>7698.4768000000004</v>
      </c>
    </row>
    <row r="7514" spans="1:4" x14ac:dyDescent="0.25">
      <c r="A7514" s="366" t="s">
        <v>27349</v>
      </c>
      <c r="B7514" s="367" t="s">
        <v>27350</v>
      </c>
      <c r="C7514" s="366" t="s">
        <v>245</v>
      </c>
      <c r="D7514" s="368">
        <v>9248.7204000000002</v>
      </c>
    </row>
    <row r="7515" spans="1:4" x14ac:dyDescent="0.25">
      <c r="A7515" s="366" t="s">
        <v>27351</v>
      </c>
      <c r="B7515" s="367" t="s">
        <v>27352</v>
      </c>
      <c r="C7515" s="366" t="s">
        <v>245</v>
      </c>
      <c r="D7515" s="368">
        <v>13844.7899</v>
      </c>
    </row>
    <row r="7516" spans="1:4" x14ac:dyDescent="0.25">
      <c r="A7516" s="366" t="s">
        <v>27353</v>
      </c>
      <c r="B7516" s="367" t="s">
        <v>27354</v>
      </c>
      <c r="C7516" s="366" t="s">
        <v>245</v>
      </c>
      <c r="D7516" s="368">
        <v>6798.87</v>
      </c>
    </row>
    <row r="7517" spans="1:4" x14ac:dyDescent="0.25">
      <c r="A7517" s="366" t="s">
        <v>27355</v>
      </c>
      <c r="B7517" s="367" t="s">
        <v>27356</v>
      </c>
      <c r="C7517" s="366" t="s">
        <v>245</v>
      </c>
      <c r="D7517" s="368">
        <v>32.777299999999997</v>
      </c>
    </row>
    <row r="7518" spans="1:4" x14ac:dyDescent="0.25">
      <c r="A7518" s="366" t="s">
        <v>27357</v>
      </c>
      <c r="B7518" s="367" t="s">
        <v>27358</v>
      </c>
      <c r="C7518" s="366" t="s">
        <v>245</v>
      </c>
      <c r="D7518" s="368">
        <v>3170.6686</v>
      </c>
    </row>
    <row r="7519" spans="1:4" ht="27" x14ac:dyDescent="0.25">
      <c r="A7519" s="366" t="s">
        <v>27359</v>
      </c>
      <c r="B7519" s="367" t="s">
        <v>27360</v>
      </c>
      <c r="C7519" s="366" t="s">
        <v>245</v>
      </c>
      <c r="D7519" s="368">
        <v>569.95709999999997</v>
      </c>
    </row>
    <row r="7520" spans="1:4" x14ac:dyDescent="0.25">
      <c r="A7520" s="366" t="s">
        <v>27361</v>
      </c>
      <c r="B7520" s="367" t="s">
        <v>27362</v>
      </c>
      <c r="C7520" s="366" t="s">
        <v>245</v>
      </c>
      <c r="D7520" s="368">
        <v>213.2868</v>
      </c>
    </row>
    <row r="7521" spans="1:4" ht="27" x14ac:dyDescent="0.25">
      <c r="A7521" s="366" t="s">
        <v>27363</v>
      </c>
      <c r="B7521" s="367" t="s">
        <v>27364</v>
      </c>
      <c r="C7521" s="366" t="s">
        <v>245</v>
      </c>
      <c r="D7521" s="368">
        <v>1223.3543</v>
      </c>
    </row>
    <row r="7522" spans="1:4" x14ac:dyDescent="0.25">
      <c r="A7522" s="366" t="s">
        <v>27365</v>
      </c>
      <c r="B7522" s="367" t="s">
        <v>27366</v>
      </c>
      <c r="C7522" s="366" t="s">
        <v>199</v>
      </c>
      <c r="D7522" s="368">
        <v>7.4164000000000003</v>
      </c>
    </row>
    <row r="7523" spans="1:4" x14ac:dyDescent="0.25">
      <c r="A7523" s="366" t="s">
        <v>27367</v>
      </c>
      <c r="B7523" s="367" t="s">
        <v>27368</v>
      </c>
      <c r="C7523" s="366" t="s">
        <v>199</v>
      </c>
      <c r="D7523" s="368">
        <v>12.776400000000001</v>
      </c>
    </row>
    <row r="7524" spans="1:4" x14ac:dyDescent="0.25">
      <c r="A7524" s="366" t="s">
        <v>27369</v>
      </c>
      <c r="B7524" s="367" t="s">
        <v>27370</v>
      </c>
      <c r="C7524" s="366" t="s">
        <v>199</v>
      </c>
      <c r="D7524" s="368">
        <v>24.805399999999999</v>
      </c>
    </row>
    <row r="7525" spans="1:4" x14ac:dyDescent="0.25">
      <c r="A7525" s="366" t="s">
        <v>27371</v>
      </c>
      <c r="B7525" s="367" t="s">
        <v>27372</v>
      </c>
      <c r="C7525" s="366" t="s">
        <v>199</v>
      </c>
      <c r="D7525" s="368">
        <v>38.874099999999999</v>
      </c>
    </row>
    <row r="7526" spans="1:4" x14ac:dyDescent="0.25">
      <c r="A7526" s="366" t="s">
        <v>27373</v>
      </c>
      <c r="B7526" s="367" t="s">
        <v>27374</v>
      </c>
      <c r="C7526" s="366" t="s">
        <v>199</v>
      </c>
      <c r="D7526" s="368">
        <v>16.241199999999999</v>
      </c>
    </row>
    <row r="7527" spans="1:4" x14ac:dyDescent="0.25">
      <c r="A7527" s="366" t="s">
        <v>27375</v>
      </c>
      <c r="B7527" s="367" t="s">
        <v>27376</v>
      </c>
      <c r="C7527" s="366" t="s">
        <v>199</v>
      </c>
      <c r="D7527" s="368">
        <v>17.279499999999999</v>
      </c>
    </row>
    <row r="7528" spans="1:4" x14ac:dyDescent="0.25">
      <c r="A7528" s="366" t="s">
        <v>27377</v>
      </c>
      <c r="B7528" s="367" t="s">
        <v>27378</v>
      </c>
      <c r="C7528" s="366" t="s">
        <v>199</v>
      </c>
      <c r="D7528" s="368">
        <v>81.393100000000004</v>
      </c>
    </row>
    <row r="7529" spans="1:4" x14ac:dyDescent="0.25">
      <c r="A7529" s="366" t="s">
        <v>27379</v>
      </c>
      <c r="B7529" s="367" t="s">
        <v>27380</v>
      </c>
      <c r="C7529" s="366" t="s">
        <v>199</v>
      </c>
      <c r="D7529" s="368">
        <v>88.156800000000004</v>
      </c>
    </row>
    <row r="7530" spans="1:4" x14ac:dyDescent="0.25">
      <c r="A7530" s="366" t="s">
        <v>27381</v>
      </c>
      <c r="B7530" s="367" t="s">
        <v>27382</v>
      </c>
      <c r="C7530" s="366" t="s">
        <v>199</v>
      </c>
      <c r="D7530" s="368">
        <v>114.7116</v>
      </c>
    </row>
    <row r="7531" spans="1:4" x14ac:dyDescent="0.25">
      <c r="A7531" s="366" t="s">
        <v>27383</v>
      </c>
      <c r="B7531" s="367" t="s">
        <v>27384</v>
      </c>
      <c r="C7531" s="366" t="s">
        <v>245</v>
      </c>
      <c r="D7531" s="368">
        <v>457.74020000000002</v>
      </c>
    </row>
    <row r="7532" spans="1:4" ht="27" x14ac:dyDescent="0.25">
      <c r="A7532" s="366" t="s">
        <v>27385</v>
      </c>
      <c r="B7532" s="367" t="s">
        <v>27386</v>
      </c>
      <c r="C7532" s="366" t="s">
        <v>182</v>
      </c>
      <c r="D7532" s="368">
        <v>5.2679999999999998</v>
      </c>
    </row>
    <row r="7533" spans="1:4" ht="27" x14ac:dyDescent="0.25">
      <c r="A7533" s="366" t="s">
        <v>27387</v>
      </c>
      <c r="B7533" s="367" t="s">
        <v>27388</v>
      </c>
      <c r="C7533" s="366" t="s">
        <v>245</v>
      </c>
      <c r="D7533" s="368">
        <v>2317.9503</v>
      </c>
    </row>
    <row r="7534" spans="1:4" ht="27" x14ac:dyDescent="0.25">
      <c r="A7534" s="366" t="s">
        <v>27389</v>
      </c>
      <c r="B7534" s="367" t="s">
        <v>27390</v>
      </c>
      <c r="C7534" s="366" t="s">
        <v>245</v>
      </c>
      <c r="D7534" s="368">
        <v>12.564500000000001</v>
      </c>
    </row>
    <row r="7535" spans="1:4" ht="27" x14ac:dyDescent="0.25">
      <c r="A7535" s="366" t="s">
        <v>27391</v>
      </c>
      <c r="B7535" s="367" t="s">
        <v>27392</v>
      </c>
      <c r="C7535" s="366" t="s">
        <v>182</v>
      </c>
      <c r="D7535" s="368">
        <v>43.210900000000002</v>
      </c>
    </row>
    <row r="7536" spans="1:4" x14ac:dyDescent="0.25">
      <c r="A7536" s="366" t="s">
        <v>27393</v>
      </c>
      <c r="B7536" s="367" t="s">
        <v>27394</v>
      </c>
      <c r="C7536" s="366" t="s">
        <v>245</v>
      </c>
      <c r="D7536" s="368">
        <v>6307.3555999999999</v>
      </c>
    </row>
    <row r="7537" spans="1:4" x14ac:dyDescent="0.25">
      <c r="A7537" s="366" t="s">
        <v>27395</v>
      </c>
      <c r="B7537" s="367" t="s">
        <v>27396</v>
      </c>
      <c r="C7537" s="366" t="s">
        <v>234</v>
      </c>
      <c r="D7537" s="368">
        <v>54.110799999999998</v>
      </c>
    </row>
    <row r="7538" spans="1:4" x14ac:dyDescent="0.25">
      <c r="A7538" s="366" t="s">
        <v>27397</v>
      </c>
      <c r="B7538" s="367" t="s">
        <v>27398</v>
      </c>
      <c r="C7538" s="366" t="s">
        <v>199</v>
      </c>
      <c r="D7538" s="368">
        <v>119.26779999999999</v>
      </c>
    </row>
    <row r="7539" spans="1:4" ht="27" x14ac:dyDescent="0.25">
      <c r="A7539" s="366" t="s">
        <v>27399</v>
      </c>
      <c r="B7539" s="367" t="s">
        <v>27400</v>
      </c>
      <c r="C7539" s="366" t="s">
        <v>245</v>
      </c>
      <c r="D7539" s="368">
        <v>4235.4026999999996</v>
      </c>
    </row>
    <row r="7540" spans="1:4" ht="27" x14ac:dyDescent="0.25">
      <c r="A7540" s="366" t="s">
        <v>27401</v>
      </c>
      <c r="B7540" s="367" t="s">
        <v>27402</v>
      </c>
      <c r="C7540" s="366" t="s">
        <v>245</v>
      </c>
      <c r="D7540" s="368">
        <v>2209.3220999999999</v>
      </c>
    </row>
    <row r="7541" spans="1:4" ht="27" x14ac:dyDescent="0.25">
      <c r="A7541" s="366" t="s">
        <v>27403</v>
      </c>
      <c r="B7541" s="367" t="s">
        <v>27404</v>
      </c>
      <c r="C7541" s="366" t="s">
        <v>245</v>
      </c>
      <c r="D7541" s="368">
        <v>519.66430000000003</v>
      </c>
    </row>
    <row r="7542" spans="1:4" x14ac:dyDescent="0.25">
      <c r="A7542" s="366" t="s">
        <v>27405</v>
      </c>
      <c r="B7542" s="367" t="s">
        <v>27406</v>
      </c>
      <c r="C7542" s="366" t="s">
        <v>245</v>
      </c>
      <c r="D7542" s="368">
        <v>1503.1891000000001</v>
      </c>
    </row>
    <row r="7543" spans="1:4" x14ac:dyDescent="0.25">
      <c r="A7543" s="366" t="s">
        <v>27407</v>
      </c>
      <c r="B7543" s="367" t="s">
        <v>27408</v>
      </c>
      <c r="C7543" s="366" t="s">
        <v>199</v>
      </c>
      <c r="D7543" s="368">
        <v>140.0488</v>
      </c>
    </row>
    <row r="7544" spans="1:4" ht="27" x14ac:dyDescent="0.25">
      <c r="A7544" s="366" t="s">
        <v>27409</v>
      </c>
      <c r="B7544" s="367" t="s">
        <v>27410</v>
      </c>
      <c r="C7544" s="366" t="s">
        <v>245</v>
      </c>
      <c r="D7544" s="368">
        <v>1124.8013000000001</v>
      </c>
    </row>
    <row r="7545" spans="1:4" ht="27" x14ac:dyDescent="0.25">
      <c r="A7545" s="366" t="s">
        <v>27411</v>
      </c>
      <c r="B7545" s="367" t="s">
        <v>27412</v>
      </c>
      <c r="C7545" s="366" t="s">
        <v>245</v>
      </c>
      <c r="D7545" s="368">
        <v>9449.9485999999997</v>
      </c>
    </row>
    <row r="7546" spans="1:4" ht="27" x14ac:dyDescent="0.25">
      <c r="A7546" s="366" t="s">
        <v>27413</v>
      </c>
      <c r="B7546" s="367" t="s">
        <v>27414</v>
      </c>
      <c r="C7546" s="366" t="s">
        <v>245</v>
      </c>
      <c r="D7546" s="368">
        <v>9049.2062999999998</v>
      </c>
    </row>
    <row r="7547" spans="1:4" x14ac:dyDescent="0.25">
      <c r="A7547" s="366" t="s">
        <v>27415</v>
      </c>
      <c r="B7547" s="367" t="s">
        <v>27416</v>
      </c>
      <c r="C7547" s="366" t="s">
        <v>245</v>
      </c>
      <c r="D7547" s="368">
        <v>4.9362000000000004</v>
      </c>
    </row>
    <row r="7548" spans="1:4" x14ac:dyDescent="0.25">
      <c r="A7548" s="366" t="s">
        <v>27417</v>
      </c>
      <c r="B7548" s="367" t="s">
        <v>27418</v>
      </c>
      <c r="C7548" s="366" t="s">
        <v>245</v>
      </c>
      <c r="D7548" s="368">
        <v>384.01330000000002</v>
      </c>
    </row>
    <row r="7549" spans="1:4" x14ac:dyDescent="0.25">
      <c r="A7549" s="366" t="s">
        <v>27419</v>
      </c>
      <c r="B7549" s="367" t="s">
        <v>27420</v>
      </c>
      <c r="C7549" s="366" t="s">
        <v>245</v>
      </c>
      <c r="D7549" s="368">
        <v>39.164999999999999</v>
      </c>
    </row>
    <row r="7550" spans="1:4" x14ac:dyDescent="0.25">
      <c r="A7550" s="366" t="s">
        <v>27421</v>
      </c>
      <c r="B7550" s="367" t="s">
        <v>27422</v>
      </c>
      <c r="C7550" s="366" t="s">
        <v>245</v>
      </c>
      <c r="D7550" s="368">
        <v>3822.7642000000001</v>
      </c>
    </row>
    <row r="7551" spans="1:4" x14ac:dyDescent="0.25">
      <c r="A7551" s="366" t="s">
        <v>27423</v>
      </c>
      <c r="B7551" s="367" t="s">
        <v>27424</v>
      </c>
      <c r="C7551" s="366" t="s">
        <v>234</v>
      </c>
      <c r="D7551" s="368">
        <v>0.10630000000000001</v>
      </c>
    </row>
    <row r="7552" spans="1:4" x14ac:dyDescent="0.25">
      <c r="A7552" s="366" t="s">
        <v>27425</v>
      </c>
      <c r="B7552" s="367" t="s">
        <v>27426</v>
      </c>
      <c r="C7552" s="366" t="s">
        <v>234</v>
      </c>
      <c r="D7552" s="368">
        <v>2.2515999999999998</v>
      </c>
    </row>
    <row r="7553" spans="1:4" x14ac:dyDescent="0.25">
      <c r="A7553" s="366" t="s">
        <v>27427</v>
      </c>
      <c r="B7553" s="367" t="s">
        <v>27428</v>
      </c>
      <c r="C7553" s="366" t="s">
        <v>199</v>
      </c>
      <c r="D7553" s="368">
        <v>129.46940000000001</v>
      </c>
    </row>
    <row r="7554" spans="1:4" x14ac:dyDescent="0.25">
      <c r="A7554" s="366" t="s">
        <v>27429</v>
      </c>
      <c r="B7554" s="367" t="s">
        <v>27430</v>
      </c>
      <c r="C7554" s="366" t="s">
        <v>245</v>
      </c>
      <c r="D7554" s="368">
        <v>19268.963899999999</v>
      </c>
    </row>
    <row r="7555" spans="1:4" x14ac:dyDescent="0.25">
      <c r="A7555" s="366" t="s">
        <v>27431</v>
      </c>
      <c r="B7555" s="367" t="s">
        <v>27432</v>
      </c>
      <c r="C7555" s="366" t="s">
        <v>245</v>
      </c>
      <c r="D7555" s="368">
        <v>31472.9005</v>
      </c>
    </row>
    <row r="7556" spans="1:4" x14ac:dyDescent="0.25">
      <c r="A7556" s="366" t="s">
        <v>27433</v>
      </c>
      <c r="B7556" s="367" t="s">
        <v>27434</v>
      </c>
      <c r="C7556" s="366" t="s">
        <v>245</v>
      </c>
      <c r="D7556" s="368">
        <v>37567.575100000002</v>
      </c>
    </row>
    <row r="7557" spans="1:4" x14ac:dyDescent="0.25">
      <c r="A7557" s="366" t="s">
        <v>27435</v>
      </c>
      <c r="B7557" s="367" t="s">
        <v>27436</v>
      </c>
      <c r="C7557" s="366" t="s">
        <v>245</v>
      </c>
      <c r="D7557" s="368">
        <v>55866.818800000001</v>
      </c>
    </row>
    <row r="7558" spans="1:4" x14ac:dyDescent="0.25">
      <c r="A7558" s="366" t="s">
        <v>27437</v>
      </c>
      <c r="B7558" s="367" t="s">
        <v>27438</v>
      </c>
      <c r="C7558" s="366" t="s">
        <v>245</v>
      </c>
      <c r="D7558" s="368">
        <v>64043.596400000002</v>
      </c>
    </row>
    <row r="7559" spans="1:4" x14ac:dyDescent="0.25">
      <c r="A7559" s="366" t="s">
        <v>27439</v>
      </c>
      <c r="B7559" s="367" t="s">
        <v>27440</v>
      </c>
      <c r="C7559" s="366" t="s">
        <v>245</v>
      </c>
      <c r="D7559" s="368">
        <v>79588.234200000006</v>
      </c>
    </row>
    <row r="7560" spans="1:4" x14ac:dyDescent="0.25">
      <c r="A7560" s="366" t="s">
        <v>27441</v>
      </c>
      <c r="B7560" s="367" t="s">
        <v>27442</v>
      </c>
      <c r="C7560" s="366" t="s">
        <v>245</v>
      </c>
      <c r="D7560" s="368">
        <v>112860.4305</v>
      </c>
    </row>
    <row r="7561" spans="1:4" x14ac:dyDescent="0.25">
      <c r="A7561" s="366" t="s">
        <v>27443</v>
      </c>
      <c r="B7561" s="367" t="s">
        <v>27444</v>
      </c>
      <c r="C7561" s="366" t="s">
        <v>245</v>
      </c>
      <c r="D7561" s="368">
        <v>16593.534199999998</v>
      </c>
    </row>
    <row r="7562" spans="1:4" x14ac:dyDescent="0.25">
      <c r="A7562" s="366" t="s">
        <v>27445</v>
      </c>
      <c r="B7562" s="367" t="s">
        <v>27446</v>
      </c>
      <c r="C7562" s="366" t="s">
        <v>245</v>
      </c>
      <c r="D7562" s="368">
        <v>27082.629000000001</v>
      </c>
    </row>
    <row r="7563" spans="1:4" x14ac:dyDescent="0.25">
      <c r="A7563" s="366" t="s">
        <v>27447</v>
      </c>
      <c r="B7563" s="367" t="s">
        <v>27448</v>
      </c>
      <c r="C7563" s="366" t="s">
        <v>245</v>
      </c>
      <c r="D7563" s="368">
        <v>32319.988799999999</v>
      </c>
    </row>
    <row r="7564" spans="1:4" x14ac:dyDescent="0.25">
      <c r="A7564" s="366" t="s">
        <v>27449</v>
      </c>
      <c r="B7564" s="367" t="s">
        <v>27450</v>
      </c>
      <c r="C7564" s="366" t="s">
        <v>245</v>
      </c>
      <c r="D7564" s="368">
        <v>48058.59</v>
      </c>
    </row>
    <row r="7565" spans="1:4" x14ac:dyDescent="0.25">
      <c r="A7565" s="366" t="s">
        <v>27451</v>
      </c>
      <c r="B7565" s="367" t="s">
        <v>27452</v>
      </c>
      <c r="C7565" s="366" t="s">
        <v>245</v>
      </c>
      <c r="D7565" s="368">
        <v>53811.158600000002</v>
      </c>
    </row>
    <row r="7566" spans="1:4" x14ac:dyDescent="0.25">
      <c r="A7566" s="366" t="s">
        <v>27453</v>
      </c>
      <c r="B7566" s="367" t="s">
        <v>27454</v>
      </c>
      <c r="C7566" s="366" t="s">
        <v>245</v>
      </c>
      <c r="D7566" s="368">
        <v>70147.448600000003</v>
      </c>
    </row>
    <row r="7567" spans="1:4" x14ac:dyDescent="0.25">
      <c r="A7567" s="366" t="s">
        <v>27455</v>
      </c>
      <c r="B7567" s="367" t="s">
        <v>27456</v>
      </c>
      <c r="C7567" s="366" t="s">
        <v>245</v>
      </c>
      <c r="D7567" s="368">
        <v>94587.934099999999</v>
      </c>
    </row>
    <row r="7568" spans="1:4" x14ac:dyDescent="0.25">
      <c r="A7568" s="366" t="s">
        <v>27457</v>
      </c>
      <c r="B7568" s="367" t="s">
        <v>27458</v>
      </c>
      <c r="C7568" s="366" t="s">
        <v>245</v>
      </c>
      <c r="D7568" s="368">
        <v>10.2637</v>
      </c>
    </row>
    <row r="7569" spans="1:4" x14ac:dyDescent="0.25">
      <c r="A7569" s="366" t="s">
        <v>27459</v>
      </c>
      <c r="B7569" s="367" t="s">
        <v>27460</v>
      </c>
      <c r="C7569" s="366" t="s">
        <v>245</v>
      </c>
      <c r="D7569" s="368">
        <v>5421.0078999999996</v>
      </c>
    </row>
    <row r="7570" spans="1:4" x14ac:dyDescent="0.25">
      <c r="A7570" s="366" t="s">
        <v>27461</v>
      </c>
      <c r="B7570" s="367" t="s">
        <v>27462</v>
      </c>
      <c r="C7570" s="366" t="s">
        <v>234</v>
      </c>
      <c r="D7570" s="368">
        <v>10.0153</v>
      </c>
    </row>
    <row r="7571" spans="1:4" x14ac:dyDescent="0.25">
      <c r="A7571" s="366" t="s">
        <v>27463</v>
      </c>
      <c r="B7571" s="367" t="s">
        <v>27464</v>
      </c>
      <c r="C7571" s="366" t="s">
        <v>221</v>
      </c>
      <c r="D7571" s="368">
        <v>9.5096000000000007</v>
      </c>
    </row>
    <row r="7572" spans="1:4" x14ac:dyDescent="0.25">
      <c r="A7572" s="366" t="s">
        <v>27465</v>
      </c>
      <c r="B7572" s="367" t="s">
        <v>27466</v>
      </c>
      <c r="C7572" s="366" t="s">
        <v>234</v>
      </c>
      <c r="D7572" s="368">
        <v>40.6892</v>
      </c>
    </row>
    <row r="7573" spans="1:4" ht="27" x14ac:dyDescent="0.25">
      <c r="A7573" s="366" t="s">
        <v>27467</v>
      </c>
      <c r="B7573" s="367" t="s">
        <v>27468</v>
      </c>
      <c r="C7573" s="366" t="s">
        <v>199</v>
      </c>
      <c r="D7573" s="368">
        <v>3.1419999999999999</v>
      </c>
    </row>
    <row r="7574" spans="1:4" x14ac:dyDescent="0.25">
      <c r="A7574" s="366" t="s">
        <v>27469</v>
      </c>
      <c r="B7574" s="367" t="s">
        <v>27470</v>
      </c>
      <c r="C7574" s="366" t="s">
        <v>182</v>
      </c>
      <c r="D7574" s="368">
        <v>33.621899999999997</v>
      </c>
    </row>
    <row r="7575" spans="1:4" x14ac:dyDescent="0.25">
      <c r="A7575" s="366" t="s">
        <v>27471</v>
      </c>
      <c r="B7575" s="367" t="s">
        <v>27472</v>
      </c>
      <c r="C7575" s="366" t="s">
        <v>199</v>
      </c>
      <c r="D7575" s="368">
        <v>39.640900000000002</v>
      </c>
    </row>
    <row r="7576" spans="1:4" x14ac:dyDescent="0.25">
      <c r="A7576" s="366" t="s">
        <v>27473</v>
      </c>
      <c r="B7576" s="367" t="s">
        <v>27474</v>
      </c>
      <c r="C7576" s="366" t="s">
        <v>199</v>
      </c>
      <c r="D7576" s="368">
        <v>23.161999999999999</v>
      </c>
    </row>
    <row r="7577" spans="1:4" ht="27" x14ac:dyDescent="0.25">
      <c r="A7577" s="366" t="s">
        <v>27475</v>
      </c>
      <c r="B7577" s="367" t="s">
        <v>27476</v>
      </c>
      <c r="C7577" s="366" t="s">
        <v>245</v>
      </c>
      <c r="D7577" s="368">
        <v>565.31640000000004</v>
      </c>
    </row>
    <row r="7578" spans="1:4" ht="27" x14ac:dyDescent="0.25">
      <c r="A7578" s="366" t="s">
        <v>27477</v>
      </c>
      <c r="B7578" s="367" t="s">
        <v>27478</v>
      </c>
      <c r="C7578" s="366" t="s">
        <v>182</v>
      </c>
      <c r="D7578" s="368">
        <v>88.403800000000004</v>
      </c>
    </row>
    <row r="7579" spans="1:4" x14ac:dyDescent="0.25">
      <c r="A7579" s="366" t="s">
        <v>27479</v>
      </c>
      <c r="B7579" s="367" t="s">
        <v>27480</v>
      </c>
      <c r="C7579" s="366" t="s">
        <v>245</v>
      </c>
      <c r="D7579" s="368">
        <v>2.5905</v>
      </c>
    </row>
    <row r="7580" spans="1:4" x14ac:dyDescent="0.25">
      <c r="A7580" s="366" t="s">
        <v>27481</v>
      </c>
      <c r="B7580" s="367" t="s">
        <v>27482</v>
      </c>
      <c r="C7580" s="366" t="s">
        <v>245</v>
      </c>
      <c r="D7580" s="368">
        <v>9.9672999999999998</v>
      </c>
    </row>
    <row r="7581" spans="1:4" x14ac:dyDescent="0.25">
      <c r="A7581" s="366" t="s">
        <v>27483</v>
      </c>
      <c r="B7581" s="367" t="s">
        <v>27484</v>
      </c>
      <c r="C7581" s="366" t="s">
        <v>245</v>
      </c>
      <c r="D7581" s="368">
        <v>872.58910000000003</v>
      </c>
    </row>
    <row r="7582" spans="1:4" x14ac:dyDescent="0.25">
      <c r="A7582" s="366" t="s">
        <v>27485</v>
      </c>
      <c r="B7582" s="367" t="s">
        <v>27486</v>
      </c>
      <c r="C7582" s="366" t="s">
        <v>245</v>
      </c>
      <c r="D7582" s="368">
        <v>449.94979999999998</v>
      </c>
    </row>
    <row r="7583" spans="1:4" x14ac:dyDescent="0.25">
      <c r="A7583" s="366" t="s">
        <v>27487</v>
      </c>
      <c r="B7583" s="367" t="s">
        <v>27488</v>
      </c>
      <c r="C7583" s="366" t="s">
        <v>234</v>
      </c>
      <c r="D7583" s="368">
        <v>83.103399999999993</v>
      </c>
    </row>
    <row r="7584" spans="1:4" ht="27" x14ac:dyDescent="0.25">
      <c r="A7584" s="366" t="s">
        <v>27489</v>
      </c>
      <c r="B7584" s="367" t="s">
        <v>27490</v>
      </c>
      <c r="C7584" s="366" t="s">
        <v>245</v>
      </c>
      <c r="D7584" s="368">
        <v>1666.8549</v>
      </c>
    </row>
    <row r="7585" spans="1:4" x14ac:dyDescent="0.25">
      <c r="A7585" s="366" t="s">
        <v>27491</v>
      </c>
      <c r="B7585" s="367" t="s">
        <v>27492</v>
      </c>
      <c r="C7585" s="366" t="s">
        <v>245</v>
      </c>
      <c r="D7585" s="368">
        <v>10.104699999999999</v>
      </c>
    </row>
    <row r="7586" spans="1:4" x14ac:dyDescent="0.25">
      <c r="A7586" s="366" t="s">
        <v>27493</v>
      </c>
      <c r="B7586" s="367" t="s">
        <v>27494</v>
      </c>
      <c r="C7586" s="366" t="s">
        <v>245</v>
      </c>
      <c r="D7586" s="368">
        <v>9910.3320000000003</v>
      </c>
    </row>
    <row r="7587" spans="1:4" x14ac:dyDescent="0.25">
      <c r="A7587" s="366" t="s">
        <v>27495</v>
      </c>
      <c r="B7587" s="367" t="s">
        <v>27496</v>
      </c>
      <c r="C7587" s="366" t="s">
        <v>199</v>
      </c>
      <c r="D7587" s="368">
        <v>1412.8498</v>
      </c>
    </row>
    <row r="7588" spans="1:4" x14ac:dyDescent="0.25">
      <c r="A7588" s="366" t="s">
        <v>27497</v>
      </c>
      <c r="B7588" s="367" t="s">
        <v>27498</v>
      </c>
      <c r="C7588" s="366" t="s">
        <v>245</v>
      </c>
      <c r="D7588" s="368">
        <v>2.4306000000000001</v>
      </c>
    </row>
    <row r="7589" spans="1:4" x14ac:dyDescent="0.25">
      <c r="A7589" s="366" t="s">
        <v>27499</v>
      </c>
      <c r="B7589" s="367" t="s">
        <v>27500</v>
      </c>
      <c r="C7589" s="366" t="s">
        <v>245</v>
      </c>
      <c r="D7589" s="368">
        <v>3.2505999999999999</v>
      </c>
    </row>
    <row r="7590" spans="1:4" x14ac:dyDescent="0.25">
      <c r="A7590" s="366" t="s">
        <v>27501</v>
      </c>
      <c r="B7590" s="367" t="s">
        <v>27502</v>
      </c>
      <c r="C7590" s="366" t="s">
        <v>199</v>
      </c>
      <c r="D7590" s="368">
        <v>13.571099999999999</v>
      </c>
    </row>
    <row r="7591" spans="1:4" x14ac:dyDescent="0.25">
      <c r="A7591" s="366" t="s">
        <v>27503</v>
      </c>
      <c r="B7591" s="367" t="s">
        <v>27504</v>
      </c>
      <c r="C7591" s="366" t="s">
        <v>199</v>
      </c>
      <c r="D7591" s="368">
        <v>4.1402999999999999</v>
      </c>
    </row>
    <row r="7592" spans="1:4" x14ac:dyDescent="0.25">
      <c r="A7592" s="366" t="s">
        <v>27505</v>
      </c>
      <c r="B7592" s="367" t="s">
        <v>27506</v>
      </c>
      <c r="C7592" s="366" t="s">
        <v>199</v>
      </c>
      <c r="D7592" s="368">
        <v>4.9633000000000003</v>
      </c>
    </row>
    <row r="7593" spans="1:4" x14ac:dyDescent="0.25">
      <c r="A7593" s="366" t="s">
        <v>27507</v>
      </c>
      <c r="B7593" s="367" t="s">
        <v>27508</v>
      </c>
      <c r="C7593" s="366" t="s">
        <v>199</v>
      </c>
      <c r="D7593" s="368">
        <v>9.4103999999999992</v>
      </c>
    </row>
    <row r="7594" spans="1:4" x14ac:dyDescent="0.25">
      <c r="A7594" s="366" t="s">
        <v>27509</v>
      </c>
      <c r="B7594" s="367" t="s">
        <v>27510</v>
      </c>
      <c r="C7594" s="366" t="s">
        <v>199</v>
      </c>
      <c r="D7594" s="368">
        <v>14.368499999999999</v>
      </c>
    </row>
    <row r="7595" spans="1:4" x14ac:dyDescent="0.25">
      <c r="A7595" s="366" t="s">
        <v>27511</v>
      </c>
      <c r="B7595" s="367" t="s">
        <v>27512</v>
      </c>
      <c r="C7595" s="366" t="s">
        <v>199</v>
      </c>
      <c r="D7595" s="368">
        <v>18.439800000000002</v>
      </c>
    </row>
    <row r="7596" spans="1:4" x14ac:dyDescent="0.25">
      <c r="A7596" s="366" t="s">
        <v>27513</v>
      </c>
      <c r="B7596" s="367" t="s">
        <v>27514</v>
      </c>
      <c r="C7596" s="366" t="s">
        <v>199</v>
      </c>
      <c r="D7596" s="368">
        <v>24.213200000000001</v>
      </c>
    </row>
    <row r="7597" spans="1:4" x14ac:dyDescent="0.25">
      <c r="A7597" s="366" t="s">
        <v>27515</v>
      </c>
      <c r="B7597" s="367" t="s">
        <v>27516</v>
      </c>
      <c r="C7597" s="366" t="s">
        <v>199</v>
      </c>
      <c r="D7597" s="368">
        <v>71.643900000000002</v>
      </c>
    </row>
    <row r="7598" spans="1:4" x14ac:dyDescent="0.25">
      <c r="A7598" s="366" t="s">
        <v>27517</v>
      </c>
      <c r="B7598" s="367" t="s">
        <v>27518</v>
      </c>
      <c r="C7598" s="366" t="s">
        <v>199</v>
      </c>
      <c r="D7598" s="368">
        <v>1.0786</v>
      </c>
    </row>
    <row r="7599" spans="1:4" ht="27" x14ac:dyDescent="0.25">
      <c r="A7599" s="366" t="s">
        <v>27519</v>
      </c>
      <c r="B7599" s="367" t="s">
        <v>27520</v>
      </c>
      <c r="C7599" s="366" t="s">
        <v>234</v>
      </c>
      <c r="D7599" s="368">
        <v>17.541799999999999</v>
      </c>
    </row>
    <row r="7600" spans="1:4" ht="27" x14ac:dyDescent="0.25">
      <c r="A7600" s="366" t="s">
        <v>27521</v>
      </c>
      <c r="B7600" s="367" t="s">
        <v>27522</v>
      </c>
      <c r="C7600" s="366" t="s">
        <v>245</v>
      </c>
      <c r="D7600" s="368">
        <v>0.91469999999999996</v>
      </c>
    </row>
    <row r="7601" spans="1:4" ht="27" x14ac:dyDescent="0.25">
      <c r="A7601" s="366" t="s">
        <v>27523</v>
      </c>
      <c r="B7601" s="367" t="s">
        <v>27524</v>
      </c>
      <c r="C7601" s="366" t="s">
        <v>245</v>
      </c>
      <c r="D7601" s="368">
        <v>0.91469999999999996</v>
      </c>
    </row>
    <row r="7602" spans="1:4" ht="27" x14ac:dyDescent="0.25">
      <c r="A7602" s="366" t="s">
        <v>27525</v>
      </c>
      <c r="B7602" s="367" t="s">
        <v>27526</v>
      </c>
      <c r="C7602" s="366" t="s">
        <v>245</v>
      </c>
      <c r="D7602" s="368">
        <v>0.91469999999999996</v>
      </c>
    </row>
    <row r="7603" spans="1:4" ht="27" x14ac:dyDescent="0.25">
      <c r="A7603" s="366" t="s">
        <v>27527</v>
      </c>
      <c r="B7603" s="367" t="s">
        <v>27528</v>
      </c>
      <c r="C7603" s="366" t="s">
        <v>245</v>
      </c>
      <c r="D7603" s="368">
        <v>0.91469999999999996</v>
      </c>
    </row>
    <row r="7604" spans="1:4" ht="27" x14ac:dyDescent="0.25">
      <c r="A7604" s="366" t="s">
        <v>27529</v>
      </c>
      <c r="B7604" s="367" t="s">
        <v>27530</v>
      </c>
      <c r="C7604" s="366" t="s">
        <v>245</v>
      </c>
      <c r="D7604" s="368">
        <v>9.4718</v>
      </c>
    </row>
    <row r="7605" spans="1:4" ht="27" x14ac:dyDescent="0.25">
      <c r="A7605" s="366" t="s">
        <v>27531</v>
      </c>
      <c r="B7605" s="367" t="s">
        <v>27532</v>
      </c>
      <c r="C7605" s="366" t="s">
        <v>245</v>
      </c>
      <c r="D7605" s="368">
        <v>9.4697999999999993</v>
      </c>
    </row>
    <row r="7606" spans="1:4" ht="27" x14ac:dyDescent="0.25">
      <c r="A7606" s="366" t="s">
        <v>27533</v>
      </c>
      <c r="B7606" s="367" t="s">
        <v>27534</v>
      </c>
      <c r="C7606" s="366" t="s">
        <v>245</v>
      </c>
      <c r="D7606" s="368">
        <v>9.4793000000000003</v>
      </c>
    </row>
    <row r="7607" spans="1:4" x14ac:dyDescent="0.25">
      <c r="A7607" s="366" t="s">
        <v>27535</v>
      </c>
      <c r="B7607" s="367" t="s">
        <v>27536</v>
      </c>
      <c r="C7607" s="366" t="s">
        <v>16582</v>
      </c>
      <c r="D7607" s="368">
        <v>6.6265999999999998</v>
      </c>
    </row>
    <row r="7608" spans="1:4" ht="27" x14ac:dyDescent="0.25">
      <c r="A7608" s="366" t="s">
        <v>27537</v>
      </c>
      <c r="B7608" s="367" t="s">
        <v>27538</v>
      </c>
      <c r="C7608" s="366" t="s">
        <v>245</v>
      </c>
      <c r="D7608" s="368">
        <v>10.299300000000001</v>
      </c>
    </row>
    <row r="7609" spans="1:4" x14ac:dyDescent="0.25">
      <c r="A7609" s="366" t="s">
        <v>27539</v>
      </c>
      <c r="B7609" s="367" t="s">
        <v>27540</v>
      </c>
      <c r="C7609" s="366" t="s">
        <v>227</v>
      </c>
      <c r="D7609" s="368" t="s">
        <v>26466</v>
      </c>
    </row>
    <row r="7610" spans="1:4" x14ac:dyDescent="0.25">
      <c r="A7610" s="366" t="s">
        <v>27541</v>
      </c>
      <c r="B7610" s="367" t="s">
        <v>27542</v>
      </c>
      <c r="C7610" s="366" t="s">
        <v>227</v>
      </c>
      <c r="D7610" s="368" t="s">
        <v>26466</v>
      </c>
    </row>
    <row r="7611" spans="1:4" x14ac:dyDescent="0.25">
      <c r="A7611" s="366" t="s">
        <v>27543</v>
      </c>
      <c r="B7611" s="367" t="s">
        <v>27544</v>
      </c>
      <c r="C7611" s="366" t="s">
        <v>227</v>
      </c>
      <c r="D7611" s="368" t="s">
        <v>26466</v>
      </c>
    </row>
    <row r="7612" spans="1:4" x14ac:dyDescent="0.25">
      <c r="A7612" s="366" t="s">
        <v>27545</v>
      </c>
      <c r="B7612" s="367" t="s">
        <v>27546</v>
      </c>
      <c r="C7612" s="366" t="s">
        <v>227</v>
      </c>
      <c r="D7612" s="368" t="s">
        <v>26466</v>
      </c>
    </row>
    <row r="7613" spans="1:4" x14ac:dyDescent="0.25">
      <c r="A7613" s="366" t="s">
        <v>27547</v>
      </c>
      <c r="B7613" s="367" t="s">
        <v>27548</v>
      </c>
      <c r="C7613" s="366" t="s">
        <v>227</v>
      </c>
      <c r="D7613" s="368" t="s">
        <v>26466</v>
      </c>
    </row>
    <row r="7614" spans="1:4" ht="27" x14ac:dyDescent="0.25">
      <c r="A7614" s="366" t="s">
        <v>27549</v>
      </c>
      <c r="B7614" s="367" t="s">
        <v>27550</v>
      </c>
      <c r="C7614" s="366" t="s">
        <v>245</v>
      </c>
      <c r="D7614" s="368">
        <v>10.302099999999999</v>
      </c>
    </row>
    <row r="7615" spans="1:4" x14ac:dyDescent="0.25">
      <c r="A7615" s="366" t="s">
        <v>27551</v>
      </c>
      <c r="B7615" s="367" t="s">
        <v>27552</v>
      </c>
      <c r="C7615" s="366" t="s">
        <v>227</v>
      </c>
      <c r="D7615" s="368" t="s">
        <v>26466</v>
      </c>
    </row>
    <row r="7616" spans="1:4" x14ac:dyDescent="0.25">
      <c r="A7616" s="366" t="s">
        <v>27553</v>
      </c>
      <c r="B7616" s="367" t="s">
        <v>27554</v>
      </c>
      <c r="C7616" s="366" t="s">
        <v>227</v>
      </c>
      <c r="D7616" s="368" t="s">
        <v>26466</v>
      </c>
    </row>
    <row r="7617" spans="1:4" x14ac:dyDescent="0.25">
      <c r="A7617" s="366" t="s">
        <v>27555</v>
      </c>
      <c r="B7617" s="367" t="s">
        <v>27556</v>
      </c>
      <c r="C7617" s="366" t="s">
        <v>227</v>
      </c>
      <c r="D7617" s="368" t="s">
        <v>26466</v>
      </c>
    </row>
    <row r="7618" spans="1:4" x14ac:dyDescent="0.25">
      <c r="A7618" s="366" t="s">
        <v>27557</v>
      </c>
      <c r="B7618" s="367" t="s">
        <v>27558</v>
      </c>
      <c r="C7618" s="366" t="s">
        <v>227</v>
      </c>
      <c r="D7618" s="368">
        <v>7658.8041000000003</v>
      </c>
    </row>
    <row r="7619" spans="1:4" x14ac:dyDescent="0.25">
      <c r="A7619" s="366" t="s">
        <v>27559</v>
      </c>
      <c r="B7619" s="367" t="s">
        <v>27560</v>
      </c>
      <c r="C7619" s="366" t="s">
        <v>234</v>
      </c>
      <c r="D7619" s="368">
        <v>0.39240000000000003</v>
      </c>
    </row>
    <row r="7620" spans="1:4" x14ac:dyDescent="0.25">
      <c r="A7620" s="366" t="s">
        <v>27561</v>
      </c>
      <c r="B7620" s="367" t="s">
        <v>27562</v>
      </c>
      <c r="C7620" s="366" t="s">
        <v>227</v>
      </c>
      <c r="D7620" s="368" t="s">
        <v>26466</v>
      </c>
    </row>
    <row r="7621" spans="1:4" x14ac:dyDescent="0.25">
      <c r="A7621" s="366" t="s">
        <v>27563</v>
      </c>
      <c r="B7621" s="367" t="s">
        <v>27564</v>
      </c>
      <c r="C7621" s="366" t="s">
        <v>227</v>
      </c>
      <c r="D7621" s="368" t="s">
        <v>26466</v>
      </c>
    </row>
    <row r="7622" spans="1:4" x14ac:dyDescent="0.25">
      <c r="A7622" s="366" t="s">
        <v>27565</v>
      </c>
      <c r="B7622" s="367" t="s">
        <v>27566</v>
      </c>
      <c r="C7622" s="366" t="s">
        <v>227</v>
      </c>
      <c r="D7622" s="368" t="s">
        <v>26466</v>
      </c>
    </row>
    <row r="7623" spans="1:4" ht="27" x14ac:dyDescent="0.25">
      <c r="A7623" s="366" t="s">
        <v>27567</v>
      </c>
      <c r="B7623" s="367" t="s">
        <v>27568</v>
      </c>
      <c r="C7623" s="366" t="s">
        <v>245</v>
      </c>
      <c r="D7623" s="368">
        <v>12.239800000000001</v>
      </c>
    </row>
    <row r="7624" spans="1:4" ht="27" x14ac:dyDescent="0.25">
      <c r="A7624" s="366" t="s">
        <v>27569</v>
      </c>
      <c r="B7624" s="367" t="s">
        <v>27570</v>
      </c>
      <c r="C7624" s="366" t="s">
        <v>245</v>
      </c>
      <c r="D7624" s="368">
        <v>25.472000000000001</v>
      </c>
    </row>
    <row r="7625" spans="1:4" ht="27" x14ac:dyDescent="0.25">
      <c r="A7625" s="366" t="s">
        <v>27571</v>
      </c>
      <c r="B7625" s="367" t="s">
        <v>27572</v>
      </c>
      <c r="C7625" s="366" t="s">
        <v>245</v>
      </c>
      <c r="D7625" s="368">
        <v>26.138500000000001</v>
      </c>
    </row>
    <row r="7626" spans="1:4" ht="27" x14ac:dyDescent="0.25">
      <c r="A7626" s="366" t="s">
        <v>27573</v>
      </c>
      <c r="B7626" s="367" t="s">
        <v>27574</v>
      </c>
      <c r="C7626" s="366" t="s">
        <v>245</v>
      </c>
      <c r="D7626" s="368">
        <v>26.142299999999999</v>
      </c>
    </row>
    <row r="7627" spans="1:4" x14ac:dyDescent="0.25">
      <c r="A7627" s="366" t="s">
        <v>27575</v>
      </c>
      <c r="B7627" s="367" t="s">
        <v>27576</v>
      </c>
      <c r="C7627" s="366" t="s">
        <v>234</v>
      </c>
      <c r="D7627" s="368">
        <v>11.621700000000001</v>
      </c>
    </row>
    <row r="7628" spans="1:4" x14ac:dyDescent="0.25">
      <c r="A7628" s="366" t="s">
        <v>27577</v>
      </c>
      <c r="B7628" s="367" t="s">
        <v>27578</v>
      </c>
      <c r="C7628" s="366" t="s">
        <v>245</v>
      </c>
      <c r="D7628" s="368">
        <v>2975.6925999999999</v>
      </c>
    </row>
    <row r="7629" spans="1:4" x14ac:dyDescent="0.25">
      <c r="A7629" s="366" t="s">
        <v>27579</v>
      </c>
      <c r="B7629" s="367" t="s">
        <v>27580</v>
      </c>
      <c r="C7629" s="366" t="s">
        <v>245</v>
      </c>
      <c r="D7629" s="368">
        <v>3687.1806999999999</v>
      </c>
    </row>
    <row r="7630" spans="1:4" x14ac:dyDescent="0.25">
      <c r="A7630" s="366" t="s">
        <v>27581</v>
      </c>
      <c r="B7630" s="367" t="s">
        <v>27582</v>
      </c>
      <c r="C7630" s="366" t="s">
        <v>245</v>
      </c>
      <c r="D7630" s="368">
        <v>1949.8242</v>
      </c>
    </row>
    <row r="7631" spans="1:4" x14ac:dyDescent="0.25">
      <c r="A7631" s="366" t="s">
        <v>27583</v>
      </c>
      <c r="B7631" s="367" t="s">
        <v>27584</v>
      </c>
      <c r="C7631" s="366" t="s">
        <v>245</v>
      </c>
      <c r="D7631" s="368">
        <v>2690.2388000000001</v>
      </c>
    </row>
    <row r="7632" spans="1:4" x14ac:dyDescent="0.25">
      <c r="A7632" s="366" t="s">
        <v>27585</v>
      </c>
      <c r="B7632" s="367" t="s">
        <v>27586</v>
      </c>
      <c r="C7632" s="366" t="s">
        <v>245</v>
      </c>
      <c r="D7632" s="368">
        <v>37.908499999999997</v>
      </c>
    </row>
    <row r="7633" spans="1:4" ht="27" x14ac:dyDescent="0.25">
      <c r="A7633" s="366" t="s">
        <v>27587</v>
      </c>
      <c r="B7633" s="367" t="s">
        <v>27588</v>
      </c>
      <c r="C7633" s="366" t="s">
        <v>245</v>
      </c>
      <c r="D7633" s="368">
        <v>6709.4696000000004</v>
      </c>
    </row>
    <row r="7634" spans="1:4" x14ac:dyDescent="0.25">
      <c r="A7634" s="366" t="s">
        <v>27589</v>
      </c>
      <c r="B7634" s="367" t="s">
        <v>27590</v>
      </c>
      <c r="C7634" s="366" t="s">
        <v>245</v>
      </c>
      <c r="D7634" s="368">
        <v>39.663800000000002</v>
      </c>
    </row>
    <row r="7635" spans="1:4" x14ac:dyDescent="0.25">
      <c r="A7635" s="366" t="s">
        <v>27591</v>
      </c>
      <c r="B7635" s="367" t="s">
        <v>27592</v>
      </c>
      <c r="C7635" s="366" t="s">
        <v>245</v>
      </c>
      <c r="D7635" s="368">
        <v>397.8571</v>
      </c>
    </row>
    <row r="7636" spans="1:4" ht="27" x14ac:dyDescent="0.25">
      <c r="A7636" s="366" t="s">
        <v>27593</v>
      </c>
      <c r="B7636" s="367" t="s">
        <v>27594</v>
      </c>
      <c r="C7636" s="366" t="s">
        <v>245</v>
      </c>
      <c r="D7636" s="368">
        <v>397.8571</v>
      </c>
    </row>
    <row r="7637" spans="1:4" x14ac:dyDescent="0.25">
      <c r="A7637" s="366" t="s">
        <v>27595</v>
      </c>
      <c r="B7637" s="367" t="s">
        <v>27596</v>
      </c>
      <c r="C7637" s="366" t="s">
        <v>245</v>
      </c>
      <c r="D7637" s="368">
        <v>61.923099999999998</v>
      </c>
    </row>
    <row r="7638" spans="1:4" x14ac:dyDescent="0.25">
      <c r="A7638" s="366" t="s">
        <v>27597</v>
      </c>
      <c r="B7638" s="367" t="s">
        <v>27598</v>
      </c>
      <c r="C7638" s="366" t="s">
        <v>245</v>
      </c>
      <c r="D7638" s="368">
        <v>82.331400000000002</v>
      </c>
    </row>
    <row r="7639" spans="1:4" x14ac:dyDescent="0.25">
      <c r="A7639" s="366" t="s">
        <v>27599</v>
      </c>
      <c r="B7639" s="367" t="s">
        <v>27600</v>
      </c>
      <c r="C7639" s="366" t="s">
        <v>245</v>
      </c>
      <c r="D7639" s="368">
        <v>115.18259999999999</v>
      </c>
    </row>
    <row r="7640" spans="1:4" x14ac:dyDescent="0.25">
      <c r="A7640" s="366" t="s">
        <v>27601</v>
      </c>
      <c r="B7640" s="367" t="s">
        <v>27602</v>
      </c>
      <c r="C7640" s="366" t="s">
        <v>245</v>
      </c>
      <c r="D7640" s="368">
        <v>90.653599999999997</v>
      </c>
    </row>
    <row r="7641" spans="1:4" x14ac:dyDescent="0.25">
      <c r="A7641" s="366" t="s">
        <v>27603</v>
      </c>
      <c r="B7641" s="367" t="s">
        <v>27604</v>
      </c>
      <c r="C7641" s="366" t="s">
        <v>245</v>
      </c>
      <c r="D7641" s="368">
        <v>117.46550000000001</v>
      </c>
    </row>
    <row r="7642" spans="1:4" x14ac:dyDescent="0.25">
      <c r="A7642" s="366" t="s">
        <v>27605</v>
      </c>
      <c r="B7642" s="367" t="s">
        <v>27606</v>
      </c>
      <c r="C7642" s="366" t="s">
        <v>245</v>
      </c>
      <c r="D7642" s="368">
        <v>175.36410000000001</v>
      </c>
    </row>
    <row r="7643" spans="1:4" x14ac:dyDescent="0.25">
      <c r="A7643" s="366" t="s">
        <v>27607</v>
      </c>
      <c r="B7643" s="367" t="s">
        <v>27608</v>
      </c>
      <c r="C7643" s="366" t="s">
        <v>245</v>
      </c>
      <c r="D7643" s="368">
        <v>187.85140000000001</v>
      </c>
    </row>
    <row r="7644" spans="1:4" x14ac:dyDescent="0.25">
      <c r="A7644" s="366" t="s">
        <v>27609</v>
      </c>
      <c r="B7644" s="367" t="s">
        <v>27610</v>
      </c>
      <c r="C7644" s="366" t="s">
        <v>245</v>
      </c>
      <c r="D7644" s="368">
        <v>219.9512</v>
      </c>
    </row>
    <row r="7645" spans="1:4" x14ac:dyDescent="0.25">
      <c r="A7645" s="366" t="s">
        <v>27611</v>
      </c>
      <c r="B7645" s="367" t="s">
        <v>27612</v>
      </c>
      <c r="C7645" s="366" t="s">
        <v>245</v>
      </c>
      <c r="D7645" s="368">
        <v>245.05350000000001</v>
      </c>
    </row>
    <row r="7646" spans="1:4" x14ac:dyDescent="0.25">
      <c r="A7646" s="366" t="s">
        <v>27613</v>
      </c>
      <c r="B7646" s="367" t="s">
        <v>27614</v>
      </c>
      <c r="C7646" s="366" t="s">
        <v>245</v>
      </c>
      <c r="D7646" s="368">
        <v>329.37299999999999</v>
      </c>
    </row>
    <row r="7647" spans="1:4" ht="27" x14ac:dyDescent="0.25">
      <c r="A7647" s="366" t="s">
        <v>27615</v>
      </c>
      <c r="B7647" s="367" t="s">
        <v>27616</v>
      </c>
      <c r="C7647" s="366" t="s">
        <v>245</v>
      </c>
      <c r="D7647" s="368">
        <v>102.7978</v>
      </c>
    </row>
    <row r="7648" spans="1:4" ht="27" x14ac:dyDescent="0.25">
      <c r="A7648" s="366" t="s">
        <v>27617</v>
      </c>
      <c r="B7648" s="367" t="s">
        <v>27618</v>
      </c>
      <c r="C7648" s="366" t="s">
        <v>245</v>
      </c>
      <c r="D7648" s="368">
        <v>150.84399999999999</v>
      </c>
    </row>
    <row r="7649" spans="1:4" ht="27" x14ac:dyDescent="0.25">
      <c r="A7649" s="366" t="s">
        <v>27619</v>
      </c>
      <c r="B7649" s="367" t="s">
        <v>27620</v>
      </c>
      <c r="C7649" s="366" t="s">
        <v>245</v>
      </c>
      <c r="D7649" s="368">
        <v>208.12219999999999</v>
      </c>
    </row>
    <row r="7650" spans="1:4" ht="27" x14ac:dyDescent="0.25">
      <c r="A7650" s="366" t="s">
        <v>27621</v>
      </c>
      <c r="B7650" s="367" t="s">
        <v>27622</v>
      </c>
      <c r="C7650" s="366" t="s">
        <v>245</v>
      </c>
      <c r="D7650" s="368">
        <v>128535.9613</v>
      </c>
    </row>
    <row r="7651" spans="1:4" ht="27" x14ac:dyDescent="0.25">
      <c r="A7651" s="366" t="s">
        <v>27623</v>
      </c>
      <c r="B7651" s="367" t="s">
        <v>27624</v>
      </c>
      <c r="C7651" s="366" t="s">
        <v>245</v>
      </c>
      <c r="D7651" s="368">
        <v>162224.67360000001</v>
      </c>
    </row>
    <row r="7652" spans="1:4" ht="27" x14ac:dyDescent="0.25">
      <c r="A7652" s="366" t="s">
        <v>27625</v>
      </c>
      <c r="B7652" s="367" t="s">
        <v>27626</v>
      </c>
      <c r="C7652" s="366" t="s">
        <v>245</v>
      </c>
      <c r="D7652" s="368">
        <v>174185.79629999999</v>
      </c>
    </row>
    <row r="7653" spans="1:4" ht="27" x14ac:dyDescent="0.25">
      <c r="A7653" s="366" t="s">
        <v>27627</v>
      </c>
      <c r="B7653" s="367" t="s">
        <v>27628</v>
      </c>
      <c r="C7653" s="366" t="s">
        <v>245</v>
      </c>
      <c r="D7653" s="368">
        <v>178636.57269999999</v>
      </c>
    </row>
    <row r="7654" spans="1:4" ht="27" x14ac:dyDescent="0.25">
      <c r="A7654" s="366" t="s">
        <v>27629</v>
      </c>
      <c r="B7654" s="367" t="s">
        <v>27630</v>
      </c>
      <c r="C7654" s="366" t="s">
        <v>245</v>
      </c>
      <c r="D7654" s="368">
        <v>188935.46049999999</v>
      </c>
    </row>
    <row r="7655" spans="1:4" x14ac:dyDescent="0.25">
      <c r="A7655" s="366" t="s">
        <v>27631</v>
      </c>
      <c r="B7655" s="367" t="s">
        <v>27632</v>
      </c>
      <c r="C7655" s="366" t="s">
        <v>245</v>
      </c>
      <c r="D7655" s="368">
        <v>14.013</v>
      </c>
    </row>
    <row r="7656" spans="1:4" ht="27" x14ac:dyDescent="0.25">
      <c r="A7656" s="366" t="s">
        <v>27633</v>
      </c>
      <c r="B7656" s="367" t="s">
        <v>27634</v>
      </c>
      <c r="C7656" s="366" t="s">
        <v>245</v>
      </c>
      <c r="D7656" s="368">
        <v>207609.93849999999</v>
      </c>
    </row>
    <row r="7657" spans="1:4" ht="40.5" x14ac:dyDescent="0.25">
      <c r="A7657" s="366" t="s">
        <v>27635</v>
      </c>
      <c r="B7657" s="367" t="s">
        <v>27636</v>
      </c>
      <c r="C7657" s="366" t="s">
        <v>245</v>
      </c>
      <c r="D7657" s="368">
        <v>194197.6875</v>
      </c>
    </row>
    <row r="7658" spans="1:4" ht="27" x14ac:dyDescent="0.25">
      <c r="A7658" s="366" t="s">
        <v>27637</v>
      </c>
      <c r="B7658" s="367" t="s">
        <v>27638</v>
      </c>
      <c r="C7658" s="366" t="s">
        <v>245</v>
      </c>
      <c r="D7658" s="368">
        <v>205496.34460000001</v>
      </c>
    </row>
    <row r="7659" spans="1:4" ht="27" x14ac:dyDescent="0.25">
      <c r="A7659" s="366" t="s">
        <v>27639</v>
      </c>
      <c r="B7659" s="367" t="s">
        <v>27640</v>
      </c>
      <c r="C7659" s="366" t="s">
        <v>245</v>
      </c>
      <c r="D7659" s="368">
        <v>480.93169999999998</v>
      </c>
    </row>
    <row r="7660" spans="1:4" ht="27" x14ac:dyDescent="0.25">
      <c r="A7660" s="366" t="s">
        <v>27641</v>
      </c>
      <c r="B7660" s="367" t="s">
        <v>27642</v>
      </c>
      <c r="C7660" s="366" t="s">
        <v>245</v>
      </c>
      <c r="D7660" s="368">
        <v>632.71249999999998</v>
      </c>
    </row>
    <row r="7661" spans="1:4" ht="27" x14ac:dyDescent="0.25">
      <c r="A7661" s="366" t="s">
        <v>27643</v>
      </c>
      <c r="B7661" s="367" t="s">
        <v>27644</v>
      </c>
      <c r="C7661" s="366" t="s">
        <v>245</v>
      </c>
      <c r="D7661" s="368">
        <v>1214.3208</v>
      </c>
    </row>
    <row r="7662" spans="1:4" ht="27" x14ac:dyDescent="0.25">
      <c r="A7662" s="366" t="s">
        <v>27645</v>
      </c>
      <c r="B7662" s="367" t="s">
        <v>27646</v>
      </c>
      <c r="C7662" s="366" t="s">
        <v>245</v>
      </c>
      <c r="D7662" s="368">
        <v>2066.884</v>
      </c>
    </row>
    <row r="7663" spans="1:4" x14ac:dyDescent="0.25">
      <c r="A7663" s="366" t="s">
        <v>27647</v>
      </c>
      <c r="B7663" s="367" t="s">
        <v>27648</v>
      </c>
      <c r="C7663" s="366" t="s">
        <v>245</v>
      </c>
      <c r="D7663" s="368">
        <v>170.1951</v>
      </c>
    </row>
    <row r="7664" spans="1:4" x14ac:dyDescent="0.25">
      <c r="A7664" s="366" t="s">
        <v>27649</v>
      </c>
      <c r="B7664" s="367" t="s">
        <v>27650</v>
      </c>
      <c r="C7664" s="366" t="s">
        <v>245</v>
      </c>
      <c r="D7664" s="368">
        <v>223.85310000000001</v>
      </c>
    </row>
    <row r="7665" spans="1:4" x14ac:dyDescent="0.25">
      <c r="A7665" s="366" t="s">
        <v>27651</v>
      </c>
      <c r="B7665" s="367" t="s">
        <v>27652</v>
      </c>
      <c r="C7665" s="366" t="s">
        <v>245</v>
      </c>
      <c r="D7665" s="368">
        <v>272.3039</v>
      </c>
    </row>
    <row r="7666" spans="1:4" x14ac:dyDescent="0.25">
      <c r="A7666" s="366" t="s">
        <v>27653</v>
      </c>
      <c r="B7666" s="367" t="s">
        <v>27654</v>
      </c>
      <c r="C7666" s="366" t="s">
        <v>245</v>
      </c>
      <c r="D7666" s="368">
        <v>346.73689999999999</v>
      </c>
    </row>
    <row r="7667" spans="1:4" x14ac:dyDescent="0.25">
      <c r="A7667" s="366" t="s">
        <v>27655</v>
      </c>
      <c r="B7667" s="367" t="s">
        <v>27656</v>
      </c>
      <c r="C7667" s="366" t="s">
        <v>245</v>
      </c>
      <c r="D7667" s="368">
        <v>19.313800000000001</v>
      </c>
    </row>
    <row r="7668" spans="1:4" ht="27" x14ac:dyDescent="0.25">
      <c r="A7668" s="366" t="s">
        <v>27657</v>
      </c>
      <c r="B7668" s="367" t="s">
        <v>27658</v>
      </c>
      <c r="C7668" s="366" t="s">
        <v>245</v>
      </c>
      <c r="D7668" s="368">
        <v>212022.17879999999</v>
      </c>
    </row>
    <row r="7669" spans="1:4" x14ac:dyDescent="0.25">
      <c r="A7669" s="366" t="s">
        <v>27659</v>
      </c>
      <c r="B7669" s="367" t="s">
        <v>27660</v>
      </c>
      <c r="C7669" s="366" t="s">
        <v>245</v>
      </c>
      <c r="D7669" s="368">
        <v>36.233499999999999</v>
      </c>
    </row>
    <row r="7670" spans="1:4" x14ac:dyDescent="0.25">
      <c r="A7670" s="366" t="s">
        <v>27661</v>
      </c>
      <c r="B7670" s="367" t="s">
        <v>27662</v>
      </c>
      <c r="C7670" s="366" t="s">
        <v>199</v>
      </c>
      <c r="D7670" s="368">
        <v>4.1887999999999996</v>
      </c>
    </row>
    <row r="7671" spans="1:4" x14ac:dyDescent="0.25">
      <c r="A7671" s="366" t="s">
        <v>27663</v>
      </c>
      <c r="B7671" s="367" t="s">
        <v>27664</v>
      </c>
      <c r="C7671" s="366" t="s">
        <v>245</v>
      </c>
      <c r="D7671" s="368">
        <v>54.767600000000002</v>
      </c>
    </row>
    <row r="7672" spans="1:4" x14ac:dyDescent="0.25">
      <c r="A7672" s="366" t="s">
        <v>27665</v>
      </c>
      <c r="B7672" s="367" t="s">
        <v>27666</v>
      </c>
      <c r="C7672" s="366" t="s">
        <v>245</v>
      </c>
      <c r="D7672" s="368">
        <v>61.8108</v>
      </c>
    </row>
    <row r="7673" spans="1:4" ht="27" x14ac:dyDescent="0.25">
      <c r="A7673" s="366" t="s">
        <v>27667</v>
      </c>
      <c r="B7673" s="367" t="s">
        <v>27668</v>
      </c>
      <c r="C7673" s="366" t="s">
        <v>245</v>
      </c>
      <c r="D7673" s="368">
        <v>213744.3708</v>
      </c>
    </row>
    <row r="7674" spans="1:4" x14ac:dyDescent="0.25">
      <c r="A7674" s="366" t="s">
        <v>27669</v>
      </c>
      <c r="B7674" s="367" t="s">
        <v>27670</v>
      </c>
      <c r="C7674" s="366" t="s">
        <v>199</v>
      </c>
      <c r="D7674" s="368">
        <v>1.7210000000000001</v>
      </c>
    </row>
    <row r="7675" spans="1:4" x14ac:dyDescent="0.25">
      <c r="A7675" s="366" t="s">
        <v>27671</v>
      </c>
      <c r="B7675" s="367" t="s">
        <v>27672</v>
      </c>
      <c r="C7675" s="366" t="s">
        <v>245</v>
      </c>
      <c r="D7675" s="368">
        <v>27.196400000000001</v>
      </c>
    </row>
    <row r="7676" spans="1:4" x14ac:dyDescent="0.25">
      <c r="A7676" s="366" t="s">
        <v>27673</v>
      </c>
      <c r="B7676" s="367" t="s">
        <v>27674</v>
      </c>
      <c r="C7676" s="366" t="s">
        <v>199</v>
      </c>
      <c r="D7676" s="368">
        <v>2.1756000000000002</v>
      </c>
    </row>
    <row r="7677" spans="1:4" x14ac:dyDescent="0.25">
      <c r="A7677" s="366" t="s">
        <v>27675</v>
      </c>
      <c r="B7677" s="367" t="s">
        <v>27676</v>
      </c>
      <c r="C7677" s="366" t="s">
        <v>16582</v>
      </c>
      <c r="D7677" s="368">
        <v>48.813400000000001</v>
      </c>
    </row>
    <row r="7678" spans="1:4" x14ac:dyDescent="0.25">
      <c r="A7678" s="366" t="s">
        <v>27677</v>
      </c>
      <c r="B7678" s="367" t="s">
        <v>27678</v>
      </c>
      <c r="C7678" s="366" t="s">
        <v>245</v>
      </c>
      <c r="D7678" s="368">
        <v>1125.0658000000001</v>
      </c>
    </row>
    <row r="7679" spans="1:4" x14ac:dyDescent="0.25">
      <c r="A7679" s="366" t="s">
        <v>27679</v>
      </c>
      <c r="B7679" s="367" t="s">
        <v>27680</v>
      </c>
      <c r="C7679" s="366" t="s">
        <v>245</v>
      </c>
      <c r="D7679" s="368">
        <v>78.655299999999997</v>
      </c>
    </row>
    <row r="7680" spans="1:4" x14ac:dyDescent="0.25">
      <c r="A7680" s="366" t="s">
        <v>27681</v>
      </c>
      <c r="B7680" s="367" t="s">
        <v>27682</v>
      </c>
      <c r="C7680" s="366" t="s">
        <v>245</v>
      </c>
      <c r="D7680" s="368">
        <v>124.9041</v>
      </c>
    </row>
    <row r="7681" spans="1:4" x14ac:dyDescent="0.25">
      <c r="A7681" s="366" t="s">
        <v>27683</v>
      </c>
      <c r="B7681" s="367" t="s">
        <v>27684</v>
      </c>
      <c r="C7681" s="366" t="s">
        <v>245</v>
      </c>
      <c r="D7681" s="368">
        <v>145.44139999999999</v>
      </c>
    </row>
    <row r="7682" spans="1:4" x14ac:dyDescent="0.25">
      <c r="A7682" s="366" t="s">
        <v>27685</v>
      </c>
      <c r="B7682" s="367" t="s">
        <v>27686</v>
      </c>
      <c r="C7682" s="366" t="s">
        <v>245</v>
      </c>
      <c r="D7682" s="368">
        <v>170.28139999999999</v>
      </c>
    </row>
    <row r="7683" spans="1:4" x14ac:dyDescent="0.25">
      <c r="A7683" s="366" t="s">
        <v>27687</v>
      </c>
      <c r="B7683" s="367" t="s">
        <v>27688</v>
      </c>
      <c r="C7683" s="366" t="s">
        <v>245</v>
      </c>
      <c r="D7683" s="368">
        <v>184.28960000000001</v>
      </c>
    </row>
    <row r="7684" spans="1:4" x14ac:dyDescent="0.25">
      <c r="A7684" s="366" t="s">
        <v>27689</v>
      </c>
      <c r="B7684" s="367" t="s">
        <v>27690</v>
      </c>
      <c r="C7684" s="366" t="s">
        <v>16582</v>
      </c>
      <c r="D7684" s="368">
        <v>15.063800000000001</v>
      </c>
    </row>
    <row r="7685" spans="1:4" x14ac:dyDescent="0.25">
      <c r="A7685" s="366" t="s">
        <v>27691</v>
      </c>
      <c r="B7685" s="367" t="s">
        <v>27692</v>
      </c>
      <c r="C7685" s="366" t="s">
        <v>245</v>
      </c>
      <c r="D7685" s="368">
        <v>255.4419</v>
      </c>
    </row>
    <row r="7686" spans="1:4" ht="27" x14ac:dyDescent="0.25">
      <c r="A7686" s="366" t="s">
        <v>27693</v>
      </c>
      <c r="B7686" s="367" t="s">
        <v>27694</v>
      </c>
      <c r="C7686" s="366" t="s">
        <v>16582</v>
      </c>
      <c r="D7686" s="368">
        <v>19.4801</v>
      </c>
    </row>
    <row r="7687" spans="1:4" x14ac:dyDescent="0.25">
      <c r="A7687" s="366" t="s">
        <v>27695</v>
      </c>
      <c r="B7687" s="367" t="s">
        <v>27696</v>
      </c>
      <c r="C7687" s="366" t="s">
        <v>234</v>
      </c>
      <c r="D7687" s="368">
        <v>9.0174000000000003</v>
      </c>
    </row>
    <row r="7688" spans="1:4" x14ac:dyDescent="0.25">
      <c r="A7688" s="366" t="s">
        <v>27697</v>
      </c>
      <c r="B7688" s="367" t="s">
        <v>27698</v>
      </c>
      <c r="C7688" s="366" t="s">
        <v>234</v>
      </c>
      <c r="D7688" s="368">
        <v>9.3169000000000004</v>
      </c>
    </row>
    <row r="7689" spans="1:4" x14ac:dyDescent="0.25">
      <c r="A7689" s="366" t="s">
        <v>27699</v>
      </c>
      <c r="B7689" s="367" t="s">
        <v>27700</v>
      </c>
      <c r="C7689" s="366" t="s">
        <v>234</v>
      </c>
      <c r="D7689" s="368">
        <v>9.7190999999999992</v>
      </c>
    </row>
    <row r="7690" spans="1:4" x14ac:dyDescent="0.25">
      <c r="A7690" s="366" t="s">
        <v>27701</v>
      </c>
      <c r="B7690" s="367" t="s">
        <v>27702</v>
      </c>
      <c r="C7690" s="366" t="s">
        <v>234</v>
      </c>
      <c r="D7690" s="368">
        <v>31.3721</v>
      </c>
    </row>
    <row r="7691" spans="1:4" x14ac:dyDescent="0.25">
      <c r="A7691" s="366" t="s">
        <v>27703</v>
      </c>
      <c r="B7691" s="367" t="s">
        <v>27704</v>
      </c>
      <c r="C7691" s="366" t="s">
        <v>234</v>
      </c>
      <c r="D7691" s="368">
        <v>9.7087000000000003</v>
      </c>
    </row>
    <row r="7692" spans="1:4" ht="27" x14ac:dyDescent="0.25">
      <c r="A7692" s="366" t="s">
        <v>27705</v>
      </c>
      <c r="B7692" s="367" t="s">
        <v>27706</v>
      </c>
      <c r="C7692" s="366" t="s">
        <v>16582</v>
      </c>
      <c r="D7692" s="368">
        <v>19.4801</v>
      </c>
    </row>
    <row r="7693" spans="1:4" x14ac:dyDescent="0.25">
      <c r="A7693" s="366" t="s">
        <v>27707</v>
      </c>
      <c r="B7693" s="367" t="s">
        <v>27708</v>
      </c>
      <c r="C7693" s="366" t="s">
        <v>234</v>
      </c>
      <c r="D7693" s="368">
        <v>8.8933999999999997</v>
      </c>
    </row>
    <row r="7694" spans="1:4" x14ac:dyDescent="0.25">
      <c r="A7694" s="366" t="s">
        <v>27709</v>
      </c>
      <c r="B7694" s="367" t="s">
        <v>27710</v>
      </c>
      <c r="C7694" s="366" t="s">
        <v>245</v>
      </c>
      <c r="D7694" s="368">
        <v>1620.8101999999999</v>
      </c>
    </row>
    <row r="7695" spans="1:4" ht="27" x14ac:dyDescent="0.25">
      <c r="A7695" s="366" t="s">
        <v>27711</v>
      </c>
      <c r="B7695" s="367" t="s">
        <v>27712</v>
      </c>
      <c r="C7695" s="366" t="s">
        <v>199</v>
      </c>
      <c r="D7695" s="368">
        <v>130.69229999999999</v>
      </c>
    </row>
    <row r="7696" spans="1:4" ht="27" x14ac:dyDescent="0.25">
      <c r="A7696" s="366" t="s">
        <v>27713</v>
      </c>
      <c r="B7696" s="367" t="s">
        <v>27714</v>
      </c>
      <c r="C7696" s="366" t="s">
        <v>199</v>
      </c>
      <c r="D7696" s="368">
        <v>154.82339999999999</v>
      </c>
    </row>
    <row r="7697" spans="1:4" ht="27" x14ac:dyDescent="0.25">
      <c r="A7697" s="366" t="s">
        <v>27715</v>
      </c>
      <c r="B7697" s="367" t="s">
        <v>27716</v>
      </c>
      <c r="C7697" s="366" t="s">
        <v>199</v>
      </c>
      <c r="D7697" s="368">
        <v>190.33090000000001</v>
      </c>
    </row>
    <row r="7698" spans="1:4" ht="27" x14ac:dyDescent="0.25">
      <c r="A7698" s="366" t="s">
        <v>27717</v>
      </c>
      <c r="B7698" s="367" t="s">
        <v>27718</v>
      </c>
      <c r="C7698" s="366" t="s">
        <v>182</v>
      </c>
      <c r="D7698" s="368">
        <v>4.8188000000000004</v>
      </c>
    </row>
    <row r="7699" spans="1:4" ht="27" x14ac:dyDescent="0.25">
      <c r="A7699" s="366" t="s">
        <v>27719</v>
      </c>
      <c r="B7699" s="367" t="s">
        <v>27720</v>
      </c>
      <c r="C7699" s="366" t="s">
        <v>182</v>
      </c>
      <c r="D7699" s="368">
        <v>7.2977999999999996</v>
      </c>
    </row>
    <row r="7700" spans="1:4" ht="27" x14ac:dyDescent="0.25">
      <c r="A7700" s="366" t="s">
        <v>27721</v>
      </c>
      <c r="B7700" s="367" t="s">
        <v>27722</v>
      </c>
      <c r="C7700" s="366" t="s">
        <v>199</v>
      </c>
      <c r="D7700" s="368">
        <v>214.7747</v>
      </c>
    </row>
    <row r="7701" spans="1:4" ht="27" x14ac:dyDescent="0.25">
      <c r="A7701" s="366" t="s">
        <v>27723</v>
      </c>
      <c r="B7701" s="367" t="s">
        <v>27724</v>
      </c>
      <c r="C7701" s="366" t="s">
        <v>199</v>
      </c>
      <c r="D7701" s="368">
        <v>327.64589999999998</v>
      </c>
    </row>
    <row r="7702" spans="1:4" ht="27" x14ac:dyDescent="0.25">
      <c r="A7702" s="366" t="s">
        <v>27725</v>
      </c>
      <c r="B7702" s="367" t="s">
        <v>27726</v>
      </c>
      <c r="C7702" s="366" t="s">
        <v>199</v>
      </c>
      <c r="D7702" s="368">
        <v>115.59950000000001</v>
      </c>
    </row>
    <row r="7703" spans="1:4" ht="27" x14ac:dyDescent="0.25">
      <c r="A7703" s="366" t="s">
        <v>27727</v>
      </c>
      <c r="B7703" s="367" t="s">
        <v>27728</v>
      </c>
      <c r="C7703" s="366" t="s">
        <v>199</v>
      </c>
      <c r="D7703" s="368">
        <v>191.33539999999999</v>
      </c>
    </row>
    <row r="7704" spans="1:4" ht="27" x14ac:dyDescent="0.25">
      <c r="A7704" s="366" t="s">
        <v>27729</v>
      </c>
      <c r="B7704" s="367" t="s">
        <v>27730</v>
      </c>
      <c r="C7704" s="366" t="s">
        <v>199</v>
      </c>
      <c r="D7704" s="368">
        <v>213.18190000000001</v>
      </c>
    </row>
    <row r="7705" spans="1:4" ht="27" x14ac:dyDescent="0.25">
      <c r="A7705" s="366" t="s">
        <v>27731</v>
      </c>
      <c r="B7705" s="367" t="s">
        <v>27732</v>
      </c>
      <c r="C7705" s="366" t="s">
        <v>199</v>
      </c>
      <c r="D7705" s="368">
        <v>243.93559999999999</v>
      </c>
    </row>
    <row r="7706" spans="1:4" ht="27" x14ac:dyDescent="0.25">
      <c r="A7706" s="366" t="s">
        <v>27733</v>
      </c>
      <c r="B7706" s="367" t="s">
        <v>27734</v>
      </c>
      <c r="C7706" s="366" t="s">
        <v>199</v>
      </c>
      <c r="D7706" s="368">
        <v>339.8297</v>
      </c>
    </row>
    <row r="7707" spans="1:4" ht="27" x14ac:dyDescent="0.25">
      <c r="A7707" s="366" t="s">
        <v>27735</v>
      </c>
      <c r="B7707" s="367" t="s">
        <v>27736</v>
      </c>
      <c r="C7707" s="366" t="s">
        <v>199</v>
      </c>
      <c r="D7707" s="368">
        <v>382.44420000000002</v>
      </c>
    </row>
    <row r="7708" spans="1:4" ht="27" x14ac:dyDescent="0.25">
      <c r="A7708" s="366" t="s">
        <v>27737</v>
      </c>
      <c r="B7708" s="367" t="s">
        <v>27738</v>
      </c>
      <c r="C7708" s="366" t="s">
        <v>245</v>
      </c>
      <c r="D7708" s="368">
        <v>217998.5233</v>
      </c>
    </row>
    <row r="7709" spans="1:4" ht="27" x14ac:dyDescent="0.25">
      <c r="A7709" s="366" t="s">
        <v>27739</v>
      </c>
      <c r="B7709" s="367" t="s">
        <v>27740</v>
      </c>
      <c r="C7709" s="366" t="s">
        <v>245</v>
      </c>
      <c r="D7709" s="368">
        <v>221553.07550000001</v>
      </c>
    </row>
    <row r="7710" spans="1:4" x14ac:dyDescent="0.25">
      <c r="A7710" s="366" t="s">
        <v>27741</v>
      </c>
      <c r="B7710" s="367" t="s">
        <v>27742</v>
      </c>
      <c r="C7710" s="366" t="s">
        <v>245</v>
      </c>
      <c r="D7710" s="368">
        <v>721.2894</v>
      </c>
    </row>
    <row r="7711" spans="1:4" ht="27" x14ac:dyDescent="0.25">
      <c r="A7711" s="366" t="s">
        <v>27743</v>
      </c>
      <c r="B7711" s="367" t="s">
        <v>27744</v>
      </c>
      <c r="C7711" s="366" t="s">
        <v>199</v>
      </c>
      <c r="D7711" s="368">
        <v>476.27420000000001</v>
      </c>
    </row>
    <row r="7712" spans="1:4" x14ac:dyDescent="0.25">
      <c r="A7712" s="366" t="s">
        <v>27745</v>
      </c>
      <c r="B7712" s="367" t="s">
        <v>27746</v>
      </c>
      <c r="C7712" s="366" t="s">
        <v>182</v>
      </c>
      <c r="D7712" s="368">
        <v>302.56020000000001</v>
      </c>
    </row>
    <row r="7713" spans="1:4" ht="27" x14ac:dyDescent="0.25">
      <c r="A7713" s="366" t="s">
        <v>27747</v>
      </c>
      <c r="B7713" s="367" t="s">
        <v>27748</v>
      </c>
      <c r="C7713" s="366" t="s">
        <v>245</v>
      </c>
      <c r="D7713" s="368">
        <v>1617.7826</v>
      </c>
    </row>
    <row r="7714" spans="1:4" ht="27" x14ac:dyDescent="0.25">
      <c r="A7714" s="366" t="s">
        <v>27749</v>
      </c>
      <c r="B7714" s="367" t="s">
        <v>27750</v>
      </c>
      <c r="C7714" s="366" t="s">
        <v>245</v>
      </c>
      <c r="D7714" s="368">
        <v>292.95490000000001</v>
      </c>
    </row>
    <row r="7715" spans="1:4" ht="27" x14ac:dyDescent="0.25">
      <c r="A7715" s="366" t="s">
        <v>27751</v>
      </c>
      <c r="B7715" s="367" t="s">
        <v>27752</v>
      </c>
      <c r="C7715" s="366" t="s">
        <v>245</v>
      </c>
      <c r="D7715" s="368">
        <v>1073.1645000000001</v>
      </c>
    </row>
    <row r="7716" spans="1:4" ht="27" x14ac:dyDescent="0.25">
      <c r="A7716" s="366" t="s">
        <v>27753</v>
      </c>
      <c r="B7716" s="367" t="s">
        <v>27754</v>
      </c>
      <c r="C7716" s="366" t="s">
        <v>199</v>
      </c>
      <c r="D7716" s="368">
        <v>513.36059999999998</v>
      </c>
    </row>
    <row r="7717" spans="1:4" ht="27" x14ac:dyDescent="0.25">
      <c r="A7717" s="366" t="s">
        <v>27755</v>
      </c>
      <c r="B7717" s="367" t="s">
        <v>27756</v>
      </c>
      <c r="C7717" s="366" t="s">
        <v>245</v>
      </c>
      <c r="D7717" s="368">
        <v>3570.5120999999999</v>
      </c>
    </row>
    <row r="7718" spans="1:4" x14ac:dyDescent="0.25">
      <c r="A7718" s="366" t="s">
        <v>27757</v>
      </c>
      <c r="B7718" s="367" t="s">
        <v>27758</v>
      </c>
      <c r="C7718" s="366" t="s">
        <v>245</v>
      </c>
      <c r="D7718" s="368">
        <v>613.42700000000002</v>
      </c>
    </row>
    <row r="7719" spans="1:4" ht="27" x14ac:dyDescent="0.25">
      <c r="A7719" s="366" t="s">
        <v>27759</v>
      </c>
      <c r="B7719" s="367" t="s">
        <v>27760</v>
      </c>
      <c r="C7719" s="366" t="s">
        <v>245</v>
      </c>
      <c r="D7719" s="368">
        <v>229.98939999999999</v>
      </c>
    </row>
    <row r="7720" spans="1:4" x14ac:dyDescent="0.25">
      <c r="A7720" s="366" t="s">
        <v>27761</v>
      </c>
      <c r="B7720" s="367" t="s">
        <v>27762</v>
      </c>
      <c r="C7720" s="366" t="s">
        <v>245</v>
      </c>
      <c r="D7720" s="368">
        <v>1475.3154</v>
      </c>
    </row>
    <row r="7721" spans="1:4" ht="27" x14ac:dyDescent="0.25">
      <c r="A7721" s="366" t="s">
        <v>27763</v>
      </c>
      <c r="B7721" s="367" t="s">
        <v>27764</v>
      </c>
      <c r="C7721" s="366" t="s">
        <v>245</v>
      </c>
      <c r="D7721" s="368">
        <v>4512.6722</v>
      </c>
    </row>
    <row r="7722" spans="1:4" ht="27" x14ac:dyDescent="0.25">
      <c r="A7722" s="366" t="s">
        <v>27765</v>
      </c>
      <c r="B7722" s="367" t="s">
        <v>27766</v>
      </c>
      <c r="C7722" s="366" t="s">
        <v>245</v>
      </c>
      <c r="D7722" s="368">
        <v>4340.7302</v>
      </c>
    </row>
    <row r="7723" spans="1:4" x14ac:dyDescent="0.25">
      <c r="A7723" s="366" t="s">
        <v>27767</v>
      </c>
      <c r="B7723" s="367" t="s">
        <v>27768</v>
      </c>
      <c r="C7723" s="366" t="s">
        <v>199</v>
      </c>
      <c r="D7723" s="368">
        <v>7.6200000000000004E-2</v>
      </c>
    </row>
    <row r="7724" spans="1:4" ht="27" x14ac:dyDescent="0.25">
      <c r="A7724" s="366" t="s">
        <v>27769</v>
      </c>
      <c r="B7724" s="367" t="s">
        <v>27770</v>
      </c>
      <c r="C7724" s="366" t="s">
        <v>245</v>
      </c>
      <c r="D7724" s="368">
        <v>210.6507</v>
      </c>
    </row>
    <row r="7725" spans="1:4" ht="27" x14ac:dyDescent="0.25">
      <c r="A7725" s="366" t="s">
        <v>27771</v>
      </c>
      <c r="B7725" s="367" t="s">
        <v>27772</v>
      </c>
      <c r="C7725" s="366" t="s">
        <v>245</v>
      </c>
      <c r="D7725" s="368">
        <v>134.39400000000001</v>
      </c>
    </row>
    <row r="7726" spans="1:4" ht="27" x14ac:dyDescent="0.25">
      <c r="A7726" s="366" t="s">
        <v>27773</v>
      </c>
      <c r="B7726" s="367" t="s">
        <v>27774</v>
      </c>
      <c r="C7726" s="366" t="s">
        <v>245</v>
      </c>
      <c r="D7726" s="368">
        <v>76.583600000000004</v>
      </c>
    </row>
    <row r="7727" spans="1:4" x14ac:dyDescent="0.25">
      <c r="A7727" s="366" t="s">
        <v>27775</v>
      </c>
      <c r="B7727" s="367" t="s">
        <v>27776</v>
      </c>
      <c r="C7727" s="366" t="s">
        <v>245</v>
      </c>
      <c r="D7727" s="368">
        <v>76.791799999999995</v>
      </c>
    </row>
    <row r="7728" spans="1:4" ht="27" x14ac:dyDescent="0.25">
      <c r="A7728" s="366" t="s">
        <v>27777</v>
      </c>
      <c r="B7728" s="367" t="s">
        <v>27778</v>
      </c>
      <c r="C7728" s="366" t="s">
        <v>245</v>
      </c>
      <c r="D7728" s="368">
        <v>54.8003</v>
      </c>
    </row>
    <row r="7729" spans="1:4" x14ac:dyDescent="0.25">
      <c r="A7729" s="366" t="s">
        <v>27779</v>
      </c>
      <c r="B7729" s="367" t="s">
        <v>27780</v>
      </c>
      <c r="C7729" s="366" t="s">
        <v>227</v>
      </c>
      <c r="D7729" s="368" t="s">
        <v>26466</v>
      </c>
    </row>
    <row r="7730" spans="1:4" x14ac:dyDescent="0.25">
      <c r="A7730" s="366" t="s">
        <v>27781</v>
      </c>
      <c r="B7730" s="367" t="s">
        <v>27782</v>
      </c>
      <c r="C7730" s="366" t="s">
        <v>221</v>
      </c>
      <c r="D7730" s="368" t="s">
        <v>26466</v>
      </c>
    </row>
    <row r="7731" spans="1:4" x14ac:dyDescent="0.25">
      <c r="A7731" s="366" t="s">
        <v>27783</v>
      </c>
      <c r="B7731" s="367" t="s">
        <v>27784</v>
      </c>
      <c r="C7731" s="366" t="s">
        <v>245</v>
      </c>
      <c r="D7731" s="368">
        <v>45.992100000000001</v>
      </c>
    </row>
    <row r="7732" spans="1:4" x14ac:dyDescent="0.25">
      <c r="A7732" s="366" t="s">
        <v>27785</v>
      </c>
      <c r="B7732" s="367" t="s">
        <v>27786</v>
      </c>
      <c r="C7732" s="366" t="s">
        <v>245</v>
      </c>
      <c r="D7732" s="368">
        <v>66.400800000000004</v>
      </c>
    </row>
    <row r="7733" spans="1:4" x14ac:dyDescent="0.25">
      <c r="A7733" s="366" t="s">
        <v>27787</v>
      </c>
      <c r="B7733" s="367" t="s">
        <v>27788</v>
      </c>
      <c r="C7733" s="366" t="s">
        <v>245</v>
      </c>
      <c r="D7733" s="368">
        <v>123.5051</v>
      </c>
    </row>
    <row r="7734" spans="1:4" x14ac:dyDescent="0.25">
      <c r="A7734" s="366" t="s">
        <v>27789</v>
      </c>
      <c r="B7734" s="367" t="s">
        <v>27790</v>
      </c>
      <c r="C7734" s="366" t="s">
        <v>227</v>
      </c>
      <c r="D7734" s="368" t="s">
        <v>26466</v>
      </c>
    </row>
    <row r="7735" spans="1:4" ht="27" x14ac:dyDescent="0.25">
      <c r="A7735" s="366" t="s">
        <v>27791</v>
      </c>
      <c r="B7735" s="367" t="s">
        <v>27792</v>
      </c>
      <c r="C7735" s="366" t="s">
        <v>245</v>
      </c>
      <c r="D7735" s="368">
        <v>58.054900000000004</v>
      </c>
    </row>
    <row r="7736" spans="1:4" ht="27" x14ac:dyDescent="0.25">
      <c r="A7736" s="366" t="s">
        <v>27793</v>
      </c>
      <c r="B7736" s="367" t="s">
        <v>27794</v>
      </c>
      <c r="C7736" s="366" t="s">
        <v>245</v>
      </c>
      <c r="D7736" s="368">
        <v>47.354999999999997</v>
      </c>
    </row>
    <row r="7737" spans="1:4" x14ac:dyDescent="0.25">
      <c r="A7737" s="366" t="s">
        <v>27795</v>
      </c>
      <c r="B7737" s="367" t="s">
        <v>27796</v>
      </c>
      <c r="C7737" s="366" t="s">
        <v>234</v>
      </c>
      <c r="D7737" s="368">
        <v>12.0632</v>
      </c>
    </row>
    <row r="7738" spans="1:4" ht="27" x14ac:dyDescent="0.25">
      <c r="A7738" s="366" t="s">
        <v>27797</v>
      </c>
      <c r="B7738" s="367" t="s">
        <v>27798</v>
      </c>
      <c r="C7738" s="366" t="s">
        <v>234</v>
      </c>
      <c r="D7738" s="368">
        <v>12.8627</v>
      </c>
    </row>
    <row r="7739" spans="1:4" ht="27" x14ac:dyDescent="0.25">
      <c r="A7739" s="366" t="s">
        <v>27799</v>
      </c>
      <c r="B7739" s="367" t="s">
        <v>27800</v>
      </c>
      <c r="C7739" s="366" t="s">
        <v>234</v>
      </c>
      <c r="D7739" s="368">
        <v>12.9809</v>
      </c>
    </row>
    <row r="7740" spans="1:4" ht="27" x14ac:dyDescent="0.25">
      <c r="A7740" s="366" t="s">
        <v>27801</v>
      </c>
      <c r="B7740" s="367" t="s">
        <v>27802</v>
      </c>
      <c r="C7740" s="366" t="s">
        <v>234</v>
      </c>
      <c r="D7740" s="368">
        <v>13.218299999999999</v>
      </c>
    </row>
    <row r="7741" spans="1:4" ht="27" x14ac:dyDescent="0.25">
      <c r="A7741" s="366" t="s">
        <v>27803</v>
      </c>
      <c r="B7741" s="367" t="s">
        <v>27804</v>
      </c>
      <c r="C7741" s="366" t="s">
        <v>234</v>
      </c>
      <c r="D7741" s="368">
        <v>13.2928</v>
      </c>
    </row>
    <row r="7742" spans="1:4" ht="27" x14ac:dyDescent="0.25">
      <c r="A7742" s="366" t="s">
        <v>27805</v>
      </c>
      <c r="B7742" s="367" t="s">
        <v>27806</v>
      </c>
      <c r="C7742" s="366" t="s">
        <v>234</v>
      </c>
      <c r="D7742" s="368">
        <v>13.5047</v>
      </c>
    </row>
    <row r="7743" spans="1:4" ht="27" x14ac:dyDescent="0.25">
      <c r="A7743" s="366" t="s">
        <v>27807</v>
      </c>
      <c r="B7743" s="367" t="s">
        <v>27808</v>
      </c>
      <c r="C7743" s="366" t="s">
        <v>245</v>
      </c>
      <c r="D7743" s="368">
        <v>21981.413100000002</v>
      </c>
    </row>
    <row r="7744" spans="1:4" ht="27" x14ac:dyDescent="0.25">
      <c r="A7744" s="366" t="s">
        <v>27809</v>
      </c>
      <c r="B7744" s="367" t="s">
        <v>27810</v>
      </c>
      <c r="C7744" s="366" t="s">
        <v>245</v>
      </c>
      <c r="D7744" s="368">
        <v>27693.118299999998</v>
      </c>
    </row>
    <row r="7745" spans="1:4" x14ac:dyDescent="0.25">
      <c r="A7745" s="366" t="s">
        <v>27811</v>
      </c>
      <c r="B7745" s="367" t="s">
        <v>27812</v>
      </c>
      <c r="C7745" s="366" t="s">
        <v>245</v>
      </c>
      <c r="D7745" s="368">
        <v>19836.602500000001</v>
      </c>
    </row>
    <row r="7746" spans="1:4" x14ac:dyDescent="0.25">
      <c r="A7746" s="366" t="s">
        <v>27813</v>
      </c>
      <c r="B7746" s="367" t="s">
        <v>27814</v>
      </c>
      <c r="C7746" s="366" t="s">
        <v>245</v>
      </c>
      <c r="D7746" s="368">
        <v>21749.9198</v>
      </c>
    </row>
    <row r="7747" spans="1:4" x14ac:dyDescent="0.25">
      <c r="A7747" s="366" t="s">
        <v>27815</v>
      </c>
      <c r="B7747" s="367" t="s">
        <v>27816</v>
      </c>
      <c r="C7747" s="366" t="s">
        <v>245</v>
      </c>
      <c r="D7747" s="368">
        <v>3218.2923999999998</v>
      </c>
    </row>
    <row r="7748" spans="1:4" x14ac:dyDescent="0.25">
      <c r="A7748" s="366" t="s">
        <v>27817</v>
      </c>
      <c r="B7748" s="367" t="s">
        <v>27818</v>
      </c>
      <c r="C7748" s="366" t="s">
        <v>245</v>
      </c>
      <c r="D7748" s="368">
        <v>2351.0684000000001</v>
      </c>
    </row>
    <row r="7749" spans="1:4" x14ac:dyDescent="0.25">
      <c r="A7749" s="366" t="s">
        <v>27819</v>
      </c>
      <c r="B7749" s="367" t="s">
        <v>27820</v>
      </c>
      <c r="C7749" s="366" t="s">
        <v>199</v>
      </c>
      <c r="D7749" s="368">
        <v>34.682099999999998</v>
      </c>
    </row>
    <row r="7750" spans="1:4" ht="27" x14ac:dyDescent="0.25">
      <c r="A7750" s="366" t="s">
        <v>27821</v>
      </c>
      <c r="B7750" s="367" t="s">
        <v>27822</v>
      </c>
      <c r="C7750" s="366" t="s">
        <v>199</v>
      </c>
      <c r="D7750" s="368">
        <v>587.13</v>
      </c>
    </row>
    <row r="7751" spans="1:4" x14ac:dyDescent="0.25">
      <c r="A7751" s="366" t="s">
        <v>27823</v>
      </c>
      <c r="B7751" s="367" t="s">
        <v>27824</v>
      </c>
      <c r="C7751" s="366" t="s">
        <v>245</v>
      </c>
      <c r="D7751" s="368">
        <v>58.734699999999997</v>
      </c>
    </row>
    <row r="7752" spans="1:4" x14ac:dyDescent="0.25">
      <c r="A7752" s="366" t="s">
        <v>27825</v>
      </c>
      <c r="B7752" s="367" t="s">
        <v>27826</v>
      </c>
      <c r="C7752" s="366" t="s">
        <v>16582</v>
      </c>
      <c r="D7752" s="368">
        <v>30.5443</v>
      </c>
    </row>
    <row r="7753" spans="1:4" x14ac:dyDescent="0.25">
      <c r="A7753" s="366" t="s">
        <v>27827</v>
      </c>
      <c r="B7753" s="367" t="s">
        <v>27828</v>
      </c>
      <c r="C7753" s="366" t="s">
        <v>234</v>
      </c>
      <c r="D7753" s="368">
        <v>30.191299999999998</v>
      </c>
    </row>
    <row r="7754" spans="1:4" x14ac:dyDescent="0.25">
      <c r="A7754" s="366" t="s">
        <v>27829</v>
      </c>
      <c r="B7754" s="367" t="s">
        <v>27830</v>
      </c>
      <c r="C7754" s="366" t="s">
        <v>245</v>
      </c>
      <c r="D7754" s="368">
        <v>19.747800000000002</v>
      </c>
    </row>
    <row r="7755" spans="1:4" x14ac:dyDescent="0.25">
      <c r="A7755" s="366" t="s">
        <v>27831</v>
      </c>
      <c r="B7755" s="367" t="s">
        <v>27832</v>
      </c>
      <c r="C7755" s="366" t="s">
        <v>199</v>
      </c>
      <c r="D7755" s="368">
        <v>14.1896</v>
      </c>
    </row>
    <row r="7756" spans="1:4" x14ac:dyDescent="0.25">
      <c r="A7756" s="366" t="s">
        <v>27833</v>
      </c>
      <c r="B7756" s="367" t="s">
        <v>27834</v>
      </c>
      <c r="C7756" s="366" t="s">
        <v>245</v>
      </c>
      <c r="D7756" s="368">
        <v>16.444800000000001</v>
      </c>
    </row>
    <row r="7757" spans="1:4" x14ac:dyDescent="0.25">
      <c r="A7757" s="366" t="s">
        <v>27835</v>
      </c>
      <c r="B7757" s="367" t="s">
        <v>27836</v>
      </c>
      <c r="C7757" s="366" t="s">
        <v>245</v>
      </c>
      <c r="D7757" s="368">
        <v>1002.4468000000001</v>
      </c>
    </row>
    <row r="7758" spans="1:4" x14ac:dyDescent="0.25">
      <c r="A7758" s="366" t="s">
        <v>27837</v>
      </c>
      <c r="B7758" s="367" t="s">
        <v>27838</v>
      </c>
      <c r="C7758" s="366" t="s">
        <v>245</v>
      </c>
      <c r="D7758" s="368">
        <v>13.498200000000001</v>
      </c>
    </row>
    <row r="7759" spans="1:4" x14ac:dyDescent="0.25">
      <c r="A7759" s="366" t="s">
        <v>27839</v>
      </c>
      <c r="B7759" s="367" t="s">
        <v>27840</v>
      </c>
      <c r="C7759" s="366" t="s">
        <v>245</v>
      </c>
      <c r="D7759" s="368">
        <v>13.5617</v>
      </c>
    </row>
    <row r="7760" spans="1:4" x14ac:dyDescent="0.25">
      <c r="A7760" s="366" t="s">
        <v>27841</v>
      </c>
      <c r="B7760" s="367" t="s">
        <v>27842</v>
      </c>
      <c r="C7760" s="366" t="s">
        <v>245</v>
      </c>
      <c r="D7760" s="368">
        <v>13.268000000000001</v>
      </c>
    </row>
    <row r="7761" spans="1:4" x14ac:dyDescent="0.25">
      <c r="A7761" s="366" t="s">
        <v>27843</v>
      </c>
      <c r="B7761" s="367" t="s">
        <v>27844</v>
      </c>
      <c r="C7761" s="366" t="s">
        <v>245</v>
      </c>
      <c r="D7761" s="368">
        <v>13.2982</v>
      </c>
    </row>
    <row r="7762" spans="1:4" x14ac:dyDescent="0.25">
      <c r="A7762" s="366" t="s">
        <v>27845</v>
      </c>
      <c r="B7762" s="367" t="s">
        <v>27846</v>
      </c>
      <c r="C7762" s="366" t="s">
        <v>245</v>
      </c>
      <c r="D7762" s="368">
        <v>845.50639999999999</v>
      </c>
    </row>
    <row r="7763" spans="1:4" x14ac:dyDescent="0.25">
      <c r="A7763" s="366" t="s">
        <v>27847</v>
      </c>
      <c r="B7763" s="367" t="s">
        <v>27848</v>
      </c>
      <c r="C7763" s="366" t="s">
        <v>245</v>
      </c>
      <c r="D7763" s="368">
        <v>182.54660000000001</v>
      </c>
    </row>
    <row r="7764" spans="1:4" x14ac:dyDescent="0.25">
      <c r="A7764" s="366" t="s">
        <v>27849</v>
      </c>
      <c r="B7764" s="367" t="s">
        <v>27850</v>
      </c>
      <c r="C7764" s="366" t="s">
        <v>245</v>
      </c>
      <c r="D7764" s="368">
        <v>49.907800000000002</v>
      </c>
    </row>
    <row r="7765" spans="1:4" x14ac:dyDescent="0.25">
      <c r="A7765" s="366" t="s">
        <v>27851</v>
      </c>
      <c r="B7765" s="367" t="s">
        <v>27852</v>
      </c>
      <c r="C7765" s="366" t="s">
        <v>245</v>
      </c>
      <c r="D7765" s="368">
        <v>353.9468</v>
      </c>
    </row>
    <row r="7766" spans="1:4" x14ac:dyDescent="0.25">
      <c r="A7766" s="366" t="s">
        <v>27853</v>
      </c>
      <c r="B7766" s="367" t="s">
        <v>27854</v>
      </c>
      <c r="C7766" s="366" t="s">
        <v>234</v>
      </c>
      <c r="D7766" s="368">
        <v>40.2958</v>
      </c>
    </row>
    <row r="7767" spans="1:4" x14ac:dyDescent="0.25">
      <c r="A7767" s="366" t="s">
        <v>27855</v>
      </c>
      <c r="B7767" s="367" t="s">
        <v>27856</v>
      </c>
      <c r="C7767" s="366" t="s">
        <v>234</v>
      </c>
      <c r="D7767" s="368">
        <v>10.744</v>
      </c>
    </row>
    <row r="7768" spans="1:4" x14ac:dyDescent="0.25">
      <c r="A7768" s="366" t="s">
        <v>27857</v>
      </c>
      <c r="B7768" s="367" t="s">
        <v>27858</v>
      </c>
      <c r="C7768" s="366" t="s">
        <v>245</v>
      </c>
      <c r="D7768" s="368">
        <v>2077.0758000000001</v>
      </c>
    </row>
    <row r="7769" spans="1:4" x14ac:dyDescent="0.25">
      <c r="A7769" s="366" t="s">
        <v>27859</v>
      </c>
      <c r="B7769" s="367" t="s">
        <v>27860</v>
      </c>
      <c r="C7769" s="366" t="s">
        <v>245</v>
      </c>
      <c r="D7769" s="368">
        <v>1605.0297</v>
      </c>
    </row>
    <row r="7770" spans="1:4" x14ac:dyDescent="0.25">
      <c r="A7770" s="366" t="s">
        <v>27861</v>
      </c>
      <c r="B7770" s="367" t="s">
        <v>27862</v>
      </c>
      <c r="C7770" s="366" t="s">
        <v>234</v>
      </c>
      <c r="D7770" s="368">
        <v>19.580300000000001</v>
      </c>
    </row>
    <row r="7771" spans="1:4" x14ac:dyDescent="0.25">
      <c r="A7771" s="366" t="s">
        <v>27863</v>
      </c>
      <c r="B7771" s="367" t="s">
        <v>27864</v>
      </c>
      <c r="C7771" s="366" t="s">
        <v>199</v>
      </c>
      <c r="D7771" s="368">
        <v>19.2075</v>
      </c>
    </row>
    <row r="7772" spans="1:4" x14ac:dyDescent="0.25">
      <c r="A7772" s="366" t="s">
        <v>27865</v>
      </c>
      <c r="B7772" s="367" t="s">
        <v>27866</v>
      </c>
      <c r="C7772" s="366" t="s">
        <v>245</v>
      </c>
      <c r="D7772" s="368">
        <v>442.69979999999998</v>
      </c>
    </row>
    <row r="7773" spans="1:4" x14ac:dyDescent="0.25">
      <c r="A7773" s="366" t="s">
        <v>27867</v>
      </c>
      <c r="B7773" s="367" t="s">
        <v>27868</v>
      </c>
      <c r="C7773" s="366" t="s">
        <v>199</v>
      </c>
      <c r="D7773" s="368">
        <v>100.3479</v>
      </c>
    </row>
    <row r="7774" spans="1:4" x14ac:dyDescent="0.25">
      <c r="A7774" s="366" t="s">
        <v>27869</v>
      </c>
      <c r="B7774" s="367" t="s">
        <v>27870</v>
      </c>
      <c r="C7774" s="366" t="s">
        <v>199</v>
      </c>
      <c r="D7774" s="368">
        <v>108.5607</v>
      </c>
    </row>
    <row r="7775" spans="1:4" x14ac:dyDescent="0.25">
      <c r="A7775" s="366" t="s">
        <v>27871</v>
      </c>
      <c r="B7775" s="367" t="s">
        <v>27872</v>
      </c>
      <c r="C7775" s="366" t="s">
        <v>199</v>
      </c>
      <c r="D7775" s="368">
        <v>121.2959</v>
      </c>
    </row>
    <row r="7776" spans="1:4" x14ac:dyDescent="0.25">
      <c r="A7776" s="366" t="s">
        <v>27873</v>
      </c>
      <c r="B7776" s="367" t="s">
        <v>27874</v>
      </c>
      <c r="C7776" s="366" t="s">
        <v>199</v>
      </c>
      <c r="D7776" s="368">
        <v>163.51150000000001</v>
      </c>
    </row>
    <row r="7777" spans="1:4" x14ac:dyDescent="0.25">
      <c r="A7777" s="366" t="s">
        <v>27875</v>
      </c>
      <c r="B7777" s="367" t="s">
        <v>27876</v>
      </c>
      <c r="C7777" s="366" t="s">
        <v>199</v>
      </c>
      <c r="D7777" s="368">
        <v>154.69999999999999</v>
      </c>
    </row>
    <row r="7778" spans="1:4" x14ac:dyDescent="0.25">
      <c r="A7778" s="366" t="s">
        <v>27877</v>
      </c>
      <c r="B7778" s="367" t="s">
        <v>27878</v>
      </c>
      <c r="C7778" s="366" t="s">
        <v>199</v>
      </c>
      <c r="D7778" s="368">
        <v>158.7937</v>
      </c>
    </row>
    <row r="7779" spans="1:4" x14ac:dyDescent="0.25">
      <c r="A7779" s="366" t="s">
        <v>27879</v>
      </c>
      <c r="B7779" s="367" t="s">
        <v>27880</v>
      </c>
      <c r="C7779" s="366" t="s">
        <v>199</v>
      </c>
      <c r="D7779" s="368">
        <v>224.0078</v>
      </c>
    </row>
    <row r="7780" spans="1:4" x14ac:dyDescent="0.25">
      <c r="A7780" s="366" t="s">
        <v>27881</v>
      </c>
      <c r="B7780" s="367" t="s">
        <v>27882</v>
      </c>
      <c r="C7780" s="366" t="s">
        <v>199</v>
      </c>
      <c r="D7780" s="368">
        <v>258.77699999999999</v>
      </c>
    </row>
    <row r="7781" spans="1:4" x14ac:dyDescent="0.25">
      <c r="A7781" s="366" t="s">
        <v>27883</v>
      </c>
      <c r="B7781" s="367" t="s">
        <v>27884</v>
      </c>
      <c r="C7781" s="366" t="s">
        <v>199</v>
      </c>
      <c r="D7781" s="368">
        <v>262.24369999999999</v>
      </c>
    </row>
    <row r="7782" spans="1:4" x14ac:dyDescent="0.25">
      <c r="A7782" s="366" t="s">
        <v>27885</v>
      </c>
      <c r="B7782" s="367" t="s">
        <v>27886</v>
      </c>
      <c r="C7782" s="366" t="s">
        <v>199</v>
      </c>
      <c r="D7782" s="368">
        <v>272.13979999999998</v>
      </c>
    </row>
    <row r="7783" spans="1:4" x14ac:dyDescent="0.25">
      <c r="A7783" s="366" t="s">
        <v>27887</v>
      </c>
      <c r="B7783" s="367" t="s">
        <v>27888</v>
      </c>
      <c r="C7783" s="366" t="s">
        <v>199</v>
      </c>
      <c r="D7783" s="368">
        <v>404.59719999999999</v>
      </c>
    </row>
    <row r="7784" spans="1:4" x14ac:dyDescent="0.25">
      <c r="A7784" s="366" t="s">
        <v>27889</v>
      </c>
      <c r="B7784" s="367" t="s">
        <v>27890</v>
      </c>
      <c r="C7784" s="366" t="s">
        <v>199</v>
      </c>
      <c r="D7784" s="368">
        <v>523.37279999999998</v>
      </c>
    </row>
    <row r="7785" spans="1:4" x14ac:dyDescent="0.25">
      <c r="A7785" s="366" t="s">
        <v>27891</v>
      </c>
      <c r="B7785" s="367" t="s">
        <v>27892</v>
      </c>
      <c r="C7785" s="366" t="s">
        <v>199</v>
      </c>
      <c r="D7785" s="368">
        <v>355.43150000000003</v>
      </c>
    </row>
    <row r="7786" spans="1:4" x14ac:dyDescent="0.25">
      <c r="A7786" s="366" t="s">
        <v>27893</v>
      </c>
      <c r="B7786" s="367" t="s">
        <v>27894</v>
      </c>
      <c r="C7786" s="366" t="s">
        <v>199</v>
      </c>
      <c r="D7786" s="368">
        <v>427.0043</v>
      </c>
    </row>
    <row r="7787" spans="1:4" x14ac:dyDescent="0.25">
      <c r="A7787" s="366" t="s">
        <v>27895</v>
      </c>
      <c r="B7787" s="367" t="s">
        <v>27896</v>
      </c>
      <c r="C7787" s="366" t="s">
        <v>199</v>
      </c>
      <c r="D7787" s="368">
        <v>535.04470000000003</v>
      </c>
    </row>
    <row r="7788" spans="1:4" x14ac:dyDescent="0.25">
      <c r="A7788" s="366" t="s">
        <v>27897</v>
      </c>
      <c r="B7788" s="367" t="s">
        <v>27898</v>
      </c>
      <c r="C7788" s="366" t="s">
        <v>199</v>
      </c>
      <c r="D7788" s="368">
        <v>707.66269999999997</v>
      </c>
    </row>
    <row r="7789" spans="1:4" x14ac:dyDescent="0.25">
      <c r="A7789" s="366" t="s">
        <v>27899</v>
      </c>
      <c r="B7789" s="367" t="s">
        <v>27900</v>
      </c>
      <c r="C7789" s="366" t="s">
        <v>199</v>
      </c>
      <c r="D7789" s="368">
        <v>569.15549999999996</v>
      </c>
    </row>
    <row r="7790" spans="1:4" x14ac:dyDescent="0.25">
      <c r="A7790" s="366" t="s">
        <v>27901</v>
      </c>
      <c r="B7790" s="367" t="s">
        <v>27902</v>
      </c>
      <c r="C7790" s="366" t="s">
        <v>199</v>
      </c>
      <c r="D7790" s="368">
        <v>660.64549999999997</v>
      </c>
    </row>
    <row r="7791" spans="1:4" x14ac:dyDescent="0.25">
      <c r="A7791" s="366" t="s">
        <v>27903</v>
      </c>
      <c r="B7791" s="367" t="s">
        <v>27904</v>
      </c>
      <c r="C7791" s="366" t="s">
        <v>199</v>
      </c>
      <c r="D7791" s="368">
        <v>826.91</v>
      </c>
    </row>
    <row r="7792" spans="1:4" x14ac:dyDescent="0.25">
      <c r="A7792" s="366" t="s">
        <v>27905</v>
      </c>
      <c r="B7792" s="367" t="s">
        <v>27906</v>
      </c>
      <c r="C7792" s="366" t="s">
        <v>199</v>
      </c>
      <c r="D7792" s="368">
        <v>1069.3411000000001</v>
      </c>
    </row>
    <row r="7793" spans="1:4" x14ac:dyDescent="0.25">
      <c r="A7793" s="366" t="s">
        <v>27907</v>
      </c>
      <c r="B7793" s="367" t="s">
        <v>27908</v>
      </c>
      <c r="C7793" s="366" t="s">
        <v>199</v>
      </c>
      <c r="D7793" s="368">
        <v>850.5</v>
      </c>
    </row>
    <row r="7794" spans="1:4" x14ac:dyDescent="0.25">
      <c r="A7794" s="366" t="s">
        <v>27909</v>
      </c>
      <c r="B7794" s="367" t="s">
        <v>27910</v>
      </c>
      <c r="C7794" s="366" t="s">
        <v>199</v>
      </c>
      <c r="D7794" s="368">
        <v>897.70299999999997</v>
      </c>
    </row>
    <row r="7795" spans="1:4" x14ac:dyDescent="0.25">
      <c r="A7795" s="366" t="s">
        <v>27911</v>
      </c>
      <c r="B7795" s="367" t="s">
        <v>27912</v>
      </c>
      <c r="C7795" s="366" t="s">
        <v>199</v>
      </c>
      <c r="D7795" s="368">
        <v>1153.797</v>
      </c>
    </row>
    <row r="7796" spans="1:4" x14ac:dyDescent="0.25">
      <c r="A7796" s="366" t="s">
        <v>27913</v>
      </c>
      <c r="B7796" s="367" t="s">
        <v>27914</v>
      </c>
      <c r="C7796" s="366" t="s">
        <v>199</v>
      </c>
      <c r="D7796" s="368">
        <v>1595.2</v>
      </c>
    </row>
    <row r="7797" spans="1:4" x14ac:dyDescent="0.25">
      <c r="A7797" s="366" t="s">
        <v>27915</v>
      </c>
      <c r="B7797" s="367" t="s">
        <v>27916</v>
      </c>
      <c r="C7797" s="366" t="s">
        <v>199</v>
      </c>
      <c r="D7797" s="368">
        <v>116.5467</v>
      </c>
    </row>
    <row r="7798" spans="1:4" x14ac:dyDescent="0.25">
      <c r="A7798" s="366" t="s">
        <v>27917</v>
      </c>
      <c r="B7798" s="367" t="s">
        <v>27918</v>
      </c>
      <c r="C7798" s="366" t="s">
        <v>199</v>
      </c>
      <c r="D7798" s="368">
        <v>119.4235</v>
      </c>
    </row>
    <row r="7799" spans="1:4" x14ac:dyDescent="0.25">
      <c r="A7799" s="366" t="s">
        <v>27919</v>
      </c>
      <c r="B7799" s="367" t="s">
        <v>27920</v>
      </c>
      <c r="C7799" s="366" t="s">
        <v>199</v>
      </c>
      <c r="D7799" s="368">
        <v>151.7373</v>
      </c>
    </row>
    <row r="7800" spans="1:4" x14ac:dyDescent="0.25">
      <c r="A7800" s="366" t="s">
        <v>27921</v>
      </c>
      <c r="B7800" s="367" t="s">
        <v>27922</v>
      </c>
      <c r="C7800" s="366" t="s">
        <v>199</v>
      </c>
      <c r="D7800" s="368">
        <v>244.01679999999999</v>
      </c>
    </row>
    <row r="7801" spans="1:4" x14ac:dyDescent="0.25">
      <c r="A7801" s="366" t="s">
        <v>27923</v>
      </c>
      <c r="B7801" s="367" t="s">
        <v>27924</v>
      </c>
      <c r="C7801" s="366" t="s">
        <v>245</v>
      </c>
      <c r="D7801" s="368">
        <v>796.25490000000002</v>
      </c>
    </row>
    <row r="7802" spans="1:4" x14ac:dyDescent="0.25">
      <c r="A7802" s="366" t="s">
        <v>27925</v>
      </c>
      <c r="B7802" s="367" t="s">
        <v>27926</v>
      </c>
      <c r="C7802" s="366" t="s">
        <v>245</v>
      </c>
      <c r="D7802" s="368">
        <v>761.50909999999999</v>
      </c>
    </row>
    <row r="7803" spans="1:4" x14ac:dyDescent="0.25">
      <c r="A7803" s="366" t="s">
        <v>27927</v>
      </c>
      <c r="B7803" s="367" t="s">
        <v>27928</v>
      </c>
      <c r="C7803" s="366" t="s">
        <v>199</v>
      </c>
      <c r="D7803" s="368">
        <v>559.0412</v>
      </c>
    </row>
    <row r="7804" spans="1:4" x14ac:dyDescent="0.25">
      <c r="A7804" s="366" t="s">
        <v>27929</v>
      </c>
      <c r="B7804" s="367" t="s">
        <v>27930</v>
      </c>
      <c r="C7804" s="366" t="s">
        <v>227</v>
      </c>
      <c r="D7804" s="368">
        <v>15121.525</v>
      </c>
    </row>
    <row r="7805" spans="1:4" x14ac:dyDescent="0.25">
      <c r="A7805" s="366" t="s">
        <v>27931</v>
      </c>
      <c r="B7805" s="367" t="s">
        <v>27932</v>
      </c>
      <c r="C7805" s="366" t="s">
        <v>227</v>
      </c>
      <c r="D7805" s="368">
        <v>12278.4977</v>
      </c>
    </row>
    <row r="7806" spans="1:4" x14ac:dyDescent="0.25">
      <c r="A7806" s="366" t="s">
        <v>27933</v>
      </c>
      <c r="B7806" s="367" t="s">
        <v>27934</v>
      </c>
      <c r="C7806" s="366" t="s">
        <v>227</v>
      </c>
      <c r="D7806" s="368">
        <v>12304.660400000001</v>
      </c>
    </row>
    <row r="7807" spans="1:4" x14ac:dyDescent="0.25">
      <c r="A7807" s="366" t="s">
        <v>27935</v>
      </c>
      <c r="B7807" s="367" t="s">
        <v>27936</v>
      </c>
      <c r="C7807" s="366" t="s">
        <v>227</v>
      </c>
      <c r="D7807" s="368">
        <v>12332.9031</v>
      </c>
    </row>
    <row r="7808" spans="1:4" x14ac:dyDescent="0.25">
      <c r="A7808" s="366" t="s">
        <v>27937</v>
      </c>
      <c r="B7808" s="367" t="s">
        <v>22617</v>
      </c>
      <c r="C7808" s="366" t="s">
        <v>245</v>
      </c>
      <c r="D7808" s="368">
        <v>90061.2641</v>
      </c>
    </row>
    <row r="7809" spans="1:4" x14ac:dyDescent="0.25">
      <c r="A7809" s="366" t="s">
        <v>27938</v>
      </c>
      <c r="B7809" s="367" t="s">
        <v>27939</v>
      </c>
      <c r="C7809" s="366" t="s">
        <v>245</v>
      </c>
      <c r="D7809" s="368">
        <v>12.4369</v>
      </c>
    </row>
    <row r="7810" spans="1:4" x14ac:dyDescent="0.25">
      <c r="A7810" s="366" t="s">
        <v>27940</v>
      </c>
      <c r="B7810" s="367" t="s">
        <v>27941</v>
      </c>
      <c r="C7810" s="366" t="s">
        <v>245</v>
      </c>
      <c r="D7810" s="368">
        <v>7.09</v>
      </c>
    </row>
    <row r="7811" spans="1:4" x14ac:dyDescent="0.25">
      <c r="A7811" s="366" t="s">
        <v>27942</v>
      </c>
      <c r="B7811" s="367" t="s">
        <v>27943</v>
      </c>
      <c r="C7811" s="366" t="s">
        <v>245</v>
      </c>
      <c r="D7811" s="368">
        <v>29.956499999999998</v>
      </c>
    </row>
    <row r="7812" spans="1:4" x14ac:dyDescent="0.25">
      <c r="A7812" s="366" t="s">
        <v>27944</v>
      </c>
      <c r="B7812" s="367" t="s">
        <v>27945</v>
      </c>
      <c r="C7812" s="366" t="s">
        <v>245</v>
      </c>
      <c r="D7812" s="368">
        <v>31.523299999999999</v>
      </c>
    </row>
    <row r="7813" spans="1:4" x14ac:dyDescent="0.25">
      <c r="A7813" s="366" t="s">
        <v>27946</v>
      </c>
      <c r="B7813" s="367" t="s">
        <v>27947</v>
      </c>
      <c r="C7813" s="366" t="s">
        <v>245</v>
      </c>
      <c r="D7813" s="368">
        <v>31.5458</v>
      </c>
    </row>
    <row r="7814" spans="1:4" x14ac:dyDescent="0.25">
      <c r="A7814" s="366" t="s">
        <v>27948</v>
      </c>
      <c r="B7814" s="367" t="s">
        <v>27949</v>
      </c>
      <c r="C7814" s="366" t="s">
        <v>245</v>
      </c>
      <c r="D7814" s="368">
        <v>143.18279999999999</v>
      </c>
    </row>
    <row r="7815" spans="1:4" x14ac:dyDescent="0.25">
      <c r="A7815" s="366" t="s">
        <v>27950</v>
      </c>
      <c r="B7815" s="367" t="s">
        <v>27951</v>
      </c>
      <c r="C7815" s="366" t="s">
        <v>245</v>
      </c>
      <c r="D7815" s="368">
        <v>13.499499999999999</v>
      </c>
    </row>
    <row r="7816" spans="1:4" x14ac:dyDescent="0.25">
      <c r="A7816" s="366" t="s">
        <v>27952</v>
      </c>
      <c r="B7816" s="367" t="s">
        <v>27953</v>
      </c>
      <c r="C7816" s="366" t="s">
        <v>245</v>
      </c>
      <c r="D7816" s="368">
        <v>80.912199999999999</v>
      </c>
    </row>
    <row r="7817" spans="1:4" x14ac:dyDescent="0.25">
      <c r="A7817" s="366" t="s">
        <v>27954</v>
      </c>
      <c r="B7817" s="367" t="s">
        <v>27955</v>
      </c>
      <c r="C7817" s="366" t="s">
        <v>245</v>
      </c>
      <c r="D7817" s="368">
        <v>98.709900000000005</v>
      </c>
    </row>
    <row r="7818" spans="1:4" x14ac:dyDescent="0.25">
      <c r="A7818" s="366" t="s">
        <v>27956</v>
      </c>
      <c r="B7818" s="367" t="s">
        <v>27957</v>
      </c>
      <c r="C7818" s="366" t="s">
        <v>245</v>
      </c>
      <c r="D7818" s="368">
        <v>150.0505</v>
      </c>
    </row>
    <row r="7819" spans="1:4" x14ac:dyDescent="0.25">
      <c r="A7819" s="366" t="s">
        <v>27958</v>
      </c>
      <c r="B7819" s="367" t="s">
        <v>27959</v>
      </c>
      <c r="C7819" s="366" t="s">
        <v>245</v>
      </c>
      <c r="D7819" s="368">
        <v>66.125299999999996</v>
      </c>
    </row>
    <row r="7820" spans="1:4" x14ac:dyDescent="0.25">
      <c r="A7820" s="366" t="s">
        <v>27960</v>
      </c>
      <c r="B7820" s="367" t="s">
        <v>27961</v>
      </c>
      <c r="C7820" s="366" t="s">
        <v>245</v>
      </c>
      <c r="D7820" s="368">
        <v>132.5179</v>
      </c>
    </row>
    <row r="7821" spans="1:4" x14ac:dyDescent="0.25">
      <c r="A7821" s="366" t="s">
        <v>27962</v>
      </c>
      <c r="B7821" s="367" t="s">
        <v>27963</v>
      </c>
      <c r="C7821" s="366" t="s">
        <v>245</v>
      </c>
      <c r="D7821" s="368">
        <v>140.88579999999999</v>
      </c>
    </row>
    <row r="7822" spans="1:4" x14ac:dyDescent="0.25">
      <c r="A7822" s="366" t="s">
        <v>27964</v>
      </c>
      <c r="B7822" s="367" t="s">
        <v>27965</v>
      </c>
      <c r="C7822" s="366" t="s">
        <v>245</v>
      </c>
      <c r="D7822" s="368">
        <v>31.475300000000001</v>
      </c>
    </row>
    <row r="7823" spans="1:4" x14ac:dyDescent="0.25">
      <c r="A7823" s="366" t="s">
        <v>27966</v>
      </c>
      <c r="B7823" s="367" t="s">
        <v>27967</v>
      </c>
      <c r="C7823" s="366" t="s">
        <v>245</v>
      </c>
      <c r="D7823" s="368">
        <v>125.8519</v>
      </c>
    </row>
    <row r="7824" spans="1:4" x14ac:dyDescent="0.25">
      <c r="A7824" s="366" t="s">
        <v>27968</v>
      </c>
      <c r="B7824" s="367" t="s">
        <v>27969</v>
      </c>
      <c r="C7824" s="366" t="s">
        <v>27970</v>
      </c>
      <c r="D7824" s="368">
        <v>678.04190000000006</v>
      </c>
    </row>
    <row r="7825" spans="1:4" x14ac:dyDescent="0.25">
      <c r="A7825" s="366" t="s">
        <v>27971</v>
      </c>
      <c r="B7825" s="367" t="s">
        <v>27972</v>
      </c>
      <c r="C7825" s="366" t="s">
        <v>27970</v>
      </c>
      <c r="D7825" s="368">
        <v>675.91480000000001</v>
      </c>
    </row>
    <row r="7826" spans="1:4" x14ac:dyDescent="0.25">
      <c r="A7826" s="366" t="s">
        <v>27973</v>
      </c>
      <c r="B7826" s="367" t="s">
        <v>27974</v>
      </c>
      <c r="C7826" s="366" t="s">
        <v>27970</v>
      </c>
      <c r="D7826" s="368">
        <v>985.03160000000003</v>
      </c>
    </row>
    <row r="7827" spans="1:4" ht="27" x14ac:dyDescent="0.25">
      <c r="A7827" s="366" t="s">
        <v>27975</v>
      </c>
      <c r="B7827" s="367" t="s">
        <v>27976</v>
      </c>
      <c r="C7827" s="366" t="s">
        <v>245</v>
      </c>
      <c r="D7827" s="368">
        <v>39.023800000000001</v>
      </c>
    </row>
    <row r="7828" spans="1:4" x14ac:dyDescent="0.25">
      <c r="A7828" s="366" t="s">
        <v>27977</v>
      </c>
      <c r="B7828" s="367" t="s">
        <v>27978</v>
      </c>
      <c r="C7828" s="366" t="s">
        <v>27970</v>
      </c>
      <c r="D7828" s="368">
        <v>739.59339999999997</v>
      </c>
    </row>
    <row r="7829" spans="1:4" x14ac:dyDescent="0.25">
      <c r="A7829" s="366" t="s">
        <v>27979</v>
      </c>
      <c r="B7829" s="367" t="s">
        <v>27980</v>
      </c>
      <c r="C7829" s="366" t="s">
        <v>245</v>
      </c>
      <c r="D7829" s="368">
        <v>111002.164</v>
      </c>
    </row>
    <row r="7830" spans="1:4" x14ac:dyDescent="0.25">
      <c r="A7830" s="366" t="s">
        <v>27981</v>
      </c>
      <c r="B7830" s="367" t="s">
        <v>27982</v>
      </c>
      <c r="C7830" s="366" t="s">
        <v>245</v>
      </c>
      <c r="D7830" s="368">
        <v>121742.2406</v>
      </c>
    </row>
    <row r="7831" spans="1:4" x14ac:dyDescent="0.25">
      <c r="A7831" s="366" t="s">
        <v>27983</v>
      </c>
      <c r="B7831" s="367" t="s">
        <v>27984</v>
      </c>
      <c r="C7831" s="366" t="s">
        <v>245</v>
      </c>
      <c r="D7831" s="368">
        <v>133556.4363</v>
      </c>
    </row>
    <row r="7832" spans="1:4" x14ac:dyDescent="0.25">
      <c r="A7832" s="366" t="s">
        <v>27985</v>
      </c>
      <c r="B7832" s="367" t="s">
        <v>27986</v>
      </c>
      <c r="C7832" s="366" t="s">
        <v>245</v>
      </c>
      <c r="D7832" s="368">
        <v>146551.92430000001</v>
      </c>
    </row>
    <row r="7833" spans="1:4" x14ac:dyDescent="0.25">
      <c r="A7833" s="366" t="s">
        <v>27987</v>
      </c>
      <c r="B7833" s="367" t="s">
        <v>27988</v>
      </c>
      <c r="C7833" s="366" t="s">
        <v>245</v>
      </c>
      <c r="D7833" s="368">
        <v>139614.59450000001</v>
      </c>
    </row>
    <row r="7834" spans="1:4" x14ac:dyDescent="0.25">
      <c r="A7834" s="366" t="s">
        <v>27989</v>
      </c>
      <c r="B7834" s="367" t="s">
        <v>27990</v>
      </c>
      <c r="C7834" s="366" t="s">
        <v>245</v>
      </c>
      <c r="D7834" s="368">
        <v>153215.91409999999</v>
      </c>
    </row>
    <row r="7835" spans="1:4" x14ac:dyDescent="0.25">
      <c r="A7835" s="366" t="s">
        <v>27991</v>
      </c>
      <c r="B7835" s="367" t="s">
        <v>27992</v>
      </c>
      <c r="C7835" s="366" t="s">
        <v>245</v>
      </c>
      <c r="D7835" s="368">
        <v>168177.41339999999</v>
      </c>
    </row>
    <row r="7836" spans="1:4" x14ac:dyDescent="0.25">
      <c r="A7836" s="366" t="s">
        <v>27993</v>
      </c>
      <c r="B7836" s="367" t="s">
        <v>27994</v>
      </c>
      <c r="C7836" s="366" t="s">
        <v>245</v>
      </c>
      <c r="D7836" s="368">
        <v>184635.04689999999</v>
      </c>
    </row>
    <row r="7837" spans="1:4" x14ac:dyDescent="0.25">
      <c r="A7837" s="366" t="s">
        <v>27995</v>
      </c>
      <c r="B7837" s="367" t="s">
        <v>27996</v>
      </c>
      <c r="C7837" s="366" t="s">
        <v>245</v>
      </c>
      <c r="D7837" s="368">
        <v>222642.38020000001</v>
      </c>
    </row>
    <row r="7838" spans="1:4" x14ac:dyDescent="0.25">
      <c r="A7838" s="366" t="s">
        <v>27997</v>
      </c>
      <c r="B7838" s="367" t="s">
        <v>27998</v>
      </c>
      <c r="C7838" s="366" t="s">
        <v>245</v>
      </c>
      <c r="D7838" s="368">
        <v>182094.13130000001</v>
      </c>
    </row>
    <row r="7839" spans="1:4" x14ac:dyDescent="0.25">
      <c r="A7839" s="366" t="s">
        <v>27999</v>
      </c>
      <c r="B7839" s="367" t="s">
        <v>28000</v>
      </c>
      <c r="C7839" s="366" t="s">
        <v>245</v>
      </c>
      <c r="D7839" s="368">
        <v>201744.04800000001</v>
      </c>
    </row>
    <row r="7840" spans="1:4" x14ac:dyDescent="0.25">
      <c r="A7840" s="366" t="s">
        <v>28001</v>
      </c>
      <c r="B7840" s="367" t="s">
        <v>28002</v>
      </c>
      <c r="C7840" s="366" t="s">
        <v>245</v>
      </c>
      <c r="D7840" s="368">
        <v>221378.2433</v>
      </c>
    </row>
    <row r="7841" spans="1:4" x14ac:dyDescent="0.25">
      <c r="A7841" s="366" t="s">
        <v>28003</v>
      </c>
      <c r="B7841" s="367" t="s">
        <v>28004</v>
      </c>
      <c r="C7841" s="366" t="s">
        <v>245</v>
      </c>
      <c r="D7841" s="368">
        <v>161100.79019999999</v>
      </c>
    </row>
    <row r="7842" spans="1:4" x14ac:dyDescent="0.25">
      <c r="A7842" s="366" t="s">
        <v>28005</v>
      </c>
      <c r="B7842" s="367" t="s">
        <v>28006</v>
      </c>
      <c r="C7842" s="366" t="s">
        <v>245</v>
      </c>
      <c r="D7842" s="368">
        <v>264573.56800000003</v>
      </c>
    </row>
    <row r="7843" spans="1:4" x14ac:dyDescent="0.25">
      <c r="A7843" s="366" t="s">
        <v>28007</v>
      </c>
      <c r="B7843" s="367" t="s">
        <v>28008</v>
      </c>
      <c r="C7843" s="366" t="s">
        <v>245</v>
      </c>
      <c r="D7843" s="368">
        <v>127088.4273</v>
      </c>
    </row>
    <row r="7844" spans="1:4" x14ac:dyDescent="0.25">
      <c r="A7844" s="366" t="s">
        <v>28009</v>
      </c>
      <c r="B7844" s="367" t="s">
        <v>28010</v>
      </c>
      <c r="C7844" s="366" t="s">
        <v>245</v>
      </c>
      <c r="D7844" s="368">
        <v>139437.13829999999</v>
      </c>
    </row>
    <row r="7845" spans="1:4" x14ac:dyDescent="0.25">
      <c r="A7845" s="366" t="s">
        <v>28011</v>
      </c>
      <c r="B7845" s="367" t="s">
        <v>28012</v>
      </c>
      <c r="C7845" s="366" t="s">
        <v>245</v>
      </c>
      <c r="D7845" s="368">
        <v>153020.80780000001</v>
      </c>
    </row>
    <row r="7846" spans="1:4" x14ac:dyDescent="0.25">
      <c r="A7846" s="366" t="s">
        <v>28013</v>
      </c>
      <c r="B7846" s="367" t="s">
        <v>28014</v>
      </c>
      <c r="C7846" s="366" t="s">
        <v>245</v>
      </c>
      <c r="D7846" s="368">
        <v>167962.7488</v>
      </c>
    </row>
    <row r="7847" spans="1:4" x14ac:dyDescent="0.25">
      <c r="A7847" s="366" t="s">
        <v>28015</v>
      </c>
      <c r="B7847" s="367" t="s">
        <v>28016</v>
      </c>
      <c r="C7847" s="366" t="s">
        <v>245</v>
      </c>
      <c r="D7847" s="368">
        <v>160002.50140000001</v>
      </c>
    </row>
    <row r="7848" spans="1:4" x14ac:dyDescent="0.25">
      <c r="A7848" s="366" t="s">
        <v>28017</v>
      </c>
      <c r="B7848" s="367" t="s">
        <v>28018</v>
      </c>
      <c r="C7848" s="366" t="s">
        <v>245</v>
      </c>
      <c r="D7848" s="368">
        <v>175654.90349999999</v>
      </c>
    </row>
    <row r="7849" spans="1:4" x14ac:dyDescent="0.25">
      <c r="A7849" s="366" t="s">
        <v>28019</v>
      </c>
      <c r="B7849" s="367" t="s">
        <v>28020</v>
      </c>
      <c r="C7849" s="366" t="s">
        <v>245</v>
      </c>
      <c r="D7849" s="368">
        <v>192860.28589999999</v>
      </c>
    </row>
    <row r="7850" spans="1:4" x14ac:dyDescent="0.25">
      <c r="A7850" s="366" t="s">
        <v>28021</v>
      </c>
      <c r="B7850" s="367" t="s">
        <v>28022</v>
      </c>
      <c r="C7850" s="366" t="s">
        <v>245</v>
      </c>
      <c r="D7850" s="368">
        <v>213586.7066</v>
      </c>
    </row>
    <row r="7851" spans="1:4" x14ac:dyDescent="0.25">
      <c r="A7851" s="366" t="s">
        <v>28023</v>
      </c>
      <c r="B7851" s="367" t="s">
        <v>28024</v>
      </c>
      <c r="C7851" s="366" t="s">
        <v>245</v>
      </c>
      <c r="D7851" s="368">
        <v>255223.7242</v>
      </c>
    </row>
    <row r="7852" spans="1:4" x14ac:dyDescent="0.25">
      <c r="A7852" s="366" t="s">
        <v>28025</v>
      </c>
      <c r="B7852" s="367" t="s">
        <v>28026</v>
      </c>
      <c r="C7852" s="366" t="s">
        <v>245</v>
      </c>
      <c r="D7852" s="368">
        <v>210670.2868</v>
      </c>
    </row>
    <row r="7853" spans="1:4" x14ac:dyDescent="0.25">
      <c r="A7853" s="366" t="s">
        <v>28027</v>
      </c>
      <c r="B7853" s="367" t="s">
        <v>28028</v>
      </c>
      <c r="C7853" s="366" t="s">
        <v>245</v>
      </c>
      <c r="D7853" s="368">
        <v>231197.16940000001</v>
      </c>
    </row>
    <row r="7854" spans="1:4" x14ac:dyDescent="0.25">
      <c r="A7854" s="366" t="s">
        <v>28029</v>
      </c>
      <c r="B7854" s="367" t="s">
        <v>28030</v>
      </c>
      <c r="C7854" s="366" t="s">
        <v>245</v>
      </c>
      <c r="D7854" s="368">
        <v>253776.72440000001</v>
      </c>
    </row>
    <row r="7855" spans="1:4" x14ac:dyDescent="0.25">
      <c r="A7855" s="366" t="s">
        <v>28031</v>
      </c>
      <c r="B7855" s="367" t="s">
        <v>28032</v>
      </c>
      <c r="C7855" s="366" t="s">
        <v>245</v>
      </c>
      <c r="D7855" s="368">
        <v>184715.9039</v>
      </c>
    </row>
    <row r="7856" spans="1:4" x14ac:dyDescent="0.25">
      <c r="A7856" s="366" t="s">
        <v>28033</v>
      </c>
      <c r="B7856" s="367" t="s">
        <v>28034</v>
      </c>
      <c r="C7856" s="366" t="s">
        <v>245</v>
      </c>
      <c r="D7856" s="368">
        <v>308853.36540000001</v>
      </c>
    </row>
    <row r="7857" spans="1:4" x14ac:dyDescent="0.25">
      <c r="A7857" s="366" t="s">
        <v>28035</v>
      </c>
      <c r="B7857" s="367" t="s">
        <v>28036</v>
      </c>
      <c r="C7857" s="366" t="s">
        <v>245</v>
      </c>
      <c r="D7857" s="368">
        <v>151740.53099999999</v>
      </c>
    </row>
    <row r="7858" spans="1:4" x14ac:dyDescent="0.25">
      <c r="A7858" s="366" t="s">
        <v>28037</v>
      </c>
      <c r="B7858" s="367" t="s">
        <v>28038</v>
      </c>
      <c r="C7858" s="366" t="s">
        <v>245</v>
      </c>
      <c r="D7858" s="368">
        <v>166554.46830000001</v>
      </c>
    </row>
    <row r="7859" spans="1:4" x14ac:dyDescent="0.25">
      <c r="A7859" s="366" t="s">
        <v>28039</v>
      </c>
      <c r="B7859" s="367" t="s">
        <v>28040</v>
      </c>
      <c r="C7859" s="366" t="s">
        <v>245</v>
      </c>
      <c r="D7859" s="368">
        <v>182849.8309</v>
      </c>
    </row>
    <row r="7860" spans="1:4" x14ac:dyDescent="0.25">
      <c r="A7860" s="366" t="s">
        <v>28041</v>
      </c>
      <c r="B7860" s="367" t="s">
        <v>28042</v>
      </c>
      <c r="C7860" s="366" t="s">
        <v>245</v>
      </c>
      <c r="D7860" s="368">
        <v>202575.19829999999</v>
      </c>
    </row>
    <row r="7861" spans="1:4" x14ac:dyDescent="0.25">
      <c r="A7861" s="366" t="s">
        <v>28043</v>
      </c>
      <c r="B7861" s="367" t="s">
        <v>28044</v>
      </c>
      <c r="C7861" s="366" t="s">
        <v>245</v>
      </c>
      <c r="D7861" s="368">
        <v>191314.06330000001</v>
      </c>
    </row>
    <row r="7862" spans="1:4" x14ac:dyDescent="0.25">
      <c r="A7862" s="366" t="s">
        <v>28045</v>
      </c>
      <c r="B7862" s="367" t="s">
        <v>28046</v>
      </c>
      <c r="C7862" s="366" t="s">
        <v>245</v>
      </c>
      <c r="D7862" s="368">
        <v>211885.8462</v>
      </c>
    </row>
    <row r="7863" spans="1:4" x14ac:dyDescent="0.25">
      <c r="A7863" s="366" t="s">
        <v>28047</v>
      </c>
      <c r="B7863" s="367" t="s">
        <v>28048</v>
      </c>
      <c r="C7863" s="366" t="s">
        <v>245</v>
      </c>
      <c r="D7863" s="368">
        <v>232534.2923</v>
      </c>
    </row>
    <row r="7864" spans="1:4" x14ac:dyDescent="0.25">
      <c r="A7864" s="366" t="s">
        <v>28049</v>
      </c>
      <c r="B7864" s="367" t="s">
        <v>28050</v>
      </c>
      <c r="C7864" s="366" t="s">
        <v>245</v>
      </c>
      <c r="D7864" s="368">
        <v>255247.57569999999</v>
      </c>
    </row>
    <row r="7865" spans="1:4" x14ac:dyDescent="0.25">
      <c r="A7865" s="366" t="s">
        <v>28051</v>
      </c>
      <c r="B7865" s="367" t="s">
        <v>28052</v>
      </c>
      <c r="C7865" s="366" t="s">
        <v>245</v>
      </c>
      <c r="D7865" s="368">
        <v>310618.38689999998</v>
      </c>
    </row>
    <row r="7866" spans="1:4" x14ac:dyDescent="0.25">
      <c r="A7866" s="366" t="s">
        <v>28053</v>
      </c>
      <c r="B7866" s="367" t="s">
        <v>28054</v>
      </c>
      <c r="C7866" s="366" t="s">
        <v>245</v>
      </c>
      <c r="D7866" s="368">
        <v>251737.1704</v>
      </c>
    </row>
    <row r="7867" spans="1:4" x14ac:dyDescent="0.25">
      <c r="A7867" s="366" t="s">
        <v>28055</v>
      </c>
      <c r="B7867" s="367" t="s">
        <v>28056</v>
      </c>
      <c r="C7867" s="366" t="s">
        <v>245</v>
      </c>
      <c r="D7867" s="368">
        <v>276370.74939999997</v>
      </c>
    </row>
    <row r="7868" spans="1:4" x14ac:dyDescent="0.25">
      <c r="A7868" s="366" t="s">
        <v>28057</v>
      </c>
      <c r="B7868" s="367" t="s">
        <v>28058</v>
      </c>
      <c r="C7868" s="366" t="s">
        <v>245</v>
      </c>
      <c r="D7868" s="368">
        <v>308869.26650000003</v>
      </c>
    </row>
    <row r="7869" spans="1:4" x14ac:dyDescent="0.25">
      <c r="A7869" s="366" t="s">
        <v>28059</v>
      </c>
      <c r="B7869" s="367" t="s">
        <v>28060</v>
      </c>
      <c r="C7869" s="366" t="s">
        <v>199</v>
      </c>
      <c r="D7869" s="368">
        <v>260.42570000000001</v>
      </c>
    </row>
    <row r="7870" spans="1:4" x14ac:dyDescent="0.25">
      <c r="A7870" s="366" t="s">
        <v>28061</v>
      </c>
      <c r="B7870" s="367" t="s">
        <v>28062</v>
      </c>
      <c r="C7870" s="366" t="s">
        <v>245</v>
      </c>
      <c r="D7870" s="368">
        <v>368482.4718</v>
      </c>
    </row>
    <row r="7871" spans="1:4" ht="27" x14ac:dyDescent="0.25">
      <c r="A7871" s="366" t="s">
        <v>28063</v>
      </c>
      <c r="B7871" s="367" t="s">
        <v>28064</v>
      </c>
      <c r="C7871" s="366" t="s">
        <v>245</v>
      </c>
      <c r="D7871" s="368">
        <v>326.19650000000001</v>
      </c>
    </row>
    <row r="7872" spans="1:4" ht="27" x14ac:dyDescent="0.25">
      <c r="A7872" s="366" t="s">
        <v>28065</v>
      </c>
      <c r="B7872" s="367" t="s">
        <v>28066</v>
      </c>
      <c r="C7872" s="366" t="s">
        <v>245</v>
      </c>
      <c r="D7872" s="368">
        <v>223.95679999999999</v>
      </c>
    </row>
    <row r="7873" spans="1:4" x14ac:dyDescent="0.25">
      <c r="A7873" s="366" t="s">
        <v>28067</v>
      </c>
      <c r="B7873" s="367" t="s">
        <v>28068</v>
      </c>
      <c r="C7873" s="366" t="s">
        <v>199</v>
      </c>
      <c r="D7873" s="368">
        <v>502.43079999999998</v>
      </c>
    </row>
    <row r="7874" spans="1:4" x14ac:dyDescent="0.25">
      <c r="A7874" s="366" t="s">
        <v>28069</v>
      </c>
      <c r="B7874" s="367" t="s">
        <v>28070</v>
      </c>
      <c r="C7874" s="366" t="s">
        <v>199</v>
      </c>
      <c r="D7874" s="368">
        <v>409.5027</v>
      </c>
    </row>
    <row r="7875" spans="1:4" x14ac:dyDescent="0.25">
      <c r="A7875" s="366" t="s">
        <v>28071</v>
      </c>
      <c r="B7875" s="367" t="s">
        <v>28072</v>
      </c>
      <c r="C7875" s="366" t="s">
        <v>245</v>
      </c>
      <c r="D7875" s="368">
        <v>176850.74540000001</v>
      </c>
    </row>
    <row r="7876" spans="1:4" x14ac:dyDescent="0.25">
      <c r="A7876" s="366" t="s">
        <v>28073</v>
      </c>
      <c r="B7876" s="367" t="s">
        <v>28074</v>
      </c>
      <c r="C7876" s="366" t="s">
        <v>245</v>
      </c>
      <c r="D7876" s="368">
        <v>194175.70389999999</v>
      </c>
    </row>
    <row r="7877" spans="1:4" x14ac:dyDescent="0.25">
      <c r="A7877" s="366" t="s">
        <v>28075</v>
      </c>
      <c r="B7877" s="367" t="s">
        <v>28076</v>
      </c>
      <c r="C7877" s="366" t="s">
        <v>245</v>
      </c>
      <c r="D7877" s="368">
        <v>234091.16880000001</v>
      </c>
    </row>
    <row r="7878" spans="1:4" x14ac:dyDescent="0.25">
      <c r="A7878" s="366" t="s">
        <v>28077</v>
      </c>
      <c r="B7878" s="367" t="s">
        <v>28078</v>
      </c>
      <c r="C7878" s="366" t="s">
        <v>245</v>
      </c>
      <c r="D7878" s="368">
        <v>222760.3665</v>
      </c>
    </row>
    <row r="7879" spans="1:4" x14ac:dyDescent="0.25">
      <c r="A7879" s="366" t="s">
        <v>28079</v>
      </c>
      <c r="B7879" s="367" t="s">
        <v>28080</v>
      </c>
      <c r="C7879" s="366" t="s">
        <v>245</v>
      </c>
      <c r="D7879" s="368">
        <v>244496.2887</v>
      </c>
    </row>
    <row r="7880" spans="1:4" x14ac:dyDescent="0.25">
      <c r="A7880" s="366" t="s">
        <v>28081</v>
      </c>
      <c r="B7880" s="367" t="s">
        <v>28082</v>
      </c>
      <c r="C7880" s="366" t="s">
        <v>245</v>
      </c>
      <c r="D7880" s="368">
        <v>268405.7317</v>
      </c>
    </row>
    <row r="7881" spans="1:4" x14ac:dyDescent="0.25">
      <c r="A7881" s="366" t="s">
        <v>28083</v>
      </c>
      <c r="B7881" s="367" t="s">
        <v>28084</v>
      </c>
      <c r="C7881" s="366" t="s">
        <v>245</v>
      </c>
      <c r="D7881" s="368">
        <v>326408.17430000001</v>
      </c>
    </row>
    <row r="7882" spans="1:4" x14ac:dyDescent="0.25">
      <c r="A7882" s="366" t="s">
        <v>28085</v>
      </c>
      <c r="B7882" s="367" t="s">
        <v>28086</v>
      </c>
      <c r="C7882" s="366" t="s">
        <v>245</v>
      </c>
      <c r="D7882" s="368">
        <v>493.46370000000002</v>
      </c>
    </row>
    <row r="7883" spans="1:4" x14ac:dyDescent="0.25">
      <c r="A7883" s="366" t="s">
        <v>28087</v>
      </c>
      <c r="B7883" s="367" t="s">
        <v>28088</v>
      </c>
      <c r="C7883" s="366" t="s">
        <v>245</v>
      </c>
      <c r="D7883" s="368">
        <v>1598.1947</v>
      </c>
    </row>
    <row r="7884" spans="1:4" ht="27" x14ac:dyDescent="0.25">
      <c r="A7884" s="366" t="s">
        <v>28089</v>
      </c>
      <c r="B7884" s="367" t="s">
        <v>28090</v>
      </c>
      <c r="C7884" s="366" t="s">
        <v>245</v>
      </c>
      <c r="D7884" s="368">
        <v>425.71870000000001</v>
      </c>
    </row>
    <row r="7885" spans="1:4" x14ac:dyDescent="0.25">
      <c r="A7885" s="366" t="s">
        <v>28091</v>
      </c>
      <c r="B7885" s="367" t="s">
        <v>28092</v>
      </c>
      <c r="C7885" s="366" t="s">
        <v>245</v>
      </c>
      <c r="D7885" s="368">
        <v>204627.8707</v>
      </c>
    </row>
    <row r="7886" spans="1:4" x14ac:dyDescent="0.25">
      <c r="A7886" s="366" t="s">
        <v>28093</v>
      </c>
      <c r="B7886" s="367" t="s">
        <v>28094</v>
      </c>
      <c r="C7886" s="366" t="s">
        <v>245</v>
      </c>
      <c r="D7886" s="368">
        <v>224550.5117</v>
      </c>
    </row>
    <row r="7887" spans="1:4" x14ac:dyDescent="0.25">
      <c r="A7887" s="366" t="s">
        <v>28095</v>
      </c>
      <c r="B7887" s="367" t="s">
        <v>28096</v>
      </c>
      <c r="C7887" s="366" t="s">
        <v>245</v>
      </c>
      <c r="D7887" s="368">
        <v>268380.28999999998</v>
      </c>
    </row>
    <row r="7888" spans="1:4" ht="27" x14ac:dyDescent="0.25">
      <c r="A7888" s="366" t="s">
        <v>28097</v>
      </c>
      <c r="B7888" s="367" t="s">
        <v>28098</v>
      </c>
      <c r="C7888" s="366" t="s">
        <v>199</v>
      </c>
      <c r="D7888" s="368">
        <v>579.16970000000003</v>
      </c>
    </row>
    <row r="7889" spans="1:4" ht="27" x14ac:dyDescent="0.25">
      <c r="A7889" s="366" t="s">
        <v>28099</v>
      </c>
      <c r="B7889" s="367" t="s">
        <v>28100</v>
      </c>
      <c r="C7889" s="366" t="s">
        <v>199</v>
      </c>
      <c r="D7889" s="368">
        <v>1233.7520999999999</v>
      </c>
    </row>
    <row r="7890" spans="1:4" ht="27" x14ac:dyDescent="0.25">
      <c r="A7890" s="366" t="s">
        <v>28101</v>
      </c>
      <c r="B7890" s="367" t="s">
        <v>28102</v>
      </c>
      <c r="C7890" s="366" t="s">
        <v>199</v>
      </c>
      <c r="D7890" s="368">
        <v>1870.5242000000001</v>
      </c>
    </row>
    <row r="7891" spans="1:4" ht="27" x14ac:dyDescent="0.25">
      <c r="A7891" s="366" t="s">
        <v>28103</v>
      </c>
      <c r="B7891" s="367" t="s">
        <v>28104</v>
      </c>
      <c r="C7891" s="366" t="s">
        <v>199</v>
      </c>
      <c r="D7891" s="368">
        <v>2310.2797</v>
      </c>
    </row>
    <row r="7892" spans="1:4" ht="27" x14ac:dyDescent="0.25">
      <c r="A7892" s="366" t="s">
        <v>28105</v>
      </c>
      <c r="B7892" s="367" t="s">
        <v>28106</v>
      </c>
      <c r="C7892" s="366" t="s">
        <v>199</v>
      </c>
      <c r="D7892" s="368">
        <v>2664.1804999999999</v>
      </c>
    </row>
    <row r="7893" spans="1:4" ht="27" x14ac:dyDescent="0.25">
      <c r="A7893" s="366" t="s">
        <v>28107</v>
      </c>
      <c r="B7893" s="367" t="s">
        <v>28108</v>
      </c>
      <c r="C7893" s="366" t="s">
        <v>199</v>
      </c>
      <c r="D7893" s="368">
        <v>2905.5196000000001</v>
      </c>
    </row>
    <row r="7894" spans="1:4" x14ac:dyDescent="0.25">
      <c r="A7894" s="366" t="s">
        <v>28109</v>
      </c>
      <c r="B7894" s="367" t="s">
        <v>28110</v>
      </c>
      <c r="C7894" s="366" t="s">
        <v>245</v>
      </c>
      <c r="D7894" s="368">
        <v>42.814300000000003</v>
      </c>
    </row>
    <row r="7895" spans="1:4" x14ac:dyDescent="0.25">
      <c r="A7895" s="366" t="s">
        <v>28111</v>
      </c>
      <c r="B7895" s="367" t="s">
        <v>28112</v>
      </c>
      <c r="C7895" s="366" t="s">
        <v>245</v>
      </c>
      <c r="D7895" s="368">
        <v>61.9818</v>
      </c>
    </row>
    <row r="7896" spans="1:4" x14ac:dyDescent="0.25">
      <c r="A7896" s="366" t="s">
        <v>28113</v>
      </c>
      <c r="B7896" s="367" t="s">
        <v>28114</v>
      </c>
      <c r="C7896" s="366" t="s">
        <v>245</v>
      </c>
      <c r="D7896" s="368">
        <v>66.276200000000003</v>
      </c>
    </row>
    <row r="7897" spans="1:4" x14ac:dyDescent="0.25">
      <c r="A7897" s="366" t="s">
        <v>28115</v>
      </c>
      <c r="B7897" s="367" t="s">
        <v>28116</v>
      </c>
      <c r="C7897" s="366" t="s">
        <v>245</v>
      </c>
      <c r="D7897" s="368">
        <v>76.028499999999994</v>
      </c>
    </row>
    <row r="7898" spans="1:4" x14ac:dyDescent="0.25">
      <c r="A7898" s="366" t="s">
        <v>28117</v>
      </c>
      <c r="B7898" s="367" t="s">
        <v>28118</v>
      </c>
      <c r="C7898" s="366" t="s">
        <v>245</v>
      </c>
      <c r="D7898" s="368">
        <v>83.823899999999995</v>
      </c>
    </row>
    <row r="7899" spans="1:4" x14ac:dyDescent="0.25">
      <c r="A7899" s="366" t="s">
        <v>28119</v>
      </c>
      <c r="B7899" s="367" t="s">
        <v>28120</v>
      </c>
      <c r="C7899" s="366" t="s">
        <v>245</v>
      </c>
      <c r="D7899" s="368">
        <v>85.814999999999998</v>
      </c>
    </row>
    <row r="7900" spans="1:4" x14ac:dyDescent="0.25">
      <c r="A7900" s="366" t="s">
        <v>28121</v>
      </c>
      <c r="B7900" s="367" t="s">
        <v>28122</v>
      </c>
      <c r="C7900" s="366" t="s">
        <v>245</v>
      </c>
      <c r="D7900" s="368">
        <v>86.526200000000003</v>
      </c>
    </row>
    <row r="7901" spans="1:4" x14ac:dyDescent="0.25">
      <c r="A7901" s="366" t="s">
        <v>28123</v>
      </c>
      <c r="B7901" s="367" t="s">
        <v>28124</v>
      </c>
      <c r="C7901" s="366" t="s">
        <v>245</v>
      </c>
      <c r="D7901" s="368">
        <v>100.30589999999999</v>
      </c>
    </row>
    <row r="7902" spans="1:4" x14ac:dyDescent="0.25">
      <c r="A7902" s="366" t="s">
        <v>28125</v>
      </c>
      <c r="B7902" s="367" t="s">
        <v>28126</v>
      </c>
      <c r="C7902" s="366" t="s">
        <v>245</v>
      </c>
      <c r="D7902" s="368">
        <v>126.4316</v>
      </c>
    </row>
    <row r="7903" spans="1:4" x14ac:dyDescent="0.25">
      <c r="A7903" s="366" t="s">
        <v>28127</v>
      </c>
      <c r="B7903" s="367" t="s">
        <v>28128</v>
      </c>
      <c r="C7903" s="366" t="s">
        <v>245</v>
      </c>
      <c r="D7903" s="368">
        <v>619.39829999999995</v>
      </c>
    </row>
    <row r="7904" spans="1:4" ht="27" x14ac:dyDescent="0.25">
      <c r="A7904" s="366" t="s">
        <v>28129</v>
      </c>
      <c r="B7904" s="367" t="s">
        <v>28130</v>
      </c>
      <c r="C7904" s="366" t="s">
        <v>245</v>
      </c>
      <c r="D7904" s="368">
        <v>1298.4597000000001</v>
      </c>
    </row>
    <row r="7905" spans="1:4" ht="27" x14ac:dyDescent="0.25">
      <c r="A7905" s="366" t="s">
        <v>28131</v>
      </c>
      <c r="B7905" s="367" t="s">
        <v>28132</v>
      </c>
      <c r="C7905" s="366" t="s">
        <v>245</v>
      </c>
      <c r="D7905" s="368">
        <v>1299.2599</v>
      </c>
    </row>
    <row r="7906" spans="1:4" ht="27" x14ac:dyDescent="0.25">
      <c r="A7906" s="366" t="s">
        <v>28133</v>
      </c>
      <c r="B7906" s="367" t="s">
        <v>28134</v>
      </c>
      <c r="C7906" s="366" t="s">
        <v>245</v>
      </c>
      <c r="D7906" s="368">
        <v>1377.9528</v>
      </c>
    </row>
    <row r="7907" spans="1:4" ht="27" x14ac:dyDescent="0.25">
      <c r="A7907" s="366" t="s">
        <v>28135</v>
      </c>
      <c r="B7907" s="367" t="s">
        <v>28136</v>
      </c>
      <c r="C7907" s="366" t="s">
        <v>245</v>
      </c>
      <c r="D7907" s="368">
        <v>1313.1251</v>
      </c>
    </row>
    <row r="7908" spans="1:4" x14ac:dyDescent="0.25">
      <c r="A7908" s="366" t="s">
        <v>28137</v>
      </c>
      <c r="B7908" s="367" t="s">
        <v>28138</v>
      </c>
      <c r="C7908" s="366" t="s">
        <v>221</v>
      </c>
      <c r="D7908" s="368">
        <v>98.119100000000003</v>
      </c>
    </row>
    <row r="7909" spans="1:4" x14ac:dyDescent="0.25">
      <c r="A7909" s="366" t="s">
        <v>28139</v>
      </c>
      <c r="B7909" s="367" t="s">
        <v>28140</v>
      </c>
      <c r="C7909" s="366" t="s">
        <v>245</v>
      </c>
      <c r="D7909" s="368">
        <v>16.540099999999999</v>
      </c>
    </row>
    <row r="7910" spans="1:4" x14ac:dyDescent="0.25">
      <c r="A7910" s="366" t="s">
        <v>28141</v>
      </c>
      <c r="B7910" s="367" t="s">
        <v>28142</v>
      </c>
      <c r="C7910" s="366" t="s">
        <v>245</v>
      </c>
      <c r="D7910" s="368">
        <v>941.49530000000004</v>
      </c>
    </row>
    <row r="7911" spans="1:4" ht="27" x14ac:dyDescent="0.25">
      <c r="A7911" s="366" t="s">
        <v>28143</v>
      </c>
      <c r="B7911" s="367" t="s">
        <v>28144</v>
      </c>
      <c r="C7911" s="366" t="s">
        <v>245</v>
      </c>
      <c r="D7911" s="368">
        <v>22.406600000000001</v>
      </c>
    </row>
    <row r="7912" spans="1:4" x14ac:dyDescent="0.25">
      <c r="A7912" s="366" t="s">
        <v>28145</v>
      </c>
      <c r="B7912" s="367" t="s">
        <v>28146</v>
      </c>
      <c r="C7912" s="366" t="s">
        <v>221</v>
      </c>
      <c r="D7912" s="368">
        <v>2838.1248999999998</v>
      </c>
    </row>
    <row r="7913" spans="1:4" x14ac:dyDescent="0.25">
      <c r="A7913" s="366" t="s">
        <v>28147</v>
      </c>
      <c r="B7913" s="367" t="s">
        <v>28148</v>
      </c>
      <c r="C7913" s="366" t="s">
        <v>245</v>
      </c>
      <c r="D7913" s="368">
        <v>1251.8746000000001</v>
      </c>
    </row>
    <row r="7914" spans="1:4" x14ac:dyDescent="0.25">
      <c r="A7914" s="366" t="s">
        <v>28149</v>
      </c>
      <c r="B7914" s="367" t="s">
        <v>28150</v>
      </c>
      <c r="C7914" s="366" t="s">
        <v>199</v>
      </c>
      <c r="D7914" s="368">
        <v>374.57839999999999</v>
      </c>
    </row>
    <row r="7915" spans="1:4" ht="27" x14ac:dyDescent="0.25">
      <c r="A7915" s="366" t="s">
        <v>28151</v>
      </c>
      <c r="B7915" s="367" t="s">
        <v>28152</v>
      </c>
      <c r="C7915" s="366" t="s">
        <v>199</v>
      </c>
      <c r="D7915" s="368">
        <v>5.2</v>
      </c>
    </row>
    <row r="7916" spans="1:4" x14ac:dyDescent="0.25">
      <c r="A7916" s="366" t="s">
        <v>28153</v>
      </c>
      <c r="B7916" s="367" t="s">
        <v>28154</v>
      </c>
      <c r="C7916" s="366" t="s">
        <v>245</v>
      </c>
      <c r="D7916" s="368">
        <v>45.224800000000002</v>
      </c>
    </row>
    <row r="7917" spans="1:4" x14ac:dyDescent="0.25">
      <c r="A7917" s="366" t="s">
        <v>28155</v>
      </c>
      <c r="B7917" s="367" t="s">
        <v>28156</v>
      </c>
      <c r="C7917" s="366" t="s">
        <v>245</v>
      </c>
      <c r="D7917" s="368">
        <v>70.334599999999995</v>
      </c>
    </row>
    <row r="7918" spans="1:4" ht="27" x14ac:dyDescent="0.25">
      <c r="A7918" s="366" t="s">
        <v>28157</v>
      </c>
      <c r="B7918" s="367" t="s">
        <v>28158</v>
      </c>
      <c r="C7918" s="366" t="s">
        <v>245</v>
      </c>
      <c r="D7918" s="368">
        <v>1.4186000000000001</v>
      </c>
    </row>
    <row r="7919" spans="1:4" ht="27" x14ac:dyDescent="0.25">
      <c r="A7919" s="366" t="s">
        <v>28159</v>
      </c>
      <c r="B7919" s="367" t="s">
        <v>28160</v>
      </c>
      <c r="C7919" s="366" t="s">
        <v>245</v>
      </c>
      <c r="D7919" s="368">
        <v>2.8744000000000001</v>
      </c>
    </row>
    <row r="7920" spans="1:4" ht="27" x14ac:dyDescent="0.25">
      <c r="A7920" s="366" t="s">
        <v>28161</v>
      </c>
      <c r="B7920" s="367" t="s">
        <v>28162</v>
      </c>
      <c r="C7920" s="366" t="s">
        <v>199</v>
      </c>
      <c r="D7920" s="368">
        <v>3.7873000000000001</v>
      </c>
    </row>
    <row r="7921" spans="1:4" x14ac:dyDescent="0.25">
      <c r="A7921" s="366" t="s">
        <v>28163</v>
      </c>
      <c r="B7921" s="367" t="s">
        <v>28164</v>
      </c>
      <c r="C7921" s="366" t="s">
        <v>245</v>
      </c>
      <c r="D7921" s="368">
        <v>2.0480999999999998</v>
      </c>
    </row>
    <row r="7922" spans="1:4" x14ac:dyDescent="0.25">
      <c r="A7922" s="366" t="s">
        <v>28165</v>
      </c>
      <c r="B7922" s="367" t="s">
        <v>28166</v>
      </c>
      <c r="C7922" s="366" t="s">
        <v>245</v>
      </c>
      <c r="D7922" s="368">
        <v>0.9546</v>
      </c>
    </row>
    <row r="7923" spans="1:4" x14ac:dyDescent="0.25">
      <c r="A7923" s="366" t="s">
        <v>28167</v>
      </c>
      <c r="B7923" s="367" t="s">
        <v>28168</v>
      </c>
      <c r="C7923" s="366" t="s">
        <v>234</v>
      </c>
      <c r="D7923" s="368">
        <v>14.4351</v>
      </c>
    </row>
    <row r="7924" spans="1:4" x14ac:dyDescent="0.25">
      <c r="A7924" s="366" t="s">
        <v>28169</v>
      </c>
      <c r="B7924" s="367" t="s">
        <v>28170</v>
      </c>
      <c r="C7924" s="366" t="s">
        <v>234</v>
      </c>
      <c r="D7924" s="368">
        <v>14.2989</v>
      </c>
    </row>
    <row r="7925" spans="1:4" x14ac:dyDescent="0.25">
      <c r="A7925" s="366" t="s">
        <v>28171</v>
      </c>
      <c r="B7925" s="367" t="s">
        <v>28172</v>
      </c>
      <c r="C7925" s="366" t="s">
        <v>199</v>
      </c>
      <c r="D7925" s="368">
        <v>28.954799999999999</v>
      </c>
    </row>
    <row r="7926" spans="1:4" x14ac:dyDescent="0.25">
      <c r="A7926" s="366" t="s">
        <v>28173</v>
      </c>
      <c r="B7926" s="367" t="s">
        <v>28174</v>
      </c>
      <c r="C7926" s="366" t="s">
        <v>199</v>
      </c>
      <c r="D7926" s="368">
        <v>26.236899999999999</v>
      </c>
    </row>
    <row r="7927" spans="1:4" x14ac:dyDescent="0.25">
      <c r="A7927" s="366" t="s">
        <v>28175</v>
      </c>
      <c r="B7927" s="367" t="s">
        <v>28176</v>
      </c>
      <c r="C7927" s="366" t="s">
        <v>245</v>
      </c>
      <c r="D7927" s="368">
        <v>397.8057</v>
      </c>
    </row>
    <row r="7928" spans="1:4" x14ac:dyDescent="0.25">
      <c r="A7928" s="366" t="s">
        <v>28177</v>
      </c>
      <c r="B7928" s="367" t="s">
        <v>28178</v>
      </c>
      <c r="C7928" s="366" t="s">
        <v>245</v>
      </c>
      <c r="D7928" s="368">
        <v>1540.6687999999999</v>
      </c>
    </row>
    <row r="7929" spans="1:4" x14ac:dyDescent="0.25">
      <c r="A7929" s="366" t="s">
        <v>28179</v>
      </c>
      <c r="B7929" s="367" t="s">
        <v>28180</v>
      </c>
      <c r="C7929" s="366" t="s">
        <v>245</v>
      </c>
      <c r="D7929" s="368">
        <v>66.340400000000002</v>
      </c>
    </row>
    <row r="7930" spans="1:4" x14ac:dyDescent="0.25">
      <c r="A7930" s="366" t="s">
        <v>28181</v>
      </c>
      <c r="B7930" s="367" t="s">
        <v>28182</v>
      </c>
      <c r="C7930" s="366" t="s">
        <v>245</v>
      </c>
      <c r="D7930" s="368">
        <v>91.913399999999996</v>
      </c>
    </row>
    <row r="7931" spans="1:4" x14ac:dyDescent="0.25">
      <c r="A7931" s="366" t="s">
        <v>28183</v>
      </c>
      <c r="B7931" s="367" t="s">
        <v>28184</v>
      </c>
      <c r="C7931" s="366" t="s">
        <v>245</v>
      </c>
      <c r="D7931" s="368">
        <v>320.32769999999999</v>
      </c>
    </row>
    <row r="7932" spans="1:4" x14ac:dyDescent="0.25">
      <c r="A7932" s="366" t="s">
        <v>28185</v>
      </c>
      <c r="B7932" s="367" t="s">
        <v>28186</v>
      </c>
      <c r="C7932" s="366" t="s">
        <v>245</v>
      </c>
      <c r="D7932" s="368">
        <v>383.38150000000002</v>
      </c>
    </row>
    <row r="7933" spans="1:4" x14ac:dyDescent="0.25">
      <c r="A7933" s="366" t="s">
        <v>28187</v>
      </c>
      <c r="B7933" s="367" t="s">
        <v>28188</v>
      </c>
      <c r="C7933" s="366" t="s">
        <v>245</v>
      </c>
      <c r="D7933" s="368">
        <v>544.54520000000002</v>
      </c>
    </row>
    <row r="7934" spans="1:4" x14ac:dyDescent="0.25">
      <c r="A7934" s="366" t="s">
        <v>28189</v>
      </c>
      <c r="B7934" s="367" t="s">
        <v>28190</v>
      </c>
      <c r="C7934" s="366" t="s">
        <v>245</v>
      </c>
      <c r="D7934" s="368">
        <v>576.51639999999998</v>
      </c>
    </row>
    <row r="7935" spans="1:4" x14ac:dyDescent="0.25">
      <c r="A7935" s="366" t="s">
        <v>28191</v>
      </c>
      <c r="B7935" s="367" t="s">
        <v>28192</v>
      </c>
      <c r="C7935" s="366" t="s">
        <v>245</v>
      </c>
      <c r="D7935" s="368">
        <v>709.84040000000005</v>
      </c>
    </row>
    <row r="7936" spans="1:4" x14ac:dyDescent="0.25">
      <c r="A7936" s="366" t="s">
        <v>28193</v>
      </c>
      <c r="B7936" s="367" t="s">
        <v>28194</v>
      </c>
      <c r="C7936" s="366" t="s">
        <v>245</v>
      </c>
      <c r="D7936" s="368">
        <v>735.44449999999995</v>
      </c>
    </row>
    <row r="7937" spans="1:4" x14ac:dyDescent="0.25">
      <c r="A7937" s="366" t="s">
        <v>28195</v>
      </c>
      <c r="B7937" s="367" t="s">
        <v>28196</v>
      </c>
      <c r="C7937" s="366" t="s">
        <v>245</v>
      </c>
      <c r="D7937" s="368">
        <v>902.24149999999997</v>
      </c>
    </row>
    <row r="7938" spans="1:4" x14ac:dyDescent="0.25">
      <c r="A7938" s="366" t="s">
        <v>28197</v>
      </c>
      <c r="B7938" s="367" t="s">
        <v>28198</v>
      </c>
      <c r="C7938" s="366" t="s">
        <v>245</v>
      </c>
      <c r="D7938" s="368">
        <v>870.7645</v>
      </c>
    </row>
    <row r="7939" spans="1:4" x14ac:dyDescent="0.25">
      <c r="A7939" s="366" t="s">
        <v>28199</v>
      </c>
      <c r="B7939" s="367" t="s">
        <v>28200</v>
      </c>
      <c r="C7939" s="366" t="s">
        <v>245</v>
      </c>
      <c r="D7939" s="368">
        <v>1057.0528999999999</v>
      </c>
    </row>
    <row r="7940" spans="1:4" x14ac:dyDescent="0.25">
      <c r="A7940" s="366" t="s">
        <v>28201</v>
      </c>
      <c r="B7940" s="367" t="s">
        <v>28202</v>
      </c>
      <c r="C7940" s="366" t="s">
        <v>245</v>
      </c>
      <c r="D7940" s="368">
        <v>1097.9781</v>
      </c>
    </row>
    <row r="7941" spans="1:4" x14ac:dyDescent="0.25">
      <c r="A7941" s="366" t="s">
        <v>28203</v>
      </c>
      <c r="B7941" s="367" t="s">
        <v>28204</v>
      </c>
      <c r="C7941" s="366" t="s">
        <v>245</v>
      </c>
      <c r="D7941" s="368">
        <v>1326.8954000000001</v>
      </c>
    </row>
    <row r="7942" spans="1:4" x14ac:dyDescent="0.25">
      <c r="A7942" s="366" t="s">
        <v>28205</v>
      </c>
      <c r="B7942" s="367" t="s">
        <v>28206</v>
      </c>
      <c r="C7942" s="366" t="s">
        <v>245</v>
      </c>
      <c r="D7942" s="368">
        <v>1263.2315000000001</v>
      </c>
    </row>
    <row r="7943" spans="1:4" x14ac:dyDescent="0.25">
      <c r="A7943" s="366" t="s">
        <v>28207</v>
      </c>
      <c r="B7943" s="367" t="s">
        <v>28208</v>
      </c>
      <c r="C7943" s="366" t="s">
        <v>245</v>
      </c>
      <c r="D7943" s="368">
        <v>157.8039</v>
      </c>
    </row>
    <row r="7944" spans="1:4" x14ac:dyDescent="0.25">
      <c r="A7944" s="366" t="s">
        <v>28209</v>
      </c>
      <c r="B7944" s="367" t="s">
        <v>28210</v>
      </c>
      <c r="C7944" s="366" t="s">
        <v>245</v>
      </c>
      <c r="D7944" s="368">
        <v>221.86089999999999</v>
      </c>
    </row>
    <row r="7945" spans="1:4" x14ac:dyDescent="0.25">
      <c r="A7945" s="366" t="s">
        <v>28211</v>
      </c>
      <c r="B7945" s="367" t="s">
        <v>28212</v>
      </c>
      <c r="C7945" s="366" t="s">
        <v>245</v>
      </c>
      <c r="D7945" s="368">
        <v>240.15270000000001</v>
      </c>
    </row>
    <row r="7946" spans="1:4" x14ac:dyDescent="0.25">
      <c r="A7946" s="366" t="s">
        <v>28213</v>
      </c>
      <c r="B7946" s="367" t="s">
        <v>28214</v>
      </c>
      <c r="C7946" s="366" t="s">
        <v>245</v>
      </c>
      <c r="D7946" s="368">
        <v>334.73719999999997</v>
      </c>
    </row>
    <row r="7947" spans="1:4" x14ac:dyDescent="0.25">
      <c r="A7947" s="366" t="s">
        <v>28215</v>
      </c>
      <c r="B7947" s="367" t="s">
        <v>28216</v>
      </c>
      <c r="C7947" s="366" t="s">
        <v>245</v>
      </c>
      <c r="D7947" s="368">
        <v>254.55260000000001</v>
      </c>
    </row>
    <row r="7948" spans="1:4" x14ac:dyDescent="0.25">
      <c r="A7948" s="366" t="s">
        <v>28217</v>
      </c>
      <c r="B7948" s="367" t="s">
        <v>28218</v>
      </c>
      <c r="C7948" s="366" t="s">
        <v>245</v>
      </c>
      <c r="D7948" s="368">
        <v>350.47070000000002</v>
      </c>
    </row>
    <row r="7949" spans="1:4" x14ac:dyDescent="0.25">
      <c r="A7949" s="366" t="s">
        <v>28219</v>
      </c>
      <c r="B7949" s="367" t="s">
        <v>28220</v>
      </c>
      <c r="C7949" s="366" t="s">
        <v>245</v>
      </c>
      <c r="D7949" s="368">
        <v>286.09930000000003</v>
      </c>
    </row>
    <row r="7950" spans="1:4" x14ac:dyDescent="0.25">
      <c r="A7950" s="366" t="s">
        <v>28221</v>
      </c>
      <c r="B7950" s="367" t="s">
        <v>28222</v>
      </c>
      <c r="C7950" s="366" t="s">
        <v>245</v>
      </c>
      <c r="D7950" s="368">
        <v>318.69159999999999</v>
      </c>
    </row>
    <row r="7951" spans="1:4" x14ac:dyDescent="0.25">
      <c r="A7951" s="366" t="s">
        <v>28223</v>
      </c>
      <c r="B7951" s="367" t="s">
        <v>28224</v>
      </c>
      <c r="C7951" s="366" t="s">
        <v>245</v>
      </c>
      <c r="D7951" s="368">
        <v>446.96600000000001</v>
      </c>
    </row>
    <row r="7952" spans="1:4" ht="27" x14ac:dyDescent="0.25">
      <c r="A7952" s="366" t="s">
        <v>28225</v>
      </c>
      <c r="B7952" s="367" t="s">
        <v>28226</v>
      </c>
      <c r="C7952" s="366" t="s">
        <v>245</v>
      </c>
      <c r="D7952" s="368">
        <v>18.434899999999999</v>
      </c>
    </row>
    <row r="7953" spans="1:4" ht="27" x14ac:dyDescent="0.25">
      <c r="A7953" s="366" t="s">
        <v>28227</v>
      </c>
      <c r="B7953" s="367" t="s">
        <v>28228</v>
      </c>
      <c r="C7953" s="366" t="s">
        <v>245</v>
      </c>
      <c r="D7953" s="368">
        <v>24.892700000000001</v>
      </c>
    </row>
    <row r="7954" spans="1:4" ht="27" x14ac:dyDescent="0.25">
      <c r="A7954" s="366" t="s">
        <v>28229</v>
      </c>
      <c r="B7954" s="367" t="s">
        <v>28230</v>
      </c>
      <c r="C7954" s="366" t="s">
        <v>245</v>
      </c>
      <c r="D7954" s="368">
        <v>23.299900000000001</v>
      </c>
    </row>
    <row r="7955" spans="1:4" ht="27" x14ac:dyDescent="0.25">
      <c r="A7955" s="366" t="s">
        <v>28231</v>
      </c>
      <c r="B7955" s="367" t="s">
        <v>28232</v>
      </c>
      <c r="C7955" s="366" t="s">
        <v>245</v>
      </c>
      <c r="D7955" s="368">
        <v>32.196899999999999</v>
      </c>
    </row>
    <row r="7956" spans="1:4" ht="27" x14ac:dyDescent="0.25">
      <c r="A7956" s="366" t="s">
        <v>28233</v>
      </c>
      <c r="B7956" s="367" t="s">
        <v>28234</v>
      </c>
      <c r="C7956" s="366" t="s">
        <v>245</v>
      </c>
      <c r="D7956" s="368">
        <v>40.091000000000001</v>
      </c>
    </row>
    <row r="7957" spans="1:4" ht="27" x14ac:dyDescent="0.25">
      <c r="A7957" s="366" t="s">
        <v>28235</v>
      </c>
      <c r="B7957" s="367" t="s">
        <v>28236</v>
      </c>
      <c r="C7957" s="366" t="s">
        <v>245</v>
      </c>
      <c r="D7957" s="368">
        <v>42.318899999999999</v>
      </c>
    </row>
    <row r="7958" spans="1:4" ht="27" x14ac:dyDescent="0.25">
      <c r="A7958" s="366" t="s">
        <v>28237</v>
      </c>
      <c r="B7958" s="367" t="s">
        <v>28238</v>
      </c>
      <c r="C7958" s="366" t="s">
        <v>245</v>
      </c>
      <c r="D7958" s="368">
        <v>52.024299999999997</v>
      </c>
    </row>
    <row r="7959" spans="1:4" ht="27" x14ac:dyDescent="0.25">
      <c r="A7959" s="366" t="s">
        <v>28239</v>
      </c>
      <c r="B7959" s="367" t="s">
        <v>28240</v>
      </c>
      <c r="C7959" s="366" t="s">
        <v>245</v>
      </c>
      <c r="D7959" s="368">
        <v>72.168999999999997</v>
      </c>
    </row>
    <row r="7960" spans="1:4" ht="27" x14ac:dyDescent="0.25">
      <c r="A7960" s="366" t="s">
        <v>28241</v>
      </c>
      <c r="B7960" s="367" t="s">
        <v>28242</v>
      </c>
      <c r="C7960" s="366" t="s">
        <v>199</v>
      </c>
      <c r="D7960" s="368">
        <v>9.3858999999999995</v>
      </c>
    </row>
    <row r="7961" spans="1:4" x14ac:dyDescent="0.25">
      <c r="A7961" s="366" t="s">
        <v>28243</v>
      </c>
      <c r="B7961" s="367" t="s">
        <v>28244</v>
      </c>
      <c r="C7961" s="366" t="s">
        <v>199</v>
      </c>
      <c r="D7961" s="368">
        <v>34.5837</v>
      </c>
    </row>
    <row r="7962" spans="1:4" x14ac:dyDescent="0.25">
      <c r="A7962" s="366" t="s">
        <v>28245</v>
      </c>
      <c r="B7962" s="367" t="s">
        <v>28246</v>
      </c>
      <c r="C7962" s="366" t="s">
        <v>199</v>
      </c>
      <c r="D7962" s="368">
        <v>36.596899999999998</v>
      </c>
    </row>
    <row r="7963" spans="1:4" x14ac:dyDescent="0.25">
      <c r="A7963" s="366" t="s">
        <v>28247</v>
      </c>
      <c r="B7963" s="367" t="s">
        <v>28248</v>
      </c>
      <c r="C7963" s="366" t="s">
        <v>199</v>
      </c>
      <c r="D7963" s="368">
        <v>40.125799999999998</v>
      </c>
    </row>
    <row r="7964" spans="1:4" x14ac:dyDescent="0.25">
      <c r="A7964" s="366" t="s">
        <v>28249</v>
      </c>
      <c r="B7964" s="367" t="s">
        <v>28250</v>
      </c>
      <c r="C7964" s="366" t="s">
        <v>199</v>
      </c>
      <c r="D7964" s="368">
        <v>43.949399999999997</v>
      </c>
    </row>
    <row r="7965" spans="1:4" x14ac:dyDescent="0.25">
      <c r="A7965" s="366" t="s">
        <v>28251</v>
      </c>
      <c r="B7965" s="367" t="s">
        <v>28252</v>
      </c>
      <c r="C7965" s="366" t="s">
        <v>199</v>
      </c>
      <c r="D7965" s="368">
        <v>60.786000000000001</v>
      </c>
    </row>
    <row r="7966" spans="1:4" x14ac:dyDescent="0.25">
      <c r="A7966" s="366" t="s">
        <v>28253</v>
      </c>
      <c r="B7966" s="367" t="s">
        <v>28254</v>
      </c>
      <c r="C7966" s="366" t="s">
        <v>199</v>
      </c>
      <c r="D7966" s="368">
        <v>68.714399999999998</v>
      </c>
    </row>
    <row r="7967" spans="1:4" x14ac:dyDescent="0.25">
      <c r="A7967" s="366" t="s">
        <v>28255</v>
      </c>
      <c r="B7967" s="367" t="s">
        <v>28256</v>
      </c>
      <c r="C7967" s="366" t="s">
        <v>199</v>
      </c>
      <c r="D7967" s="368">
        <v>72.502600000000001</v>
      </c>
    </row>
    <row r="7968" spans="1:4" x14ac:dyDescent="0.25">
      <c r="A7968" s="366" t="s">
        <v>28257</v>
      </c>
      <c r="B7968" s="367" t="s">
        <v>28258</v>
      </c>
      <c r="C7968" s="366" t="s">
        <v>199</v>
      </c>
      <c r="D7968" s="368">
        <v>75.339799999999997</v>
      </c>
    </row>
    <row r="7969" spans="1:4" x14ac:dyDescent="0.25">
      <c r="A7969" s="366" t="s">
        <v>28259</v>
      </c>
      <c r="B7969" s="367" t="s">
        <v>28260</v>
      </c>
      <c r="C7969" s="366" t="s">
        <v>199</v>
      </c>
      <c r="D7969" s="368">
        <v>75.053399999999996</v>
      </c>
    </row>
    <row r="7970" spans="1:4" x14ac:dyDescent="0.25">
      <c r="A7970" s="366" t="s">
        <v>28261</v>
      </c>
      <c r="B7970" s="367" t="s">
        <v>28262</v>
      </c>
      <c r="C7970" s="366" t="s">
        <v>199</v>
      </c>
      <c r="D7970" s="368">
        <v>100.8312</v>
      </c>
    </row>
    <row r="7971" spans="1:4" x14ac:dyDescent="0.25">
      <c r="A7971" s="366" t="s">
        <v>28263</v>
      </c>
      <c r="B7971" s="367" t="s">
        <v>28264</v>
      </c>
      <c r="C7971" s="366" t="s">
        <v>199</v>
      </c>
      <c r="D7971" s="368">
        <v>107.3734</v>
      </c>
    </row>
    <row r="7972" spans="1:4" x14ac:dyDescent="0.25">
      <c r="A7972" s="366" t="s">
        <v>28265</v>
      </c>
      <c r="B7972" s="367" t="s">
        <v>28266</v>
      </c>
      <c r="C7972" s="366" t="s">
        <v>199</v>
      </c>
      <c r="D7972" s="368">
        <v>115.5031</v>
      </c>
    </row>
    <row r="7973" spans="1:4" x14ac:dyDescent="0.25">
      <c r="A7973" s="366" t="s">
        <v>28267</v>
      </c>
      <c r="B7973" s="367" t="s">
        <v>28268</v>
      </c>
      <c r="C7973" s="366" t="s">
        <v>199</v>
      </c>
      <c r="D7973" s="368">
        <v>126.0758</v>
      </c>
    </row>
    <row r="7974" spans="1:4" x14ac:dyDescent="0.25">
      <c r="A7974" s="366" t="s">
        <v>28269</v>
      </c>
      <c r="B7974" s="367" t="s">
        <v>28270</v>
      </c>
      <c r="C7974" s="366" t="s">
        <v>199</v>
      </c>
      <c r="D7974" s="368">
        <v>134.3622</v>
      </c>
    </row>
    <row r="7975" spans="1:4" x14ac:dyDescent="0.25">
      <c r="A7975" s="366" t="s">
        <v>28271</v>
      </c>
      <c r="B7975" s="367" t="s">
        <v>28272</v>
      </c>
      <c r="C7975" s="366" t="s">
        <v>199</v>
      </c>
      <c r="D7975" s="368">
        <v>141.25120000000001</v>
      </c>
    </row>
    <row r="7976" spans="1:4" x14ac:dyDescent="0.25">
      <c r="A7976" s="366" t="s">
        <v>28273</v>
      </c>
      <c r="B7976" s="367" t="s">
        <v>28274</v>
      </c>
      <c r="C7976" s="366" t="s">
        <v>199</v>
      </c>
      <c r="D7976" s="368">
        <v>143.15780000000001</v>
      </c>
    </row>
    <row r="7977" spans="1:4" x14ac:dyDescent="0.25">
      <c r="A7977" s="366" t="s">
        <v>28275</v>
      </c>
      <c r="B7977" s="367" t="s">
        <v>28276</v>
      </c>
      <c r="C7977" s="366" t="s">
        <v>199</v>
      </c>
      <c r="D7977" s="368">
        <v>29.874300000000002</v>
      </c>
    </row>
    <row r="7978" spans="1:4" x14ac:dyDescent="0.25">
      <c r="A7978" s="366" t="s">
        <v>28277</v>
      </c>
      <c r="B7978" s="367" t="s">
        <v>28278</v>
      </c>
      <c r="C7978" s="366" t="s">
        <v>199</v>
      </c>
      <c r="D7978" s="368">
        <v>34.901800000000001</v>
      </c>
    </row>
    <row r="7979" spans="1:4" x14ac:dyDescent="0.25">
      <c r="A7979" s="366" t="s">
        <v>28279</v>
      </c>
      <c r="B7979" s="367" t="s">
        <v>28280</v>
      </c>
      <c r="C7979" s="366" t="s">
        <v>199</v>
      </c>
      <c r="D7979" s="368">
        <v>40.014499999999998</v>
      </c>
    </row>
    <row r="7980" spans="1:4" x14ac:dyDescent="0.25">
      <c r="A7980" s="366" t="s">
        <v>28281</v>
      </c>
      <c r="B7980" s="367" t="s">
        <v>28282</v>
      </c>
      <c r="C7980" s="366" t="s">
        <v>199</v>
      </c>
      <c r="D7980" s="368">
        <v>29.878</v>
      </c>
    </row>
    <row r="7981" spans="1:4" x14ac:dyDescent="0.25">
      <c r="A7981" s="366" t="s">
        <v>28283</v>
      </c>
      <c r="B7981" s="367" t="s">
        <v>28284</v>
      </c>
      <c r="C7981" s="366" t="s">
        <v>199</v>
      </c>
      <c r="D7981" s="368">
        <v>36.766100000000002</v>
      </c>
    </row>
    <row r="7982" spans="1:4" x14ac:dyDescent="0.25">
      <c r="A7982" s="366" t="s">
        <v>28285</v>
      </c>
      <c r="B7982" s="367" t="s">
        <v>28286</v>
      </c>
      <c r="C7982" s="366" t="s">
        <v>199</v>
      </c>
      <c r="D7982" s="368">
        <v>43.56</v>
      </c>
    </row>
    <row r="7983" spans="1:4" ht="27" x14ac:dyDescent="0.25">
      <c r="A7983" s="366" t="s">
        <v>28287</v>
      </c>
      <c r="B7983" s="367" t="s">
        <v>28288</v>
      </c>
      <c r="C7983" s="366" t="s">
        <v>245</v>
      </c>
      <c r="D7983" s="368">
        <v>0.4355</v>
      </c>
    </row>
    <row r="7984" spans="1:4" ht="40.5" x14ac:dyDescent="0.25">
      <c r="A7984" s="366" t="s">
        <v>28289</v>
      </c>
      <c r="B7984" s="367" t="s">
        <v>28290</v>
      </c>
      <c r="C7984" s="366" t="s">
        <v>245</v>
      </c>
      <c r="D7984" s="368">
        <v>833.14589999999998</v>
      </c>
    </row>
    <row r="7985" spans="1:4" ht="40.5" x14ac:dyDescent="0.25">
      <c r="A7985" s="366" t="s">
        <v>28291</v>
      </c>
      <c r="B7985" s="367" t="s">
        <v>28292</v>
      </c>
      <c r="C7985" s="366" t="s">
        <v>245</v>
      </c>
      <c r="D7985" s="368">
        <v>1971.5487000000001</v>
      </c>
    </row>
    <row r="7986" spans="1:4" ht="27" x14ac:dyDescent="0.25">
      <c r="A7986" s="366" t="s">
        <v>28293</v>
      </c>
      <c r="B7986" s="367" t="s">
        <v>28294</v>
      </c>
      <c r="C7986" s="366" t="s">
        <v>199</v>
      </c>
      <c r="D7986" s="368">
        <v>4102.1315999999997</v>
      </c>
    </row>
    <row r="7987" spans="1:4" ht="27" x14ac:dyDescent="0.25">
      <c r="A7987" s="366" t="s">
        <v>28295</v>
      </c>
      <c r="B7987" s="367" t="s">
        <v>28296</v>
      </c>
      <c r="C7987" s="366" t="s">
        <v>199</v>
      </c>
      <c r="D7987" s="368">
        <v>4657.6400000000003</v>
      </c>
    </row>
    <row r="7988" spans="1:4" ht="27" x14ac:dyDescent="0.25">
      <c r="A7988" s="366" t="s">
        <v>28297</v>
      </c>
      <c r="B7988" s="367" t="s">
        <v>28298</v>
      </c>
      <c r="C7988" s="366" t="s">
        <v>199</v>
      </c>
      <c r="D7988" s="368">
        <v>5512.2503999999999</v>
      </c>
    </row>
    <row r="7989" spans="1:4" ht="27" x14ac:dyDescent="0.25">
      <c r="A7989" s="366" t="s">
        <v>28299</v>
      </c>
      <c r="B7989" s="367" t="s">
        <v>28300</v>
      </c>
      <c r="C7989" s="366" t="s">
        <v>199</v>
      </c>
      <c r="D7989" s="368">
        <v>6285.6301000000003</v>
      </c>
    </row>
    <row r="7990" spans="1:4" ht="27" x14ac:dyDescent="0.25">
      <c r="A7990" s="366" t="s">
        <v>28301</v>
      </c>
      <c r="B7990" s="367" t="s">
        <v>28302</v>
      </c>
      <c r="C7990" s="366" t="s">
        <v>199</v>
      </c>
      <c r="D7990" s="368">
        <v>6927.0745999999999</v>
      </c>
    </row>
    <row r="7991" spans="1:4" ht="27" x14ac:dyDescent="0.25">
      <c r="A7991" s="366" t="s">
        <v>28303</v>
      </c>
      <c r="B7991" s="367" t="s">
        <v>28304</v>
      </c>
      <c r="C7991" s="366" t="s">
        <v>199</v>
      </c>
      <c r="D7991" s="368">
        <v>7654.1602000000003</v>
      </c>
    </row>
    <row r="7992" spans="1:4" ht="27" x14ac:dyDescent="0.25">
      <c r="A7992" s="366" t="s">
        <v>28305</v>
      </c>
      <c r="B7992" s="367" t="s">
        <v>28306</v>
      </c>
      <c r="C7992" s="366" t="s">
        <v>199</v>
      </c>
      <c r="D7992" s="368">
        <v>8252.8104999999996</v>
      </c>
    </row>
    <row r="7993" spans="1:4" ht="27" x14ac:dyDescent="0.25">
      <c r="A7993" s="366" t="s">
        <v>28307</v>
      </c>
      <c r="B7993" s="367" t="s">
        <v>28308</v>
      </c>
      <c r="C7993" s="366" t="s">
        <v>199</v>
      </c>
      <c r="D7993" s="368">
        <v>8979.6288999999997</v>
      </c>
    </row>
    <row r="7994" spans="1:4" ht="27" x14ac:dyDescent="0.25">
      <c r="A7994" s="366" t="s">
        <v>28309</v>
      </c>
      <c r="B7994" s="367" t="s">
        <v>28310</v>
      </c>
      <c r="C7994" s="366" t="s">
        <v>199</v>
      </c>
      <c r="D7994" s="368">
        <v>9620.8425000000007</v>
      </c>
    </row>
    <row r="7995" spans="1:4" ht="27" x14ac:dyDescent="0.25">
      <c r="A7995" s="366" t="s">
        <v>28311</v>
      </c>
      <c r="B7995" s="367" t="s">
        <v>28312</v>
      </c>
      <c r="C7995" s="366" t="s">
        <v>199</v>
      </c>
      <c r="D7995" s="368">
        <v>10390.6996</v>
      </c>
    </row>
    <row r="7996" spans="1:4" ht="27" x14ac:dyDescent="0.25">
      <c r="A7996" s="366" t="s">
        <v>28313</v>
      </c>
      <c r="B7996" s="367" t="s">
        <v>28314</v>
      </c>
      <c r="C7996" s="366" t="s">
        <v>199</v>
      </c>
      <c r="D7996" s="368">
        <v>13007.584199999999</v>
      </c>
    </row>
    <row r="7997" spans="1:4" ht="27" x14ac:dyDescent="0.25">
      <c r="A7997" s="366" t="s">
        <v>28315</v>
      </c>
      <c r="B7997" s="367" t="s">
        <v>28316</v>
      </c>
      <c r="C7997" s="366" t="s">
        <v>199</v>
      </c>
      <c r="D7997" s="368">
        <v>13927.5579</v>
      </c>
    </row>
    <row r="7998" spans="1:4" ht="27" x14ac:dyDescent="0.25">
      <c r="A7998" s="366" t="s">
        <v>28317</v>
      </c>
      <c r="B7998" s="367" t="s">
        <v>28318</v>
      </c>
      <c r="C7998" s="366" t="s">
        <v>199</v>
      </c>
      <c r="D7998" s="368">
        <v>14638.7479</v>
      </c>
    </row>
    <row r="7999" spans="1:4" ht="27" x14ac:dyDescent="0.25">
      <c r="A7999" s="366" t="s">
        <v>28319</v>
      </c>
      <c r="B7999" s="367" t="s">
        <v>28320</v>
      </c>
      <c r="C7999" s="366" t="s">
        <v>199</v>
      </c>
      <c r="D7999" s="368">
        <v>15475.280699999999</v>
      </c>
    </row>
    <row r="8000" spans="1:4" ht="27" x14ac:dyDescent="0.25">
      <c r="A8000" s="366" t="s">
        <v>28321</v>
      </c>
      <c r="B8000" s="367" t="s">
        <v>28322</v>
      </c>
      <c r="C8000" s="366" t="s">
        <v>199</v>
      </c>
      <c r="D8000" s="368">
        <v>16199.7443</v>
      </c>
    </row>
    <row r="8001" spans="1:4" ht="27" x14ac:dyDescent="0.25">
      <c r="A8001" s="366" t="s">
        <v>28323</v>
      </c>
      <c r="B8001" s="367" t="s">
        <v>28324</v>
      </c>
      <c r="C8001" s="366" t="s">
        <v>199</v>
      </c>
      <c r="D8001" s="368">
        <v>20224.006600000001</v>
      </c>
    </row>
    <row r="8002" spans="1:4" ht="27" x14ac:dyDescent="0.25">
      <c r="A8002" s="366" t="s">
        <v>28325</v>
      </c>
      <c r="B8002" s="367" t="s">
        <v>28326</v>
      </c>
      <c r="C8002" s="366" t="s">
        <v>199</v>
      </c>
      <c r="D8002" s="368">
        <v>21100.4437</v>
      </c>
    </row>
    <row r="8003" spans="1:4" ht="27" x14ac:dyDescent="0.25">
      <c r="A8003" s="366" t="s">
        <v>28327</v>
      </c>
      <c r="B8003" s="367" t="s">
        <v>28328</v>
      </c>
      <c r="C8003" s="366" t="s">
        <v>199</v>
      </c>
      <c r="D8003" s="368">
        <v>22135.338199999998</v>
      </c>
    </row>
    <row r="8004" spans="1:4" ht="27" x14ac:dyDescent="0.25">
      <c r="A8004" s="366" t="s">
        <v>28329</v>
      </c>
      <c r="B8004" s="367" t="s">
        <v>28330</v>
      </c>
      <c r="C8004" s="366" t="s">
        <v>199</v>
      </c>
      <c r="D8004" s="368">
        <v>26058.322</v>
      </c>
    </row>
    <row r="8005" spans="1:4" ht="27" x14ac:dyDescent="0.25">
      <c r="A8005" s="366" t="s">
        <v>28331</v>
      </c>
      <c r="B8005" s="367" t="s">
        <v>28332</v>
      </c>
      <c r="C8005" s="366" t="s">
        <v>199</v>
      </c>
      <c r="D8005" s="368">
        <v>27287.492399999999</v>
      </c>
    </row>
    <row r="8006" spans="1:4" ht="27" x14ac:dyDescent="0.25">
      <c r="A8006" s="366" t="s">
        <v>28333</v>
      </c>
      <c r="B8006" s="367" t="s">
        <v>28334</v>
      </c>
      <c r="C8006" s="366" t="s">
        <v>199</v>
      </c>
      <c r="D8006" s="368">
        <v>4390.6296000000002</v>
      </c>
    </row>
    <row r="8007" spans="1:4" ht="27" x14ac:dyDescent="0.25">
      <c r="A8007" s="366" t="s">
        <v>28335</v>
      </c>
      <c r="B8007" s="367" t="s">
        <v>28336</v>
      </c>
      <c r="C8007" s="366" t="s">
        <v>199</v>
      </c>
      <c r="D8007" s="368">
        <v>4985.1949000000004</v>
      </c>
    </row>
    <row r="8008" spans="1:4" ht="27" x14ac:dyDescent="0.25">
      <c r="A8008" s="366" t="s">
        <v>28337</v>
      </c>
      <c r="B8008" s="367" t="s">
        <v>28338</v>
      </c>
      <c r="C8008" s="366" t="s">
        <v>199</v>
      </c>
      <c r="D8008" s="368">
        <v>5899.9223000000002</v>
      </c>
    </row>
    <row r="8009" spans="1:4" ht="27" x14ac:dyDescent="0.25">
      <c r="A8009" s="366" t="s">
        <v>28339</v>
      </c>
      <c r="B8009" s="367" t="s">
        <v>28340</v>
      </c>
      <c r="C8009" s="366" t="s">
        <v>199</v>
      </c>
      <c r="D8009" s="368">
        <v>6727.3860000000004</v>
      </c>
    </row>
    <row r="8010" spans="1:4" ht="27" x14ac:dyDescent="0.25">
      <c r="A8010" s="366" t="s">
        <v>28341</v>
      </c>
      <c r="B8010" s="367" t="s">
        <v>28342</v>
      </c>
      <c r="C8010" s="366" t="s">
        <v>199</v>
      </c>
      <c r="D8010" s="368">
        <v>7413.9040999999997</v>
      </c>
    </row>
    <row r="8011" spans="1:4" ht="27" x14ac:dyDescent="0.25">
      <c r="A8011" s="366" t="s">
        <v>28343</v>
      </c>
      <c r="B8011" s="367" t="s">
        <v>28344</v>
      </c>
      <c r="C8011" s="366" t="s">
        <v>199</v>
      </c>
      <c r="D8011" s="368">
        <v>8192.2428</v>
      </c>
    </row>
    <row r="8012" spans="1:4" ht="27" x14ac:dyDescent="0.25">
      <c r="A8012" s="366" t="s">
        <v>28345</v>
      </c>
      <c r="B8012" s="367" t="s">
        <v>28346</v>
      </c>
      <c r="C8012" s="366" t="s">
        <v>199</v>
      </c>
      <c r="D8012" s="368">
        <v>8832.7993000000006</v>
      </c>
    </row>
    <row r="8013" spans="1:4" ht="27" x14ac:dyDescent="0.25">
      <c r="A8013" s="366" t="s">
        <v>28347</v>
      </c>
      <c r="B8013" s="367" t="s">
        <v>28348</v>
      </c>
      <c r="C8013" s="366" t="s">
        <v>199</v>
      </c>
      <c r="D8013" s="368">
        <v>9610.7068999999992</v>
      </c>
    </row>
    <row r="8014" spans="1:4" ht="27" x14ac:dyDescent="0.25">
      <c r="A8014" s="366" t="s">
        <v>28349</v>
      </c>
      <c r="B8014" s="367" t="s">
        <v>28350</v>
      </c>
      <c r="C8014" s="366" t="s">
        <v>199</v>
      </c>
      <c r="D8014" s="368">
        <v>10297.0023</v>
      </c>
    </row>
    <row r="8015" spans="1:4" ht="27" x14ac:dyDescent="0.25">
      <c r="A8015" s="366" t="s">
        <v>28351</v>
      </c>
      <c r="B8015" s="367" t="s">
        <v>28352</v>
      </c>
      <c r="C8015" s="366" t="s">
        <v>199</v>
      </c>
      <c r="D8015" s="368">
        <v>11120.9514</v>
      </c>
    </row>
    <row r="8016" spans="1:4" ht="27" x14ac:dyDescent="0.25">
      <c r="A8016" s="366" t="s">
        <v>28353</v>
      </c>
      <c r="B8016" s="367" t="s">
        <v>28354</v>
      </c>
      <c r="C8016" s="366" t="s">
        <v>199</v>
      </c>
      <c r="D8016" s="368">
        <v>13644.8097</v>
      </c>
    </row>
    <row r="8017" spans="1:4" ht="27" x14ac:dyDescent="0.25">
      <c r="A8017" s="366" t="s">
        <v>28355</v>
      </c>
      <c r="B8017" s="367" t="s">
        <v>28356</v>
      </c>
      <c r="C8017" s="366" t="s">
        <v>199</v>
      </c>
      <c r="D8017" s="368">
        <v>1378.8892000000001</v>
      </c>
    </row>
    <row r="8018" spans="1:4" ht="27" x14ac:dyDescent="0.25">
      <c r="A8018" s="366" t="s">
        <v>28357</v>
      </c>
      <c r="B8018" s="367" t="s">
        <v>28358</v>
      </c>
      <c r="C8018" s="366" t="s">
        <v>199</v>
      </c>
      <c r="D8018" s="368">
        <v>1594.3416</v>
      </c>
    </row>
    <row r="8019" spans="1:4" ht="27" x14ac:dyDescent="0.25">
      <c r="A8019" s="366" t="s">
        <v>28359</v>
      </c>
      <c r="B8019" s="367" t="s">
        <v>28360</v>
      </c>
      <c r="C8019" s="366" t="s">
        <v>199</v>
      </c>
      <c r="D8019" s="368">
        <v>1809.7958000000001</v>
      </c>
    </row>
    <row r="8020" spans="1:4" ht="27" x14ac:dyDescent="0.25">
      <c r="A8020" s="366" t="s">
        <v>28361</v>
      </c>
      <c r="B8020" s="367" t="s">
        <v>28362</v>
      </c>
      <c r="C8020" s="366" t="s">
        <v>199</v>
      </c>
      <c r="D8020" s="368">
        <v>1982.1605999999999</v>
      </c>
    </row>
    <row r="8021" spans="1:4" ht="27" x14ac:dyDescent="0.25">
      <c r="A8021" s="366" t="s">
        <v>28363</v>
      </c>
      <c r="B8021" s="367" t="s">
        <v>28364</v>
      </c>
      <c r="C8021" s="366" t="s">
        <v>199</v>
      </c>
      <c r="D8021" s="368">
        <v>2197.6145000000001</v>
      </c>
    </row>
    <row r="8022" spans="1:4" ht="27" x14ac:dyDescent="0.25">
      <c r="A8022" s="366" t="s">
        <v>28365</v>
      </c>
      <c r="B8022" s="367" t="s">
        <v>28366</v>
      </c>
      <c r="C8022" s="366" t="s">
        <v>199</v>
      </c>
      <c r="D8022" s="368">
        <v>2499.2465999999999</v>
      </c>
    </row>
    <row r="8023" spans="1:4" ht="27" x14ac:dyDescent="0.25">
      <c r="A8023" s="366" t="s">
        <v>28367</v>
      </c>
      <c r="B8023" s="367" t="s">
        <v>28368</v>
      </c>
      <c r="C8023" s="366" t="s">
        <v>199</v>
      </c>
      <c r="D8023" s="368">
        <v>2671.6129999999998</v>
      </c>
    </row>
    <row r="8024" spans="1:4" ht="27" x14ac:dyDescent="0.25">
      <c r="A8024" s="366" t="s">
        <v>28369</v>
      </c>
      <c r="B8024" s="367" t="s">
        <v>28370</v>
      </c>
      <c r="C8024" s="366" t="s">
        <v>199</v>
      </c>
      <c r="D8024" s="368">
        <v>2887.0648000000001</v>
      </c>
    </row>
    <row r="8025" spans="1:4" ht="27" x14ac:dyDescent="0.25">
      <c r="A8025" s="366" t="s">
        <v>28371</v>
      </c>
      <c r="B8025" s="367" t="s">
        <v>28372</v>
      </c>
      <c r="C8025" s="366" t="s">
        <v>199</v>
      </c>
      <c r="D8025" s="368">
        <v>3051.0898000000002</v>
      </c>
    </row>
    <row r="8026" spans="1:4" ht="27" x14ac:dyDescent="0.25">
      <c r="A8026" s="366" t="s">
        <v>28373</v>
      </c>
      <c r="B8026" s="367" t="s">
        <v>28374</v>
      </c>
      <c r="C8026" s="366" t="s">
        <v>199</v>
      </c>
      <c r="D8026" s="368">
        <v>3274.8665000000001</v>
      </c>
    </row>
    <row r="8027" spans="1:4" ht="27" x14ac:dyDescent="0.25">
      <c r="A8027" s="366" t="s">
        <v>28375</v>
      </c>
      <c r="B8027" s="367" t="s">
        <v>28376</v>
      </c>
      <c r="C8027" s="366" t="s">
        <v>199</v>
      </c>
      <c r="D8027" s="368">
        <v>3490.3287</v>
      </c>
    </row>
    <row r="8028" spans="1:4" ht="27" x14ac:dyDescent="0.25">
      <c r="A8028" s="366" t="s">
        <v>28377</v>
      </c>
      <c r="B8028" s="367" t="s">
        <v>28378</v>
      </c>
      <c r="C8028" s="366" t="s">
        <v>199</v>
      </c>
      <c r="D8028" s="368">
        <v>3662.7051999999999</v>
      </c>
    </row>
    <row r="8029" spans="1:4" ht="27" x14ac:dyDescent="0.25">
      <c r="A8029" s="366" t="s">
        <v>28379</v>
      </c>
      <c r="B8029" s="367" t="s">
        <v>28380</v>
      </c>
      <c r="C8029" s="366" t="s">
        <v>199</v>
      </c>
      <c r="D8029" s="368">
        <v>3878.1345999999999</v>
      </c>
    </row>
    <row r="8030" spans="1:4" ht="27" x14ac:dyDescent="0.25">
      <c r="A8030" s="366" t="s">
        <v>28381</v>
      </c>
      <c r="B8030" s="367" t="s">
        <v>28382</v>
      </c>
      <c r="C8030" s="366" t="s">
        <v>199</v>
      </c>
      <c r="D8030" s="368">
        <v>4557.9512999999997</v>
      </c>
    </row>
    <row r="8031" spans="1:4" ht="27" x14ac:dyDescent="0.25">
      <c r="A8031" s="366" t="s">
        <v>28383</v>
      </c>
      <c r="B8031" s="367" t="s">
        <v>28384</v>
      </c>
      <c r="C8031" s="366" t="s">
        <v>199</v>
      </c>
      <c r="D8031" s="368">
        <v>4804.3379000000004</v>
      </c>
    </row>
    <row r="8032" spans="1:4" ht="27" x14ac:dyDescent="0.25">
      <c r="A8032" s="366" t="s">
        <v>28385</v>
      </c>
      <c r="B8032" s="367" t="s">
        <v>28386</v>
      </c>
      <c r="C8032" s="366" t="s">
        <v>199</v>
      </c>
      <c r="D8032" s="368">
        <v>5132.8127999999997</v>
      </c>
    </row>
    <row r="8033" spans="1:4" ht="27" x14ac:dyDescent="0.25">
      <c r="A8033" s="366" t="s">
        <v>28387</v>
      </c>
      <c r="B8033" s="367" t="s">
        <v>28388</v>
      </c>
      <c r="C8033" s="366" t="s">
        <v>199</v>
      </c>
      <c r="D8033" s="368">
        <v>5256.0258000000003</v>
      </c>
    </row>
    <row r="8034" spans="1:4" ht="27" x14ac:dyDescent="0.25">
      <c r="A8034" s="366" t="s">
        <v>28389</v>
      </c>
      <c r="B8034" s="367" t="s">
        <v>28390</v>
      </c>
      <c r="C8034" s="366" t="s">
        <v>199</v>
      </c>
      <c r="D8034" s="368">
        <v>5461.3335999999999</v>
      </c>
    </row>
    <row r="8035" spans="1:4" ht="27" x14ac:dyDescent="0.25">
      <c r="A8035" s="366" t="s">
        <v>28391</v>
      </c>
      <c r="B8035" s="367" t="s">
        <v>28392</v>
      </c>
      <c r="C8035" s="366" t="s">
        <v>199</v>
      </c>
      <c r="D8035" s="368">
        <v>7270.0835999999999</v>
      </c>
    </row>
    <row r="8036" spans="1:4" ht="27" x14ac:dyDescent="0.25">
      <c r="A8036" s="366" t="s">
        <v>28393</v>
      </c>
      <c r="B8036" s="367" t="s">
        <v>28394</v>
      </c>
      <c r="C8036" s="366" t="s">
        <v>199</v>
      </c>
      <c r="D8036" s="368">
        <v>9215.4364999999998</v>
      </c>
    </row>
    <row r="8037" spans="1:4" ht="27" x14ac:dyDescent="0.25">
      <c r="A8037" s="366" t="s">
        <v>28395</v>
      </c>
      <c r="B8037" s="367" t="s">
        <v>28396</v>
      </c>
      <c r="C8037" s="366" t="s">
        <v>199</v>
      </c>
      <c r="D8037" s="368">
        <v>9739.7219000000005</v>
      </c>
    </row>
    <row r="8038" spans="1:4" ht="27" x14ac:dyDescent="0.25">
      <c r="A8038" s="366" t="s">
        <v>28397</v>
      </c>
      <c r="B8038" s="367" t="s">
        <v>28398</v>
      </c>
      <c r="C8038" s="366" t="s">
        <v>199</v>
      </c>
      <c r="D8038" s="368">
        <v>9927.1803999999993</v>
      </c>
    </row>
    <row r="8039" spans="1:4" ht="27" x14ac:dyDescent="0.25">
      <c r="A8039" s="366" t="s">
        <v>28399</v>
      </c>
      <c r="B8039" s="367" t="s">
        <v>28400</v>
      </c>
      <c r="C8039" s="366" t="s">
        <v>199</v>
      </c>
      <c r="D8039" s="368">
        <v>10414.2053</v>
      </c>
    </row>
    <row r="8040" spans="1:4" ht="27" x14ac:dyDescent="0.25">
      <c r="A8040" s="366" t="s">
        <v>28401</v>
      </c>
      <c r="B8040" s="367" t="s">
        <v>28402</v>
      </c>
      <c r="C8040" s="366" t="s">
        <v>199</v>
      </c>
      <c r="D8040" s="368">
        <v>6866.4454999999998</v>
      </c>
    </row>
    <row r="8041" spans="1:4" ht="27" x14ac:dyDescent="0.25">
      <c r="A8041" s="366" t="s">
        <v>28403</v>
      </c>
      <c r="B8041" s="367" t="s">
        <v>28404</v>
      </c>
      <c r="C8041" s="366" t="s">
        <v>199</v>
      </c>
      <c r="D8041" s="368">
        <v>8302.5815999999995</v>
      </c>
    </row>
    <row r="8042" spans="1:4" ht="27" x14ac:dyDescent="0.25">
      <c r="A8042" s="366" t="s">
        <v>28405</v>
      </c>
      <c r="B8042" s="367" t="s">
        <v>28406</v>
      </c>
      <c r="C8042" s="366" t="s">
        <v>199</v>
      </c>
      <c r="D8042" s="368">
        <v>8571.8935999999994</v>
      </c>
    </row>
    <row r="8043" spans="1:4" ht="27" x14ac:dyDescent="0.25">
      <c r="A8043" s="366" t="s">
        <v>28407</v>
      </c>
      <c r="B8043" s="367" t="s">
        <v>28408</v>
      </c>
      <c r="C8043" s="366" t="s">
        <v>199</v>
      </c>
      <c r="D8043" s="368">
        <v>9738.7289999999994</v>
      </c>
    </row>
    <row r="8044" spans="1:4" ht="27" x14ac:dyDescent="0.25">
      <c r="A8044" s="366" t="s">
        <v>28409</v>
      </c>
      <c r="B8044" s="367" t="s">
        <v>28410</v>
      </c>
      <c r="C8044" s="366" t="s">
        <v>199</v>
      </c>
      <c r="D8044" s="368">
        <v>10277.2958</v>
      </c>
    </row>
    <row r="8045" spans="1:4" ht="27" x14ac:dyDescent="0.25">
      <c r="A8045" s="366" t="s">
        <v>28411</v>
      </c>
      <c r="B8045" s="367" t="s">
        <v>28412</v>
      </c>
      <c r="C8045" s="366" t="s">
        <v>199</v>
      </c>
      <c r="D8045" s="368">
        <v>12027.692999999999</v>
      </c>
    </row>
    <row r="8046" spans="1:4" ht="27" x14ac:dyDescent="0.25">
      <c r="A8046" s="366" t="s">
        <v>28413</v>
      </c>
      <c r="B8046" s="367" t="s">
        <v>28414</v>
      </c>
      <c r="C8046" s="366" t="s">
        <v>199</v>
      </c>
      <c r="D8046" s="368">
        <v>13732.890799999999</v>
      </c>
    </row>
    <row r="8047" spans="1:4" ht="27" x14ac:dyDescent="0.25">
      <c r="A8047" s="366" t="s">
        <v>28415</v>
      </c>
      <c r="B8047" s="367" t="s">
        <v>28416</v>
      </c>
      <c r="C8047" s="366" t="s">
        <v>199</v>
      </c>
      <c r="D8047" s="368">
        <v>14585.7214</v>
      </c>
    </row>
    <row r="8048" spans="1:4" ht="27" x14ac:dyDescent="0.25">
      <c r="A8048" s="366" t="s">
        <v>28417</v>
      </c>
      <c r="B8048" s="367" t="s">
        <v>28418</v>
      </c>
      <c r="C8048" s="366" t="s">
        <v>199</v>
      </c>
      <c r="D8048" s="368">
        <v>15438.564899999999</v>
      </c>
    </row>
    <row r="8049" spans="1:4" ht="27" x14ac:dyDescent="0.25">
      <c r="A8049" s="366" t="s">
        <v>28419</v>
      </c>
      <c r="B8049" s="367" t="s">
        <v>28420</v>
      </c>
      <c r="C8049" s="366" t="s">
        <v>199</v>
      </c>
      <c r="D8049" s="368">
        <v>16560.643199999999</v>
      </c>
    </row>
    <row r="8050" spans="1:4" ht="27" x14ac:dyDescent="0.25">
      <c r="A8050" s="366" t="s">
        <v>28421</v>
      </c>
      <c r="B8050" s="367" t="s">
        <v>28422</v>
      </c>
      <c r="C8050" s="366" t="s">
        <v>199</v>
      </c>
      <c r="D8050" s="368">
        <v>17144.018599999999</v>
      </c>
    </row>
    <row r="8051" spans="1:4" ht="27" x14ac:dyDescent="0.25">
      <c r="A8051" s="366" t="s">
        <v>28423</v>
      </c>
      <c r="B8051" s="367" t="s">
        <v>28424</v>
      </c>
      <c r="C8051" s="366" t="s">
        <v>199</v>
      </c>
      <c r="D8051" s="368">
        <v>18894.422200000001</v>
      </c>
    </row>
    <row r="8052" spans="1:4" ht="27" x14ac:dyDescent="0.25">
      <c r="A8052" s="366" t="s">
        <v>28425</v>
      </c>
      <c r="B8052" s="367" t="s">
        <v>28426</v>
      </c>
      <c r="C8052" s="366" t="s">
        <v>199</v>
      </c>
      <c r="D8052" s="368">
        <v>20594.862700000001</v>
      </c>
    </row>
    <row r="8053" spans="1:4" ht="27" x14ac:dyDescent="0.25">
      <c r="A8053" s="366" t="s">
        <v>28427</v>
      </c>
      <c r="B8053" s="367" t="s">
        <v>28428</v>
      </c>
      <c r="C8053" s="366" t="s">
        <v>199</v>
      </c>
      <c r="D8053" s="368">
        <v>23544.235700000001</v>
      </c>
    </row>
    <row r="8054" spans="1:4" ht="27" x14ac:dyDescent="0.25">
      <c r="A8054" s="366" t="s">
        <v>28429</v>
      </c>
      <c r="B8054" s="367" t="s">
        <v>28430</v>
      </c>
      <c r="C8054" s="366" t="s">
        <v>199</v>
      </c>
      <c r="D8054" s="368">
        <v>24209.0609</v>
      </c>
    </row>
    <row r="8055" spans="1:4" ht="27" x14ac:dyDescent="0.25">
      <c r="A8055" s="366" t="s">
        <v>28431</v>
      </c>
      <c r="B8055" s="367" t="s">
        <v>28432</v>
      </c>
      <c r="C8055" s="366" t="s">
        <v>199</v>
      </c>
      <c r="D8055" s="368">
        <v>30558.753199999999</v>
      </c>
    </row>
    <row r="8056" spans="1:4" ht="27" x14ac:dyDescent="0.25">
      <c r="A8056" s="366" t="s">
        <v>28433</v>
      </c>
      <c r="B8056" s="367" t="s">
        <v>28434</v>
      </c>
      <c r="C8056" s="366" t="s">
        <v>199</v>
      </c>
      <c r="D8056" s="368">
        <v>32744.640800000001</v>
      </c>
    </row>
    <row r="8057" spans="1:4" ht="27" x14ac:dyDescent="0.25">
      <c r="A8057" s="366" t="s">
        <v>28435</v>
      </c>
      <c r="B8057" s="367" t="s">
        <v>28436</v>
      </c>
      <c r="C8057" s="366" t="s">
        <v>199</v>
      </c>
      <c r="D8057" s="368">
        <v>40335.809300000001</v>
      </c>
    </row>
    <row r="8058" spans="1:4" ht="27" x14ac:dyDescent="0.25">
      <c r="A8058" s="366" t="s">
        <v>28437</v>
      </c>
      <c r="B8058" s="367" t="s">
        <v>28438</v>
      </c>
      <c r="C8058" s="366" t="s">
        <v>199</v>
      </c>
      <c r="D8058" s="368">
        <v>48253.596700000002</v>
      </c>
    </row>
    <row r="8059" spans="1:4" ht="27" x14ac:dyDescent="0.25">
      <c r="A8059" s="366" t="s">
        <v>28439</v>
      </c>
      <c r="B8059" s="367" t="s">
        <v>28440</v>
      </c>
      <c r="C8059" s="366" t="s">
        <v>199</v>
      </c>
      <c r="D8059" s="368">
        <v>51084.228300000002</v>
      </c>
    </row>
    <row r="8060" spans="1:4" ht="27" x14ac:dyDescent="0.25">
      <c r="A8060" s="366" t="s">
        <v>28441</v>
      </c>
      <c r="B8060" s="367" t="s">
        <v>28442</v>
      </c>
      <c r="C8060" s="366" t="s">
        <v>199</v>
      </c>
      <c r="D8060" s="368">
        <v>53907.6682</v>
      </c>
    </row>
    <row r="8061" spans="1:4" ht="27" x14ac:dyDescent="0.25">
      <c r="A8061" s="366" t="s">
        <v>28443</v>
      </c>
      <c r="B8061" s="367" t="s">
        <v>28444</v>
      </c>
      <c r="C8061" s="366" t="s">
        <v>261</v>
      </c>
      <c r="D8061" s="368">
        <v>0.68779999999999997</v>
      </c>
    </row>
    <row r="8062" spans="1:4" x14ac:dyDescent="0.25">
      <c r="A8062" s="366" t="s">
        <v>28445</v>
      </c>
      <c r="B8062" s="367" t="s">
        <v>28446</v>
      </c>
      <c r="C8062" s="366" t="s">
        <v>221</v>
      </c>
      <c r="D8062" s="368" t="s">
        <v>26466</v>
      </c>
    </row>
    <row r="8063" spans="1:4" x14ac:dyDescent="0.25">
      <c r="A8063" s="366" t="s">
        <v>28447</v>
      </c>
      <c r="B8063" s="367" t="s">
        <v>28448</v>
      </c>
      <c r="C8063" s="366" t="s">
        <v>221</v>
      </c>
      <c r="D8063" s="368" t="s">
        <v>26466</v>
      </c>
    </row>
    <row r="8064" spans="1:4" x14ac:dyDescent="0.25">
      <c r="A8064" s="366" t="s">
        <v>28449</v>
      </c>
      <c r="B8064" s="367" t="s">
        <v>28450</v>
      </c>
      <c r="C8064" s="366" t="s">
        <v>221</v>
      </c>
      <c r="D8064" s="368" t="s">
        <v>26466</v>
      </c>
    </row>
    <row r="8065" spans="1:4" ht="27" x14ac:dyDescent="0.25">
      <c r="A8065" s="366" t="s">
        <v>28451</v>
      </c>
      <c r="B8065" s="367" t="s">
        <v>28452</v>
      </c>
      <c r="C8065" s="366" t="s">
        <v>245</v>
      </c>
      <c r="D8065" s="368">
        <v>4160.2476999999999</v>
      </c>
    </row>
    <row r="8066" spans="1:4" ht="27" x14ac:dyDescent="0.25">
      <c r="A8066" s="366" t="s">
        <v>28453</v>
      </c>
      <c r="B8066" s="367" t="s">
        <v>28454</v>
      </c>
      <c r="C8066" s="366" t="s">
        <v>245</v>
      </c>
      <c r="D8066" s="368">
        <v>8045.6431000000002</v>
      </c>
    </row>
    <row r="8067" spans="1:4" ht="27" x14ac:dyDescent="0.25">
      <c r="A8067" s="366" t="s">
        <v>28455</v>
      </c>
      <c r="B8067" s="367" t="s">
        <v>28456</v>
      </c>
      <c r="C8067" s="366" t="s">
        <v>245</v>
      </c>
      <c r="D8067" s="368">
        <v>6276.7277999999997</v>
      </c>
    </row>
    <row r="8068" spans="1:4" ht="27" x14ac:dyDescent="0.25">
      <c r="A8068" s="366" t="s">
        <v>28457</v>
      </c>
      <c r="B8068" s="367" t="s">
        <v>28458</v>
      </c>
      <c r="C8068" s="366" t="s">
        <v>245</v>
      </c>
      <c r="D8068" s="368">
        <v>7979.3685999999998</v>
      </c>
    </row>
    <row r="8069" spans="1:4" ht="27" x14ac:dyDescent="0.25">
      <c r="A8069" s="366" t="s">
        <v>28459</v>
      </c>
      <c r="B8069" s="367" t="s">
        <v>28460</v>
      </c>
      <c r="C8069" s="366" t="s">
        <v>245</v>
      </c>
      <c r="D8069" s="368">
        <v>10100.808999999999</v>
      </c>
    </row>
    <row r="8070" spans="1:4" ht="27" x14ac:dyDescent="0.25">
      <c r="A8070" s="366" t="s">
        <v>28461</v>
      </c>
      <c r="B8070" s="367" t="s">
        <v>28462</v>
      </c>
      <c r="C8070" s="366" t="s">
        <v>245</v>
      </c>
      <c r="D8070" s="368">
        <v>11623.296200000001</v>
      </c>
    </row>
    <row r="8071" spans="1:4" ht="27" x14ac:dyDescent="0.25">
      <c r="A8071" s="366" t="s">
        <v>28463</v>
      </c>
      <c r="B8071" s="367" t="s">
        <v>28464</v>
      </c>
      <c r="C8071" s="366" t="s">
        <v>245</v>
      </c>
      <c r="D8071" s="368">
        <v>14078.7292</v>
      </c>
    </row>
    <row r="8072" spans="1:4" ht="27" x14ac:dyDescent="0.25">
      <c r="A8072" s="366" t="s">
        <v>28465</v>
      </c>
      <c r="B8072" s="367" t="s">
        <v>28466</v>
      </c>
      <c r="C8072" s="366" t="s">
        <v>245</v>
      </c>
      <c r="D8072" s="368">
        <v>16627.325499999999</v>
      </c>
    </row>
    <row r="8073" spans="1:4" ht="27" x14ac:dyDescent="0.25">
      <c r="A8073" s="366" t="s">
        <v>28467</v>
      </c>
      <c r="B8073" s="367" t="s">
        <v>28468</v>
      </c>
      <c r="C8073" s="366" t="s">
        <v>245</v>
      </c>
      <c r="D8073" s="368">
        <v>5077.6486999999997</v>
      </c>
    </row>
    <row r="8074" spans="1:4" ht="27" x14ac:dyDescent="0.25">
      <c r="A8074" s="366" t="s">
        <v>28469</v>
      </c>
      <c r="B8074" s="367" t="s">
        <v>28470</v>
      </c>
      <c r="C8074" s="366" t="s">
        <v>245</v>
      </c>
      <c r="D8074" s="368">
        <v>9780.6512999999995</v>
      </c>
    </row>
    <row r="8075" spans="1:4" ht="27" x14ac:dyDescent="0.25">
      <c r="A8075" s="366" t="s">
        <v>28471</v>
      </c>
      <c r="B8075" s="367" t="s">
        <v>28472</v>
      </c>
      <c r="C8075" s="366" t="s">
        <v>245</v>
      </c>
      <c r="D8075" s="368">
        <v>12211.4894</v>
      </c>
    </row>
    <row r="8076" spans="1:4" ht="27" x14ac:dyDescent="0.25">
      <c r="A8076" s="366" t="s">
        <v>28473</v>
      </c>
      <c r="B8076" s="367" t="s">
        <v>28474</v>
      </c>
      <c r="C8076" s="366" t="s">
        <v>245</v>
      </c>
      <c r="D8076" s="368">
        <v>15082.8274</v>
      </c>
    </row>
    <row r="8077" spans="1:4" ht="27" x14ac:dyDescent="0.25">
      <c r="A8077" s="366" t="s">
        <v>28475</v>
      </c>
      <c r="B8077" s="367" t="s">
        <v>28476</v>
      </c>
      <c r="C8077" s="366" t="s">
        <v>245</v>
      </c>
      <c r="D8077" s="368">
        <v>17104.7736</v>
      </c>
    </row>
    <row r="8078" spans="1:4" ht="27" x14ac:dyDescent="0.25">
      <c r="A8078" s="366" t="s">
        <v>28477</v>
      </c>
      <c r="B8078" s="367" t="s">
        <v>28478</v>
      </c>
      <c r="C8078" s="366" t="s">
        <v>245</v>
      </c>
      <c r="D8078" s="368">
        <v>25786.020799999998</v>
      </c>
    </row>
    <row r="8079" spans="1:4" ht="27" x14ac:dyDescent="0.25">
      <c r="A8079" s="366" t="s">
        <v>28479</v>
      </c>
      <c r="B8079" s="367" t="s">
        <v>28480</v>
      </c>
      <c r="C8079" s="366" t="s">
        <v>245</v>
      </c>
      <c r="D8079" s="368">
        <v>62757.7353</v>
      </c>
    </row>
    <row r="8080" spans="1:4" ht="27" x14ac:dyDescent="0.25">
      <c r="A8080" s="366" t="s">
        <v>28481</v>
      </c>
      <c r="B8080" s="367" t="s">
        <v>28482</v>
      </c>
      <c r="C8080" s="366" t="s">
        <v>245</v>
      </c>
      <c r="D8080" s="368">
        <v>69804.619699999996</v>
      </c>
    </row>
    <row r="8081" spans="1:4" ht="27" x14ac:dyDescent="0.25">
      <c r="A8081" s="366" t="s">
        <v>28483</v>
      </c>
      <c r="B8081" s="367" t="s">
        <v>28484</v>
      </c>
      <c r="C8081" s="366" t="s">
        <v>245</v>
      </c>
      <c r="D8081" s="368">
        <v>75735.032200000001</v>
      </c>
    </row>
    <row r="8082" spans="1:4" ht="27" x14ac:dyDescent="0.25">
      <c r="A8082" s="366" t="s">
        <v>28485</v>
      </c>
      <c r="B8082" s="367" t="s">
        <v>28486</v>
      </c>
      <c r="C8082" s="366" t="s">
        <v>245</v>
      </c>
      <c r="D8082" s="368">
        <v>81710.947899999999</v>
      </c>
    </row>
    <row r="8083" spans="1:4" ht="27" x14ac:dyDescent="0.25">
      <c r="A8083" s="366" t="s">
        <v>28487</v>
      </c>
      <c r="B8083" s="367" t="s">
        <v>28488</v>
      </c>
      <c r="C8083" s="366" t="s">
        <v>245</v>
      </c>
      <c r="D8083" s="368">
        <v>92905.719200000007</v>
      </c>
    </row>
    <row r="8084" spans="1:4" ht="27" x14ac:dyDescent="0.25">
      <c r="A8084" s="366" t="s">
        <v>28489</v>
      </c>
      <c r="B8084" s="367" t="s">
        <v>28490</v>
      </c>
      <c r="C8084" s="366" t="s">
        <v>245</v>
      </c>
      <c r="D8084" s="368">
        <v>95865.993300000002</v>
      </c>
    </row>
    <row r="8085" spans="1:4" ht="27" x14ac:dyDescent="0.25">
      <c r="A8085" s="366" t="s">
        <v>28491</v>
      </c>
      <c r="B8085" s="367" t="s">
        <v>28492</v>
      </c>
      <c r="C8085" s="366" t="s">
        <v>245</v>
      </c>
      <c r="D8085" s="368">
        <v>107144.4607</v>
      </c>
    </row>
    <row r="8086" spans="1:4" ht="27" x14ac:dyDescent="0.25">
      <c r="A8086" s="366" t="s">
        <v>28493</v>
      </c>
      <c r="B8086" s="367" t="s">
        <v>28494</v>
      </c>
      <c r="C8086" s="366" t="s">
        <v>245</v>
      </c>
      <c r="D8086" s="368">
        <v>114539.67600000001</v>
      </c>
    </row>
    <row r="8087" spans="1:4" ht="27" x14ac:dyDescent="0.25">
      <c r="A8087" s="366" t="s">
        <v>28495</v>
      </c>
      <c r="B8087" s="367" t="s">
        <v>28496</v>
      </c>
      <c r="C8087" s="366" t="s">
        <v>245</v>
      </c>
      <c r="D8087" s="368">
        <v>474.52409999999998</v>
      </c>
    </row>
    <row r="8088" spans="1:4" ht="27" x14ac:dyDescent="0.25">
      <c r="A8088" s="366" t="s">
        <v>28497</v>
      </c>
      <c r="B8088" s="367" t="s">
        <v>28498</v>
      </c>
      <c r="C8088" s="366" t="s">
        <v>245</v>
      </c>
      <c r="D8088" s="368">
        <v>77.132999999999996</v>
      </c>
    </row>
    <row r="8089" spans="1:4" x14ac:dyDescent="0.25">
      <c r="A8089" s="366" t="s">
        <v>28499</v>
      </c>
      <c r="B8089" s="367" t="s">
        <v>28500</v>
      </c>
      <c r="C8089" s="366" t="s">
        <v>245</v>
      </c>
      <c r="D8089" s="368">
        <v>72.445499999999996</v>
      </c>
    </row>
    <row r="8090" spans="1:4" ht="27" x14ac:dyDescent="0.25">
      <c r="A8090" s="366" t="s">
        <v>28501</v>
      </c>
      <c r="B8090" s="367" t="s">
        <v>28502</v>
      </c>
      <c r="C8090" s="366" t="s">
        <v>245</v>
      </c>
      <c r="D8090" s="368">
        <v>99.044700000000006</v>
      </c>
    </row>
    <row r="8091" spans="1:4" ht="27" x14ac:dyDescent="0.25">
      <c r="A8091" s="366" t="s">
        <v>28503</v>
      </c>
      <c r="B8091" s="367" t="s">
        <v>28504</v>
      </c>
      <c r="C8091" s="366" t="s">
        <v>245</v>
      </c>
      <c r="D8091" s="368">
        <v>110.47539999999999</v>
      </c>
    </row>
    <row r="8092" spans="1:4" ht="27" x14ac:dyDescent="0.25">
      <c r="A8092" s="366" t="s">
        <v>28505</v>
      </c>
      <c r="B8092" s="367" t="s">
        <v>28506</v>
      </c>
      <c r="C8092" s="366" t="s">
        <v>245</v>
      </c>
      <c r="D8092" s="368">
        <v>123.4076</v>
      </c>
    </row>
    <row r="8093" spans="1:4" ht="27" x14ac:dyDescent="0.25">
      <c r="A8093" s="366" t="s">
        <v>28507</v>
      </c>
      <c r="B8093" s="367" t="s">
        <v>28508</v>
      </c>
      <c r="C8093" s="366" t="s">
        <v>245</v>
      </c>
      <c r="D8093" s="368">
        <v>154.1797</v>
      </c>
    </row>
    <row r="8094" spans="1:4" x14ac:dyDescent="0.25">
      <c r="A8094" s="366" t="s">
        <v>28509</v>
      </c>
      <c r="B8094" s="367" t="s">
        <v>28510</v>
      </c>
      <c r="C8094" s="366" t="s">
        <v>245</v>
      </c>
      <c r="D8094" s="368">
        <v>55.755899999999997</v>
      </c>
    </row>
    <row r="8095" spans="1:4" x14ac:dyDescent="0.25">
      <c r="A8095" s="366" t="s">
        <v>28511</v>
      </c>
      <c r="B8095" s="367" t="s">
        <v>28512</v>
      </c>
      <c r="C8095" s="366" t="s">
        <v>245</v>
      </c>
      <c r="D8095" s="368">
        <v>111.89109999999999</v>
      </c>
    </row>
    <row r="8096" spans="1:4" x14ac:dyDescent="0.25">
      <c r="A8096" s="366" t="s">
        <v>28513</v>
      </c>
      <c r="B8096" s="367" t="s">
        <v>28514</v>
      </c>
      <c r="C8096" s="366" t="s">
        <v>199</v>
      </c>
      <c r="D8096" s="368">
        <v>78.382499999999993</v>
      </c>
    </row>
    <row r="8097" spans="1:4" x14ac:dyDescent="0.25">
      <c r="A8097" s="366" t="s">
        <v>28515</v>
      </c>
      <c r="B8097" s="367" t="s">
        <v>28516</v>
      </c>
      <c r="C8097" s="366" t="s">
        <v>245</v>
      </c>
      <c r="D8097" s="368">
        <v>250.08770000000001</v>
      </c>
    </row>
    <row r="8098" spans="1:4" x14ac:dyDescent="0.25">
      <c r="A8098" s="366" t="s">
        <v>28517</v>
      </c>
      <c r="B8098" s="367" t="s">
        <v>28518</v>
      </c>
      <c r="C8098" s="366" t="s">
        <v>199</v>
      </c>
      <c r="D8098" s="368">
        <v>77.908900000000003</v>
      </c>
    </row>
    <row r="8099" spans="1:4" x14ac:dyDescent="0.25">
      <c r="A8099" s="366" t="s">
        <v>28519</v>
      </c>
      <c r="B8099" s="367" t="s">
        <v>28520</v>
      </c>
      <c r="C8099" s="366" t="s">
        <v>199</v>
      </c>
      <c r="D8099" s="368">
        <v>65.476600000000005</v>
      </c>
    </row>
    <row r="8100" spans="1:4" ht="27" x14ac:dyDescent="0.25">
      <c r="A8100" s="366" t="s">
        <v>28521</v>
      </c>
      <c r="B8100" s="367" t="s">
        <v>28522</v>
      </c>
      <c r="C8100" s="366" t="s">
        <v>245</v>
      </c>
      <c r="D8100" s="368">
        <v>116015.5027</v>
      </c>
    </row>
    <row r="8101" spans="1:4" ht="27" x14ac:dyDescent="0.25">
      <c r="A8101" s="366" t="s">
        <v>28523</v>
      </c>
      <c r="B8101" s="367" t="s">
        <v>28524</v>
      </c>
      <c r="C8101" s="366" t="s">
        <v>245</v>
      </c>
      <c r="D8101" s="368">
        <v>126506.0272</v>
      </c>
    </row>
    <row r="8102" spans="1:4" ht="27" x14ac:dyDescent="0.25">
      <c r="A8102" s="366" t="s">
        <v>28525</v>
      </c>
      <c r="B8102" s="367" t="s">
        <v>28526</v>
      </c>
      <c r="C8102" s="366" t="s">
        <v>245</v>
      </c>
      <c r="D8102" s="368">
        <v>133307.96549999999</v>
      </c>
    </row>
    <row r="8103" spans="1:4" ht="27" x14ac:dyDescent="0.25">
      <c r="A8103" s="366" t="s">
        <v>28527</v>
      </c>
      <c r="B8103" s="367" t="s">
        <v>28528</v>
      </c>
      <c r="C8103" s="366" t="s">
        <v>245</v>
      </c>
      <c r="D8103" s="368">
        <v>142166.9166</v>
      </c>
    </row>
    <row r="8104" spans="1:4" ht="27" x14ac:dyDescent="0.25">
      <c r="A8104" s="366" t="s">
        <v>28529</v>
      </c>
      <c r="B8104" s="367" t="s">
        <v>28530</v>
      </c>
      <c r="C8104" s="366" t="s">
        <v>245</v>
      </c>
      <c r="D8104" s="368">
        <v>42898.588199999998</v>
      </c>
    </row>
    <row r="8105" spans="1:4" ht="27" x14ac:dyDescent="0.25">
      <c r="A8105" s="366" t="s">
        <v>28531</v>
      </c>
      <c r="B8105" s="367" t="s">
        <v>28532</v>
      </c>
      <c r="C8105" s="366" t="s">
        <v>245</v>
      </c>
      <c r="D8105" s="368">
        <v>47366.110699999997</v>
      </c>
    </row>
    <row r="8106" spans="1:4" ht="27" x14ac:dyDescent="0.25">
      <c r="A8106" s="366" t="s">
        <v>28533</v>
      </c>
      <c r="B8106" s="367" t="s">
        <v>28534</v>
      </c>
      <c r="C8106" s="366" t="s">
        <v>245</v>
      </c>
      <c r="D8106" s="368">
        <v>51827.737399999998</v>
      </c>
    </row>
    <row r="8107" spans="1:4" ht="27" x14ac:dyDescent="0.25">
      <c r="A8107" s="366" t="s">
        <v>28535</v>
      </c>
      <c r="B8107" s="367" t="s">
        <v>28536</v>
      </c>
      <c r="C8107" s="366" t="s">
        <v>245</v>
      </c>
      <c r="D8107" s="368">
        <v>55787.176599999999</v>
      </c>
    </row>
    <row r="8108" spans="1:4" ht="27" x14ac:dyDescent="0.25">
      <c r="A8108" s="366" t="s">
        <v>28537</v>
      </c>
      <c r="B8108" s="367" t="s">
        <v>28538</v>
      </c>
      <c r="C8108" s="366" t="s">
        <v>245</v>
      </c>
      <c r="D8108" s="368">
        <v>61555.494299999998</v>
      </c>
    </row>
    <row r="8109" spans="1:4" ht="27" x14ac:dyDescent="0.25">
      <c r="A8109" s="366" t="s">
        <v>28539</v>
      </c>
      <c r="B8109" s="367" t="s">
        <v>28540</v>
      </c>
      <c r="C8109" s="366" t="s">
        <v>245</v>
      </c>
      <c r="D8109" s="368">
        <v>66389.789799999999</v>
      </c>
    </row>
    <row r="8110" spans="1:4" ht="27" x14ac:dyDescent="0.25">
      <c r="A8110" s="366" t="s">
        <v>28541</v>
      </c>
      <c r="B8110" s="367" t="s">
        <v>28542</v>
      </c>
      <c r="C8110" s="366" t="s">
        <v>245</v>
      </c>
      <c r="D8110" s="368">
        <v>72810.1731</v>
      </c>
    </row>
    <row r="8111" spans="1:4" x14ac:dyDescent="0.25">
      <c r="A8111" s="366" t="s">
        <v>28543</v>
      </c>
      <c r="B8111" s="367" t="s">
        <v>28544</v>
      </c>
      <c r="C8111" s="366" t="s">
        <v>245</v>
      </c>
      <c r="D8111" s="368">
        <v>2.3172999999999999</v>
      </c>
    </row>
    <row r="8112" spans="1:4" ht="27" x14ac:dyDescent="0.25">
      <c r="A8112" s="366" t="s">
        <v>28545</v>
      </c>
      <c r="B8112" s="367" t="s">
        <v>28546</v>
      </c>
      <c r="C8112" s="366" t="s">
        <v>245</v>
      </c>
      <c r="D8112" s="368">
        <v>75685.625700000004</v>
      </c>
    </row>
    <row r="8113" spans="1:4" ht="27" x14ac:dyDescent="0.25">
      <c r="A8113" s="366" t="s">
        <v>28547</v>
      </c>
      <c r="B8113" s="367" t="s">
        <v>28548</v>
      </c>
      <c r="C8113" s="366" t="s">
        <v>245</v>
      </c>
      <c r="D8113" s="368">
        <v>81815.225099999996</v>
      </c>
    </row>
    <row r="8114" spans="1:4" ht="27" x14ac:dyDescent="0.25">
      <c r="A8114" s="366" t="s">
        <v>28549</v>
      </c>
      <c r="B8114" s="367" t="s">
        <v>28550</v>
      </c>
      <c r="C8114" s="366" t="s">
        <v>199</v>
      </c>
      <c r="D8114" s="368">
        <v>1462.9640999999999</v>
      </c>
    </row>
    <row r="8115" spans="1:4" ht="27" x14ac:dyDescent="0.25">
      <c r="A8115" s="366" t="s">
        <v>28551</v>
      </c>
      <c r="B8115" s="367" t="s">
        <v>28552</v>
      </c>
      <c r="C8115" s="366" t="s">
        <v>199</v>
      </c>
      <c r="D8115" s="368">
        <v>1691.5506</v>
      </c>
    </row>
    <row r="8116" spans="1:4" ht="27" x14ac:dyDescent="0.25">
      <c r="A8116" s="366" t="s">
        <v>28553</v>
      </c>
      <c r="B8116" s="367" t="s">
        <v>28554</v>
      </c>
      <c r="C8116" s="366" t="s">
        <v>199</v>
      </c>
      <c r="D8116" s="368">
        <v>1920.1386</v>
      </c>
    </row>
    <row r="8117" spans="1:4" ht="27" x14ac:dyDescent="0.25">
      <c r="A8117" s="366" t="s">
        <v>28555</v>
      </c>
      <c r="B8117" s="367" t="s">
        <v>28556</v>
      </c>
      <c r="C8117" s="366" t="s">
        <v>199</v>
      </c>
      <c r="D8117" s="368">
        <v>2103.0073000000002</v>
      </c>
    </row>
    <row r="8118" spans="1:4" ht="27" x14ac:dyDescent="0.25">
      <c r="A8118" s="366" t="s">
        <v>28557</v>
      </c>
      <c r="B8118" s="367" t="s">
        <v>28558</v>
      </c>
      <c r="C8118" s="366" t="s">
        <v>199</v>
      </c>
      <c r="D8118" s="368">
        <v>2331.6043</v>
      </c>
    </row>
    <row r="8119" spans="1:4" ht="27" x14ac:dyDescent="0.25">
      <c r="A8119" s="366" t="s">
        <v>28559</v>
      </c>
      <c r="B8119" s="367" t="s">
        <v>28560</v>
      </c>
      <c r="C8119" s="366" t="s">
        <v>199</v>
      </c>
      <c r="D8119" s="368">
        <v>2651.6315</v>
      </c>
    </row>
    <row r="8120" spans="1:4" ht="27" x14ac:dyDescent="0.25">
      <c r="A8120" s="366" t="s">
        <v>28561</v>
      </c>
      <c r="B8120" s="367" t="s">
        <v>28562</v>
      </c>
      <c r="C8120" s="366" t="s">
        <v>199</v>
      </c>
      <c r="D8120" s="368">
        <v>2834.5012999999999</v>
      </c>
    </row>
    <row r="8121" spans="1:4" ht="27" x14ac:dyDescent="0.25">
      <c r="A8121" s="366" t="s">
        <v>28563</v>
      </c>
      <c r="B8121" s="367" t="s">
        <v>28564</v>
      </c>
      <c r="C8121" s="366" t="s">
        <v>199</v>
      </c>
      <c r="D8121" s="368">
        <v>3063.0873999999999</v>
      </c>
    </row>
    <row r="8122" spans="1:4" ht="27" x14ac:dyDescent="0.25">
      <c r="A8122" s="366" t="s">
        <v>28565</v>
      </c>
      <c r="B8122" s="367" t="s">
        <v>28566</v>
      </c>
      <c r="C8122" s="366" t="s">
        <v>199</v>
      </c>
      <c r="D8122" s="368">
        <v>3245.3739</v>
      </c>
    </row>
    <row r="8123" spans="1:4" ht="27" x14ac:dyDescent="0.25">
      <c r="A8123" s="366" t="s">
        <v>28567</v>
      </c>
      <c r="B8123" s="367" t="s">
        <v>28568</v>
      </c>
      <c r="C8123" s="366" t="s">
        <v>199</v>
      </c>
      <c r="D8123" s="368">
        <v>3474.5358999999999</v>
      </c>
    </row>
    <row r="8124" spans="1:4" ht="27" x14ac:dyDescent="0.25">
      <c r="A8124" s="366" t="s">
        <v>28569</v>
      </c>
      <c r="B8124" s="367" t="s">
        <v>28570</v>
      </c>
      <c r="C8124" s="366" t="s">
        <v>199</v>
      </c>
      <c r="D8124" s="368">
        <v>3703.1322</v>
      </c>
    </row>
    <row r="8125" spans="1:4" ht="27" x14ac:dyDescent="0.25">
      <c r="A8125" s="366" t="s">
        <v>28571</v>
      </c>
      <c r="B8125" s="367" t="s">
        <v>28572</v>
      </c>
      <c r="C8125" s="366" t="s">
        <v>199</v>
      </c>
      <c r="D8125" s="368">
        <v>3886.0086000000001</v>
      </c>
    </row>
    <row r="8126" spans="1:4" ht="27" x14ac:dyDescent="0.25">
      <c r="A8126" s="366" t="s">
        <v>28573</v>
      </c>
      <c r="B8126" s="367" t="s">
        <v>28574</v>
      </c>
      <c r="C8126" s="366" t="s">
        <v>199</v>
      </c>
      <c r="D8126" s="368">
        <v>4114.5857999999998</v>
      </c>
    </row>
    <row r="8127" spans="1:4" ht="27" x14ac:dyDescent="0.25">
      <c r="A8127" s="366" t="s">
        <v>28575</v>
      </c>
      <c r="B8127" s="367" t="s">
        <v>28576</v>
      </c>
      <c r="C8127" s="366" t="s">
        <v>199</v>
      </c>
      <c r="D8127" s="368">
        <v>4842.6382000000003</v>
      </c>
    </row>
    <row r="8128" spans="1:4" ht="27" x14ac:dyDescent="0.25">
      <c r="A8128" s="366" t="s">
        <v>28577</v>
      </c>
      <c r="B8128" s="367" t="s">
        <v>28578</v>
      </c>
      <c r="C8128" s="366" t="s">
        <v>199</v>
      </c>
      <c r="D8128" s="368">
        <v>5104.4075999999995</v>
      </c>
    </row>
    <row r="8129" spans="1:4" ht="27" x14ac:dyDescent="0.25">
      <c r="A8129" s="366" t="s">
        <v>28579</v>
      </c>
      <c r="B8129" s="367" t="s">
        <v>28580</v>
      </c>
      <c r="C8129" s="366" t="s">
        <v>199</v>
      </c>
      <c r="D8129" s="368">
        <v>5453.3984</v>
      </c>
    </row>
    <row r="8130" spans="1:4" ht="27" x14ac:dyDescent="0.25">
      <c r="A8130" s="366" t="s">
        <v>28581</v>
      </c>
      <c r="B8130" s="367" t="s">
        <v>28582</v>
      </c>
      <c r="C8130" s="366" t="s">
        <v>199</v>
      </c>
      <c r="D8130" s="368">
        <v>5584.3113999999996</v>
      </c>
    </row>
    <row r="8131" spans="1:4" ht="27" x14ac:dyDescent="0.25">
      <c r="A8131" s="366" t="s">
        <v>28583</v>
      </c>
      <c r="B8131" s="367" t="s">
        <v>28584</v>
      </c>
      <c r="C8131" s="366" t="s">
        <v>199</v>
      </c>
      <c r="D8131" s="368">
        <v>5802.4354999999996</v>
      </c>
    </row>
    <row r="8132" spans="1:4" ht="27" x14ac:dyDescent="0.25">
      <c r="A8132" s="366" t="s">
        <v>28585</v>
      </c>
      <c r="B8132" s="367" t="s">
        <v>28586</v>
      </c>
      <c r="C8132" s="366" t="s">
        <v>199</v>
      </c>
      <c r="D8132" s="368">
        <v>7900.5275000000001</v>
      </c>
    </row>
    <row r="8133" spans="1:4" ht="27" x14ac:dyDescent="0.25">
      <c r="A8133" s="366" t="s">
        <v>28587</v>
      </c>
      <c r="B8133" s="367" t="s">
        <v>28588</v>
      </c>
      <c r="C8133" s="366" t="s">
        <v>199</v>
      </c>
      <c r="D8133" s="368">
        <v>10012.358899999999</v>
      </c>
    </row>
    <row r="8134" spans="1:4" ht="27" x14ac:dyDescent="0.25">
      <c r="A8134" s="366" t="s">
        <v>28589</v>
      </c>
      <c r="B8134" s="367" t="s">
        <v>28590</v>
      </c>
      <c r="C8134" s="366" t="s">
        <v>199</v>
      </c>
      <c r="D8134" s="368">
        <v>10582.002699999999</v>
      </c>
    </row>
    <row r="8135" spans="1:4" ht="27" x14ac:dyDescent="0.25">
      <c r="A8135" s="366" t="s">
        <v>28591</v>
      </c>
      <c r="B8135" s="367" t="s">
        <v>28592</v>
      </c>
      <c r="C8135" s="366" t="s">
        <v>199</v>
      </c>
      <c r="D8135" s="368">
        <v>10785.6685</v>
      </c>
    </row>
    <row r="8136" spans="1:4" ht="27" x14ac:dyDescent="0.25">
      <c r="A8136" s="366" t="s">
        <v>28593</v>
      </c>
      <c r="B8136" s="367" t="s">
        <v>28594</v>
      </c>
      <c r="C8136" s="366" t="s">
        <v>199</v>
      </c>
      <c r="D8136" s="368">
        <v>11314.7942</v>
      </c>
    </row>
    <row r="8137" spans="1:4" ht="27" x14ac:dyDescent="0.25">
      <c r="A8137" s="366" t="s">
        <v>28595</v>
      </c>
      <c r="B8137" s="367" t="s">
        <v>28596</v>
      </c>
      <c r="C8137" s="366" t="s">
        <v>199</v>
      </c>
      <c r="D8137" s="368">
        <v>7332.5487000000003</v>
      </c>
    </row>
    <row r="8138" spans="1:4" ht="27" x14ac:dyDescent="0.25">
      <c r="A8138" s="366" t="s">
        <v>28597</v>
      </c>
      <c r="B8138" s="367" t="s">
        <v>28598</v>
      </c>
      <c r="C8138" s="366" t="s">
        <v>199</v>
      </c>
      <c r="D8138" s="368">
        <v>8866.1705999999995</v>
      </c>
    </row>
    <row r="8139" spans="1:4" ht="27" x14ac:dyDescent="0.25">
      <c r="A8139" s="366" t="s">
        <v>28599</v>
      </c>
      <c r="B8139" s="367" t="s">
        <v>28600</v>
      </c>
      <c r="C8139" s="366" t="s">
        <v>199</v>
      </c>
      <c r="D8139" s="368">
        <v>9153.7608</v>
      </c>
    </row>
    <row r="8140" spans="1:4" ht="27" x14ac:dyDescent="0.25">
      <c r="A8140" s="366" t="s">
        <v>28601</v>
      </c>
      <c r="B8140" s="367" t="s">
        <v>28602</v>
      </c>
      <c r="C8140" s="366" t="s">
        <v>199</v>
      </c>
      <c r="D8140" s="368">
        <v>10399.8042</v>
      </c>
    </row>
    <row r="8141" spans="1:4" ht="27" x14ac:dyDescent="0.25">
      <c r="A8141" s="366" t="s">
        <v>28603</v>
      </c>
      <c r="B8141" s="367" t="s">
        <v>28604</v>
      </c>
      <c r="C8141" s="366" t="s">
        <v>199</v>
      </c>
      <c r="D8141" s="368">
        <v>10974.9367</v>
      </c>
    </row>
    <row r="8142" spans="1:4" ht="27" x14ac:dyDescent="0.25">
      <c r="A8142" s="366" t="s">
        <v>28605</v>
      </c>
      <c r="B8142" s="367" t="s">
        <v>28606</v>
      </c>
      <c r="C8142" s="366" t="s">
        <v>199</v>
      </c>
      <c r="D8142" s="368">
        <v>12844.135700000001</v>
      </c>
    </row>
    <row r="8143" spans="1:4" ht="27" x14ac:dyDescent="0.25">
      <c r="A8143" s="366" t="s">
        <v>28607</v>
      </c>
      <c r="B8143" s="367" t="s">
        <v>28608</v>
      </c>
      <c r="C8143" s="366" t="s">
        <v>199</v>
      </c>
      <c r="D8143" s="368">
        <v>14665.0975</v>
      </c>
    </row>
    <row r="8144" spans="1:4" ht="27" x14ac:dyDescent="0.25">
      <c r="A8144" s="366" t="s">
        <v>28609</v>
      </c>
      <c r="B8144" s="367" t="s">
        <v>28610</v>
      </c>
      <c r="C8144" s="366" t="s">
        <v>199</v>
      </c>
      <c r="D8144" s="368">
        <v>15575.809800000001</v>
      </c>
    </row>
    <row r="8145" spans="1:4" ht="27" x14ac:dyDescent="0.25">
      <c r="A8145" s="366" t="s">
        <v>28611</v>
      </c>
      <c r="B8145" s="367" t="s">
        <v>28612</v>
      </c>
      <c r="C8145" s="366" t="s">
        <v>199</v>
      </c>
      <c r="D8145" s="368">
        <v>16486.536599999999</v>
      </c>
    </row>
    <row r="8146" spans="1:4" ht="27" x14ac:dyDescent="0.25">
      <c r="A8146" s="366" t="s">
        <v>28613</v>
      </c>
      <c r="B8146" s="367" t="s">
        <v>28614</v>
      </c>
      <c r="C8146" s="366" t="s">
        <v>199</v>
      </c>
      <c r="D8146" s="368">
        <v>17684.775099999999</v>
      </c>
    </row>
    <row r="8147" spans="1:4" ht="27" x14ac:dyDescent="0.25">
      <c r="A8147" s="366" t="s">
        <v>28615</v>
      </c>
      <c r="B8147" s="367" t="s">
        <v>28616</v>
      </c>
      <c r="C8147" s="366" t="s">
        <v>199</v>
      </c>
      <c r="D8147" s="368">
        <v>18307.763299999999</v>
      </c>
    </row>
    <row r="8148" spans="1:4" ht="27" x14ac:dyDescent="0.25">
      <c r="A8148" s="366" t="s">
        <v>28617</v>
      </c>
      <c r="B8148" s="367" t="s">
        <v>28618</v>
      </c>
      <c r="C8148" s="366" t="s">
        <v>199</v>
      </c>
      <c r="D8148" s="368">
        <v>20176.968499999999</v>
      </c>
    </row>
    <row r="8149" spans="1:4" ht="27" x14ac:dyDescent="0.25">
      <c r="A8149" s="366" t="s">
        <v>28619</v>
      </c>
      <c r="B8149" s="367" t="s">
        <v>28620</v>
      </c>
      <c r="C8149" s="366" t="s">
        <v>199</v>
      </c>
      <c r="D8149" s="368">
        <v>21997.6463</v>
      </c>
    </row>
    <row r="8150" spans="1:4" ht="27" x14ac:dyDescent="0.25">
      <c r="A8150" s="366" t="s">
        <v>28621</v>
      </c>
      <c r="B8150" s="367" t="s">
        <v>28622</v>
      </c>
      <c r="C8150" s="366" t="s">
        <v>199</v>
      </c>
      <c r="D8150" s="368">
        <v>28040.9951</v>
      </c>
    </row>
    <row r="8151" spans="1:4" ht="27" x14ac:dyDescent="0.25">
      <c r="A8151" s="366" t="s">
        <v>28623</v>
      </c>
      <c r="B8151" s="367" t="s">
        <v>28624</v>
      </c>
      <c r="C8151" s="366" t="s">
        <v>199</v>
      </c>
      <c r="D8151" s="368">
        <v>28832.808000000001</v>
      </c>
    </row>
    <row r="8152" spans="1:4" ht="27" x14ac:dyDescent="0.25">
      <c r="A8152" s="366" t="s">
        <v>28625</v>
      </c>
      <c r="B8152" s="367" t="s">
        <v>28626</v>
      </c>
      <c r="C8152" s="366" t="s">
        <v>199</v>
      </c>
      <c r="D8152" s="368">
        <v>35253.900199999996</v>
      </c>
    </row>
    <row r="8153" spans="1:4" ht="27" x14ac:dyDescent="0.25">
      <c r="A8153" s="366" t="s">
        <v>28627</v>
      </c>
      <c r="B8153" s="367" t="s">
        <v>28628</v>
      </c>
      <c r="C8153" s="366" t="s">
        <v>199</v>
      </c>
      <c r="D8153" s="368">
        <v>37775.585599999999</v>
      </c>
    </row>
    <row r="8154" spans="1:4" ht="27" x14ac:dyDescent="0.25">
      <c r="A8154" s="366" t="s">
        <v>28629</v>
      </c>
      <c r="B8154" s="367" t="s">
        <v>28630</v>
      </c>
      <c r="C8154" s="366" t="s">
        <v>199</v>
      </c>
      <c r="D8154" s="368">
        <v>46693.302100000001</v>
      </c>
    </row>
    <row r="8155" spans="1:4" ht="27" x14ac:dyDescent="0.25">
      <c r="A8155" s="366" t="s">
        <v>28631</v>
      </c>
      <c r="B8155" s="367" t="s">
        <v>28632</v>
      </c>
      <c r="C8155" s="366" t="s">
        <v>199</v>
      </c>
      <c r="D8155" s="368">
        <v>56288.449800000002</v>
      </c>
    </row>
    <row r="8156" spans="1:4" ht="27" x14ac:dyDescent="0.25">
      <c r="A8156" s="366" t="s">
        <v>28633</v>
      </c>
      <c r="B8156" s="367" t="s">
        <v>28634</v>
      </c>
      <c r="C8156" s="366" t="s">
        <v>199</v>
      </c>
      <c r="D8156" s="368">
        <v>63306.226199999997</v>
      </c>
    </row>
    <row r="8157" spans="1:4" ht="27" x14ac:dyDescent="0.25">
      <c r="A8157" s="366" t="s">
        <v>28635</v>
      </c>
      <c r="B8157" s="367" t="s">
        <v>28636</v>
      </c>
      <c r="C8157" s="366" t="s">
        <v>199</v>
      </c>
      <c r="D8157" s="368">
        <v>66806.123600000006</v>
      </c>
    </row>
    <row r="8158" spans="1:4" ht="27" x14ac:dyDescent="0.25">
      <c r="A8158" s="366" t="s">
        <v>28637</v>
      </c>
      <c r="B8158" s="367" t="s">
        <v>28638</v>
      </c>
      <c r="C8158" s="366" t="s">
        <v>245</v>
      </c>
      <c r="D8158" s="368">
        <v>86454.581099999996</v>
      </c>
    </row>
    <row r="8159" spans="1:4" ht="27" x14ac:dyDescent="0.25">
      <c r="A8159" s="366" t="s">
        <v>28639</v>
      </c>
      <c r="B8159" s="367" t="s">
        <v>28640</v>
      </c>
      <c r="C8159" s="366" t="s">
        <v>245</v>
      </c>
      <c r="D8159" s="368">
        <v>90808.502900000007</v>
      </c>
    </row>
    <row r="8160" spans="1:4" ht="27" x14ac:dyDescent="0.25">
      <c r="A8160" s="366" t="s">
        <v>28641</v>
      </c>
      <c r="B8160" s="367" t="s">
        <v>28642</v>
      </c>
      <c r="C8160" s="366" t="s">
        <v>245</v>
      </c>
      <c r="D8160" s="368">
        <v>92549.201000000001</v>
      </c>
    </row>
    <row r="8161" spans="1:4" x14ac:dyDescent="0.25">
      <c r="A8161" s="366" t="s">
        <v>28643</v>
      </c>
      <c r="B8161" s="367" t="s">
        <v>28644</v>
      </c>
      <c r="C8161" s="366" t="s">
        <v>245</v>
      </c>
      <c r="D8161" s="368">
        <v>0.5665</v>
      </c>
    </row>
    <row r="8162" spans="1:4" ht="27" x14ac:dyDescent="0.25">
      <c r="A8162" s="366" t="s">
        <v>28645</v>
      </c>
      <c r="B8162" s="367" t="s">
        <v>28646</v>
      </c>
      <c r="C8162" s="366" t="s">
        <v>199</v>
      </c>
      <c r="D8162" s="368">
        <v>1681.2824000000001</v>
      </c>
    </row>
    <row r="8163" spans="1:4" ht="27" x14ac:dyDescent="0.25">
      <c r="A8163" s="366" t="s">
        <v>28647</v>
      </c>
      <c r="B8163" s="367" t="s">
        <v>28648</v>
      </c>
      <c r="C8163" s="366" t="s">
        <v>199</v>
      </c>
      <c r="D8163" s="368">
        <v>1722.7943</v>
      </c>
    </row>
    <row r="8164" spans="1:4" ht="27" x14ac:dyDescent="0.25">
      <c r="A8164" s="366" t="s">
        <v>28649</v>
      </c>
      <c r="B8164" s="367" t="s">
        <v>28650</v>
      </c>
      <c r="C8164" s="366" t="s">
        <v>199</v>
      </c>
      <c r="D8164" s="368">
        <v>1757.2478000000001</v>
      </c>
    </row>
    <row r="8165" spans="1:4" ht="27" x14ac:dyDescent="0.25">
      <c r="A8165" s="366" t="s">
        <v>28651</v>
      </c>
      <c r="B8165" s="367" t="s">
        <v>28652</v>
      </c>
      <c r="C8165" s="366" t="s">
        <v>199</v>
      </c>
      <c r="D8165" s="368">
        <v>1872.9919</v>
      </c>
    </row>
    <row r="8166" spans="1:4" ht="27" x14ac:dyDescent="0.25">
      <c r="A8166" s="366" t="s">
        <v>28653</v>
      </c>
      <c r="B8166" s="367" t="s">
        <v>28654</v>
      </c>
      <c r="C8166" s="366" t="s">
        <v>199</v>
      </c>
      <c r="D8166" s="368">
        <v>2173.3523</v>
      </c>
    </row>
    <row r="8167" spans="1:4" ht="27" x14ac:dyDescent="0.25">
      <c r="A8167" s="366" t="s">
        <v>28655</v>
      </c>
      <c r="B8167" s="367" t="s">
        <v>28656</v>
      </c>
      <c r="C8167" s="366" t="s">
        <v>199</v>
      </c>
      <c r="D8167" s="368">
        <v>2238.5185000000001</v>
      </c>
    </row>
    <row r="8168" spans="1:4" ht="27" x14ac:dyDescent="0.25">
      <c r="A8168" s="366" t="s">
        <v>28657</v>
      </c>
      <c r="B8168" s="367" t="s">
        <v>28658</v>
      </c>
      <c r="C8168" s="366" t="s">
        <v>199</v>
      </c>
      <c r="D8168" s="368">
        <v>2295.79</v>
      </c>
    </row>
    <row r="8169" spans="1:4" ht="27" x14ac:dyDescent="0.25">
      <c r="A8169" s="366" t="s">
        <v>28659</v>
      </c>
      <c r="B8169" s="367" t="s">
        <v>28660</v>
      </c>
      <c r="C8169" s="366" t="s">
        <v>199</v>
      </c>
      <c r="D8169" s="368">
        <v>2561.9391999999998</v>
      </c>
    </row>
    <row r="8170" spans="1:4" ht="27" x14ac:dyDescent="0.25">
      <c r="A8170" s="366" t="s">
        <v>28661</v>
      </c>
      <c r="B8170" s="367" t="s">
        <v>28662</v>
      </c>
      <c r="C8170" s="366" t="s">
        <v>199</v>
      </c>
      <c r="D8170" s="368">
        <v>2588.1543999999999</v>
      </c>
    </row>
    <row r="8171" spans="1:4" ht="27" x14ac:dyDescent="0.25">
      <c r="A8171" s="366" t="s">
        <v>28663</v>
      </c>
      <c r="B8171" s="367" t="s">
        <v>28664</v>
      </c>
      <c r="C8171" s="366" t="s">
        <v>199</v>
      </c>
      <c r="D8171" s="368">
        <v>2614.5493999999999</v>
      </c>
    </row>
    <row r="8172" spans="1:4" ht="27" x14ac:dyDescent="0.25">
      <c r="A8172" s="366" t="s">
        <v>28665</v>
      </c>
      <c r="B8172" s="367" t="s">
        <v>28666</v>
      </c>
      <c r="C8172" s="366" t="s">
        <v>199</v>
      </c>
      <c r="D8172" s="368">
        <v>2843.7849000000001</v>
      </c>
    </row>
    <row r="8173" spans="1:4" ht="27" x14ac:dyDescent="0.25">
      <c r="A8173" s="366" t="s">
        <v>28667</v>
      </c>
      <c r="B8173" s="367" t="s">
        <v>28668</v>
      </c>
      <c r="C8173" s="366" t="s">
        <v>199</v>
      </c>
      <c r="D8173" s="368">
        <v>2900.2831999999999</v>
      </c>
    </row>
    <row r="8174" spans="1:4" ht="27" x14ac:dyDescent="0.25">
      <c r="A8174" s="366" t="s">
        <v>28669</v>
      </c>
      <c r="B8174" s="367" t="s">
        <v>28670</v>
      </c>
      <c r="C8174" s="366" t="s">
        <v>199</v>
      </c>
      <c r="D8174" s="368">
        <v>2938.0522999999998</v>
      </c>
    </row>
    <row r="8175" spans="1:4" ht="27" x14ac:dyDescent="0.25">
      <c r="A8175" s="366" t="s">
        <v>28671</v>
      </c>
      <c r="B8175" s="367" t="s">
        <v>28672</v>
      </c>
      <c r="C8175" s="366" t="s">
        <v>199</v>
      </c>
      <c r="D8175" s="368">
        <v>3077.0686000000001</v>
      </c>
    </row>
    <row r="8176" spans="1:4" ht="27" x14ac:dyDescent="0.25">
      <c r="A8176" s="366" t="s">
        <v>28673</v>
      </c>
      <c r="B8176" s="367" t="s">
        <v>28674</v>
      </c>
      <c r="C8176" s="366" t="s">
        <v>199</v>
      </c>
      <c r="D8176" s="368">
        <v>3058.7730000000001</v>
      </c>
    </row>
    <row r="8177" spans="1:4" ht="27" x14ac:dyDescent="0.25">
      <c r="A8177" s="366" t="s">
        <v>28675</v>
      </c>
      <c r="B8177" s="367" t="s">
        <v>28676</v>
      </c>
      <c r="C8177" s="366" t="s">
        <v>199</v>
      </c>
      <c r="D8177" s="368">
        <v>3165.5989</v>
      </c>
    </row>
    <row r="8178" spans="1:4" ht="27" x14ac:dyDescent="0.25">
      <c r="A8178" s="366" t="s">
        <v>28677</v>
      </c>
      <c r="B8178" s="367" t="s">
        <v>28678</v>
      </c>
      <c r="C8178" s="366" t="s">
        <v>199</v>
      </c>
      <c r="D8178" s="368">
        <v>3635.7116000000001</v>
      </c>
    </row>
    <row r="8179" spans="1:4" ht="27" x14ac:dyDescent="0.25">
      <c r="A8179" s="366" t="s">
        <v>28679</v>
      </c>
      <c r="B8179" s="367" t="s">
        <v>28680</v>
      </c>
      <c r="C8179" s="366" t="s">
        <v>199</v>
      </c>
      <c r="D8179" s="368">
        <v>3762.8881000000001</v>
      </c>
    </row>
    <row r="8180" spans="1:4" ht="27" x14ac:dyDescent="0.25">
      <c r="A8180" s="366" t="s">
        <v>28681</v>
      </c>
      <c r="B8180" s="367" t="s">
        <v>28682</v>
      </c>
      <c r="C8180" s="366" t="s">
        <v>199</v>
      </c>
      <c r="D8180" s="368">
        <v>3811.7609000000002</v>
      </c>
    </row>
    <row r="8181" spans="1:4" ht="27" x14ac:dyDescent="0.25">
      <c r="A8181" s="366" t="s">
        <v>28683</v>
      </c>
      <c r="B8181" s="367" t="s">
        <v>28684</v>
      </c>
      <c r="C8181" s="366" t="s">
        <v>199</v>
      </c>
      <c r="D8181" s="368">
        <v>4190.4575000000004</v>
      </c>
    </row>
    <row r="8182" spans="1:4" ht="27" x14ac:dyDescent="0.25">
      <c r="A8182" s="366" t="s">
        <v>28685</v>
      </c>
      <c r="B8182" s="367" t="s">
        <v>28686</v>
      </c>
      <c r="C8182" s="366" t="s">
        <v>199</v>
      </c>
      <c r="D8182" s="368">
        <v>4257.8005000000003</v>
      </c>
    </row>
    <row r="8183" spans="1:4" ht="27" x14ac:dyDescent="0.25">
      <c r="A8183" s="366" t="s">
        <v>28687</v>
      </c>
      <c r="B8183" s="367" t="s">
        <v>28688</v>
      </c>
      <c r="C8183" s="366" t="s">
        <v>199</v>
      </c>
      <c r="D8183" s="368">
        <v>4020.9708000000001</v>
      </c>
    </row>
    <row r="8184" spans="1:4" ht="27" x14ac:dyDescent="0.25">
      <c r="A8184" s="366" t="s">
        <v>28689</v>
      </c>
      <c r="B8184" s="367" t="s">
        <v>28690</v>
      </c>
      <c r="C8184" s="366" t="s">
        <v>199</v>
      </c>
      <c r="D8184" s="368">
        <v>4739.4457000000002</v>
      </c>
    </row>
    <row r="8185" spans="1:4" ht="27" x14ac:dyDescent="0.25">
      <c r="A8185" s="366" t="s">
        <v>28691</v>
      </c>
      <c r="B8185" s="367" t="s">
        <v>28692</v>
      </c>
      <c r="C8185" s="366" t="s">
        <v>199</v>
      </c>
      <c r="D8185" s="368">
        <v>4847.2424000000001</v>
      </c>
    </row>
    <row r="8186" spans="1:4" ht="27" x14ac:dyDescent="0.25">
      <c r="A8186" s="366" t="s">
        <v>28693</v>
      </c>
      <c r="B8186" s="367" t="s">
        <v>28694</v>
      </c>
      <c r="C8186" s="366" t="s">
        <v>199</v>
      </c>
      <c r="D8186" s="368">
        <v>5076.6863999999996</v>
      </c>
    </row>
    <row r="8187" spans="1:4" ht="27" x14ac:dyDescent="0.25">
      <c r="A8187" s="366" t="s">
        <v>28695</v>
      </c>
      <c r="B8187" s="367" t="s">
        <v>28696</v>
      </c>
      <c r="C8187" s="366" t="s">
        <v>199</v>
      </c>
      <c r="D8187" s="368">
        <v>5207.3332</v>
      </c>
    </row>
    <row r="8188" spans="1:4" ht="27" x14ac:dyDescent="0.25">
      <c r="A8188" s="366" t="s">
        <v>28697</v>
      </c>
      <c r="B8188" s="367" t="s">
        <v>28698</v>
      </c>
      <c r="C8188" s="366" t="s">
        <v>199</v>
      </c>
      <c r="D8188" s="368">
        <v>5323.4570000000003</v>
      </c>
    </row>
    <row r="8189" spans="1:4" ht="27" x14ac:dyDescent="0.25">
      <c r="A8189" s="366" t="s">
        <v>28699</v>
      </c>
      <c r="B8189" s="367" t="s">
        <v>28700</v>
      </c>
      <c r="C8189" s="366" t="s">
        <v>199</v>
      </c>
      <c r="D8189" s="368">
        <v>6251.8928999999998</v>
      </c>
    </row>
    <row r="8190" spans="1:4" ht="27" x14ac:dyDescent="0.25">
      <c r="A8190" s="366" t="s">
        <v>28701</v>
      </c>
      <c r="B8190" s="367" t="s">
        <v>28702</v>
      </c>
      <c r="C8190" s="366" t="s">
        <v>199</v>
      </c>
      <c r="D8190" s="368">
        <v>1569.8163</v>
      </c>
    </row>
    <row r="8191" spans="1:4" ht="27" x14ac:dyDescent="0.25">
      <c r="A8191" s="366" t="s">
        <v>28703</v>
      </c>
      <c r="B8191" s="367" t="s">
        <v>28704</v>
      </c>
      <c r="C8191" s="366" t="s">
        <v>199</v>
      </c>
      <c r="D8191" s="368">
        <v>1909.5705</v>
      </c>
    </row>
    <row r="8192" spans="1:4" ht="27" x14ac:dyDescent="0.25">
      <c r="A8192" s="366" t="s">
        <v>28705</v>
      </c>
      <c r="B8192" s="367" t="s">
        <v>28706</v>
      </c>
      <c r="C8192" s="366" t="s">
        <v>199</v>
      </c>
      <c r="D8192" s="368">
        <v>2252.7651000000001</v>
      </c>
    </row>
    <row r="8193" spans="1:4" ht="27" x14ac:dyDescent="0.25">
      <c r="A8193" s="366" t="s">
        <v>28707</v>
      </c>
      <c r="B8193" s="367" t="s">
        <v>28708</v>
      </c>
      <c r="C8193" s="366" t="s">
        <v>199</v>
      </c>
      <c r="D8193" s="368">
        <v>2377.8802999999998</v>
      </c>
    </row>
    <row r="8194" spans="1:4" ht="27" x14ac:dyDescent="0.25">
      <c r="A8194" s="366" t="s">
        <v>28709</v>
      </c>
      <c r="B8194" s="367" t="s">
        <v>28710</v>
      </c>
      <c r="C8194" s="366" t="s">
        <v>199</v>
      </c>
      <c r="D8194" s="368">
        <v>2014.5089</v>
      </c>
    </row>
    <row r="8195" spans="1:4" ht="27" x14ac:dyDescent="0.25">
      <c r="A8195" s="366" t="s">
        <v>28711</v>
      </c>
      <c r="B8195" s="367" t="s">
        <v>28712</v>
      </c>
      <c r="C8195" s="366" t="s">
        <v>199</v>
      </c>
      <c r="D8195" s="368">
        <v>2678.2734</v>
      </c>
    </row>
    <row r="8196" spans="1:4" ht="27" x14ac:dyDescent="0.25">
      <c r="A8196" s="366" t="s">
        <v>28713</v>
      </c>
      <c r="B8196" s="367" t="s">
        <v>28714</v>
      </c>
      <c r="C8196" s="366" t="s">
        <v>199</v>
      </c>
      <c r="D8196" s="368">
        <v>2954.3323</v>
      </c>
    </row>
    <row r="8197" spans="1:4" ht="27" x14ac:dyDescent="0.25">
      <c r="A8197" s="366" t="s">
        <v>28715</v>
      </c>
      <c r="B8197" s="367" t="s">
        <v>28716</v>
      </c>
      <c r="C8197" s="366" t="s">
        <v>199</v>
      </c>
      <c r="D8197" s="368">
        <v>2718.6763000000001</v>
      </c>
    </row>
    <row r="8198" spans="1:4" ht="27" x14ac:dyDescent="0.25">
      <c r="A8198" s="366" t="s">
        <v>28717</v>
      </c>
      <c r="B8198" s="367" t="s">
        <v>28718</v>
      </c>
      <c r="C8198" s="366" t="s">
        <v>199</v>
      </c>
      <c r="D8198" s="368">
        <v>3091.8818000000001</v>
      </c>
    </row>
    <row r="8199" spans="1:4" ht="27" x14ac:dyDescent="0.25">
      <c r="A8199" s="366" t="s">
        <v>28719</v>
      </c>
      <c r="B8199" s="367" t="s">
        <v>28720</v>
      </c>
      <c r="C8199" s="366" t="s">
        <v>199</v>
      </c>
      <c r="D8199" s="368">
        <v>3796.1981999999998</v>
      </c>
    </row>
    <row r="8200" spans="1:4" ht="27" x14ac:dyDescent="0.25">
      <c r="A8200" s="366" t="s">
        <v>28721</v>
      </c>
      <c r="B8200" s="367" t="s">
        <v>28722</v>
      </c>
      <c r="C8200" s="366" t="s">
        <v>245</v>
      </c>
      <c r="D8200" s="368">
        <v>9672.0905000000002</v>
      </c>
    </row>
    <row r="8201" spans="1:4" ht="27" x14ac:dyDescent="0.25">
      <c r="A8201" s="366" t="s">
        <v>28723</v>
      </c>
      <c r="B8201" s="367" t="s">
        <v>28724</v>
      </c>
      <c r="C8201" s="366" t="s">
        <v>245</v>
      </c>
      <c r="D8201" s="368">
        <v>12759.6739</v>
      </c>
    </row>
    <row r="8202" spans="1:4" ht="27" x14ac:dyDescent="0.25">
      <c r="A8202" s="366" t="s">
        <v>28725</v>
      </c>
      <c r="B8202" s="367" t="s">
        <v>28726</v>
      </c>
      <c r="C8202" s="366" t="s">
        <v>245</v>
      </c>
      <c r="D8202" s="368">
        <v>16287.1883</v>
      </c>
    </row>
    <row r="8203" spans="1:4" ht="27" x14ac:dyDescent="0.25">
      <c r="A8203" s="366" t="s">
        <v>28727</v>
      </c>
      <c r="B8203" s="367" t="s">
        <v>28728</v>
      </c>
      <c r="C8203" s="366" t="s">
        <v>245</v>
      </c>
      <c r="D8203" s="368">
        <v>21315.174800000001</v>
      </c>
    </row>
    <row r="8204" spans="1:4" ht="27" x14ac:dyDescent="0.25">
      <c r="A8204" s="366" t="s">
        <v>28729</v>
      </c>
      <c r="B8204" s="367" t="s">
        <v>28730</v>
      </c>
      <c r="C8204" s="366" t="s">
        <v>245</v>
      </c>
      <c r="D8204" s="368">
        <v>24440.693800000001</v>
      </c>
    </row>
    <row r="8205" spans="1:4" ht="27" x14ac:dyDescent="0.25">
      <c r="A8205" s="366" t="s">
        <v>28731</v>
      </c>
      <c r="B8205" s="367" t="s">
        <v>28732</v>
      </c>
      <c r="C8205" s="366" t="s">
        <v>245</v>
      </c>
      <c r="D8205" s="368">
        <v>28501.755700000002</v>
      </c>
    </row>
    <row r="8206" spans="1:4" ht="27" x14ac:dyDescent="0.25">
      <c r="A8206" s="366" t="s">
        <v>28733</v>
      </c>
      <c r="B8206" s="367" t="s">
        <v>28734</v>
      </c>
      <c r="C8206" s="366" t="s">
        <v>245</v>
      </c>
      <c r="D8206" s="368">
        <v>33255.118999999999</v>
      </c>
    </row>
    <row r="8207" spans="1:4" ht="27" x14ac:dyDescent="0.25">
      <c r="A8207" s="366" t="s">
        <v>28735</v>
      </c>
      <c r="B8207" s="367" t="s">
        <v>28736</v>
      </c>
      <c r="C8207" s="366" t="s">
        <v>245</v>
      </c>
      <c r="D8207" s="368">
        <v>37032.8534</v>
      </c>
    </row>
    <row r="8208" spans="1:4" ht="27" x14ac:dyDescent="0.25">
      <c r="A8208" s="366" t="s">
        <v>28737</v>
      </c>
      <c r="B8208" s="367" t="s">
        <v>28738</v>
      </c>
      <c r="C8208" s="366" t="s">
        <v>245</v>
      </c>
      <c r="D8208" s="368">
        <v>42127.7451</v>
      </c>
    </row>
    <row r="8209" spans="1:4" ht="27" x14ac:dyDescent="0.25">
      <c r="A8209" s="366" t="s">
        <v>28739</v>
      </c>
      <c r="B8209" s="367" t="s">
        <v>28740</v>
      </c>
      <c r="C8209" s="366" t="s">
        <v>245</v>
      </c>
      <c r="D8209" s="368">
        <v>45452.699500000002</v>
      </c>
    </row>
    <row r="8210" spans="1:4" ht="27" x14ac:dyDescent="0.25">
      <c r="A8210" s="366" t="s">
        <v>28741</v>
      </c>
      <c r="B8210" s="367" t="s">
        <v>28742</v>
      </c>
      <c r="C8210" s="366" t="s">
        <v>245</v>
      </c>
      <c r="D8210" s="368">
        <v>52097.145900000003</v>
      </c>
    </row>
    <row r="8211" spans="1:4" ht="27" x14ac:dyDescent="0.25">
      <c r="A8211" s="366" t="s">
        <v>28743</v>
      </c>
      <c r="B8211" s="367" t="s">
        <v>28744</v>
      </c>
      <c r="C8211" s="366" t="s">
        <v>245</v>
      </c>
      <c r="D8211" s="368">
        <v>56080.063699999999</v>
      </c>
    </row>
    <row r="8212" spans="1:4" ht="27" x14ac:dyDescent="0.25">
      <c r="A8212" s="366" t="s">
        <v>28745</v>
      </c>
      <c r="B8212" s="367" t="s">
        <v>28746</v>
      </c>
      <c r="C8212" s="366" t="s">
        <v>245</v>
      </c>
      <c r="D8212" s="368">
        <v>59931.0746</v>
      </c>
    </row>
    <row r="8213" spans="1:4" ht="27" x14ac:dyDescent="0.25">
      <c r="A8213" s="366" t="s">
        <v>28747</v>
      </c>
      <c r="B8213" s="367" t="s">
        <v>28748</v>
      </c>
      <c r="C8213" s="366" t="s">
        <v>245</v>
      </c>
      <c r="D8213" s="368">
        <v>62008.546199999997</v>
      </c>
    </row>
    <row r="8214" spans="1:4" ht="27" x14ac:dyDescent="0.25">
      <c r="A8214" s="366" t="s">
        <v>28749</v>
      </c>
      <c r="B8214" s="367" t="s">
        <v>28750</v>
      </c>
      <c r="C8214" s="366" t="s">
        <v>245</v>
      </c>
      <c r="D8214" s="368">
        <v>68423.160799999998</v>
      </c>
    </row>
    <row r="8215" spans="1:4" ht="27" x14ac:dyDescent="0.25">
      <c r="A8215" s="366" t="s">
        <v>28751</v>
      </c>
      <c r="B8215" s="367" t="s">
        <v>28752</v>
      </c>
      <c r="C8215" s="366" t="s">
        <v>245</v>
      </c>
      <c r="D8215" s="368">
        <v>71148.479999999996</v>
      </c>
    </row>
    <row r="8216" spans="1:4" ht="27" x14ac:dyDescent="0.25">
      <c r="A8216" s="366" t="s">
        <v>28753</v>
      </c>
      <c r="B8216" s="367" t="s">
        <v>28754</v>
      </c>
      <c r="C8216" s="366" t="s">
        <v>245</v>
      </c>
      <c r="D8216" s="368">
        <v>75016.025299999994</v>
      </c>
    </row>
    <row r="8217" spans="1:4" ht="27" x14ac:dyDescent="0.25">
      <c r="A8217" s="366" t="s">
        <v>28755</v>
      </c>
      <c r="B8217" s="367" t="s">
        <v>28756</v>
      </c>
      <c r="C8217" s="366" t="s">
        <v>245</v>
      </c>
      <c r="D8217" s="368">
        <v>80975.405400000003</v>
      </c>
    </row>
    <row r="8218" spans="1:4" ht="27" x14ac:dyDescent="0.25">
      <c r="A8218" s="366" t="s">
        <v>28757</v>
      </c>
      <c r="B8218" s="367" t="s">
        <v>28758</v>
      </c>
      <c r="C8218" s="366" t="s">
        <v>245</v>
      </c>
      <c r="D8218" s="368">
        <v>85953.222999999998</v>
      </c>
    </row>
    <row r="8219" spans="1:4" ht="27" x14ac:dyDescent="0.25">
      <c r="A8219" s="366" t="s">
        <v>28759</v>
      </c>
      <c r="B8219" s="367" t="s">
        <v>28760</v>
      </c>
      <c r="C8219" s="366" t="s">
        <v>245</v>
      </c>
      <c r="D8219" s="368">
        <v>10031.1631</v>
      </c>
    </row>
    <row r="8220" spans="1:4" ht="27" x14ac:dyDescent="0.25">
      <c r="A8220" s="366" t="s">
        <v>28761</v>
      </c>
      <c r="B8220" s="367" t="s">
        <v>28762</v>
      </c>
      <c r="C8220" s="366" t="s">
        <v>245</v>
      </c>
      <c r="D8220" s="368">
        <v>15078.0262</v>
      </c>
    </row>
    <row r="8221" spans="1:4" ht="27" x14ac:dyDescent="0.25">
      <c r="A8221" s="366" t="s">
        <v>28763</v>
      </c>
      <c r="B8221" s="367" t="s">
        <v>28764</v>
      </c>
      <c r="C8221" s="366" t="s">
        <v>245</v>
      </c>
      <c r="D8221" s="368">
        <v>24760.3609</v>
      </c>
    </row>
    <row r="8222" spans="1:4" ht="27" x14ac:dyDescent="0.25">
      <c r="A8222" s="366" t="s">
        <v>28765</v>
      </c>
      <c r="B8222" s="367" t="s">
        <v>28766</v>
      </c>
      <c r="C8222" s="366" t="s">
        <v>245</v>
      </c>
      <c r="D8222" s="368">
        <v>40027.7382</v>
      </c>
    </row>
    <row r="8223" spans="1:4" ht="27" x14ac:dyDescent="0.25">
      <c r="A8223" s="366" t="s">
        <v>28767</v>
      </c>
      <c r="B8223" s="367" t="s">
        <v>28768</v>
      </c>
      <c r="C8223" s="366" t="s">
        <v>245</v>
      </c>
      <c r="D8223" s="368">
        <v>53791.980300000003</v>
      </c>
    </row>
    <row r="8224" spans="1:4" ht="27" x14ac:dyDescent="0.25">
      <c r="A8224" s="366" t="s">
        <v>28769</v>
      </c>
      <c r="B8224" s="367" t="s">
        <v>28770</v>
      </c>
      <c r="C8224" s="366" t="s">
        <v>245</v>
      </c>
      <c r="D8224" s="368">
        <v>73872.906600000002</v>
      </c>
    </row>
    <row r="8225" spans="1:4" ht="27" x14ac:dyDescent="0.25">
      <c r="A8225" s="366" t="s">
        <v>28771</v>
      </c>
      <c r="B8225" s="367" t="s">
        <v>28772</v>
      </c>
      <c r="C8225" s="366" t="s">
        <v>245</v>
      </c>
      <c r="D8225" s="368">
        <v>99994.176000000007</v>
      </c>
    </row>
    <row r="8226" spans="1:4" ht="27" x14ac:dyDescent="0.25">
      <c r="A8226" s="366" t="s">
        <v>28773</v>
      </c>
      <c r="B8226" s="367" t="s">
        <v>28774</v>
      </c>
      <c r="C8226" s="366" t="s">
        <v>245</v>
      </c>
      <c r="D8226" s="368">
        <v>7578.2939999999999</v>
      </c>
    </row>
    <row r="8227" spans="1:4" ht="27" x14ac:dyDescent="0.25">
      <c r="A8227" s="366" t="s">
        <v>28775</v>
      </c>
      <c r="B8227" s="367" t="s">
        <v>28776</v>
      </c>
      <c r="C8227" s="366" t="s">
        <v>245</v>
      </c>
      <c r="D8227" s="368">
        <v>10344.991</v>
      </c>
    </row>
    <row r="8228" spans="1:4" ht="27" x14ac:dyDescent="0.25">
      <c r="A8228" s="366" t="s">
        <v>28777</v>
      </c>
      <c r="B8228" s="367" t="s">
        <v>28778</v>
      </c>
      <c r="C8228" s="366" t="s">
        <v>245</v>
      </c>
      <c r="D8228" s="368">
        <v>16438.7559</v>
      </c>
    </row>
    <row r="8229" spans="1:4" ht="27" x14ac:dyDescent="0.25">
      <c r="A8229" s="366" t="s">
        <v>28779</v>
      </c>
      <c r="B8229" s="367" t="s">
        <v>28780</v>
      </c>
      <c r="C8229" s="366" t="s">
        <v>245</v>
      </c>
      <c r="D8229" s="368">
        <v>25263.466799999998</v>
      </c>
    </row>
    <row r="8230" spans="1:4" ht="27" x14ac:dyDescent="0.25">
      <c r="A8230" s="366" t="s">
        <v>28781</v>
      </c>
      <c r="B8230" s="367" t="s">
        <v>28782</v>
      </c>
      <c r="C8230" s="366" t="s">
        <v>245</v>
      </c>
      <c r="D8230" s="368">
        <v>31723.074499999999</v>
      </c>
    </row>
    <row r="8231" spans="1:4" ht="27" x14ac:dyDescent="0.25">
      <c r="A8231" s="366" t="s">
        <v>28783</v>
      </c>
      <c r="B8231" s="367" t="s">
        <v>28784</v>
      </c>
      <c r="C8231" s="366" t="s">
        <v>245</v>
      </c>
      <c r="D8231" s="368">
        <v>43308.116699999999</v>
      </c>
    </row>
    <row r="8232" spans="1:4" ht="27" x14ac:dyDescent="0.25">
      <c r="A8232" s="366" t="s">
        <v>28785</v>
      </c>
      <c r="B8232" s="367" t="s">
        <v>28786</v>
      </c>
      <c r="C8232" s="366" t="s">
        <v>245</v>
      </c>
      <c r="D8232" s="368">
        <v>54972.6086</v>
      </c>
    </row>
    <row r="8233" spans="1:4" ht="27" x14ac:dyDescent="0.25">
      <c r="A8233" s="366" t="s">
        <v>28787</v>
      </c>
      <c r="B8233" s="367" t="s">
        <v>28788</v>
      </c>
      <c r="C8233" s="366" t="s">
        <v>245</v>
      </c>
      <c r="D8233" s="368">
        <v>5034.2191999999995</v>
      </c>
    </row>
    <row r="8234" spans="1:4" ht="27" x14ac:dyDescent="0.25">
      <c r="A8234" s="366" t="s">
        <v>28789</v>
      </c>
      <c r="B8234" s="367" t="s">
        <v>28790</v>
      </c>
      <c r="C8234" s="366" t="s">
        <v>245</v>
      </c>
      <c r="D8234" s="368">
        <v>8017.0546999999997</v>
      </c>
    </row>
    <row r="8235" spans="1:4" ht="27" x14ac:dyDescent="0.25">
      <c r="A8235" s="366" t="s">
        <v>28791</v>
      </c>
      <c r="B8235" s="367" t="s">
        <v>28792</v>
      </c>
      <c r="C8235" s="366" t="s">
        <v>245</v>
      </c>
      <c r="D8235" s="368">
        <v>12452.982400000001</v>
      </c>
    </row>
    <row r="8236" spans="1:4" ht="27" x14ac:dyDescent="0.25">
      <c r="A8236" s="366" t="s">
        <v>28793</v>
      </c>
      <c r="B8236" s="367" t="s">
        <v>28794</v>
      </c>
      <c r="C8236" s="366" t="s">
        <v>245</v>
      </c>
      <c r="D8236" s="368">
        <v>20750.052800000001</v>
      </c>
    </row>
    <row r="8237" spans="1:4" ht="27" x14ac:dyDescent="0.25">
      <c r="A8237" s="366" t="s">
        <v>28795</v>
      </c>
      <c r="B8237" s="367" t="s">
        <v>28796</v>
      </c>
      <c r="C8237" s="366" t="s">
        <v>245</v>
      </c>
      <c r="D8237" s="368">
        <v>29188.812399999999</v>
      </c>
    </row>
    <row r="8238" spans="1:4" ht="27" x14ac:dyDescent="0.25">
      <c r="A8238" s="366" t="s">
        <v>28797</v>
      </c>
      <c r="B8238" s="367" t="s">
        <v>28798</v>
      </c>
      <c r="C8238" s="366" t="s">
        <v>245</v>
      </c>
      <c r="D8238" s="368">
        <v>35432.907399999996</v>
      </c>
    </row>
    <row r="8239" spans="1:4" ht="27" x14ac:dyDescent="0.25">
      <c r="A8239" s="366" t="s">
        <v>28799</v>
      </c>
      <c r="B8239" s="367" t="s">
        <v>28800</v>
      </c>
      <c r="C8239" s="366" t="s">
        <v>245</v>
      </c>
      <c r="D8239" s="368">
        <v>49129.123800000001</v>
      </c>
    </row>
    <row r="8240" spans="1:4" ht="27" x14ac:dyDescent="0.25">
      <c r="A8240" s="366" t="s">
        <v>28801</v>
      </c>
      <c r="B8240" s="367" t="s">
        <v>28802</v>
      </c>
      <c r="C8240" s="366" t="s">
        <v>199</v>
      </c>
      <c r="D8240" s="368">
        <v>4935.2867999999999</v>
      </c>
    </row>
    <row r="8241" spans="1:4" ht="27" x14ac:dyDescent="0.25">
      <c r="A8241" s="366" t="s">
        <v>28803</v>
      </c>
      <c r="B8241" s="367" t="s">
        <v>28804</v>
      </c>
      <c r="C8241" s="366" t="s">
        <v>199</v>
      </c>
      <c r="D8241" s="368">
        <v>5562.6606000000002</v>
      </c>
    </row>
    <row r="8242" spans="1:4" ht="27" x14ac:dyDescent="0.25">
      <c r="A8242" s="366" t="s">
        <v>28805</v>
      </c>
      <c r="B8242" s="367" t="s">
        <v>28806</v>
      </c>
      <c r="C8242" s="366" t="s">
        <v>199</v>
      </c>
      <c r="D8242" s="368">
        <v>6482.7968000000001</v>
      </c>
    </row>
    <row r="8243" spans="1:4" ht="27" x14ac:dyDescent="0.25">
      <c r="A8243" s="366" t="s">
        <v>28807</v>
      </c>
      <c r="B8243" s="367" t="s">
        <v>28808</v>
      </c>
      <c r="C8243" s="366" t="s">
        <v>199</v>
      </c>
      <c r="D8243" s="368">
        <v>7402.9351999999999</v>
      </c>
    </row>
    <row r="8244" spans="1:4" ht="27" x14ac:dyDescent="0.25">
      <c r="A8244" s="366" t="s">
        <v>28809</v>
      </c>
      <c r="B8244" s="367" t="s">
        <v>28810</v>
      </c>
      <c r="C8244" s="366" t="s">
        <v>199</v>
      </c>
      <c r="D8244" s="368">
        <v>8155.8459000000003</v>
      </c>
    </row>
    <row r="8245" spans="1:4" ht="27" x14ac:dyDescent="0.25">
      <c r="A8245" s="366" t="s">
        <v>28811</v>
      </c>
      <c r="B8245" s="367" t="s">
        <v>28812</v>
      </c>
      <c r="C8245" s="366" t="s">
        <v>199</v>
      </c>
      <c r="D8245" s="368">
        <v>10629.551799999999</v>
      </c>
    </row>
    <row r="8246" spans="1:4" ht="27" x14ac:dyDescent="0.25">
      <c r="A8246" s="366" t="s">
        <v>28813</v>
      </c>
      <c r="B8246" s="367" t="s">
        <v>28814</v>
      </c>
      <c r="C8246" s="366" t="s">
        <v>199</v>
      </c>
      <c r="D8246" s="368">
        <v>11505.300499999999</v>
      </c>
    </row>
    <row r="8247" spans="1:4" ht="27" x14ac:dyDescent="0.25">
      <c r="A8247" s="366" t="s">
        <v>28815</v>
      </c>
      <c r="B8247" s="367" t="s">
        <v>28816</v>
      </c>
      <c r="C8247" s="366" t="s">
        <v>199</v>
      </c>
      <c r="D8247" s="368">
        <v>12540.4501</v>
      </c>
    </row>
    <row r="8248" spans="1:4" ht="27" x14ac:dyDescent="0.25">
      <c r="A8248" s="366" t="s">
        <v>28817</v>
      </c>
      <c r="B8248" s="367" t="s">
        <v>28818</v>
      </c>
      <c r="C8248" s="366" t="s">
        <v>199</v>
      </c>
      <c r="D8248" s="368">
        <v>13416.1911</v>
      </c>
    </row>
    <row r="8249" spans="1:4" ht="27" x14ac:dyDescent="0.25">
      <c r="A8249" s="366" t="s">
        <v>28819</v>
      </c>
      <c r="B8249" s="367" t="s">
        <v>28820</v>
      </c>
      <c r="C8249" s="366" t="s">
        <v>199</v>
      </c>
      <c r="D8249" s="368">
        <v>14451.3984</v>
      </c>
    </row>
    <row r="8250" spans="1:4" ht="27" x14ac:dyDescent="0.25">
      <c r="A8250" s="366" t="s">
        <v>28821</v>
      </c>
      <c r="B8250" s="367" t="s">
        <v>28822</v>
      </c>
      <c r="C8250" s="366" t="s">
        <v>199</v>
      </c>
      <c r="D8250" s="368">
        <v>15327.3025</v>
      </c>
    </row>
    <row r="8251" spans="1:4" ht="27" x14ac:dyDescent="0.25">
      <c r="A8251" s="366" t="s">
        <v>28823</v>
      </c>
      <c r="B8251" s="367" t="s">
        <v>28824</v>
      </c>
      <c r="C8251" s="366" t="s">
        <v>199</v>
      </c>
      <c r="D8251" s="368">
        <v>18276.0285</v>
      </c>
    </row>
    <row r="8252" spans="1:4" ht="27" x14ac:dyDescent="0.25">
      <c r="A8252" s="366" t="s">
        <v>28825</v>
      </c>
      <c r="B8252" s="367" t="s">
        <v>28826</v>
      </c>
      <c r="C8252" s="366" t="s">
        <v>199</v>
      </c>
      <c r="D8252" s="368">
        <v>19276.498200000002</v>
      </c>
    </row>
    <row r="8253" spans="1:4" ht="27" x14ac:dyDescent="0.25">
      <c r="A8253" s="366" t="s">
        <v>28827</v>
      </c>
      <c r="B8253" s="367" t="s">
        <v>28828</v>
      </c>
      <c r="C8253" s="366" t="s">
        <v>199</v>
      </c>
      <c r="D8253" s="368">
        <v>20468.059499999999</v>
      </c>
    </row>
    <row r="8254" spans="1:4" ht="27" x14ac:dyDescent="0.25">
      <c r="A8254" s="366" t="s">
        <v>28829</v>
      </c>
      <c r="B8254" s="367" t="s">
        <v>28830</v>
      </c>
      <c r="C8254" s="366" t="s">
        <v>199</v>
      </c>
      <c r="D8254" s="368">
        <v>21392.879000000001</v>
      </c>
    </row>
    <row r="8255" spans="1:4" ht="27" x14ac:dyDescent="0.25">
      <c r="A8255" s="366" t="s">
        <v>28831</v>
      </c>
      <c r="B8255" s="367" t="s">
        <v>28832</v>
      </c>
      <c r="C8255" s="366" t="s">
        <v>199</v>
      </c>
      <c r="D8255" s="368">
        <v>22557.261399999999</v>
      </c>
    </row>
    <row r="8256" spans="1:4" ht="27" x14ac:dyDescent="0.25">
      <c r="A8256" s="366" t="s">
        <v>28833</v>
      </c>
      <c r="B8256" s="367" t="s">
        <v>28834</v>
      </c>
      <c r="C8256" s="366" t="s">
        <v>199</v>
      </c>
      <c r="D8256" s="368">
        <v>23585.502400000001</v>
      </c>
    </row>
    <row r="8257" spans="1:4" ht="27" x14ac:dyDescent="0.25">
      <c r="A8257" s="366" t="s">
        <v>28835</v>
      </c>
      <c r="B8257" s="367" t="s">
        <v>28836</v>
      </c>
      <c r="C8257" s="366" t="s">
        <v>199</v>
      </c>
      <c r="D8257" s="368">
        <v>24662.566699999999</v>
      </c>
    </row>
    <row r="8258" spans="1:4" ht="27" x14ac:dyDescent="0.25">
      <c r="A8258" s="366" t="s">
        <v>28837</v>
      </c>
      <c r="B8258" s="367" t="s">
        <v>28838</v>
      </c>
      <c r="C8258" s="366" t="s">
        <v>199</v>
      </c>
      <c r="D8258" s="368">
        <v>27843.967199999999</v>
      </c>
    </row>
    <row r="8259" spans="1:4" ht="27" x14ac:dyDescent="0.25">
      <c r="A8259" s="366" t="s">
        <v>28839</v>
      </c>
      <c r="B8259" s="367" t="s">
        <v>28840</v>
      </c>
      <c r="C8259" s="366" t="s">
        <v>199</v>
      </c>
      <c r="D8259" s="368">
        <v>31283.118600000002</v>
      </c>
    </row>
    <row r="8260" spans="1:4" ht="27" x14ac:dyDescent="0.25">
      <c r="A8260" s="366" t="s">
        <v>28841</v>
      </c>
      <c r="B8260" s="367" t="s">
        <v>28842</v>
      </c>
      <c r="C8260" s="366" t="s">
        <v>199</v>
      </c>
      <c r="D8260" s="368">
        <v>5177.0672000000004</v>
      </c>
    </row>
    <row r="8261" spans="1:4" ht="27" x14ac:dyDescent="0.25">
      <c r="A8261" s="366" t="s">
        <v>28843</v>
      </c>
      <c r="B8261" s="367" t="s">
        <v>28844</v>
      </c>
      <c r="C8261" s="366" t="s">
        <v>199</v>
      </c>
      <c r="D8261" s="368">
        <v>5835.1709000000001</v>
      </c>
    </row>
    <row r="8262" spans="1:4" ht="27" x14ac:dyDescent="0.25">
      <c r="A8262" s="366" t="s">
        <v>28845</v>
      </c>
      <c r="B8262" s="367" t="s">
        <v>28846</v>
      </c>
      <c r="C8262" s="366" t="s">
        <v>199</v>
      </c>
      <c r="D8262" s="368">
        <v>6800.3852999999999</v>
      </c>
    </row>
    <row r="8263" spans="1:4" ht="27" x14ac:dyDescent="0.25">
      <c r="A8263" s="366" t="s">
        <v>28847</v>
      </c>
      <c r="B8263" s="367" t="s">
        <v>28848</v>
      </c>
      <c r="C8263" s="366" t="s">
        <v>199</v>
      </c>
      <c r="D8263" s="368">
        <v>7765.6010999999999</v>
      </c>
    </row>
    <row r="8264" spans="1:4" ht="27" x14ac:dyDescent="0.25">
      <c r="A8264" s="366" t="s">
        <v>28849</v>
      </c>
      <c r="B8264" s="367" t="s">
        <v>28850</v>
      </c>
      <c r="C8264" s="366" t="s">
        <v>199</v>
      </c>
      <c r="D8264" s="368">
        <v>8555.3866999999991</v>
      </c>
    </row>
    <row r="8265" spans="1:4" ht="27" x14ac:dyDescent="0.25">
      <c r="A8265" s="366" t="s">
        <v>28851</v>
      </c>
      <c r="B8265" s="367" t="s">
        <v>28852</v>
      </c>
      <c r="C8265" s="366" t="s">
        <v>199</v>
      </c>
      <c r="D8265" s="368">
        <v>11472.1122</v>
      </c>
    </row>
    <row r="8266" spans="1:4" ht="27" x14ac:dyDescent="0.25">
      <c r="A8266" s="366" t="s">
        <v>28853</v>
      </c>
      <c r="B8266" s="367" t="s">
        <v>28854</v>
      </c>
      <c r="C8266" s="366" t="s">
        <v>199</v>
      </c>
      <c r="D8266" s="368">
        <v>12420.5407</v>
      </c>
    </row>
    <row r="8267" spans="1:4" ht="27" x14ac:dyDescent="0.25">
      <c r="A8267" s="366" t="s">
        <v>28855</v>
      </c>
      <c r="B8267" s="367" t="s">
        <v>28856</v>
      </c>
      <c r="C8267" s="366" t="s">
        <v>199</v>
      </c>
      <c r="D8267" s="368">
        <v>13538.0265</v>
      </c>
    </row>
    <row r="8268" spans="1:4" ht="27" x14ac:dyDescent="0.25">
      <c r="A8268" s="366" t="s">
        <v>28857</v>
      </c>
      <c r="B8268" s="367" t="s">
        <v>28858</v>
      </c>
      <c r="C8268" s="366" t="s">
        <v>199</v>
      </c>
      <c r="D8268" s="368">
        <v>14483.442300000001</v>
      </c>
    </row>
    <row r="8269" spans="1:4" ht="27" x14ac:dyDescent="0.25">
      <c r="A8269" s="366" t="s">
        <v>28859</v>
      </c>
      <c r="B8269" s="367" t="s">
        <v>28860</v>
      </c>
      <c r="C8269" s="366" t="s">
        <v>199</v>
      </c>
      <c r="D8269" s="368">
        <v>15601.0594</v>
      </c>
    </row>
    <row r="8270" spans="1:4" ht="27" x14ac:dyDescent="0.25">
      <c r="A8270" s="366" t="s">
        <v>28861</v>
      </c>
      <c r="B8270" s="367" t="s">
        <v>28862</v>
      </c>
      <c r="C8270" s="366" t="s">
        <v>199</v>
      </c>
      <c r="D8270" s="368">
        <v>16546.5651</v>
      </c>
    </row>
    <row r="8271" spans="1:4" ht="27" x14ac:dyDescent="0.25">
      <c r="A8271" s="366" t="s">
        <v>28863</v>
      </c>
      <c r="B8271" s="367" t="s">
        <v>28864</v>
      </c>
      <c r="C8271" s="366" t="s">
        <v>199</v>
      </c>
      <c r="D8271" s="368">
        <v>8222.1641</v>
      </c>
    </row>
    <row r="8272" spans="1:4" ht="27" x14ac:dyDescent="0.25">
      <c r="A8272" s="366" t="s">
        <v>28865</v>
      </c>
      <c r="B8272" s="367" t="s">
        <v>28866</v>
      </c>
      <c r="C8272" s="366" t="s">
        <v>199</v>
      </c>
      <c r="D8272" s="368">
        <v>9085.1597999999994</v>
      </c>
    </row>
    <row r="8273" spans="1:4" ht="27" x14ac:dyDescent="0.25">
      <c r="A8273" s="366" t="s">
        <v>28867</v>
      </c>
      <c r="B8273" s="367" t="s">
        <v>28868</v>
      </c>
      <c r="C8273" s="366" t="s">
        <v>199</v>
      </c>
      <c r="D8273" s="368">
        <v>9690.8035999999993</v>
      </c>
    </row>
    <row r="8274" spans="1:4" ht="27" x14ac:dyDescent="0.25">
      <c r="A8274" s="366" t="s">
        <v>28869</v>
      </c>
      <c r="B8274" s="367" t="s">
        <v>28870</v>
      </c>
      <c r="C8274" s="366" t="s">
        <v>199</v>
      </c>
      <c r="D8274" s="368">
        <v>10281.4467</v>
      </c>
    </row>
    <row r="8275" spans="1:4" ht="27" x14ac:dyDescent="0.25">
      <c r="A8275" s="366" t="s">
        <v>28871</v>
      </c>
      <c r="B8275" s="367" t="s">
        <v>28872</v>
      </c>
      <c r="C8275" s="366" t="s">
        <v>199</v>
      </c>
      <c r="D8275" s="368">
        <v>11144.441199999999</v>
      </c>
    </row>
    <row r="8276" spans="1:4" ht="27" x14ac:dyDescent="0.25">
      <c r="A8276" s="366" t="s">
        <v>28873</v>
      </c>
      <c r="B8276" s="367" t="s">
        <v>28874</v>
      </c>
      <c r="C8276" s="366" t="s">
        <v>199</v>
      </c>
      <c r="D8276" s="368">
        <v>11447.2952</v>
      </c>
    </row>
    <row r="8277" spans="1:4" ht="27" x14ac:dyDescent="0.25">
      <c r="A8277" s="366" t="s">
        <v>28875</v>
      </c>
      <c r="B8277" s="367" t="s">
        <v>28876</v>
      </c>
      <c r="C8277" s="366" t="s">
        <v>199</v>
      </c>
      <c r="D8277" s="368">
        <v>12037.854600000001</v>
      </c>
    </row>
    <row r="8278" spans="1:4" ht="27" x14ac:dyDescent="0.25">
      <c r="A8278" s="366" t="s">
        <v>28877</v>
      </c>
      <c r="B8278" s="367" t="s">
        <v>28878</v>
      </c>
      <c r="C8278" s="366" t="s">
        <v>199</v>
      </c>
      <c r="D8278" s="368">
        <v>12628.370199999999</v>
      </c>
    </row>
    <row r="8279" spans="1:4" ht="27" x14ac:dyDescent="0.25">
      <c r="A8279" s="366" t="s">
        <v>28879</v>
      </c>
      <c r="B8279" s="367" t="s">
        <v>28880</v>
      </c>
      <c r="C8279" s="366" t="s">
        <v>199</v>
      </c>
      <c r="D8279" s="368">
        <v>13218.837600000001</v>
      </c>
    </row>
    <row r="8280" spans="1:4" ht="27" x14ac:dyDescent="0.25">
      <c r="A8280" s="366" t="s">
        <v>28881</v>
      </c>
      <c r="B8280" s="367" t="s">
        <v>28882</v>
      </c>
      <c r="C8280" s="366" t="s">
        <v>199</v>
      </c>
      <c r="D8280" s="368">
        <v>13809.449000000001</v>
      </c>
    </row>
    <row r="8281" spans="1:4" ht="27" x14ac:dyDescent="0.25">
      <c r="A8281" s="366" t="s">
        <v>28883</v>
      </c>
      <c r="B8281" s="367" t="s">
        <v>28884</v>
      </c>
      <c r="C8281" s="366" t="s">
        <v>199</v>
      </c>
      <c r="D8281" s="368">
        <v>14672.590200000001</v>
      </c>
    </row>
    <row r="8282" spans="1:4" ht="27" x14ac:dyDescent="0.25">
      <c r="A8282" s="366" t="s">
        <v>28885</v>
      </c>
      <c r="B8282" s="367" t="s">
        <v>28886</v>
      </c>
      <c r="C8282" s="366" t="s">
        <v>199</v>
      </c>
      <c r="D8282" s="368">
        <v>15278.412200000001</v>
      </c>
    </row>
    <row r="8283" spans="1:4" ht="27" x14ac:dyDescent="0.25">
      <c r="A8283" s="366" t="s">
        <v>28887</v>
      </c>
      <c r="B8283" s="367" t="s">
        <v>28888</v>
      </c>
      <c r="C8283" s="366" t="s">
        <v>199</v>
      </c>
      <c r="D8283" s="368">
        <v>15868.9449</v>
      </c>
    </row>
    <row r="8284" spans="1:4" ht="27" x14ac:dyDescent="0.25">
      <c r="A8284" s="366" t="s">
        <v>28889</v>
      </c>
      <c r="B8284" s="367" t="s">
        <v>28890</v>
      </c>
      <c r="C8284" s="366" t="s">
        <v>199</v>
      </c>
      <c r="D8284" s="368">
        <v>16459.227599999998</v>
      </c>
    </row>
    <row r="8285" spans="1:4" ht="27" x14ac:dyDescent="0.25">
      <c r="A8285" s="366" t="s">
        <v>28891</v>
      </c>
      <c r="B8285" s="367" t="s">
        <v>28892</v>
      </c>
      <c r="C8285" s="366" t="s">
        <v>199</v>
      </c>
      <c r="D8285" s="368">
        <v>17050.035100000001</v>
      </c>
    </row>
    <row r="8286" spans="1:4" ht="27" x14ac:dyDescent="0.25">
      <c r="A8286" s="366" t="s">
        <v>28893</v>
      </c>
      <c r="B8286" s="367" t="s">
        <v>28894</v>
      </c>
      <c r="C8286" s="366" t="s">
        <v>199</v>
      </c>
      <c r="D8286" s="368">
        <v>17928.310600000001</v>
      </c>
    </row>
    <row r="8287" spans="1:4" ht="27" x14ac:dyDescent="0.25">
      <c r="A8287" s="366" t="s">
        <v>28895</v>
      </c>
      <c r="B8287" s="367" t="s">
        <v>28896</v>
      </c>
      <c r="C8287" s="366" t="s">
        <v>199</v>
      </c>
      <c r="D8287" s="368">
        <v>22286.5478</v>
      </c>
    </row>
    <row r="8288" spans="1:4" ht="27" x14ac:dyDescent="0.25">
      <c r="A8288" s="366" t="s">
        <v>28897</v>
      </c>
      <c r="B8288" s="367" t="s">
        <v>28898</v>
      </c>
      <c r="C8288" s="366" t="s">
        <v>199</v>
      </c>
      <c r="D8288" s="368">
        <v>23326.864000000001</v>
      </c>
    </row>
    <row r="8289" spans="1:4" ht="27" x14ac:dyDescent="0.25">
      <c r="A8289" s="366" t="s">
        <v>28899</v>
      </c>
      <c r="B8289" s="367" t="s">
        <v>28900</v>
      </c>
      <c r="C8289" s="366" t="s">
        <v>199</v>
      </c>
      <c r="D8289" s="368">
        <v>24059.8465</v>
      </c>
    </row>
    <row r="8290" spans="1:4" ht="27" x14ac:dyDescent="0.25">
      <c r="A8290" s="366" t="s">
        <v>28901</v>
      </c>
      <c r="B8290" s="367" t="s">
        <v>28902</v>
      </c>
      <c r="C8290" s="366" t="s">
        <v>199</v>
      </c>
      <c r="D8290" s="368">
        <v>27541.722600000001</v>
      </c>
    </row>
    <row r="8291" spans="1:4" ht="27" x14ac:dyDescent="0.25">
      <c r="A8291" s="366" t="s">
        <v>28903</v>
      </c>
      <c r="B8291" s="367" t="s">
        <v>28904</v>
      </c>
      <c r="C8291" s="366" t="s">
        <v>199</v>
      </c>
      <c r="D8291" s="368">
        <v>27950.8573</v>
      </c>
    </row>
    <row r="8292" spans="1:4" ht="27" x14ac:dyDescent="0.25">
      <c r="A8292" s="366" t="s">
        <v>28905</v>
      </c>
      <c r="B8292" s="367" t="s">
        <v>28906</v>
      </c>
      <c r="C8292" s="366" t="s">
        <v>199</v>
      </c>
      <c r="D8292" s="368">
        <v>33469.616800000003</v>
      </c>
    </row>
    <row r="8293" spans="1:4" ht="27" x14ac:dyDescent="0.25">
      <c r="A8293" s="366" t="s">
        <v>28907</v>
      </c>
      <c r="B8293" s="367" t="s">
        <v>28908</v>
      </c>
      <c r="C8293" s="366" t="s">
        <v>199</v>
      </c>
      <c r="D8293" s="368">
        <v>34016.58</v>
      </c>
    </row>
    <row r="8294" spans="1:4" ht="27" x14ac:dyDescent="0.25">
      <c r="A8294" s="366" t="s">
        <v>28909</v>
      </c>
      <c r="B8294" s="367" t="s">
        <v>28910</v>
      </c>
      <c r="C8294" s="366" t="s">
        <v>199</v>
      </c>
      <c r="D8294" s="368">
        <v>35383.049700000003</v>
      </c>
    </row>
    <row r="8295" spans="1:4" ht="27" x14ac:dyDescent="0.25">
      <c r="A8295" s="366" t="s">
        <v>28911</v>
      </c>
      <c r="B8295" s="367" t="s">
        <v>28912</v>
      </c>
      <c r="C8295" s="366" t="s">
        <v>199</v>
      </c>
      <c r="D8295" s="368">
        <v>35852.599600000001</v>
      </c>
    </row>
    <row r="8296" spans="1:4" ht="27" x14ac:dyDescent="0.25">
      <c r="A8296" s="366" t="s">
        <v>28913</v>
      </c>
      <c r="B8296" s="367" t="s">
        <v>28914</v>
      </c>
      <c r="C8296" s="366" t="s">
        <v>199</v>
      </c>
      <c r="D8296" s="368">
        <v>49128.653400000003</v>
      </c>
    </row>
    <row r="8297" spans="1:4" ht="27" x14ac:dyDescent="0.25">
      <c r="A8297" s="366" t="s">
        <v>28915</v>
      </c>
      <c r="B8297" s="367" t="s">
        <v>28916</v>
      </c>
      <c r="C8297" s="366" t="s">
        <v>199</v>
      </c>
      <c r="D8297" s="368">
        <v>50856.438099999999</v>
      </c>
    </row>
    <row r="8298" spans="1:4" ht="40.5" x14ac:dyDescent="0.25">
      <c r="A8298" s="366" t="s">
        <v>28917</v>
      </c>
      <c r="B8298" s="367" t="s">
        <v>28918</v>
      </c>
      <c r="C8298" s="366" t="s">
        <v>199</v>
      </c>
      <c r="D8298" s="368">
        <v>11187.1513</v>
      </c>
    </row>
    <row r="8299" spans="1:4" ht="40.5" x14ac:dyDescent="0.25">
      <c r="A8299" s="366" t="s">
        <v>28919</v>
      </c>
      <c r="B8299" s="367" t="s">
        <v>28920</v>
      </c>
      <c r="C8299" s="366" t="s">
        <v>199</v>
      </c>
      <c r="D8299" s="368">
        <v>14693.3163</v>
      </c>
    </row>
    <row r="8300" spans="1:4" ht="40.5" x14ac:dyDescent="0.25">
      <c r="A8300" s="366" t="s">
        <v>28921</v>
      </c>
      <c r="B8300" s="367" t="s">
        <v>28922</v>
      </c>
      <c r="C8300" s="366" t="s">
        <v>199</v>
      </c>
      <c r="D8300" s="368">
        <v>17058.998899999999</v>
      </c>
    </row>
    <row r="8301" spans="1:4" ht="40.5" x14ac:dyDescent="0.25">
      <c r="A8301" s="366" t="s">
        <v>28923</v>
      </c>
      <c r="B8301" s="367" t="s">
        <v>28924</v>
      </c>
      <c r="C8301" s="366" t="s">
        <v>199</v>
      </c>
      <c r="D8301" s="368">
        <v>17938.524600000001</v>
      </c>
    </row>
    <row r="8302" spans="1:4" ht="40.5" x14ac:dyDescent="0.25">
      <c r="A8302" s="366" t="s">
        <v>28925</v>
      </c>
      <c r="B8302" s="367" t="s">
        <v>28926</v>
      </c>
      <c r="C8302" s="366" t="s">
        <v>199</v>
      </c>
      <c r="D8302" s="368">
        <v>18529.560399999998</v>
      </c>
    </row>
    <row r="8303" spans="1:4" ht="40.5" x14ac:dyDescent="0.25">
      <c r="A8303" s="366" t="s">
        <v>28927</v>
      </c>
      <c r="B8303" s="367" t="s">
        <v>28928</v>
      </c>
      <c r="C8303" s="366" t="s">
        <v>199</v>
      </c>
      <c r="D8303" s="368">
        <v>19121.2192</v>
      </c>
    </row>
    <row r="8304" spans="1:4" ht="40.5" x14ac:dyDescent="0.25">
      <c r="A8304" s="366" t="s">
        <v>28929</v>
      </c>
      <c r="B8304" s="367" t="s">
        <v>28930</v>
      </c>
      <c r="C8304" s="366" t="s">
        <v>199</v>
      </c>
      <c r="D8304" s="368">
        <v>19712.456300000002</v>
      </c>
    </row>
    <row r="8305" spans="1:4" ht="40.5" x14ac:dyDescent="0.25">
      <c r="A8305" s="366" t="s">
        <v>28931</v>
      </c>
      <c r="B8305" s="367" t="s">
        <v>28932</v>
      </c>
      <c r="C8305" s="366" t="s">
        <v>199</v>
      </c>
      <c r="D8305" s="368">
        <v>20592.266</v>
      </c>
    </row>
    <row r="8306" spans="1:4" ht="40.5" x14ac:dyDescent="0.25">
      <c r="A8306" s="366" t="s">
        <v>28933</v>
      </c>
      <c r="B8306" s="367" t="s">
        <v>28934</v>
      </c>
      <c r="C8306" s="366" t="s">
        <v>199</v>
      </c>
      <c r="D8306" s="368">
        <v>21183.117999999999</v>
      </c>
    </row>
    <row r="8307" spans="1:4" ht="40.5" x14ac:dyDescent="0.25">
      <c r="A8307" s="366" t="s">
        <v>28935</v>
      </c>
      <c r="B8307" s="367" t="s">
        <v>28936</v>
      </c>
      <c r="C8307" s="366" t="s">
        <v>199</v>
      </c>
      <c r="D8307" s="368">
        <v>26220.164000000001</v>
      </c>
    </row>
    <row r="8308" spans="1:4" ht="40.5" x14ac:dyDescent="0.25">
      <c r="A8308" s="366" t="s">
        <v>28937</v>
      </c>
      <c r="B8308" s="367" t="s">
        <v>28938</v>
      </c>
      <c r="C8308" s="366" t="s">
        <v>199</v>
      </c>
      <c r="D8308" s="368">
        <v>27554.561099999999</v>
      </c>
    </row>
    <row r="8309" spans="1:4" ht="40.5" x14ac:dyDescent="0.25">
      <c r="A8309" s="366" t="s">
        <v>28939</v>
      </c>
      <c r="B8309" s="367" t="s">
        <v>28940</v>
      </c>
      <c r="C8309" s="366" t="s">
        <v>199</v>
      </c>
      <c r="D8309" s="368">
        <v>28288.302100000001</v>
      </c>
    </row>
    <row r="8310" spans="1:4" ht="40.5" x14ac:dyDescent="0.25">
      <c r="A8310" s="366" t="s">
        <v>28941</v>
      </c>
      <c r="B8310" s="367" t="s">
        <v>28942</v>
      </c>
      <c r="C8310" s="366" t="s">
        <v>199</v>
      </c>
      <c r="D8310" s="368">
        <v>29014.947199999999</v>
      </c>
    </row>
    <row r="8311" spans="1:4" ht="40.5" x14ac:dyDescent="0.25">
      <c r="A8311" s="366" t="s">
        <v>28943</v>
      </c>
      <c r="B8311" s="367" t="s">
        <v>28944</v>
      </c>
      <c r="C8311" s="366" t="s">
        <v>199</v>
      </c>
      <c r="D8311" s="368">
        <v>29371.099900000001</v>
      </c>
    </row>
    <row r="8312" spans="1:4" ht="40.5" x14ac:dyDescent="0.25">
      <c r="A8312" s="366" t="s">
        <v>28945</v>
      </c>
      <c r="B8312" s="367" t="s">
        <v>28946</v>
      </c>
      <c r="C8312" s="366" t="s">
        <v>199</v>
      </c>
      <c r="D8312" s="368">
        <v>30724.473900000001</v>
      </c>
    </row>
    <row r="8313" spans="1:4" ht="40.5" x14ac:dyDescent="0.25">
      <c r="A8313" s="366" t="s">
        <v>28947</v>
      </c>
      <c r="B8313" s="367" t="s">
        <v>28948</v>
      </c>
      <c r="C8313" s="366" t="s">
        <v>199</v>
      </c>
      <c r="D8313" s="368">
        <v>35251.346700000002</v>
      </c>
    </row>
    <row r="8314" spans="1:4" ht="40.5" x14ac:dyDescent="0.25">
      <c r="A8314" s="366" t="s">
        <v>28949</v>
      </c>
      <c r="B8314" s="367" t="s">
        <v>28950</v>
      </c>
      <c r="C8314" s="366" t="s">
        <v>199</v>
      </c>
      <c r="D8314" s="368">
        <v>41918.294500000004</v>
      </c>
    </row>
    <row r="8315" spans="1:4" ht="40.5" x14ac:dyDescent="0.25">
      <c r="A8315" s="366" t="s">
        <v>28951</v>
      </c>
      <c r="B8315" s="367" t="s">
        <v>28952</v>
      </c>
      <c r="C8315" s="366" t="s">
        <v>199</v>
      </c>
      <c r="D8315" s="368">
        <v>42863.2359</v>
      </c>
    </row>
    <row r="8316" spans="1:4" ht="40.5" x14ac:dyDescent="0.25">
      <c r="A8316" s="366" t="s">
        <v>28953</v>
      </c>
      <c r="B8316" s="367" t="s">
        <v>28954</v>
      </c>
      <c r="C8316" s="366" t="s">
        <v>199</v>
      </c>
      <c r="D8316" s="368">
        <v>43807.578500000003</v>
      </c>
    </row>
    <row r="8317" spans="1:4" ht="27" x14ac:dyDescent="0.25">
      <c r="A8317" s="366" t="s">
        <v>28955</v>
      </c>
      <c r="B8317" s="367" t="s">
        <v>28956</v>
      </c>
      <c r="C8317" s="366" t="s">
        <v>199</v>
      </c>
      <c r="D8317" s="368">
        <v>25610.358199999999</v>
      </c>
    </row>
    <row r="8318" spans="1:4" ht="27" x14ac:dyDescent="0.25">
      <c r="A8318" s="366" t="s">
        <v>28957</v>
      </c>
      <c r="B8318" s="367" t="s">
        <v>28958</v>
      </c>
      <c r="C8318" s="366" t="s">
        <v>199</v>
      </c>
      <c r="D8318" s="368">
        <v>29343.513800000001</v>
      </c>
    </row>
    <row r="8319" spans="1:4" ht="27" x14ac:dyDescent="0.25">
      <c r="A8319" s="366" t="s">
        <v>28959</v>
      </c>
      <c r="B8319" s="367" t="s">
        <v>28960</v>
      </c>
      <c r="C8319" s="366" t="s">
        <v>199</v>
      </c>
      <c r="D8319" s="368">
        <v>30026.184000000001</v>
      </c>
    </row>
    <row r="8320" spans="1:4" ht="27" x14ac:dyDescent="0.25">
      <c r="A8320" s="366" t="s">
        <v>28961</v>
      </c>
      <c r="B8320" s="367" t="s">
        <v>28962</v>
      </c>
      <c r="C8320" s="366" t="s">
        <v>199</v>
      </c>
      <c r="D8320" s="368">
        <v>35672.445</v>
      </c>
    </row>
    <row r="8321" spans="1:4" ht="27" x14ac:dyDescent="0.25">
      <c r="A8321" s="366" t="s">
        <v>28963</v>
      </c>
      <c r="B8321" s="367" t="s">
        <v>28964</v>
      </c>
      <c r="C8321" s="366" t="s">
        <v>199</v>
      </c>
      <c r="D8321" s="368">
        <v>31565.443500000001</v>
      </c>
    </row>
    <row r="8322" spans="1:4" ht="27" x14ac:dyDescent="0.25">
      <c r="A8322" s="366" t="s">
        <v>28965</v>
      </c>
      <c r="B8322" s="367" t="s">
        <v>28966</v>
      </c>
      <c r="C8322" s="366" t="s">
        <v>199</v>
      </c>
      <c r="D8322" s="368">
        <v>35549.733099999998</v>
      </c>
    </row>
    <row r="8323" spans="1:4" ht="27" x14ac:dyDescent="0.25">
      <c r="A8323" s="366" t="s">
        <v>28967</v>
      </c>
      <c r="B8323" s="367" t="s">
        <v>28968</v>
      </c>
      <c r="C8323" s="366" t="s">
        <v>199</v>
      </c>
      <c r="D8323" s="368">
        <v>32103.796399999999</v>
      </c>
    </row>
    <row r="8324" spans="1:4" ht="27" x14ac:dyDescent="0.25">
      <c r="A8324" s="366" t="s">
        <v>28969</v>
      </c>
      <c r="B8324" s="367" t="s">
        <v>28970</v>
      </c>
      <c r="C8324" s="366" t="s">
        <v>199</v>
      </c>
      <c r="D8324" s="368">
        <v>37135.445099999997</v>
      </c>
    </row>
    <row r="8325" spans="1:4" ht="27" x14ac:dyDescent="0.25">
      <c r="A8325" s="366" t="s">
        <v>28971</v>
      </c>
      <c r="B8325" s="367" t="s">
        <v>28972</v>
      </c>
      <c r="C8325" s="366" t="s">
        <v>199</v>
      </c>
      <c r="D8325" s="368">
        <v>32626.857499999998</v>
      </c>
    </row>
    <row r="8326" spans="1:4" ht="27" x14ac:dyDescent="0.25">
      <c r="A8326" s="366" t="s">
        <v>28973</v>
      </c>
      <c r="B8326" s="367" t="s">
        <v>28974</v>
      </c>
      <c r="C8326" s="366" t="s">
        <v>199</v>
      </c>
      <c r="D8326" s="368">
        <v>35273.627399999998</v>
      </c>
    </row>
    <row r="8327" spans="1:4" ht="27" x14ac:dyDescent="0.25">
      <c r="A8327" s="366" t="s">
        <v>28975</v>
      </c>
      <c r="B8327" s="367" t="s">
        <v>28976</v>
      </c>
      <c r="C8327" s="366" t="s">
        <v>199</v>
      </c>
      <c r="D8327" s="368">
        <v>38195.911</v>
      </c>
    </row>
    <row r="8328" spans="1:4" ht="27" x14ac:dyDescent="0.25">
      <c r="A8328" s="366" t="s">
        <v>28977</v>
      </c>
      <c r="B8328" s="367" t="s">
        <v>28978</v>
      </c>
      <c r="C8328" s="366" t="s">
        <v>199</v>
      </c>
      <c r="D8328" s="368">
        <v>34751.267</v>
      </c>
    </row>
    <row r="8329" spans="1:4" ht="27" x14ac:dyDescent="0.25">
      <c r="A8329" s="366" t="s">
        <v>28979</v>
      </c>
      <c r="B8329" s="367" t="s">
        <v>28980</v>
      </c>
      <c r="C8329" s="366" t="s">
        <v>199</v>
      </c>
      <c r="D8329" s="368">
        <v>38719.585599999999</v>
      </c>
    </row>
    <row r="8330" spans="1:4" ht="27" x14ac:dyDescent="0.25">
      <c r="A8330" s="366" t="s">
        <v>28981</v>
      </c>
      <c r="B8330" s="367" t="s">
        <v>28982</v>
      </c>
      <c r="C8330" s="366" t="s">
        <v>199</v>
      </c>
      <c r="D8330" s="368">
        <v>35672.445</v>
      </c>
    </row>
    <row r="8331" spans="1:4" ht="27" x14ac:dyDescent="0.25">
      <c r="A8331" s="366" t="s">
        <v>28983</v>
      </c>
      <c r="B8331" s="367" t="s">
        <v>28984</v>
      </c>
      <c r="C8331" s="366" t="s">
        <v>199</v>
      </c>
      <c r="D8331" s="368">
        <v>39657.497100000001</v>
      </c>
    </row>
    <row r="8332" spans="1:4" ht="27" x14ac:dyDescent="0.25">
      <c r="A8332" s="366" t="s">
        <v>28985</v>
      </c>
      <c r="B8332" s="367" t="s">
        <v>28986</v>
      </c>
      <c r="C8332" s="366" t="s">
        <v>199</v>
      </c>
      <c r="D8332" s="368">
        <v>36734.631399999998</v>
      </c>
    </row>
    <row r="8333" spans="1:4" ht="27" x14ac:dyDescent="0.25">
      <c r="A8333" s="366" t="s">
        <v>28987</v>
      </c>
      <c r="B8333" s="367" t="s">
        <v>28988</v>
      </c>
      <c r="C8333" s="366" t="s">
        <v>199</v>
      </c>
      <c r="D8333" s="368">
        <v>41766.169800000003</v>
      </c>
    </row>
    <row r="8334" spans="1:4" ht="27" x14ac:dyDescent="0.25">
      <c r="A8334" s="366" t="s">
        <v>28989</v>
      </c>
      <c r="B8334" s="367" t="s">
        <v>28990</v>
      </c>
      <c r="C8334" s="366" t="s">
        <v>199</v>
      </c>
      <c r="D8334" s="368">
        <v>38318.622499999998</v>
      </c>
    </row>
    <row r="8335" spans="1:4" ht="27" x14ac:dyDescent="0.25">
      <c r="A8335" s="366" t="s">
        <v>28991</v>
      </c>
      <c r="B8335" s="367" t="s">
        <v>28992</v>
      </c>
      <c r="C8335" s="366" t="s">
        <v>199</v>
      </c>
      <c r="D8335" s="368">
        <v>44412.642399999997</v>
      </c>
    </row>
    <row r="8336" spans="1:4" ht="27" x14ac:dyDescent="0.25">
      <c r="A8336" s="366" t="s">
        <v>28993</v>
      </c>
      <c r="B8336" s="367" t="s">
        <v>28994</v>
      </c>
      <c r="C8336" s="366" t="s">
        <v>199</v>
      </c>
      <c r="D8336" s="368">
        <v>41643.463799999998</v>
      </c>
    </row>
    <row r="8337" spans="1:4" ht="27" x14ac:dyDescent="0.25">
      <c r="A8337" s="366" t="s">
        <v>28995</v>
      </c>
      <c r="B8337" s="367" t="s">
        <v>28996</v>
      </c>
      <c r="C8337" s="366" t="s">
        <v>199</v>
      </c>
      <c r="D8337" s="368">
        <v>45872.804499999998</v>
      </c>
    </row>
    <row r="8338" spans="1:4" ht="27" x14ac:dyDescent="0.25">
      <c r="A8338" s="366" t="s">
        <v>28997</v>
      </c>
      <c r="B8338" s="367" t="s">
        <v>28998</v>
      </c>
      <c r="C8338" s="366" t="s">
        <v>199</v>
      </c>
      <c r="D8338" s="368">
        <v>42164.990400000002</v>
      </c>
    </row>
    <row r="8339" spans="1:4" ht="27" x14ac:dyDescent="0.25">
      <c r="A8339" s="366" t="s">
        <v>28999</v>
      </c>
      <c r="B8339" s="367" t="s">
        <v>29000</v>
      </c>
      <c r="C8339" s="366" t="s">
        <v>199</v>
      </c>
      <c r="D8339" s="368">
        <v>45351.275000000001</v>
      </c>
    </row>
    <row r="8340" spans="1:4" ht="27" x14ac:dyDescent="0.25">
      <c r="A8340" s="366" t="s">
        <v>29001</v>
      </c>
      <c r="B8340" s="367" t="s">
        <v>29002</v>
      </c>
      <c r="C8340" s="366" t="s">
        <v>199</v>
      </c>
      <c r="D8340" s="368">
        <v>49321.9614</v>
      </c>
    </row>
    <row r="8341" spans="1:4" ht="27" x14ac:dyDescent="0.25">
      <c r="A8341" s="366" t="s">
        <v>29003</v>
      </c>
      <c r="B8341" s="367" t="s">
        <v>29004</v>
      </c>
      <c r="C8341" s="366" t="s">
        <v>199</v>
      </c>
      <c r="D8341" s="368">
        <v>44811.460299999999</v>
      </c>
    </row>
    <row r="8342" spans="1:4" ht="27" x14ac:dyDescent="0.25">
      <c r="A8342" s="366" t="s">
        <v>29005</v>
      </c>
      <c r="B8342" s="367" t="s">
        <v>29006</v>
      </c>
      <c r="C8342" s="366" t="s">
        <v>199</v>
      </c>
      <c r="D8342" s="368">
        <v>49843.490899999997</v>
      </c>
    </row>
    <row r="8343" spans="1:4" ht="27" x14ac:dyDescent="0.25">
      <c r="A8343" s="366" t="s">
        <v>29007</v>
      </c>
      <c r="B8343" s="367" t="s">
        <v>29008</v>
      </c>
      <c r="C8343" s="366" t="s">
        <v>199</v>
      </c>
      <c r="D8343" s="368">
        <v>45351.275000000001</v>
      </c>
    </row>
    <row r="8344" spans="1:4" ht="27" x14ac:dyDescent="0.25">
      <c r="A8344" s="366" t="s">
        <v>29009</v>
      </c>
      <c r="B8344" s="367" t="s">
        <v>29010</v>
      </c>
      <c r="C8344" s="366" t="s">
        <v>199</v>
      </c>
      <c r="D8344" s="368">
        <v>50384.061500000003</v>
      </c>
    </row>
    <row r="8345" spans="1:4" ht="27" x14ac:dyDescent="0.25">
      <c r="A8345" s="366" t="s">
        <v>29011</v>
      </c>
      <c r="B8345" s="367" t="s">
        <v>29012</v>
      </c>
      <c r="C8345" s="366" t="s">
        <v>199</v>
      </c>
      <c r="D8345" s="368">
        <v>46796.226600000002</v>
      </c>
    </row>
    <row r="8346" spans="1:4" ht="27" x14ac:dyDescent="0.25">
      <c r="A8346" s="366" t="s">
        <v>29013</v>
      </c>
      <c r="B8346" s="367" t="s">
        <v>29014</v>
      </c>
      <c r="C8346" s="366" t="s">
        <v>199</v>
      </c>
      <c r="D8346" s="368">
        <v>50782.876300000004</v>
      </c>
    </row>
    <row r="8347" spans="1:4" ht="27" x14ac:dyDescent="0.25">
      <c r="A8347" s="366" t="s">
        <v>29015</v>
      </c>
      <c r="B8347" s="367" t="s">
        <v>29016</v>
      </c>
      <c r="C8347" s="366" t="s">
        <v>199</v>
      </c>
      <c r="D8347" s="368">
        <v>52892.301700000004</v>
      </c>
    </row>
    <row r="8348" spans="1:4" ht="27" x14ac:dyDescent="0.25">
      <c r="A8348" s="366" t="s">
        <v>29017</v>
      </c>
      <c r="B8348" s="367" t="s">
        <v>29018</v>
      </c>
      <c r="C8348" s="366" t="s">
        <v>199</v>
      </c>
      <c r="D8348" s="368">
        <v>56873.9686</v>
      </c>
    </row>
    <row r="8349" spans="1:4" ht="27" x14ac:dyDescent="0.25">
      <c r="A8349" s="366" t="s">
        <v>29019</v>
      </c>
      <c r="B8349" s="367" t="s">
        <v>29020</v>
      </c>
      <c r="C8349" s="366" t="s">
        <v>199</v>
      </c>
      <c r="D8349" s="368">
        <v>62643.176299999999</v>
      </c>
    </row>
    <row r="8350" spans="1:4" ht="27" x14ac:dyDescent="0.25">
      <c r="A8350" s="366" t="s">
        <v>29021</v>
      </c>
      <c r="B8350" s="367" t="s">
        <v>29022</v>
      </c>
      <c r="C8350" s="366" t="s">
        <v>199</v>
      </c>
      <c r="D8350" s="368">
        <v>67915.320399999997</v>
      </c>
    </row>
    <row r="8351" spans="1:4" ht="27" x14ac:dyDescent="0.25">
      <c r="A8351" s="366" t="s">
        <v>29023</v>
      </c>
      <c r="B8351" s="367" t="s">
        <v>29024</v>
      </c>
      <c r="C8351" s="366" t="s">
        <v>199</v>
      </c>
      <c r="D8351" s="368">
        <v>70775.928</v>
      </c>
    </row>
    <row r="8352" spans="1:4" ht="27" x14ac:dyDescent="0.25">
      <c r="A8352" s="366" t="s">
        <v>29025</v>
      </c>
      <c r="B8352" s="367" t="s">
        <v>29026</v>
      </c>
      <c r="C8352" s="366" t="s">
        <v>199</v>
      </c>
      <c r="D8352" s="368">
        <v>76054.439700000003</v>
      </c>
    </row>
    <row r="8353" spans="1:4" ht="27" x14ac:dyDescent="0.25">
      <c r="A8353" s="366" t="s">
        <v>29027</v>
      </c>
      <c r="B8353" s="367" t="s">
        <v>29028</v>
      </c>
      <c r="C8353" s="366" t="s">
        <v>199</v>
      </c>
      <c r="D8353" s="368">
        <v>60216.815000000002</v>
      </c>
    </row>
    <row r="8354" spans="1:4" ht="27" x14ac:dyDescent="0.25">
      <c r="A8354" s="366" t="s">
        <v>29029</v>
      </c>
      <c r="B8354" s="367" t="s">
        <v>29030</v>
      </c>
      <c r="C8354" s="366" t="s">
        <v>199</v>
      </c>
      <c r="D8354" s="368">
        <v>62623.392</v>
      </c>
    </row>
    <row r="8355" spans="1:4" ht="27" x14ac:dyDescent="0.25">
      <c r="A8355" s="366" t="s">
        <v>29031</v>
      </c>
      <c r="B8355" s="367" t="s">
        <v>29032</v>
      </c>
      <c r="C8355" s="366" t="s">
        <v>199</v>
      </c>
      <c r="D8355" s="368">
        <v>63681.792099999999</v>
      </c>
    </row>
    <row r="8356" spans="1:4" ht="27" x14ac:dyDescent="0.25">
      <c r="A8356" s="366" t="s">
        <v>29033</v>
      </c>
      <c r="B8356" s="367" t="s">
        <v>29034</v>
      </c>
      <c r="C8356" s="366" t="s">
        <v>199</v>
      </c>
      <c r="D8356" s="368">
        <v>64884.275900000001</v>
      </c>
    </row>
    <row r="8357" spans="1:4" ht="27" x14ac:dyDescent="0.25">
      <c r="A8357" s="366" t="s">
        <v>29035</v>
      </c>
      <c r="B8357" s="367" t="s">
        <v>29036</v>
      </c>
      <c r="C8357" s="366" t="s">
        <v>199</v>
      </c>
      <c r="D8357" s="368">
        <v>69113.657800000001</v>
      </c>
    </row>
    <row r="8358" spans="1:4" ht="27" x14ac:dyDescent="0.25">
      <c r="A8358" s="366" t="s">
        <v>29037</v>
      </c>
      <c r="B8358" s="367" t="s">
        <v>29038</v>
      </c>
      <c r="C8358" s="366" t="s">
        <v>199</v>
      </c>
      <c r="D8358" s="368">
        <v>67920.520699999994</v>
      </c>
    </row>
    <row r="8359" spans="1:4" ht="27" x14ac:dyDescent="0.25">
      <c r="A8359" s="366" t="s">
        <v>29039</v>
      </c>
      <c r="B8359" s="367" t="s">
        <v>29040</v>
      </c>
      <c r="C8359" s="366" t="s">
        <v>199</v>
      </c>
      <c r="D8359" s="368">
        <v>69444.821800000005</v>
      </c>
    </row>
    <row r="8360" spans="1:4" ht="27" x14ac:dyDescent="0.25">
      <c r="A8360" s="366" t="s">
        <v>29041</v>
      </c>
      <c r="B8360" s="367" t="s">
        <v>29042</v>
      </c>
      <c r="C8360" s="366" t="s">
        <v>199</v>
      </c>
      <c r="D8360" s="368">
        <v>73364.570099999997</v>
      </c>
    </row>
    <row r="8361" spans="1:4" ht="27" x14ac:dyDescent="0.25">
      <c r="A8361" s="366" t="s">
        <v>29043</v>
      </c>
      <c r="B8361" s="367" t="s">
        <v>29044</v>
      </c>
      <c r="C8361" s="366" t="s">
        <v>199</v>
      </c>
      <c r="D8361" s="368">
        <v>73886.099499999997</v>
      </c>
    </row>
    <row r="8362" spans="1:4" ht="27" x14ac:dyDescent="0.25">
      <c r="A8362" s="366" t="s">
        <v>29045</v>
      </c>
      <c r="B8362" s="367" t="s">
        <v>29046</v>
      </c>
      <c r="C8362" s="366" t="s">
        <v>199</v>
      </c>
      <c r="D8362" s="368">
        <v>74323.362200000003</v>
      </c>
    </row>
    <row r="8363" spans="1:4" ht="27" x14ac:dyDescent="0.25">
      <c r="A8363" s="366" t="s">
        <v>29047</v>
      </c>
      <c r="B8363" s="367" t="s">
        <v>29048</v>
      </c>
      <c r="C8363" s="366" t="s">
        <v>245</v>
      </c>
      <c r="D8363" s="368">
        <v>21499.99</v>
      </c>
    </row>
    <row r="8364" spans="1:4" ht="27" x14ac:dyDescent="0.25">
      <c r="A8364" s="366" t="s">
        <v>29049</v>
      </c>
      <c r="B8364" s="367" t="s">
        <v>29050</v>
      </c>
      <c r="C8364" s="366" t="s">
        <v>245</v>
      </c>
      <c r="D8364" s="368">
        <v>47150</v>
      </c>
    </row>
    <row r="8365" spans="1:4" x14ac:dyDescent="0.25">
      <c r="A8365" s="366" t="s">
        <v>29051</v>
      </c>
      <c r="B8365" s="367" t="s">
        <v>29052</v>
      </c>
      <c r="C8365" s="366" t="s">
        <v>234</v>
      </c>
      <c r="D8365" s="368">
        <v>9.7347000000000001</v>
      </c>
    </row>
    <row r="8366" spans="1:4" x14ac:dyDescent="0.25">
      <c r="A8366" s="366" t="s">
        <v>29053</v>
      </c>
      <c r="B8366" s="367" t="s">
        <v>29054</v>
      </c>
      <c r="C8366" s="366" t="s">
        <v>234</v>
      </c>
      <c r="D8366" s="368">
        <v>25.831600000000002</v>
      </c>
    </row>
    <row r="8367" spans="1:4" ht="27" x14ac:dyDescent="0.25">
      <c r="A8367" s="366" t="s">
        <v>29055</v>
      </c>
      <c r="B8367" s="367" t="s">
        <v>29056</v>
      </c>
      <c r="C8367" s="366" t="s">
        <v>245</v>
      </c>
      <c r="D8367" s="368">
        <v>45.856000000000002</v>
      </c>
    </row>
    <row r="8368" spans="1:4" x14ac:dyDescent="0.25">
      <c r="A8368" s="366" t="s">
        <v>29057</v>
      </c>
      <c r="B8368" s="367" t="s">
        <v>29058</v>
      </c>
      <c r="C8368" s="366" t="s">
        <v>182</v>
      </c>
      <c r="D8368" s="368">
        <v>18.899999999999999</v>
      </c>
    </row>
    <row r="8369" spans="1:4" ht="27" x14ac:dyDescent="0.25">
      <c r="A8369" s="366" t="s">
        <v>29059</v>
      </c>
      <c r="B8369" s="367" t="s">
        <v>29060</v>
      </c>
      <c r="C8369" s="366" t="s">
        <v>199</v>
      </c>
      <c r="D8369" s="368">
        <v>103.95</v>
      </c>
    </row>
    <row r="8370" spans="1:4" x14ac:dyDescent="0.25">
      <c r="A8370" s="366" t="s">
        <v>29061</v>
      </c>
      <c r="B8370" s="367" t="s">
        <v>29062</v>
      </c>
      <c r="C8370" s="366" t="s">
        <v>245</v>
      </c>
      <c r="D8370" s="368">
        <v>2.3052999999999999</v>
      </c>
    </row>
    <row r="8371" spans="1:4" x14ac:dyDescent="0.25">
      <c r="A8371" s="366" t="s">
        <v>29063</v>
      </c>
      <c r="B8371" s="367" t="s">
        <v>29064</v>
      </c>
      <c r="C8371" s="366" t="s">
        <v>234</v>
      </c>
      <c r="D8371" s="368">
        <v>14.1654</v>
      </c>
    </row>
    <row r="8372" spans="1:4" x14ac:dyDescent="0.25">
      <c r="A8372" s="366" t="s">
        <v>29065</v>
      </c>
      <c r="B8372" s="367" t="s">
        <v>29066</v>
      </c>
      <c r="C8372" s="366" t="s">
        <v>245</v>
      </c>
      <c r="D8372" s="368">
        <v>3.0406</v>
      </c>
    </row>
    <row r="8373" spans="1:4" x14ac:dyDescent="0.25">
      <c r="A8373" s="366" t="s">
        <v>29067</v>
      </c>
      <c r="B8373" s="367" t="s">
        <v>29068</v>
      </c>
      <c r="C8373" s="366" t="s">
        <v>245</v>
      </c>
      <c r="D8373" s="368">
        <v>3.2107999999999999</v>
      </c>
    </row>
    <row r="8374" spans="1:4" x14ac:dyDescent="0.25">
      <c r="A8374" s="366" t="s">
        <v>29069</v>
      </c>
      <c r="B8374" s="367" t="s">
        <v>29070</v>
      </c>
      <c r="C8374" s="366" t="s">
        <v>245</v>
      </c>
      <c r="D8374" s="368">
        <v>3.5213999999999999</v>
      </c>
    </row>
    <row r="8375" spans="1:4" x14ac:dyDescent="0.25">
      <c r="A8375" s="366" t="s">
        <v>29071</v>
      </c>
      <c r="B8375" s="367" t="s">
        <v>29072</v>
      </c>
      <c r="C8375" s="366" t="s">
        <v>245</v>
      </c>
      <c r="D8375" s="368">
        <v>3.9278</v>
      </c>
    </row>
    <row r="8376" spans="1:4" x14ac:dyDescent="0.25">
      <c r="A8376" s="366" t="s">
        <v>29073</v>
      </c>
      <c r="B8376" s="367" t="s">
        <v>29074</v>
      </c>
      <c r="C8376" s="366" t="s">
        <v>245</v>
      </c>
      <c r="D8376" s="368">
        <v>4.1970999999999998</v>
      </c>
    </row>
    <row r="8377" spans="1:4" x14ac:dyDescent="0.25">
      <c r="A8377" s="366" t="s">
        <v>29075</v>
      </c>
      <c r="B8377" s="367" t="s">
        <v>29076</v>
      </c>
      <c r="C8377" s="366" t="s">
        <v>245</v>
      </c>
      <c r="D8377" s="368">
        <v>4.7842000000000002</v>
      </c>
    </row>
    <row r="8378" spans="1:4" x14ac:dyDescent="0.25">
      <c r="A8378" s="366" t="s">
        <v>29077</v>
      </c>
      <c r="B8378" s="367" t="s">
        <v>29078</v>
      </c>
      <c r="C8378" s="366" t="s">
        <v>245</v>
      </c>
      <c r="D8378" s="368">
        <v>5.0724999999999998</v>
      </c>
    </row>
    <row r="8379" spans="1:4" x14ac:dyDescent="0.25">
      <c r="A8379" s="366" t="s">
        <v>29079</v>
      </c>
      <c r="B8379" s="367" t="s">
        <v>29080</v>
      </c>
      <c r="C8379" s="366" t="s">
        <v>245</v>
      </c>
      <c r="D8379" s="368">
        <v>5.4798</v>
      </c>
    </row>
    <row r="8380" spans="1:4" x14ac:dyDescent="0.25">
      <c r="A8380" s="366" t="s">
        <v>29081</v>
      </c>
      <c r="B8380" s="367" t="s">
        <v>29082</v>
      </c>
      <c r="C8380" s="366" t="s">
        <v>245</v>
      </c>
      <c r="D8380" s="368">
        <v>5.5369999999999999</v>
      </c>
    </row>
    <row r="8381" spans="1:4" x14ac:dyDescent="0.25">
      <c r="A8381" s="366" t="s">
        <v>29083</v>
      </c>
      <c r="B8381" s="367" t="s">
        <v>29084</v>
      </c>
      <c r="C8381" s="366" t="s">
        <v>245</v>
      </c>
      <c r="D8381" s="368">
        <v>6.1315999999999997</v>
      </c>
    </row>
    <row r="8382" spans="1:4" x14ac:dyDescent="0.25">
      <c r="A8382" s="366" t="s">
        <v>29085</v>
      </c>
      <c r="B8382" s="367" t="s">
        <v>29086</v>
      </c>
      <c r="C8382" s="366" t="s">
        <v>245</v>
      </c>
      <c r="D8382" s="368">
        <v>6.3036000000000003</v>
      </c>
    </row>
    <row r="8383" spans="1:4" x14ac:dyDescent="0.25">
      <c r="A8383" s="366" t="s">
        <v>29087</v>
      </c>
      <c r="B8383" s="367" t="s">
        <v>29088</v>
      </c>
      <c r="C8383" s="366" t="s">
        <v>245</v>
      </c>
      <c r="D8383" s="368">
        <v>6.6715999999999998</v>
      </c>
    </row>
    <row r="8384" spans="1:4" x14ac:dyDescent="0.25">
      <c r="A8384" s="366" t="s">
        <v>29089</v>
      </c>
      <c r="B8384" s="367" t="s">
        <v>29090</v>
      </c>
      <c r="C8384" s="366" t="s">
        <v>245</v>
      </c>
      <c r="D8384" s="368">
        <v>7.1520999999999999</v>
      </c>
    </row>
    <row r="8385" spans="1:4" x14ac:dyDescent="0.25">
      <c r="A8385" s="366" t="s">
        <v>29091</v>
      </c>
      <c r="B8385" s="367" t="s">
        <v>29092</v>
      </c>
      <c r="C8385" s="366" t="s">
        <v>245</v>
      </c>
      <c r="D8385" s="368">
        <v>7.5225</v>
      </c>
    </row>
    <row r="8386" spans="1:4" x14ac:dyDescent="0.25">
      <c r="A8386" s="366" t="s">
        <v>29093</v>
      </c>
      <c r="B8386" s="367" t="s">
        <v>29094</v>
      </c>
      <c r="C8386" s="366" t="s">
        <v>245</v>
      </c>
      <c r="D8386" s="368">
        <v>7.8555999999999999</v>
      </c>
    </row>
    <row r="8387" spans="1:4" x14ac:dyDescent="0.25">
      <c r="A8387" s="366" t="s">
        <v>29095</v>
      </c>
      <c r="B8387" s="367" t="s">
        <v>29096</v>
      </c>
      <c r="C8387" s="366" t="s">
        <v>245</v>
      </c>
      <c r="D8387" s="368">
        <v>8.6523000000000003</v>
      </c>
    </row>
    <row r="8388" spans="1:4" x14ac:dyDescent="0.25">
      <c r="A8388" s="366" t="s">
        <v>29097</v>
      </c>
      <c r="B8388" s="367" t="s">
        <v>29098</v>
      </c>
      <c r="C8388" s="366" t="s">
        <v>245</v>
      </c>
      <c r="D8388" s="368">
        <v>9.4225999999999992</v>
      </c>
    </row>
    <row r="8389" spans="1:4" x14ac:dyDescent="0.25">
      <c r="A8389" s="366" t="s">
        <v>29099</v>
      </c>
      <c r="B8389" s="367" t="s">
        <v>29100</v>
      </c>
      <c r="C8389" s="366" t="s">
        <v>245</v>
      </c>
      <c r="D8389" s="368">
        <v>10.8522</v>
      </c>
    </row>
    <row r="8390" spans="1:4" x14ac:dyDescent="0.25">
      <c r="A8390" s="366" t="s">
        <v>29101</v>
      </c>
      <c r="B8390" s="367" t="s">
        <v>29102</v>
      </c>
      <c r="C8390" s="366" t="s">
        <v>245</v>
      </c>
      <c r="D8390" s="368">
        <v>6.6515000000000004</v>
      </c>
    </row>
    <row r="8391" spans="1:4" x14ac:dyDescent="0.25">
      <c r="A8391" s="366" t="s">
        <v>29103</v>
      </c>
      <c r="B8391" s="367" t="s">
        <v>29104</v>
      </c>
      <c r="C8391" s="366" t="s">
        <v>245</v>
      </c>
      <c r="D8391" s="368">
        <v>7.0731999999999999</v>
      </c>
    </row>
    <row r="8392" spans="1:4" x14ac:dyDescent="0.25">
      <c r="A8392" s="366" t="s">
        <v>29105</v>
      </c>
      <c r="B8392" s="367" t="s">
        <v>29106</v>
      </c>
      <c r="C8392" s="366" t="s">
        <v>245</v>
      </c>
      <c r="D8392" s="368">
        <v>7.3898000000000001</v>
      </c>
    </row>
    <row r="8393" spans="1:4" x14ac:dyDescent="0.25">
      <c r="A8393" s="366" t="s">
        <v>29107</v>
      </c>
      <c r="B8393" s="367" t="s">
        <v>29108</v>
      </c>
      <c r="C8393" s="366" t="s">
        <v>245</v>
      </c>
      <c r="D8393" s="368">
        <v>7.8743999999999996</v>
      </c>
    </row>
    <row r="8394" spans="1:4" x14ac:dyDescent="0.25">
      <c r="A8394" s="366" t="s">
        <v>29109</v>
      </c>
      <c r="B8394" s="367" t="s">
        <v>29110</v>
      </c>
      <c r="C8394" s="366" t="s">
        <v>245</v>
      </c>
      <c r="D8394" s="368">
        <v>8.1471999999999998</v>
      </c>
    </row>
    <row r="8395" spans="1:4" x14ac:dyDescent="0.25">
      <c r="A8395" s="366" t="s">
        <v>29111</v>
      </c>
      <c r="B8395" s="367" t="s">
        <v>29112</v>
      </c>
      <c r="C8395" s="366" t="s">
        <v>245</v>
      </c>
      <c r="D8395" s="368">
        <v>8.6087000000000007</v>
      </c>
    </row>
    <row r="8396" spans="1:4" x14ac:dyDescent="0.25">
      <c r="A8396" s="366" t="s">
        <v>29113</v>
      </c>
      <c r="B8396" s="367" t="s">
        <v>29114</v>
      </c>
      <c r="C8396" s="366" t="s">
        <v>234</v>
      </c>
      <c r="D8396" s="368">
        <v>61.220100000000002</v>
      </c>
    </row>
    <row r="8397" spans="1:4" ht="27" x14ac:dyDescent="0.25">
      <c r="A8397" s="366" t="s">
        <v>29115</v>
      </c>
      <c r="B8397" s="367" t="s">
        <v>29116</v>
      </c>
      <c r="C8397" s="366" t="s">
        <v>245</v>
      </c>
      <c r="D8397" s="368">
        <v>21.793900000000001</v>
      </c>
    </row>
    <row r="8398" spans="1:4" ht="27" x14ac:dyDescent="0.25">
      <c r="A8398" s="366" t="s">
        <v>29117</v>
      </c>
      <c r="B8398" s="367" t="s">
        <v>29118</v>
      </c>
      <c r="C8398" s="366" t="s">
        <v>245</v>
      </c>
      <c r="D8398" s="368">
        <v>0.34899999999999998</v>
      </c>
    </row>
    <row r="8399" spans="1:4" ht="27" x14ac:dyDescent="0.25">
      <c r="A8399" s="366" t="s">
        <v>29119</v>
      </c>
      <c r="B8399" s="367" t="s">
        <v>29120</v>
      </c>
      <c r="C8399" s="366" t="s">
        <v>245</v>
      </c>
      <c r="D8399" s="368">
        <v>0.61580000000000001</v>
      </c>
    </row>
    <row r="8400" spans="1:4" ht="27" x14ac:dyDescent="0.25">
      <c r="A8400" s="366" t="s">
        <v>29121</v>
      </c>
      <c r="B8400" s="367" t="s">
        <v>29122</v>
      </c>
      <c r="C8400" s="366" t="s">
        <v>245</v>
      </c>
      <c r="D8400" s="368">
        <v>2.1749999999999998</v>
      </c>
    </row>
    <row r="8401" spans="1:4" ht="27" x14ac:dyDescent="0.25">
      <c r="A8401" s="366" t="s">
        <v>29123</v>
      </c>
      <c r="B8401" s="367" t="s">
        <v>29124</v>
      </c>
      <c r="C8401" s="366" t="s">
        <v>234</v>
      </c>
      <c r="D8401" s="368">
        <v>14.1976</v>
      </c>
    </row>
    <row r="8402" spans="1:4" ht="27" x14ac:dyDescent="0.25">
      <c r="A8402" s="366" t="s">
        <v>29125</v>
      </c>
      <c r="B8402" s="367" t="s">
        <v>29126</v>
      </c>
      <c r="C8402" s="366" t="s">
        <v>234</v>
      </c>
      <c r="D8402" s="368">
        <v>16.741399999999999</v>
      </c>
    </row>
    <row r="8403" spans="1:4" x14ac:dyDescent="0.25">
      <c r="A8403" s="366" t="s">
        <v>29127</v>
      </c>
      <c r="B8403" s="367" t="s">
        <v>29128</v>
      </c>
      <c r="C8403" s="366" t="s">
        <v>221</v>
      </c>
      <c r="D8403" s="368" t="s">
        <v>26466</v>
      </c>
    </row>
    <row r="8404" spans="1:4" x14ac:dyDescent="0.25">
      <c r="A8404" s="366" t="s">
        <v>29129</v>
      </c>
      <c r="B8404" s="367" t="s">
        <v>29130</v>
      </c>
      <c r="C8404" s="366" t="s">
        <v>199</v>
      </c>
      <c r="D8404" s="368">
        <v>477.21039999999999</v>
      </c>
    </row>
    <row r="8405" spans="1:4" x14ac:dyDescent="0.25">
      <c r="A8405" s="366" t="s">
        <v>29131</v>
      </c>
      <c r="B8405" s="367" t="s">
        <v>29132</v>
      </c>
      <c r="C8405" s="366" t="s">
        <v>199</v>
      </c>
      <c r="D8405" s="368">
        <v>636.30269999999996</v>
      </c>
    </row>
    <row r="8406" spans="1:4" x14ac:dyDescent="0.25">
      <c r="A8406" s="366" t="s">
        <v>29133</v>
      </c>
      <c r="B8406" s="367" t="s">
        <v>29134</v>
      </c>
      <c r="C8406" s="366" t="s">
        <v>199</v>
      </c>
      <c r="D8406" s="368">
        <v>827.0788</v>
      </c>
    </row>
    <row r="8407" spans="1:4" x14ac:dyDescent="0.25">
      <c r="A8407" s="366" t="s">
        <v>29135</v>
      </c>
      <c r="B8407" s="367" t="s">
        <v>29136</v>
      </c>
      <c r="C8407" s="366" t="s">
        <v>199</v>
      </c>
      <c r="D8407" s="368">
        <v>954.524</v>
      </c>
    </row>
    <row r="8408" spans="1:4" x14ac:dyDescent="0.25">
      <c r="A8408" s="366" t="s">
        <v>29137</v>
      </c>
      <c r="B8408" s="367" t="s">
        <v>29138</v>
      </c>
      <c r="C8408" s="366" t="s">
        <v>199</v>
      </c>
      <c r="D8408" s="368">
        <v>1209.0918999999999</v>
      </c>
    </row>
    <row r="8409" spans="1:4" x14ac:dyDescent="0.25">
      <c r="A8409" s="366" t="s">
        <v>29139</v>
      </c>
      <c r="B8409" s="367" t="s">
        <v>29140</v>
      </c>
      <c r="C8409" s="366" t="s">
        <v>199</v>
      </c>
      <c r="D8409" s="368">
        <v>1352.4996000000001</v>
      </c>
    </row>
    <row r="8410" spans="1:4" x14ac:dyDescent="0.25">
      <c r="A8410" s="366" t="s">
        <v>29141</v>
      </c>
      <c r="B8410" s="367" t="s">
        <v>29142</v>
      </c>
      <c r="C8410" s="366" t="s">
        <v>199</v>
      </c>
      <c r="D8410" s="368">
        <v>1575.3208999999999</v>
      </c>
    </row>
    <row r="8411" spans="1:4" x14ac:dyDescent="0.25">
      <c r="A8411" s="366" t="s">
        <v>29143</v>
      </c>
      <c r="B8411" s="367" t="s">
        <v>29144</v>
      </c>
      <c r="C8411" s="366" t="s">
        <v>199</v>
      </c>
      <c r="D8411" s="368">
        <v>1831.1249</v>
      </c>
    </row>
    <row r="8412" spans="1:4" ht="27" x14ac:dyDescent="0.25">
      <c r="A8412" s="366" t="s">
        <v>29145</v>
      </c>
      <c r="B8412" s="367" t="s">
        <v>29146</v>
      </c>
      <c r="C8412" s="366" t="s">
        <v>199</v>
      </c>
      <c r="D8412" s="368">
        <v>8945.9266000000007</v>
      </c>
    </row>
    <row r="8413" spans="1:4" ht="27" x14ac:dyDescent="0.25">
      <c r="A8413" s="366" t="s">
        <v>29147</v>
      </c>
      <c r="B8413" s="367" t="s">
        <v>29148</v>
      </c>
      <c r="C8413" s="366" t="s">
        <v>199</v>
      </c>
      <c r="D8413" s="368">
        <v>10605.2379</v>
      </c>
    </row>
    <row r="8414" spans="1:4" ht="27" x14ac:dyDescent="0.25">
      <c r="A8414" s="366" t="s">
        <v>29149</v>
      </c>
      <c r="B8414" s="367" t="s">
        <v>29150</v>
      </c>
      <c r="C8414" s="366" t="s">
        <v>199</v>
      </c>
      <c r="D8414" s="368">
        <v>12396.8333</v>
      </c>
    </row>
    <row r="8415" spans="1:4" ht="27" x14ac:dyDescent="0.25">
      <c r="A8415" s="366" t="s">
        <v>29151</v>
      </c>
      <c r="B8415" s="367" t="s">
        <v>29152</v>
      </c>
      <c r="C8415" s="366" t="s">
        <v>199</v>
      </c>
      <c r="D8415" s="368">
        <v>15533.379499999999</v>
      </c>
    </row>
    <row r="8416" spans="1:4" ht="27" x14ac:dyDescent="0.25">
      <c r="A8416" s="366" t="s">
        <v>29153</v>
      </c>
      <c r="B8416" s="367" t="s">
        <v>29154</v>
      </c>
      <c r="C8416" s="366" t="s">
        <v>199</v>
      </c>
      <c r="D8416" s="368">
        <v>17924.1021</v>
      </c>
    </row>
    <row r="8417" spans="1:4" ht="27" x14ac:dyDescent="0.25">
      <c r="A8417" s="366" t="s">
        <v>29155</v>
      </c>
      <c r="B8417" s="367" t="s">
        <v>29156</v>
      </c>
      <c r="C8417" s="366" t="s">
        <v>199</v>
      </c>
      <c r="D8417" s="368">
        <v>23450.067800000001</v>
      </c>
    </row>
    <row r="8418" spans="1:4" ht="27" x14ac:dyDescent="0.25">
      <c r="A8418" s="366" t="s">
        <v>29157</v>
      </c>
      <c r="B8418" s="367" t="s">
        <v>29158</v>
      </c>
      <c r="C8418" s="366" t="s">
        <v>199</v>
      </c>
      <c r="D8418" s="368">
        <v>26440.275799999999</v>
      </c>
    </row>
    <row r="8419" spans="1:4" ht="27" x14ac:dyDescent="0.25">
      <c r="A8419" s="366" t="s">
        <v>29159</v>
      </c>
      <c r="B8419" s="367" t="s">
        <v>29160</v>
      </c>
      <c r="C8419" s="366" t="s">
        <v>199</v>
      </c>
      <c r="D8419" s="368">
        <v>30321.9611</v>
      </c>
    </row>
    <row r="8420" spans="1:4" ht="27" x14ac:dyDescent="0.25">
      <c r="A8420" s="366" t="s">
        <v>29161</v>
      </c>
      <c r="B8420" s="367" t="s">
        <v>29162</v>
      </c>
      <c r="C8420" s="366" t="s">
        <v>199</v>
      </c>
      <c r="D8420" s="368">
        <v>38476.665800000002</v>
      </c>
    </row>
    <row r="8421" spans="1:4" ht="27" x14ac:dyDescent="0.25">
      <c r="A8421" s="366" t="s">
        <v>29163</v>
      </c>
      <c r="B8421" s="367" t="s">
        <v>29164</v>
      </c>
      <c r="C8421" s="366" t="s">
        <v>199</v>
      </c>
      <c r="D8421" s="368">
        <v>44806.784800000001</v>
      </c>
    </row>
    <row r="8422" spans="1:4" ht="27" x14ac:dyDescent="0.25">
      <c r="A8422" s="366" t="s">
        <v>29165</v>
      </c>
      <c r="B8422" s="367" t="s">
        <v>29166</v>
      </c>
      <c r="C8422" s="366" t="s">
        <v>199</v>
      </c>
      <c r="D8422" s="368">
        <v>59412.186500000003</v>
      </c>
    </row>
    <row r="8423" spans="1:4" ht="27" x14ac:dyDescent="0.25">
      <c r="A8423" s="366" t="s">
        <v>29167</v>
      </c>
      <c r="B8423" s="367" t="s">
        <v>29168</v>
      </c>
      <c r="C8423" s="366" t="s">
        <v>199</v>
      </c>
      <c r="D8423" s="368">
        <v>8370.5396000000001</v>
      </c>
    </row>
    <row r="8424" spans="1:4" ht="27" x14ac:dyDescent="0.25">
      <c r="A8424" s="366" t="s">
        <v>29169</v>
      </c>
      <c r="B8424" s="367" t="s">
        <v>29170</v>
      </c>
      <c r="C8424" s="366" t="s">
        <v>199</v>
      </c>
      <c r="D8424" s="368">
        <v>9868.4948999999997</v>
      </c>
    </row>
    <row r="8425" spans="1:4" ht="27" x14ac:dyDescent="0.25">
      <c r="A8425" s="366" t="s">
        <v>29171</v>
      </c>
      <c r="B8425" s="367" t="s">
        <v>29172</v>
      </c>
      <c r="C8425" s="366" t="s">
        <v>199</v>
      </c>
      <c r="D8425" s="368">
        <v>12111.1201</v>
      </c>
    </row>
    <row r="8426" spans="1:4" ht="27" x14ac:dyDescent="0.25">
      <c r="A8426" s="366" t="s">
        <v>29173</v>
      </c>
      <c r="B8426" s="367" t="s">
        <v>29174</v>
      </c>
      <c r="C8426" s="366" t="s">
        <v>199</v>
      </c>
      <c r="D8426" s="368">
        <v>14952.0448</v>
      </c>
    </row>
    <row r="8427" spans="1:4" ht="27" x14ac:dyDescent="0.25">
      <c r="A8427" s="366" t="s">
        <v>29175</v>
      </c>
      <c r="B8427" s="367" t="s">
        <v>29176</v>
      </c>
      <c r="C8427" s="366" t="s">
        <v>199</v>
      </c>
      <c r="D8427" s="368">
        <v>17496.105100000001</v>
      </c>
    </row>
    <row r="8428" spans="1:4" ht="27" x14ac:dyDescent="0.25">
      <c r="A8428" s="366" t="s">
        <v>29177</v>
      </c>
      <c r="B8428" s="367" t="s">
        <v>29178</v>
      </c>
      <c r="C8428" s="366" t="s">
        <v>199</v>
      </c>
      <c r="D8428" s="368">
        <v>23029.001199999999</v>
      </c>
    </row>
    <row r="8429" spans="1:4" ht="27" x14ac:dyDescent="0.25">
      <c r="A8429" s="366" t="s">
        <v>29179</v>
      </c>
      <c r="B8429" s="367" t="s">
        <v>29180</v>
      </c>
      <c r="C8429" s="366" t="s">
        <v>199</v>
      </c>
      <c r="D8429" s="368">
        <v>25721.6862</v>
      </c>
    </row>
    <row r="8430" spans="1:4" ht="27" x14ac:dyDescent="0.25">
      <c r="A8430" s="366" t="s">
        <v>29181</v>
      </c>
      <c r="B8430" s="367" t="s">
        <v>29182</v>
      </c>
      <c r="C8430" s="366" t="s">
        <v>199</v>
      </c>
      <c r="D8430" s="368">
        <v>29752.6404</v>
      </c>
    </row>
    <row r="8431" spans="1:4" ht="27" x14ac:dyDescent="0.25">
      <c r="A8431" s="366" t="s">
        <v>29183</v>
      </c>
      <c r="B8431" s="367" t="s">
        <v>29184</v>
      </c>
      <c r="C8431" s="366" t="s">
        <v>199</v>
      </c>
      <c r="D8431" s="368">
        <v>37831.7336</v>
      </c>
    </row>
    <row r="8432" spans="1:4" ht="27" x14ac:dyDescent="0.25">
      <c r="A8432" s="366" t="s">
        <v>29185</v>
      </c>
      <c r="B8432" s="367" t="s">
        <v>29186</v>
      </c>
      <c r="C8432" s="366" t="s">
        <v>199</v>
      </c>
      <c r="D8432" s="368">
        <v>44250.645600000003</v>
      </c>
    </row>
    <row r="8433" spans="1:4" ht="27" x14ac:dyDescent="0.25">
      <c r="A8433" s="366" t="s">
        <v>29187</v>
      </c>
      <c r="B8433" s="367" t="s">
        <v>29188</v>
      </c>
      <c r="C8433" s="366" t="s">
        <v>199</v>
      </c>
      <c r="D8433" s="368">
        <v>58613.766799999998</v>
      </c>
    </row>
    <row r="8434" spans="1:4" ht="27" x14ac:dyDescent="0.25">
      <c r="A8434" s="366" t="s">
        <v>29189</v>
      </c>
      <c r="B8434" s="367" t="s">
        <v>29190</v>
      </c>
      <c r="C8434" s="366" t="s">
        <v>199</v>
      </c>
      <c r="D8434" s="368">
        <v>8363.7055999999993</v>
      </c>
    </row>
    <row r="8435" spans="1:4" ht="27" x14ac:dyDescent="0.25">
      <c r="A8435" s="366" t="s">
        <v>29191</v>
      </c>
      <c r="B8435" s="367" t="s">
        <v>29192</v>
      </c>
      <c r="C8435" s="366" t="s">
        <v>199</v>
      </c>
      <c r="D8435" s="368">
        <v>9868.4948999999997</v>
      </c>
    </row>
    <row r="8436" spans="1:4" ht="27" x14ac:dyDescent="0.25">
      <c r="A8436" s="366" t="s">
        <v>29193</v>
      </c>
      <c r="B8436" s="367" t="s">
        <v>29194</v>
      </c>
      <c r="C8436" s="366" t="s">
        <v>199</v>
      </c>
      <c r="D8436" s="368">
        <v>12111.1201</v>
      </c>
    </row>
    <row r="8437" spans="1:4" ht="27" x14ac:dyDescent="0.25">
      <c r="A8437" s="366" t="s">
        <v>29195</v>
      </c>
      <c r="B8437" s="367" t="s">
        <v>29196</v>
      </c>
      <c r="C8437" s="366" t="s">
        <v>199</v>
      </c>
      <c r="D8437" s="368">
        <v>14952.0448</v>
      </c>
    </row>
    <row r="8438" spans="1:4" ht="27" x14ac:dyDescent="0.25">
      <c r="A8438" s="366" t="s">
        <v>29197</v>
      </c>
      <c r="B8438" s="367" t="s">
        <v>29198</v>
      </c>
      <c r="C8438" s="366" t="s">
        <v>199</v>
      </c>
      <c r="D8438" s="368">
        <v>17496.105100000001</v>
      </c>
    </row>
    <row r="8439" spans="1:4" ht="27" x14ac:dyDescent="0.25">
      <c r="A8439" s="366" t="s">
        <v>29199</v>
      </c>
      <c r="B8439" s="367" t="s">
        <v>29200</v>
      </c>
      <c r="C8439" s="366" t="s">
        <v>199</v>
      </c>
      <c r="D8439" s="368">
        <v>23029.001199999999</v>
      </c>
    </row>
    <row r="8440" spans="1:4" ht="27" x14ac:dyDescent="0.25">
      <c r="A8440" s="366" t="s">
        <v>29201</v>
      </c>
      <c r="B8440" s="367" t="s">
        <v>29202</v>
      </c>
      <c r="C8440" s="366" t="s">
        <v>199</v>
      </c>
      <c r="D8440" s="368">
        <v>25721.6862</v>
      </c>
    </row>
    <row r="8441" spans="1:4" ht="27" x14ac:dyDescent="0.25">
      <c r="A8441" s="366" t="s">
        <v>29203</v>
      </c>
      <c r="B8441" s="367" t="s">
        <v>29204</v>
      </c>
      <c r="C8441" s="366" t="s">
        <v>199</v>
      </c>
      <c r="D8441" s="368">
        <v>29752.6404</v>
      </c>
    </row>
    <row r="8442" spans="1:4" ht="27" x14ac:dyDescent="0.25">
      <c r="A8442" s="366" t="s">
        <v>29205</v>
      </c>
      <c r="B8442" s="367" t="s">
        <v>29206</v>
      </c>
      <c r="C8442" s="366" t="s">
        <v>199</v>
      </c>
      <c r="D8442" s="368">
        <v>37831.7336</v>
      </c>
    </row>
    <row r="8443" spans="1:4" ht="27" x14ac:dyDescent="0.25">
      <c r="A8443" s="366" t="s">
        <v>29207</v>
      </c>
      <c r="B8443" s="367" t="s">
        <v>29208</v>
      </c>
      <c r="C8443" s="366" t="s">
        <v>199</v>
      </c>
      <c r="D8443" s="368">
        <v>44251.429300000003</v>
      </c>
    </row>
    <row r="8444" spans="1:4" ht="27" x14ac:dyDescent="0.25">
      <c r="A8444" s="366" t="s">
        <v>29209</v>
      </c>
      <c r="B8444" s="367" t="s">
        <v>29210</v>
      </c>
      <c r="C8444" s="366" t="s">
        <v>199</v>
      </c>
      <c r="D8444" s="368">
        <v>58613.766799999998</v>
      </c>
    </row>
    <row r="8445" spans="1:4" x14ac:dyDescent="0.25">
      <c r="A8445" s="366" t="s">
        <v>29211</v>
      </c>
      <c r="B8445" s="367" t="s">
        <v>29212</v>
      </c>
      <c r="C8445" s="366" t="s">
        <v>245</v>
      </c>
      <c r="D8445" s="368">
        <v>1035.2851000000001</v>
      </c>
    </row>
    <row r="8446" spans="1:4" ht="27" x14ac:dyDescent="0.25">
      <c r="A8446" s="366" t="s">
        <v>29213</v>
      </c>
      <c r="B8446" s="367" t="s">
        <v>29214</v>
      </c>
      <c r="C8446" s="366" t="s">
        <v>182</v>
      </c>
      <c r="D8446" s="368">
        <v>415.43020000000001</v>
      </c>
    </row>
    <row r="8447" spans="1:4" ht="27" x14ac:dyDescent="0.25">
      <c r="A8447" s="366" t="s">
        <v>29215</v>
      </c>
      <c r="B8447" s="367" t="s">
        <v>29216</v>
      </c>
      <c r="C8447" s="366" t="s">
        <v>199</v>
      </c>
      <c r="D8447" s="368">
        <v>271.07130000000001</v>
      </c>
    </row>
    <row r="8448" spans="1:4" ht="27" x14ac:dyDescent="0.25">
      <c r="A8448" s="366" t="s">
        <v>29217</v>
      </c>
      <c r="B8448" s="367" t="s">
        <v>29218</v>
      </c>
      <c r="C8448" s="366" t="s">
        <v>227</v>
      </c>
      <c r="D8448" s="368" t="s">
        <v>26466</v>
      </c>
    </row>
    <row r="8449" spans="1:4" ht="27" x14ac:dyDescent="0.25">
      <c r="A8449" s="366" t="s">
        <v>29219</v>
      </c>
      <c r="B8449" s="367" t="s">
        <v>29220</v>
      </c>
      <c r="C8449" s="366" t="s">
        <v>182</v>
      </c>
      <c r="D8449" s="368">
        <v>208.19739999999999</v>
      </c>
    </row>
    <row r="8450" spans="1:4" x14ac:dyDescent="0.25">
      <c r="A8450" s="366" t="s">
        <v>29221</v>
      </c>
      <c r="B8450" s="367" t="s">
        <v>29222</v>
      </c>
      <c r="C8450" s="366" t="s">
        <v>182</v>
      </c>
      <c r="D8450" s="368">
        <v>110.85209999999999</v>
      </c>
    </row>
    <row r="8451" spans="1:4" x14ac:dyDescent="0.25">
      <c r="A8451" s="366" t="s">
        <v>29223</v>
      </c>
      <c r="B8451" s="367" t="s">
        <v>29224</v>
      </c>
      <c r="C8451" s="366" t="s">
        <v>182</v>
      </c>
      <c r="D8451" s="368">
        <v>146.75299999999999</v>
      </c>
    </row>
    <row r="8452" spans="1:4" ht="27" x14ac:dyDescent="0.25">
      <c r="A8452" s="366" t="s">
        <v>29225</v>
      </c>
      <c r="B8452" s="367" t="s">
        <v>29226</v>
      </c>
      <c r="C8452" s="366" t="s">
        <v>182</v>
      </c>
      <c r="D8452" s="368">
        <v>508.98849999999999</v>
      </c>
    </row>
    <row r="8453" spans="1:4" x14ac:dyDescent="0.25">
      <c r="A8453" s="366" t="s">
        <v>29227</v>
      </c>
      <c r="B8453" s="367" t="s">
        <v>29228</v>
      </c>
      <c r="C8453" s="366" t="s">
        <v>199</v>
      </c>
      <c r="D8453" s="368">
        <v>10.1876</v>
      </c>
    </row>
    <row r="8454" spans="1:4" x14ac:dyDescent="0.25">
      <c r="A8454" s="366" t="s">
        <v>29229</v>
      </c>
      <c r="B8454" s="367" t="s">
        <v>29230</v>
      </c>
      <c r="C8454" s="366" t="s">
        <v>182</v>
      </c>
      <c r="D8454" s="368">
        <v>130.6601</v>
      </c>
    </row>
    <row r="8455" spans="1:4" x14ac:dyDescent="0.25">
      <c r="A8455" s="366" t="s">
        <v>29231</v>
      </c>
      <c r="B8455" s="367" t="s">
        <v>29232</v>
      </c>
      <c r="C8455" s="366" t="s">
        <v>182</v>
      </c>
      <c r="D8455" s="368">
        <v>384.221</v>
      </c>
    </row>
    <row r="8456" spans="1:4" x14ac:dyDescent="0.25">
      <c r="A8456" s="366" t="s">
        <v>29233</v>
      </c>
      <c r="B8456" s="367" t="s">
        <v>29234</v>
      </c>
      <c r="C8456" s="366" t="s">
        <v>182</v>
      </c>
      <c r="D8456" s="368">
        <v>230.55119999999999</v>
      </c>
    </row>
    <row r="8457" spans="1:4" x14ac:dyDescent="0.25">
      <c r="A8457" s="366" t="s">
        <v>29235</v>
      </c>
      <c r="B8457" s="367" t="s">
        <v>29236</v>
      </c>
      <c r="C8457" s="366" t="s">
        <v>182</v>
      </c>
      <c r="D8457" s="368">
        <v>123.91670000000001</v>
      </c>
    </row>
    <row r="8458" spans="1:4" x14ac:dyDescent="0.25">
      <c r="A8458" s="366" t="s">
        <v>29237</v>
      </c>
      <c r="B8458" s="367" t="s">
        <v>29238</v>
      </c>
      <c r="C8458" s="366" t="s">
        <v>182</v>
      </c>
      <c r="D8458" s="368">
        <v>442.02890000000002</v>
      </c>
    </row>
    <row r="8459" spans="1:4" ht="27" x14ac:dyDescent="0.25">
      <c r="A8459" s="366" t="s">
        <v>29239</v>
      </c>
      <c r="B8459" s="367" t="s">
        <v>29240</v>
      </c>
      <c r="C8459" s="366" t="s">
        <v>199</v>
      </c>
      <c r="D8459" s="368">
        <v>11.3728</v>
      </c>
    </row>
    <row r="8460" spans="1:4" ht="27" x14ac:dyDescent="0.25">
      <c r="A8460" s="366" t="s">
        <v>29241</v>
      </c>
      <c r="B8460" s="367" t="s">
        <v>29242</v>
      </c>
      <c r="C8460" s="366" t="s">
        <v>199</v>
      </c>
      <c r="D8460" s="368">
        <v>14.4361</v>
      </c>
    </row>
    <row r="8461" spans="1:4" ht="27" x14ac:dyDescent="0.25">
      <c r="A8461" s="366" t="s">
        <v>29243</v>
      </c>
      <c r="B8461" s="367" t="s">
        <v>29244</v>
      </c>
      <c r="C8461" s="366" t="s">
        <v>199</v>
      </c>
      <c r="D8461" s="368">
        <v>22.849499999999999</v>
      </c>
    </row>
    <row r="8462" spans="1:4" ht="27" x14ac:dyDescent="0.25">
      <c r="A8462" s="366" t="s">
        <v>29245</v>
      </c>
      <c r="B8462" s="367" t="s">
        <v>29246</v>
      </c>
      <c r="C8462" s="366" t="s">
        <v>234</v>
      </c>
      <c r="D8462" s="368">
        <v>48.437399999999997</v>
      </c>
    </row>
    <row r="8463" spans="1:4" x14ac:dyDescent="0.25">
      <c r="A8463" s="366" t="s">
        <v>29247</v>
      </c>
      <c r="B8463" s="367" t="s">
        <v>29248</v>
      </c>
      <c r="C8463" s="366" t="s">
        <v>245</v>
      </c>
      <c r="D8463" s="368">
        <v>11847.2647</v>
      </c>
    </row>
    <row r="8464" spans="1:4" x14ac:dyDescent="0.25">
      <c r="A8464" s="366" t="s">
        <v>29249</v>
      </c>
      <c r="B8464" s="367" t="s">
        <v>29250</v>
      </c>
      <c r="C8464" s="366" t="s">
        <v>245</v>
      </c>
      <c r="D8464" s="368">
        <v>17882.133900000001</v>
      </c>
    </row>
    <row r="8465" spans="1:4" x14ac:dyDescent="0.25">
      <c r="A8465" s="366" t="s">
        <v>29251</v>
      </c>
      <c r="B8465" s="367" t="s">
        <v>29252</v>
      </c>
      <c r="C8465" s="366" t="s">
        <v>245</v>
      </c>
      <c r="D8465" s="368">
        <v>37567.707900000001</v>
      </c>
    </row>
    <row r="8466" spans="1:4" x14ac:dyDescent="0.25">
      <c r="A8466" s="366" t="s">
        <v>29253</v>
      </c>
      <c r="B8466" s="367" t="s">
        <v>29254</v>
      </c>
      <c r="C8466" s="366" t="s">
        <v>245</v>
      </c>
      <c r="D8466" s="368">
        <v>74343.230100000001</v>
      </c>
    </row>
    <row r="8467" spans="1:4" x14ac:dyDescent="0.25">
      <c r="A8467" s="366" t="s">
        <v>29255</v>
      </c>
      <c r="B8467" s="367" t="s">
        <v>29256</v>
      </c>
      <c r="C8467" s="366" t="s">
        <v>245</v>
      </c>
      <c r="D8467" s="368">
        <v>12180.8287</v>
      </c>
    </row>
    <row r="8468" spans="1:4" x14ac:dyDescent="0.25">
      <c r="A8468" s="366" t="s">
        <v>29257</v>
      </c>
      <c r="B8468" s="367" t="s">
        <v>29258</v>
      </c>
      <c r="C8468" s="366" t="s">
        <v>245</v>
      </c>
      <c r="D8468" s="368">
        <v>22334.449400000001</v>
      </c>
    </row>
    <row r="8469" spans="1:4" x14ac:dyDescent="0.25">
      <c r="A8469" s="366" t="s">
        <v>29259</v>
      </c>
      <c r="B8469" s="367" t="s">
        <v>29260</v>
      </c>
      <c r="C8469" s="366" t="s">
        <v>245</v>
      </c>
      <c r="D8469" s="368">
        <v>43657.321400000001</v>
      </c>
    </row>
    <row r="8470" spans="1:4" x14ac:dyDescent="0.25">
      <c r="A8470" s="366" t="s">
        <v>29261</v>
      </c>
      <c r="B8470" s="367" t="s">
        <v>29262</v>
      </c>
      <c r="C8470" s="366" t="s">
        <v>245</v>
      </c>
      <c r="D8470" s="368">
        <v>86974.400500000003</v>
      </c>
    </row>
    <row r="8471" spans="1:4" x14ac:dyDescent="0.25">
      <c r="A8471" s="366" t="s">
        <v>29263</v>
      </c>
      <c r="B8471" s="367" t="s">
        <v>29264</v>
      </c>
      <c r="C8471" s="366" t="s">
        <v>199</v>
      </c>
      <c r="D8471" s="368">
        <v>286.35120000000001</v>
      </c>
    </row>
    <row r="8472" spans="1:4" ht="27" x14ac:dyDescent="0.25">
      <c r="A8472" s="366" t="s">
        <v>29265</v>
      </c>
      <c r="B8472" s="367" t="s">
        <v>29266</v>
      </c>
      <c r="C8472" s="366" t="s">
        <v>245</v>
      </c>
      <c r="D8472" s="368">
        <v>0.19819999999999999</v>
      </c>
    </row>
    <row r="8473" spans="1:4" x14ac:dyDescent="0.25">
      <c r="A8473" s="366" t="s">
        <v>29267</v>
      </c>
      <c r="B8473" s="367" t="s">
        <v>29268</v>
      </c>
      <c r="C8473" s="366" t="s">
        <v>199</v>
      </c>
      <c r="D8473" s="368">
        <v>23.818999999999999</v>
      </c>
    </row>
    <row r="8474" spans="1:4" x14ac:dyDescent="0.25">
      <c r="A8474" s="366" t="s">
        <v>29269</v>
      </c>
      <c r="B8474" s="367" t="s">
        <v>29270</v>
      </c>
      <c r="C8474" s="366" t="s">
        <v>245</v>
      </c>
      <c r="D8474" s="368">
        <v>1.1178999999999999</v>
      </c>
    </row>
    <row r="8475" spans="1:4" ht="27" x14ac:dyDescent="0.25">
      <c r="A8475" s="366" t="s">
        <v>29271</v>
      </c>
      <c r="B8475" s="367" t="s">
        <v>29272</v>
      </c>
      <c r="C8475" s="366" t="s">
        <v>245</v>
      </c>
      <c r="D8475" s="368">
        <v>3.0211999999999999</v>
      </c>
    </row>
    <row r="8476" spans="1:4" ht="27" x14ac:dyDescent="0.25">
      <c r="A8476" s="366" t="s">
        <v>29273</v>
      </c>
      <c r="B8476" s="367" t="s">
        <v>29274</v>
      </c>
      <c r="C8476" s="366" t="s">
        <v>199</v>
      </c>
      <c r="D8476" s="368">
        <v>333.10489999999999</v>
      </c>
    </row>
    <row r="8477" spans="1:4" ht="27" x14ac:dyDescent="0.25">
      <c r="A8477" s="366" t="s">
        <v>29275</v>
      </c>
      <c r="B8477" s="367" t="s">
        <v>29276</v>
      </c>
      <c r="C8477" s="366" t="s">
        <v>199</v>
      </c>
      <c r="D8477" s="368">
        <v>77.347099999999998</v>
      </c>
    </row>
    <row r="8478" spans="1:4" ht="27" x14ac:dyDescent="0.25">
      <c r="A8478" s="366" t="s">
        <v>29277</v>
      </c>
      <c r="B8478" s="367" t="s">
        <v>29278</v>
      </c>
      <c r="C8478" s="366" t="s">
        <v>199</v>
      </c>
      <c r="D8478" s="368">
        <v>226.79519999999999</v>
      </c>
    </row>
    <row r="8479" spans="1:4" ht="27" x14ac:dyDescent="0.25">
      <c r="A8479" s="366" t="s">
        <v>29279</v>
      </c>
      <c r="B8479" s="367" t="s">
        <v>29280</v>
      </c>
      <c r="C8479" s="366" t="s">
        <v>245</v>
      </c>
      <c r="D8479" s="368">
        <v>3449.3820999999998</v>
      </c>
    </row>
    <row r="8480" spans="1:4" ht="27" x14ac:dyDescent="0.25">
      <c r="A8480" s="366" t="s">
        <v>29281</v>
      </c>
      <c r="B8480" s="367" t="s">
        <v>29282</v>
      </c>
      <c r="C8480" s="366" t="s">
        <v>245</v>
      </c>
      <c r="D8480" s="368">
        <v>3837.0569</v>
      </c>
    </row>
    <row r="8481" spans="1:4" ht="27" x14ac:dyDescent="0.25">
      <c r="A8481" s="366" t="s">
        <v>29283</v>
      </c>
      <c r="B8481" s="367" t="s">
        <v>29284</v>
      </c>
      <c r="C8481" s="366" t="s">
        <v>245</v>
      </c>
      <c r="D8481" s="368">
        <v>6311.4876000000004</v>
      </c>
    </row>
    <row r="8482" spans="1:4" ht="27" x14ac:dyDescent="0.25">
      <c r="A8482" s="366" t="s">
        <v>29285</v>
      </c>
      <c r="B8482" s="367" t="s">
        <v>29286</v>
      </c>
      <c r="C8482" s="366" t="s">
        <v>245</v>
      </c>
      <c r="D8482" s="368">
        <v>7747.3328000000001</v>
      </c>
    </row>
    <row r="8483" spans="1:4" ht="27" x14ac:dyDescent="0.25">
      <c r="A8483" s="366" t="s">
        <v>29287</v>
      </c>
      <c r="B8483" s="367" t="s">
        <v>29288</v>
      </c>
      <c r="C8483" s="366" t="s">
        <v>245</v>
      </c>
      <c r="D8483" s="368">
        <v>8524.2073</v>
      </c>
    </row>
    <row r="8484" spans="1:4" ht="27" x14ac:dyDescent="0.25">
      <c r="A8484" s="366" t="s">
        <v>29289</v>
      </c>
      <c r="B8484" s="367" t="s">
        <v>29290</v>
      </c>
      <c r="C8484" s="366" t="s">
        <v>245</v>
      </c>
      <c r="D8484" s="368">
        <v>51.550400000000003</v>
      </c>
    </row>
    <row r="8485" spans="1:4" ht="27" x14ac:dyDescent="0.25">
      <c r="A8485" s="366" t="s">
        <v>29291</v>
      </c>
      <c r="B8485" s="367" t="s">
        <v>29292</v>
      </c>
      <c r="C8485" s="366" t="s">
        <v>245</v>
      </c>
      <c r="D8485" s="368">
        <v>556.17529999999999</v>
      </c>
    </row>
    <row r="8486" spans="1:4" ht="27" x14ac:dyDescent="0.25">
      <c r="A8486" s="366" t="s">
        <v>29293</v>
      </c>
      <c r="B8486" s="367" t="s">
        <v>29294</v>
      </c>
      <c r="C8486" s="366" t="s">
        <v>245</v>
      </c>
      <c r="D8486" s="368">
        <v>132.31370000000001</v>
      </c>
    </row>
    <row r="8487" spans="1:4" ht="27" x14ac:dyDescent="0.25">
      <c r="A8487" s="366" t="s">
        <v>29295</v>
      </c>
      <c r="B8487" s="367" t="s">
        <v>29296</v>
      </c>
      <c r="C8487" s="366" t="s">
        <v>199</v>
      </c>
      <c r="D8487" s="368">
        <v>360.90140000000002</v>
      </c>
    </row>
    <row r="8488" spans="1:4" ht="27" x14ac:dyDescent="0.25">
      <c r="A8488" s="366" t="s">
        <v>29297</v>
      </c>
      <c r="B8488" s="367" t="s">
        <v>29298</v>
      </c>
      <c r="C8488" s="366" t="s">
        <v>245</v>
      </c>
      <c r="D8488" s="368">
        <v>81.178299999999993</v>
      </c>
    </row>
    <row r="8489" spans="1:4" x14ac:dyDescent="0.25">
      <c r="A8489" s="366" t="s">
        <v>29299</v>
      </c>
      <c r="B8489" s="367" t="s">
        <v>23558</v>
      </c>
      <c r="C8489" s="366" t="s">
        <v>221</v>
      </c>
      <c r="D8489" s="368" t="s">
        <v>26466</v>
      </c>
    </row>
    <row r="8490" spans="1:4" x14ac:dyDescent="0.25">
      <c r="A8490" s="366" t="s">
        <v>29300</v>
      </c>
      <c r="B8490" s="367" t="s">
        <v>23557</v>
      </c>
      <c r="C8490" s="366" t="s">
        <v>221</v>
      </c>
      <c r="D8490" s="368" t="s">
        <v>26466</v>
      </c>
    </row>
    <row r="8491" spans="1:4" x14ac:dyDescent="0.25">
      <c r="A8491" s="366" t="s">
        <v>29301</v>
      </c>
      <c r="B8491" s="367" t="s">
        <v>20246</v>
      </c>
      <c r="C8491" s="366" t="s">
        <v>221</v>
      </c>
      <c r="D8491" s="368" t="s">
        <v>26466</v>
      </c>
    </row>
    <row r="8492" spans="1:4" x14ac:dyDescent="0.25">
      <c r="A8492" s="366" t="s">
        <v>29302</v>
      </c>
      <c r="B8492" s="367" t="s">
        <v>29303</v>
      </c>
      <c r="C8492" s="366" t="s">
        <v>221</v>
      </c>
      <c r="D8492" s="368" t="s">
        <v>26466</v>
      </c>
    </row>
    <row r="8493" spans="1:4" x14ac:dyDescent="0.25">
      <c r="A8493" s="366" t="s">
        <v>29304</v>
      </c>
      <c r="B8493" s="367" t="s">
        <v>29305</v>
      </c>
      <c r="C8493" s="366" t="s">
        <v>221</v>
      </c>
      <c r="D8493" s="368" t="s">
        <v>26466</v>
      </c>
    </row>
    <row r="8494" spans="1:4" x14ac:dyDescent="0.25">
      <c r="A8494" s="366" t="s">
        <v>29306</v>
      </c>
      <c r="B8494" s="367" t="s">
        <v>29307</v>
      </c>
      <c r="C8494" s="366" t="s">
        <v>221</v>
      </c>
      <c r="D8494" s="368" t="s">
        <v>26466</v>
      </c>
    </row>
    <row r="8495" spans="1:4" x14ac:dyDescent="0.25">
      <c r="A8495" s="366" t="s">
        <v>29308</v>
      </c>
      <c r="B8495" s="367" t="s">
        <v>29309</v>
      </c>
      <c r="C8495" s="366" t="s">
        <v>221</v>
      </c>
      <c r="D8495" s="368" t="s">
        <v>26466</v>
      </c>
    </row>
    <row r="8496" spans="1:4" x14ac:dyDescent="0.25">
      <c r="A8496" s="366" t="s">
        <v>29310</v>
      </c>
      <c r="B8496" s="367" t="s">
        <v>29311</v>
      </c>
      <c r="C8496" s="366" t="s">
        <v>221</v>
      </c>
      <c r="D8496" s="368" t="s">
        <v>26466</v>
      </c>
    </row>
    <row r="8497" spans="1:4" x14ac:dyDescent="0.25">
      <c r="A8497" s="366" t="s">
        <v>29312</v>
      </c>
      <c r="B8497" s="367" t="s">
        <v>29313</v>
      </c>
      <c r="C8497" s="366" t="s">
        <v>221</v>
      </c>
      <c r="D8497" s="368" t="s">
        <v>26466</v>
      </c>
    </row>
    <row r="8498" spans="1:4" x14ac:dyDescent="0.25">
      <c r="A8498" s="366" t="s">
        <v>29314</v>
      </c>
      <c r="B8498" s="367" t="s">
        <v>29315</v>
      </c>
      <c r="C8498" s="366" t="s">
        <v>227</v>
      </c>
      <c r="D8498" s="368" t="s">
        <v>26466</v>
      </c>
    </row>
    <row r="8499" spans="1:4" x14ac:dyDescent="0.25">
      <c r="A8499" s="366" t="s">
        <v>29316</v>
      </c>
      <c r="B8499" s="367" t="s">
        <v>29317</v>
      </c>
      <c r="C8499" s="366" t="s">
        <v>221</v>
      </c>
      <c r="D8499" s="368" t="s">
        <v>26466</v>
      </c>
    </row>
    <row r="8500" spans="1:4" x14ac:dyDescent="0.25">
      <c r="A8500" s="366" t="s">
        <v>29318</v>
      </c>
      <c r="B8500" s="367" t="s">
        <v>24369</v>
      </c>
      <c r="C8500" s="366" t="s">
        <v>221</v>
      </c>
      <c r="D8500" s="368" t="s">
        <v>26466</v>
      </c>
    </row>
    <row r="8501" spans="1:4" x14ac:dyDescent="0.25">
      <c r="A8501" s="366" t="s">
        <v>29319</v>
      </c>
      <c r="B8501" s="367" t="s">
        <v>23624</v>
      </c>
      <c r="C8501" s="366" t="s">
        <v>221</v>
      </c>
      <c r="D8501" s="368" t="s">
        <v>26466</v>
      </c>
    </row>
    <row r="8502" spans="1:4" x14ac:dyDescent="0.25">
      <c r="A8502" s="366" t="s">
        <v>29320</v>
      </c>
      <c r="B8502" s="367" t="s">
        <v>29321</v>
      </c>
      <c r="C8502" s="366" t="s">
        <v>227</v>
      </c>
      <c r="D8502" s="368" t="s">
        <v>26466</v>
      </c>
    </row>
    <row r="8503" spans="1:4" x14ac:dyDescent="0.25">
      <c r="A8503" s="366" t="s">
        <v>29322</v>
      </c>
      <c r="B8503" s="367" t="s">
        <v>29323</v>
      </c>
      <c r="C8503" s="366" t="s">
        <v>245</v>
      </c>
      <c r="D8503" s="368" t="s">
        <v>26466</v>
      </c>
    </row>
    <row r="8504" spans="1:4" x14ac:dyDescent="0.25">
      <c r="A8504" s="366" t="s">
        <v>29324</v>
      </c>
      <c r="B8504" s="367" t="s">
        <v>29325</v>
      </c>
      <c r="C8504" s="366" t="s">
        <v>16582</v>
      </c>
      <c r="D8504" s="368">
        <v>53.1143</v>
      </c>
    </row>
    <row r="8505" spans="1:4" ht="27" x14ac:dyDescent="0.25">
      <c r="A8505" s="366" t="s">
        <v>29326</v>
      </c>
      <c r="B8505" s="367" t="s">
        <v>29327</v>
      </c>
      <c r="C8505" s="366" t="s">
        <v>16582</v>
      </c>
      <c r="D8505" s="368">
        <v>89.941500000000005</v>
      </c>
    </row>
    <row r="8506" spans="1:4" x14ac:dyDescent="0.25">
      <c r="A8506" s="366" t="s">
        <v>29328</v>
      </c>
      <c r="B8506" s="367" t="s">
        <v>29329</v>
      </c>
      <c r="C8506" s="366" t="s">
        <v>16582</v>
      </c>
      <c r="D8506" s="368">
        <v>84.007599999999996</v>
      </c>
    </row>
    <row r="8507" spans="1:4" x14ac:dyDescent="0.25">
      <c r="A8507" s="366" t="s">
        <v>29330</v>
      </c>
      <c r="B8507" s="367" t="s">
        <v>29331</v>
      </c>
      <c r="C8507" s="366" t="s">
        <v>245</v>
      </c>
      <c r="D8507" s="368">
        <v>108801.5907</v>
      </c>
    </row>
    <row r="8508" spans="1:4" x14ac:dyDescent="0.25">
      <c r="A8508" s="366" t="s">
        <v>29332</v>
      </c>
      <c r="B8508" s="367" t="s">
        <v>29333</v>
      </c>
      <c r="C8508" s="366" t="s">
        <v>245</v>
      </c>
      <c r="D8508" s="368">
        <v>148246.28839999999</v>
      </c>
    </row>
    <row r="8509" spans="1:4" x14ac:dyDescent="0.25">
      <c r="A8509" s="366" t="s">
        <v>29334</v>
      </c>
      <c r="B8509" s="367" t="s">
        <v>29335</v>
      </c>
      <c r="C8509" s="366" t="s">
        <v>245</v>
      </c>
      <c r="D8509" s="368">
        <v>49.120100000000001</v>
      </c>
    </row>
    <row r="8510" spans="1:4" x14ac:dyDescent="0.25">
      <c r="A8510" s="366" t="s">
        <v>29336</v>
      </c>
      <c r="B8510" s="367" t="s">
        <v>29337</v>
      </c>
      <c r="C8510" s="366" t="s">
        <v>245</v>
      </c>
      <c r="D8510" s="368">
        <v>12.7134</v>
      </c>
    </row>
    <row r="8511" spans="1:4" x14ac:dyDescent="0.25">
      <c r="A8511" s="366" t="s">
        <v>29338</v>
      </c>
      <c r="B8511" s="367" t="s">
        <v>29339</v>
      </c>
      <c r="C8511" s="366" t="s">
        <v>245</v>
      </c>
      <c r="D8511" s="368">
        <v>188822.83170000001</v>
      </c>
    </row>
    <row r="8512" spans="1:4" x14ac:dyDescent="0.25">
      <c r="A8512" s="366" t="s">
        <v>29340</v>
      </c>
      <c r="B8512" s="367" t="s">
        <v>29341</v>
      </c>
      <c r="C8512" s="366" t="s">
        <v>245</v>
      </c>
      <c r="D8512" s="368">
        <v>1647.8901000000001</v>
      </c>
    </row>
    <row r="8513" spans="1:4" x14ac:dyDescent="0.25">
      <c r="A8513" s="366" t="s">
        <v>29342</v>
      </c>
      <c r="B8513" s="367" t="s">
        <v>29343</v>
      </c>
      <c r="C8513" s="366" t="s">
        <v>199</v>
      </c>
      <c r="D8513" s="368">
        <v>269.20420000000001</v>
      </c>
    </row>
    <row r="8514" spans="1:4" ht="27" x14ac:dyDescent="0.25">
      <c r="A8514" s="366" t="s">
        <v>29344</v>
      </c>
      <c r="B8514" s="367" t="s">
        <v>29345</v>
      </c>
      <c r="C8514" s="366" t="s">
        <v>245</v>
      </c>
      <c r="D8514" s="368">
        <v>3741.7775999999999</v>
      </c>
    </row>
    <row r="8515" spans="1:4" ht="27" x14ac:dyDescent="0.25">
      <c r="A8515" s="366" t="s">
        <v>29346</v>
      </c>
      <c r="B8515" s="367" t="s">
        <v>29347</v>
      </c>
      <c r="C8515" s="366" t="s">
        <v>245</v>
      </c>
      <c r="D8515" s="368">
        <v>1923.0981999999999</v>
      </c>
    </row>
    <row r="8516" spans="1:4" x14ac:dyDescent="0.25">
      <c r="A8516" s="366" t="s">
        <v>29348</v>
      </c>
      <c r="B8516" s="367" t="s">
        <v>29349</v>
      </c>
      <c r="C8516" s="366" t="s">
        <v>234</v>
      </c>
      <c r="D8516" s="368">
        <v>41.121299999999998</v>
      </c>
    </row>
    <row r="8517" spans="1:4" x14ac:dyDescent="0.25">
      <c r="A8517" s="366" t="s">
        <v>29350</v>
      </c>
      <c r="B8517" s="367" t="s">
        <v>29351</v>
      </c>
      <c r="C8517" s="366" t="s">
        <v>227</v>
      </c>
      <c r="D8517" s="368" t="s">
        <v>26466</v>
      </c>
    </row>
    <row r="8518" spans="1:4" x14ac:dyDescent="0.25">
      <c r="A8518" s="366" t="s">
        <v>29352</v>
      </c>
      <c r="B8518" s="367" t="s">
        <v>29353</v>
      </c>
      <c r="C8518" s="366" t="s">
        <v>221</v>
      </c>
      <c r="D8518" s="368" t="s">
        <v>26466</v>
      </c>
    </row>
    <row r="8519" spans="1:4" x14ac:dyDescent="0.25">
      <c r="A8519" s="366" t="s">
        <v>29354</v>
      </c>
      <c r="B8519" s="367" t="s">
        <v>29355</v>
      </c>
      <c r="C8519" s="366" t="s">
        <v>227</v>
      </c>
      <c r="D8519" s="368" t="s">
        <v>26466</v>
      </c>
    </row>
    <row r="8520" spans="1:4" x14ac:dyDescent="0.25">
      <c r="A8520" s="366" t="s">
        <v>29356</v>
      </c>
      <c r="B8520" s="367" t="s">
        <v>29357</v>
      </c>
      <c r="C8520" s="366" t="s">
        <v>245</v>
      </c>
      <c r="D8520" s="368" t="s">
        <v>26466</v>
      </c>
    </row>
    <row r="8521" spans="1:4" x14ac:dyDescent="0.25">
      <c r="A8521" s="366" t="s">
        <v>29358</v>
      </c>
      <c r="B8521" s="367" t="s">
        <v>29359</v>
      </c>
      <c r="C8521" s="366" t="s">
        <v>245</v>
      </c>
      <c r="D8521" s="368" t="s">
        <v>26466</v>
      </c>
    </row>
    <row r="8522" spans="1:4" x14ac:dyDescent="0.25">
      <c r="A8522" s="366" t="s">
        <v>29360</v>
      </c>
      <c r="B8522" s="367" t="s">
        <v>29361</v>
      </c>
      <c r="C8522" s="366" t="s">
        <v>245</v>
      </c>
      <c r="D8522" s="368" t="s">
        <v>26466</v>
      </c>
    </row>
    <row r="8523" spans="1:4" ht="27" x14ac:dyDescent="0.25">
      <c r="A8523" s="366" t="s">
        <v>29362</v>
      </c>
      <c r="B8523" s="367" t="s">
        <v>29363</v>
      </c>
      <c r="C8523" s="366" t="s">
        <v>199</v>
      </c>
      <c r="D8523" s="368">
        <v>151.3869</v>
      </c>
    </row>
    <row r="8524" spans="1:4" ht="27" x14ac:dyDescent="0.25">
      <c r="A8524" s="366" t="s">
        <v>29364</v>
      </c>
      <c r="B8524" s="367" t="s">
        <v>29365</v>
      </c>
      <c r="C8524" s="366" t="s">
        <v>199</v>
      </c>
      <c r="D8524" s="368">
        <v>148.785</v>
      </c>
    </row>
    <row r="8525" spans="1:4" x14ac:dyDescent="0.25">
      <c r="A8525" s="366" t="s">
        <v>29366</v>
      </c>
      <c r="B8525" s="367" t="s">
        <v>29367</v>
      </c>
      <c r="C8525" s="366" t="s">
        <v>221</v>
      </c>
      <c r="D8525" s="368" t="s">
        <v>26466</v>
      </c>
    </row>
    <row r="8526" spans="1:4" x14ac:dyDescent="0.25">
      <c r="A8526" s="366" t="s">
        <v>29368</v>
      </c>
      <c r="B8526" s="367" t="s">
        <v>29369</v>
      </c>
      <c r="C8526" s="366" t="s">
        <v>221</v>
      </c>
      <c r="D8526" s="368" t="s">
        <v>26466</v>
      </c>
    </row>
    <row r="8527" spans="1:4" ht="40.5" x14ac:dyDescent="0.25">
      <c r="A8527" s="366" t="s">
        <v>29370</v>
      </c>
      <c r="B8527" s="367" t="s">
        <v>29371</v>
      </c>
      <c r="C8527" s="366" t="s">
        <v>199</v>
      </c>
      <c r="D8527" s="368">
        <v>312.5247</v>
      </c>
    </row>
    <row r="8528" spans="1:4" ht="40.5" x14ac:dyDescent="0.25">
      <c r="A8528" s="366" t="s">
        <v>29372</v>
      </c>
      <c r="B8528" s="367" t="s">
        <v>29373</v>
      </c>
      <c r="C8528" s="366" t="s">
        <v>199</v>
      </c>
      <c r="D8528" s="368">
        <v>529.80939999999998</v>
      </c>
    </row>
    <row r="8529" spans="1:4" ht="40.5" x14ac:dyDescent="0.25">
      <c r="A8529" s="366" t="s">
        <v>29374</v>
      </c>
      <c r="B8529" s="367" t="s">
        <v>29375</v>
      </c>
      <c r="C8529" s="366" t="s">
        <v>199</v>
      </c>
      <c r="D8529" s="368">
        <v>584.58000000000004</v>
      </c>
    </row>
    <row r="8530" spans="1:4" ht="40.5" x14ac:dyDescent="0.25">
      <c r="A8530" s="366" t="s">
        <v>29376</v>
      </c>
      <c r="B8530" s="367" t="s">
        <v>29377</v>
      </c>
      <c r="C8530" s="366" t="s">
        <v>199</v>
      </c>
      <c r="D8530" s="368">
        <v>589.89409999999998</v>
      </c>
    </row>
    <row r="8531" spans="1:4" ht="40.5" x14ac:dyDescent="0.25">
      <c r="A8531" s="366" t="s">
        <v>29378</v>
      </c>
      <c r="B8531" s="367" t="s">
        <v>29379</v>
      </c>
      <c r="C8531" s="366" t="s">
        <v>199</v>
      </c>
      <c r="D8531" s="368">
        <v>657.1653</v>
      </c>
    </row>
    <row r="8532" spans="1:4" ht="40.5" x14ac:dyDescent="0.25">
      <c r="A8532" s="366" t="s">
        <v>29380</v>
      </c>
      <c r="B8532" s="367" t="s">
        <v>29381</v>
      </c>
      <c r="C8532" s="366" t="s">
        <v>199</v>
      </c>
      <c r="D8532" s="368">
        <v>856.08659999999998</v>
      </c>
    </row>
    <row r="8533" spans="1:4" ht="40.5" x14ac:dyDescent="0.25">
      <c r="A8533" s="366" t="s">
        <v>29382</v>
      </c>
      <c r="B8533" s="367" t="s">
        <v>29383</v>
      </c>
      <c r="C8533" s="366" t="s">
        <v>199</v>
      </c>
      <c r="D8533" s="368">
        <v>732.64419999999996</v>
      </c>
    </row>
    <row r="8534" spans="1:4" ht="40.5" x14ac:dyDescent="0.25">
      <c r="A8534" s="366" t="s">
        <v>29384</v>
      </c>
      <c r="B8534" s="367" t="s">
        <v>29385</v>
      </c>
      <c r="C8534" s="366" t="s">
        <v>199</v>
      </c>
      <c r="D8534" s="368">
        <v>956.81119999999999</v>
      </c>
    </row>
    <row r="8535" spans="1:4" ht="40.5" x14ac:dyDescent="0.25">
      <c r="A8535" s="366" t="s">
        <v>29386</v>
      </c>
      <c r="B8535" s="367" t="s">
        <v>29387</v>
      </c>
      <c r="C8535" s="366" t="s">
        <v>199</v>
      </c>
      <c r="D8535" s="368">
        <v>3902.5868</v>
      </c>
    </row>
    <row r="8536" spans="1:4" ht="40.5" x14ac:dyDescent="0.25">
      <c r="A8536" s="366" t="s">
        <v>29388</v>
      </c>
      <c r="B8536" s="367" t="s">
        <v>29389</v>
      </c>
      <c r="C8536" s="366" t="s">
        <v>199</v>
      </c>
      <c r="D8536" s="368">
        <v>252.82239999999999</v>
      </c>
    </row>
    <row r="8537" spans="1:4" ht="40.5" x14ac:dyDescent="0.25">
      <c r="A8537" s="366" t="s">
        <v>29390</v>
      </c>
      <c r="B8537" s="367" t="s">
        <v>29391</v>
      </c>
      <c r="C8537" s="366" t="s">
        <v>199</v>
      </c>
      <c r="D8537" s="368">
        <v>268.2577</v>
      </c>
    </row>
    <row r="8538" spans="1:4" ht="40.5" x14ac:dyDescent="0.25">
      <c r="A8538" s="366" t="s">
        <v>29392</v>
      </c>
      <c r="B8538" s="367" t="s">
        <v>29393</v>
      </c>
      <c r="C8538" s="366" t="s">
        <v>199</v>
      </c>
      <c r="D8538" s="368">
        <v>238.05799999999999</v>
      </c>
    </row>
    <row r="8539" spans="1:4" ht="40.5" x14ac:dyDescent="0.25">
      <c r="A8539" s="366" t="s">
        <v>29394</v>
      </c>
      <c r="B8539" s="367" t="s">
        <v>29395</v>
      </c>
      <c r="C8539" s="366" t="s">
        <v>199</v>
      </c>
      <c r="D8539" s="368">
        <v>397.62619999999998</v>
      </c>
    </row>
    <row r="8540" spans="1:4" ht="40.5" x14ac:dyDescent="0.25">
      <c r="A8540" s="366" t="s">
        <v>29396</v>
      </c>
      <c r="B8540" s="367" t="s">
        <v>29397</v>
      </c>
      <c r="C8540" s="366" t="s">
        <v>199</v>
      </c>
      <c r="D8540" s="368">
        <v>898.17370000000005</v>
      </c>
    </row>
    <row r="8541" spans="1:4" ht="40.5" x14ac:dyDescent="0.25">
      <c r="A8541" s="366" t="s">
        <v>29398</v>
      </c>
      <c r="B8541" s="367" t="s">
        <v>29399</v>
      </c>
      <c r="C8541" s="366" t="s">
        <v>199</v>
      </c>
      <c r="D8541" s="368">
        <v>1803.1416999999999</v>
      </c>
    </row>
    <row r="8542" spans="1:4" ht="40.5" x14ac:dyDescent="0.25">
      <c r="A8542" s="366" t="s">
        <v>29400</v>
      </c>
      <c r="B8542" s="367" t="s">
        <v>29401</v>
      </c>
      <c r="C8542" s="366" t="s">
        <v>199</v>
      </c>
      <c r="D8542" s="368">
        <v>509.2251</v>
      </c>
    </row>
    <row r="8543" spans="1:4" ht="40.5" x14ac:dyDescent="0.25">
      <c r="A8543" s="366" t="s">
        <v>29402</v>
      </c>
      <c r="B8543" s="367" t="s">
        <v>29403</v>
      </c>
      <c r="C8543" s="366" t="s">
        <v>199</v>
      </c>
      <c r="D8543" s="368">
        <v>620.76949999999999</v>
      </c>
    </row>
    <row r="8544" spans="1:4" ht="40.5" x14ac:dyDescent="0.25">
      <c r="A8544" s="366" t="s">
        <v>29404</v>
      </c>
      <c r="B8544" s="367" t="s">
        <v>29405</v>
      </c>
      <c r="C8544" s="366" t="s">
        <v>199</v>
      </c>
      <c r="D8544" s="368">
        <v>795.80550000000005</v>
      </c>
    </row>
    <row r="8545" spans="1:4" ht="40.5" x14ac:dyDescent="0.25">
      <c r="A8545" s="366" t="s">
        <v>29406</v>
      </c>
      <c r="B8545" s="367" t="s">
        <v>29407</v>
      </c>
      <c r="C8545" s="366" t="s">
        <v>199</v>
      </c>
      <c r="D8545" s="368">
        <v>691.41840000000002</v>
      </c>
    </row>
    <row r="8546" spans="1:4" ht="40.5" x14ac:dyDescent="0.25">
      <c r="A8546" s="366" t="s">
        <v>29408</v>
      </c>
      <c r="B8546" s="367" t="s">
        <v>29409</v>
      </c>
      <c r="C8546" s="366" t="s">
        <v>199</v>
      </c>
      <c r="D8546" s="368">
        <v>1130.5025000000001</v>
      </c>
    </row>
    <row r="8547" spans="1:4" ht="40.5" x14ac:dyDescent="0.25">
      <c r="A8547" s="366" t="s">
        <v>29410</v>
      </c>
      <c r="B8547" s="367" t="s">
        <v>29411</v>
      </c>
      <c r="C8547" s="366" t="s">
        <v>199</v>
      </c>
      <c r="D8547" s="368">
        <v>1410.4131</v>
      </c>
    </row>
    <row r="8548" spans="1:4" ht="40.5" x14ac:dyDescent="0.25">
      <c r="A8548" s="366" t="s">
        <v>29412</v>
      </c>
      <c r="B8548" s="367" t="s">
        <v>29413</v>
      </c>
      <c r="C8548" s="366" t="s">
        <v>199</v>
      </c>
      <c r="D8548" s="368">
        <v>1848.7038</v>
      </c>
    </row>
    <row r="8549" spans="1:4" ht="27" x14ac:dyDescent="0.25">
      <c r="A8549" s="366" t="s">
        <v>29414</v>
      </c>
      <c r="B8549" s="367" t="s">
        <v>29415</v>
      </c>
      <c r="C8549" s="366" t="s">
        <v>182</v>
      </c>
      <c r="D8549" s="368">
        <v>1629.64</v>
      </c>
    </row>
    <row r="8550" spans="1:4" x14ac:dyDescent="0.25">
      <c r="A8550" s="366" t="s">
        <v>29416</v>
      </c>
      <c r="B8550" s="367" t="s">
        <v>29417</v>
      </c>
      <c r="C8550" s="366" t="s">
        <v>227</v>
      </c>
      <c r="D8550" s="368" t="s">
        <v>26466</v>
      </c>
    </row>
    <row r="8551" spans="1:4" x14ac:dyDescent="0.25">
      <c r="A8551" s="366" t="s">
        <v>29418</v>
      </c>
      <c r="B8551" s="367" t="s">
        <v>29419</v>
      </c>
      <c r="C8551" s="366" t="s">
        <v>227</v>
      </c>
      <c r="D8551" s="368" t="s">
        <v>26466</v>
      </c>
    </row>
    <row r="8552" spans="1:4" x14ac:dyDescent="0.25">
      <c r="A8552" s="366" t="s">
        <v>29420</v>
      </c>
      <c r="B8552" s="367" t="s">
        <v>29421</v>
      </c>
      <c r="C8552" s="366" t="s">
        <v>227</v>
      </c>
      <c r="D8552" s="368" t="s">
        <v>26466</v>
      </c>
    </row>
    <row r="8553" spans="1:4" x14ac:dyDescent="0.25">
      <c r="A8553" s="366" t="s">
        <v>29422</v>
      </c>
      <c r="B8553" s="367" t="s">
        <v>29423</v>
      </c>
      <c r="C8553" s="366" t="s">
        <v>227</v>
      </c>
      <c r="D8553" s="368" t="s">
        <v>26466</v>
      </c>
    </row>
    <row r="8554" spans="1:4" x14ac:dyDescent="0.25">
      <c r="A8554" s="366" t="s">
        <v>29424</v>
      </c>
      <c r="B8554" s="367" t="s">
        <v>29425</v>
      </c>
      <c r="C8554" s="366" t="s">
        <v>227</v>
      </c>
      <c r="D8554" s="368" t="s">
        <v>26466</v>
      </c>
    </row>
    <row r="8555" spans="1:4" x14ac:dyDescent="0.25">
      <c r="A8555" s="366" t="s">
        <v>29426</v>
      </c>
      <c r="B8555" s="367" t="s">
        <v>29427</v>
      </c>
      <c r="C8555" s="366" t="s">
        <v>227</v>
      </c>
      <c r="D8555" s="368" t="s">
        <v>26466</v>
      </c>
    </row>
    <row r="8556" spans="1:4" x14ac:dyDescent="0.25">
      <c r="A8556" s="366" t="s">
        <v>29428</v>
      </c>
      <c r="B8556" s="367" t="s">
        <v>29429</v>
      </c>
      <c r="C8556" s="366" t="s">
        <v>245</v>
      </c>
      <c r="D8556" s="368" t="s">
        <v>26466</v>
      </c>
    </row>
    <row r="8557" spans="1:4" x14ac:dyDescent="0.25">
      <c r="A8557" s="366" t="s">
        <v>29430</v>
      </c>
      <c r="B8557" s="367" t="s">
        <v>29431</v>
      </c>
      <c r="C8557" s="366" t="s">
        <v>245</v>
      </c>
      <c r="D8557" s="368" t="s">
        <v>26466</v>
      </c>
    </row>
    <row r="8558" spans="1:4" x14ac:dyDescent="0.25">
      <c r="A8558" s="366" t="s">
        <v>29432</v>
      </c>
      <c r="B8558" s="367" t="s">
        <v>29433</v>
      </c>
      <c r="C8558" s="366" t="s">
        <v>245</v>
      </c>
      <c r="D8558" s="368" t="s">
        <v>26466</v>
      </c>
    </row>
    <row r="8559" spans="1:4" x14ac:dyDescent="0.25">
      <c r="A8559" s="366" t="s">
        <v>29434</v>
      </c>
      <c r="B8559" s="367" t="s">
        <v>29435</v>
      </c>
      <c r="C8559" s="366" t="s">
        <v>245</v>
      </c>
      <c r="D8559" s="368" t="s">
        <v>26466</v>
      </c>
    </row>
    <row r="8560" spans="1:4" x14ac:dyDescent="0.25">
      <c r="A8560" s="366" t="s">
        <v>29436</v>
      </c>
      <c r="B8560" s="367" t="s">
        <v>29437</v>
      </c>
      <c r="C8560" s="366" t="s">
        <v>245</v>
      </c>
      <c r="D8560" s="368" t="s">
        <v>26466</v>
      </c>
    </row>
    <row r="8561" spans="1:4" x14ac:dyDescent="0.25">
      <c r="A8561" s="366" t="s">
        <v>29438</v>
      </c>
      <c r="B8561" s="367" t="s">
        <v>29439</v>
      </c>
      <c r="C8561" s="366" t="s">
        <v>227</v>
      </c>
      <c r="D8561" s="368" t="s">
        <v>26466</v>
      </c>
    </row>
    <row r="8562" spans="1:4" ht="27" x14ac:dyDescent="0.25">
      <c r="A8562" s="366" t="s">
        <v>29440</v>
      </c>
      <c r="B8562" s="367" t="s">
        <v>29441</v>
      </c>
      <c r="C8562" s="366" t="s">
        <v>245</v>
      </c>
      <c r="D8562" s="368">
        <v>13.788</v>
      </c>
    </row>
    <row r="8563" spans="1:4" ht="27" x14ac:dyDescent="0.25">
      <c r="A8563" s="366" t="s">
        <v>29442</v>
      </c>
      <c r="B8563" s="367" t="s">
        <v>29443</v>
      </c>
      <c r="C8563" s="366" t="s">
        <v>245</v>
      </c>
      <c r="D8563" s="368">
        <v>24.052399999999999</v>
      </c>
    </row>
    <row r="8564" spans="1:4" ht="27" x14ac:dyDescent="0.25">
      <c r="A8564" s="366" t="s">
        <v>29444</v>
      </c>
      <c r="B8564" s="367" t="s">
        <v>29445</v>
      </c>
      <c r="C8564" s="366" t="s">
        <v>245</v>
      </c>
      <c r="D8564" s="368">
        <v>24.612200000000001</v>
      </c>
    </row>
    <row r="8565" spans="1:4" ht="27" x14ac:dyDescent="0.25">
      <c r="A8565" s="366" t="s">
        <v>29446</v>
      </c>
      <c r="B8565" s="367" t="s">
        <v>29447</v>
      </c>
      <c r="C8565" s="366" t="s">
        <v>245</v>
      </c>
      <c r="D8565" s="368">
        <v>24.459099999999999</v>
      </c>
    </row>
    <row r="8566" spans="1:4" ht="27" x14ac:dyDescent="0.25">
      <c r="A8566" s="366" t="s">
        <v>29448</v>
      </c>
      <c r="B8566" s="367" t="s">
        <v>29449</v>
      </c>
      <c r="C8566" s="366" t="s">
        <v>245</v>
      </c>
      <c r="D8566" s="368">
        <v>14.1305</v>
      </c>
    </row>
    <row r="8567" spans="1:4" ht="27" x14ac:dyDescent="0.25">
      <c r="A8567" s="366" t="s">
        <v>29450</v>
      </c>
      <c r="B8567" s="367" t="s">
        <v>29451</v>
      </c>
      <c r="C8567" s="366" t="s">
        <v>245</v>
      </c>
      <c r="D8567" s="368">
        <v>20.686499999999999</v>
      </c>
    </row>
    <row r="8568" spans="1:4" ht="27" x14ac:dyDescent="0.25">
      <c r="A8568" s="366" t="s">
        <v>29452</v>
      </c>
      <c r="B8568" s="367" t="s">
        <v>29453</v>
      </c>
      <c r="C8568" s="366" t="s">
        <v>245</v>
      </c>
      <c r="D8568" s="368">
        <v>20.468800000000002</v>
      </c>
    </row>
    <row r="8569" spans="1:4" ht="27" x14ac:dyDescent="0.25">
      <c r="A8569" s="366" t="s">
        <v>29454</v>
      </c>
      <c r="B8569" s="367" t="s">
        <v>29455</v>
      </c>
      <c r="C8569" s="366" t="s">
        <v>245</v>
      </c>
      <c r="D8569" s="368">
        <v>23.7638</v>
      </c>
    </row>
    <row r="8570" spans="1:4" ht="27" x14ac:dyDescent="0.25">
      <c r="A8570" s="366" t="s">
        <v>29456</v>
      </c>
      <c r="B8570" s="367" t="s">
        <v>29457</v>
      </c>
      <c r="C8570" s="366" t="s">
        <v>245</v>
      </c>
      <c r="D8570" s="368">
        <v>11.3454</v>
      </c>
    </row>
    <row r="8571" spans="1:4" ht="27" x14ac:dyDescent="0.25">
      <c r="A8571" s="366" t="s">
        <v>29458</v>
      </c>
      <c r="B8571" s="367" t="s">
        <v>29459</v>
      </c>
      <c r="C8571" s="366" t="s">
        <v>245</v>
      </c>
      <c r="D8571" s="368">
        <v>18.656700000000001</v>
      </c>
    </row>
    <row r="8572" spans="1:4" ht="27" x14ac:dyDescent="0.25">
      <c r="A8572" s="366" t="s">
        <v>29460</v>
      </c>
      <c r="B8572" s="367" t="s">
        <v>29461</v>
      </c>
      <c r="C8572" s="366" t="s">
        <v>245</v>
      </c>
      <c r="D8572" s="368">
        <v>19.798999999999999</v>
      </c>
    </row>
    <row r="8573" spans="1:4" ht="27" x14ac:dyDescent="0.25">
      <c r="A8573" s="366" t="s">
        <v>29462</v>
      </c>
      <c r="B8573" s="367" t="s">
        <v>29463</v>
      </c>
      <c r="C8573" s="366" t="s">
        <v>245</v>
      </c>
      <c r="D8573" s="368">
        <v>29.173200000000001</v>
      </c>
    </row>
    <row r="8574" spans="1:4" ht="27" x14ac:dyDescent="0.25">
      <c r="A8574" s="366" t="s">
        <v>29464</v>
      </c>
      <c r="B8574" s="367" t="s">
        <v>29465</v>
      </c>
      <c r="C8574" s="366" t="s">
        <v>245</v>
      </c>
      <c r="D8574" s="368">
        <v>10.9008</v>
      </c>
    </row>
    <row r="8575" spans="1:4" ht="27" x14ac:dyDescent="0.25">
      <c r="A8575" s="366" t="s">
        <v>29466</v>
      </c>
      <c r="B8575" s="367" t="s">
        <v>29467</v>
      </c>
      <c r="C8575" s="366" t="s">
        <v>245</v>
      </c>
      <c r="D8575" s="368">
        <v>17.6692</v>
      </c>
    </row>
    <row r="8576" spans="1:4" ht="27" x14ac:dyDescent="0.25">
      <c r="A8576" s="366" t="s">
        <v>29468</v>
      </c>
      <c r="B8576" s="367" t="s">
        <v>29469</v>
      </c>
      <c r="C8576" s="366" t="s">
        <v>245</v>
      </c>
      <c r="D8576" s="368">
        <v>18.146699999999999</v>
      </c>
    </row>
    <row r="8577" spans="1:4" ht="27" x14ac:dyDescent="0.25">
      <c r="A8577" s="366" t="s">
        <v>29470</v>
      </c>
      <c r="B8577" s="367" t="s">
        <v>29471</v>
      </c>
      <c r="C8577" s="366" t="s">
        <v>245</v>
      </c>
      <c r="D8577" s="368">
        <v>19.688400000000001</v>
      </c>
    </row>
    <row r="8578" spans="1:4" ht="27" x14ac:dyDescent="0.25">
      <c r="A8578" s="366" t="s">
        <v>29472</v>
      </c>
      <c r="B8578" s="367" t="s">
        <v>29473</v>
      </c>
      <c r="C8578" s="366" t="s">
        <v>245</v>
      </c>
      <c r="D8578" s="368">
        <v>30.642600000000002</v>
      </c>
    </row>
    <row r="8579" spans="1:4" ht="27" x14ac:dyDescent="0.25">
      <c r="A8579" s="366" t="s">
        <v>29474</v>
      </c>
      <c r="B8579" s="367" t="s">
        <v>29475</v>
      </c>
      <c r="C8579" s="366" t="s">
        <v>245</v>
      </c>
      <c r="D8579" s="368">
        <v>37.753799999999998</v>
      </c>
    </row>
    <row r="8580" spans="1:4" ht="27" x14ac:dyDescent="0.25">
      <c r="A8580" s="366" t="s">
        <v>29476</v>
      </c>
      <c r="B8580" s="367" t="s">
        <v>29477</v>
      </c>
      <c r="C8580" s="366" t="s">
        <v>245</v>
      </c>
      <c r="D8580" s="368">
        <v>42.016599999999997</v>
      </c>
    </row>
    <row r="8581" spans="1:4" ht="27" x14ac:dyDescent="0.25">
      <c r="A8581" s="366" t="s">
        <v>29478</v>
      </c>
      <c r="B8581" s="367" t="s">
        <v>29479</v>
      </c>
      <c r="C8581" s="366" t="s">
        <v>245</v>
      </c>
      <c r="D8581" s="368">
        <v>30.289100000000001</v>
      </c>
    </row>
    <row r="8582" spans="1:4" ht="27" x14ac:dyDescent="0.25">
      <c r="A8582" s="366" t="s">
        <v>29480</v>
      </c>
      <c r="B8582" s="367" t="s">
        <v>29481</v>
      </c>
      <c r="C8582" s="366" t="s">
        <v>245</v>
      </c>
      <c r="D8582" s="368">
        <v>30.0809</v>
      </c>
    </row>
    <row r="8583" spans="1:4" ht="27" x14ac:dyDescent="0.25">
      <c r="A8583" s="366" t="s">
        <v>29482</v>
      </c>
      <c r="B8583" s="367" t="s">
        <v>29483</v>
      </c>
      <c r="C8583" s="366" t="s">
        <v>245</v>
      </c>
      <c r="D8583" s="368">
        <v>37.101900000000001</v>
      </c>
    </row>
    <row r="8584" spans="1:4" ht="27" x14ac:dyDescent="0.25">
      <c r="A8584" s="366" t="s">
        <v>29484</v>
      </c>
      <c r="B8584" s="367" t="s">
        <v>29485</v>
      </c>
      <c r="C8584" s="366" t="s">
        <v>245</v>
      </c>
      <c r="D8584" s="368">
        <v>41.214199999999998</v>
      </c>
    </row>
    <row r="8585" spans="1:4" ht="27" x14ac:dyDescent="0.25">
      <c r="A8585" s="366" t="s">
        <v>29486</v>
      </c>
      <c r="B8585" s="367" t="s">
        <v>29487</v>
      </c>
      <c r="C8585" s="366" t="s">
        <v>245</v>
      </c>
      <c r="D8585" s="368">
        <v>59.7697</v>
      </c>
    </row>
    <row r="8586" spans="1:4" ht="27" x14ac:dyDescent="0.25">
      <c r="A8586" s="366" t="s">
        <v>29488</v>
      </c>
      <c r="B8586" s="367" t="s">
        <v>29489</v>
      </c>
      <c r="C8586" s="366" t="s">
        <v>245</v>
      </c>
      <c r="D8586" s="368">
        <v>30.642600000000002</v>
      </c>
    </row>
    <row r="8587" spans="1:4" ht="27" x14ac:dyDescent="0.25">
      <c r="A8587" s="366" t="s">
        <v>29490</v>
      </c>
      <c r="B8587" s="367" t="s">
        <v>29491</v>
      </c>
      <c r="C8587" s="366" t="s">
        <v>245</v>
      </c>
      <c r="D8587" s="368">
        <v>37.753799999999998</v>
      </c>
    </row>
    <row r="8588" spans="1:4" ht="27" x14ac:dyDescent="0.25">
      <c r="A8588" s="366" t="s">
        <v>29492</v>
      </c>
      <c r="B8588" s="367" t="s">
        <v>29493</v>
      </c>
      <c r="C8588" s="366" t="s">
        <v>245</v>
      </c>
      <c r="D8588" s="368">
        <v>42.016599999999997</v>
      </c>
    </row>
    <row r="8589" spans="1:4" ht="27" x14ac:dyDescent="0.25">
      <c r="A8589" s="366" t="s">
        <v>29494</v>
      </c>
      <c r="B8589" s="367" t="s">
        <v>29495</v>
      </c>
      <c r="C8589" s="366" t="s">
        <v>245</v>
      </c>
      <c r="D8589" s="368">
        <v>29.6312</v>
      </c>
    </row>
    <row r="8590" spans="1:4" ht="27" x14ac:dyDescent="0.25">
      <c r="A8590" s="366" t="s">
        <v>29496</v>
      </c>
      <c r="B8590" s="367" t="s">
        <v>29497</v>
      </c>
      <c r="C8590" s="366" t="s">
        <v>245</v>
      </c>
      <c r="D8590" s="368">
        <v>29.9405</v>
      </c>
    </row>
    <row r="8591" spans="1:4" ht="27" x14ac:dyDescent="0.25">
      <c r="A8591" s="366" t="s">
        <v>29498</v>
      </c>
      <c r="B8591" s="367" t="s">
        <v>29499</v>
      </c>
      <c r="C8591" s="366" t="s">
        <v>245</v>
      </c>
      <c r="D8591" s="368">
        <v>37.041699999999999</v>
      </c>
    </row>
    <row r="8592" spans="1:4" ht="27" x14ac:dyDescent="0.25">
      <c r="A8592" s="366" t="s">
        <v>29500</v>
      </c>
      <c r="B8592" s="367" t="s">
        <v>29501</v>
      </c>
      <c r="C8592" s="366" t="s">
        <v>245</v>
      </c>
      <c r="D8592" s="368">
        <v>41.214199999999998</v>
      </c>
    </row>
    <row r="8593" spans="1:4" ht="27" x14ac:dyDescent="0.25">
      <c r="A8593" s="366" t="s">
        <v>29502</v>
      </c>
      <c r="B8593" s="367" t="s">
        <v>29503</v>
      </c>
      <c r="C8593" s="366" t="s">
        <v>245</v>
      </c>
      <c r="D8593" s="368">
        <v>59.7697</v>
      </c>
    </row>
    <row r="8594" spans="1:4" x14ac:dyDescent="0.25">
      <c r="A8594" s="366" t="s">
        <v>29504</v>
      </c>
      <c r="B8594" s="367" t="s">
        <v>29505</v>
      </c>
      <c r="C8594" s="366" t="s">
        <v>245</v>
      </c>
      <c r="D8594" s="368">
        <v>26.095199999999998</v>
      </c>
    </row>
    <row r="8595" spans="1:4" x14ac:dyDescent="0.25">
      <c r="A8595" s="366" t="s">
        <v>29506</v>
      </c>
      <c r="B8595" s="367" t="s">
        <v>29507</v>
      </c>
      <c r="C8595" s="366" t="s">
        <v>245</v>
      </c>
      <c r="D8595" s="368">
        <v>21.110299999999999</v>
      </c>
    </row>
    <row r="8596" spans="1:4" x14ac:dyDescent="0.25">
      <c r="A8596" s="366" t="s">
        <v>29508</v>
      </c>
      <c r="B8596" s="367" t="s">
        <v>29509</v>
      </c>
      <c r="C8596" s="366" t="s">
        <v>245</v>
      </c>
      <c r="D8596" s="368">
        <v>32.543300000000002</v>
      </c>
    </row>
    <row r="8597" spans="1:4" x14ac:dyDescent="0.25">
      <c r="A8597" s="366" t="s">
        <v>29510</v>
      </c>
      <c r="B8597" s="367" t="s">
        <v>29511</v>
      </c>
      <c r="C8597" s="366" t="s">
        <v>245</v>
      </c>
      <c r="D8597" s="368">
        <v>23.397099999999998</v>
      </c>
    </row>
    <row r="8598" spans="1:4" x14ac:dyDescent="0.25">
      <c r="A8598" s="366" t="s">
        <v>29512</v>
      </c>
      <c r="B8598" s="367" t="s">
        <v>29513</v>
      </c>
      <c r="C8598" s="366" t="s">
        <v>245</v>
      </c>
      <c r="D8598" s="368">
        <v>17.569700000000001</v>
      </c>
    </row>
    <row r="8599" spans="1:4" x14ac:dyDescent="0.25">
      <c r="A8599" s="366" t="s">
        <v>29514</v>
      </c>
      <c r="B8599" s="367" t="s">
        <v>29515</v>
      </c>
      <c r="C8599" s="366" t="s">
        <v>245</v>
      </c>
      <c r="D8599" s="368">
        <v>59.8827</v>
      </c>
    </row>
    <row r="8600" spans="1:4" x14ac:dyDescent="0.25">
      <c r="A8600" s="366" t="s">
        <v>29516</v>
      </c>
      <c r="B8600" s="367" t="s">
        <v>29517</v>
      </c>
      <c r="C8600" s="366" t="s">
        <v>245</v>
      </c>
      <c r="D8600" s="368">
        <v>20.9297</v>
      </c>
    </row>
    <row r="8601" spans="1:4" x14ac:dyDescent="0.25">
      <c r="A8601" s="366" t="s">
        <v>29518</v>
      </c>
      <c r="B8601" s="367" t="s">
        <v>29519</v>
      </c>
      <c r="C8601" s="366" t="s">
        <v>245</v>
      </c>
      <c r="D8601" s="368">
        <v>17.710100000000001</v>
      </c>
    </row>
    <row r="8602" spans="1:4" x14ac:dyDescent="0.25">
      <c r="A8602" s="366" t="s">
        <v>29520</v>
      </c>
      <c r="B8602" s="367" t="s">
        <v>29521</v>
      </c>
      <c r="C8602" s="366" t="s">
        <v>245</v>
      </c>
      <c r="D8602" s="368">
        <v>29.2498</v>
      </c>
    </row>
    <row r="8603" spans="1:4" x14ac:dyDescent="0.25">
      <c r="A8603" s="366" t="s">
        <v>29522</v>
      </c>
      <c r="B8603" s="367" t="s">
        <v>29523</v>
      </c>
      <c r="C8603" s="366" t="s">
        <v>245</v>
      </c>
      <c r="D8603" s="368">
        <v>17.288799999999998</v>
      </c>
    </row>
    <row r="8604" spans="1:4" x14ac:dyDescent="0.25">
      <c r="A8604" s="366" t="s">
        <v>29524</v>
      </c>
      <c r="B8604" s="367" t="s">
        <v>29525</v>
      </c>
      <c r="C8604" s="366" t="s">
        <v>245</v>
      </c>
      <c r="D8604" s="368">
        <v>14.6509</v>
      </c>
    </row>
    <row r="8605" spans="1:4" x14ac:dyDescent="0.25">
      <c r="A8605" s="366" t="s">
        <v>29526</v>
      </c>
      <c r="B8605" s="367" t="s">
        <v>29527</v>
      </c>
      <c r="C8605" s="366" t="s">
        <v>245</v>
      </c>
      <c r="D8605" s="368">
        <v>51.156599999999997</v>
      </c>
    </row>
    <row r="8606" spans="1:4" x14ac:dyDescent="0.25">
      <c r="A8606" s="366" t="s">
        <v>29528</v>
      </c>
      <c r="B8606" s="367" t="s">
        <v>29529</v>
      </c>
      <c r="C8606" s="366" t="s">
        <v>245</v>
      </c>
      <c r="D8606" s="368">
        <v>72.213999999999999</v>
      </c>
    </row>
    <row r="8607" spans="1:4" x14ac:dyDescent="0.25">
      <c r="A8607" s="366" t="s">
        <v>29530</v>
      </c>
      <c r="B8607" s="367" t="s">
        <v>29531</v>
      </c>
      <c r="C8607" s="366" t="s">
        <v>245</v>
      </c>
      <c r="D8607" s="368">
        <v>70.759600000000006</v>
      </c>
    </row>
    <row r="8608" spans="1:4" x14ac:dyDescent="0.25">
      <c r="A8608" s="366" t="s">
        <v>29532</v>
      </c>
      <c r="B8608" s="367" t="s">
        <v>29533</v>
      </c>
      <c r="C8608" s="366" t="s">
        <v>245</v>
      </c>
      <c r="D8608" s="368">
        <v>54.570599999999999</v>
      </c>
    </row>
    <row r="8609" spans="1:4" x14ac:dyDescent="0.25">
      <c r="A8609" s="366" t="s">
        <v>29534</v>
      </c>
      <c r="B8609" s="367" t="s">
        <v>29535</v>
      </c>
      <c r="C8609" s="366" t="s">
        <v>245</v>
      </c>
      <c r="D8609" s="368">
        <v>52.614699999999999</v>
      </c>
    </row>
    <row r="8610" spans="1:4" x14ac:dyDescent="0.25">
      <c r="A8610" s="366" t="s">
        <v>29536</v>
      </c>
      <c r="B8610" s="367" t="s">
        <v>29537</v>
      </c>
      <c r="C8610" s="366" t="s">
        <v>227</v>
      </c>
      <c r="D8610" s="368" t="s">
        <v>26466</v>
      </c>
    </row>
    <row r="8611" spans="1:4" x14ac:dyDescent="0.25">
      <c r="A8611" s="366" t="s">
        <v>29538</v>
      </c>
      <c r="B8611" s="367" t="s">
        <v>29539</v>
      </c>
      <c r="C8611" s="366" t="s">
        <v>245</v>
      </c>
      <c r="D8611" s="368">
        <v>15000</v>
      </c>
    </row>
    <row r="8612" spans="1:4" x14ac:dyDescent="0.25">
      <c r="A8612" s="366" t="s">
        <v>29540</v>
      </c>
      <c r="B8612" s="367" t="s">
        <v>29541</v>
      </c>
      <c r="C8612" s="366" t="s">
        <v>245</v>
      </c>
      <c r="D8612" s="368">
        <v>21470.594400000002</v>
      </c>
    </row>
    <row r="8613" spans="1:4" x14ac:dyDescent="0.25">
      <c r="A8613" s="366" t="s">
        <v>29542</v>
      </c>
      <c r="B8613" s="367" t="s">
        <v>29543</v>
      </c>
      <c r="C8613" s="366" t="s">
        <v>245</v>
      </c>
      <c r="D8613" s="368">
        <v>35569.0507</v>
      </c>
    </row>
    <row r="8614" spans="1:4" x14ac:dyDescent="0.25">
      <c r="A8614" s="366" t="s">
        <v>29544</v>
      </c>
      <c r="B8614" s="367" t="s">
        <v>29545</v>
      </c>
      <c r="C8614" s="366" t="s">
        <v>245</v>
      </c>
      <c r="D8614" s="368">
        <v>50196.525999999998</v>
      </c>
    </row>
    <row r="8615" spans="1:4" x14ac:dyDescent="0.25">
      <c r="A8615" s="366" t="s">
        <v>29546</v>
      </c>
      <c r="B8615" s="367" t="s">
        <v>29547</v>
      </c>
      <c r="C8615" s="366" t="s">
        <v>245</v>
      </c>
      <c r="D8615" s="368" t="s">
        <v>26466</v>
      </c>
    </row>
    <row r="8616" spans="1:4" x14ac:dyDescent="0.25">
      <c r="A8616" s="366" t="s">
        <v>29548</v>
      </c>
      <c r="B8616" s="367" t="s">
        <v>29549</v>
      </c>
      <c r="C8616" s="366" t="s">
        <v>245</v>
      </c>
      <c r="D8616" s="368" t="s">
        <v>26466</v>
      </c>
    </row>
    <row r="8617" spans="1:4" x14ac:dyDescent="0.25">
      <c r="A8617" s="366" t="s">
        <v>29550</v>
      </c>
      <c r="B8617" s="367" t="s">
        <v>29551</v>
      </c>
      <c r="C8617" s="366" t="s">
        <v>245</v>
      </c>
      <c r="D8617" s="368" t="s">
        <v>26466</v>
      </c>
    </row>
    <row r="8618" spans="1:4" x14ac:dyDescent="0.25">
      <c r="A8618" s="366" t="s">
        <v>29552</v>
      </c>
      <c r="B8618" s="367" t="s">
        <v>29553</v>
      </c>
      <c r="C8618" s="366" t="s">
        <v>245</v>
      </c>
      <c r="D8618" s="368" t="s">
        <v>26466</v>
      </c>
    </row>
    <row r="8619" spans="1:4" x14ac:dyDescent="0.25">
      <c r="A8619" s="366" t="s">
        <v>29554</v>
      </c>
      <c r="B8619" s="367" t="s">
        <v>29555</v>
      </c>
      <c r="C8619" s="366" t="s">
        <v>245</v>
      </c>
      <c r="D8619" s="368">
        <v>57.487299999999998</v>
      </c>
    </row>
    <row r="8620" spans="1:4" x14ac:dyDescent="0.25">
      <c r="A8620" s="366" t="s">
        <v>29556</v>
      </c>
      <c r="B8620" s="367" t="s">
        <v>29557</v>
      </c>
      <c r="C8620" s="366" t="s">
        <v>245</v>
      </c>
      <c r="D8620" s="368">
        <v>55.681899999999999</v>
      </c>
    </row>
    <row r="8621" spans="1:4" x14ac:dyDescent="0.25">
      <c r="A8621" s="366" t="s">
        <v>29558</v>
      </c>
      <c r="B8621" s="367" t="s">
        <v>29559</v>
      </c>
      <c r="C8621" s="366" t="s">
        <v>245</v>
      </c>
      <c r="D8621" s="368">
        <v>139.69730000000001</v>
      </c>
    </row>
    <row r="8622" spans="1:4" x14ac:dyDescent="0.25">
      <c r="A8622" s="366" t="s">
        <v>29560</v>
      </c>
      <c r="B8622" s="367" t="s">
        <v>29561</v>
      </c>
      <c r="C8622" s="366" t="s">
        <v>245</v>
      </c>
      <c r="D8622" s="368">
        <v>271.69159999999999</v>
      </c>
    </row>
    <row r="8623" spans="1:4" x14ac:dyDescent="0.25">
      <c r="A8623" s="366" t="s">
        <v>29562</v>
      </c>
      <c r="B8623" s="367" t="s">
        <v>29563</v>
      </c>
      <c r="C8623" s="366" t="s">
        <v>245</v>
      </c>
      <c r="D8623" s="368">
        <v>76.088300000000004</v>
      </c>
    </row>
    <row r="8624" spans="1:4" x14ac:dyDescent="0.25">
      <c r="A8624" s="366" t="s">
        <v>29564</v>
      </c>
      <c r="B8624" s="367" t="s">
        <v>29565</v>
      </c>
      <c r="C8624" s="366" t="s">
        <v>245</v>
      </c>
      <c r="D8624" s="368">
        <v>173.04830000000001</v>
      </c>
    </row>
    <row r="8625" spans="1:4" ht="27" x14ac:dyDescent="0.25">
      <c r="A8625" s="366" t="s">
        <v>29566</v>
      </c>
      <c r="B8625" s="367" t="s">
        <v>29567</v>
      </c>
      <c r="C8625" s="366" t="s">
        <v>245</v>
      </c>
      <c r="D8625" s="368">
        <v>3.6981000000000002</v>
      </c>
    </row>
    <row r="8626" spans="1:4" x14ac:dyDescent="0.25">
      <c r="A8626" s="366" t="s">
        <v>29568</v>
      </c>
      <c r="B8626" s="367" t="s">
        <v>29569</v>
      </c>
      <c r="C8626" s="366" t="s">
        <v>245</v>
      </c>
      <c r="D8626" s="368">
        <v>1.3673999999999999</v>
      </c>
    </row>
    <row r="8627" spans="1:4" x14ac:dyDescent="0.25">
      <c r="A8627" s="366" t="s">
        <v>29570</v>
      </c>
      <c r="B8627" s="367" t="s">
        <v>29571</v>
      </c>
      <c r="C8627" s="366" t="s">
        <v>245</v>
      </c>
      <c r="D8627" s="368">
        <v>0.90439999999999998</v>
      </c>
    </row>
    <row r="8628" spans="1:4" x14ac:dyDescent="0.25">
      <c r="A8628" s="366" t="s">
        <v>29572</v>
      </c>
      <c r="B8628" s="367" t="s">
        <v>29573</v>
      </c>
      <c r="C8628" s="366" t="s">
        <v>245</v>
      </c>
      <c r="D8628" s="368">
        <v>318.95999999999998</v>
      </c>
    </row>
    <row r="8629" spans="1:4" x14ac:dyDescent="0.25">
      <c r="A8629" s="366" t="s">
        <v>29574</v>
      </c>
      <c r="B8629" s="367" t="s">
        <v>29575</v>
      </c>
      <c r="C8629" s="366" t="s">
        <v>245</v>
      </c>
      <c r="D8629" s="368">
        <v>1.4047000000000001</v>
      </c>
    </row>
    <row r="8630" spans="1:4" x14ac:dyDescent="0.25">
      <c r="A8630" s="366" t="s">
        <v>29576</v>
      </c>
      <c r="B8630" s="367" t="s">
        <v>29577</v>
      </c>
      <c r="C8630" s="366" t="s">
        <v>16582</v>
      </c>
      <c r="D8630" s="368">
        <v>53.715800000000002</v>
      </c>
    </row>
    <row r="8631" spans="1:4" x14ac:dyDescent="0.25">
      <c r="A8631" s="366" t="s">
        <v>29578</v>
      </c>
      <c r="B8631" s="367" t="s">
        <v>29579</v>
      </c>
      <c r="C8631" s="366" t="s">
        <v>16582</v>
      </c>
      <c r="D8631" s="368">
        <v>124.9391</v>
      </c>
    </row>
    <row r="8632" spans="1:4" x14ac:dyDescent="0.25">
      <c r="A8632" s="366" t="s">
        <v>29580</v>
      </c>
      <c r="B8632" s="367" t="s">
        <v>29581</v>
      </c>
      <c r="C8632" s="366" t="s">
        <v>16582</v>
      </c>
      <c r="D8632" s="368">
        <v>71.6755</v>
      </c>
    </row>
    <row r="8633" spans="1:4" x14ac:dyDescent="0.25">
      <c r="A8633" s="366" t="s">
        <v>29582</v>
      </c>
      <c r="B8633" s="367" t="s">
        <v>29583</v>
      </c>
      <c r="C8633" s="366" t="s">
        <v>16582</v>
      </c>
      <c r="D8633" s="368">
        <v>167.80080000000001</v>
      </c>
    </row>
    <row r="8634" spans="1:4" x14ac:dyDescent="0.25">
      <c r="A8634" s="366" t="s">
        <v>29584</v>
      </c>
      <c r="B8634" s="367" t="s">
        <v>29585</v>
      </c>
      <c r="C8634" s="366" t="s">
        <v>16582</v>
      </c>
      <c r="D8634" s="368">
        <v>50.974800000000002</v>
      </c>
    </row>
    <row r="8635" spans="1:4" x14ac:dyDescent="0.25">
      <c r="A8635" s="366" t="s">
        <v>29586</v>
      </c>
      <c r="B8635" s="367" t="s">
        <v>29587</v>
      </c>
      <c r="C8635" s="366" t="s">
        <v>16582</v>
      </c>
      <c r="D8635" s="368">
        <v>59.246000000000002</v>
      </c>
    </row>
    <row r="8636" spans="1:4" ht="27" x14ac:dyDescent="0.25">
      <c r="A8636" s="366" t="s">
        <v>29588</v>
      </c>
      <c r="B8636" s="367" t="s">
        <v>29589</v>
      </c>
      <c r="C8636" s="366" t="s">
        <v>245</v>
      </c>
      <c r="D8636" s="368">
        <v>2.7970999999999999</v>
      </c>
    </row>
    <row r="8637" spans="1:4" ht="27" x14ac:dyDescent="0.25">
      <c r="A8637" s="366" t="s">
        <v>29590</v>
      </c>
      <c r="B8637" s="367" t="s">
        <v>29591</v>
      </c>
      <c r="C8637" s="366" t="s">
        <v>245</v>
      </c>
      <c r="D8637" s="368">
        <v>4.1322000000000001</v>
      </c>
    </row>
    <row r="8638" spans="1:4" x14ac:dyDescent="0.25">
      <c r="A8638" s="366" t="s">
        <v>29592</v>
      </c>
      <c r="B8638" s="367" t="s">
        <v>29593</v>
      </c>
      <c r="C8638" s="366" t="s">
        <v>199</v>
      </c>
      <c r="D8638" s="368">
        <v>43.798299999999998</v>
      </c>
    </row>
    <row r="8639" spans="1:4" x14ac:dyDescent="0.25">
      <c r="A8639" s="366" t="s">
        <v>29594</v>
      </c>
      <c r="B8639" s="367" t="s">
        <v>29595</v>
      </c>
      <c r="C8639" s="366" t="s">
        <v>199</v>
      </c>
      <c r="D8639" s="368">
        <v>140.53649999999999</v>
      </c>
    </row>
    <row r="8640" spans="1:4" x14ac:dyDescent="0.25">
      <c r="A8640" s="366" t="s">
        <v>29596</v>
      </c>
      <c r="B8640" s="367" t="s">
        <v>29597</v>
      </c>
      <c r="C8640" s="366" t="s">
        <v>234</v>
      </c>
      <c r="D8640" s="368">
        <v>35.233199999999997</v>
      </c>
    </row>
    <row r="8641" spans="1:4" ht="27" x14ac:dyDescent="0.25">
      <c r="A8641" s="366" t="s">
        <v>29598</v>
      </c>
      <c r="B8641" s="367" t="s">
        <v>29599</v>
      </c>
      <c r="C8641" s="366" t="s">
        <v>245</v>
      </c>
      <c r="D8641" s="368">
        <v>1.3028999999999999</v>
      </c>
    </row>
    <row r="8642" spans="1:4" x14ac:dyDescent="0.25">
      <c r="A8642" s="366" t="s">
        <v>29600</v>
      </c>
      <c r="B8642" s="367" t="s">
        <v>29601</v>
      </c>
      <c r="C8642" s="366" t="s">
        <v>245</v>
      </c>
      <c r="D8642" s="368">
        <v>0.53110000000000002</v>
      </c>
    </row>
    <row r="8643" spans="1:4" x14ac:dyDescent="0.25">
      <c r="A8643" s="366" t="s">
        <v>29602</v>
      </c>
      <c r="B8643" s="367" t="s">
        <v>29603</v>
      </c>
      <c r="C8643" s="366" t="s">
        <v>245</v>
      </c>
      <c r="D8643" s="368">
        <v>0.23760000000000001</v>
      </c>
    </row>
    <row r="8644" spans="1:4" x14ac:dyDescent="0.25">
      <c r="A8644" s="366" t="s">
        <v>29604</v>
      </c>
      <c r="B8644" s="367" t="s">
        <v>29605</v>
      </c>
      <c r="C8644" s="366" t="s">
        <v>245</v>
      </c>
      <c r="D8644" s="368">
        <v>0.2969</v>
      </c>
    </row>
    <row r="8645" spans="1:4" ht="27" x14ac:dyDescent="0.25">
      <c r="A8645" s="366" t="s">
        <v>29606</v>
      </c>
      <c r="B8645" s="367" t="s">
        <v>29607</v>
      </c>
      <c r="C8645" s="366" t="s">
        <v>245</v>
      </c>
      <c r="D8645" s="368">
        <v>3.2966000000000002</v>
      </c>
    </row>
    <row r="8646" spans="1:4" x14ac:dyDescent="0.25">
      <c r="A8646" s="366" t="s">
        <v>29608</v>
      </c>
      <c r="B8646" s="367" t="s">
        <v>29609</v>
      </c>
      <c r="C8646" s="366" t="s">
        <v>199</v>
      </c>
      <c r="D8646" s="368">
        <v>41.333300000000001</v>
      </c>
    </row>
    <row r="8647" spans="1:4" x14ac:dyDescent="0.25">
      <c r="A8647" s="366" t="s">
        <v>29610</v>
      </c>
      <c r="B8647" s="367" t="s">
        <v>29611</v>
      </c>
      <c r="C8647" s="366" t="s">
        <v>199</v>
      </c>
      <c r="D8647" s="368">
        <v>20.632000000000001</v>
      </c>
    </row>
    <row r="8648" spans="1:4" x14ac:dyDescent="0.25">
      <c r="A8648" s="366" t="s">
        <v>29612</v>
      </c>
      <c r="B8648" s="367" t="s">
        <v>29613</v>
      </c>
      <c r="C8648" s="366" t="s">
        <v>16582</v>
      </c>
      <c r="D8648" s="368">
        <v>15.2157</v>
      </c>
    </row>
    <row r="8649" spans="1:4" x14ac:dyDescent="0.25">
      <c r="A8649" s="366" t="s">
        <v>29614</v>
      </c>
      <c r="B8649" s="367" t="s">
        <v>29615</v>
      </c>
      <c r="C8649" s="366" t="s">
        <v>234</v>
      </c>
      <c r="D8649" s="368">
        <v>27.079899999999999</v>
      </c>
    </row>
  </sheetData>
  <sortState xmlns:xlrd2="http://schemas.microsoft.com/office/spreadsheetml/2017/richdata2" ref="A2:D49">
    <sortCondition ref="A49"/>
  </sortState>
  <pageMargins left="0.511811024" right="0.511811024" top="0.78740157499999996" bottom="0.78740157499999996" header="0.31496062000000002" footer="0.31496062000000002"/>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D1530"/>
  <sheetViews>
    <sheetView workbookViewId="0"/>
  </sheetViews>
  <sheetFormatPr defaultRowHeight="15" x14ac:dyDescent="0.25"/>
  <cols>
    <col min="1" max="1" width="14.85546875" customWidth="1"/>
    <col min="2" max="2" width="72.85546875" style="86" bestFit="1" customWidth="1"/>
    <col min="3" max="3" width="4.42578125" bestFit="1" customWidth="1"/>
    <col min="4" max="4" width="8.7109375" style="364" bestFit="1" customWidth="1"/>
  </cols>
  <sheetData>
    <row r="1" spans="1:4" x14ac:dyDescent="0.25">
      <c r="A1" s="83"/>
      <c r="B1" s="105" t="s">
        <v>617</v>
      </c>
      <c r="C1" s="83"/>
      <c r="D1" s="84"/>
    </row>
    <row r="2" spans="1:4" x14ac:dyDescent="0.25">
      <c r="A2" s="83">
        <v>7010100010</v>
      </c>
      <c r="B2" s="83" t="s">
        <v>29616</v>
      </c>
      <c r="C2" s="83" t="s">
        <v>184</v>
      </c>
      <c r="D2" s="84">
        <v>641.71</v>
      </c>
    </row>
    <row r="3" spans="1:4" x14ac:dyDescent="0.25">
      <c r="A3" s="83">
        <v>7010100020</v>
      </c>
      <c r="B3" s="83" t="s">
        <v>29617</v>
      </c>
      <c r="C3" s="83" t="s">
        <v>184</v>
      </c>
      <c r="D3" s="84">
        <v>160.47999999999999</v>
      </c>
    </row>
    <row r="4" spans="1:4" x14ac:dyDescent="0.25">
      <c r="A4" s="83">
        <v>7010100030</v>
      </c>
      <c r="B4" s="83" t="s">
        <v>29618</v>
      </c>
      <c r="C4" s="83" t="s">
        <v>184</v>
      </c>
      <c r="D4" s="84">
        <v>133.91999999999999</v>
      </c>
    </row>
    <row r="5" spans="1:4" x14ac:dyDescent="0.25">
      <c r="A5" s="83">
        <v>7010100040</v>
      </c>
      <c r="B5" s="83" t="s">
        <v>29619</v>
      </c>
      <c r="C5" s="83" t="s">
        <v>184</v>
      </c>
      <c r="D5" s="84">
        <v>458.33</v>
      </c>
    </row>
    <row r="6" spans="1:4" x14ac:dyDescent="0.25">
      <c r="A6" s="83">
        <v>7010100050</v>
      </c>
      <c r="B6" s="83" t="s">
        <v>29620</v>
      </c>
      <c r="C6" s="83" t="s">
        <v>184</v>
      </c>
      <c r="D6" s="84">
        <v>495.24</v>
      </c>
    </row>
    <row r="7" spans="1:4" x14ac:dyDescent="0.25">
      <c r="A7" s="83">
        <v>7010100060</v>
      </c>
      <c r="B7" s="83" t="s">
        <v>29621</v>
      </c>
      <c r="C7" s="83" t="s">
        <v>184</v>
      </c>
      <c r="D7" s="84">
        <v>1068.6600000000001</v>
      </c>
    </row>
    <row r="8" spans="1:4" x14ac:dyDescent="0.25">
      <c r="A8" s="83">
        <v>7010100070</v>
      </c>
      <c r="B8" s="83" t="s">
        <v>29622</v>
      </c>
      <c r="C8" s="83" t="s">
        <v>225</v>
      </c>
      <c r="D8" s="84">
        <v>3812.73</v>
      </c>
    </row>
    <row r="9" spans="1:4" x14ac:dyDescent="0.25">
      <c r="A9" s="83">
        <v>7010100081</v>
      </c>
      <c r="B9" s="83" t="s">
        <v>29623</v>
      </c>
      <c r="C9" s="83" t="s">
        <v>225</v>
      </c>
      <c r="D9" s="84">
        <v>203.5</v>
      </c>
    </row>
    <row r="10" spans="1:4" x14ac:dyDescent="0.25">
      <c r="A10" s="83">
        <v>7010100090</v>
      </c>
      <c r="B10" s="83" t="s">
        <v>29624</v>
      </c>
      <c r="C10" s="83" t="s">
        <v>184</v>
      </c>
      <c r="D10" s="84">
        <v>86.26</v>
      </c>
    </row>
    <row r="11" spans="1:4" x14ac:dyDescent="0.25">
      <c r="A11" s="83">
        <v>7010100100</v>
      </c>
      <c r="B11" s="83" t="s">
        <v>29625</v>
      </c>
      <c r="C11" s="83" t="s">
        <v>206</v>
      </c>
      <c r="D11" s="84">
        <v>147.72999999999999</v>
      </c>
    </row>
    <row r="12" spans="1:4" x14ac:dyDescent="0.25">
      <c r="A12" s="83">
        <v>7010100110</v>
      </c>
      <c r="B12" s="83" t="s">
        <v>29626</v>
      </c>
      <c r="C12" s="83" t="s">
        <v>184</v>
      </c>
      <c r="D12" s="84">
        <v>197.2</v>
      </c>
    </row>
    <row r="13" spans="1:4" x14ac:dyDescent="0.25">
      <c r="A13" s="83">
        <v>7010100120</v>
      </c>
      <c r="B13" s="83" t="s">
        <v>29627</v>
      </c>
      <c r="C13" s="83" t="s">
        <v>225</v>
      </c>
      <c r="D13" s="84">
        <v>1362.25</v>
      </c>
    </row>
    <row r="14" spans="1:4" x14ac:dyDescent="0.25">
      <c r="A14" s="83">
        <v>7010100130</v>
      </c>
      <c r="B14" s="83" t="s">
        <v>29628</v>
      </c>
      <c r="C14" s="83" t="s">
        <v>225</v>
      </c>
      <c r="D14" s="84">
        <v>1177.94</v>
      </c>
    </row>
    <row r="15" spans="1:4" x14ac:dyDescent="0.25">
      <c r="A15" s="83">
        <v>7010100140</v>
      </c>
      <c r="B15" s="83" t="s">
        <v>29629</v>
      </c>
      <c r="C15" s="83" t="s">
        <v>225</v>
      </c>
      <c r="D15" s="84">
        <v>1977.11</v>
      </c>
    </row>
    <row r="16" spans="1:4" x14ac:dyDescent="0.25">
      <c r="A16" s="83">
        <v>7010100150</v>
      </c>
      <c r="B16" s="83" t="s">
        <v>29630</v>
      </c>
      <c r="C16" s="83" t="s">
        <v>29631</v>
      </c>
      <c r="D16" s="84">
        <v>1100</v>
      </c>
    </row>
    <row r="17" spans="1:4" x14ac:dyDescent="0.25">
      <c r="A17" s="83">
        <v>7010100160</v>
      </c>
      <c r="B17" s="83" t="s">
        <v>29632</v>
      </c>
      <c r="C17" s="83" t="s">
        <v>29631</v>
      </c>
      <c r="D17" s="84">
        <v>1100</v>
      </c>
    </row>
    <row r="18" spans="1:4" x14ac:dyDescent="0.25">
      <c r="A18" s="83">
        <v>7010100170</v>
      </c>
      <c r="B18" s="83" t="s">
        <v>29633</v>
      </c>
      <c r="C18" s="83" t="s">
        <v>29631</v>
      </c>
      <c r="D18" s="84">
        <v>859.37</v>
      </c>
    </row>
    <row r="19" spans="1:4" x14ac:dyDescent="0.25">
      <c r="A19" s="83">
        <v>7010100180</v>
      </c>
      <c r="B19" s="83" t="s">
        <v>29634</v>
      </c>
      <c r="C19" s="83" t="s">
        <v>29631</v>
      </c>
      <c r="D19" s="84">
        <v>1248.95</v>
      </c>
    </row>
    <row r="20" spans="1:4" x14ac:dyDescent="0.25">
      <c r="A20" s="83">
        <v>7010100190</v>
      </c>
      <c r="B20" s="83" t="s">
        <v>29635</v>
      </c>
      <c r="C20" s="83" t="s">
        <v>225</v>
      </c>
      <c r="D20" s="84">
        <v>1003.2</v>
      </c>
    </row>
    <row r="21" spans="1:4" x14ac:dyDescent="0.25">
      <c r="A21" s="83">
        <v>7010100200</v>
      </c>
      <c r="B21" s="83" t="s">
        <v>29636</v>
      </c>
      <c r="C21" s="83" t="s">
        <v>225</v>
      </c>
      <c r="D21" s="84">
        <v>1003.2</v>
      </c>
    </row>
    <row r="22" spans="1:4" x14ac:dyDescent="0.25">
      <c r="A22" s="83">
        <v>7010100210</v>
      </c>
      <c r="B22" s="83" t="s">
        <v>29637</v>
      </c>
      <c r="C22" s="83" t="s">
        <v>29631</v>
      </c>
      <c r="D22" s="84">
        <v>2018.83</v>
      </c>
    </row>
    <row r="23" spans="1:4" x14ac:dyDescent="0.25">
      <c r="A23" s="83">
        <v>7010100220</v>
      </c>
      <c r="B23" s="83" t="s">
        <v>29638</v>
      </c>
      <c r="C23" s="83" t="s">
        <v>29631</v>
      </c>
      <c r="D23" s="84">
        <v>3273.09</v>
      </c>
    </row>
    <row r="24" spans="1:4" x14ac:dyDescent="0.25">
      <c r="A24" s="83">
        <v>7010100230</v>
      </c>
      <c r="B24" s="83" t="s">
        <v>29639</v>
      </c>
      <c r="C24" s="83" t="s">
        <v>29640</v>
      </c>
      <c r="D24" s="84">
        <v>5.65</v>
      </c>
    </row>
    <row r="25" spans="1:4" x14ac:dyDescent="0.25">
      <c r="A25" s="83">
        <v>7010100240</v>
      </c>
      <c r="B25" s="83" t="s">
        <v>29641</v>
      </c>
      <c r="C25" s="83" t="s">
        <v>29640</v>
      </c>
      <c r="D25" s="84">
        <v>3.08</v>
      </c>
    </row>
    <row r="26" spans="1:4" x14ac:dyDescent="0.25">
      <c r="A26" s="83">
        <v>7010100250</v>
      </c>
      <c r="B26" s="83" t="s">
        <v>29642</v>
      </c>
      <c r="C26" s="83" t="s">
        <v>29640</v>
      </c>
      <c r="D26" s="84">
        <v>2.5499999999999998</v>
      </c>
    </row>
    <row r="27" spans="1:4" x14ac:dyDescent="0.25">
      <c r="A27" s="83">
        <v>7010100260</v>
      </c>
      <c r="B27" s="83" t="s">
        <v>29643</v>
      </c>
      <c r="C27" s="83" t="s">
        <v>29644</v>
      </c>
      <c r="D27" s="84">
        <v>27.95</v>
      </c>
    </row>
    <row r="28" spans="1:4" x14ac:dyDescent="0.25">
      <c r="A28" s="83">
        <v>7010100270</v>
      </c>
      <c r="B28" s="83" t="s">
        <v>29643</v>
      </c>
      <c r="C28" s="83" t="s">
        <v>232</v>
      </c>
      <c r="D28" s="84">
        <v>4159.38</v>
      </c>
    </row>
    <row r="29" spans="1:4" x14ac:dyDescent="0.25">
      <c r="A29" s="83">
        <v>7010100280</v>
      </c>
      <c r="B29" s="83" t="s">
        <v>29645</v>
      </c>
      <c r="C29" s="83" t="s">
        <v>29644</v>
      </c>
      <c r="D29" s="84">
        <v>67.930000000000007</v>
      </c>
    </row>
    <row r="30" spans="1:4" x14ac:dyDescent="0.25">
      <c r="A30" s="83">
        <v>7010100290</v>
      </c>
      <c r="B30" s="83" t="s">
        <v>29645</v>
      </c>
      <c r="C30" s="83" t="s">
        <v>232</v>
      </c>
      <c r="D30" s="84">
        <v>9841.19</v>
      </c>
    </row>
    <row r="31" spans="1:4" x14ac:dyDescent="0.25">
      <c r="A31" s="83">
        <v>7010100300</v>
      </c>
      <c r="B31" s="83" t="s">
        <v>231</v>
      </c>
      <c r="C31" s="83" t="s">
        <v>29644</v>
      </c>
      <c r="D31" s="84">
        <v>139.66999999999999</v>
      </c>
    </row>
    <row r="32" spans="1:4" x14ac:dyDescent="0.25">
      <c r="A32" s="83">
        <v>7010100310</v>
      </c>
      <c r="B32" s="83" t="s">
        <v>231</v>
      </c>
      <c r="C32" s="83" t="s">
        <v>232</v>
      </c>
      <c r="D32" s="84">
        <v>19649.11</v>
      </c>
    </row>
    <row r="33" spans="1:4" x14ac:dyDescent="0.25">
      <c r="A33" s="83">
        <v>7010100320</v>
      </c>
      <c r="B33" s="83" t="s">
        <v>29646</v>
      </c>
      <c r="C33" s="83" t="s">
        <v>29644</v>
      </c>
      <c r="D33" s="84">
        <v>229.66</v>
      </c>
    </row>
    <row r="34" spans="1:4" x14ac:dyDescent="0.25">
      <c r="A34" s="83">
        <v>7010100330</v>
      </c>
      <c r="B34" s="83" t="s">
        <v>29646</v>
      </c>
      <c r="C34" s="83" t="s">
        <v>232</v>
      </c>
      <c r="D34" s="84">
        <v>31788.3</v>
      </c>
    </row>
    <row r="35" spans="1:4" x14ac:dyDescent="0.25">
      <c r="A35" s="83">
        <v>7010100340</v>
      </c>
      <c r="B35" s="83" t="s">
        <v>29647</v>
      </c>
      <c r="C35" s="83" t="s">
        <v>225</v>
      </c>
      <c r="D35" s="84">
        <v>1077.48</v>
      </c>
    </row>
    <row r="36" spans="1:4" x14ac:dyDescent="0.25">
      <c r="A36" s="83">
        <v>7010100350</v>
      </c>
      <c r="B36" s="83" t="s">
        <v>29648</v>
      </c>
      <c r="C36" s="83" t="s">
        <v>29649</v>
      </c>
      <c r="D36" s="84">
        <v>5.39</v>
      </c>
    </row>
    <row r="37" spans="1:4" x14ac:dyDescent="0.25">
      <c r="A37" s="83" t="s">
        <v>29650</v>
      </c>
      <c r="B37" s="83"/>
      <c r="C37" s="83"/>
      <c r="D37" s="84"/>
    </row>
    <row r="38" spans="1:4" x14ac:dyDescent="0.25">
      <c r="A38" s="83">
        <v>7020100010</v>
      </c>
      <c r="B38" s="83" t="s">
        <v>29651</v>
      </c>
      <c r="C38" s="83" t="s">
        <v>206</v>
      </c>
      <c r="D38" s="84">
        <v>1.28</v>
      </c>
    </row>
    <row r="39" spans="1:4" x14ac:dyDescent="0.25">
      <c r="A39" s="83">
        <v>7020100020</v>
      </c>
      <c r="B39" s="83" t="s">
        <v>29652</v>
      </c>
      <c r="C39" s="83" t="s">
        <v>225</v>
      </c>
      <c r="D39" s="84">
        <v>302.77999999999997</v>
      </c>
    </row>
    <row r="40" spans="1:4" x14ac:dyDescent="0.25">
      <c r="A40" s="83">
        <v>7020100030</v>
      </c>
      <c r="B40" s="83" t="s">
        <v>29653</v>
      </c>
      <c r="C40" s="83" t="s">
        <v>206</v>
      </c>
      <c r="D40" s="84">
        <v>1.37</v>
      </c>
    </row>
    <row r="41" spans="1:4" x14ac:dyDescent="0.25">
      <c r="A41" s="83">
        <v>7020100040</v>
      </c>
      <c r="B41" s="83" t="s">
        <v>29654</v>
      </c>
      <c r="C41" s="83" t="s">
        <v>206</v>
      </c>
      <c r="D41" s="84">
        <v>1.59</v>
      </c>
    </row>
    <row r="42" spans="1:4" x14ac:dyDescent="0.25">
      <c r="A42" s="83">
        <v>7020100050</v>
      </c>
      <c r="B42" s="83" t="s">
        <v>29655</v>
      </c>
      <c r="C42" s="83" t="s">
        <v>206</v>
      </c>
      <c r="D42" s="84">
        <v>2.02</v>
      </c>
    </row>
    <row r="43" spans="1:4" x14ac:dyDescent="0.25">
      <c r="A43" s="83">
        <v>7020100060</v>
      </c>
      <c r="B43" s="83" t="s">
        <v>29656</v>
      </c>
      <c r="C43" s="83" t="s">
        <v>206</v>
      </c>
      <c r="D43" s="84">
        <v>1.59</v>
      </c>
    </row>
    <row r="44" spans="1:4" x14ac:dyDescent="0.25">
      <c r="A44" s="83">
        <v>7020100070</v>
      </c>
      <c r="B44" s="83" t="s">
        <v>29657</v>
      </c>
      <c r="C44" s="83" t="s">
        <v>206</v>
      </c>
      <c r="D44" s="84">
        <v>2.2799999999999998</v>
      </c>
    </row>
    <row r="45" spans="1:4" x14ac:dyDescent="0.25">
      <c r="A45" s="83">
        <v>7020100080</v>
      </c>
      <c r="B45" s="83" t="s">
        <v>29658</v>
      </c>
      <c r="C45" s="83" t="s">
        <v>206</v>
      </c>
      <c r="D45" s="84">
        <v>2.83</v>
      </c>
    </row>
    <row r="46" spans="1:4" x14ac:dyDescent="0.25">
      <c r="A46" s="83">
        <v>7020100090</v>
      </c>
      <c r="B46" s="83" t="s">
        <v>29659</v>
      </c>
      <c r="C46" s="83" t="s">
        <v>184</v>
      </c>
      <c r="D46" s="84">
        <v>3.57</v>
      </c>
    </row>
    <row r="47" spans="1:4" x14ac:dyDescent="0.25">
      <c r="A47" s="83">
        <v>7020100100</v>
      </c>
      <c r="B47" s="83" t="s">
        <v>29660</v>
      </c>
      <c r="C47" s="83" t="s">
        <v>184</v>
      </c>
      <c r="D47" s="84">
        <v>20.39</v>
      </c>
    </row>
    <row r="48" spans="1:4" x14ac:dyDescent="0.25">
      <c r="A48" s="83">
        <v>7020100110</v>
      </c>
      <c r="B48" s="83" t="s">
        <v>29661</v>
      </c>
      <c r="C48" s="83" t="s">
        <v>184</v>
      </c>
      <c r="D48" s="84">
        <v>2.14</v>
      </c>
    </row>
    <row r="49" spans="1:4" x14ac:dyDescent="0.25">
      <c r="A49" s="83">
        <v>7020100120</v>
      </c>
      <c r="B49" s="83" t="s">
        <v>29662</v>
      </c>
      <c r="C49" s="83" t="s">
        <v>29631</v>
      </c>
      <c r="D49" s="84">
        <v>10614.24</v>
      </c>
    </row>
    <row r="50" spans="1:4" x14ac:dyDescent="0.25">
      <c r="A50" s="83">
        <v>7020100130</v>
      </c>
      <c r="B50" s="83" t="s">
        <v>29663</v>
      </c>
      <c r="C50" s="83" t="s">
        <v>237</v>
      </c>
      <c r="D50" s="84">
        <v>494.22</v>
      </c>
    </row>
    <row r="51" spans="1:4" x14ac:dyDescent="0.25">
      <c r="A51" s="83">
        <v>7020100140</v>
      </c>
      <c r="B51" s="83" t="s">
        <v>29664</v>
      </c>
      <c r="C51" s="83" t="s">
        <v>225</v>
      </c>
      <c r="D51" s="84">
        <v>124.58</v>
      </c>
    </row>
    <row r="52" spans="1:4" x14ac:dyDescent="0.25">
      <c r="A52" s="83">
        <v>7020100150</v>
      </c>
      <c r="B52" s="83" t="s">
        <v>29665</v>
      </c>
      <c r="C52" s="83" t="s">
        <v>225</v>
      </c>
      <c r="D52" s="84">
        <v>340.81</v>
      </c>
    </row>
    <row r="53" spans="1:4" x14ac:dyDescent="0.25">
      <c r="A53" s="83">
        <v>7020100160</v>
      </c>
      <c r="B53" s="83" t="s">
        <v>29666</v>
      </c>
      <c r="C53" s="83" t="s">
        <v>206</v>
      </c>
      <c r="D53" s="84">
        <v>1.02</v>
      </c>
    </row>
    <row r="54" spans="1:4" x14ac:dyDescent="0.25">
      <c r="A54" s="83" t="s">
        <v>29667</v>
      </c>
      <c r="B54" s="83"/>
      <c r="C54" s="83"/>
      <c r="D54" s="84"/>
    </row>
    <row r="55" spans="1:4" x14ac:dyDescent="0.25">
      <c r="A55" s="83">
        <v>7030100010</v>
      </c>
      <c r="B55" s="83" t="s">
        <v>29668</v>
      </c>
      <c r="C55" s="83" t="s">
        <v>206</v>
      </c>
      <c r="D55" s="84">
        <v>12.51</v>
      </c>
    </row>
    <row r="56" spans="1:4" x14ac:dyDescent="0.25">
      <c r="A56" s="83">
        <v>7030100020</v>
      </c>
      <c r="B56" s="83" t="s">
        <v>29669</v>
      </c>
      <c r="C56" s="83" t="s">
        <v>184</v>
      </c>
      <c r="D56" s="84">
        <v>32.520000000000003</v>
      </c>
    </row>
    <row r="57" spans="1:4" x14ac:dyDescent="0.25">
      <c r="A57" s="83">
        <v>7030100030</v>
      </c>
      <c r="B57" s="83" t="s">
        <v>29670</v>
      </c>
      <c r="C57" s="83" t="s">
        <v>206</v>
      </c>
      <c r="D57" s="84">
        <v>125.91</v>
      </c>
    </row>
    <row r="58" spans="1:4" x14ac:dyDescent="0.25">
      <c r="A58" s="83">
        <v>7030100040</v>
      </c>
      <c r="B58" s="83" t="s">
        <v>29671</v>
      </c>
      <c r="C58" s="83" t="s">
        <v>184</v>
      </c>
      <c r="D58" s="84">
        <v>146.93</v>
      </c>
    </row>
    <row r="59" spans="1:4" x14ac:dyDescent="0.25">
      <c r="A59" s="83">
        <v>7030100050</v>
      </c>
      <c r="B59" s="83" t="s">
        <v>29672</v>
      </c>
      <c r="C59" s="83" t="s">
        <v>260</v>
      </c>
      <c r="D59" s="84">
        <v>16.79</v>
      </c>
    </row>
    <row r="60" spans="1:4" x14ac:dyDescent="0.25">
      <c r="A60" s="83">
        <v>7030100060</v>
      </c>
      <c r="B60" s="83" t="s">
        <v>29673</v>
      </c>
      <c r="C60" s="83" t="s">
        <v>184</v>
      </c>
      <c r="D60" s="84">
        <v>9.8699999999999992</v>
      </c>
    </row>
    <row r="61" spans="1:4" x14ac:dyDescent="0.25">
      <c r="A61" s="83">
        <v>7030100070</v>
      </c>
      <c r="B61" s="83" t="s">
        <v>29674</v>
      </c>
      <c r="C61" s="83" t="s">
        <v>184</v>
      </c>
      <c r="D61" s="84">
        <v>33.119999999999997</v>
      </c>
    </row>
    <row r="62" spans="1:4" x14ac:dyDescent="0.25">
      <c r="A62" s="83">
        <v>7030100080</v>
      </c>
      <c r="B62" s="83" t="s">
        <v>29675</v>
      </c>
      <c r="C62" s="83" t="s">
        <v>225</v>
      </c>
      <c r="D62" s="84">
        <v>146.88</v>
      </c>
    </row>
    <row r="63" spans="1:4" x14ac:dyDescent="0.25">
      <c r="A63" s="83">
        <v>7030100090</v>
      </c>
      <c r="B63" s="83" t="s">
        <v>29676</v>
      </c>
      <c r="C63" s="83" t="s">
        <v>225</v>
      </c>
      <c r="D63" s="84">
        <v>919.71</v>
      </c>
    </row>
    <row r="64" spans="1:4" x14ac:dyDescent="0.25">
      <c r="A64" s="83">
        <v>7030100100</v>
      </c>
      <c r="B64" s="83" t="s">
        <v>29677</v>
      </c>
      <c r="C64" s="83" t="s">
        <v>29631</v>
      </c>
      <c r="D64" s="84">
        <v>650</v>
      </c>
    </row>
    <row r="65" spans="1:4" x14ac:dyDescent="0.25">
      <c r="A65" s="83">
        <v>7030100110</v>
      </c>
      <c r="B65" s="83" t="s">
        <v>29678</v>
      </c>
      <c r="C65" s="83" t="s">
        <v>225</v>
      </c>
      <c r="D65" s="84">
        <v>4.83</v>
      </c>
    </row>
    <row r="66" spans="1:4" x14ac:dyDescent="0.25">
      <c r="A66" s="83">
        <v>7030100120</v>
      </c>
      <c r="B66" s="83" t="s">
        <v>29679</v>
      </c>
      <c r="C66" s="83" t="s">
        <v>184</v>
      </c>
      <c r="D66" s="84">
        <v>4.95</v>
      </c>
    </row>
    <row r="67" spans="1:4" x14ac:dyDescent="0.25">
      <c r="A67" s="83">
        <v>7030100130</v>
      </c>
      <c r="B67" s="83" t="s">
        <v>29680</v>
      </c>
      <c r="C67" s="83" t="s">
        <v>260</v>
      </c>
      <c r="D67" s="84">
        <v>0.32</v>
      </c>
    </row>
    <row r="68" spans="1:4" x14ac:dyDescent="0.25">
      <c r="A68" s="83">
        <v>7030100140</v>
      </c>
      <c r="B68" s="83" t="s">
        <v>29681</v>
      </c>
      <c r="C68" s="83" t="s">
        <v>260</v>
      </c>
      <c r="D68" s="84">
        <v>0.81</v>
      </c>
    </row>
    <row r="69" spans="1:4" x14ac:dyDescent="0.25">
      <c r="A69" s="83">
        <v>7030100150</v>
      </c>
      <c r="B69" s="83" t="s">
        <v>29682</v>
      </c>
      <c r="C69" s="83" t="s">
        <v>29683</v>
      </c>
      <c r="D69" s="84">
        <v>142.65</v>
      </c>
    </row>
    <row r="70" spans="1:4" x14ac:dyDescent="0.25">
      <c r="A70" s="83">
        <v>7030100160</v>
      </c>
      <c r="B70" s="83" t="s">
        <v>29684</v>
      </c>
      <c r="C70" s="83" t="s">
        <v>225</v>
      </c>
      <c r="D70" s="84">
        <v>102.95</v>
      </c>
    </row>
    <row r="71" spans="1:4" x14ac:dyDescent="0.25">
      <c r="A71" s="83">
        <v>7030100170</v>
      </c>
      <c r="B71" s="83" t="s">
        <v>29685</v>
      </c>
      <c r="C71" s="83" t="s">
        <v>225</v>
      </c>
      <c r="D71" s="84">
        <v>531.33000000000004</v>
      </c>
    </row>
    <row r="72" spans="1:4" x14ac:dyDescent="0.25">
      <c r="A72" s="83">
        <v>7030100180</v>
      </c>
      <c r="B72" s="83" t="s">
        <v>29686</v>
      </c>
      <c r="C72" s="83" t="s">
        <v>184</v>
      </c>
      <c r="D72" s="84">
        <v>0.55000000000000004</v>
      </c>
    </row>
    <row r="73" spans="1:4" x14ac:dyDescent="0.25">
      <c r="A73" s="83">
        <v>7030100190</v>
      </c>
      <c r="B73" s="83" t="s">
        <v>29687</v>
      </c>
      <c r="C73" s="83" t="s">
        <v>184</v>
      </c>
      <c r="D73" s="84">
        <v>2.78</v>
      </c>
    </row>
    <row r="74" spans="1:4" x14ac:dyDescent="0.25">
      <c r="A74" s="83">
        <v>7030100200</v>
      </c>
      <c r="B74" s="83" t="s">
        <v>29688</v>
      </c>
      <c r="C74" s="83" t="s">
        <v>184</v>
      </c>
      <c r="D74" s="84">
        <v>11.1</v>
      </c>
    </row>
    <row r="75" spans="1:4" x14ac:dyDescent="0.25">
      <c r="A75" s="83">
        <v>7030100210</v>
      </c>
      <c r="B75" s="83" t="s">
        <v>29689</v>
      </c>
      <c r="C75" s="83" t="s">
        <v>184</v>
      </c>
      <c r="D75" s="84">
        <v>0.95</v>
      </c>
    </row>
    <row r="76" spans="1:4" x14ac:dyDescent="0.25">
      <c r="A76" s="83">
        <v>7030100220</v>
      </c>
      <c r="B76" s="83" t="s">
        <v>29690</v>
      </c>
      <c r="C76" s="83" t="s">
        <v>184</v>
      </c>
      <c r="D76" s="84">
        <v>3.8</v>
      </c>
    </row>
    <row r="77" spans="1:4" x14ac:dyDescent="0.25">
      <c r="A77" s="83">
        <v>7030100230</v>
      </c>
      <c r="B77" s="83" t="s">
        <v>29691</v>
      </c>
      <c r="C77" s="83" t="s">
        <v>184</v>
      </c>
      <c r="D77" s="84">
        <v>0.37</v>
      </c>
    </row>
    <row r="78" spans="1:4" x14ac:dyDescent="0.25">
      <c r="A78" s="83">
        <v>7030100241</v>
      </c>
      <c r="B78" s="83" t="s">
        <v>29692</v>
      </c>
      <c r="C78" s="83" t="s">
        <v>184</v>
      </c>
      <c r="D78" s="84">
        <v>24.33</v>
      </c>
    </row>
    <row r="79" spans="1:4" x14ac:dyDescent="0.25">
      <c r="A79" s="83">
        <v>7030100250</v>
      </c>
      <c r="B79" s="83" t="s">
        <v>29693</v>
      </c>
      <c r="C79" s="83" t="s">
        <v>184</v>
      </c>
      <c r="D79" s="84">
        <v>8.2100000000000009</v>
      </c>
    </row>
    <row r="80" spans="1:4" x14ac:dyDescent="0.25">
      <c r="A80" s="83">
        <v>7030100260</v>
      </c>
      <c r="B80" s="83" t="s">
        <v>29694</v>
      </c>
      <c r="C80" s="83" t="s">
        <v>206</v>
      </c>
      <c r="D80" s="84">
        <v>12.68</v>
      </c>
    </row>
    <row r="81" spans="1:4" x14ac:dyDescent="0.25">
      <c r="A81" s="83">
        <v>7030100270</v>
      </c>
      <c r="B81" s="83" t="s">
        <v>29695</v>
      </c>
      <c r="C81" s="83" t="s">
        <v>206</v>
      </c>
      <c r="D81" s="84">
        <v>3.96</v>
      </c>
    </row>
    <row r="82" spans="1:4" x14ac:dyDescent="0.25">
      <c r="A82" s="83">
        <v>7030100280</v>
      </c>
      <c r="B82" s="83" t="s">
        <v>29696</v>
      </c>
      <c r="C82" s="83" t="s">
        <v>184</v>
      </c>
      <c r="D82" s="84">
        <v>4.76</v>
      </c>
    </row>
    <row r="83" spans="1:4" x14ac:dyDescent="0.25">
      <c r="A83" s="83">
        <v>7030100291</v>
      </c>
      <c r="B83" s="83" t="s">
        <v>29697</v>
      </c>
      <c r="C83" s="83" t="s">
        <v>184</v>
      </c>
      <c r="D83" s="84">
        <v>2.95</v>
      </c>
    </row>
    <row r="84" spans="1:4" x14ac:dyDescent="0.25">
      <c r="A84" s="83">
        <v>7030100301</v>
      </c>
      <c r="B84" s="83" t="s">
        <v>29698</v>
      </c>
      <c r="C84" s="83" t="s">
        <v>225</v>
      </c>
      <c r="D84" s="84">
        <v>25.35</v>
      </c>
    </row>
    <row r="85" spans="1:4" x14ac:dyDescent="0.25">
      <c r="A85" s="83">
        <v>7030100311</v>
      </c>
      <c r="B85" s="83" t="s">
        <v>29699</v>
      </c>
      <c r="C85" s="83" t="s">
        <v>225</v>
      </c>
      <c r="D85" s="84">
        <v>50.72</v>
      </c>
    </row>
    <row r="86" spans="1:4" x14ac:dyDescent="0.25">
      <c r="A86" s="83">
        <v>7030100312</v>
      </c>
      <c r="B86" s="83" t="s">
        <v>29700</v>
      </c>
      <c r="C86" s="83" t="s">
        <v>225</v>
      </c>
      <c r="D86" s="84">
        <v>176.3</v>
      </c>
    </row>
    <row r="87" spans="1:4" x14ac:dyDescent="0.25">
      <c r="A87" s="83">
        <v>7030100331</v>
      </c>
      <c r="B87" s="83" t="s">
        <v>29701</v>
      </c>
      <c r="C87" s="83" t="s">
        <v>206</v>
      </c>
      <c r="D87" s="84">
        <v>10.57</v>
      </c>
    </row>
    <row r="88" spans="1:4" x14ac:dyDescent="0.25">
      <c r="A88" s="83">
        <v>7030100360</v>
      </c>
      <c r="B88" s="83" t="s">
        <v>29702</v>
      </c>
      <c r="C88" s="83" t="s">
        <v>229</v>
      </c>
      <c r="D88" s="84">
        <v>84.75</v>
      </c>
    </row>
    <row r="89" spans="1:4" x14ac:dyDescent="0.25">
      <c r="A89" s="83">
        <v>7030100370</v>
      </c>
      <c r="B89" s="83" t="s">
        <v>29703</v>
      </c>
      <c r="C89" s="83" t="s">
        <v>184</v>
      </c>
      <c r="D89" s="84">
        <v>0.87</v>
      </c>
    </row>
    <row r="90" spans="1:4" x14ac:dyDescent="0.25">
      <c r="A90" s="83">
        <v>7030100380</v>
      </c>
      <c r="B90" s="83" t="s">
        <v>29704</v>
      </c>
      <c r="C90" s="83" t="s">
        <v>184</v>
      </c>
      <c r="D90" s="84">
        <v>4.9800000000000004</v>
      </c>
    </row>
    <row r="91" spans="1:4" x14ac:dyDescent="0.25">
      <c r="A91" s="83">
        <v>7030100390</v>
      </c>
      <c r="B91" s="83" t="s">
        <v>29705</v>
      </c>
      <c r="C91" s="83" t="s">
        <v>184</v>
      </c>
      <c r="D91" s="84">
        <v>3.7</v>
      </c>
    </row>
    <row r="92" spans="1:4" x14ac:dyDescent="0.25">
      <c r="A92" s="83">
        <v>7030100400</v>
      </c>
      <c r="B92" s="83" t="s">
        <v>29706</v>
      </c>
      <c r="C92" s="83" t="s">
        <v>229</v>
      </c>
      <c r="D92" s="84">
        <v>23.78</v>
      </c>
    </row>
    <row r="93" spans="1:4" x14ac:dyDescent="0.25">
      <c r="A93" s="83">
        <v>7030100410</v>
      </c>
      <c r="B93" s="83" t="s">
        <v>29707</v>
      </c>
      <c r="C93" s="83" t="s">
        <v>184</v>
      </c>
      <c r="D93" s="84">
        <v>0.55000000000000004</v>
      </c>
    </row>
    <row r="94" spans="1:4" x14ac:dyDescent="0.25">
      <c r="A94" s="83">
        <v>7030100420</v>
      </c>
      <c r="B94" s="83" t="s">
        <v>29708</v>
      </c>
      <c r="C94" s="83" t="s">
        <v>184</v>
      </c>
      <c r="D94" s="84">
        <v>0.23</v>
      </c>
    </row>
    <row r="95" spans="1:4" x14ac:dyDescent="0.25">
      <c r="A95" s="83">
        <v>7030100430</v>
      </c>
      <c r="B95" s="83" t="s">
        <v>29709</v>
      </c>
      <c r="C95" s="83" t="s">
        <v>237</v>
      </c>
      <c r="D95" s="84">
        <v>2.8</v>
      </c>
    </row>
    <row r="96" spans="1:4" x14ac:dyDescent="0.25">
      <c r="A96" s="83">
        <v>7030100440</v>
      </c>
      <c r="B96" s="83" t="s">
        <v>29710</v>
      </c>
      <c r="C96" s="83" t="s">
        <v>206</v>
      </c>
      <c r="D96" s="84">
        <v>2.38</v>
      </c>
    </row>
    <row r="97" spans="1:4" x14ac:dyDescent="0.25">
      <c r="A97" s="83">
        <v>7030100450</v>
      </c>
      <c r="B97" s="83" t="s">
        <v>29711</v>
      </c>
      <c r="C97" s="83" t="s">
        <v>237</v>
      </c>
      <c r="D97" s="84">
        <v>0.84</v>
      </c>
    </row>
    <row r="98" spans="1:4" x14ac:dyDescent="0.25">
      <c r="A98" s="83">
        <v>7030100460</v>
      </c>
      <c r="B98" s="83" t="s">
        <v>29712</v>
      </c>
      <c r="C98" s="83" t="s">
        <v>237</v>
      </c>
      <c r="D98" s="84">
        <v>3.39</v>
      </c>
    </row>
    <row r="99" spans="1:4" x14ac:dyDescent="0.25">
      <c r="A99" s="83">
        <v>7030100470</v>
      </c>
      <c r="B99" s="83" t="s">
        <v>29713</v>
      </c>
      <c r="C99" s="83" t="s">
        <v>237</v>
      </c>
      <c r="D99" s="84">
        <v>126.9</v>
      </c>
    </row>
    <row r="100" spans="1:4" x14ac:dyDescent="0.25">
      <c r="A100" s="83">
        <v>7030100480</v>
      </c>
      <c r="B100" s="83" t="s">
        <v>29714</v>
      </c>
      <c r="C100" s="83" t="s">
        <v>237</v>
      </c>
      <c r="D100" s="84">
        <v>285.79000000000002</v>
      </c>
    </row>
    <row r="101" spans="1:4" x14ac:dyDescent="0.25">
      <c r="A101" s="83">
        <v>7030100490</v>
      </c>
      <c r="B101" s="83" t="s">
        <v>29715</v>
      </c>
      <c r="C101" s="83" t="s">
        <v>237</v>
      </c>
      <c r="D101" s="84">
        <v>9.6</v>
      </c>
    </row>
    <row r="102" spans="1:4" x14ac:dyDescent="0.25">
      <c r="A102" s="83">
        <v>7030100500</v>
      </c>
      <c r="B102" s="83" t="s">
        <v>29716</v>
      </c>
      <c r="C102" s="83" t="s">
        <v>206</v>
      </c>
      <c r="D102" s="84">
        <v>0.56999999999999995</v>
      </c>
    </row>
    <row r="103" spans="1:4" x14ac:dyDescent="0.25">
      <c r="A103" s="83">
        <v>7030100510</v>
      </c>
      <c r="B103" s="83" t="s">
        <v>29717</v>
      </c>
      <c r="C103" s="83" t="s">
        <v>184</v>
      </c>
      <c r="D103" s="84">
        <v>13.49</v>
      </c>
    </row>
    <row r="104" spans="1:4" x14ac:dyDescent="0.25">
      <c r="A104" s="83">
        <v>7030100520</v>
      </c>
      <c r="B104" s="83" t="s">
        <v>29718</v>
      </c>
      <c r="C104" s="83" t="s">
        <v>229</v>
      </c>
      <c r="D104" s="84">
        <v>53.96</v>
      </c>
    </row>
    <row r="105" spans="1:4" x14ac:dyDescent="0.25">
      <c r="A105" s="83">
        <v>7030100530</v>
      </c>
      <c r="B105" s="83" t="s">
        <v>29719</v>
      </c>
      <c r="C105" s="83" t="s">
        <v>184</v>
      </c>
      <c r="D105" s="84">
        <v>7.19</v>
      </c>
    </row>
    <row r="106" spans="1:4" x14ac:dyDescent="0.25">
      <c r="A106" s="83">
        <v>7030100541</v>
      </c>
      <c r="B106" s="83" t="s">
        <v>29720</v>
      </c>
      <c r="C106" s="83" t="s">
        <v>229</v>
      </c>
      <c r="D106" s="84">
        <v>205.82</v>
      </c>
    </row>
    <row r="107" spans="1:4" x14ac:dyDescent="0.25">
      <c r="A107" s="83">
        <v>7030100551</v>
      </c>
      <c r="B107" s="83" t="s">
        <v>29721</v>
      </c>
      <c r="C107" s="83" t="s">
        <v>229</v>
      </c>
      <c r="D107" s="84">
        <v>105.42</v>
      </c>
    </row>
    <row r="108" spans="1:4" x14ac:dyDescent="0.25">
      <c r="A108" s="83">
        <v>7030100561</v>
      </c>
      <c r="B108" s="83" t="s">
        <v>29722</v>
      </c>
      <c r="C108" s="83" t="s">
        <v>229</v>
      </c>
      <c r="D108" s="84">
        <v>182.08</v>
      </c>
    </row>
    <row r="109" spans="1:4" x14ac:dyDescent="0.25">
      <c r="A109" s="83">
        <v>7030100570</v>
      </c>
      <c r="B109" s="83" t="s">
        <v>29723</v>
      </c>
      <c r="C109" s="83" t="s">
        <v>184</v>
      </c>
      <c r="D109" s="84">
        <v>12.59</v>
      </c>
    </row>
    <row r="110" spans="1:4" x14ac:dyDescent="0.25">
      <c r="A110" s="83">
        <v>7030100580</v>
      </c>
      <c r="B110" s="83" t="s">
        <v>29724</v>
      </c>
      <c r="C110" s="83" t="s">
        <v>184</v>
      </c>
      <c r="D110" s="84">
        <v>14.39</v>
      </c>
    </row>
    <row r="111" spans="1:4" x14ac:dyDescent="0.25">
      <c r="A111" s="83">
        <v>7030100590</v>
      </c>
      <c r="B111" s="83" t="s">
        <v>29725</v>
      </c>
      <c r="C111" s="83" t="s">
        <v>184</v>
      </c>
      <c r="D111" s="84">
        <v>25.18</v>
      </c>
    </row>
    <row r="112" spans="1:4" x14ac:dyDescent="0.25">
      <c r="A112" s="83">
        <v>7030100600</v>
      </c>
      <c r="B112" s="83" t="s">
        <v>29726</v>
      </c>
      <c r="C112" s="83" t="s">
        <v>184</v>
      </c>
      <c r="D112" s="84">
        <v>53.05</v>
      </c>
    </row>
    <row r="113" spans="1:4" x14ac:dyDescent="0.25">
      <c r="A113" s="83">
        <v>7030100610</v>
      </c>
      <c r="B113" s="83" t="s">
        <v>29727</v>
      </c>
      <c r="C113" s="83" t="s">
        <v>225</v>
      </c>
      <c r="D113" s="84">
        <v>18.61</v>
      </c>
    </row>
    <row r="114" spans="1:4" x14ac:dyDescent="0.25">
      <c r="A114" s="83">
        <v>7030100620</v>
      </c>
      <c r="B114" s="83" t="s">
        <v>29728</v>
      </c>
      <c r="C114" s="83" t="s">
        <v>184</v>
      </c>
      <c r="D114" s="84">
        <v>13.02</v>
      </c>
    </row>
    <row r="115" spans="1:4" x14ac:dyDescent="0.25">
      <c r="A115" s="83">
        <v>7030100630</v>
      </c>
      <c r="B115" s="83" t="s">
        <v>29729</v>
      </c>
      <c r="C115" s="83" t="s">
        <v>184</v>
      </c>
      <c r="D115" s="84">
        <v>9.3000000000000007</v>
      </c>
    </row>
    <row r="116" spans="1:4" x14ac:dyDescent="0.25">
      <c r="A116" s="83">
        <v>7030100640</v>
      </c>
      <c r="B116" s="83" t="s">
        <v>29730</v>
      </c>
      <c r="C116" s="83" t="s">
        <v>184</v>
      </c>
      <c r="D116" s="84">
        <v>23.39</v>
      </c>
    </row>
    <row r="117" spans="1:4" x14ac:dyDescent="0.25">
      <c r="A117" s="83">
        <v>7030100650</v>
      </c>
      <c r="B117" s="83" t="s">
        <v>29731</v>
      </c>
      <c r="C117" s="83" t="s">
        <v>184</v>
      </c>
      <c r="D117" s="84">
        <v>10.08</v>
      </c>
    </row>
    <row r="118" spans="1:4" x14ac:dyDescent="0.25">
      <c r="A118" s="83">
        <v>7030100660</v>
      </c>
      <c r="B118" s="83" t="s">
        <v>29732</v>
      </c>
      <c r="C118" s="83" t="s">
        <v>206</v>
      </c>
      <c r="D118" s="84">
        <v>1.27</v>
      </c>
    </row>
    <row r="119" spans="1:4" x14ac:dyDescent="0.25">
      <c r="A119" s="83">
        <v>7030100670</v>
      </c>
      <c r="B119" s="83" t="s">
        <v>29733</v>
      </c>
      <c r="C119" s="83" t="s">
        <v>184</v>
      </c>
      <c r="D119" s="84">
        <v>4.76</v>
      </c>
    </row>
    <row r="120" spans="1:4" x14ac:dyDescent="0.25">
      <c r="A120" s="83">
        <v>7030100680</v>
      </c>
      <c r="B120" s="83" t="s">
        <v>29734</v>
      </c>
      <c r="C120" s="83" t="s">
        <v>206</v>
      </c>
      <c r="D120" s="84">
        <v>2.38</v>
      </c>
    </row>
    <row r="121" spans="1:4" x14ac:dyDescent="0.25">
      <c r="A121" s="83">
        <v>7030100690</v>
      </c>
      <c r="B121" s="83" t="s">
        <v>29735</v>
      </c>
      <c r="C121" s="83" t="s">
        <v>184</v>
      </c>
      <c r="D121" s="84">
        <v>18.61</v>
      </c>
    </row>
    <row r="122" spans="1:4" x14ac:dyDescent="0.25">
      <c r="A122" s="83">
        <v>7030100700</v>
      </c>
      <c r="B122" s="83" t="s">
        <v>29736</v>
      </c>
      <c r="C122" s="83" t="s">
        <v>184</v>
      </c>
      <c r="D122" s="84">
        <v>26.53</v>
      </c>
    </row>
    <row r="123" spans="1:4" x14ac:dyDescent="0.25">
      <c r="A123" s="83">
        <v>7030100710</v>
      </c>
      <c r="B123" s="83" t="s">
        <v>29737</v>
      </c>
      <c r="C123" s="83" t="s">
        <v>184</v>
      </c>
      <c r="D123" s="84">
        <v>9.3000000000000007</v>
      </c>
    </row>
    <row r="124" spans="1:4" x14ac:dyDescent="0.25">
      <c r="A124" s="83">
        <v>7030100720</v>
      </c>
      <c r="B124" s="83" t="s">
        <v>29738</v>
      </c>
      <c r="C124" s="83" t="s">
        <v>206</v>
      </c>
      <c r="D124" s="84">
        <v>13.27</v>
      </c>
    </row>
    <row r="125" spans="1:4" x14ac:dyDescent="0.25">
      <c r="A125" s="83">
        <v>7030100730</v>
      </c>
      <c r="B125" s="83" t="s">
        <v>29739</v>
      </c>
      <c r="C125" s="83" t="s">
        <v>184</v>
      </c>
      <c r="D125" s="84">
        <v>12.93</v>
      </c>
    </row>
    <row r="126" spans="1:4" x14ac:dyDescent="0.25">
      <c r="A126" s="83">
        <v>7030100740</v>
      </c>
      <c r="B126" s="83" t="s">
        <v>29740</v>
      </c>
      <c r="C126" s="83" t="s">
        <v>225</v>
      </c>
      <c r="D126" s="84">
        <v>14.03</v>
      </c>
    </row>
    <row r="127" spans="1:4" x14ac:dyDescent="0.25">
      <c r="A127" s="83">
        <v>7030100750</v>
      </c>
      <c r="B127" s="83" t="s">
        <v>29741</v>
      </c>
      <c r="C127" s="83" t="s">
        <v>184</v>
      </c>
      <c r="D127" s="84">
        <v>8.85</v>
      </c>
    </row>
    <row r="128" spans="1:4" x14ac:dyDescent="0.25">
      <c r="A128" s="83">
        <v>7030100760</v>
      </c>
      <c r="B128" s="83" t="s">
        <v>29742</v>
      </c>
      <c r="C128" s="83" t="s">
        <v>206</v>
      </c>
      <c r="D128" s="84">
        <v>53.05</v>
      </c>
    </row>
    <row r="129" spans="1:4" x14ac:dyDescent="0.25">
      <c r="A129" s="83">
        <v>7030100770</v>
      </c>
      <c r="B129" s="83" t="s">
        <v>29743</v>
      </c>
      <c r="C129" s="83" t="s">
        <v>184</v>
      </c>
      <c r="D129" s="84">
        <v>11.17</v>
      </c>
    </row>
    <row r="130" spans="1:4" x14ac:dyDescent="0.25">
      <c r="A130" s="83">
        <v>7030100780</v>
      </c>
      <c r="B130" s="83" t="s">
        <v>29744</v>
      </c>
      <c r="C130" s="83" t="s">
        <v>225</v>
      </c>
      <c r="D130" s="84">
        <v>9.3000000000000007</v>
      </c>
    </row>
    <row r="131" spans="1:4" x14ac:dyDescent="0.25">
      <c r="A131" s="83">
        <v>7030100790</v>
      </c>
      <c r="B131" s="83" t="s">
        <v>29745</v>
      </c>
      <c r="C131" s="83" t="s">
        <v>184</v>
      </c>
      <c r="D131" s="84">
        <v>6.3</v>
      </c>
    </row>
    <row r="132" spans="1:4" x14ac:dyDescent="0.25">
      <c r="A132" s="83">
        <v>7030100800</v>
      </c>
      <c r="B132" s="83" t="s">
        <v>29746</v>
      </c>
      <c r="C132" s="83" t="s">
        <v>184</v>
      </c>
      <c r="D132" s="84">
        <v>17.989999999999998</v>
      </c>
    </row>
    <row r="133" spans="1:4" x14ac:dyDescent="0.25">
      <c r="A133" s="83">
        <v>7030100810</v>
      </c>
      <c r="B133" s="83" t="s">
        <v>29747</v>
      </c>
      <c r="C133" s="83" t="s">
        <v>225</v>
      </c>
      <c r="D133" s="84">
        <v>34.619999999999997</v>
      </c>
    </row>
    <row r="134" spans="1:4" x14ac:dyDescent="0.25">
      <c r="A134" s="83">
        <v>7030100820</v>
      </c>
      <c r="B134" s="83" t="s">
        <v>29748</v>
      </c>
      <c r="C134" s="83" t="s">
        <v>225</v>
      </c>
      <c r="D134" s="84">
        <v>75.8</v>
      </c>
    </row>
    <row r="135" spans="1:4" x14ac:dyDescent="0.25">
      <c r="A135" s="83">
        <v>7030100830</v>
      </c>
      <c r="B135" s="83" t="s">
        <v>29749</v>
      </c>
      <c r="C135" s="83" t="s">
        <v>225</v>
      </c>
      <c r="D135" s="84">
        <v>13.91</v>
      </c>
    </row>
    <row r="136" spans="1:4" x14ac:dyDescent="0.25">
      <c r="A136" s="83">
        <v>7030100840</v>
      </c>
      <c r="B136" s="83" t="s">
        <v>29750</v>
      </c>
      <c r="C136" s="83" t="s">
        <v>206</v>
      </c>
      <c r="D136" s="84">
        <v>9.49</v>
      </c>
    </row>
    <row r="137" spans="1:4" x14ac:dyDescent="0.25">
      <c r="A137" s="83">
        <v>7030100850</v>
      </c>
      <c r="B137" s="83" t="s">
        <v>29751</v>
      </c>
      <c r="C137" s="83" t="s">
        <v>206</v>
      </c>
      <c r="D137" s="84">
        <v>13.26</v>
      </c>
    </row>
    <row r="138" spans="1:4" x14ac:dyDescent="0.25">
      <c r="A138" s="83">
        <v>7030100860</v>
      </c>
      <c r="B138" s="83" t="s">
        <v>29752</v>
      </c>
      <c r="C138" s="83" t="s">
        <v>206</v>
      </c>
      <c r="D138" s="84">
        <v>20.34</v>
      </c>
    </row>
    <row r="139" spans="1:4" x14ac:dyDescent="0.25">
      <c r="A139" s="83">
        <v>7030100870</v>
      </c>
      <c r="B139" s="83" t="s">
        <v>29753</v>
      </c>
      <c r="C139" s="83" t="s">
        <v>229</v>
      </c>
      <c r="D139" s="84">
        <v>72.84</v>
      </c>
    </row>
    <row r="140" spans="1:4" x14ac:dyDescent="0.25">
      <c r="A140" s="83">
        <v>7030100880</v>
      </c>
      <c r="B140" s="83" t="s">
        <v>29754</v>
      </c>
      <c r="C140" s="83" t="s">
        <v>184</v>
      </c>
      <c r="D140" s="84">
        <v>63.4</v>
      </c>
    </row>
    <row r="141" spans="1:4" x14ac:dyDescent="0.25">
      <c r="A141" s="83">
        <v>7030100890</v>
      </c>
      <c r="B141" s="83" t="s">
        <v>29755</v>
      </c>
      <c r="C141" s="83" t="s">
        <v>184</v>
      </c>
      <c r="D141" s="84">
        <v>20.61</v>
      </c>
    </row>
    <row r="142" spans="1:4" x14ac:dyDescent="0.25">
      <c r="A142" s="83">
        <v>7030100910</v>
      </c>
      <c r="B142" s="83" t="s">
        <v>29756</v>
      </c>
      <c r="C142" s="83" t="s">
        <v>229</v>
      </c>
      <c r="D142" s="84">
        <v>63.4</v>
      </c>
    </row>
    <row r="143" spans="1:4" x14ac:dyDescent="0.25">
      <c r="A143" s="83">
        <v>7030100920</v>
      </c>
      <c r="B143" s="83" t="s">
        <v>29757</v>
      </c>
      <c r="C143" s="83" t="s">
        <v>184</v>
      </c>
      <c r="D143" s="84">
        <v>74.98</v>
      </c>
    </row>
    <row r="144" spans="1:4" x14ac:dyDescent="0.25">
      <c r="A144" s="83">
        <v>7030100930</v>
      </c>
      <c r="B144" s="83" t="s">
        <v>29758</v>
      </c>
      <c r="C144" s="83" t="s">
        <v>184</v>
      </c>
      <c r="D144" s="84">
        <v>2.48</v>
      </c>
    </row>
    <row r="145" spans="1:4" x14ac:dyDescent="0.25">
      <c r="A145" s="83">
        <v>7030100940</v>
      </c>
      <c r="B145" s="83" t="s">
        <v>29759</v>
      </c>
      <c r="C145" s="83" t="s">
        <v>225</v>
      </c>
      <c r="D145" s="84">
        <v>14.5</v>
      </c>
    </row>
    <row r="146" spans="1:4" x14ac:dyDescent="0.25">
      <c r="A146" s="83">
        <v>7030100950</v>
      </c>
      <c r="B146" s="83" t="s">
        <v>29760</v>
      </c>
      <c r="C146" s="83" t="s">
        <v>184</v>
      </c>
      <c r="D146" s="84">
        <v>259.92</v>
      </c>
    </row>
    <row r="147" spans="1:4" x14ac:dyDescent="0.25">
      <c r="A147" s="83">
        <v>7030100960</v>
      </c>
      <c r="B147" s="83" t="s">
        <v>29761</v>
      </c>
      <c r="C147" s="83" t="s">
        <v>206</v>
      </c>
      <c r="D147" s="84">
        <v>21.19</v>
      </c>
    </row>
    <row r="148" spans="1:4" x14ac:dyDescent="0.25">
      <c r="A148" s="83" t="s">
        <v>29762</v>
      </c>
      <c r="B148" s="83"/>
      <c r="C148" s="83"/>
      <c r="D148" s="84"/>
    </row>
    <row r="149" spans="1:4" x14ac:dyDescent="0.25">
      <c r="A149" s="83">
        <v>7040100010</v>
      </c>
      <c r="B149" s="83" t="s">
        <v>29763</v>
      </c>
      <c r="C149" s="83" t="s">
        <v>229</v>
      </c>
      <c r="D149" s="84">
        <v>47.55</v>
      </c>
    </row>
    <row r="150" spans="1:4" x14ac:dyDescent="0.25">
      <c r="A150" s="83">
        <v>7040100020</v>
      </c>
      <c r="B150" s="83" t="s">
        <v>29764</v>
      </c>
      <c r="C150" s="83" t="s">
        <v>229</v>
      </c>
      <c r="D150" s="84">
        <v>54.68</v>
      </c>
    </row>
    <row r="151" spans="1:4" x14ac:dyDescent="0.25">
      <c r="A151" s="83">
        <v>7040100030</v>
      </c>
      <c r="B151" s="83" t="s">
        <v>29765</v>
      </c>
      <c r="C151" s="83" t="s">
        <v>229</v>
      </c>
      <c r="D151" s="84">
        <v>112.22</v>
      </c>
    </row>
    <row r="152" spans="1:4" x14ac:dyDescent="0.25">
      <c r="A152" s="83">
        <v>7040100040</v>
      </c>
      <c r="B152" s="83" t="s">
        <v>29766</v>
      </c>
      <c r="C152" s="83" t="s">
        <v>229</v>
      </c>
      <c r="D152" s="84">
        <v>55.48</v>
      </c>
    </row>
    <row r="153" spans="1:4" x14ac:dyDescent="0.25">
      <c r="A153" s="83">
        <v>7040100050</v>
      </c>
      <c r="B153" s="83" t="s">
        <v>29767</v>
      </c>
      <c r="C153" s="83" t="s">
        <v>229</v>
      </c>
      <c r="D153" s="84">
        <v>69.739999999999995</v>
      </c>
    </row>
    <row r="154" spans="1:4" x14ac:dyDescent="0.25">
      <c r="A154" s="83">
        <v>7040100060</v>
      </c>
      <c r="B154" s="83" t="s">
        <v>29768</v>
      </c>
      <c r="C154" s="83" t="s">
        <v>229</v>
      </c>
      <c r="D154" s="84">
        <v>15.33</v>
      </c>
    </row>
    <row r="155" spans="1:4" x14ac:dyDescent="0.25">
      <c r="A155" s="83">
        <v>7040100070</v>
      </c>
      <c r="B155" s="83" t="s">
        <v>29769</v>
      </c>
      <c r="C155" s="83" t="s">
        <v>229</v>
      </c>
      <c r="D155" s="84">
        <v>21.31</v>
      </c>
    </row>
    <row r="156" spans="1:4" x14ac:dyDescent="0.25">
      <c r="A156" s="83">
        <v>7040100080</v>
      </c>
      <c r="B156" s="83" t="s">
        <v>29770</v>
      </c>
      <c r="C156" s="83" t="s">
        <v>229</v>
      </c>
      <c r="D156" s="84">
        <v>30.65</v>
      </c>
    </row>
    <row r="157" spans="1:4" x14ac:dyDescent="0.25">
      <c r="A157" s="83">
        <v>7040100090</v>
      </c>
      <c r="B157" s="83" t="s">
        <v>29771</v>
      </c>
      <c r="C157" s="83" t="s">
        <v>229</v>
      </c>
      <c r="D157" s="84">
        <v>26.63</v>
      </c>
    </row>
    <row r="158" spans="1:4" x14ac:dyDescent="0.25">
      <c r="A158" s="83">
        <v>7040100100</v>
      </c>
      <c r="B158" s="83" t="s">
        <v>29772</v>
      </c>
      <c r="C158" s="83" t="s">
        <v>229</v>
      </c>
      <c r="D158" s="84">
        <v>36.21</v>
      </c>
    </row>
    <row r="159" spans="1:4" x14ac:dyDescent="0.25">
      <c r="A159" s="83">
        <v>7040100110</v>
      </c>
      <c r="B159" s="83" t="s">
        <v>29773</v>
      </c>
      <c r="C159" s="83" t="s">
        <v>229</v>
      </c>
      <c r="D159" s="84">
        <v>1511.58</v>
      </c>
    </row>
    <row r="160" spans="1:4" x14ac:dyDescent="0.25">
      <c r="A160" s="83">
        <v>7040100120</v>
      </c>
      <c r="B160" s="83" t="s">
        <v>29774</v>
      </c>
      <c r="C160" s="83" t="s">
        <v>229</v>
      </c>
      <c r="D160" s="84">
        <v>920.1</v>
      </c>
    </row>
    <row r="161" spans="1:4" x14ac:dyDescent="0.25">
      <c r="A161" s="83">
        <v>7040100130</v>
      </c>
      <c r="B161" s="83" t="s">
        <v>29775</v>
      </c>
      <c r="C161" s="83" t="s">
        <v>229</v>
      </c>
      <c r="D161" s="84">
        <v>1204.44</v>
      </c>
    </row>
    <row r="162" spans="1:4" x14ac:dyDescent="0.25">
      <c r="A162" s="83">
        <v>7040100140</v>
      </c>
      <c r="B162" s="83" t="s">
        <v>29776</v>
      </c>
      <c r="C162" s="83" t="s">
        <v>229</v>
      </c>
      <c r="D162" s="84">
        <v>596.17999999999995</v>
      </c>
    </row>
    <row r="163" spans="1:4" x14ac:dyDescent="0.25">
      <c r="A163" s="83">
        <v>7040100150</v>
      </c>
      <c r="B163" s="83" t="s">
        <v>29777</v>
      </c>
      <c r="C163" s="83" t="s">
        <v>229</v>
      </c>
      <c r="D163" s="84">
        <v>42.64</v>
      </c>
    </row>
    <row r="164" spans="1:4" x14ac:dyDescent="0.25">
      <c r="A164" s="83">
        <v>7040100160</v>
      </c>
      <c r="B164" s="83" t="s">
        <v>29778</v>
      </c>
      <c r="C164" s="83" t="s">
        <v>229</v>
      </c>
      <c r="D164" s="84">
        <v>119.93</v>
      </c>
    </row>
    <row r="165" spans="1:4" x14ac:dyDescent="0.25">
      <c r="A165" s="83">
        <v>7040100170</v>
      </c>
      <c r="B165" s="83" t="s">
        <v>29779</v>
      </c>
      <c r="C165" s="83" t="s">
        <v>229</v>
      </c>
      <c r="D165" s="84">
        <v>145.56</v>
      </c>
    </row>
    <row r="166" spans="1:4" x14ac:dyDescent="0.25">
      <c r="A166" s="83">
        <v>7040100180</v>
      </c>
      <c r="B166" s="83" t="s">
        <v>29780</v>
      </c>
      <c r="C166" s="83" t="s">
        <v>229</v>
      </c>
      <c r="D166" s="84">
        <v>7.93</v>
      </c>
    </row>
    <row r="167" spans="1:4" x14ac:dyDescent="0.25">
      <c r="A167" s="83">
        <v>7040100190</v>
      </c>
      <c r="B167" s="83" t="s">
        <v>29781</v>
      </c>
      <c r="C167" s="83" t="s">
        <v>229</v>
      </c>
      <c r="D167" s="84">
        <v>7.93</v>
      </c>
    </row>
    <row r="168" spans="1:4" x14ac:dyDescent="0.25">
      <c r="A168" s="83">
        <v>7040100200</v>
      </c>
      <c r="B168" s="83" t="s">
        <v>29782</v>
      </c>
      <c r="C168" s="83" t="s">
        <v>229</v>
      </c>
      <c r="D168" s="84">
        <v>4.72</v>
      </c>
    </row>
    <row r="169" spans="1:4" x14ac:dyDescent="0.25">
      <c r="A169" s="83">
        <v>7040100210</v>
      </c>
      <c r="B169" s="83" t="s">
        <v>29783</v>
      </c>
      <c r="C169" s="83" t="s">
        <v>229</v>
      </c>
      <c r="D169" s="84">
        <v>55.48</v>
      </c>
    </row>
    <row r="170" spans="1:4" x14ac:dyDescent="0.25">
      <c r="A170" s="83">
        <v>7040100220</v>
      </c>
      <c r="B170" s="83" t="s">
        <v>29784</v>
      </c>
      <c r="C170" s="83" t="s">
        <v>229</v>
      </c>
      <c r="D170" s="84">
        <v>25.78</v>
      </c>
    </row>
    <row r="171" spans="1:4" x14ac:dyDescent="0.25">
      <c r="A171" s="83">
        <v>7040100230</v>
      </c>
      <c r="B171" s="83" t="s">
        <v>29785</v>
      </c>
      <c r="C171" s="83" t="s">
        <v>229</v>
      </c>
      <c r="D171" s="84">
        <v>36.700000000000003</v>
      </c>
    </row>
    <row r="172" spans="1:4" x14ac:dyDescent="0.25">
      <c r="A172" s="83">
        <v>7040100240</v>
      </c>
      <c r="B172" s="83" t="s">
        <v>29786</v>
      </c>
      <c r="C172" s="83" t="s">
        <v>229</v>
      </c>
      <c r="D172" s="84">
        <v>118.94</v>
      </c>
    </row>
    <row r="173" spans="1:4" x14ac:dyDescent="0.25">
      <c r="A173" s="83">
        <v>7040100250</v>
      </c>
      <c r="B173" s="83" t="s">
        <v>29787</v>
      </c>
      <c r="C173" s="83" t="s">
        <v>229</v>
      </c>
      <c r="D173" s="84">
        <v>122.75</v>
      </c>
    </row>
    <row r="174" spans="1:4" x14ac:dyDescent="0.25">
      <c r="A174" s="83">
        <v>7040100260</v>
      </c>
      <c r="B174" s="83" t="s">
        <v>29788</v>
      </c>
      <c r="C174" s="83" t="s">
        <v>229</v>
      </c>
      <c r="D174" s="84">
        <v>156.08000000000001</v>
      </c>
    </row>
    <row r="175" spans="1:4" x14ac:dyDescent="0.25">
      <c r="A175" s="83">
        <v>7040100270</v>
      </c>
      <c r="B175" s="83" t="s">
        <v>29789</v>
      </c>
      <c r="C175" s="83" t="s">
        <v>229</v>
      </c>
      <c r="D175" s="84">
        <v>88.8</v>
      </c>
    </row>
    <row r="176" spans="1:4" x14ac:dyDescent="0.25">
      <c r="A176" s="83">
        <v>7040100280</v>
      </c>
      <c r="B176" s="83" t="s">
        <v>29790</v>
      </c>
      <c r="C176" s="83" t="s">
        <v>229</v>
      </c>
      <c r="D176" s="84">
        <v>144.81</v>
      </c>
    </row>
    <row r="177" spans="1:4" x14ac:dyDescent="0.25">
      <c r="A177" s="83">
        <v>7040100290</v>
      </c>
      <c r="B177" s="83" t="s">
        <v>29791</v>
      </c>
      <c r="C177" s="83" t="s">
        <v>229</v>
      </c>
      <c r="D177" s="84">
        <v>96.1</v>
      </c>
    </row>
    <row r="178" spans="1:4" x14ac:dyDescent="0.25">
      <c r="A178" s="83">
        <v>7040100300</v>
      </c>
      <c r="B178" s="83" t="s">
        <v>29792</v>
      </c>
      <c r="C178" s="83" t="s">
        <v>229</v>
      </c>
      <c r="D178" s="84">
        <v>93.51</v>
      </c>
    </row>
    <row r="179" spans="1:4" x14ac:dyDescent="0.25">
      <c r="A179" s="83">
        <v>7040100310</v>
      </c>
      <c r="B179" s="83" t="s">
        <v>29793</v>
      </c>
      <c r="C179" s="83" t="s">
        <v>229</v>
      </c>
      <c r="D179" s="84">
        <v>6.74</v>
      </c>
    </row>
    <row r="180" spans="1:4" x14ac:dyDescent="0.25">
      <c r="A180" s="83">
        <v>7040100320</v>
      </c>
      <c r="B180" s="83" t="s">
        <v>29794</v>
      </c>
      <c r="C180" s="83" t="s">
        <v>229</v>
      </c>
      <c r="D180" s="84">
        <v>25.43</v>
      </c>
    </row>
    <row r="181" spans="1:4" x14ac:dyDescent="0.25">
      <c r="A181" s="83">
        <v>7040100330</v>
      </c>
      <c r="B181" s="83" t="s">
        <v>29795</v>
      </c>
      <c r="C181" s="83" t="s">
        <v>229</v>
      </c>
      <c r="D181" s="84">
        <v>13.79</v>
      </c>
    </row>
    <row r="182" spans="1:4" x14ac:dyDescent="0.25">
      <c r="A182" s="83">
        <v>7040100340</v>
      </c>
      <c r="B182" s="83" t="s">
        <v>29796</v>
      </c>
      <c r="C182" s="83" t="s">
        <v>229</v>
      </c>
      <c r="D182" s="84">
        <v>11.53</v>
      </c>
    </row>
    <row r="183" spans="1:4" x14ac:dyDescent="0.25">
      <c r="A183" s="83">
        <v>7040100350</v>
      </c>
      <c r="B183" s="83" t="s">
        <v>29797</v>
      </c>
      <c r="C183" s="83" t="s">
        <v>229</v>
      </c>
      <c r="D183" s="84">
        <v>3.84</v>
      </c>
    </row>
    <row r="184" spans="1:4" x14ac:dyDescent="0.25">
      <c r="A184" s="83">
        <v>7040100360</v>
      </c>
      <c r="B184" s="83" t="s">
        <v>29798</v>
      </c>
      <c r="C184" s="83" t="s">
        <v>229</v>
      </c>
      <c r="D184" s="84">
        <v>16.12</v>
      </c>
    </row>
    <row r="185" spans="1:4" x14ac:dyDescent="0.25">
      <c r="A185" s="83">
        <v>7040100370</v>
      </c>
      <c r="B185" s="83" t="s">
        <v>29799</v>
      </c>
      <c r="C185" s="83" t="s">
        <v>229</v>
      </c>
      <c r="D185" s="84">
        <v>36.72</v>
      </c>
    </row>
    <row r="186" spans="1:4" x14ac:dyDescent="0.25">
      <c r="A186" s="83">
        <v>7040100380</v>
      </c>
      <c r="B186" s="83" t="s">
        <v>29800</v>
      </c>
      <c r="C186" s="83" t="s">
        <v>29801</v>
      </c>
      <c r="D186" s="84">
        <v>1.22</v>
      </c>
    </row>
    <row r="187" spans="1:4" x14ac:dyDescent="0.25">
      <c r="A187" s="83">
        <v>7040100390</v>
      </c>
      <c r="B187" s="83" t="s">
        <v>29802</v>
      </c>
      <c r="C187" s="83" t="s">
        <v>29801</v>
      </c>
      <c r="D187" s="84">
        <v>1.36</v>
      </c>
    </row>
    <row r="188" spans="1:4" x14ac:dyDescent="0.25">
      <c r="A188" s="83">
        <v>7040100400</v>
      </c>
      <c r="B188" s="83" t="s">
        <v>29803</v>
      </c>
      <c r="C188" s="83" t="s">
        <v>229</v>
      </c>
      <c r="D188" s="84">
        <v>1.37</v>
      </c>
    </row>
    <row r="189" spans="1:4" x14ac:dyDescent="0.25">
      <c r="A189" s="83">
        <v>7040100420</v>
      </c>
      <c r="B189" s="83" t="s">
        <v>29804</v>
      </c>
      <c r="C189" s="83" t="s">
        <v>229</v>
      </c>
      <c r="D189" s="84">
        <v>23.78</v>
      </c>
    </row>
    <row r="190" spans="1:4" x14ac:dyDescent="0.25">
      <c r="A190" s="83">
        <v>7040100430</v>
      </c>
      <c r="B190" s="83" t="s">
        <v>29805</v>
      </c>
      <c r="C190" s="83" t="s">
        <v>229</v>
      </c>
      <c r="D190" s="84">
        <v>11.65</v>
      </c>
    </row>
    <row r="191" spans="1:4" x14ac:dyDescent="0.25">
      <c r="A191" s="83">
        <v>7040100440</v>
      </c>
      <c r="B191" s="83" t="s">
        <v>29806</v>
      </c>
      <c r="C191" s="83" t="s">
        <v>229</v>
      </c>
      <c r="D191" s="84">
        <v>199.13</v>
      </c>
    </row>
    <row r="192" spans="1:4" x14ac:dyDescent="0.25">
      <c r="A192" s="83">
        <v>7040100450</v>
      </c>
      <c r="B192" s="83" t="s">
        <v>29807</v>
      </c>
      <c r="C192" s="83" t="s">
        <v>229</v>
      </c>
      <c r="D192" s="84">
        <v>188.09</v>
      </c>
    </row>
    <row r="193" spans="1:4" x14ac:dyDescent="0.25">
      <c r="A193" s="83" t="s">
        <v>29808</v>
      </c>
      <c r="B193" s="83"/>
      <c r="C193" s="83"/>
      <c r="D193" s="84"/>
    </row>
    <row r="194" spans="1:4" x14ac:dyDescent="0.25">
      <c r="A194" s="83">
        <v>7050100010</v>
      </c>
      <c r="B194" s="83" t="s">
        <v>29809</v>
      </c>
      <c r="C194" s="83" t="s">
        <v>184</v>
      </c>
      <c r="D194" s="84">
        <v>17.98</v>
      </c>
    </row>
    <row r="195" spans="1:4" x14ac:dyDescent="0.25">
      <c r="A195" s="83">
        <v>7050100020</v>
      </c>
      <c r="B195" s="83" t="s">
        <v>29810</v>
      </c>
      <c r="C195" s="83" t="s">
        <v>184</v>
      </c>
      <c r="D195" s="84">
        <v>35.43</v>
      </c>
    </row>
    <row r="196" spans="1:4" x14ac:dyDescent="0.25">
      <c r="A196" s="83">
        <v>7050100030</v>
      </c>
      <c r="B196" s="83" t="s">
        <v>29811</v>
      </c>
      <c r="C196" s="83" t="s">
        <v>184</v>
      </c>
      <c r="D196" s="84">
        <v>62.65</v>
      </c>
    </row>
    <row r="197" spans="1:4" x14ac:dyDescent="0.25">
      <c r="A197" s="83">
        <v>7050100040</v>
      </c>
      <c r="B197" s="83" t="s">
        <v>29812</v>
      </c>
      <c r="C197" s="83" t="s">
        <v>229</v>
      </c>
      <c r="D197" s="84">
        <v>215.94</v>
      </c>
    </row>
    <row r="198" spans="1:4" x14ac:dyDescent="0.25">
      <c r="A198" s="83">
        <v>7050100050</v>
      </c>
      <c r="B198" s="83" t="s">
        <v>29813</v>
      </c>
      <c r="C198" s="83" t="s">
        <v>229</v>
      </c>
      <c r="D198" s="84">
        <v>254.09</v>
      </c>
    </row>
    <row r="199" spans="1:4" x14ac:dyDescent="0.25">
      <c r="A199" s="83">
        <v>7050100060</v>
      </c>
      <c r="B199" s="83" t="s">
        <v>29814</v>
      </c>
      <c r="C199" s="83" t="s">
        <v>229</v>
      </c>
      <c r="D199" s="84">
        <v>95.09</v>
      </c>
    </row>
    <row r="200" spans="1:4" x14ac:dyDescent="0.25">
      <c r="A200" s="83">
        <v>7050100070</v>
      </c>
      <c r="B200" s="83" t="s">
        <v>29815</v>
      </c>
      <c r="C200" s="83" t="s">
        <v>184</v>
      </c>
      <c r="D200" s="84">
        <v>46.97</v>
      </c>
    </row>
    <row r="201" spans="1:4" x14ac:dyDescent="0.25">
      <c r="A201" s="83">
        <v>7050100080</v>
      </c>
      <c r="B201" s="83" t="s">
        <v>29816</v>
      </c>
      <c r="C201" s="83" t="s">
        <v>229</v>
      </c>
      <c r="D201" s="84">
        <v>394.58</v>
      </c>
    </row>
    <row r="202" spans="1:4" x14ac:dyDescent="0.25">
      <c r="A202" s="83">
        <v>7050100090</v>
      </c>
      <c r="B202" s="83" t="s">
        <v>29817</v>
      </c>
      <c r="C202" s="83" t="s">
        <v>229</v>
      </c>
      <c r="D202" s="84">
        <v>310.58</v>
      </c>
    </row>
    <row r="203" spans="1:4" x14ac:dyDescent="0.25">
      <c r="A203" s="83">
        <v>7050100100</v>
      </c>
      <c r="B203" s="83" t="s">
        <v>29818</v>
      </c>
      <c r="C203" s="83" t="s">
        <v>206</v>
      </c>
      <c r="D203" s="84">
        <v>25.94</v>
      </c>
    </row>
    <row r="204" spans="1:4" x14ac:dyDescent="0.25">
      <c r="A204" s="83">
        <v>7050100121</v>
      </c>
      <c r="B204" s="83" t="s">
        <v>29819</v>
      </c>
      <c r="C204" s="83" t="s">
        <v>184</v>
      </c>
      <c r="D204" s="84">
        <v>368.69</v>
      </c>
    </row>
    <row r="205" spans="1:4" x14ac:dyDescent="0.25">
      <c r="A205" s="83">
        <v>7050100131</v>
      </c>
      <c r="B205" s="83" t="s">
        <v>29820</v>
      </c>
      <c r="C205" s="83" t="s">
        <v>229</v>
      </c>
      <c r="D205" s="84">
        <v>784.97</v>
      </c>
    </row>
    <row r="206" spans="1:4" x14ac:dyDescent="0.25">
      <c r="A206" s="83">
        <v>7050100140</v>
      </c>
      <c r="B206" s="83" t="s">
        <v>29821</v>
      </c>
      <c r="C206" s="83" t="s">
        <v>184</v>
      </c>
      <c r="D206" s="84">
        <v>172.84</v>
      </c>
    </row>
    <row r="207" spans="1:4" x14ac:dyDescent="0.25">
      <c r="A207" s="83">
        <v>7050100150</v>
      </c>
      <c r="B207" s="83" t="s">
        <v>29822</v>
      </c>
      <c r="C207" s="83" t="s">
        <v>229</v>
      </c>
      <c r="D207" s="84">
        <v>734.39</v>
      </c>
    </row>
    <row r="208" spans="1:4" x14ac:dyDescent="0.25">
      <c r="A208" s="83">
        <v>7050100160</v>
      </c>
      <c r="B208" s="83" t="s">
        <v>29823</v>
      </c>
      <c r="C208" s="83" t="s">
        <v>229</v>
      </c>
      <c r="D208" s="84">
        <v>614.75</v>
      </c>
    </row>
    <row r="209" spans="1:4" x14ac:dyDescent="0.25">
      <c r="A209" s="83" t="s">
        <v>29824</v>
      </c>
      <c r="B209" s="83"/>
      <c r="C209" s="83"/>
      <c r="D209" s="84"/>
    </row>
    <row r="210" spans="1:4" x14ac:dyDescent="0.25">
      <c r="A210" s="83">
        <v>7060100010</v>
      </c>
      <c r="B210" s="83" t="s">
        <v>29825</v>
      </c>
      <c r="C210" s="83" t="s">
        <v>29644</v>
      </c>
      <c r="D210" s="84">
        <v>8.7100000000000009</v>
      </c>
    </row>
    <row r="211" spans="1:4" x14ac:dyDescent="0.25">
      <c r="A211" s="83">
        <v>7060100020</v>
      </c>
      <c r="B211" s="83" t="s">
        <v>29826</v>
      </c>
      <c r="C211" s="83" t="s">
        <v>29644</v>
      </c>
      <c r="D211" s="84">
        <v>12.23</v>
      </c>
    </row>
    <row r="212" spans="1:4" x14ac:dyDescent="0.25">
      <c r="A212" s="83">
        <v>7060100030</v>
      </c>
      <c r="B212" s="83" t="s">
        <v>29827</v>
      </c>
      <c r="C212" s="83" t="s">
        <v>138</v>
      </c>
      <c r="D212" s="84">
        <v>3247.79</v>
      </c>
    </row>
    <row r="213" spans="1:4" x14ac:dyDescent="0.25">
      <c r="A213" s="83">
        <v>7060100040</v>
      </c>
      <c r="B213" s="83" t="s">
        <v>29827</v>
      </c>
      <c r="C213" s="83" t="s">
        <v>206</v>
      </c>
      <c r="D213" s="84">
        <v>15.22</v>
      </c>
    </row>
    <row r="214" spans="1:4" x14ac:dyDescent="0.25">
      <c r="A214" s="83" t="s">
        <v>29828</v>
      </c>
      <c r="B214" s="83"/>
      <c r="C214" s="83"/>
      <c r="D214" s="84"/>
    </row>
    <row r="215" spans="1:4" x14ac:dyDescent="0.25">
      <c r="A215" s="83">
        <v>7070100010</v>
      </c>
      <c r="B215" s="83" t="s">
        <v>29829</v>
      </c>
      <c r="C215" s="83" t="s">
        <v>229</v>
      </c>
      <c r="D215" s="84">
        <v>158.15</v>
      </c>
    </row>
    <row r="216" spans="1:4" x14ac:dyDescent="0.25">
      <c r="A216" s="83">
        <v>7070100020</v>
      </c>
      <c r="B216" s="83" t="s">
        <v>29830</v>
      </c>
      <c r="C216" s="83" t="s">
        <v>229</v>
      </c>
      <c r="D216" s="84">
        <v>140.88999999999999</v>
      </c>
    </row>
    <row r="217" spans="1:4" x14ac:dyDescent="0.25">
      <c r="A217" s="83">
        <v>7070100030</v>
      </c>
      <c r="B217" s="83" t="s">
        <v>29831</v>
      </c>
      <c r="C217" s="83" t="s">
        <v>229</v>
      </c>
      <c r="D217" s="84">
        <v>172.74</v>
      </c>
    </row>
    <row r="218" spans="1:4" x14ac:dyDescent="0.25">
      <c r="A218" s="83">
        <v>7070100040</v>
      </c>
      <c r="B218" s="83" t="s">
        <v>29832</v>
      </c>
      <c r="C218" s="83" t="s">
        <v>229</v>
      </c>
      <c r="D218" s="84">
        <v>152.80000000000001</v>
      </c>
    </row>
    <row r="219" spans="1:4" x14ac:dyDescent="0.25">
      <c r="A219" s="83">
        <v>7070100050</v>
      </c>
      <c r="B219" s="83" t="s">
        <v>29833</v>
      </c>
      <c r="C219" s="83" t="s">
        <v>229</v>
      </c>
      <c r="D219" s="84">
        <v>153.49</v>
      </c>
    </row>
    <row r="220" spans="1:4" x14ac:dyDescent="0.25">
      <c r="A220" s="83">
        <v>7070100060</v>
      </c>
      <c r="B220" s="83" t="s">
        <v>29834</v>
      </c>
      <c r="C220" s="83" t="s">
        <v>229</v>
      </c>
      <c r="D220" s="84">
        <v>145.13</v>
      </c>
    </row>
    <row r="221" spans="1:4" x14ac:dyDescent="0.25">
      <c r="A221" s="83">
        <v>7070100070</v>
      </c>
      <c r="B221" s="83" t="s">
        <v>29835</v>
      </c>
      <c r="C221" s="83" t="s">
        <v>229</v>
      </c>
      <c r="D221" s="84">
        <v>177.3</v>
      </c>
    </row>
    <row r="222" spans="1:4" x14ac:dyDescent="0.25">
      <c r="A222" s="83">
        <v>7070100080</v>
      </c>
      <c r="B222" s="83" t="s">
        <v>29836</v>
      </c>
      <c r="C222" s="83" t="s">
        <v>184</v>
      </c>
      <c r="D222" s="84">
        <v>86.36</v>
      </c>
    </row>
    <row r="223" spans="1:4" x14ac:dyDescent="0.25">
      <c r="A223" s="83">
        <v>7070100090</v>
      </c>
      <c r="B223" s="83" t="s">
        <v>29837</v>
      </c>
      <c r="C223" s="83" t="s">
        <v>229</v>
      </c>
      <c r="D223" s="84">
        <v>590.63</v>
      </c>
    </row>
    <row r="224" spans="1:4" x14ac:dyDescent="0.25">
      <c r="A224" s="83">
        <v>7070100100</v>
      </c>
      <c r="B224" s="83" t="s">
        <v>29838</v>
      </c>
      <c r="C224" s="83" t="s">
        <v>184</v>
      </c>
      <c r="D224" s="84">
        <v>98.42</v>
      </c>
    </row>
    <row r="225" spans="1:4" x14ac:dyDescent="0.25">
      <c r="A225" s="83">
        <v>7070100110</v>
      </c>
      <c r="B225" s="83" t="s">
        <v>29839</v>
      </c>
      <c r="C225" s="83" t="s">
        <v>184</v>
      </c>
      <c r="D225" s="84">
        <v>113.54</v>
      </c>
    </row>
    <row r="226" spans="1:4" x14ac:dyDescent="0.25">
      <c r="A226" s="83">
        <v>7070100120</v>
      </c>
      <c r="B226" s="83" t="s">
        <v>29840</v>
      </c>
      <c r="C226" s="83" t="s">
        <v>184</v>
      </c>
      <c r="D226" s="84">
        <v>84.21</v>
      </c>
    </row>
    <row r="227" spans="1:4" x14ac:dyDescent="0.25">
      <c r="A227" s="83">
        <v>7070100130</v>
      </c>
      <c r="B227" s="83" t="s">
        <v>29841</v>
      </c>
      <c r="C227" s="83" t="s">
        <v>184</v>
      </c>
      <c r="D227" s="84">
        <v>107.47</v>
      </c>
    </row>
    <row r="228" spans="1:4" x14ac:dyDescent="0.25">
      <c r="A228" s="83">
        <v>7070100140</v>
      </c>
      <c r="B228" s="83" t="s">
        <v>29842</v>
      </c>
      <c r="C228" s="83" t="s">
        <v>184</v>
      </c>
      <c r="D228" s="84">
        <v>160.43</v>
      </c>
    </row>
    <row r="229" spans="1:4" x14ac:dyDescent="0.25">
      <c r="A229" s="83">
        <v>7070100150</v>
      </c>
      <c r="B229" s="83" t="s">
        <v>29843</v>
      </c>
      <c r="C229" s="83" t="s">
        <v>184</v>
      </c>
      <c r="D229" s="84">
        <v>77.510000000000005</v>
      </c>
    </row>
    <row r="230" spans="1:4" x14ac:dyDescent="0.25">
      <c r="A230" s="83">
        <v>7070100160</v>
      </c>
      <c r="B230" s="83" t="s">
        <v>29844</v>
      </c>
      <c r="C230" s="83" t="s">
        <v>184</v>
      </c>
      <c r="D230" s="84">
        <v>200.77</v>
      </c>
    </row>
    <row r="231" spans="1:4" x14ac:dyDescent="0.25">
      <c r="A231" s="83">
        <v>7070100170</v>
      </c>
      <c r="B231" s="83" t="s">
        <v>29845</v>
      </c>
      <c r="C231" s="83" t="s">
        <v>229</v>
      </c>
      <c r="D231" s="84">
        <v>37.97</v>
      </c>
    </row>
    <row r="232" spans="1:4" x14ac:dyDescent="0.25">
      <c r="A232" s="83">
        <v>7070100180</v>
      </c>
      <c r="B232" s="83" t="s">
        <v>29846</v>
      </c>
      <c r="C232" s="83" t="s">
        <v>184</v>
      </c>
      <c r="D232" s="84">
        <v>13.53</v>
      </c>
    </row>
    <row r="233" spans="1:4" x14ac:dyDescent="0.25">
      <c r="A233" s="83">
        <v>7070100190</v>
      </c>
      <c r="B233" s="83" t="s">
        <v>29847</v>
      </c>
      <c r="C233" s="83" t="s">
        <v>260</v>
      </c>
      <c r="D233" s="84">
        <v>18.62</v>
      </c>
    </row>
    <row r="234" spans="1:4" x14ac:dyDescent="0.25">
      <c r="A234" s="83">
        <v>7070100200</v>
      </c>
      <c r="B234" s="83" t="s">
        <v>29848</v>
      </c>
      <c r="C234" s="83" t="s">
        <v>260</v>
      </c>
      <c r="D234" s="84">
        <v>17.93</v>
      </c>
    </row>
    <row r="235" spans="1:4" x14ac:dyDescent="0.25">
      <c r="A235" s="83">
        <v>7070100210</v>
      </c>
      <c r="B235" s="83" t="s">
        <v>29849</v>
      </c>
      <c r="C235" s="83" t="s">
        <v>260</v>
      </c>
      <c r="D235" s="84">
        <v>17.68</v>
      </c>
    </row>
    <row r="236" spans="1:4" x14ac:dyDescent="0.25">
      <c r="A236" s="83">
        <v>7070100220</v>
      </c>
      <c r="B236" s="83" t="s">
        <v>29850</v>
      </c>
      <c r="C236" s="83" t="s">
        <v>229</v>
      </c>
      <c r="D236" s="84">
        <v>590.63</v>
      </c>
    </row>
    <row r="237" spans="1:4" x14ac:dyDescent="0.25">
      <c r="A237" s="83">
        <v>7070100230</v>
      </c>
      <c r="B237" s="83" t="s">
        <v>29851</v>
      </c>
      <c r="C237" s="83" t="s">
        <v>229</v>
      </c>
      <c r="D237" s="84">
        <v>686.61</v>
      </c>
    </row>
    <row r="238" spans="1:4" x14ac:dyDescent="0.25">
      <c r="A238" s="83">
        <v>7070100240</v>
      </c>
      <c r="B238" s="83" t="s">
        <v>29852</v>
      </c>
      <c r="C238" s="83" t="s">
        <v>229</v>
      </c>
      <c r="D238" s="84">
        <v>694.07</v>
      </c>
    </row>
    <row r="239" spans="1:4" x14ac:dyDescent="0.25">
      <c r="A239" s="83">
        <v>7070100250</v>
      </c>
      <c r="B239" s="83" t="s">
        <v>29853</v>
      </c>
      <c r="C239" s="83" t="s">
        <v>229</v>
      </c>
      <c r="D239" s="84">
        <v>714.62</v>
      </c>
    </row>
    <row r="240" spans="1:4" x14ac:dyDescent="0.25">
      <c r="A240" s="83">
        <v>7070100260</v>
      </c>
      <c r="B240" s="83" t="s">
        <v>29854</v>
      </c>
      <c r="C240" s="83" t="s">
        <v>229</v>
      </c>
      <c r="D240" s="84">
        <v>590.22</v>
      </c>
    </row>
    <row r="241" spans="1:4" x14ac:dyDescent="0.25">
      <c r="A241" s="83">
        <v>7070100270</v>
      </c>
      <c r="B241" s="83" t="s">
        <v>29855</v>
      </c>
      <c r="C241" s="83" t="s">
        <v>229</v>
      </c>
      <c r="D241" s="84">
        <v>644.52</v>
      </c>
    </row>
    <row r="242" spans="1:4" x14ac:dyDescent="0.25">
      <c r="A242" s="83">
        <v>7070100280</v>
      </c>
      <c r="B242" s="83" t="s">
        <v>29856</v>
      </c>
      <c r="C242" s="83" t="s">
        <v>229</v>
      </c>
      <c r="D242" s="84">
        <v>658.73</v>
      </c>
    </row>
    <row r="243" spans="1:4" x14ac:dyDescent="0.25">
      <c r="A243" s="83">
        <v>7070100290</v>
      </c>
      <c r="B243" s="83" t="s">
        <v>29857</v>
      </c>
      <c r="C243" s="83" t="s">
        <v>229</v>
      </c>
      <c r="D243" s="84">
        <v>676</v>
      </c>
    </row>
    <row r="244" spans="1:4" x14ac:dyDescent="0.25">
      <c r="A244" s="83">
        <v>7070100300</v>
      </c>
      <c r="B244" s="83" t="s">
        <v>29858</v>
      </c>
      <c r="C244" s="83" t="s">
        <v>229</v>
      </c>
      <c r="D244" s="84">
        <v>693.27</v>
      </c>
    </row>
    <row r="245" spans="1:4" x14ac:dyDescent="0.25">
      <c r="A245" s="83">
        <v>7070100310</v>
      </c>
      <c r="B245" s="83" t="s">
        <v>29859</v>
      </c>
      <c r="C245" s="83" t="s">
        <v>229</v>
      </c>
      <c r="D245" s="84">
        <v>717.13</v>
      </c>
    </row>
    <row r="246" spans="1:4" x14ac:dyDescent="0.25">
      <c r="A246" s="83">
        <v>7070100320</v>
      </c>
      <c r="B246" s="83" t="s">
        <v>29860</v>
      </c>
      <c r="C246" s="83" t="s">
        <v>229</v>
      </c>
      <c r="D246" s="84">
        <v>557.04</v>
      </c>
    </row>
    <row r="247" spans="1:4" x14ac:dyDescent="0.25">
      <c r="A247" s="83">
        <v>7070100330</v>
      </c>
      <c r="B247" s="83" t="s">
        <v>29861</v>
      </c>
      <c r="C247" s="83" t="s">
        <v>229</v>
      </c>
      <c r="D247" s="84">
        <v>574.32000000000005</v>
      </c>
    </row>
    <row r="248" spans="1:4" x14ac:dyDescent="0.25">
      <c r="A248" s="83">
        <v>7070100340</v>
      </c>
      <c r="B248" s="83" t="s">
        <v>29862</v>
      </c>
      <c r="C248" s="83" t="s">
        <v>229</v>
      </c>
      <c r="D248" s="84">
        <v>591.59</v>
      </c>
    </row>
    <row r="249" spans="1:4" x14ac:dyDescent="0.25">
      <c r="A249" s="83">
        <v>7070100350</v>
      </c>
      <c r="B249" s="83" t="s">
        <v>29863</v>
      </c>
      <c r="C249" s="83" t="s">
        <v>229</v>
      </c>
      <c r="D249" s="84">
        <v>608.87</v>
      </c>
    </row>
    <row r="250" spans="1:4" x14ac:dyDescent="0.25">
      <c r="A250" s="83">
        <v>7070100360</v>
      </c>
      <c r="B250" s="83" t="s">
        <v>29864</v>
      </c>
      <c r="C250" s="83" t="s">
        <v>229</v>
      </c>
      <c r="D250" s="84">
        <v>626.13</v>
      </c>
    </row>
    <row r="251" spans="1:4" x14ac:dyDescent="0.25">
      <c r="A251" s="83">
        <v>7070100370</v>
      </c>
      <c r="B251" s="83" t="s">
        <v>29865</v>
      </c>
      <c r="C251" s="83" t="s">
        <v>229</v>
      </c>
      <c r="D251" s="84">
        <v>523.72</v>
      </c>
    </row>
    <row r="252" spans="1:4" x14ac:dyDescent="0.25">
      <c r="A252" s="83">
        <v>7070100380</v>
      </c>
      <c r="B252" s="83" t="s">
        <v>29866</v>
      </c>
      <c r="C252" s="83" t="s">
        <v>184</v>
      </c>
      <c r="D252" s="84">
        <v>122.6</v>
      </c>
    </row>
    <row r="253" spans="1:4" x14ac:dyDescent="0.25">
      <c r="A253" s="83">
        <v>7070100390</v>
      </c>
      <c r="B253" s="83" t="s">
        <v>29867</v>
      </c>
      <c r="C253" s="83" t="s">
        <v>184</v>
      </c>
      <c r="D253" s="84">
        <v>141.13999999999999</v>
      </c>
    </row>
    <row r="254" spans="1:4" x14ac:dyDescent="0.25">
      <c r="A254" s="83">
        <v>7070100400</v>
      </c>
      <c r="B254" s="83" t="s">
        <v>29868</v>
      </c>
      <c r="C254" s="83" t="s">
        <v>206</v>
      </c>
      <c r="D254" s="84">
        <v>405.9</v>
      </c>
    </row>
    <row r="255" spans="1:4" x14ac:dyDescent="0.25">
      <c r="A255" s="83">
        <v>7070100410</v>
      </c>
      <c r="B255" s="83" t="s">
        <v>29869</v>
      </c>
      <c r="C255" s="83" t="s">
        <v>206</v>
      </c>
      <c r="D255" s="84">
        <v>405.9</v>
      </c>
    </row>
    <row r="256" spans="1:4" x14ac:dyDescent="0.25">
      <c r="A256" s="83">
        <v>7070100420</v>
      </c>
      <c r="B256" s="83" t="s">
        <v>29870</v>
      </c>
      <c r="C256" s="83" t="s">
        <v>206</v>
      </c>
      <c r="D256" s="84">
        <v>139.76</v>
      </c>
    </row>
    <row r="257" spans="1:4" x14ac:dyDescent="0.25">
      <c r="A257" s="83">
        <v>7070100430</v>
      </c>
      <c r="B257" s="83" t="s">
        <v>29871</v>
      </c>
      <c r="C257" s="83" t="s">
        <v>206</v>
      </c>
      <c r="D257" s="84">
        <v>163.71</v>
      </c>
    </row>
    <row r="258" spans="1:4" x14ac:dyDescent="0.25">
      <c r="A258" s="83">
        <v>7070100440</v>
      </c>
      <c r="B258" s="83" t="s">
        <v>29872</v>
      </c>
      <c r="C258" s="83" t="s">
        <v>206</v>
      </c>
      <c r="D258" s="84">
        <v>56.09</v>
      </c>
    </row>
    <row r="259" spans="1:4" x14ac:dyDescent="0.25">
      <c r="A259" s="83">
        <v>7070100450</v>
      </c>
      <c r="B259" s="83" t="s">
        <v>29873</v>
      </c>
      <c r="C259" s="83" t="s">
        <v>206</v>
      </c>
      <c r="D259" s="84">
        <v>133.72</v>
      </c>
    </row>
    <row r="260" spans="1:4" x14ac:dyDescent="0.25">
      <c r="A260" s="83">
        <v>7070100460</v>
      </c>
      <c r="B260" s="83" t="s">
        <v>29874</v>
      </c>
      <c r="C260" s="83" t="s">
        <v>206</v>
      </c>
      <c r="D260" s="84">
        <v>232.14</v>
      </c>
    </row>
    <row r="261" spans="1:4" x14ac:dyDescent="0.25">
      <c r="A261" s="83">
        <v>7070100470</v>
      </c>
      <c r="B261" s="83" t="s">
        <v>29875</v>
      </c>
      <c r="C261" s="83" t="s">
        <v>206</v>
      </c>
      <c r="D261" s="84">
        <v>274.47000000000003</v>
      </c>
    </row>
    <row r="262" spans="1:4" x14ac:dyDescent="0.25">
      <c r="A262" s="83">
        <v>7070100480</v>
      </c>
      <c r="B262" s="83" t="s">
        <v>29876</v>
      </c>
      <c r="C262" s="83" t="s">
        <v>206</v>
      </c>
      <c r="D262" s="84">
        <v>430.33</v>
      </c>
    </row>
    <row r="263" spans="1:4" x14ac:dyDescent="0.25">
      <c r="A263" s="83">
        <v>7070100490</v>
      </c>
      <c r="B263" s="83" t="s">
        <v>29877</v>
      </c>
      <c r="C263" s="83" t="s">
        <v>206</v>
      </c>
      <c r="D263" s="84">
        <v>594.79999999999995</v>
      </c>
    </row>
    <row r="264" spans="1:4" x14ac:dyDescent="0.25">
      <c r="A264" s="83">
        <v>7070100500</v>
      </c>
      <c r="B264" s="83" t="s">
        <v>29878</v>
      </c>
      <c r="C264" s="83" t="s">
        <v>206</v>
      </c>
      <c r="D264" s="84">
        <v>475.73</v>
      </c>
    </row>
    <row r="265" spans="1:4" x14ac:dyDescent="0.25">
      <c r="A265" s="83">
        <v>7070100510</v>
      </c>
      <c r="B265" s="83" t="s">
        <v>29879</v>
      </c>
      <c r="C265" s="83" t="s">
        <v>206</v>
      </c>
      <c r="D265" s="84">
        <v>615.14</v>
      </c>
    </row>
    <row r="266" spans="1:4" x14ac:dyDescent="0.25">
      <c r="A266" s="83">
        <v>7070100520</v>
      </c>
      <c r="B266" s="83" t="s">
        <v>29880</v>
      </c>
      <c r="C266" s="83" t="s">
        <v>225</v>
      </c>
      <c r="D266" s="84">
        <v>716.96</v>
      </c>
    </row>
    <row r="267" spans="1:4" x14ac:dyDescent="0.25">
      <c r="A267" s="83">
        <v>7070100530</v>
      </c>
      <c r="B267" s="83" t="s">
        <v>29881</v>
      </c>
      <c r="C267" s="83" t="s">
        <v>225</v>
      </c>
      <c r="D267" s="84">
        <v>592.88</v>
      </c>
    </row>
    <row r="268" spans="1:4" x14ac:dyDescent="0.25">
      <c r="A268" s="83">
        <v>7070100540</v>
      </c>
      <c r="B268" s="83" t="s">
        <v>29882</v>
      </c>
      <c r="C268" s="83" t="s">
        <v>225</v>
      </c>
      <c r="D268" s="84">
        <v>721.67</v>
      </c>
    </row>
    <row r="269" spans="1:4" x14ac:dyDescent="0.25">
      <c r="A269" s="83" t="s">
        <v>29883</v>
      </c>
      <c r="B269" s="83"/>
      <c r="C269" s="83"/>
      <c r="D269" s="84"/>
    </row>
    <row r="270" spans="1:4" x14ac:dyDescent="0.25">
      <c r="A270" s="83">
        <v>7080100010</v>
      </c>
      <c r="B270" s="83" t="s">
        <v>29884</v>
      </c>
      <c r="C270" s="83" t="s">
        <v>225</v>
      </c>
      <c r="D270" s="84">
        <v>2441.42</v>
      </c>
    </row>
    <row r="271" spans="1:4" x14ac:dyDescent="0.25">
      <c r="A271" s="83">
        <v>7080100020</v>
      </c>
      <c r="B271" s="83" t="s">
        <v>29885</v>
      </c>
      <c r="C271" s="83" t="s">
        <v>225</v>
      </c>
      <c r="D271" s="84">
        <v>3893.99</v>
      </c>
    </row>
    <row r="272" spans="1:4" x14ac:dyDescent="0.25">
      <c r="A272" s="83">
        <v>7080100030</v>
      </c>
      <c r="B272" s="83" t="s">
        <v>29886</v>
      </c>
      <c r="C272" s="83" t="s">
        <v>225</v>
      </c>
      <c r="D272" s="84">
        <v>4255.5200000000004</v>
      </c>
    </row>
    <row r="273" spans="1:4" x14ac:dyDescent="0.25">
      <c r="A273" s="83">
        <v>7080100040</v>
      </c>
      <c r="B273" s="83" t="s">
        <v>29887</v>
      </c>
      <c r="C273" s="83" t="s">
        <v>225</v>
      </c>
      <c r="D273" s="84">
        <v>4617.05</v>
      </c>
    </row>
    <row r="274" spans="1:4" x14ac:dyDescent="0.25">
      <c r="A274" s="83">
        <v>7080100050</v>
      </c>
      <c r="B274" s="83" t="s">
        <v>29888</v>
      </c>
      <c r="C274" s="83" t="s">
        <v>225</v>
      </c>
      <c r="D274" s="84">
        <v>5960.59</v>
      </c>
    </row>
    <row r="275" spans="1:4" x14ac:dyDescent="0.25">
      <c r="A275" s="83">
        <v>7080100060</v>
      </c>
      <c r="B275" s="83" t="s">
        <v>29889</v>
      </c>
      <c r="C275" s="83" t="s">
        <v>225</v>
      </c>
      <c r="D275" s="84">
        <v>6391.06</v>
      </c>
    </row>
    <row r="276" spans="1:4" x14ac:dyDescent="0.25">
      <c r="A276" s="83">
        <v>7080100070</v>
      </c>
      <c r="B276" s="83" t="s">
        <v>29890</v>
      </c>
      <c r="C276" s="83" t="s">
        <v>225</v>
      </c>
      <c r="D276" s="84">
        <v>6826.44</v>
      </c>
    </row>
    <row r="277" spans="1:4" x14ac:dyDescent="0.25">
      <c r="A277" s="83">
        <v>7080100080</v>
      </c>
      <c r="B277" s="83" t="s">
        <v>29891</v>
      </c>
      <c r="C277" s="83" t="s">
        <v>225</v>
      </c>
      <c r="D277" s="84">
        <v>7293.13</v>
      </c>
    </row>
    <row r="278" spans="1:4" x14ac:dyDescent="0.25">
      <c r="A278" s="83">
        <v>7080100090</v>
      </c>
      <c r="B278" s="83" t="s">
        <v>29892</v>
      </c>
      <c r="C278" s="83" t="s">
        <v>225</v>
      </c>
      <c r="D278" s="84">
        <v>7775.28</v>
      </c>
    </row>
    <row r="279" spans="1:4" x14ac:dyDescent="0.25">
      <c r="A279" s="83">
        <v>7080100100</v>
      </c>
      <c r="B279" s="83" t="s">
        <v>29893</v>
      </c>
      <c r="C279" s="83" t="s">
        <v>225</v>
      </c>
      <c r="D279" s="84">
        <v>8258.1200000000008</v>
      </c>
    </row>
    <row r="280" spans="1:4" x14ac:dyDescent="0.25">
      <c r="A280" s="83">
        <v>7080100110</v>
      </c>
      <c r="B280" s="83" t="s">
        <v>29894</v>
      </c>
      <c r="C280" s="83" t="s">
        <v>225</v>
      </c>
      <c r="D280" s="84">
        <v>8752.26</v>
      </c>
    </row>
    <row r="281" spans="1:4" x14ac:dyDescent="0.25">
      <c r="A281" s="83">
        <v>7080100120</v>
      </c>
      <c r="B281" s="83" t="s">
        <v>29895</v>
      </c>
      <c r="C281" s="83" t="s">
        <v>225</v>
      </c>
      <c r="D281" s="84">
        <v>2963.87</v>
      </c>
    </row>
    <row r="282" spans="1:4" x14ac:dyDescent="0.25">
      <c r="A282" s="83">
        <v>7080100130</v>
      </c>
      <c r="B282" s="83" t="s">
        <v>29896</v>
      </c>
      <c r="C282" s="83" t="s">
        <v>225</v>
      </c>
      <c r="D282" s="84">
        <v>3147.05</v>
      </c>
    </row>
    <row r="283" spans="1:4" x14ac:dyDescent="0.25">
      <c r="A283" s="83">
        <v>7080100140</v>
      </c>
      <c r="B283" s="83" t="s">
        <v>29897</v>
      </c>
      <c r="C283" s="83" t="s">
        <v>225</v>
      </c>
      <c r="D283" s="84">
        <v>3366.99</v>
      </c>
    </row>
    <row r="284" spans="1:4" x14ac:dyDescent="0.25">
      <c r="A284" s="83">
        <v>7080100145</v>
      </c>
      <c r="B284" s="83" t="s">
        <v>29898</v>
      </c>
      <c r="C284" s="83" t="s">
        <v>225</v>
      </c>
      <c r="D284" s="84">
        <v>3577.83</v>
      </c>
    </row>
    <row r="285" spans="1:4" x14ac:dyDescent="0.25">
      <c r="A285" s="83">
        <v>7080100150</v>
      </c>
      <c r="B285" s="83" t="s">
        <v>29899</v>
      </c>
      <c r="C285" s="83" t="s">
        <v>225</v>
      </c>
      <c r="D285" s="84">
        <v>3393.64</v>
      </c>
    </row>
    <row r="286" spans="1:4" x14ac:dyDescent="0.25">
      <c r="A286" s="83">
        <v>7080100160</v>
      </c>
      <c r="B286" s="83" t="s">
        <v>29900</v>
      </c>
      <c r="C286" s="83" t="s">
        <v>225</v>
      </c>
      <c r="D286" s="84">
        <v>3631.18</v>
      </c>
    </row>
    <row r="287" spans="1:4" x14ac:dyDescent="0.25">
      <c r="A287" s="83">
        <v>7080100170</v>
      </c>
      <c r="B287" s="83" t="s">
        <v>29901</v>
      </c>
      <c r="C287" s="83" t="s">
        <v>225</v>
      </c>
      <c r="D287" s="84">
        <v>3885.25</v>
      </c>
    </row>
    <row r="288" spans="1:4" x14ac:dyDescent="0.25">
      <c r="A288" s="83">
        <v>7080100180</v>
      </c>
      <c r="B288" s="83" t="s">
        <v>29902</v>
      </c>
      <c r="C288" s="83" t="s">
        <v>225</v>
      </c>
      <c r="D288" s="84">
        <v>5066</v>
      </c>
    </row>
    <row r="289" spans="1:4" x14ac:dyDescent="0.25">
      <c r="A289" s="83">
        <v>7080100190</v>
      </c>
      <c r="B289" s="83" t="s">
        <v>29903</v>
      </c>
      <c r="C289" s="83" t="s">
        <v>225</v>
      </c>
      <c r="D289" s="84">
        <v>5319.32</v>
      </c>
    </row>
    <row r="290" spans="1:4" x14ac:dyDescent="0.25">
      <c r="A290" s="83">
        <v>7080100200</v>
      </c>
      <c r="B290" s="83" t="s">
        <v>29904</v>
      </c>
      <c r="C290" s="83" t="s">
        <v>225</v>
      </c>
      <c r="D290" s="84">
        <v>5572.64</v>
      </c>
    </row>
    <row r="291" spans="1:4" x14ac:dyDescent="0.25">
      <c r="A291" s="83">
        <v>7080100210</v>
      </c>
      <c r="B291" s="83" t="s">
        <v>29905</v>
      </c>
      <c r="C291" s="83" t="s">
        <v>225</v>
      </c>
      <c r="D291" s="84">
        <v>3190.01</v>
      </c>
    </row>
    <row r="292" spans="1:4" x14ac:dyDescent="0.25">
      <c r="A292" s="83">
        <v>7080100220</v>
      </c>
      <c r="B292" s="83" t="s">
        <v>29906</v>
      </c>
      <c r="C292" s="83" t="s">
        <v>225</v>
      </c>
      <c r="D292" s="84">
        <v>3330.49</v>
      </c>
    </row>
    <row r="293" spans="1:4" x14ac:dyDescent="0.25">
      <c r="A293" s="83">
        <v>7080100230</v>
      </c>
      <c r="B293" s="83" t="s">
        <v>29907</v>
      </c>
      <c r="C293" s="83" t="s">
        <v>225</v>
      </c>
      <c r="D293" s="84">
        <v>3265.09</v>
      </c>
    </row>
    <row r="294" spans="1:4" x14ac:dyDescent="0.25">
      <c r="A294" s="83">
        <v>7080100240</v>
      </c>
      <c r="B294" s="83" t="s">
        <v>29908</v>
      </c>
      <c r="C294" s="83" t="s">
        <v>225</v>
      </c>
      <c r="D294" s="84">
        <v>3432.88</v>
      </c>
    </row>
    <row r="295" spans="1:4" x14ac:dyDescent="0.25">
      <c r="A295" s="83">
        <v>7080100250</v>
      </c>
      <c r="B295" s="83" t="s">
        <v>29909</v>
      </c>
      <c r="C295" s="83" t="s">
        <v>225</v>
      </c>
      <c r="D295" s="84">
        <v>3924.84</v>
      </c>
    </row>
    <row r="296" spans="1:4" x14ac:dyDescent="0.25">
      <c r="A296" s="83" t="s">
        <v>29910</v>
      </c>
      <c r="B296" s="83"/>
      <c r="C296" s="83"/>
      <c r="D296" s="84"/>
    </row>
    <row r="297" spans="1:4" x14ac:dyDescent="0.25">
      <c r="A297" s="83">
        <v>7090100010</v>
      </c>
      <c r="B297" s="83" t="s">
        <v>29911</v>
      </c>
      <c r="C297" s="83" t="s">
        <v>184</v>
      </c>
      <c r="D297" s="84">
        <v>188.43</v>
      </c>
    </row>
    <row r="298" spans="1:4" x14ac:dyDescent="0.25">
      <c r="A298" s="83">
        <v>7090100020</v>
      </c>
      <c r="B298" s="83" t="s">
        <v>29912</v>
      </c>
      <c r="C298" s="83" t="s">
        <v>184</v>
      </c>
      <c r="D298" s="84">
        <v>353.47</v>
      </c>
    </row>
    <row r="299" spans="1:4" x14ac:dyDescent="0.25">
      <c r="A299" s="83">
        <v>7090100030</v>
      </c>
      <c r="B299" s="83" t="s">
        <v>29913</v>
      </c>
      <c r="C299" s="83" t="s">
        <v>184</v>
      </c>
      <c r="D299" s="84">
        <v>59.17</v>
      </c>
    </row>
    <row r="300" spans="1:4" x14ac:dyDescent="0.25">
      <c r="A300" s="83">
        <v>7090100040</v>
      </c>
      <c r="B300" s="83" t="s">
        <v>29914</v>
      </c>
      <c r="C300" s="83" t="s">
        <v>184</v>
      </c>
      <c r="D300" s="84">
        <v>103.75</v>
      </c>
    </row>
    <row r="301" spans="1:4" x14ac:dyDescent="0.25">
      <c r="A301" s="83">
        <v>7090100050</v>
      </c>
      <c r="B301" s="83" t="s">
        <v>29915</v>
      </c>
      <c r="C301" s="83" t="s">
        <v>184</v>
      </c>
      <c r="D301" s="84">
        <v>64.06</v>
      </c>
    </row>
    <row r="302" spans="1:4" x14ac:dyDescent="0.25">
      <c r="A302" s="83">
        <v>7090100060</v>
      </c>
      <c r="B302" s="83" t="s">
        <v>29916</v>
      </c>
      <c r="C302" s="83" t="s">
        <v>184</v>
      </c>
      <c r="D302" s="84">
        <v>76.69</v>
      </c>
    </row>
    <row r="303" spans="1:4" x14ac:dyDescent="0.25">
      <c r="A303" s="83">
        <v>7090100070</v>
      </c>
      <c r="B303" s="83" t="s">
        <v>29917</v>
      </c>
      <c r="C303" s="83" t="s">
        <v>184</v>
      </c>
      <c r="D303" s="84">
        <v>91.12</v>
      </c>
    </row>
    <row r="304" spans="1:4" x14ac:dyDescent="0.25">
      <c r="A304" s="83">
        <v>7090100080</v>
      </c>
      <c r="B304" s="83" t="s">
        <v>29918</v>
      </c>
      <c r="C304" s="83" t="s">
        <v>184</v>
      </c>
      <c r="D304" s="84">
        <v>71.87</v>
      </c>
    </row>
    <row r="305" spans="1:4" x14ac:dyDescent="0.25">
      <c r="A305" s="83">
        <v>7090100090</v>
      </c>
      <c r="B305" s="83" t="s">
        <v>29919</v>
      </c>
      <c r="C305" s="83" t="s">
        <v>184</v>
      </c>
      <c r="D305" s="84">
        <v>84.86</v>
      </c>
    </row>
    <row r="306" spans="1:4" x14ac:dyDescent="0.25">
      <c r="A306" s="83">
        <v>7090100100</v>
      </c>
      <c r="B306" s="83" t="s">
        <v>29920</v>
      </c>
      <c r="C306" s="83" t="s">
        <v>184</v>
      </c>
      <c r="D306" s="84">
        <v>99.67</v>
      </c>
    </row>
    <row r="307" spans="1:4" x14ac:dyDescent="0.25">
      <c r="A307" s="83">
        <v>7090100110</v>
      </c>
      <c r="B307" s="83" t="s">
        <v>29921</v>
      </c>
      <c r="C307" s="83" t="s">
        <v>184</v>
      </c>
      <c r="D307" s="84">
        <v>100.88</v>
      </c>
    </row>
    <row r="308" spans="1:4" x14ac:dyDescent="0.25">
      <c r="A308" s="83">
        <v>7090100120</v>
      </c>
      <c r="B308" s="83" t="s">
        <v>29922</v>
      </c>
      <c r="C308" s="83" t="s">
        <v>184</v>
      </c>
      <c r="D308" s="84">
        <v>133.41999999999999</v>
      </c>
    </row>
    <row r="309" spans="1:4" x14ac:dyDescent="0.25">
      <c r="A309" s="83">
        <v>7090100130</v>
      </c>
      <c r="B309" s="83" t="s">
        <v>29923</v>
      </c>
      <c r="C309" s="83" t="s">
        <v>184</v>
      </c>
      <c r="D309" s="84">
        <v>110.93</v>
      </c>
    </row>
    <row r="310" spans="1:4" x14ac:dyDescent="0.25">
      <c r="A310" s="83">
        <v>7090100140</v>
      </c>
      <c r="B310" s="83" t="s">
        <v>29924</v>
      </c>
      <c r="C310" s="83" t="s">
        <v>184</v>
      </c>
      <c r="D310" s="84">
        <v>143.46</v>
      </c>
    </row>
    <row r="311" spans="1:4" x14ac:dyDescent="0.25">
      <c r="A311" s="83">
        <v>7090100150</v>
      </c>
      <c r="B311" s="83" t="s">
        <v>29925</v>
      </c>
      <c r="C311" s="83" t="s">
        <v>206</v>
      </c>
      <c r="D311" s="84">
        <v>43.46</v>
      </c>
    </row>
    <row r="312" spans="1:4" x14ac:dyDescent="0.25">
      <c r="A312" s="83">
        <v>7090100160</v>
      </c>
      <c r="B312" s="83" t="s">
        <v>29926</v>
      </c>
      <c r="C312" s="83" t="s">
        <v>206</v>
      </c>
      <c r="D312" s="84">
        <v>44.43</v>
      </c>
    </row>
    <row r="313" spans="1:4" x14ac:dyDescent="0.25">
      <c r="A313" s="83">
        <v>7090100170</v>
      </c>
      <c r="B313" s="83" t="s">
        <v>29927</v>
      </c>
      <c r="C313" s="83" t="s">
        <v>184</v>
      </c>
      <c r="D313" s="84">
        <v>125.16</v>
      </c>
    </row>
    <row r="314" spans="1:4" x14ac:dyDescent="0.25">
      <c r="A314" s="83">
        <v>7090100180</v>
      </c>
      <c r="B314" s="83" t="s">
        <v>29928</v>
      </c>
      <c r="C314" s="83" t="s">
        <v>184</v>
      </c>
      <c r="D314" s="84">
        <v>278.93</v>
      </c>
    </row>
    <row r="315" spans="1:4" x14ac:dyDescent="0.25">
      <c r="A315" s="83">
        <v>7090100185</v>
      </c>
      <c r="B315" s="83" t="s">
        <v>29929</v>
      </c>
      <c r="C315" s="83" t="s">
        <v>184</v>
      </c>
      <c r="D315" s="84">
        <v>308.27</v>
      </c>
    </row>
    <row r="316" spans="1:4" x14ac:dyDescent="0.25">
      <c r="A316" s="83">
        <v>7090100190</v>
      </c>
      <c r="B316" s="83" t="s">
        <v>29930</v>
      </c>
      <c r="C316" s="83" t="s">
        <v>184</v>
      </c>
      <c r="D316" s="84">
        <v>551.52</v>
      </c>
    </row>
    <row r="317" spans="1:4" x14ac:dyDescent="0.25">
      <c r="A317" s="83">
        <v>7090100200</v>
      </c>
      <c r="B317" s="83" t="s">
        <v>29931</v>
      </c>
      <c r="C317" s="83" t="s">
        <v>206</v>
      </c>
      <c r="D317" s="84">
        <v>418.29</v>
      </c>
    </row>
    <row r="318" spans="1:4" x14ac:dyDescent="0.25">
      <c r="A318" s="83">
        <v>7090100210</v>
      </c>
      <c r="B318" s="83" t="s">
        <v>29932</v>
      </c>
      <c r="C318" s="83" t="s">
        <v>206</v>
      </c>
      <c r="D318" s="84">
        <v>684.67</v>
      </c>
    </row>
    <row r="319" spans="1:4" x14ac:dyDescent="0.25">
      <c r="A319" s="83">
        <v>7090100220</v>
      </c>
      <c r="B319" s="83" t="s">
        <v>29933</v>
      </c>
      <c r="C319" s="83" t="s">
        <v>206</v>
      </c>
      <c r="D319" s="84">
        <v>925.18</v>
      </c>
    </row>
    <row r="320" spans="1:4" x14ac:dyDescent="0.25">
      <c r="A320" s="83">
        <v>7090100230</v>
      </c>
      <c r="B320" s="83" t="s">
        <v>29934</v>
      </c>
      <c r="C320" s="83" t="s">
        <v>206</v>
      </c>
      <c r="D320" s="84">
        <v>185.15</v>
      </c>
    </row>
    <row r="321" spans="1:4" x14ac:dyDescent="0.25">
      <c r="A321" s="83">
        <v>7090100240</v>
      </c>
      <c r="B321" s="83" t="s">
        <v>29935</v>
      </c>
      <c r="C321" s="83" t="s">
        <v>206</v>
      </c>
      <c r="D321" s="84">
        <v>202.28</v>
      </c>
    </row>
    <row r="322" spans="1:4" x14ac:dyDescent="0.25">
      <c r="A322" s="83">
        <v>7090100250</v>
      </c>
      <c r="B322" s="83" t="s">
        <v>29936</v>
      </c>
      <c r="C322" s="83" t="s">
        <v>184</v>
      </c>
      <c r="D322" s="84">
        <v>53.33</v>
      </c>
    </row>
    <row r="323" spans="1:4" x14ac:dyDescent="0.25">
      <c r="A323" s="83">
        <v>7090100260</v>
      </c>
      <c r="B323" s="83" t="s">
        <v>29937</v>
      </c>
      <c r="C323" s="83" t="s">
        <v>184</v>
      </c>
      <c r="D323" s="84">
        <v>89.25</v>
      </c>
    </row>
    <row r="324" spans="1:4" x14ac:dyDescent="0.25">
      <c r="A324" s="83">
        <v>7090100270</v>
      </c>
      <c r="B324" s="83" t="s">
        <v>29938</v>
      </c>
      <c r="C324" s="83" t="s">
        <v>206</v>
      </c>
      <c r="D324" s="84">
        <v>15.32</v>
      </c>
    </row>
    <row r="325" spans="1:4" x14ac:dyDescent="0.25">
      <c r="A325" s="83" t="s">
        <v>29939</v>
      </c>
      <c r="B325" s="83"/>
      <c r="C325" s="83"/>
      <c r="D325" s="84"/>
    </row>
    <row r="326" spans="1:4" x14ac:dyDescent="0.25">
      <c r="A326" s="83">
        <v>7100100010</v>
      </c>
      <c r="B326" s="83" t="s">
        <v>29940</v>
      </c>
      <c r="C326" s="83" t="s">
        <v>184</v>
      </c>
      <c r="D326" s="84">
        <v>110.01</v>
      </c>
    </row>
    <row r="327" spans="1:4" x14ac:dyDescent="0.25">
      <c r="A327" s="83">
        <v>7100100020</v>
      </c>
      <c r="B327" s="83" t="s">
        <v>29941</v>
      </c>
      <c r="C327" s="83" t="s">
        <v>184</v>
      </c>
      <c r="D327" s="84">
        <v>72.22</v>
      </c>
    </row>
    <row r="328" spans="1:4" x14ac:dyDescent="0.25">
      <c r="A328" s="83">
        <v>7100100030</v>
      </c>
      <c r="B328" s="83" t="s">
        <v>29942</v>
      </c>
      <c r="C328" s="83" t="s">
        <v>184</v>
      </c>
      <c r="D328" s="84">
        <v>118.22</v>
      </c>
    </row>
    <row r="329" spans="1:4" x14ac:dyDescent="0.25">
      <c r="A329" s="83">
        <v>7100100040</v>
      </c>
      <c r="B329" s="83" t="s">
        <v>29943</v>
      </c>
      <c r="C329" s="83" t="s">
        <v>225</v>
      </c>
      <c r="D329" s="84">
        <v>45.5</v>
      </c>
    </row>
    <row r="330" spans="1:4" x14ac:dyDescent="0.25">
      <c r="A330" s="83">
        <v>7100100050</v>
      </c>
      <c r="B330" s="83" t="s">
        <v>29944</v>
      </c>
      <c r="C330" s="83" t="s">
        <v>225</v>
      </c>
      <c r="D330" s="84">
        <v>21.63</v>
      </c>
    </row>
    <row r="331" spans="1:4" x14ac:dyDescent="0.25">
      <c r="A331" s="83">
        <v>7100100060</v>
      </c>
      <c r="B331" s="83" t="s">
        <v>29945</v>
      </c>
      <c r="C331" s="83" t="s">
        <v>184</v>
      </c>
      <c r="D331" s="84">
        <v>91.36</v>
      </c>
    </row>
    <row r="332" spans="1:4" x14ac:dyDescent="0.25">
      <c r="A332" s="83">
        <v>7100100070</v>
      </c>
      <c r="B332" s="83" t="s">
        <v>29946</v>
      </c>
      <c r="C332" s="83" t="s">
        <v>184</v>
      </c>
      <c r="D332" s="84">
        <v>78.03</v>
      </c>
    </row>
    <row r="333" spans="1:4" x14ac:dyDescent="0.25">
      <c r="A333" s="83">
        <v>7100100080</v>
      </c>
      <c r="B333" s="83" t="s">
        <v>29947</v>
      </c>
      <c r="C333" s="83" t="s">
        <v>206</v>
      </c>
      <c r="D333" s="84">
        <v>14.05</v>
      </c>
    </row>
    <row r="334" spans="1:4" x14ac:dyDescent="0.25">
      <c r="A334" s="83">
        <v>7100100090</v>
      </c>
      <c r="B334" s="83" t="s">
        <v>29948</v>
      </c>
      <c r="C334" s="83" t="s">
        <v>206</v>
      </c>
      <c r="D334" s="84">
        <v>30.33</v>
      </c>
    </row>
    <row r="335" spans="1:4" x14ac:dyDescent="0.25">
      <c r="A335" s="83">
        <v>7100100100</v>
      </c>
      <c r="B335" s="83" t="s">
        <v>29949</v>
      </c>
      <c r="C335" s="83" t="s">
        <v>184</v>
      </c>
      <c r="D335" s="84">
        <v>498.9</v>
      </c>
    </row>
    <row r="336" spans="1:4" x14ac:dyDescent="0.25">
      <c r="A336" s="83">
        <v>7100100110</v>
      </c>
      <c r="B336" s="83" t="s">
        <v>29950</v>
      </c>
      <c r="C336" s="83" t="s">
        <v>184</v>
      </c>
      <c r="D336" s="84">
        <v>30.37</v>
      </c>
    </row>
    <row r="337" spans="1:4" x14ac:dyDescent="0.25">
      <c r="A337" s="83">
        <v>7100100120</v>
      </c>
      <c r="B337" s="83" t="s">
        <v>29951</v>
      </c>
      <c r="C337" s="83" t="s">
        <v>184</v>
      </c>
      <c r="D337" s="84">
        <v>34.520000000000003</v>
      </c>
    </row>
    <row r="338" spans="1:4" x14ac:dyDescent="0.25">
      <c r="A338" s="83">
        <v>7100100125</v>
      </c>
      <c r="B338" s="83" t="s">
        <v>29952</v>
      </c>
      <c r="C338" s="83" t="s">
        <v>184</v>
      </c>
      <c r="D338" s="84">
        <v>36.36</v>
      </c>
    </row>
    <row r="339" spans="1:4" x14ac:dyDescent="0.25">
      <c r="A339" s="83">
        <v>7100100130</v>
      </c>
      <c r="B339" s="83" t="s">
        <v>29953</v>
      </c>
      <c r="C339" s="83" t="s">
        <v>184</v>
      </c>
      <c r="D339" s="84">
        <v>22.12</v>
      </c>
    </row>
    <row r="340" spans="1:4" x14ac:dyDescent="0.25">
      <c r="A340" s="83">
        <v>7100100140</v>
      </c>
      <c r="B340" s="83" t="s">
        <v>29954</v>
      </c>
      <c r="C340" s="83" t="s">
        <v>184</v>
      </c>
      <c r="D340" s="84">
        <v>36.159999999999997</v>
      </c>
    </row>
    <row r="341" spans="1:4" x14ac:dyDescent="0.25">
      <c r="A341" s="83">
        <v>7100100150</v>
      </c>
      <c r="B341" s="83" t="s">
        <v>29955</v>
      </c>
      <c r="C341" s="83" t="s">
        <v>184</v>
      </c>
      <c r="D341" s="84">
        <v>49.4</v>
      </c>
    </row>
    <row r="342" spans="1:4" x14ac:dyDescent="0.25">
      <c r="A342" s="83">
        <v>7100100160</v>
      </c>
      <c r="B342" s="83" t="s">
        <v>29956</v>
      </c>
      <c r="C342" s="83" t="s">
        <v>184</v>
      </c>
      <c r="D342" s="84">
        <v>5.13</v>
      </c>
    </row>
    <row r="343" spans="1:4" x14ac:dyDescent="0.25">
      <c r="A343" s="83">
        <v>7100100170</v>
      </c>
      <c r="B343" s="83" t="s">
        <v>29957</v>
      </c>
      <c r="C343" s="83" t="s">
        <v>184</v>
      </c>
      <c r="D343" s="84">
        <v>7.24</v>
      </c>
    </row>
    <row r="344" spans="1:4" x14ac:dyDescent="0.25">
      <c r="A344" s="83">
        <v>7100100180</v>
      </c>
      <c r="B344" s="83" t="s">
        <v>29958</v>
      </c>
      <c r="C344" s="83" t="s">
        <v>184</v>
      </c>
      <c r="D344" s="84">
        <v>7.97</v>
      </c>
    </row>
    <row r="345" spans="1:4" x14ac:dyDescent="0.25">
      <c r="A345" s="83">
        <v>7100100190</v>
      </c>
      <c r="B345" s="83" t="s">
        <v>29959</v>
      </c>
      <c r="C345" s="83" t="s">
        <v>184</v>
      </c>
      <c r="D345" s="84">
        <v>14.68</v>
      </c>
    </row>
    <row r="346" spans="1:4" x14ac:dyDescent="0.25">
      <c r="A346" s="83">
        <v>7100100200</v>
      </c>
      <c r="B346" s="83" t="s">
        <v>29960</v>
      </c>
      <c r="C346" s="83" t="s">
        <v>184</v>
      </c>
      <c r="D346" s="84">
        <v>29.06</v>
      </c>
    </row>
    <row r="347" spans="1:4" x14ac:dyDescent="0.25">
      <c r="A347" s="83">
        <v>7100100210</v>
      </c>
      <c r="B347" s="83" t="s">
        <v>29961</v>
      </c>
      <c r="C347" s="83" t="s">
        <v>184</v>
      </c>
      <c r="D347" s="84">
        <v>18.809999999999999</v>
      </c>
    </row>
    <row r="348" spans="1:4" x14ac:dyDescent="0.25">
      <c r="A348" s="83">
        <v>7100100220</v>
      </c>
      <c r="B348" s="83" t="s">
        <v>29962</v>
      </c>
      <c r="C348" s="83" t="s">
        <v>184</v>
      </c>
      <c r="D348" s="84">
        <v>21.24</v>
      </c>
    </row>
    <row r="349" spans="1:4" x14ac:dyDescent="0.25">
      <c r="A349" s="83">
        <v>7100100230</v>
      </c>
      <c r="B349" s="83" t="s">
        <v>29963</v>
      </c>
      <c r="C349" s="83" t="s">
        <v>184</v>
      </c>
      <c r="D349" s="84">
        <v>2.8</v>
      </c>
    </row>
    <row r="350" spans="1:4" x14ac:dyDescent="0.25">
      <c r="A350" s="83">
        <v>7100100240</v>
      </c>
      <c r="B350" s="83" t="s">
        <v>29964</v>
      </c>
      <c r="C350" s="83" t="s">
        <v>184</v>
      </c>
      <c r="D350" s="84">
        <v>14.81</v>
      </c>
    </row>
    <row r="351" spans="1:4" x14ac:dyDescent="0.25">
      <c r="A351" s="83">
        <v>7100100250</v>
      </c>
      <c r="B351" s="83" t="s">
        <v>29965</v>
      </c>
      <c r="C351" s="83" t="s">
        <v>184</v>
      </c>
      <c r="D351" s="84">
        <v>21.53</v>
      </c>
    </row>
    <row r="352" spans="1:4" x14ac:dyDescent="0.25">
      <c r="A352" s="83">
        <v>7100100260</v>
      </c>
      <c r="B352" s="83" t="s">
        <v>29966</v>
      </c>
      <c r="C352" s="83" t="s">
        <v>184</v>
      </c>
      <c r="D352" s="84">
        <v>31.73</v>
      </c>
    </row>
    <row r="353" spans="1:4" x14ac:dyDescent="0.25">
      <c r="A353" s="83">
        <v>7100100270</v>
      </c>
      <c r="B353" s="83" t="s">
        <v>29967</v>
      </c>
      <c r="C353" s="83" t="s">
        <v>184</v>
      </c>
      <c r="D353" s="84">
        <v>28.62</v>
      </c>
    </row>
    <row r="354" spans="1:4" x14ac:dyDescent="0.25">
      <c r="A354" s="83">
        <v>7100100280</v>
      </c>
      <c r="B354" s="83" t="s">
        <v>29968</v>
      </c>
      <c r="C354" s="83" t="s">
        <v>184</v>
      </c>
      <c r="D354" s="84">
        <v>25.6</v>
      </c>
    </row>
    <row r="355" spans="1:4" x14ac:dyDescent="0.25">
      <c r="A355" s="83">
        <v>7100100290</v>
      </c>
      <c r="B355" s="83" t="s">
        <v>29969</v>
      </c>
      <c r="C355" s="83" t="s">
        <v>184</v>
      </c>
      <c r="D355" s="84">
        <v>30.22</v>
      </c>
    </row>
    <row r="356" spans="1:4" x14ac:dyDescent="0.25">
      <c r="A356" s="83">
        <v>7100100300</v>
      </c>
      <c r="B356" s="83" t="s">
        <v>29970</v>
      </c>
      <c r="C356" s="83" t="s">
        <v>184</v>
      </c>
      <c r="D356" s="84">
        <v>22.7</v>
      </c>
    </row>
    <row r="357" spans="1:4" x14ac:dyDescent="0.25">
      <c r="A357" s="83">
        <v>7100100310</v>
      </c>
      <c r="B357" s="83" t="s">
        <v>29971</v>
      </c>
      <c r="C357" s="83" t="s">
        <v>184</v>
      </c>
      <c r="D357" s="84">
        <v>37.229999999999997</v>
      </c>
    </row>
    <row r="358" spans="1:4" x14ac:dyDescent="0.25">
      <c r="A358" s="83">
        <v>7100100320</v>
      </c>
      <c r="B358" s="83" t="s">
        <v>29972</v>
      </c>
      <c r="C358" s="83" t="s">
        <v>184</v>
      </c>
      <c r="D358" s="84">
        <v>24.01</v>
      </c>
    </row>
    <row r="359" spans="1:4" x14ac:dyDescent="0.25">
      <c r="A359" s="83">
        <v>7100100330</v>
      </c>
      <c r="B359" s="83" t="s">
        <v>29973</v>
      </c>
      <c r="C359" s="83" t="s">
        <v>184</v>
      </c>
      <c r="D359" s="84">
        <v>26.82</v>
      </c>
    </row>
    <row r="360" spans="1:4" x14ac:dyDescent="0.25">
      <c r="A360" s="83">
        <v>7100100340</v>
      </c>
      <c r="B360" s="83" t="s">
        <v>29974</v>
      </c>
      <c r="C360" s="83" t="s">
        <v>184</v>
      </c>
      <c r="D360" s="84">
        <v>23.06</v>
      </c>
    </row>
    <row r="361" spans="1:4" x14ac:dyDescent="0.25">
      <c r="A361" s="83">
        <v>7100100350</v>
      </c>
      <c r="B361" s="83" t="s">
        <v>29975</v>
      </c>
      <c r="C361" s="83" t="s">
        <v>184</v>
      </c>
      <c r="D361" s="84">
        <v>19.73</v>
      </c>
    </row>
    <row r="362" spans="1:4" x14ac:dyDescent="0.25">
      <c r="A362" s="83">
        <v>7100100360</v>
      </c>
      <c r="B362" s="83" t="s">
        <v>29976</v>
      </c>
      <c r="C362" s="83" t="s">
        <v>184</v>
      </c>
      <c r="D362" s="84">
        <v>24.99</v>
      </c>
    </row>
    <row r="363" spans="1:4" x14ac:dyDescent="0.25">
      <c r="A363" s="83">
        <v>7100100370</v>
      </c>
      <c r="B363" s="83" t="s">
        <v>29977</v>
      </c>
      <c r="C363" s="83" t="s">
        <v>184</v>
      </c>
      <c r="D363" s="84">
        <v>18.600000000000001</v>
      </c>
    </row>
    <row r="364" spans="1:4" x14ac:dyDescent="0.25">
      <c r="A364" s="83">
        <v>7100100380</v>
      </c>
      <c r="B364" s="83" t="s">
        <v>29978</v>
      </c>
      <c r="C364" s="83" t="s">
        <v>184</v>
      </c>
      <c r="D364" s="84">
        <v>38.79</v>
      </c>
    </row>
    <row r="365" spans="1:4" x14ac:dyDescent="0.25">
      <c r="A365" s="83">
        <v>7100100390</v>
      </c>
      <c r="B365" s="83" t="s">
        <v>29979</v>
      </c>
      <c r="C365" s="83" t="s">
        <v>184</v>
      </c>
      <c r="D365" s="84">
        <v>18.62</v>
      </c>
    </row>
    <row r="366" spans="1:4" x14ac:dyDescent="0.25">
      <c r="A366" s="83">
        <v>7100100400</v>
      </c>
      <c r="B366" s="83" t="s">
        <v>29980</v>
      </c>
      <c r="C366" s="83" t="s">
        <v>184</v>
      </c>
      <c r="D366" s="84">
        <v>18.64</v>
      </c>
    </row>
    <row r="367" spans="1:4" x14ac:dyDescent="0.25">
      <c r="A367" s="83">
        <v>7100100410</v>
      </c>
      <c r="B367" s="83" t="s">
        <v>29981</v>
      </c>
      <c r="C367" s="83" t="s">
        <v>184</v>
      </c>
      <c r="D367" s="84">
        <v>10.19</v>
      </c>
    </row>
    <row r="368" spans="1:4" x14ac:dyDescent="0.25">
      <c r="A368" s="83">
        <v>7100100420</v>
      </c>
      <c r="B368" s="83" t="s">
        <v>29982</v>
      </c>
      <c r="C368" s="83" t="s">
        <v>184</v>
      </c>
      <c r="D368" s="84">
        <v>522.11</v>
      </c>
    </row>
    <row r="369" spans="1:4" x14ac:dyDescent="0.25">
      <c r="A369" s="83">
        <v>7100100450</v>
      </c>
      <c r="B369" s="83" t="s">
        <v>29983</v>
      </c>
      <c r="C369" s="83" t="s">
        <v>184</v>
      </c>
      <c r="D369" s="84">
        <v>7.64</v>
      </c>
    </row>
    <row r="370" spans="1:4" x14ac:dyDescent="0.25">
      <c r="A370" s="83">
        <v>7100100460</v>
      </c>
      <c r="B370" s="83" t="s">
        <v>29984</v>
      </c>
      <c r="C370" s="83" t="s">
        <v>184</v>
      </c>
      <c r="D370" s="84">
        <v>21.03</v>
      </c>
    </row>
    <row r="371" spans="1:4" x14ac:dyDescent="0.25">
      <c r="A371" s="83">
        <v>7100100470</v>
      </c>
      <c r="B371" s="83" t="s">
        <v>29985</v>
      </c>
      <c r="C371" s="83" t="s">
        <v>184</v>
      </c>
      <c r="D371" s="84">
        <v>284.5</v>
      </c>
    </row>
    <row r="372" spans="1:4" x14ac:dyDescent="0.25">
      <c r="A372" s="83">
        <v>7100100480</v>
      </c>
      <c r="B372" s="83" t="s">
        <v>29986</v>
      </c>
      <c r="C372" s="83" t="s">
        <v>184</v>
      </c>
      <c r="D372" s="84">
        <v>18.37</v>
      </c>
    </row>
    <row r="373" spans="1:4" x14ac:dyDescent="0.25">
      <c r="A373" s="83" t="s">
        <v>29987</v>
      </c>
      <c r="B373" s="83"/>
      <c r="C373" s="83"/>
      <c r="D373" s="84"/>
    </row>
    <row r="374" spans="1:4" x14ac:dyDescent="0.25">
      <c r="A374" s="83">
        <v>7110100040</v>
      </c>
      <c r="B374" s="83" t="s">
        <v>29988</v>
      </c>
      <c r="C374" s="83" t="s">
        <v>229</v>
      </c>
      <c r="D374" s="84">
        <v>3277.66</v>
      </c>
    </row>
    <row r="375" spans="1:4" x14ac:dyDescent="0.25">
      <c r="A375" s="83">
        <v>7110100050</v>
      </c>
      <c r="B375" s="83" t="s">
        <v>29989</v>
      </c>
      <c r="C375" s="83" t="s">
        <v>184</v>
      </c>
      <c r="D375" s="84">
        <v>77.12</v>
      </c>
    </row>
    <row r="376" spans="1:4" x14ac:dyDescent="0.25">
      <c r="A376" s="83">
        <v>7110100060</v>
      </c>
      <c r="B376" s="83" t="s">
        <v>29990</v>
      </c>
      <c r="C376" s="83" t="s">
        <v>184</v>
      </c>
      <c r="D376" s="84">
        <v>32.520000000000003</v>
      </c>
    </row>
    <row r="377" spans="1:4" x14ac:dyDescent="0.25">
      <c r="A377" s="83">
        <v>7110100070</v>
      </c>
      <c r="B377" s="83" t="s">
        <v>29991</v>
      </c>
      <c r="C377" s="83" t="s">
        <v>184</v>
      </c>
      <c r="D377" s="84">
        <v>48.8</v>
      </c>
    </row>
    <row r="378" spans="1:4" x14ac:dyDescent="0.25">
      <c r="A378" s="83">
        <v>7110100080</v>
      </c>
      <c r="B378" s="83" t="s">
        <v>29992</v>
      </c>
      <c r="C378" s="83" t="s">
        <v>184</v>
      </c>
      <c r="D378" s="84">
        <v>32.57</v>
      </c>
    </row>
    <row r="379" spans="1:4" x14ac:dyDescent="0.25">
      <c r="A379" s="83">
        <v>7110100090</v>
      </c>
      <c r="B379" s="83" t="s">
        <v>29993</v>
      </c>
      <c r="C379" s="83" t="s">
        <v>184</v>
      </c>
      <c r="D379" s="84">
        <v>48.89</v>
      </c>
    </row>
    <row r="380" spans="1:4" x14ac:dyDescent="0.25">
      <c r="A380" s="83">
        <v>7110100100</v>
      </c>
      <c r="B380" s="83" t="s">
        <v>29994</v>
      </c>
      <c r="C380" s="83" t="s">
        <v>184</v>
      </c>
      <c r="D380" s="84">
        <v>15.22</v>
      </c>
    </row>
    <row r="381" spans="1:4" x14ac:dyDescent="0.25">
      <c r="A381" s="83">
        <v>7110100110</v>
      </c>
      <c r="B381" s="83" t="s">
        <v>29995</v>
      </c>
      <c r="C381" s="83" t="s">
        <v>184</v>
      </c>
      <c r="D381" s="84">
        <v>14.45</v>
      </c>
    </row>
    <row r="382" spans="1:4" x14ac:dyDescent="0.25">
      <c r="A382" s="83">
        <v>7110100120</v>
      </c>
      <c r="B382" s="83" t="s">
        <v>29996</v>
      </c>
      <c r="C382" s="83" t="s">
        <v>184</v>
      </c>
      <c r="D382" s="84">
        <v>28.91</v>
      </c>
    </row>
    <row r="383" spans="1:4" x14ac:dyDescent="0.25">
      <c r="A383" s="83">
        <v>7110100130</v>
      </c>
      <c r="B383" s="83" t="s">
        <v>29997</v>
      </c>
      <c r="C383" s="83" t="s">
        <v>184</v>
      </c>
      <c r="D383" s="84">
        <v>43.36</v>
      </c>
    </row>
    <row r="384" spans="1:4" x14ac:dyDescent="0.25">
      <c r="A384" s="83">
        <v>7110100140</v>
      </c>
      <c r="B384" s="83" t="s">
        <v>29998</v>
      </c>
      <c r="C384" s="83" t="s">
        <v>184</v>
      </c>
      <c r="D384" s="84">
        <v>18.64</v>
      </c>
    </row>
    <row r="385" spans="1:4" x14ac:dyDescent="0.25">
      <c r="A385" s="83">
        <v>7110100150</v>
      </c>
      <c r="B385" s="83" t="s">
        <v>29999</v>
      </c>
      <c r="C385" s="83" t="s">
        <v>184</v>
      </c>
      <c r="D385" s="84">
        <v>37.29</v>
      </c>
    </row>
    <row r="386" spans="1:4" x14ac:dyDescent="0.25">
      <c r="A386" s="83">
        <v>7110100160</v>
      </c>
      <c r="B386" s="83" t="s">
        <v>30000</v>
      </c>
      <c r="C386" s="83" t="s">
        <v>184</v>
      </c>
      <c r="D386" s="84">
        <v>55.93</v>
      </c>
    </row>
    <row r="387" spans="1:4" x14ac:dyDescent="0.25">
      <c r="A387" s="83">
        <v>7110100170</v>
      </c>
      <c r="B387" s="83" t="s">
        <v>30001</v>
      </c>
      <c r="C387" s="83" t="s">
        <v>184</v>
      </c>
      <c r="D387" s="84">
        <v>77.61</v>
      </c>
    </row>
    <row r="388" spans="1:4" x14ac:dyDescent="0.25">
      <c r="A388" s="83">
        <v>7110100180</v>
      </c>
      <c r="B388" s="83" t="s">
        <v>30002</v>
      </c>
      <c r="C388" s="83" t="s">
        <v>184</v>
      </c>
      <c r="D388" s="84">
        <v>82.48</v>
      </c>
    </row>
    <row r="389" spans="1:4" x14ac:dyDescent="0.25">
      <c r="A389" s="83">
        <v>7110100190</v>
      </c>
      <c r="B389" s="83" t="s">
        <v>30003</v>
      </c>
      <c r="C389" s="83" t="s">
        <v>206</v>
      </c>
      <c r="D389" s="84">
        <v>32.770000000000003</v>
      </c>
    </row>
    <row r="390" spans="1:4" x14ac:dyDescent="0.25">
      <c r="A390" s="83">
        <v>7110100200</v>
      </c>
      <c r="B390" s="83" t="s">
        <v>30004</v>
      </c>
      <c r="C390" s="83" t="s">
        <v>184</v>
      </c>
      <c r="D390" s="84">
        <v>60.94</v>
      </c>
    </row>
    <row r="391" spans="1:4" x14ac:dyDescent="0.25">
      <c r="A391" s="83">
        <v>7110100210</v>
      </c>
      <c r="B391" s="83" t="s">
        <v>30005</v>
      </c>
      <c r="C391" s="83" t="s">
        <v>184</v>
      </c>
      <c r="D391" s="84">
        <v>11.21</v>
      </c>
    </row>
    <row r="392" spans="1:4" x14ac:dyDescent="0.25">
      <c r="A392" s="83">
        <v>7110100220</v>
      </c>
      <c r="B392" s="83" t="s">
        <v>30006</v>
      </c>
      <c r="C392" s="83" t="s">
        <v>184</v>
      </c>
      <c r="D392" s="84">
        <v>11.51</v>
      </c>
    </row>
    <row r="393" spans="1:4" x14ac:dyDescent="0.25">
      <c r="A393" s="83">
        <v>7110100230</v>
      </c>
      <c r="B393" s="83" t="s">
        <v>30007</v>
      </c>
      <c r="C393" s="83" t="s">
        <v>184</v>
      </c>
      <c r="D393" s="84">
        <v>4.72</v>
      </c>
    </row>
    <row r="394" spans="1:4" x14ac:dyDescent="0.25">
      <c r="A394" s="83">
        <v>7110100240</v>
      </c>
      <c r="B394" s="83" t="s">
        <v>30008</v>
      </c>
      <c r="C394" s="83" t="s">
        <v>206</v>
      </c>
      <c r="D394" s="84">
        <v>477.36</v>
      </c>
    </row>
    <row r="395" spans="1:4" x14ac:dyDescent="0.25">
      <c r="A395" s="83">
        <v>7110100250</v>
      </c>
      <c r="B395" s="83" t="s">
        <v>30009</v>
      </c>
      <c r="C395" s="83" t="s">
        <v>184</v>
      </c>
      <c r="D395" s="84">
        <v>167.4</v>
      </c>
    </row>
    <row r="396" spans="1:4" x14ac:dyDescent="0.25">
      <c r="A396" s="83">
        <v>7110100280</v>
      </c>
      <c r="B396" s="83" t="s">
        <v>30010</v>
      </c>
      <c r="C396" s="83" t="s">
        <v>184</v>
      </c>
      <c r="D396" s="84">
        <v>87.61</v>
      </c>
    </row>
    <row r="397" spans="1:4" x14ac:dyDescent="0.25">
      <c r="A397" s="83">
        <v>7110100290</v>
      </c>
      <c r="B397" s="83" t="s">
        <v>30011</v>
      </c>
      <c r="C397" s="83" t="s">
        <v>184</v>
      </c>
      <c r="D397" s="84">
        <v>10.27</v>
      </c>
    </row>
    <row r="398" spans="1:4" x14ac:dyDescent="0.25">
      <c r="A398" s="83" t="s">
        <v>30012</v>
      </c>
      <c r="B398" s="83"/>
      <c r="C398" s="83"/>
      <c r="D398" s="84"/>
    </row>
    <row r="399" spans="1:4" x14ac:dyDescent="0.25">
      <c r="A399" s="83">
        <v>7120100010</v>
      </c>
      <c r="B399" s="83" t="s">
        <v>30013</v>
      </c>
      <c r="C399" s="83" t="s">
        <v>184</v>
      </c>
      <c r="D399" s="84">
        <v>429.76</v>
      </c>
    </row>
    <row r="400" spans="1:4" x14ac:dyDescent="0.25">
      <c r="A400" s="83">
        <v>7120100020</v>
      </c>
      <c r="B400" s="83" t="s">
        <v>30014</v>
      </c>
      <c r="C400" s="83" t="s">
        <v>184</v>
      </c>
      <c r="D400" s="84">
        <v>371.23</v>
      </c>
    </row>
    <row r="401" spans="1:4" x14ac:dyDescent="0.25">
      <c r="A401" s="83">
        <v>7120100030</v>
      </c>
      <c r="B401" s="83" t="s">
        <v>30015</v>
      </c>
      <c r="C401" s="83" t="s">
        <v>184</v>
      </c>
      <c r="D401" s="84">
        <v>429.25</v>
      </c>
    </row>
    <row r="402" spans="1:4" x14ac:dyDescent="0.25">
      <c r="A402" s="83">
        <v>7120100040</v>
      </c>
      <c r="B402" s="83" t="s">
        <v>30016</v>
      </c>
      <c r="C402" s="83" t="s">
        <v>184</v>
      </c>
      <c r="D402" s="84">
        <v>649.91999999999996</v>
      </c>
    </row>
    <row r="403" spans="1:4" x14ac:dyDescent="0.25">
      <c r="A403" s="83">
        <v>7120100050</v>
      </c>
      <c r="B403" s="83" t="s">
        <v>30017</v>
      </c>
      <c r="C403" s="83" t="s">
        <v>184</v>
      </c>
      <c r="D403" s="84">
        <v>315.73</v>
      </c>
    </row>
    <row r="404" spans="1:4" x14ac:dyDescent="0.25">
      <c r="A404" s="83">
        <v>7120100060</v>
      </c>
      <c r="B404" s="83" t="s">
        <v>30018</v>
      </c>
      <c r="C404" s="83" t="s">
        <v>184</v>
      </c>
      <c r="D404" s="84">
        <v>283.52999999999997</v>
      </c>
    </row>
    <row r="405" spans="1:4" x14ac:dyDescent="0.25">
      <c r="A405" s="83">
        <v>7120100070</v>
      </c>
      <c r="B405" s="83" t="s">
        <v>30019</v>
      </c>
      <c r="C405" s="83" t="s">
        <v>184</v>
      </c>
      <c r="D405" s="84">
        <v>656.48</v>
      </c>
    </row>
    <row r="406" spans="1:4" x14ac:dyDescent="0.25">
      <c r="A406" s="83" t="s">
        <v>30020</v>
      </c>
      <c r="B406" s="83"/>
      <c r="C406" s="83"/>
      <c r="D406" s="84"/>
    </row>
    <row r="407" spans="1:4" x14ac:dyDescent="0.25">
      <c r="A407" s="83">
        <v>7130100010</v>
      </c>
      <c r="B407" s="83" t="s">
        <v>30021</v>
      </c>
      <c r="C407" s="83" t="s">
        <v>184</v>
      </c>
      <c r="D407" s="84">
        <v>104.53</v>
      </c>
    </row>
    <row r="408" spans="1:4" x14ac:dyDescent="0.25">
      <c r="A408" s="83">
        <v>7130100020</v>
      </c>
      <c r="B408" s="83" t="s">
        <v>30022</v>
      </c>
      <c r="C408" s="83" t="s">
        <v>184</v>
      </c>
      <c r="D408" s="84">
        <v>47.62</v>
      </c>
    </row>
    <row r="409" spans="1:4" x14ac:dyDescent="0.25">
      <c r="A409" s="83">
        <v>7130100030</v>
      </c>
      <c r="B409" s="83" t="s">
        <v>30023</v>
      </c>
      <c r="C409" s="83" t="s">
        <v>184</v>
      </c>
      <c r="D409" s="84">
        <v>137.47999999999999</v>
      </c>
    </row>
    <row r="410" spans="1:4" x14ac:dyDescent="0.25">
      <c r="A410" s="83">
        <v>7130100040</v>
      </c>
      <c r="B410" s="83" t="s">
        <v>30024</v>
      </c>
      <c r="C410" s="83" t="s">
        <v>184</v>
      </c>
      <c r="D410" s="84">
        <v>76.459999999999994</v>
      </c>
    </row>
    <row r="411" spans="1:4" x14ac:dyDescent="0.25">
      <c r="A411" s="83">
        <v>7130100050</v>
      </c>
      <c r="B411" s="83" t="s">
        <v>30025</v>
      </c>
      <c r="C411" s="83" t="s">
        <v>184</v>
      </c>
      <c r="D411" s="84">
        <v>188.69</v>
      </c>
    </row>
    <row r="412" spans="1:4" x14ac:dyDescent="0.25">
      <c r="A412" s="83">
        <v>7130100060</v>
      </c>
      <c r="B412" s="83" t="s">
        <v>30026</v>
      </c>
      <c r="C412" s="83" t="s">
        <v>184</v>
      </c>
      <c r="D412" s="84">
        <v>152.34</v>
      </c>
    </row>
    <row r="413" spans="1:4" x14ac:dyDescent="0.25">
      <c r="A413" s="83">
        <v>7130100070</v>
      </c>
      <c r="B413" s="83" t="s">
        <v>30027</v>
      </c>
      <c r="C413" s="83" t="s">
        <v>184</v>
      </c>
      <c r="D413" s="84">
        <v>197.4</v>
      </c>
    </row>
    <row r="414" spans="1:4" x14ac:dyDescent="0.25">
      <c r="A414" s="83">
        <v>7130100080</v>
      </c>
      <c r="B414" s="83" t="s">
        <v>30028</v>
      </c>
      <c r="C414" s="83" t="s">
        <v>184</v>
      </c>
      <c r="D414" s="84">
        <v>125.91</v>
      </c>
    </row>
    <row r="415" spans="1:4" x14ac:dyDescent="0.25">
      <c r="A415" s="83">
        <v>7130100090</v>
      </c>
      <c r="B415" s="83" t="s">
        <v>30029</v>
      </c>
      <c r="C415" s="83" t="s">
        <v>184</v>
      </c>
      <c r="D415" s="84">
        <v>260.08999999999997</v>
      </c>
    </row>
    <row r="416" spans="1:4" x14ac:dyDescent="0.25">
      <c r="A416" s="83">
        <v>7130100100</v>
      </c>
      <c r="B416" s="83" t="s">
        <v>30030</v>
      </c>
      <c r="C416" s="83" t="s">
        <v>184</v>
      </c>
      <c r="D416" s="84">
        <v>140.41</v>
      </c>
    </row>
    <row r="417" spans="1:4" x14ac:dyDescent="0.25">
      <c r="A417" s="83">
        <v>7130100110</v>
      </c>
      <c r="B417" s="83" t="s">
        <v>30031</v>
      </c>
      <c r="C417" s="83" t="s">
        <v>184</v>
      </c>
      <c r="D417" s="84">
        <v>130.05000000000001</v>
      </c>
    </row>
    <row r="418" spans="1:4" x14ac:dyDescent="0.25">
      <c r="A418" s="83">
        <v>7130100120</v>
      </c>
      <c r="B418" s="83" t="s">
        <v>30032</v>
      </c>
      <c r="C418" s="83" t="s">
        <v>184</v>
      </c>
      <c r="D418" s="84">
        <v>447.16</v>
      </c>
    </row>
    <row r="419" spans="1:4" x14ac:dyDescent="0.25">
      <c r="A419" s="83">
        <v>7130100130</v>
      </c>
      <c r="B419" s="83" t="s">
        <v>30033</v>
      </c>
      <c r="C419" s="83" t="s">
        <v>184</v>
      </c>
      <c r="D419" s="84">
        <v>87.49</v>
      </c>
    </row>
    <row r="420" spans="1:4" x14ac:dyDescent="0.25">
      <c r="A420" s="83">
        <v>7130100140</v>
      </c>
      <c r="B420" s="83" t="s">
        <v>30034</v>
      </c>
      <c r="C420" s="83" t="s">
        <v>206</v>
      </c>
      <c r="D420" s="84">
        <v>76.150000000000006</v>
      </c>
    </row>
    <row r="421" spans="1:4" x14ac:dyDescent="0.25">
      <c r="A421" s="83">
        <v>7130100150</v>
      </c>
      <c r="B421" s="83" t="s">
        <v>30035</v>
      </c>
      <c r="C421" s="83" t="s">
        <v>206</v>
      </c>
      <c r="D421" s="84">
        <v>36.68</v>
      </c>
    </row>
    <row r="422" spans="1:4" x14ac:dyDescent="0.25">
      <c r="A422" s="83" t="s">
        <v>30036</v>
      </c>
      <c r="B422" s="83"/>
      <c r="C422" s="83"/>
      <c r="D422" s="84"/>
    </row>
    <row r="423" spans="1:4" x14ac:dyDescent="0.25">
      <c r="A423" s="83">
        <v>7140100010</v>
      </c>
      <c r="B423" s="83" t="s">
        <v>30037</v>
      </c>
      <c r="C423" s="83" t="s">
        <v>225</v>
      </c>
      <c r="D423" s="84">
        <v>578.70000000000005</v>
      </c>
    </row>
    <row r="424" spans="1:4" x14ac:dyDescent="0.25">
      <c r="A424" s="83">
        <v>7140100020</v>
      </c>
      <c r="B424" s="83" t="s">
        <v>30038</v>
      </c>
      <c r="C424" s="83" t="s">
        <v>225</v>
      </c>
      <c r="D424" s="84">
        <v>460.7</v>
      </c>
    </row>
    <row r="425" spans="1:4" x14ac:dyDescent="0.25">
      <c r="A425" s="83">
        <v>7140100030</v>
      </c>
      <c r="B425" s="83" t="s">
        <v>30039</v>
      </c>
      <c r="C425" s="83" t="s">
        <v>225</v>
      </c>
      <c r="D425" s="84">
        <v>1299.46</v>
      </c>
    </row>
    <row r="426" spans="1:4" x14ac:dyDescent="0.25">
      <c r="A426" s="83">
        <v>7140100040</v>
      </c>
      <c r="B426" s="83" t="s">
        <v>30040</v>
      </c>
      <c r="C426" s="83" t="s">
        <v>225</v>
      </c>
      <c r="D426" s="84">
        <v>482.49</v>
      </c>
    </row>
    <row r="427" spans="1:4" x14ac:dyDescent="0.25">
      <c r="A427" s="83">
        <v>7140100050</v>
      </c>
      <c r="B427" s="83" t="s">
        <v>30041</v>
      </c>
      <c r="C427" s="83" t="s">
        <v>225</v>
      </c>
      <c r="D427" s="84">
        <v>286.70999999999998</v>
      </c>
    </row>
    <row r="428" spans="1:4" x14ac:dyDescent="0.25">
      <c r="A428" s="83">
        <v>7140100060</v>
      </c>
      <c r="B428" s="83" t="s">
        <v>30042</v>
      </c>
      <c r="C428" s="83" t="s">
        <v>225</v>
      </c>
      <c r="D428" s="84">
        <v>249</v>
      </c>
    </row>
    <row r="429" spans="1:4" x14ac:dyDescent="0.25">
      <c r="A429" s="83">
        <v>7140100070</v>
      </c>
      <c r="B429" s="83" t="s">
        <v>30043</v>
      </c>
      <c r="C429" s="83" t="s">
        <v>225</v>
      </c>
      <c r="D429" s="84">
        <v>249.04</v>
      </c>
    </row>
    <row r="430" spans="1:4" x14ac:dyDescent="0.25">
      <c r="A430" s="83">
        <v>7140100080</v>
      </c>
      <c r="B430" s="83" t="s">
        <v>30044</v>
      </c>
      <c r="C430" s="83" t="s">
        <v>225</v>
      </c>
      <c r="D430" s="84">
        <v>215.76</v>
      </c>
    </row>
    <row r="431" spans="1:4" x14ac:dyDescent="0.25">
      <c r="A431" s="83">
        <v>7140100090</v>
      </c>
      <c r="B431" s="83" t="s">
        <v>30045</v>
      </c>
      <c r="C431" s="83" t="s">
        <v>225</v>
      </c>
      <c r="D431" s="84">
        <v>479.03</v>
      </c>
    </row>
    <row r="432" spans="1:4" x14ac:dyDescent="0.25">
      <c r="A432" s="83">
        <v>7140100100</v>
      </c>
      <c r="B432" s="83" t="s">
        <v>30046</v>
      </c>
      <c r="C432" s="83" t="s">
        <v>225</v>
      </c>
      <c r="D432" s="84">
        <v>528.71</v>
      </c>
    </row>
    <row r="433" spans="1:4" x14ac:dyDescent="0.25">
      <c r="A433" s="83">
        <v>7140100110</v>
      </c>
      <c r="B433" s="83" t="s">
        <v>30047</v>
      </c>
      <c r="C433" s="83" t="s">
        <v>225</v>
      </c>
      <c r="D433" s="84">
        <v>91.05</v>
      </c>
    </row>
    <row r="434" spans="1:4" x14ac:dyDescent="0.25">
      <c r="A434" s="83">
        <v>7140100120</v>
      </c>
      <c r="B434" s="83" t="s">
        <v>30048</v>
      </c>
      <c r="C434" s="83" t="s">
        <v>225</v>
      </c>
      <c r="D434" s="84">
        <v>25.16</v>
      </c>
    </row>
    <row r="435" spans="1:4" x14ac:dyDescent="0.25">
      <c r="A435" s="83">
        <v>7140100130</v>
      </c>
      <c r="B435" s="83" t="s">
        <v>30049</v>
      </c>
      <c r="C435" s="83" t="s">
        <v>225</v>
      </c>
      <c r="D435" s="84">
        <v>116.84</v>
      </c>
    </row>
    <row r="436" spans="1:4" x14ac:dyDescent="0.25">
      <c r="A436" s="83">
        <v>7140100140</v>
      </c>
      <c r="B436" s="83" t="s">
        <v>30050</v>
      </c>
      <c r="C436" s="83" t="s">
        <v>225</v>
      </c>
      <c r="D436" s="84">
        <v>138.38</v>
      </c>
    </row>
    <row r="437" spans="1:4" x14ac:dyDescent="0.25">
      <c r="A437" s="83">
        <v>7140100150</v>
      </c>
      <c r="B437" s="83" t="s">
        <v>30051</v>
      </c>
      <c r="C437" s="83" t="s">
        <v>225</v>
      </c>
      <c r="D437" s="84">
        <v>210.46</v>
      </c>
    </row>
    <row r="438" spans="1:4" x14ac:dyDescent="0.25">
      <c r="A438" s="83">
        <v>7140100160</v>
      </c>
      <c r="B438" s="83" t="s">
        <v>30052</v>
      </c>
      <c r="C438" s="83" t="s">
        <v>225</v>
      </c>
      <c r="D438" s="84">
        <v>188.81</v>
      </c>
    </row>
    <row r="439" spans="1:4" x14ac:dyDescent="0.25">
      <c r="A439" s="83">
        <v>7140100170</v>
      </c>
      <c r="B439" s="83" t="s">
        <v>30053</v>
      </c>
      <c r="C439" s="83" t="s">
        <v>225</v>
      </c>
      <c r="D439" s="84">
        <v>41.82</v>
      </c>
    </row>
    <row r="440" spans="1:4" x14ac:dyDescent="0.25">
      <c r="A440" s="83">
        <v>7140100180</v>
      </c>
      <c r="B440" s="83" t="s">
        <v>30054</v>
      </c>
      <c r="C440" s="83" t="s">
        <v>225</v>
      </c>
      <c r="D440" s="84">
        <v>25.87</v>
      </c>
    </row>
    <row r="441" spans="1:4" x14ac:dyDescent="0.25">
      <c r="A441" s="83">
        <v>7140100190</v>
      </c>
      <c r="B441" s="83" t="s">
        <v>30055</v>
      </c>
      <c r="C441" s="83" t="s">
        <v>225</v>
      </c>
      <c r="D441" s="84">
        <v>41.97</v>
      </c>
    </row>
    <row r="442" spans="1:4" x14ac:dyDescent="0.25">
      <c r="A442" s="83">
        <v>7140100200</v>
      </c>
      <c r="B442" s="83" t="s">
        <v>30056</v>
      </c>
      <c r="C442" s="83" t="s">
        <v>225</v>
      </c>
      <c r="D442" s="84">
        <v>88.18</v>
      </c>
    </row>
    <row r="443" spans="1:4" x14ac:dyDescent="0.25">
      <c r="A443" s="83">
        <v>7140100210</v>
      </c>
      <c r="B443" s="83" t="s">
        <v>30057</v>
      </c>
      <c r="C443" s="83" t="s">
        <v>225</v>
      </c>
      <c r="D443" s="84">
        <v>88.18</v>
      </c>
    </row>
    <row r="444" spans="1:4" x14ac:dyDescent="0.25">
      <c r="A444" s="83">
        <v>7140100220</v>
      </c>
      <c r="B444" s="83" t="s">
        <v>30058</v>
      </c>
      <c r="C444" s="83" t="s">
        <v>225</v>
      </c>
      <c r="D444" s="84">
        <v>85.17</v>
      </c>
    </row>
    <row r="445" spans="1:4" x14ac:dyDescent="0.25">
      <c r="A445" s="83">
        <v>7140100230</v>
      </c>
      <c r="B445" s="83" t="s">
        <v>30059</v>
      </c>
      <c r="C445" s="83" t="s">
        <v>225</v>
      </c>
      <c r="D445" s="84">
        <v>33.450000000000003</v>
      </c>
    </row>
    <row r="446" spans="1:4" x14ac:dyDescent="0.25">
      <c r="A446" s="83">
        <v>7140100240</v>
      </c>
      <c r="B446" s="83" t="s">
        <v>30060</v>
      </c>
      <c r="C446" s="83" t="s">
        <v>225</v>
      </c>
      <c r="D446" s="84">
        <v>31.92</v>
      </c>
    </row>
    <row r="447" spans="1:4" x14ac:dyDescent="0.25">
      <c r="A447" s="83">
        <v>7140100250</v>
      </c>
      <c r="B447" s="83" t="s">
        <v>30061</v>
      </c>
      <c r="C447" s="83" t="s">
        <v>225</v>
      </c>
      <c r="D447" s="84">
        <v>52.5</v>
      </c>
    </row>
    <row r="448" spans="1:4" x14ac:dyDescent="0.25">
      <c r="A448" s="83">
        <v>7140100260</v>
      </c>
      <c r="B448" s="83" t="s">
        <v>30062</v>
      </c>
      <c r="C448" s="83" t="s">
        <v>225</v>
      </c>
      <c r="D448" s="84">
        <v>173.8</v>
      </c>
    </row>
    <row r="449" spans="1:4" x14ac:dyDescent="0.25">
      <c r="A449" s="83">
        <v>7140100271</v>
      </c>
      <c r="B449" s="83" t="s">
        <v>30063</v>
      </c>
      <c r="C449" s="83" t="s">
        <v>225</v>
      </c>
      <c r="D449" s="84">
        <v>151.30000000000001</v>
      </c>
    </row>
    <row r="450" spans="1:4" x14ac:dyDescent="0.25">
      <c r="A450" s="83">
        <v>7140100281</v>
      </c>
      <c r="B450" s="83" t="s">
        <v>30064</v>
      </c>
      <c r="C450" s="83" t="s">
        <v>225</v>
      </c>
      <c r="D450" s="84">
        <v>296.3</v>
      </c>
    </row>
    <row r="451" spans="1:4" x14ac:dyDescent="0.25">
      <c r="A451" s="83">
        <v>7140100541</v>
      </c>
      <c r="B451" s="83" t="s">
        <v>30065</v>
      </c>
      <c r="C451" s="83" t="s">
        <v>225</v>
      </c>
      <c r="D451" s="84">
        <v>383.83</v>
      </c>
    </row>
    <row r="452" spans="1:4" x14ac:dyDescent="0.25">
      <c r="A452" s="83">
        <v>7140100290</v>
      </c>
      <c r="B452" s="83" t="s">
        <v>30066</v>
      </c>
      <c r="C452" s="83" t="s">
        <v>225</v>
      </c>
      <c r="D452" s="84">
        <v>1080.45</v>
      </c>
    </row>
    <row r="453" spans="1:4" x14ac:dyDescent="0.25">
      <c r="A453" s="83">
        <v>7140100300</v>
      </c>
      <c r="B453" s="83" t="s">
        <v>30067</v>
      </c>
      <c r="C453" s="83" t="s">
        <v>225</v>
      </c>
      <c r="D453" s="84">
        <v>1269.1300000000001</v>
      </c>
    </row>
    <row r="454" spans="1:4" x14ac:dyDescent="0.25">
      <c r="A454" s="83">
        <v>7140100310</v>
      </c>
      <c r="B454" s="83" t="s">
        <v>30068</v>
      </c>
      <c r="C454" s="83" t="s">
        <v>225</v>
      </c>
      <c r="D454" s="84">
        <v>160.19999999999999</v>
      </c>
    </row>
    <row r="455" spans="1:4" x14ac:dyDescent="0.25">
      <c r="A455" s="83">
        <v>7140100320</v>
      </c>
      <c r="B455" s="83" t="s">
        <v>30069</v>
      </c>
      <c r="C455" s="83" t="s">
        <v>225</v>
      </c>
      <c r="D455" s="84">
        <v>148.08000000000001</v>
      </c>
    </row>
    <row r="456" spans="1:4" x14ac:dyDescent="0.25">
      <c r="A456" s="83">
        <v>7140100330</v>
      </c>
      <c r="B456" s="83" t="s">
        <v>30070</v>
      </c>
      <c r="C456" s="83" t="s">
        <v>225</v>
      </c>
      <c r="D456" s="84">
        <v>266.32</v>
      </c>
    </row>
    <row r="457" spans="1:4" x14ac:dyDescent="0.25">
      <c r="A457" s="83">
        <v>7140100340</v>
      </c>
      <c r="B457" s="83" t="s">
        <v>30071</v>
      </c>
      <c r="C457" s="83" t="s">
        <v>225</v>
      </c>
      <c r="D457" s="84">
        <v>273.82</v>
      </c>
    </row>
    <row r="458" spans="1:4" x14ac:dyDescent="0.25">
      <c r="A458" s="83">
        <v>7140100350</v>
      </c>
      <c r="B458" s="83" t="s">
        <v>30072</v>
      </c>
      <c r="C458" s="83" t="s">
        <v>225</v>
      </c>
      <c r="D458" s="84">
        <v>263.01</v>
      </c>
    </row>
    <row r="459" spans="1:4" x14ac:dyDescent="0.25">
      <c r="A459" s="83">
        <v>7140100360</v>
      </c>
      <c r="B459" s="83" t="s">
        <v>30073</v>
      </c>
      <c r="C459" s="83" t="s">
        <v>225</v>
      </c>
      <c r="D459" s="84">
        <v>441.64</v>
      </c>
    </row>
    <row r="460" spans="1:4" x14ac:dyDescent="0.25">
      <c r="A460" s="83">
        <v>7140100370</v>
      </c>
      <c r="B460" s="83" t="s">
        <v>30074</v>
      </c>
      <c r="C460" s="83" t="s">
        <v>225</v>
      </c>
      <c r="D460" s="84">
        <v>516.76</v>
      </c>
    </row>
    <row r="461" spans="1:4" x14ac:dyDescent="0.25">
      <c r="A461" s="83">
        <v>7140100380</v>
      </c>
      <c r="B461" s="83" t="s">
        <v>30075</v>
      </c>
      <c r="C461" s="83" t="s">
        <v>225</v>
      </c>
      <c r="D461" s="84">
        <v>1233.43</v>
      </c>
    </row>
    <row r="462" spans="1:4" x14ac:dyDescent="0.25">
      <c r="A462" s="83">
        <v>7140100390</v>
      </c>
      <c r="B462" s="83" t="s">
        <v>30076</v>
      </c>
      <c r="C462" s="83" t="s">
        <v>225</v>
      </c>
      <c r="D462" s="84">
        <v>140.53</v>
      </c>
    </row>
    <row r="463" spans="1:4" x14ac:dyDescent="0.25">
      <c r="A463" s="83">
        <v>7140100400</v>
      </c>
      <c r="B463" s="83" t="s">
        <v>30077</v>
      </c>
      <c r="C463" s="83" t="s">
        <v>225</v>
      </c>
      <c r="D463" s="84">
        <v>114.76</v>
      </c>
    </row>
    <row r="464" spans="1:4" x14ac:dyDescent="0.25">
      <c r="A464" s="83">
        <v>7140100410</v>
      </c>
      <c r="B464" s="83" t="s">
        <v>30078</v>
      </c>
      <c r="C464" s="83" t="s">
        <v>225</v>
      </c>
      <c r="D464" s="84">
        <v>493.97</v>
      </c>
    </row>
    <row r="465" spans="1:4" x14ac:dyDescent="0.25">
      <c r="A465" s="83">
        <v>7140100420</v>
      </c>
      <c r="B465" s="83" t="s">
        <v>30079</v>
      </c>
      <c r="C465" s="83" t="s">
        <v>225</v>
      </c>
      <c r="D465" s="84">
        <v>220.39</v>
      </c>
    </row>
    <row r="466" spans="1:4" x14ac:dyDescent="0.25">
      <c r="A466" s="83">
        <v>7140100430</v>
      </c>
      <c r="B466" s="83" t="s">
        <v>30080</v>
      </c>
      <c r="C466" s="83" t="s">
        <v>206</v>
      </c>
      <c r="D466" s="84">
        <v>24.38</v>
      </c>
    </row>
    <row r="467" spans="1:4" x14ac:dyDescent="0.25">
      <c r="A467" s="83">
        <v>7140100440</v>
      </c>
      <c r="B467" s="83" t="s">
        <v>30081</v>
      </c>
      <c r="C467" s="83" t="s">
        <v>206</v>
      </c>
      <c r="D467" s="84">
        <v>27.44</v>
      </c>
    </row>
    <row r="468" spans="1:4" x14ac:dyDescent="0.25">
      <c r="A468" s="83">
        <v>7140100450</v>
      </c>
      <c r="B468" s="83" t="s">
        <v>30082</v>
      </c>
      <c r="C468" s="83" t="s">
        <v>206</v>
      </c>
      <c r="D468" s="84">
        <v>29.62</v>
      </c>
    </row>
    <row r="469" spans="1:4" x14ac:dyDescent="0.25">
      <c r="A469" s="83">
        <v>7140100460</v>
      </c>
      <c r="B469" s="83" t="s">
        <v>30083</v>
      </c>
      <c r="C469" s="83" t="s">
        <v>206</v>
      </c>
      <c r="D469" s="84">
        <v>55.55</v>
      </c>
    </row>
    <row r="470" spans="1:4" x14ac:dyDescent="0.25">
      <c r="A470" s="83">
        <v>7140100470</v>
      </c>
      <c r="B470" s="83" t="s">
        <v>30084</v>
      </c>
      <c r="C470" s="83" t="s">
        <v>206</v>
      </c>
      <c r="D470" s="84">
        <v>37.32</v>
      </c>
    </row>
    <row r="471" spans="1:4" x14ac:dyDescent="0.25">
      <c r="A471" s="83">
        <v>7140100480</v>
      </c>
      <c r="B471" s="83" t="s">
        <v>30085</v>
      </c>
      <c r="C471" s="83" t="s">
        <v>206</v>
      </c>
      <c r="D471" s="84">
        <v>49.86</v>
      </c>
    </row>
    <row r="472" spans="1:4" x14ac:dyDescent="0.25">
      <c r="A472" s="83">
        <v>7140100490</v>
      </c>
      <c r="B472" s="83" t="s">
        <v>30086</v>
      </c>
      <c r="C472" s="83" t="s">
        <v>206</v>
      </c>
      <c r="D472" s="84">
        <v>69.64</v>
      </c>
    </row>
    <row r="473" spans="1:4" x14ac:dyDescent="0.25">
      <c r="A473" s="83">
        <v>7140100500</v>
      </c>
      <c r="B473" s="83" t="s">
        <v>30087</v>
      </c>
      <c r="C473" s="83" t="s">
        <v>206</v>
      </c>
      <c r="D473" s="84">
        <v>78.34</v>
      </c>
    </row>
    <row r="474" spans="1:4" x14ac:dyDescent="0.25">
      <c r="A474" s="83">
        <v>7140100510</v>
      </c>
      <c r="B474" s="83" t="s">
        <v>30088</v>
      </c>
      <c r="C474" s="83" t="s">
        <v>206</v>
      </c>
      <c r="D474" s="84">
        <v>156.24</v>
      </c>
    </row>
    <row r="475" spans="1:4" x14ac:dyDescent="0.25">
      <c r="A475" s="83">
        <v>7140100520</v>
      </c>
      <c r="B475" s="83" t="s">
        <v>30089</v>
      </c>
      <c r="C475" s="83" t="s">
        <v>225</v>
      </c>
      <c r="D475" s="84">
        <v>136.66</v>
      </c>
    </row>
    <row r="476" spans="1:4" x14ac:dyDescent="0.25">
      <c r="A476" s="83" t="s">
        <v>30090</v>
      </c>
      <c r="B476" s="83"/>
      <c r="C476" s="83"/>
      <c r="D476" s="84"/>
    </row>
    <row r="477" spans="1:4" x14ac:dyDescent="0.25">
      <c r="A477" s="83">
        <v>7150100010</v>
      </c>
      <c r="B477" s="83" t="s">
        <v>30091</v>
      </c>
      <c r="C477" s="83" t="s">
        <v>225</v>
      </c>
      <c r="D477" s="84">
        <v>111.39</v>
      </c>
    </row>
    <row r="478" spans="1:4" x14ac:dyDescent="0.25">
      <c r="A478" s="83">
        <v>7150100020</v>
      </c>
      <c r="B478" s="83" t="s">
        <v>30092</v>
      </c>
      <c r="C478" s="83" t="s">
        <v>225</v>
      </c>
      <c r="D478" s="84">
        <v>120.23</v>
      </c>
    </row>
    <row r="479" spans="1:4" x14ac:dyDescent="0.25">
      <c r="A479" s="83">
        <v>7150100030</v>
      </c>
      <c r="B479" s="83" t="s">
        <v>30093</v>
      </c>
      <c r="C479" s="83" t="s">
        <v>225</v>
      </c>
      <c r="D479" s="84">
        <v>153.75</v>
      </c>
    </row>
    <row r="480" spans="1:4" x14ac:dyDescent="0.25">
      <c r="A480" s="83">
        <v>7150100040</v>
      </c>
      <c r="B480" s="83" t="s">
        <v>30094</v>
      </c>
      <c r="C480" s="83" t="s">
        <v>225</v>
      </c>
      <c r="D480" s="84">
        <v>166.77</v>
      </c>
    </row>
    <row r="481" spans="1:4" x14ac:dyDescent="0.25">
      <c r="A481" s="83">
        <v>7150100050</v>
      </c>
      <c r="B481" s="83" t="s">
        <v>30095</v>
      </c>
      <c r="C481" s="83" t="s">
        <v>225</v>
      </c>
      <c r="D481" s="84">
        <v>188.89</v>
      </c>
    </row>
    <row r="482" spans="1:4" x14ac:dyDescent="0.25">
      <c r="A482" s="83">
        <v>7150100060</v>
      </c>
      <c r="B482" s="83" t="s">
        <v>30096</v>
      </c>
      <c r="C482" s="83" t="s">
        <v>225</v>
      </c>
      <c r="D482" s="84">
        <v>182.65</v>
      </c>
    </row>
    <row r="483" spans="1:4" x14ac:dyDescent="0.25">
      <c r="A483" s="83">
        <v>7150100070</v>
      </c>
      <c r="B483" s="83" t="s">
        <v>30097</v>
      </c>
      <c r="C483" s="83" t="s">
        <v>225</v>
      </c>
      <c r="D483" s="84">
        <v>241.11</v>
      </c>
    </row>
    <row r="484" spans="1:4" x14ac:dyDescent="0.25">
      <c r="A484" s="83">
        <v>7150100080</v>
      </c>
      <c r="B484" s="83" t="s">
        <v>30098</v>
      </c>
      <c r="C484" s="83" t="s">
        <v>225</v>
      </c>
      <c r="D484" s="84">
        <v>315.35000000000002</v>
      </c>
    </row>
    <row r="485" spans="1:4" x14ac:dyDescent="0.25">
      <c r="A485" s="83">
        <v>7150100090</v>
      </c>
      <c r="B485" s="83" t="s">
        <v>30099</v>
      </c>
      <c r="C485" s="83" t="s">
        <v>225</v>
      </c>
      <c r="D485" s="84">
        <v>155.37</v>
      </c>
    </row>
    <row r="486" spans="1:4" x14ac:dyDescent="0.25">
      <c r="A486" s="83">
        <v>7150100100</v>
      </c>
      <c r="B486" s="83" t="s">
        <v>30100</v>
      </c>
      <c r="C486" s="83" t="s">
        <v>225</v>
      </c>
      <c r="D486" s="84">
        <v>307.23</v>
      </c>
    </row>
    <row r="487" spans="1:4" x14ac:dyDescent="0.25">
      <c r="A487" s="83">
        <v>7150100110</v>
      </c>
      <c r="B487" s="83" t="s">
        <v>30101</v>
      </c>
      <c r="C487" s="83" t="s">
        <v>225</v>
      </c>
      <c r="D487" s="84">
        <v>241.11</v>
      </c>
    </row>
    <row r="488" spans="1:4" x14ac:dyDescent="0.25">
      <c r="A488" s="83">
        <v>7150100120</v>
      </c>
      <c r="B488" s="83" t="s">
        <v>30102</v>
      </c>
      <c r="C488" s="83" t="s">
        <v>225</v>
      </c>
      <c r="D488" s="84">
        <v>215.06</v>
      </c>
    </row>
    <row r="489" spans="1:4" x14ac:dyDescent="0.25">
      <c r="A489" s="83">
        <v>7150100130</v>
      </c>
      <c r="B489" s="83" t="s">
        <v>30103</v>
      </c>
      <c r="C489" s="83" t="s">
        <v>225</v>
      </c>
      <c r="D489" s="84">
        <v>180.67</v>
      </c>
    </row>
    <row r="490" spans="1:4" x14ac:dyDescent="0.25">
      <c r="A490" s="83">
        <v>7150100520</v>
      </c>
      <c r="B490" s="83" t="s">
        <v>30104</v>
      </c>
      <c r="C490" s="83" t="s">
        <v>225</v>
      </c>
      <c r="D490" s="84">
        <v>293.18</v>
      </c>
    </row>
    <row r="491" spans="1:4" x14ac:dyDescent="0.25">
      <c r="A491" s="83">
        <v>7150100530</v>
      </c>
      <c r="B491" s="83" t="s">
        <v>30105</v>
      </c>
      <c r="C491" s="83" t="s">
        <v>225</v>
      </c>
      <c r="D491" s="84">
        <v>158.24</v>
      </c>
    </row>
    <row r="492" spans="1:4" x14ac:dyDescent="0.25">
      <c r="A492" s="83">
        <v>7150100580</v>
      </c>
      <c r="B492" s="83" t="s">
        <v>30106</v>
      </c>
      <c r="C492" s="83" t="s">
        <v>225</v>
      </c>
      <c r="D492" s="84">
        <v>1251.3800000000001</v>
      </c>
    </row>
    <row r="493" spans="1:4" x14ac:dyDescent="0.25">
      <c r="A493" s="83" t="s">
        <v>30107</v>
      </c>
      <c r="B493" s="83"/>
      <c r="C493" s="83"/>
      <c r="D493" s="84"/>
    </row>
    <row r="494" spans="1:4" x14ac:dyDescent="0.25">
      <c r="A494" s="83">
        <v>7160100010</v>
      </c>
      <c r="B494" s="83" t="s">
        <v>30108</v>
      </c>
      <c r="C494" s="83" t="s">
        <v>225</v>
      </c>
      <c r="D494" s="84">
        <v>634.57000000000005</v>
      </c>
    </row>
    <row r="495" spans="1:4" x14ac:dyDescent="0.25">
      <c r="A495" s="83">
        <v>7160100020</v>
      </c>
      <c r="B495" s="83" t="s">
        <v>30109</v>
      </c>
      <c r="C495" s="83" t="s">
        <v>225</v>
      </c>
      <c r="D495" s="84">
        <v>846.07</v>
      </c>
    </row>
    <row r="496" spans="1:4" x14ac:dyDescent="0.25">
      <c r="A496" s="83">
        <v>7160100030</v>
      </c>
      <c r="B496" s="83" t="s">
        <v>30110</v>
      </c>
      <c r="C496" s="83" t="s">
        <v>225</v>
      </c>
      <c r="D496" s="84">
        <v>951.85</v>
      </c>
    </row>
    <row r="497" spans="1:4" x14ac:dyDescent="0.25">
      <c r="A497" s="83">
        <v>7160100040</v>
      </c>
      <c r="B497" s="83" t="s">
        <v>30111</v>
      </c>
      <c r="C497" s="83" t="s">
        <v>225</v>
      </c>
      <c r="D497" s="84">
        <v>1269.1400000000001</v>
      </c>
    </row>
    <row r="498" spans="1:4" x14ac:dyDescent="0.25">
      <c r="A498" s="83">
        <v>7160100050</v>
      </c>
      <c r="B498" s="83" t="s">
        <v>30112</v>
      </c>
      <c r="C498" s="83" t="s">
        <v>225</v>
      </c>
      <c r="D498" s="84">
        <v>1903.7</v>
      </c>
    </row>
    <row r="499" spans="1:4" x14ac:dyDescent="0.25">
      <c r="A499" s="83">
        <v>7160100060</v>
      </c>
      <c r="B499" s="83" t="s">
        <v>30113</v>
      </c>
      <c r="C499" s="83" t="s">
        <v>225</v>
      </c>
      <c r="D499" s="84">
        <v>4276.8</v>
      </c>
    </row>
    <row r="500" spans="1:4" x14ac:dyDescent="0.25">
      <c r="A500" s="83">
        <v>7160100070</v>
      </c>
      <c r="B500" s="83" t="s">
        <v>30114</v>
      </c>
      <c r="C500" s="83" t="s">
        <v>225</v>
      </c>
      <c r="D500" s="84">
        <v>5098.72</v>
      </c>
    </row>
    <row r="501" spans="1:4" x14ac:dyDescent="0.25">
      <c r="A501" s="83">
        <v>7160100080</v>
      </c>
      <c r="B501" s="83" t="s">
        <v>30115</v>
      </c>
      <c r="C501" s="83" t="s">
        <v>225</v>
      </c>
      <c r="D501" s="84">
        <v>6962.74</v>
      </c>
    </row>
    <row r="502" spans="1:4" x14ac:dyDescent="0.25">
      <c r="A502" s="83">
        <v>7160100090</v>
      </c>
      <c r="B502" s="83" t="s">
        <v>30116</v>
      </c>
      <c r="C502" s="83" t="s">
        <v>225</v>
      </c>
      <c r="D502" s="84">
        <v>1033.2</v>
      </c>
    </row>
    <row r="503" spans="1:4" x14ac:dyDescent="0.25">
      <c r="A503" s="83">
        <v>7160100100</v>
      </c>
      <c r="B503" s="83" t="s">
        <v>30117</v>
      </c>
      <c r="C503" s="83" t="s">
        <v>225</v>
      </c>
      <c r="D503" s="84">
        <v>1291.5</v>
      </c>
    </row>
    <row r="504" spans="1:4" x14ac:dyDescent="0.25">
      <c r="A504" s="83">
        <v>7160100110</v>
      </c>
      <c r="B504" s="83" t="s">
        <v>30118</v>
      </c>
      <c r="C504" s="83" t="s">
        <v>225</v>
      </c>
      <c r="D504" s="84">
        <v>1549.8</v>
      </c>
    </row>
    <row r="505" spans="1:4" x14ac:dyDescent="0.25">
      <c r="A505" s="83">
        <v>7160100120</v>
      </c>
      <c r="B505" s="83" t="s">
        <v>30119</v>
      </c>
      <c r="C505" s="83" t="s">
        <v>225</v>
      </c>
      <c r="D505" s="84">
        <v>1937.25</v>
      </c>
    </row>
    <row r="506" spans="1:4" x14ac:dyDescent="0.25">
      <c r="A506" s="83">
        <v>7160100130</v>
      </c>
      <c r="B506" s="83" t="s">
        <v>30120</v>
      </c>
      <c r="C506" s="83" t="s">
        <v>225</v>
      </c>
      <c r="D506" s="84">
        <v>4221.3599999999997</v>
      </c>
    </row>
    <row r="507" spans="1:4" x14ac:dyDescent="0.25">
      <c r="A507" s="83">
        <v>7160100140</v>
      </c>
      <c r="B507" s="83" t="s">
        <v>30121</v>
      </c>
      <c r="C507" s="83" t="s">
        <v>225</v>
      </c>
      <c r="D507" s="84">
        <v>4737.96</v>
      </c>
    </row>
    <row r="508" spans="1:4" x14ac:dyDescent="0.25">
      <c r="A508" s="83">
        <v>7160100150</v>
      </c>
      <c r="B508" s="83" t="s">
        <v>30122</v>
      </c>
      <c r="C508" s="83" t="s">
        <v>225</v>
      </c>
      <c r="D508" s="84">
        <v>5383.71</v>
      </c>
    </row>
    <row r="509" spans="1:4" x14ac:dyDescent="0.25">
      <c r="A509" s="83">
        <v>7160100160</v>
      </c>
      <c r="B509" s="83" t="s">
        <v>30123</v>
      </c>
      <c r="C509" s="83" t="s">
        <v>225</v>
      </c>
      <c r="D509" s="84">
        <v>6029.46</v>
      </c>
    </row>
    <row r="510" spans="1:4" x14ac:dyDescent="0.25">
      <c r="A510" s="83">
        <v>7160100390</v>
      </c>
      <c r="B510" s="83" t="s">
        <v>30124</v>
      </c>
      <c r="C510" s="83" t="s">
        <v>184</v>
      </c>
      <c r="D510" s="84">
        <v>802.25</v>
      </c>
    </row>
    <row r="511" spans="1:4" x14ac:dyDescent="0.25">
      <c r="A511" s="83" t="s">
        <v>30125</v>
      </c>
      <c r="B511" s="83"/>
      <c r="C511" s="83"/>
      <c r="D511" s="84"/>
    </row>
    <row r="512" spans="1:4" x14ac:dyDescent="0.25">
      <c r="A512" s="83">
        <v>7170100010</v>
      </c>
      <c r="B512" s="83" t="s">
        <v>30126</v>
      </c>
      <c r="C512" s="83" t="s">
        <v>206</v>
      </c>
      <c r="D512" s="84">
        <v>5.2</v>
      </c>
    </row>
    <row r="513" spans="1:4" x14ac:dyDescent="0.25">
      <c r="A513" s="83">
        <v>7170100020</v>
      </c>
      <c r="B513" s="83" t="s">
        <v>30127</v>
      </c>
      <c r="C513" s="83" t="s">
        <v>206</v>
      </c>
      <c r="D513" s="84">
        <v>9.9499999999999993</v>
      </c>
    </row>
    <row r="514" spans="1:4" x14ac:dyDescent="0.25">
      <c r="A514" s="83">
        <v>7170100030</v>
      </c>
      <c r="B514" s="83" t="s">
        <v>30128</v>
      </c>
      <c r="C514" s="83" t="s">
        <v>206</v>
      </c>
      <c r="D514" s="84">
        <v>10.63</v>
      </c>
    </row>
    <row r="515" spans="1:4" x14ac:dyDescent="0.25">
      <c r="A515" s="83">
        <v>7170100040</v>
      </c>
      <c r="B515" s="83" t="s">
        <v>30129</v>
      </c>
      <c r="C515" s="83" t="s">
        <v>206</v>
      </c>
      <c r="D515" s="84">
        <v>13.98</v>
      </c>
    </row>
    <row r="516" spans="1:4" x14ac:dyDescent="0.25">
      <c r="A516" s="83">
        <v>7170100050</v>
      </c>
      <c r="B516" s="83" t="s">
        <v>30130</v>
      </c>
      <c r="C516" s="83" t="s">
        <v>206</v>
      </c>
      <c r="D516" s="84">
        <v>16.36</v>
      </c>
    </row>
    <row r="517" spans="1:4" x14ac:dyDescent="0.25">
      <c r="A517" s="83">
        <v>7170100060</v>
      </c>
      <c r="B517" s="83" t="s">
        <v>30131</v>
      </c>
      <c r="C517" s="83" t="s">
        <v>206</v>
      </c>
      <c r="D517" s="84">
        <v>19.98</v>
      </c>
    </row>
    <row r="518" spans="1:4" x14ac:dyDescent="0.25">
      <c r="A518" s="83">
        <v>7170100070</v>
      </c>
      <c r="B518" s="83" t="s">
        <v>30132</v>
      </c>
      <c r="C518" s="83" t="s">
        <v>206</v>
      </c>
      <c r="D518" s="84">
        <v>25.18</v>
      </c>
    </row>
    <row r="519" spans="1:4" x14ac:dyDescent="0.25">
      <c r="A519" s="83">
        <v>7170100080</v>
      </c>
      <c r="B519" s="83" t="s">
        <v>30133</v>
      </c>
      <c r="C519" s="83" t="s">
        <v>206</v>
      </c>
      <c r="D519" s="84">
        <v>30.22</v>
      </c>
    </row>
    <row r="520" spans="1:4" x14ac:dyDescent="0.25">
      <c r="A520" s="83">
        <v>7170100090</v>
      </c>
      <c r="B520" s="83" t="s">
        <v>30134</v>
      </c>
      <c r="C520" s="83" t="s">
        <v>206</v>
      </c>
      <c r="D520" s="84">
        <v>34.96</v>
      </c>
    </row>
    <row r="521" spans="1:4" x14ac:dyDescent="0.25">
      <c r="A521" s="83">
        <v>7170100100</v>
      </c>
      <c r="B521" s="83" t="s">
        <v>30135</v>
      </c>
      <c r="C521" s="83" t="s">
        <v>206</v>
      </c>
      <c r="D521" s="84">
        <v>39.53</v>
      </c>
    </row>
    <row r="522" spans="1:4" x14ac:dyDescent="0.25">
      <c r="A522" s="83">
        <v>7170100110</v>
      </c>
      <c r="B522" s="83" t="s">
        <v>30136</v>
      </c>
      <c r="C522" s="83" t="s">
        <v>206</v>
      </c>
      <c r="D522" s="84">
        <v>45.68</v>
      </c>
    </row>
    <row r="523" spans="1:4" x14ac:dyDescent="0.25">
      <c r="A523" s="83">
        <v>7170100120</v>
      </c>
      <c r="B523" s="83" t="s">
        <v>30137</v>
      </c>
      <c r="C523" s="83" t="s">
        <v>206</v>
      </c>
      <c r="D523" s="84">
        <v>57.39</v>
      </c>
    </row>
    <row r="524" spans="1:4" x14ac:dyDescent="0.25">
      <c r="A524" s="83">
        <v>7170100130</v>
      </c>
      <c r="B524" s="83" t="s">
        <v>30138</v>
      </c>
      <c r="C524" s="83" t="s">
        <v>206</v>
      </c>
      <c r="D524" s="84">
        <v>70.34</v>
      </c>
    </row>
    <row r="525" spans="1:4" x14ac:dyDescent="0.25">
      <c r="A525" s="83">
        <v>7170100140</v>
      </c>
      <c r="B525" s="83" t="s">
        <v>30139</v>
      </c>
      <c r="C525" s="83" t="s">
        <v>206</v>
      </c>
      <c r="D525" s="84">
        <v>85.96</v>
      </c>
    </row>
    <row r="526" spans="1:4" x14ac:dyDescent="0.25">
      <c r="A526" s="83">
        <v>7170100141</v>
      </c>
      <c r="B526" s="83" t="s">
        <v>30140</v>
      </c>
      <c r="C526" s="83" t="s">
        <v>206</v>
      </c>
      <c r="D526" s="84">
        <v>96.25</v>
      </c>
    </row>
    <row r="527" spans="1:4" x14ac:dyDescent="0.25">
      <c r="A527" s="83">
        <v>7170100142</v>
      </c>
      <c r="B527" s="83" t="s">
        <v>30141</v>
      </c>
      <c r="C527" s="83" t="s">
        <v>206</v>
      </c>
      <c r="D527" s="84">
        <v>105.87</v>
      </c>
    </row>
    <row r="528" spans="1:4" x14ac:dyDescent="0.25">
      <c r="A528" s="83">
        <v>7170100143</v>
      </c>
      <c r="B528" s="83" t="s">
        <v>30142</v>
      </c>
      <c r="C528" s="83" t="s">
        <v>206</v>
      </c>
      <c r="D528" s="84">
        <v>115.5</v>
      </c>
    </row>
    <row r="529" spans="1:4" x14ac:dyDescent="0.25">
      <c r="A529" s="83">
        <v>7170100150</v>
      </c>
      <c r="B529" s="83" t="s">
        <v>30143</v>
      </c>
      <c r="C529" s="83" t="s">
        <v>206</v>
      </c>
      <c r="D529" s="84">
        <v>3.46</v>
      </c>
    </row>
    <row r="530" spans="1:4" x14ac:dyDescent="0.25">
      <c r="A530" s="83">
        <v>7170100160</v>
      </c>
      <c r="B530" s="83" t="s">
        <v>30144</v>
      </c>
      <c r="C530" s="83" t="s">
        <v>206</v>
      </c>
      <c r="D530" s="84">
        <v>4.21</v>
      </c>
    </row>
    <row r="531" spans="1:4" x14ac:dyDescent="0.25">
      <c r="A531" s="83">
        <v>7170100170</v>
      </c>
      <c r="B531" s="83" t="s">
        <v>30145</v>
      </c>
      <c r="C531" s="83" t="s">
        <v>206</v>
      </c>
      <c r="D531" s="84">
        <v>5.09</v>
      </c>
    </row>
    <row r="532" spans="1:4" x14ac:dyDescent="0.25">
      <c r="A532" s="83">
        <v>7170100180</v>
      </c>
      <c r="B532" s="83" t="s">
        <v>30146</v>
      </c>
      <c r="C532" s="83" t="s">
        <v>206</v>
      </c>
      <c r="D532" s="84">
        <v>5.09</v>
      </c>
    </row>
    <row r="533" spans="1:4" x14ac:dyDescent="0.25">
      <c r="A533" s="83">
        <v>7170100190</v>
      </c>
      <c r="B533" s="83" t="s">
        <v>30147</v>
      </c>
      <c r="C533" s="83" t="s">
        <v>206</v>
      </c>
      <c r="D533" s="84">
        <v>6.85</v>
      </c>
    </row>
    <row r="534" spans="1:4" x14ac:dyDescent="0.25">
      <c r="A534" s="83">
        <v>7170100200</v>
      </c>
      <c r="B534" s="83" t="s">
        <v>30148</v>
      </c>
      <c r="C534" s="83" t="s">
        <v>206</v>
      </c>
      <c r="D534" s="84">
        <v>7.91</v>
      </c>
    </row>
    <row r="535" spans="1:4" x14ac:dyDescent="0.25">
      <c r="A535" s="83">
        <v>7170100210</v>
      </c>
      <c r="B535" s="83" t="s">
        <v>30149</v>
      </c>
      <c r="C535" s="83" t="s">
        <v>206</v>
      </c>
      <c r="D535" s="84">
        <v>9.2899999999999991</v>
      </c>
    </row>
    <row r="536" spans="1:4" x14ac:dyDescent="0.25">
      <c r="A536" s="83">
        <v>7170100220</v>
      </c>
      <c r="B536" s="83" t="s">
        <v>30150</v>
      </c>
      <c r="C536" s="83" t="s">
        <v>206</v>
      </c>
      <c r="D536" s="84">
        <v>10.19</v>
      </c>
    </row>
    <row r="537" spans="1:4" x14ac:dyDescent="0.25">
      <c r="A537" s="83">
        <v>7170100230</v>
      </c>
      <c r="B537" s="83" t="s">
        <v>30151</v>
      </c>
      <c r="C537" s="83" t="s">
        <v>206</v>
      </c>
      <c r="D537" s="84">
        <v>11.28</v>
      </c>
    </row>
    <row r="538" spans="1:4" x14ac:dyDescent="0.25">
      <c r="A538" s="83">
        <v>7170100240</v>
      </c>
      <c r="B538" s="83" t="s">
        <v>30152</v>
      </c>
      <c r="C538" s="83" t="s">
        <v>206</v>
      </c>
      <c r="D538" s="84">
        <v>12.52</v>
      </c>
    </row>
    <row r="539" spans="1:4" x14ac:dyDescent="0.25">
      <c r="A539" s="83">
        <v>7170100250</v>
      </c>
      <c r="B539" s="83" t="s">
        <v>30153</v>
      </c>
      <c r="C539" s="83" t="s">
        <v>206</v>
      </c>
      <c r="D539" s="84">
        <v>5.88</v>
      </c>
    </row>
    <row r="540" spans="1:4" x14ac:dyDescent="0.25">
      <c r="A540" s="83">
        <v>7170100260</v>
      </c>
      <c r="B540" s="83" t="s">
        <v>30154</v>
      </c>
      <c r="C540" s="83" t="s">
        <v>206</v>
      </c>
      <c r="D540" s="84">
        <v>7.34</v>
      </c>
    </row>
    <row r="541" spans="1:4" x14ac:dyDescent="0.25">
      <c r="A541" s="83">
        <v>7170100270</v>
      </c>
      <c r="B541" s="83" t="s">
        <v>30155</v>
      </c>
      <c r="C541" s="83" t="s">
        <v>206</v>
      </c>
      <c r="D541" s="84">
        <v>8.23</v>
      </c>
    </row>
    <row r="542" spans="1:4" x14ac:dyDescent="0.25">
      <c r="A542" s="83">
        <v>7170100280</v>
      </c>
      <c r="B542" s="83" t="s">
        <v>30156</v>
      </c>
      <c r="C542" s="83" t="s">
        <v>206</v>
      </c>
      <c r="D542" s="84">
        <v>10.25</v>
      </c>
    </row>
    <row r="543" spans="1:4" x14ac:dyDescent="0.25">
      <c r="A543" s="83">
        <v>7170100290</v>
      </c>
      <c r="B543" s="83" t="s">
        <v>30157</v>
      </c>
      <c r="C543" s="83" t="s">
        <v>206</v>
      </c>
      <c r="D543" s="84">
        <v>12.24</v>
      </c>
    </row>
    <row r="544" spans="1:4" x14ac:dyDescent="0.25">
      <c r="A544" s="83">
        <v>7170100300</v>
      </c>
      <c r="B544" s="83" t="s">
        <v>30158</v>
      </c>
      <c r="C544" s="83" t="s">
        <v>206</v>
      </c>
      <c r="D544" s="84">
        <v>15.3</v>
      </c>
    </row>
    <row r="545" spans="1:4" x14ac:dyDescent="0.25">
      <c r="A545" s="83">
        <v>7170100310</v>
      </c>
      <c r="B545" s="83" t="s">
        <v>30159</v>
      </c>
      <c r="C545" s="83" t="s">
        <v>206</v>
      </c>
      <c r="D545" s="84">
        <v>18.36</v>
      </c>
    </row>
    <row r="546" spans="1:4" x14ac:dyDescent="0.25">
      <c r="A546" s="83">
        <v>7170100320</v>
      </c>
      <c r="B546" s="83" t="s">
        <v>30160</v>
      </c>
      <c r="C546" s="83" t="s">
        <v>206</v>
      </c>
      <c r="D546" s="84">
        <v>21.42</v>
      </c>
    </row>
    <row r="547" spans="1:4" x14ac:dyDescent="0.25">
      <c r="A547" s="83">
        <v>7170100330</v>
      </c>
      <c r="B547" s="83" t="s">
        <v>30161</v>
      </c>
      <c r="C547" s="83" t="s">
        <v>206</v>
      </c>
      <c r="D547" s="84">
        <v>3.23</v>
      </c>
    </row>
    <row r="548" spans="1:4" x14ac:dyDescent="0.25">
      <c r="A548" s="83">
        <v>7170100340</v>
      </c>
      <c r="B548" s="83" t="s">
        <v>30162</v>
      </c>
      <c r="C548" s="83" t="s">
        <v>206</v>
      </c>
      <c r="D548" s="84">
        <v>3.46</v>
      </c>
    </row>
    <row r="549" spans="1:4" x14ac:dyDescent="0.25">
      <c r="A549" s="83">
        <v>7170100350</v>
      </c>
      <c r="B549" s="83" t="s">
        <v>30163</v>
      </c>
      <c r="C549" s="83" t="s">
        <v>206</v>
      </c>
      <c r="D549" s="84">
        <v>4.3600000000000003</v>
      </c>
    </row>
    <row r="550" spans="1:4" x14ac:dyDescent="0.25">
      <c r="A550" s="83">
        <v>7170100360</v>
      </c>
      <c r="B550" s="83" t="s">
        <v>30164</v>
      </c>
      <c r="C550" s="83" t="s">
        <v>206</v>
      </c>
      <c r="D550" s="84">
        <v>5.09</v>
      </c>
    </row>
    <row r="551" spans="1:4" x14ac:dyDescent="0.25">
      <c r="A551" s="83">
        <v>7170100370</v>
      </c>
      <c r="B551" s="83" t="s">
        <v>30165</v>
      </c>
      <c r="C551" s="83" t="s">
        <v>206</v>
      </c>
      <c r="D551" s="84">
        <v>3.61</v>
      </c>
    </row>
    <row r="552" spans="1:4" x14ac:dyDescent="0.25">
      <c r="A552" s="83">
        <v>7170100380</v>
      </c>
      <c r="B552" s="83" t="s">
        <v>30166</v>
      </c>
      <c r="C552" s="83" t="s">
        <v>206</v>
      </c>
      <c r="D552" s="84">
        <v>3.79</v>
      </c>
    </row>
    <row r="553" spans="1:4" x14ac:dyDescent="0.25">
      <c r="A553" s="83">
        <v>7170100390</v>
      </c>
      <c r="B553" s="83" t="s">
        <v>30167</v>
      </c>
      <c r="C553" s="83" t="s">
        <v>206</v>
      </c>
      <c r="D553" s="84">
        <v>3.98</v>
      </c>
    </row>
    <row r="554" spans="1:4" x14ac:dyDescent="0.25">
      <c r="A554" s="83">
        <v>7170100400</v>
      </c>
      <c r="B554" s="83" t="s">
        <v>30168</v>
      </c>
      <c r="C554" s="83" t="s">
        <v>206</v>
      </c>
      <c r="D554" s="84">
        <v>4.3600000000000003</v>
      </c>
    </row>
    <row r="555" spans="1:4" x14ac:dyDescent="0.25">
      <c r="A555" s="83">
        <v>7170100410</v>
      </c>
      <c r="B555" s="83" t="s">
        <v>30169</v>
      </c>
      <c r="C555" s="83" t="s">
        <v>206</v>
      </c>
      <c r="D555" s="84">
        <v>5.09</v>
      </c>
    </row>
    <row r="556" spans="1:4" x14ac:dyDescent="0.25">
      <c r="A556" s="83">
        <v>7170100420</v>
      </c>
      <c r="B556" s="83" t="s">
        <v>30170</v>
      </c>
      <c r="C556" s="83" t="s">
        <v>206</v>
      </c>
      <c r="D556" s="84">
        <v>5.32</v>
      </c>
    </row>
    <row r="557" spans="1:4" x14ac:dyDescent="0.25">
      <c r="A557" s="83">
        <v>7170100430</v>
      </c>
      <c r="B557" s="83" t="s">
        <v>30171</v>
      </c>
      <c r="C557" s="83" t="s">
        <v>206</v>
      </c>
      <c r="D557" s="84">
        <v>5.84</v>
      </c>
    </row>
    <row r="558" spans="1:4" x14ac:dyDescent="0.25">
      <c r="A558" s="83">
        <v>7170100440</v>
      </c>
      <c r="B558" s="83" t="s">
        <v>30172</v>
      </c>
      <c r="C558" s="83" t="s">
        <v>206</v>
      </c>
      <c r="D558" s="84">
        <v>6.21</v>
      </c>
    </row>
    <row r="559" spans="1:4" x14ac:dyDescent="0.25">
      <c r="A559" s="83">
        <v>7170100450</v>
      </c>
      <c r="B559" s="83" t="s">
        <v>30173</v>
      </c>
      <c r="C559" s="83" t="s">
        <v>206</v>
      </c>
      <c r="D559" s="84">
        <v>6.59</v>
      </c>
    </row>
    <row r="560" spans="1:4" x14ac:dyDescent="0.25">
      <c r="A560" s="83">
        <v>7170100460</v>
      </c>
      <c r="B560" s="83" t="s">
        <v>30174</v>
      </c>
      <c r="C560" s="83" t="s">
        <v>206</v>
      </c>
      <c r="D560" s="84">
        <v>1.29</v>
      </c>
    </row>
    <row r="561" spans="1:4" x14ac:dyDescent="0.25">
      <c r="A561" s="83">
        <v>7170100470</v>
      </c>
      <c r="B561" s="83" t="s">
        <v>30175</v>
      </c>
      <c r="C561" s="83" t="s">
        <v>206</v>
      </c>
      <c r="D561" s="84">
        <v>1.36</v>
      </c>
    </row>
    <row r="562" spans="1:4" x14ac:dyDescent="0.25">
      <c r="A562" s="83">
        <v>7170100480</v>
      </c>
      <c r="B562" s="83" t="s">
        <v>30176</v>
      </c>
      <c r="C562" s="83" t="s">
        <v>206</v>
      </c>
      <c r="D562" s="84">
        <v>1.44</v>
      </c>
    </row>
    <row r="563" spans="1:4" x14ac:dyDescent="0.25">
      <c r="A563" s="83">
        <v>7170100490</v>
      </c>
      <c r="B563" s="83" t="s">
        <v>30177</v>
      </c>
      <c r="C563" s="83" t="s">
        <v>206</v>
      </c>
      <c r="D563" s="84">
        <v>3.46</v>
      </c>
    </row>
    <row r="564" spans="1:4" x14ac:dyDescent="0.25">
      <c r="A564" s="83">
        <v>7170100500</v>
      </c>
      <c r="B564" s="83" t="s">
        <v>30178</v>
      </c>
      <c r="C564" s="83" t="s">
        <v>206</v>
      </c>
      <c r="D564" s="84">
        <v>4.21</v>
      </c>
    </row>
    <row r="565" spans="1:4" x14ac:dyDescent="0.25">
      <c r="A565" s="83">
        <v>7170100510</v>
      </c>
      <c r="B565" s="83" t="s">
        <v>30179</v>
      </c>
      <c r="C565" s="83" t="s">
        <v>206</v>
      </c>
      <c r="D565" s="84">
        <v>4.57</v>
      </c>
    </row>
    <row r="566" spans="1:4" x14ac:dyDescent="0.25">
      <c r="A566" s="83">
        <v>7170100520</v>
      </c>
      <c r="B566" s="83" t="s">
        <v>30180</v>
      </c>
      <c r="C566" s="83" t="s">
        <v>206</v>
      </c>
      <c r="D566" s="84">
        <v>5.09</v>
      </c>
    </row>
    <row r="567" spans="1:4" x14ac:dyDescent="0.25">
      <c r="A567" s="83">
        <v>7170100530</v>
      </c>
      <c r="B567" s="83" t="s">
        <v>30181</v>
      </c>
      <c r="C567" s="83" t="s">
        <v>206</v>
      </c>
      <c r="D567" s="84">
        <v>4.3600000000000003</v>
      </c>
    </row>
    <row r="568" spans="1:4" x14ac:dyDescent="0.25">
      <c r="A568" s="83">
        <v>7170100540</v>
      </c>
      <c r="B568" s="83" t="s">
        <v>30182</v>
      </c>
      <c r="C568" s="83" t="s">
        <v>206</v>
      </c>
      <c r="D568" s="84">
        <v>5.09</v>
      </c>
    </row>
    <row r="569" spans="1:4" x14ac:dyDescent="0.25">
      <c r="A569" s="83">
        <v>7170100550</v>
      </c>
      <c r="B569" s="83" t="s">
        <v>30183</v>
      </c>
      <c r="C569" s="83" t="s">
        <v>206</v>
      </c>
      <c r="D569" s="84">
        <v>8.5500000000000007</v>
      </c>
    </row>
    <row r="570" spans="1:4" x14ac:dyDescent="0.25">
      <c r="A570" s="83">
        <v>7170100560</v>
      </c>
      <c r="B570" s="83" t="s">
        <v>30184</v>
      </c>
      <c r="C570" s="83" t="s">
        <v>206</v>
      </c>
      <c r="D570" s="84">
        <v>9.4600000000000009</v>
      </c>
    </row>
    <row r="571" spans="1:4" x14ac:dyDescent="0.25">
      <c r="A571" s="83">
        <v>7170100570</v>
      </c>
      <c r="B571" s="83" t="s">
        <v>30185</v>
      </c>
      <c r="C571" s="83" t="s">
        <v>206</v>
      </c>
      <c r="D571" s="84">
        <v>9.83</v>
      </c>
    </row>
    <row r="572" spans="1:4" x14ac:dyDescent="0.25">
      <c r="A572" s="83">
        <v>7170100580</v>
      </c>
      <c r="B572" s="83" t="s">
        <v>30186</v>
      </c>
      <c r="C572" s="83" t="s">
        <v>206</v>
      </c>
      <c r="D572" s="84">
        <v>11.52</v>
      </c>
    </row>
    <row r="573" spans="1:4" x14ac:dyDescent="0.25">
      <c r="A573" s="83">
        <v>7170100590</v>
      </c>
      <c r="B573" s="83" t="s">
        <v>30187</v>
      </c>
      <c r="C573" s="83" t="s">
        <v>206</v>
      </c>
      <c r="D573" s="84">
        <v>16.190000000000001</v>
      </c>
    </row>
    <row r="574" spans="1:4" x14ac:dyDescent="0.25">
      <c r="A574" s="83">
        <v>7170100600</v>
      </c>
      <c r="B574" s="83" t="s">
        <v>30188</v>
      </c>
      <c r="C574" s="83" t="s">
        <v>206</v>
      </c>
      <c r="D574" s="84">
        <v>39.200000000000003</v>
      </c>
    </row>
    <row r="575" spans="1:4" x14ac:dyDescent="0.25">
      <c r="A575" s="83">
        <v>7170100610</v>
      </c>
      <c r="B575" s="83" t="s">
        <v>30189</v>
      </c>
      <c r="C575" s="83" t="s">
        <v>206</v>
      </c>
      <c r="D575" s="84">
        <v>50.63</v>
      </c>
    </row>
    <row r="576" spans="1:4" x14ac:dyDescent="0.25">
      <c r="A576" s="83">
        <v>7170100620</v>
      </c>
      <c r="B576" s="83" t="s">
        <v>30190</v>
      </c>
      <c r="C576" s="83" t="s">
        <v>206</v>
      </c>
      <c r="D576" s="84">
        <v>62.57</v>
      </c>
    </row>
    <row r="577" spans="1:4" x14ac:dyDescent="0.25">
      <c r="A577" s="83">
        <v>7170100630</v>
      </c>
      <c r="B577" s="83" t="s">
        <v>30191</v>
      </c>
      <c r="C577" s="83" t="s">
        <v>206</v>
      </c>
      <c r="D577" s="84">
        <v>78.760000000000005</v>
      </c>
    </row>
    <row r="578" spans="1:4" x14ac:dyDescent="0.25">
      <c r="A578" s="83">
        <v>7170100640</v>
      </c>
      <c r="B578" s="83" t="s">
        <v>30192</v>
      </c>
      <c r="C578" s="83" t="s">
        <v>206</v>
      </c>
      <c r="D578" s="84">
        <v>92.68</v>
      </c>
    </row>
    <row r="579" spans="1:4" x14ac:dyDescent="0.25">
      <c r="A579" s="83">
        <v>7170100650</v>
      </c>
      <c r="B579" s="83" t="s">
        <v>30193</v>
      </c>
      <c r="C579" s="83" t="s">
        <v>206</v>
      </c>
      <c r="D579" s="84">
        <v>133.96</v>
      </c>
    </row>
    <row r="580" spans="1:4" x14ac:dyDescent="0.25">
      <c r="A580" s="83">
        <v>7170100660</v>
      </c>
      <c r="B580" s="83" t="s">
        <v>30194</v>
      </c>
      <c r="C580" s="83" t="s">
        <v>206</v>
      </c>
      <c r="D580" s="84">
        <v>185.84</v>
      </c>
    </row>
    <row r="581" spans="1:4" x14ac:dyDescent="0.25">
      <c r="A581" s="83">
        <v>7170100670</v>
      </c>
      <c r="B581" s="83" t="s">
        <v>30195</v>
      </c>
      <c r="C581" s="83" t="s">
        <v>206</v>
      </c>
      <c r="D581" s="84">
        <v>243.36</v>
      </c>
    </row>
    <row r="582" spans="1:4" x14ac:dyDescent="0.25">
      <c r="A582" s="83">
        <v>7170100680</v>
      </c>
      <c r="B582" s="83" t="s">
        <v>30196</v>
      </c>
      <c r="C582" s="83" t="s">
        <v>206</v>
      </c>
      <c r="D582" s="84">
        <v>257.02</v>
      </c>
    </row>
    <row r="583" spans="1:4" x14ac:dyDescent="0.25">
      <c r="A583" s="83">
        <v>7170100690</v>
      </c>
      <c r="B583" s="83" t="s">
        <v>30197</v>
      </c>
      <c r="C583" s="83" t="s">
        <v>206</v>
      </c>
      <c r="D583" s="84">
        <v>284.52999999999997</v>
      </c>
    </row>
    <row r="584" spans="1:4" x14ac:dyDescent="0.25">
      <c r="A584" s="83">
        <v>7170100700</v>
      </c>
      <c r="B584" s="83" t="s">
        <v>30198</v>
      </c>
      <c r="C584" s="83" t="s">
        <v>206</v>
      </c>
      <c r="D584" s="84">
        <v>298.81</v>
      </c>
    </row>
    <row r="585" spans="1:4" x14ac:dyDescent="0.25">
      <c r="A585" s="83">
        <v>7170100710</v>
      </c>
      <c r="B585" s="83" t="s">
        <v>30199</v>
      </c>
      <c r="C585" s="83" t="s">
        <v>206</v>
      </c>
      <c r="D585" s="84">
        <v>16.89</v>
      </c>
    </row>
    <row r="586" spans="1:4" x14ac:dyDescent="0.25">
      <c r="A586" s="83">
        <v>7170100720</v>
      </c>
      <c r="B586" s="83" t="s">
        <v>30200</v>
      </c>
      <c r="C586" s="83" t="s">
        <v>206</v>
      </c>
      <c r="D586" s="84">
        <v>19.62</v>
      </c>
    </row>
    <row r="587" spans="1:4" x14ac:dyDescent="0.25">
      <c r="A587" s="83">
        <v>7170100730</v>
      </c>
      <c r="B587" s="83" t="s">
        <v>30201</v>
      </c>
      <c r="C587" s="83" t="s">
        <v>206</v>
      </c>
      <c r="D587" s="84">
        <v>20.91</v>
      </c>
    </row>
    <row r="588" spans="1:4" x14ac:dyDescent="0.25">
      <c r="A588" s="83">
        <v>7170100740</v>
      </c>
      <c r="B588" s="83" t="s">
        <v>30202</v>
      </c>
      <c r="C588" s="83" t="s">
        <v>206</v>
      </c>
      <c r="D588" s="84">
        <v>24.12</v>
      </c>
    </row>
    <row r="589" spans="1:4" x14ac:dyDescent="0.25">
      <c r="A589" s="83">
        <v>7170100750</v>
      </c>
      <c r="B589" s="83" t="s">
        <v>30203</v>
      </c>
      <c r="C589" s="83" t="s">
        <v>206</v>
      </c>
      <c r="D589" s="84">
        <v>26.58</v>
      </c>
    </row>
    <row r="590" spans="1:4" x14ac:dyDescent="0.25">
      <c r="A590" s="83">
        <v>7170100760</v>
      </c>
      <c r="B590" s="83" t="s">
        <v>30204</v>
      </c>
      <c r="C590" s="83" t="s">
        <v>206</v>
      </c>
      <c r="D590" s="84">
        <v>30.03</v>
      </c>
    </row>
    <row r="591" spans="1:4" x14ac:dyDescent="0.25">
      <c r="A591" s="83">
        <v>7170100770</v>
      </c>
      <c r="B591" s="83" t="s">
        <v>30205</v>
      </c>
      <c r="C591" s="83" t="s">
        <v>206</v>
      </c>
      <c r="D591" s="84">
        <v>34.57</v>
      </c>
    </row>
    <row r="592" spans="1:4" x14ac:dyDescent="0.25">
      <c r="A592" s="83">
        <v>7170100780</v>
      </c>
      <c r="B592" s="83" t="s">
        <v>30206</v>
      </c>
      <c r="C592" s="83" t="s">
        <v>206</v>
      </c>
      <c r="D592" s="84">
        <v>42.89</v>
      </c>
    </row>
    <row r="593" spans="1:4" x14ac:dyDescent="0.25">
      <c r="A593" s="83" t="s">
        <v>30207</v>
      </c>
      <c r="B593" s="83"/>
      <c r="C593" s="83"/>
      <c r="D593" s="84"/>
    </row>
    <row r="594" spans="1:4" x14ac:dyDescent="0.25">
      <c r="A594" s="83">
        <v>7180100010</v>
      </c>
      <c r="B594" s="83" t="s">
        <v>30208</v>
      </c>
      <c r="C594" s="83" t="s">
        <v>260</v>
      </c>
      <c r="D594" s="84">
        <v>32.6</v>
      </c>
    </row>
    <row r="595" spans="1:4" x14ac:dyDescent="0.25">
      <c r="A595" s="83">
        <v>7180100020</v>
      </c>
      <c r="B595" s="83" t="s">
        <v>30209</v>
      </c>
      <c r="C595" s="83" t="s">
        <v>260</v>
      </c>
      <c r="D595" s="84">
        <v>52.38</v>
      </c>
    </row>
    <row r="596" spans="1:4" x14ac:dyDescent="0.25">
      <c r="A596" s="83">
        <v>7180100030</v>
      </c>
      <c r="B596" s="83" t="s">
        <v>30210</v>
      </c>
      <c r="C596" s="83" t="s">
        <v>260</v>
      </c>
      <c r="D596" s="84">
        <v>38.46</v>
      </c>
    </row>
    <row r="597" spans="1:4" x14ac:dyDescent="0.25">
      <c r="A597" s="83">
        <v>7180100040</v>
      </c>
      <c r="B597" s="83" t="s">
        <v>30211</v>
      </c>
      <c r="C597" s="83" t="s">
        <v>260</v>
      </c>
      <c r="D597" s="84">
        <v>58.49</v>
      </c>
    </row>
    <row r="598" spans="1:4" x14ac:dyDescent="0.25">
      <c r="A598" s="83">
        <v>7180100050</v>
      </c>
      <c r="B598" s="83" t="s">
        <v>30212</v>
      </c>
      <c r="C598" s="83" t="s">
        <v>260</v>
      </c>
      <c r="D598" s="84">
        <v>92.11</v>
      </c>
    </row>
    <row r="599" spans="1:4" x14ac:dyDescent="0.25">
      <c r="A599" s="83">
        <v>7180100060</v>
      </c>
      <c r="B599" s="83" t="s">
        <v>30213</v>
      </c>
      <c r="C599" s="83" t="s">
        <v>260</v>
      </c>
      <c r="D599" s="84">
        <v>16.71</v>
      </c>
    </row>
    <row r="600" spans="1:4" x14ac:dyDescent="0.25">
      <c r="A600" s="83">
        <v>7180100070</v>
      </c>
      <c r="B600" s="83" t="s">
        <v>30214</v>
      </c>
      <c r="C600" s="83" t="s">
        <v>225</v>
      </c>
      <c r="D600" s="84">
        <v>64.67</v>
      </c>
    </row>
    <row r="601" spans="1:4" x14ac:dyDescent="0.25">
      <c r="A601" s="83">
        <v>7180100080</v>
      </c>
      <c r="B601" s="83" t="s">
        <v>30215</v>
      </c>
      <c r="C601" s="83" t="s">
        <v>225</v>
      </c>
      <c r="D601" s="84">
        <v>75.17</v>
      </c>
    </row>
    <row r="602" spans="1:4" x14ac:dyDescent="0.25">
      <c r="A602" s="83">
        <v>7180100090</v>
      </c>
      <c r="B602" s="83" t="s">
        <v>30216</v>
      </c>
      <c r="C602" s="83" t="s">
        <v>225</v>
      </c>
      <c r="D602" s="84">
        <v>85.96</v>
      </c>
    </row>
    <row r="603" spans="1:4" x14ac:dyDescent="0.25">
      <c r="A603" s="83">
        <v>7180100100</v>
      </c>
      <c r="B603" s="83" t="s">
        <v>30217</v>
      </c>
      <c r="C603" s="83" t="s">
        <v>225</v>
      </c>
      <c r="D603" s="84">
        <v>105.94</v>
      </c>
    </row>
    <row r="604" spans="1:4" x14ac:dyDescent="0.25">
      <c r="A604" s="83">
        <v>7180100110</v>
      </c>
      <c r="B604" s="83" t="s">
        <v>30218</v>
      </c>
      <c r="C604" s="83" t="s">
        <v>225</v>
      </c>
      <c r="D604" s="84">
        <v>126.7</v>
      </c>
    </row>
    <row r="605" spans="1:4" x14ac:dyDescent="0.25">
      <c r="A605" s="83">
        <v>7180100120</v>
      </c>
      <c r="B605" s="83" t="s">
        <v>30219</v>
      </c>
      <c r="C605" s="83" t="s">
        <v>225</v>
      </c>
      <c r="D605" s="84">
        <v>163.35</v>
      </c>
    </row>
    <row r="606" spans="1:4" x14ac:dyDescent="0.25">
      <c r="A606" s="83">
        <v>7180100130</v>
      </c>
      <c r="B606" s="83" t="s">
        <v>30220</v>
      </c>
      <c r="C606" s="83" t="s">
        <v>225</v>
      </c>
      <c r="D606" s="84">
        <v>213.3</v>
      </c>
    </row>
    <row r="607" spans="1:4" x14ac:dyDescent="0.25">
      <c r="A607" s="83">
        <v>7180100140</v>
      </c>
      <c r="B607" s="83" t="s">
        <v>30221</v>
      </c>
      <c r="C607" s="83" t="s">
        <v>225</v>
      </c>
      <c r="D607" s="84">
        <v>263.25</v>
      </c>
    </row>
    <row r="608" spans="1:4" x14ac:dyDescent="0.25">
      <c r="A608" s="83" t="s">
        <v>30222</v>
      </c>
      <c r="B608" s="83"/>
      <c r="C608" s="83"/>
      <c r="D608" s="84"/>
    </row>
    <row r="609" spans="1:4" x14ac:dyDescent="0.25">
      <c r="A609" s="83">
        <v>7190100010</v>
      </c>
      <c r="B609" s="83" t="s">
        <v>244</v>
      </c>
      <c r="C609" s="83" t="s">
        <v>225</v>
      </c>
      <c r="D609" s="84">
        <v>550.70000000000005</v>
      </c>
    </row>
    <row r="610" spans="1:4" x14ac:dyDescent="0.25">
      <c r="A610" s="83">
        <v>7190100020</v>
      </c>
      <c r="B610" s="83" t="s">
        <v>246</v>
      </c>
      <c r="C610" s="83" t="s">
        <v>225</v>
      </c>
      <c r="D610" s="84">
        <v>2160.0700000000002</v>
      </c>
    </row>
    <row r="611" spans="1:4" x14ac:dyDescent="0.25">
      <c r="A611" s="83">
        <v>7190100030</v>
      </c>
      <c r="B611" s="83" t="s">
        <v>30223</v>
      </c>
      <c r="C611" s="83" t="s">
        <v>225</v>
      </c>
      <c r="D611" s="84">
        <v>9199.98</v>
      </c>
    </row>
    <row r="612" spans="1:4" x14ac:dyDescent="0.25">
      <c r="A612" s="83">
        <v>7190100040</v>
      </c>
      <c r="B612" s="83" t="s">
        <v>30224</v>
      </c>
      <c r="C612" s="83" t="s">
        <v>225</v>
      </c>
      <c r="D612" s="84">
        <v>11213.67</v>
      </c>
    </row>
    <row r="613" spans="1:4" x14ac:dyDescent="0.25">
      <c r="A613" s="83">
        <v>7190100050</v>
      </c>
      <c r="B613" s="83" t="s">
        <v>30225</v>
      </c>
      <c r="C613" s="83" t="s">
        <v>225</v>
      </c>
      <c r="D613" s="84">
        <v>21471.119999999999</v>
      </c>
    </row>
    <row r="614" spans="1:4" x14ac:dyDescent="0.25">
      <c r="A614" s="83">
        <v>7190100060</v>
      </c>
      <c r="B614" s="83" t="s">
        <v>30226</v>
      </c>
      <c r="C614" s="83" t="s">
        <v>225</v>
      </c>
      <c r="D614" s="84">
        <v>34002.18</v>
      </c>
    </row>
    <row r="615" spans="1:4" x14ac:dyDescent="0.25">
      <c r="A615" s="83">
        <v>7190100070</v>
      </c>
      <c r="B615" s="83" t="s">
        <v>30227</v>
      </c>
      <c r="C615" s="83" t="s">
        <v>225</v>
      </c>
      <c r="D615" s="84">
        <v>43523.64</v>
      </c>
    </row>
    <row r="616" spans="1:4" x14ac:dyDescent="0.25">
      <c r="A616" s="83">
        <v>7190100080</v>
      </c>
      <c r="B616" s="83" t="s">
        <v>30228</v>
      </c>
      <c r="C616" s="83" t="s">
        <v>225</v>
      </c>
      <c r="D616" s="84">
        <v>618.62</v>
      </c>
    </row>
    <row r="617" spans="1:4" x14ac:dyDescent="0.25">
      <c r="A617" s="83">
        <v>7190100090</v>
      </c>
      <c r="B617" s="83" t="s">
        <v>30229</v>
      </c>
      <c r="C617" s="83" t="s">
        <v>225</v>
      </c>
      <c r="D617" s="84">
        <v>1793.14</v>
      </c>
    </row>
    <row r="618" spans="1:4" x14ac:dyDescent="0.25">
      <c r="A618" s="83">
        <v>7190100100</v>
      </c>
      <c r="B618" s="83" t="s">
        <v>30230</v>
      </c>
      <c r="C618" s="83" t="s">
        <v>225</v>
      </c>
      <c r="D618" s="84">
        <v>1814.32</v>
      </c>
    </row>
    <row r="619" spans="1:4" x14ac:dyDescent="0.25">
      <c r="A619" s="83">
        <v>7190100110</v>
      </c>
      <c r="B619" s="83" t="s">
        <v>30231</v>
      </c>
      <c r="C619" s="83" t="s">
        <v>225</v>
      </c>
      <c r="D619" s="84">
        <v>2342.1</v>
      </c>
    </row>
    <row r="620" spans="1:4" x14ac:dyDescent="0.25">
      <c r="A620" s="83">
        <v>7190100120</v>
      </c>
      <c r="B620" s="83" t="s">
        <v>30232</v>
      </c>
      <c r="C620" s="83" t="s">
        <v>225</v>
      </c>
      <c r="D620" s="84">
        <v>2394.19</v>
      </c>
    </row>
    <row r="621" spans="1:4" x14ac:dyDescent="0.25">
      <c r="A621" s="83">
        <v>7190100130</v>
      </c>
      <c r="B621" s="83" t="s">
        <v>30233</v>
      </c>
      <c r="C621" s="83" t="s">
        <v>225</v>
      </c>
      <c r="D621" s="84">
        <v>2854.86</v>
      </c>
    </row>
    <row r="622" spans="1:4" x14ac:dyDescent="0.25">
      <c r="A622" s="83">
        <v>7190100140</v>
      </c>
      <c r="B622" s="83" t="s">
        <v>30234</v>
      </c>
      <c r="C622" s="83" t="s">
        <v>225</v>
      </c>
      <c r="D622" s="84">
        <v>2860.08</v>
      </c>
    </row>
    <row r="623" spans="1:4" x14ac:dyDescent="0.25">
      <c r="A623" s="83">
        <v>7190100150</v>
      </c>
      <c r="B623" s="83" t="s">
        <v>30235</v>
      </c>
      <c r="C623" s="83" t="s">
        <v>225</v>
      </c>
      <c r="D623" s="84">
        <v>3805.92</v>
      </c>
    </row>
    <row r="624" spans="1:4" x14ac:dyDescent="0.25">
      <c r="A624" s="83" t="s">
        <v>30236</v>
      </c>
      <c r="B624" s="83"/>
      <c r="C624" s="83"/>
      <c r="D624" s="84"/>
    </row>
    <row r="625" spans="1:4" x14ac:dyDescent="0.25">
      <c r="A625" s="83">
        <v>7200100010</v>
      </c>
      <c r="B625" s="83" t="s">
        <v>30237</v>
      </c>
      <c r="C625" s="83" t="s">
        <v>225</v>
      </c>
      <c r="D625" s="84">
        <v>839.29</v>
      </c>
    </row>
    <row r="626" spans="1:4" x14ac:dyDescent="0.25">
      <c r="A626" s="83">
        <v>7200100020</v>
      </c>
      <c r="B626" s="83" t="s">
        <v>30238</v>
      </c>
      <c r="C626" s="83" t="s">
        <v>225</v>
      </c>
      <c r="D626" s="84">
        <v>1170.95</v>
      </c>
    </row>
    <row r="627" spans="1:4" x14ac:dyDescent="0.25">
      <c r="A627" s="83">
        <v>7200100030</v>
      </c>
      <c r="B627" s="83" t="s">
        <v>30239</v>
      </c>
      <c r="C627" s="83" t="s">
        <v>225</v>
      </c>
      <c r="D627" s="84">
        <v>1142.0999999999999</v>
      </c>
    </row>
    <row r="628" spans="1:4" x14ac:dyDescent="0.25">
      <c r="A628" s="83">
        <v>7200100040</v>
      </c>
      <c r="B628" s="83" t="s">
        <v>30240</v>
      </c>
      <c r="C628" s="83" t="s">
        <v>225</v>
      </c>
      <c r="D628" s="84">
        <v>1313.06</v>
      </c>
    </row>
    <row r="629" spans="1:4" x14ac:dyDescent="0.25">
      <c r="A629" s="83">
        <v>7200100050</v>
      </c>
      <c r="B629" s="83" t="s">
        <v>30241</v>
      </c>
      <c r="C629" s="83" t="s">
        <v>225</v>
      </c>
      <c r="D629" s="84">
        <v>591.89</v>
      </c>
    </row>
    <row r="630" spans="1:4" x14ac:dyDescent="0.25">
      <c r="A630" s="83">
        <v>7200100060</v>
      </c>
      <c r="B630" s="83" t="s">
        <v>30242</v>
      </c>
      <c r="C630" s="83" t="s">
        <v>225</v>
      </c>
      <c r="D630" s="84">
        <v>789.46</v>
      </c>
    </row>
    <row r="631" spans="1:4" x14ac:dyDescent="0.25">
      <c r="A631" s="83">
        <v>7200100070</v>
      </c>
      <c r="B631" s="83" t="s">
        <v>30243</v>
      </c>
      <c r="C631" s="83" t="s">
        <v>225</v>
      </c>
      <c r="D631" s="84">
        <v>772.16</v>
      </c>
    </row>
    <row r="632" spans="1:4" x14ac:dyDescent="0.25">
      <c r="A632" s="83">
        <v>7200100080</v>
      </c>
      <c r="B632" s="83" t="s">
        <v>30244</v>
      </c>
      <c r="C632" s="83" t="s">
        <v>225</v>
      </c>
      <c r="D632" s="84">
        <v>875.29</v>
      </c>
    </row>
    <row r="633" spans="1:4" x14ac:dyDescent="0.25">
      <c r="A633" s="83">
        <v>7200100090</v>
      </c>
      <c r="B633" s="83" t="s">
        <v>30245</v>
      </c>
      <c r="C633" s="83" t="s">
        <v>225</v>
      </c>
      <c r="D633" s="84">
        <v>272.07</v>
      </c>
    </row>
    <row r="634" spans="1:4" x14ac:dyDescent="0.25">
      <c r="A634" s="83">
        <v>7200100100</v>
      </c>
      <c r="B634" s="83" t="s">
        <v>30246</v>
      </c>
      <c r="C634" s="83" t="s">
        <v>225</v>
      </c>
      <c r="D634" s="84">
        <v>791.53</v>
      </c>
    </row>
    <row r="635" spans="1:4" x14ac:dyDescent="0.25">
      <c r="A635" s="83">
        <v>7200100110</v>
      </c>
      <c r="B635" s="83" t="s">
        <v>30247</v>
      </c>
      <c r="C635" s="83" t="s">
        <v>225</v>
      </c>
      <c r="D635" s="84">
        <v>480.64</v>
      </c>
    </row>
    <row r="636" spans="1:4" x14ac:dyDescent="0.25">
      <c r="A636" s="83">
        <v>7200100120</v>
      </c>
      <c r="B636" s="83" t="s">
        <v>30248</v>
      </c>
      <c r="C636" s="83" t="s">
        <v>225</v>
      </c>
      <c r="D636" s="84">
        <v>453.72</v>
      </c>
    </row>
    <row r="637" spans="1:4" x14ac:dyDescent="0.25">
      <c r="A637" s="83">
        <v>7200100130</v>
      </c>
      <c r="B637" s="83" t="s">
        <v>30249</v>
      </c>
      <c r="C637" s="83" t="s">
        <v>225</v>
      </c>
      <c r="D637" s="84">
        <v>295.95</v>
      </c>
    </row>
    <row r="638" spans="1:4" x14ac:dyDescent="0.25">
      <c r="A638" s="83">
        <v>7200100140</v>
      </c>
      <c r="B638" s="83" t="s">
        <v>30250</v>
      </c>
      <c r="C638" s="83" t="s">
        <v>225</v>
      </c>
      <c r="D638" s="84">
        <v>815.41</v>
      </c>
    </row>
    <row r="639" spans="1:4" x14ac:dyDescent="0.25">
      <c r="A639" s="83">
        <v>7200100150</v>
      </c>
      <c r="B639" s="83" t="s">
        <v>30251</v>
      </c>
      <c r="C639" s="83" t="s">
        <v>225</v>
      </c>
      <c r="D639" s="84">
        <v>504.52</v>
      </c>
    </row>
    <row r="640" spans="1:4" x14ac:dyDescent="0.25">
      <c r="A640" s="83">
        <v>7200100160</v>
      </c>
      <c r="B640" s="83" t="s">
        <v>30252</v>
      </c>
      <c r="C640" s="83" t="s">
        <v>225</v>
      </c>
      <c r="D640" s="84">
        <v>477.6</v>
      </c>
    </row>
    <row r="641" spans="1:4" x14ac:dyDescent="0.25">
      <c r="A641" s="83">
        <v>7200100171</v>
      </c>
      <c r="B641" s="83" t="s">
        <v>30253</v>
      </c>
      <c r="C641" s="83" t="s">
        <v>225</v>
      </c>
      <c r="D641" s="84">
        <v>218.23</v>
      </c>
    </row>
    <row r="642" spans="1:4" x14ac:dyDescent="0.25">
      <c r="A642" s="83">
        <v>7200100191</v>
      </c>
      <c r="B642" s="83" t="s">
        <v>30254</v>
      </c>
      <c r="C642" s="83" t="s">
        <v>225</v>
      </c>
      <c r="D642" s="84">
        <v>177.01</v>
      </c>
    </row>
    <row r="643" spans="1:4" x14ac:dyDescent="0.25">
      <c r="A643" s="83">
        <v>7200100205</v>
      </c>
      <c r="B643" s="83" t="s">
        <v>30255</v>
      </c>
      <c r="C643" s="83" t="s">
        <v>225</v>
      </c>
      <c r="D643" s="84">
        <v>298.60000000000002</v>
      </c>
    </row>
    <row r="644" spans="1:4" x14ac:dyDescent="0.25">
      <c r="A644" s="83">
        <v>7200100211</v>
      </c>
      <c r="B644" s="83" t="s">
        <v>30256</v>
      </c>
      <c r="C644" s="83" t="s">
        <v>225</v>
      </c>
      <c r="D644" s="84">
        <v>789.44</v>
      </c>
    </row>
    <row r="645" spans="1:4" x14ac:dyDescent="0.25">
      <c r="A645" s="83">
        <v>7200100340</v>
      </c>
      <c r="B645" s="83" t="s">
        <v>247</v>
      </c>
      <c r="C645" s="83" t="s">
        <v>225</v>
      </c>
      <c r="D645" s="84">
        <v>110.22</v>
      </c>
    </row>
    <row r="646" spans="1:4" x14ac:dyDescent="0.25">
      <c r="A646" s="83">
        <v>7200100350</v>
      </c>
      <c r="B646" s="83" t="s">
        <v>30257</v>
      </c>
      <c r="C646" s="83" t="s">
        <v>225</v>
      </c>
      <c r="D646" s="84">
        <v>138.74</v>
      </c>
    </row>
    <row r="647" spans="1:4" x14ac:dyDescent="0.25">
      <c r="A647" s="83">
        <v>7200100360</v>
      </c>
      <c r="B647" s="83" t="s">
        <v>30258</v>
      </c>
      <c r="C647" s="83" t="s">
        <v>225</v>
      </c>
      <c r="D647" s="84">
        <v>365.76</v>
      </c>
    </row>
    <row r="648" spans="1:4" x14ac:dyDescent="0.25">
      <c r="A648" s="83">
        <v>7200100370</v>
      </c>
      <c r="B648" s="83" t="s">
        <v>30259</v>
      </c>
      <c r="C648" s="83" t="s">
        <v>206</v>
      </c>
      <c r="D648" s="84">
        <v>165.99</v>
      </c>
    </row>
    <row r="649" spans="1:4" x14ac:dyDescent="0.25">
      <c r="A649" s="83">
        <v>7200100375</v>
      </c>
      <c r="B649" s="83" t="s">
        <v>30260</v>
      </c>
      <c r="C649" s="83" t="s">
        <v>206</v>
      </c>
      <c r="D649" s="84">
        <v>385.31</v>
      </c>
    </row>
    <row r="650" spans="1:4" x14ac:dyDescent="0.25">
      <c r="A650" s="83">
        <v>7200100380</v>
      </c>
      <c r="B650" s="83" t="s">
        <v>30261</v>
      </c>
      <c r="C650" s="83" t="s">
        <v>225</v>
      </c>
      <c r="D650" s="84">
        <v>837.34</v>
      </c>
    </row>
    <row r="651" spans="1:4" x14ac:dyDescent="0.25">
      <c r="A651" s="83">
        <v>7200100390</v>
      </c>
      <c r="B651" s="83" t="s">
        <v>30262</v>
      </c>
      <c r="C651" s="83" t="s">
        <v>225</v>
      </c>
      <c r="D651" s="84">
        <v>1240.6199999999999</v>
      </c>
    </row>
    <row r="652" spans="1:4" x14ac:dyDescent="0.25">
      <c r="A652" s="83">
        <v>7200100400</v>
      </c>
      <c r="B652" s="83" t="s">
        <v>30263</v>
      </c>
      <c r="C652" s="83" t="s">
        <v>225</v>
      </c>
      <c r="D652" s="84">
        <v>1692.42</v>
      </c>
    </row>
    <row r="653" spans="1:4" x14ac:dyDescent="0.25">
      <c r="A653" s="83">
        <v>7200100410</v>
      </c>
      <c r="B653" s="83" t="s">
        <v>30264</v>
      </c>
      <c r="C653" s="83" t="s">
        <v>225</v>
      </c>
      <c r="D653" s="84">
        <v>2409.64</v>
      </c>
    </row>
    <row r="654" spans="1:4" x14ac:dyDescent="0.25">
      <c r="A654" s="83">
        <v>7200100420</v>
      </c>
      <c r="B654" s="83" t="s">
        <v>30265</v>
      </c>
      <c r="C654" s="83" t="s">
        <v>225</v>
      </c>
      <c r="D654" s="84">
        <v>3114.8</v>
      </c>
    </row>
    <row r="655" spans="1:4" x14ac:dyDescent="0.25">
      <c r="A655" s="83">
        <v>7200100430</v>
      </c>
      <c r="B655" s="83" t="s">
        <v>30266</v>
      </c>
      <c r="C655" s="83" t="s">
        <v>225</v>
      </c>
      <c r="D655" s="84">
        <v>507.99</v>
      </c>
    </row>
    <row r="656" spans="1:4" x14ac:dyDescent="0.25">
      <c r="A656" s="83">
        <v>7200100440</v>
      </c>
      <c r="B656" s="83" t="s">
        <v>30267</v>
      </c>
      <c r="C656" s="83" t="s">
        <v>225</v>
      </c>
      <c r="D656" s="84">
        <v>1034</v>
      </c>
    </row>
    <row r="657" spans="1:4" x14ac:dyDescent="0.25">
      <c r="A657" s="83">
        <v>7200100450</v>
      </c>
      <c r="B657" s="83" t="s">
        <v>30268</v>
      </c>
      <c r="C657" s="83" t="s">
        <v>225</v>
      </c>
      <c r="D657" s="84">
        <v>1247.8900000000001</v>
      </c>
    </row>
    <row r="658" spans="1:4" x14ac:dyDescent="0.25">
      <c r="A658" s="83">
        <v>7200100460</v>
      </c>
      <c r="B658" s="83" t="s">
        <v>30269</v>
      </c>
      <c r="C658" s="83" t="s">
        <v>225</v>
      </c>
      <c r="D658" s="84">
        <v>1721.19</v>
      </c>
    </row>
    <row r="659" spans="1:4" x14ac:dyDescent="0.25">
      <c r="A659" s="83">
        <v>7200100470</v>
      </c>
      <c r="B659" s="83" t="s">
        <v>30270</v>
      </c>
      <c r="C659" s="83" t="s">
        <v>225</v>
      </c>
      <c r="D659" s="84">
        <v>2331.62</v>
      </c>
    </row>
    <row r="660" spans="1:4" x14ac:dyDescent="0.25">
      <c r="A660" s="83">
        <v>7200100480</v>
      </c>
      <c r="B660" s="83" t="s">
        <v>30271</v>
      </c>
      <c r="C660" s="83" t="s">
        <v>225</v>
      </c>
      <c r="D660" s="84">
        <v>96.93</v>
      </c>
    </row>
    <row r="661" spans="1:4" x14ac:dyDescent="0.25">
      <c r="A661" s="83">
        <v>7200100490</v>
      </c>
      <c r="B661" s="83" t="s">
        <v>30272</v>
      </c>
      <c r="C661" s="83" t="s">
        <v>225</v>
      </c>
      <c r="D661" s="84">
        <v>84.03</v>
      </c>
    </row>
    <row r="662" spans="1:4" x14ac:dyDescent="0.25">
      <c r="A662" s="83" t="s">
        <v>30273</v>
      </c>
      <c r="B662" s="83"/>
      <c r="C662" s="83"/>
      <c r="D662" s="84"/>
    </row>
    <row r="663" spans="1:4" x14ac:dyDescent="0.25">
      <c r="A663" s="83">
        <v>7210100010</v>
      </c>
      <c r="B663" s="83" t="s">
        <v>30274</v>
      </c>
      <c r="C663" s="83" t="s">
        <v>184</v>
      </c>
      <c r="D663" s="84">
        <v>7.62</v>
      </c>
    </row>
    <row r="664" spans="1:4" x14ac:dyDescent="0.25">
      <c r="A664" s="83">
        <v>7210100020</v>
      </c>
      <c r="B664" s="83" t="s">
        <v>30275</v>
      </c>
      <c r="C664" s="83" t="s">
        <v>184</v>
      </c>
      <c r="D664" s="84">
        <v>15.86</v>
      </c>
    </row>
    <row r="665" spans="1:4" x14ac:dyDescent="0.25">
      <c r="A665" s="83">
        <v>7210100030</v>
      </c>
      <c r="B665" s="83" t="s">
        <v>30276</v>
      </c>
      <c r="C665" s="83" t="s">
        <v>184</v>
      </c>
      <c r="D665" s="84">
        <v>19.63</v>
      </c>
    </row>
    <row r="666" spans="1:4" x14ac:dyDescent="0.25">
      <c r="A666" s="83">
        <v>7210100040</v>
      </c>
      <c r="B666" s="83" t="s">
        <v>30277</v>
      </c>
      <c r="C666" s="83" t="s">
        <v>184</v>
      </c>
      <c r="D666" s="84">
        <v>10.27</v>
      </c>
    </row>
    <row r="667" spans="1:4" x14ac:dyDescent="0.25">
      <c r="A667" s="83">
        <v>7210100050</v>
      </c>
      <c r="B667" s="83" t="s">
        <v>30278</v>
      </c>
      <c r="C667" s="83" t="s">
        <v>184</v>
      </c>
      <c r="D667" s="84">
        <v>12</v>
      </c>
    </row>
    <row r="668" spans="1:4" x14ac:dyDescent="0.25">
      <c r="A668" s="83">
        <v>7210100060</v>
      </c>
      <c r="B668" s="83" t="s">
        <v>30279</v>
      </c>
      <c r="C668" s="83" t="s">
        <v>184</v>
      </c>
      <c r="D668" s="84">
        <v>7.19</v>
      </c>
    </row>
    <row r="669" spans="1:4" x14ac:dyDescent="0.25">
      <c r="A669" s="83">
        <v>7210100070</v>
      </c>
      <c r="B669" s="83" t="s">
        <v>30280</v>
      </c>
      <c r="C669" s="83" t="s">
        <v>184</v>
      </c>
      <c r="D669" s="84">
        <v>7.19</v>
      </c>
    </row>
    <row r="670" spans="1:4" x14ac:dyDescent="0.25">
      <c r="A670" s="83">
        <v>7210100080</v>
      </c>
      <c r="B670" s="83" t="s">
        <v>30281</v>
      </c>
      <c r="C670" s="83" t="s">
        <v>184</v>
      </c>
      <c r="D670" s="84">
        <v>25.58</v>
      </c>
    </row>
    <row r="671" spans="1:4" x14ac:dyDescent="0.25">
      <c r="A671" s="83">
        <v>7210100090</v>
      </c>
      <c r="B671" s="83" t="s">
        <v>30282</v>
      </c>
      <c r="C671" s="83" t="s">
        <v>184</v>
      </c>
      <c r="D671" s="84">
        <v>28.17</v>
      </c>
    </row>
    <row r="672" spans="1:4" x14ac:dyDescent="0.25">
      <c r="A672" s="83">
        <v>7210100100</v>
      </c>
      <c r="B672" s="83" t="s">
        <v>30283</v>
      </c>
      <c r="C672" s="83" t="s">
        <v>184</v>
      </c>
      <c r="D672" s="84">
        <v>25.89</v>
      </c>
    </row>
    <row r="673" spans="1:4" x14ac:dyDescent="0.25">
      <c r="A673" s="83">
        <v>7210100110</v>
      </c>
      <c r="B673" s="83" t="s">
        <v>30284</v>
      </c>
      <c r="C673" s="83" t="s">
        <v>206</v>
      </c>
      <c r="D673" s="84">
        <v>9</v>
      </c>
    </row>
    <row r="674" spans="1:4" x14ac:dyDescent="0.25">
      <c r="A674" s="83">
        <v>7210100120</v>
      </c>
      <c r="B674" s="83" t="s">
        <v>30285</v>
      </c>
      <c r="C674" s="83" t="s">
        <v>206</v>
      </c>
      <c r="D674" s="84">
        <v>17.989999999999998</v>
      </c>
    </row>
    <row r="675" spans="1:4" x14ac:dyDescent="0.25">
      <c r="A675" s="83">
        <v>7210100130</v>
      </c>
      <c r="B675" s="83" t="s">
        <v>30286</v>
      </c>
      <c r="C675" s="83" t="s">
        <v>184</v>
      </c>
      <c r="D675" s="84">
        <v>39.39</v>
      </c>
    </row>
    <row r="676" spans="1:4" x14ac:dyDescent="0.25">
      <c r="A676" s="83">
        <v>7210100140</v>
      </c>
      <c r="B676" s="83" t="s">
        <v>30287</v>
      </c>
      <c r="C676" s="83" t="s">
        <v>184</v>
      </c>
      <c r="D676" s="84">
        <v>31.25</v>
      </c>
    </row>
    <row r="677" spans="1:4" x14ac:dyDescent="0.25">
      <c r="A677" s="83">
        <v>7210100150</v>
      </c>
      <c r="B677" s="83" t="s">
        <v>30288</v>
      </c>
      <c r="C677" s="83" t="s">
        <v>184</v>
      </c>
      <c r="D677" s="84">
        <v>37.369999999999997</v>
      </c>
    </row>
    <row r="678" spans="1:4" x14ac:dyDescent="0.25">
      <c r="A678" s="83">
        <v>7210100160</v>
      </c>
      <c r="B678" s="83" t="s">
        <v>30289</v>
      </c>
      <c r="C678" s="83" t="s">
        <v>184</v>
      </c>
      <c r="D678" s="84">
        <v>92.12</v>
      </c>
    </row>
    <row r="679" spans="1:4" x14ac:dyDescent="0.25">
      <c r="A679" s="83">
        <v>7210100170</v>
      </c>
      <c r="B679" s="83" t="s">
        <v>30290</v>
      </c>
      <c r="C679" s="83" t="s">
        <v>184</v>
      </c>
      <c r="D679" s="84">
        <v>15.92</v>
      </c>
    </row>
    <row r="680" spans="1:4" x14ac:dyDescent="0.25">
      <c r="A680" s="83">
        <v>7210100180</v>
      </c>
      <c r="B680" s="83" t="s">
        <v>30291</v>
      </c>
      <c r="C680" s="83" t="s">
        <v>184</v>
      </c>
      <c r="D680" s="84">
        <v>107.14</v>
      </c>
    </row>
    <row r="681" spans="1:4" x14ac:dyDescent="0.25">
      <c r="A681" s="83">
        <v>7210100190</v>
      </c>
      <c r="B681" s="83" t="s">
        <v>30292</v>
      </c>
      <c r="C681" s="83" t="s">
        <v>184</v>
      </c>
      <c r="D681" s="84">
        <v>71.599999999999994</v>
      </c>
    </row>
    <row r="682" spans="1:4" x14ac:dyDescent="0.25">
      <c r="A682" s="83">
        <v>7210100200</v>
      </c>
      <c r="B682" s="83" t="s">
        <v>30293</v>
      </c>
      <c r="C682" s="83" t="s">
        <v>206</v>
      </c>
      <c r="D682" s="84">
        <v>19.39</v>
      </c>
    </row>
    <row r="683" spans="1:4" x14ac:dyDescent="0.25">
      <c r="A683" s="83">
        <v>7210100210</v>
      </c>
      <c r="B683" s="83" t="s">
        <v>30294</v>
      </c>
      <c r="C683" s="83" t="s">
        <v>206</v>
      </c>
      <c r="D683" s="84">
        <v>80.75</v>
      </c>
    </row>
    <row r="684" spans="1:4" x14ac:dyDescent="0.25">
      <c r="A684" s="83">
        <v>7210100220</v>
      </c>
      <c r="B684" s="83" t="s">
        <v>30295</v>
      </c>
      <c r="C684" s="83" t="s">
        <v>229</v>
      </c>
      <c r="D684" s="84">
        <v>155.94</v>
      </c>
    </row>
    <row r="685" spans="1:4" x14ac:dyDescent="0.25">
      <c r="A685" s="83">
        <v>7210100230</v>
      </c>
      <c r="B685" s="83" t="s">
        <v>30296</v>
      </c>
      <c r="C685" s="83" t="s">
        <v>184</v>
      </c>
      <c r="D685" s="84">
        <v>5.78</v>
      </c>
    </row>
    <row r="686" spans="1:4" x14ac:dyDescent="0.25">
      <c r="A686" s="83">
        <v>7210100240</v>
      </c>
      <c r="B686" s="83" t="s">
        <v>30297</v>
      </c>
      <c r="C686" s="83" t="s">
        <v>229</v>
      </c>
      <c r="D686" s="84">
        <v>1994.09</v>
      </c>
    </row>
    <row r="687" spans="1:4" x14ac:dyDescent="0.25">
      <c r="A687" s="83">
        <v>7210100250</v>
      </c>
      <c r="B687" s="83" t="s">
        <v>30298</v>
      </c>
      <c r="C687" s="83" t="s">
        <v>229</v>
      </c>
      <c r="D687" s="84">
        <v>2482.23</v>
      </c>
    </row>
    <row r="688" spans="1:4" x14ac:dyDescent="0.25">
      <c r="A688" s="83">
        <v>7210100260</v>
      </c>
      <c r="B688" s="83" t="s">
        <v>30299</v>
      </c>
      <c r="C688" s="83" t="s">
        <v>29801</v>
      </c>
      <c r="D688" s="84">
        <v>0.54</v>
      </c>
    </row>
    <row r="689" spans="1:4" x14ac:dyDescent="0.25">
      <c r="A689" s="83">
        <v>7210100270</v>
      </c>
      <c r="B689" s="83" t="s">
        <v>30300</v>
      </c>
      <c r="C689" s="83" t="s">
        <v>184</v>
      </c>
      <c r="D689" s="84">
        <v>75.209999999999994</v>
      </c>
    </row>
    <row r="690" spans="1:4" x14ac:dyDescent="0.25">
      <c r="A690" s="83">
        <v>7210100280</v>
      </c>
      <c r="B690" s="83" t="s">
        <v>30301</v>
      </c>
      <c r="C690" s="83" t="s">
        <v>184</v>
      </c>
      <c r="D690" s="84">
        <v>89.22</v>
      </c>
    </row>
    <row r="691" spans="1:4" x14ac:dyDescent="0.25">
      <c r="A691" s="83">
        <v>7210100290</v>
      </c>
      <c r="B691" s="83" t="s">
        <v>30302</v>
      </c>
      <c r="C691" s="83" t="s">
        <v>184</v>
      </c>
      <c r="D691" s="84">
        <v>77.489999999999995</v>
      </c>
    </row>
    <row r="692" spans="1:4" x14ac:dyDescent="0.25">
      <c r="A692" s="83">
        <v>7210100300</v>
      </c>
      <c r="B692" s="83" t="s">
        <v>30303</v>
      </c>
      <c r="C692" s="83" t="s">
        <v>184</v>
      </c>
      <c r="D692" s="84">
        <v>91.59</v>
      </c>
    </row>
    <row r="693" spans="1:4" x14ac:dyDescent="0.25">
      <c r="A693" s="83">
        <v>7210100310</v>
      </c>
      <c r="B693" s="83" t="s">
        <v>30304</v>
      </c>
      <c r="C693" s="83" t="s">
        <v>184</v>
      </c>
      <c r="D693" s="84">
        <v>187.09</v>
      </c>
    </row>
    <row r="694" spans="1:4" x14ac:dyDescent="0.25">
      <c r="A694" s="83">
        <v>7210100320</v>
      </c>
      <c r="B694" s="83" t="s">
        <v>30305</v>
      </c>
      <c r="C694" s="83" t="s">
        <v>206</v>
      </c>
      <c r="D694" s="84">
        <v>61.73</v>
      </c>
    </row>
    <row r="695" spans="1:4" x14ac:dyDescent="0.25">
      <c r="A695" s="83">
        <v>7210100330</v>
      </c>
      <c r="B695" s="83" t="s">
        <v>30306</v>
      </c>
      <c r="C695" s="83" t="s">
        <v>184</v>
      </c>
      <c r="D695" s="84">
        <v>10.1</v>
      </c>
    </row>
    <row r="696" spans="1:4" x14ac:dyDescent="0.25">
      <c r="A696" s="83">
        <v>7210100340</v>
      </c>
      <c r="B696" s="83" t="s">
        <v>30307</v>
      </c>
      <c r="C696" s="83" t="s">
        <v>184</v>
      </c>
      <c r="D696" s="84">
        <v>18.68</v>
      </c>
    </row>
    <row r="697" spans="1:4" x14ac:dyDescent="0.25">
      <c r="A697" s="83">
        <v>7210100350</v>
      </c>
      <c r="B697" s="83" t="s">
        <v>30308</v>
      </c>
      <c r="C697" s="83" t="s">
        <v>206</v>
      </c>
      <c r="D697" s="84">
        <v>311.89999999999998</v>
      </c>
    </row>
    <row r="698" spans="1:4" x14ac:dyDescent="0.25">
      <c r="A698" s="83">
        <v>7210100360</v>
      </c>
      <c r="B698" s="83" t="s">
        <v>30309</v>
      </c>
      <c r="C698" s="83" t="s">
        <v>206</v>
      </c>
      <c r="D698" s="84">
        <v>366.26</v>
      </c>
    </row>
    <row r="699" spans="1:4" x14ac:dyDescent="0.25">
      <c r="A699" s="83">
        <v>7210100370</v>
      </c>
      <c r="B699" s="83" t="s">
        <v>30310</v>
      </c>
      <c r="C699" s="83" t="s">
        <v>206</v>
      </c>
      <c r="D699" s="84">
        <v>223.13</v>
      </c>
    </row>
    <row r="700" spans="1:4" x14ac:dyDescent="0.25">
      <c r="A700" s="83">
        <v>7210100380</v>
      </c>
      <c r="B700" s="83" t="s">
        <v>30311</v>
      </c>
      <c r="C700" s="83" t="s">
        <v>206</v>
      </c>
      <c r="D700" s="84">
        <v>313.44</v>
      </c>
    </row>
    <row r="701" spans="1:4" x14ac:dyDescent="0.25">
      <c r="A701" s="83">
        <v>7210100390</v>
      </c>
      <c r="B701" s="83" t="s">
        <v>30312</v>
      </c>
      <c r="C701" s="83" t="s">
        <v>206</v>
      </c>
      <c r="D701" s="84">
        <v>909.92</v>
      </c>
    </row>
    <row r="702" spans="1:4" x14ac:dyDescent="0.25">
      <c r="A702" s="83">
        <v>7210100400</v>
      </c>
      <c r="B702" s="83" t="s">
        <v>30313</v>
      </c>
      <c r="C702" s="83" t="s">
        <v>206</v>
      </c>
      <c r="D702" s="84">
        <v>47.06</v>
      </c>
    </row>
    <row r="703" spans="1:4" x14ac:dyDescent="0.25">
      <c r="A703" s="83">
        <v>7210100410</v>
      </c>
      <c r="B703" s="83" t="s">
        <v>30314</v>
      </c>
      <c r="C703" s="83" t="s">
        <v>206</v>
      </c>
      <c r="D703" s="84">
        <v>50.14</v>
      </c>
    </row>
    <row r="704" spans="1:4" x14ac:dyDescent="0.25">
      <c r="A704" s="83">
        <v>7210100420</v>
      </c>
      <c r="B704" s="83" t="s">
        <v>30315</v>
      </c>
      <c r="C704" s="83" t="s">
        <v>225</v>
      </c>
      <c r="D704" s="84">
        <v>6724.15</v>
      </c>
    </row>
    <row r="705" spans="1:4" x14ac:dyDescent="0.25">
      <c r="A705" s="83">
        <v>7210100430</v>
      </c>
      <c r="B705" s="83" t="s">
        <v>30316</v>
      </c>
      <c r="C705" s="83" t="s">
        <v>225</v>
      </c>
      <c r="D705" s="84">
        <v>3386.87</v>
      </c>
    </row>
    <row r="706" spans="1:4" x14ac:dyDescent="0.25">
      <c r="A706" s="83">
        <v>7210100440</v>
      </c>
      <c r="B706" s="83" t="s">
        <v>30317</v>
      </c>
      <c r="C706" s="83" t="s">
        <v>225</v>
      </c>
      <c r="D706" s="84">
        <v>9081.61</v>
      </c>
    </row>
    <row r="707" spans="1:4" x14ac:dyDescent="0.25">
      <c r="A707" s="83">
        <v>7210100450</v>
      </c>
      <c r="B707" s="83" t="s">
        <v>30318</v>
      </c>
      <c r="C707" s="83" t="s">
        <v>184</v>
      </c>
      <c r="D707" s="84">
        <v>155.09</v>
      </c>
    </row>
    <row r="708" spans="1:4" x14ac:dyDescent="0.25">
      <c r="A708" s="83">
        <v>7210100460</v>
      </c>
      <c r="B708" s="83" t="s">
        <v>30319</v>
      </c>
      <c r="C708" s="83" t="s">
        <v>184</v>
      </c>
      <c r="D708" s="84">
        <v>21.71</v>
      </c>
    </row>
    <row r="709" spans="1:4" x14ac:dyDescent="0.25">
      <c r="A709" s="83">
        <v>7210100470</v>
      </c>
      <c r="B709" s="83" t="s">
        <v>30320</v>
      </c>
      <c r="C709" s="83" t="s">
        <v>225</v>
      </c>
      <c r="D709" s="84">
        <v>77.55</v>
      </c>
    </row>
    <row r="710" spans="1:4" x14ac:dyDescent="0.25">
      <c r="A710" s="83">
        <v>7210100480</v>
      </c>
      <c r="B710" s="83" t="s">
        <v>30321</v>
      </c>
      <c r="C710" s="83" t="s">
        <v>225</v>
      </c>
      <c r="D710" s="84">
        <v>301.94</v>
      </c>
    </row>
    <row r="711" spans="1:4" x14ac:dyDescent="0.25">
      <c r="A711" s="83">
        <v>7210100490</v>
      </c>
      <c r="B711" s="83" t="s">
        <v>30322</v>
      </c>
      <c r="C711" s="83" t="s">
        <v>225</v>
      </c>
      <c r="D711" s="84">
        <v>390.75</v>
      </c>
    </row>
    <row r="712" spans="1:4" x14ac:dyDescent="0.25">
      <c r="A712" s="83">
        <v>7210100500</v>
      </c>
      <c r="B712" s="83" t="s">
        <v>30323</v>
      </c>
      <c r="C712" s="83" t="s">
        <v>206</v>
      </c>
      <c r="D712" s="84">
        <v>42.74</v>
      </c>
    </row>
    <row r="713" spans="1:4" x14ac:dyDescent="0.25">
      <c r="A713" s="83">
        <v>7210100510</v>
      </c>
      <c r="B713" s="83" t="s">
        <v>30324</v>
      </c>
      <c r="C713" s="83" t="s">
        <v>206</v>
      </c>
      <c r="D713" s="84">
        <v>48.06</v>
      </c>
    </row>
    <row r="714" spans="1:4" x14ac:dyDescent="0.25">
      <c r="A714" s="83">
        <v>7210100520</v>
      </c>
      <c r="B714" s="83" t="s">
        <v>30325</v>
      </c>
      <c r="C714" s="83" t="s">
        <v>206</v>
      </c>
      <c r="D714" s="84">
        <v>62.64</v>
      </c>
    </row>
    <row r="715" spans="1:4" x14ac:dyDescent="0.25">
      <c r="A715" s="83">
        <v>7210100530</v>
      </c>
      <c r="B715" s="83" t="s">
        <v>30326</v>
      </c>
      <c r="C715" s="83" t="s">
        <v>206</v>
      </c>
      <c r="D715" s="84">
        <v>90.48</v>
      </c>
    </row>
    <row r="716" spans="1:4" x14ac:dyDescent="0.25">
      <c r="A716" s="83">
        <v>7210100540</v>
      </c>
      <c r="B716" s="83" t="s">
        <v>30327</v>
      </c>
      <c r="C716" s="83" t="s">
        <v>206</v>
      </c>
      <c r="D716" s="84">
        <v>115.84</v>
      </c>
    </row>
    <row r="717" spans="1:4" x14ac:dyDescent="0.25">
      <c r="A717" s="83">
        <v>7210100550</v>
      </c>
      <c r="B717" s="83" t="s">
        <v>30328</v>
      </c>
      <c r="C717" s="83" t="s">
        <v>206</v>
      </c>
      <c r="D717" s="84">
        <v>45.93</v>
      </c>
    </row>
    <row r="718" spans="1:4" x14ac:dyDescent="0.25">
      <c r="A718" s="83">
        <v>7210100580</v>
      </c>
      <c r="B718" s="83" t="s">
        <v>30329</v>
      </c>
      <c r="C718" s="83" t="s">
        <v>206</v>
      </c>
      <c r="D718" s="84">
        <v>275.61</v>
      </c>
    </row>
    <row r="719" spans="1:4" x14ac:dyDescent="0.25">
      <c r="A719" s="83">
        <v>7210100640</v>
      </c>
      <c r="B719" s="83" t="s">
        <v>30330</v>
      </c>
      <c r="C719" s="83" t="s">
        <v>206</v>
      </c>
      <c r="D719" s="84">
        <v>252.13</v>
      </c>
    </row>
    <row r="720" spans="1:4" x14ac:dyDescent="0.25">
      <c r="A720" s="83">
        <v>7210100650</v>
      </c>
      <c r="B720" s="83" t="s">
        <v>30331</v>
      </c>
      <c r="C720" s="83" t="s">
        <v>206</v>
      </c>
      <c r="D720" s="84">
        <v>281.63</v>
      </c>
    </row>
    <row r="721" spans="1:4" x14ac:dyDescent="0.25">
      <c r="A721" s="83">
        <v>7210100720</v>
      </c>
      <c r="B721" s="83" t="s">
        <v>30332</v>
      </c>
      <c r="C721" s="83" t="s">
        <v>225</v>
      </c>
      <c r="D721" s="84">
        <v>815.54</v>
      </c>
    </row>
    <row r="722" spans="1:4" x14ac:dyDescent="0.25">
      <c r="A722" s="83">
        <v>7210100725</v>
      </c>
      <c r="B722" s="83" t="s">
        <v>30333</v>
      </c>
      <c r="C722" s="83" t="s">
        <v>225</v>
      </c>
      <c r="D722" s="84">
        <v>1877.48</v>
      </c>
    </row>
    <row r="723" spans="1:4" x14ac:dyDescent="0.25">
      <c r="A723" s="83">
        <v>7210100740</v>
      </c>
      <c r="B723" s="83" t="s">
        <v>30334</v>
      </c>
      <c r="C723" s="83" t="s">
        <v>206</v>
      </c>
      <c r="D723" s="84">
        <v>38.450000000000003</v>
      </c>
    </row>
    <row r="724" spans="1:4" x14ac:dyDescent="0.25">
      <c r="A724" s="83">
        <v>7210100750</v>
      </c>
      <c r="B724" s="83" t="s">
        <v>30335</v>
      </c>
      <c r="C724" s="83" t="s">
        <v>184</v>
      </c>
      <c r="D724" s="84">
        <v>101.89</v>
      </c>
    </row>
    <row r="725" spans="1:4" x14ac:dyDescent="0.25">
      <c r="A725" s="83">
        <v>7210100760</v>
      </c>
      <c r="B725" s="83" t="s">
        <v>30336</v>
      </c>
      <c r="C725" s="83" t="s">
        <v>260</v>
      </c>
      <c r="D725" s="84">
        <v>6.43</v>
      </c>
    </row>
    <row r="726" spans="1:4" x14ac:dyDescent="0.25">
      <c r="A726" s="83">
        <v>7210100770</v>
      </c>
      <c r="B726" s="83" t="s">
        <v>30337</v>
      </c>
      <c r="C726" s="83" t="s">
        <v>184</v>
      </c>
      <c r="D726" s="84">
        <v>23.78</v>
      </c>
    </row>
    <row r="727" spans="1:4" x14ac:dyDescent="0.25">
      <c r="A727" s="83">
        <v>7210100780</v>
      </c>
      <c r="B727" s="83" t="s">
        <v>30338</v>
      </c>
      <c r="C727" s="83" t="s">
        <v>184</v>
      </c>
      <c r="D727" s="84">
        <v>42.98</v>
      </c>
    </row>
    <row r="728" spans="1:4" x14ac:dyDescent="0.25">
      <c r="A728" s="83">
        <v>7210100790</v>
      </c>
      <c r="B728" s="83" t="s">
        <v>30339</v>
      </c>
      <c r="C728" s="83" t="s">
        <v>229</v>
      </c>
      <c r="D728" s="84">
        <v>201.67</v>
      </c>
    </row>
    <row r="729" spans="1:4" x14ac:dyDescent="0.25">
      <c r="A729" s="83">
        <v>7210100800</v>
      </c>
      <c r="B729" s="83" t="s">
        <v>30340</v>
      </c>
      <c r="C729" s="83" t="s">
        <v>184</v>
      </c>
      <c r="D729" s="84">
        <v>22.56</v>
      </c>
    </row>
    <row r="730" spans="1:4" x14ac:dyDescent="0.25">
      <c r="A730" s="83" t="s">
        <v>30341</v>
      </c>
      <c r="B730" s="83"/>
      <c r="C730" s="83"/>
      <c r="D730" s="84"/>
    </row>
    <row r="731" spans="1:4" x14ac:dyDescent="0.25">
      <c r="A731" s="83">
        <v>7230100010</v>
      </c>
      <c r="B731" s="83" t="s">
        <v>30342</v>
      </c>
      <c r="C731" s="83" t="s">
        <v>229</v>
      </c>
      <c r="D731" s="84">
        <v>180.66</v>
      </c>
    </row>
    <row r="732" spans="1:4" x14ac:dyDescent="0.25">
      <c r="A732" s="83">
        <v>7230100020</v>
      </c>
      <c r="B732" s="83" t="s">
        <v>30343</v>
      </c>
      <c r="C732" s="83" t="s">
        <v>229</v>
      </c>
      <c r="D732" s="84">
        <v>160.72</v>
      </c>
    </row>
    <row r="733" spans="1:4" x14ac:dyDescent="0.25">
      <c r="A733" s="83">
        <v>7230100030</v>
      </c>
      <c r="B733" s="83" t="s">
        <v>30344</v>
      </c>
      <c r="C733" s="83" t="s">
        <v>229</v>
      </c>
      <c r="D733" s="84">
        <v>161.41</v>
      </c>
    </row>
    <row r="734" spans="1:4" x14ac:dyDescent="0.25">
      <c r="A734" s="83">
        <v>7230100040</v>
      </c>
      <c r="B734" s="83" t="s">
        <v>30345</v>
      </c>
      <c r="C734" s="83" t="s">
        <v>229</v>
      </c>
      <c r="D734" s="84">
        <v>265.82</v>
      </c>
    </row>
    <row r="735" spans="1:4" x14ac:dyDescent="0.25">
      <c r="A735" s="83">
        <v>7230100050</v>
      </c>
      <c r="B735" s="83" t="s">
        <v>30346</v>
      </c>
      <c r="C735" s="83" t="s">
        <v>184</v>
      </c>
      <c r="D735" s="84">
        <v>20.260000000000002</v>
      </c>
    </row>
    <row r="736" spans="1:4" x14ac:dyDescent="0.25">
      <c r="A736" s="83">
        <v>7230100060</v>
      </c>
      <c r="B736" s="83" t="s">
        <v>30347</v>
      </c>
      <c r="C736" s="83" t="s">
        <v>229</v>
      </c>
      <c r="D736" s="84">
        <v>170.83</v>
      </c>
    </row>
    <row r="737" spans="1:4" x14ac:dyDescent="0.25">
      <c r="A737" s="83">
        <v>7230100070</v>
      </c>
      <c r="B737" s="83" t="s">
        <v>30348</v>
      </c>
      <c r="C737" s="83" t="s">
        <v>229</v>
      </c>
      <c r="D737" s="84">
        <v>507.39</v>
      </c>
    </row>
    <row r="738" spans="1:4" x14ac:dyDescent="0.25">
      <c r="A738" s="83">
        <v>7230100080</v>
      </c>
      <c r="B738" s="83" t="s">
        <v>30349</v>
      </c>
      <c r="C738" s="83" t="s">
        <v>225</v>
      </c>
      <c r="D738" s="84">
        <v>772.01</v>
      </c>
    </row>
    <row r="739" spans="1:4" x14ac:dyDescent="0.25">
      <c r="A739" s="83">
        <v>7230100090</v>
      </c>
      <c r="B739" s="83" t="s">
        <v>30350</v>
      </c>
      <c r="C739" s="83" t="s">
        <v>206</v>
      </c>
      <c r="D739" s="84">
        <v>470.21</v>
      </c>
    </row>
    <row r="740" spans="1:4" x14ac:dyDescent="0.25">
      <c r="A740" s="83">
        <v>7230100100</v>
      </c>
      <c r="B740" s="83" t="s">
        <v>30351</v>
      </c>
      <c r="C740" s="83" t="s">
        <v>229</v>
      </c>
      <c r="D740" s="84">
        <v>2748.9</v>
      </c>
    </row>
    <row r="741" spans="1:4" x14ac:dyDescent="0.25">
      <c r="A741" s="83">
        <v>7230100110</v>
      </c>
      <c r="B741" s="83" t="s">
        <v>30352</v>
      </c>
      <c r="C741" s="83" t="s">
        <v>229</v>
      </c>
      <c r="D741" s="84">
        <v>2628.34</v>
      </c>
    </row>
    <row r="742" spans="1:4" x14ac:dyDescent="0.25">
      <c r="A742" s="83">
        <v>7230100120</v>
      </c>
      <c r="B742" s="83" t="s">
        <v>30353</v>
      </c>
      <c r="C742" s="83" t="s">
        <v>229</v>
      </c>
      <c r="D742" s="84">
        <v>2628.34</v>
      </c>
    </row>
    <row r="743" spans="1:4" x14ac:dyDescent="0.25">
      <c r="A743" s="83">
        <v>7230100130</v>
      </c>
      <c r="B743" s="83" t="s">
        <v>30354</v>
      </c>
      <c r="C743" s="83" t="s">
        <v>229</v>
      </c>
      <c r="D743" s="84">
        <v>2628.34</v>
      </c>
    </row>
    <row r="744" spans="1:4" x14ac:dyDescent="0.25">
      <c r="A744" s="83">
        <v>7230100140</v>
      </c>
      <c r="B744" s="83" t="s">
        <v>30355</v>
      </c>
      <c r="C744" s="83" t="s">
        <v>229</v>
      </c>
      <c r="D744" s="84">
        <v>2628.34</v>
      </c>
    </row>
    <row r="745" spans="1:4" x14ac:dyDescent="0.25">
      <c r="A745" s="83">
        <v>7230100150</v>
      </c>
      <c r="B745" s="83" t="s">
        <v>30356</v>
      </c>
      <c r="C745" s="83" t="s">
        <v>229</v>
      </c>
      <c r="D745" s="84">
        <v>2628.34</v>
      </c>
    </row>
    <row r="746" spans="1:4" x14ac:dyDescent="0.25">
      <c r="A746" s="83">
        <v>7230100160</v>
      </c>
      <c r="B746" s="83" t="s">
        <v>30357</v>
      </c>
      <c r="C746" s="83" t="s">
        <v>229</v>
      </c>
      <c r="D746" s="84">
        <v>929.66</v>
      </c>
    </row>
    <row r="747" spans="1:4" x14ac:dyDescent="0.25">
      <c r="A747" s="83" t="s">
        <v>30358</v>
      </c>
      <c r="B747" s="83"/>
      <c r="C747" s="83"/>
      <c r="D747" s="84"/>
    </row>
    <row r="748" spans="1:4" x14ac:dyDescent="0.25">
      <c r="A748" s="83">
        <v>7250100010</v>
      </c>
      <c r="B748" s="83" t="s">
        <v>30359</v>
      </c>
      <c r="C748" s="83" t="s">
        <v>206</v>
      </c>
      <c r="D748" s="84">
        <v>70.66</v>
      </c>
    </row>
    <row r="749" spans="1:4" x14ac:dyDescent="0.25">
      <c r="A749" s="83">
        <v>7250100020</v>
      </c>
      <c r="B749" s="83" t="s">
        <v>241</v>
      </c>
      <c r="C749" s="83" t="s">
        <v>206</v>
      </c>
      <c r="D749" s="84">
        <v>162.29</v>
      </c>
    </row>
    <row r="750" spans="1:4" x14ac:dyDescent="0.25">
      <c r="A750" s="83">
        <v>7250100030</v>
      </c>
      <c r="B750" s="83" t="s">
        <v>30360</v>
      </c>
      <c r="C750" s="83" t="s">
        <v>206</v>
      </c>
      <c r="D750" s="84">
        <v>132.68</v>
      </c>
    </row>
    <row r="751" spans="1:4" x14ac:dyDescent="0.25">
      <c r="A751" s="83">
        <v>7250100040</v>
      </c>
      <c r="B751" s="83" t="s">
        <v>30361</v>
      </c>
      <c r="C751" s="83" t="s">
        <v>206</v>
      </c>
      <c r="D751" s="84">
        <v>138.53</v>
      </c>
    </row>
    <row r="752" spans="1:4" x14ac:dyDescent="0.25">
      <c r="A752" s="83">
        <v>7250100050</v>
      </c>
      <c r="B752" s="83" t="s">
        <v>30362</v>
      </c>
      <c r="C752" s="83" t="s">
        <v>206</v>
      </c>
      <c r="D752" s="84">
        <v>96.6</v>
      </c>
    </row>
    <row r="753" spans="1:4" x14ac:dyDescent="0.25">
      <c r="A753" s="83">
        <v>7250100060</v>
      </c>
      <c r="B753" s="83" t="s">
        <v>30363</v>
      </c>
      <c r="C753" s="83" t="s">
        <v>206</v>
      </c>
      <c r="D753" s="84">
        <v>188.24</v>
      </c>
    </row>
    <row r="754" spans="1:4" x14ac:dyDescent="0.25">
      <c r="A754" s="83">
        <v>7250100070</v>
      </c>
      <c r="B754" s="83" t="s">
        <v>30364</v>
      </c>
      <c r="C754" s="83" t="s">
        <v>206</v>
      </c>
      <c r="D754" s="84">
        <v>158.65</v>
      </c>
    </row>
    <row r="755" spans="1:4" x14ac:dyDescent="0.25">
      <c r="A755" s="83">
        <v>7250100080</v>
      </c>
      <c r="B755" s="83" t="s">
        <v>30365</v>
      </c>
      <c r="C755" s="83" t="s">
        <v>206</v>
      </c>
      <c r="D755" s="84">
        <v>164.48</v>
      </c>
    </row>
    <row r="756" spans="1:4" x14ac:dyDescent="0.25">
      <c r="A756" s="83">
        <v>7250100090</v>
      </c>
      <c r="B756" s="83" t="s">
        <v>30366</v>
      </c>
      <c r="C756" s="83" t="s">
        <v>206</v>
      </c>
      <c r="D756" s="84">
        <v>130.78</v>
      </c>
    </row>
    <row r="757" spans="1:4" x14ac:dyDescent="0.25">
      <c r="A757" s="83">
        <v>7250100100</v>
      </c>
      <c r="B757" s="83" t="s">
        <v>242</v>
      </c>
      <c r="C757" s="83" t="s">
        <v>206</v>
      </c>
      <c r="D757" s="84">
        <v>222.33</v>
      </c>
    </row>
    <row r="758" spans="1:4" x14ac:dyDescent="0.25">
      <c r="A758" s="83">
        <v>7250100110</v>
      </c>
      <c r="B758" s="83" t="s">
        <v>30367</v>
      </c>
      <c r="C758" s="83" t="s">
        <v>206</v>
      </c>
      <c r="D758" s="84">
        <v>192.73</v>
      </c>
    </row>
    <row r="759" spans="1:4" x14ac:dyDescent="0.25">
      <c r="A759" s="83">
        <v>7250100120</v>
      </c>
      <c r="B759" s="83" t="s">
        <v>30368</v>
      </c>
      <c r="C759" s="83" t="s">
        <v>206</v>
      </c>
      <c r="D759" s="84">
        <v>198.56</v>
      </c>
    </row>
    <row r="760" spans="1:4" x14ac:dyDescent="0.25">
      <c r="A760" s="83">
        <v>7250100130</v>
      </c>
      <c r="B760" s="83" t="s">
        <v>30369</v>
      </c>
      <c r="C760" s="83" t="s">
        <v>206</v>
      </c>
      <c r="D760" s="84">
        <v>76.069999999999993</v>
      </c>
    </row>
    <row r="761" spans="1:4" x14ac:dyDescent="0.25">
      <c r="A761" s="83">
        <v>7250100140</v>
      </c>
      <c r="B761" s="83" t="s">
        <v>30370</v>
      </c>
      <c r="C761" s="83" t="s">
        <v>206</v>
      </c>
      <c r="D761" s="84">
        <v>167.7</v>
      </c>
    </row>
    <row r="762" spans="1:4" x14ac:dyDescent="0.25">
      <c r="A762" s="83">
        <v>7250100150</v>
      </c>
      <c r="B762" s="83" t="s">
        <v>30371</v>
      </c>
      <c r="C762" s="83" t="s">
        <v>206</v>
      </c>
      <c r="D762" s="84">
        <v>138.09</v>
      </c>
    </row>
    <row r="763" spans="1:4" x14ac:dyDescent="0.25">
      <c r="A763" s="83">
        <v>7250100160</v>
      </c>
      <c r="B763" s="83" t="s">
        <v>30372</v>
      </c>
      <c r="C763" s="83" t="s">
        <v>206</v>
      </c>
      <c r="D763" s="84">
        <v>143.94</v>
      </c>
    </row>
    <row r="764" spans="1:4" x14ac:dyDescent="0.25">
      <c r="A764" s="83">
        <v>7250100170</v>
      </c>
      <c r="B764" s="83" t="s">
        <v>30373</v>
      </c>
      <c r="C764" s="83" t="s">
        <v>206</v>
      </c>
      <c r="D764" s="84">
        <v>108.73</v>
      </c>
    </row>
    <row r="765" spans="1:4" x14ac:dyDescent="0.25">
      <c r="A765" s="83">
        <v>7250100180</v>
      </c>
      <c r="B765" s="83" t="s">
        <v>30374</v>
      </c>
      <c r="C765" s="83" t="s">
        <v>206</v>
      </c>
      <c r="D765" s="84">
        <v>200.37</v>
      </c>
    </row>
    <row r="766" spans="1:4" x14ac:dyDescent="0.25">
      <c r="A766" s="83">
        <v>7250100190</v>
      </c>
      <c r="B766" s="83" t="s">
        <v>30375</v>
      </c>
      <c r="C766" s="83" t="s">
        <v>206</v>
      </c>
      <c r="D766" s="84">
        <v>170.78</v>
      </c>
    </row>
    <row r="767" spans="1:4" x14ac:dyDescent="0.25">
      <c r="A767" s="83">
        <v>7250100200</v>
      </c>
      <c r="B767" s="83" t="s">
        <v>30376</v>
      </c>
      <c r="C767" s="83" t="s">
        <v>206</v>
      </c>
      <c r="D767" s="84">
        <v>176.61</v>
      </c>
    </row>
    <row r="768" spans="1:4" x14ac:dyDescent="0.25">
      <c r="A768" s="83">
        <v>7250100210</v>
      </c>
      <c r="B768" s="83" t="s">
        <v>30377</v>
      </c>
      <c r="C768" s="83" t="s">
        <v>206</v>
      </c>
      <c r="D768" s="84">
        <v>150.05000000000001</v>
      </c>
    </row>
    <row r="769" spans="1:4" x14ac:dyDescent="0.25">
      <c r="A769" s="83">
        <v>7250100220</v>
      </c>
      <c r="B769" s="83" t="s">
        <v>30378</v>
      </c>
      <c r="C769" s="83" t="s">
        <v>206</v>
      </c>
      <c r="D769" s="84">
        <v>241.7</v>
      </c>
    </row>
    <row r="770" spans="1:4" x14ac:dyDescent="0.25">
      <c r="A770" s="83">
        <v>7250100230</v>
      </c>
      <c r="B770" s="83" t="s">
        <v>30379</v>
      </c>
      <c r="C770" s="83" t="s">
        <v>206</v>
      </c>
      <c r="D770" s="84">
        <v>212.1</v>
      </c>
    </row>
    <row r="771" spans="1:4" x14ac:dyDescent="0.25">
      <c r="A771" s="83">
        <v>7250100240</v>
      </c>
      <c r="B771" s="83" t="s">
        <v>30380</v>
      </c>
      <c r="C771" s="83" t="s">
        <v>206</v>
      </c>
      <c r="D771" s="84">
        <v>217.93</v>
      </c>
    </row>
    <row r="772" spans="1:4" x14ac:dyDescent="0.25">
      <c r="A772" s="83">
        <v>7250200010</v>
      </c>
      <c r="B772" s="83" t="s">
        <v>30381</v>
      </c>
      <c r="C772" s="83" t="s">
        <v>206</v>
      </c>
      <c r="D772" s="84">
        <v>108.11</v>
      </c>
    </row>
    <row r="773" spans="1:4" x14ac:dyDescent="0.25">
      <c r="A773" s="83">
        <v>7250200020</v>
      </c>
      <c r="B773" s="83" t="s">
        <v>30382</v>
      </c>
      <c r="C773" s="83" t="s">
        <v>206</v>
      </c>
      <c r="D773" s="84">
        <v>199.75</v>
      </c>
    </row>
    <row r="774" spans="1:4" x14ac:dyDescent="0.25">
      <c r="A774" s="83">
        <v>7250200030</v>
      </c>
      <c r="B774" s="83" t="s">
        <v>30383</v>
      </c>
      <c r="C774" s="83" t="s">
        <v>206</v>
      </c>
      <c r="D774" s="84">
        <v>170.15</v>
      </c>
    </row>
    <row r="775" spans="1:4" x14ac:dyDescent="0.25">
      <c r="A775" s="83">
        <v>7250200040</v>
      </c>
      <c r="B775" s="83" t="s">
        <v>30384</v>
      </c>
      <c r="C775" s="83" t="s">
        <v>206</v>
      </c>
      <c r="D775" s="84">
        <v>175.99</v>
      </c>
    </row>
    <row r="776" spans="1:4" x14ac:dyDescent="0.25">
      <c r="A776" s="83">
        <v>7250200050</v>
      </c>
      <c r="B776" s="83" t="s">
        <v>30385</v>
      </c>
      <c r="C776" s="83" t="s">
        <v>206</v>
      </c>
      <c r="D776" s="84">
        <v>215.22</v>
      </c>
    </row>
    <row r="777" spans="1:4" x14ac:dyDescent="0.25">
      <c r="A777" s="83">
        <v>7250200060</v>
      </c>
      <c r="B777" s="83" t="s">
        <v>243</v>
      </c>
      <c r="C777" s="83" t="s">
        <v>206</v>
      </c>
      <c r="D777" s="84">
        <v>320.95999999999998</v>
      </c>
    </row>
    <row r="778" spans="1:4" x14ac:dyDescent="0.25">
      <c r="A778" s="83">
        <v>7250200070</v>
      </c>
      <c r="B778" s="83" t="s">
        <v>30386</v>
      </c>
      <c r="C778" s="83" t="s">
        <v>206</v>
      </c>
      <c r="D778" s="84">
        <v>281.54000000000002</v>
      </c>
    </row>
    <row r="779" spans="1:4" x14ac:dyDescent="0.25">
      <c r="A779" s="83">
        <v>7250200080</v>
      </c>
      <c r="B779" s="83" t="s">
        <v>30387</v>
      </c>
      <c r="C779" s="83" t="s">
        <v>206</v>
      </c>
      <c r="D779" s="84">
        <v>288.04000000000002</v>
      </c>
    </row>
    <row r="780" spans="1:4" x14ac:dyDescent="0.25">
      <c r="A780" s="83">
        <v>7250200090</v>
      </c>
      <c r="B780" s="83" t="s">
        <v>30388</v>
      </c>
      <c r="C780" s="83" t="s">
        <v>206</v>
      </c>
      <c r="D780" s="84">
        <v>332.89</v>
      </c>
    </row>
    <row r="781" spans="1:4" x14ac:dyDescent="0.25">
      <c r="A781" s="83">
        <v>7250200100</v>
      </c>
      <c r="B781" s="83" t="s">
        <v>30389</v>
      </c>
      <c r="C781" s="83" t="s">
        <v>206</v>
      </c>
      <c r="D781" s="84">
        <v>452.73</v>
      </c>
    </row>
    <row r="782" spans="1:4" x14ac:dyDescent="0.25">
      <c r="A782" s="83">
        <v>7250200110</v>
      </c>
      <c r="B782" s="83" t="s">
        <v>30390</v>
      </c>
      <c r="C782" s="83" t="s">
        <v>206</v>
      </c>
      <c r="D782" s="84">
        <v>403.47</v>
      </c>
    </row>
    <row r="783" spans="1:4" x14ac:dyDescent="0.25">
      <c r="A783" s="83">
        <v>7250200120</v>
      </c>
      <c r="B783" s="83" t="s">
        <v>30391</v>
      </c>
      <c r="C783" s="83" t="s">
        <v>206</v>
      </c>
      <c r="D783" s="84">
        <v>410.63</v>
      </c>
    </row>
    <row r="784" spans="1:4" x14ac:dyDescent="0.25">
      <c r="A784" s="83">
        <v>7250200130</v>
      </c>
      <c r="B784" s="83" t="s">
        <v>30392</v>
      </c>
      <c r="C784" s="83" t="s">
        <v>206</v>
      </c>
      <c r="D784" s="84">
        <v>465.12</v>
      </c>
    </row>
    <row r="785" spans="1:4" x14ac:dyDescent="0.25">
      <c r="A785" s="83">
        <v>7250200140</v>
      </c>
      <c r="B785" s="83" t="s">
        <v>30393</v>
      </c>
      <c r="C785" s="83" t="s">
        <v>206</v>
      </c>
      <c r="D785" s="84">
        <v>584.96</v>
      </c>
    </row>
    <row r="786" spans="1:4" x14ac:dyDescent="0.25">
      <c r="A786" s="83">
        <v>7250200150</v>
      </c>
      <c r="B786" s="83" t="s">
        <v>30394</v>
      </c>
      <c r="C786" s="83" t="s">
        <v>206</v>
      </c>
      <c r="D786" s="84">
        <v>535.71</v>
      </c>
    </row>
    <row r="787" spans="1:4" x14ac:dyDescent="0.25">
      <c r="A787" s="83">
        <v>7250200160</v>
      </c>
      <c r="B787" s="83" t="s">
        <v>30395</v>
      </c>
      <c r="C787" s="83" t="s">
        <v>206</v>
      </c>
      <c r="D787" s="84">
        <v>542.88</v>
      </c>
    </row>
    <row r="788" spans="1:4" x14ac:dyDescent="0.25">
      <c r="A788" s="83">
        <v>7250200170</v>
      </c>
      <c r="B788" s="83" t="s">
        <v>30396</v>
      </c>
      <c r="C788" s="83" t="s">
        <v>206</v>
      </c>
      <c r="D788" s="84">
        <v>641.39</v>
      </c>
    </row>
    <row r="789" spans="1:4" x14ac:dyDescent="0.25">
      <c r="A789" s="83">
        <v>7250200180</v>
      </c>
      <c r="B789" s="83" t="s">
        <v>30397</v>
      </c>
      <c r="C789" s="83" t="s">
        <v>206</v>
      </c>
      <c r="D789" s="84">
        <v>775.34</v>
      </c>
    </row>
    <row r="790" spans="1:4" x14ac:dyDescent="0.25">
      <c r="A790" s="83">
        <v>7250200190</v>
      </c>
      <c r="B790" s="83" t="s">
        <v>30398</v>
      </c>
      <c r="C790" s="83" t="s">
        <v>206</v>
      </c>
      <c r="D790" s="84">
        <v>716.24</v>
      </c>
    </row>
    <row r="791" spans="1:4" x14ac:dyDescent="0.25">
      <c r="A791" s="83">
        <v>7250200200</v>
      </c>
      <c r="B791" s="83" t="s">
        <v>30399</v>
      </c>
      <c r="C791" s="83" t="s">
        <v>206</v>
      </c>
      <c r="D791" s="84">
        <v>724.06</v>
      </c>
    </row>
    <row r="792" spans="1:4" x14ac:dyDescent="0.25">
      <c r="A792" s="83">
        <v>7250200210</v>
      </c>
      <c r="B792" s="83" t="s">
        <v>30400</v>
      </c>
      <c r="C792" s="83" t="s">
        <v>206</v>
      </c>
      <c r="D792" s="84">
        <v>688.05</v>
      </c>
    </row>
    <row r="793" spans="1:4" x14ac:dyDescent="0.25">
      <c r="A793" s="83">
        <v>7250200220</v>
      </c>
      <c r="B793" s="83" t="s">
        <v>30401</v>
      </c>
      <c r="C793" s="83" t="s">
        <v>206</v>
      </c>
      <c r="D793" s="84">
        <v>822.02</v>
      </c>
    </row>
    <row r="794" spans="1:4" x14ac:dyDescent="0.25">
      <c r="A794" s="83">
        <v>7250200230</v>
      </c>
      <c r="B794" s="83" t="s">
        <v>30402</v>
      </c>
      <c r="C794" s="83" t="s">
        <v>206</v>
      </c>
      <c r="D794" s="84">
        <v>762.92</v>
      </c>
    </row>
    <row r="795" spans="1:4" x14ac:dyDescent="0.25">
      <c r="A795" s="83">
        <v>7250200240</v>
      </c>
      <c r="B795" s="83" t="s">
        <v>30403</v>
      </c>
      <c r="C795" s="83" t="s">
        <v>206</v>
      </c>
      <c r="D795" s="84">
        <v>770.75</v>
      </c>
    </row>
    <row r="796" spans="1:4" x14ac:dyDescent="0.25">
      <c r="A796" s="83">
        <v>7250200250</v>
      </c>
      <c r="B796" s="83" t="s">
        <v>30404</v>
      </c>
      <c r="C796" s="83" t="s">
        <v>206</v>
      </c>
      <c r="D796" s="84">
        <v>1047.3499999999999</v>
      </c>
    </row>
    <row r="797" spans="1:4" x14ac:dyDescent="0.25">
      <c r="A797" s="83">
        <v>7250200260</v>
      </c>
      <c r="B797" s="83" t="s">
        <v>30405</v>
      </c>
      <c r="C797" s="83" t="s">
        <v>206</v>
      </c>
      <c r="D797" s="84">
        <v>1189.3599999999999</v>
      </c>
    </row>
    <row r="798" spans="1:4" x14ac:dyDescent="0.25">
      <c r="A798" s="83">
        <v>7250200270</v>
      </c>
      <c r="B798" s="83" t="s">
        <v>30406</v>
      </c>
      <c r="C798" s="83" t="s">
        <v>206</v>
      </c>
      <c r="D798" s="84">
        <v>1124.3499999999999</v>
      </c>
    </row>
    <row r="799" spans="1:4" x14ac:dyDescent="0.25">
      <c r="A799" s="83">
        <v>7250200280</v>
      </c>
      <c r="B799" s="83" t="s">
        <v>30407</v>
      </c>
      <c r="C799" s="83" t="s">
        <v>206</v>
      </c>
      <c r="D799" s="84">
        <v>1132.7</v>
      </c>
    </row>
    <row r="800" spans="1:4" x14ac:dyDescent="0.25">
      <c r="A800" s="83">
        <v>7250300010</v>
      </c>
      <c r="B800" s="83" t="s">
        <v>30408</v>
      </c>
      <c r="C800" s="83" t="s">
        <v>206</v>
      </c>
      <c r="D800" s="84">
        <v>407.66</v>
      </c>
    </row>
    <row r="801" spans="1:4" x14ac:dyDescent="0.25">
      <c r="A801" s="83">
        <v>7250300020</v>
      </c>
      <c r="B801" s="83" t="s">
        <v>30409</v>
      </c>
      <c r="C801" s="83" t="s">
        <v>206</v>
      </c>
      <c r="D801" s="84">
        <v>499.29</v>
      </c>
    </row>
    <row r="802" spans="1:4" x14ac:dyDescent="0.25">
      <c r="A802" s="83">
        <v>7250300030</v>
      </c>
      <c r="B802" s="83" t="s">
        <v>30410</v>
      </c>
      <c r="C802" s="83" t="s">
        <v>206</v>
      </c>
      <c r="D802" s="84">
        <v>469.71</v>
      </c>
    </row>
    <row r="803" spans="1:4" x14ac:dyDescent="0.25">
      <c r="A803" s="83">
        <v>7250300040</v>
      </c>
      <c r="B803" s="83" t="s">
        <v>30411</v>
      </c>
      <c r="C803" s="83" t="s">
        <v>206</v>
      </c>
      <c r="D803" s="84">
        <v>475.54</v>
      </c>
    </row>
    <row r="804" spans="1:4" x14ac:dyDescent="0.25">
      <c r="A804" s="83">
        <v>7250300050</v>
      </c>
      <c r="B804" s="83" t="s">
        <v>30412</v>
      </c>
      <c r="C804" s="83" t="s">
        <v>206</v>
      </c>
      <c r="D804" s="84">
        <v>421.38</v>
      </c>
    </row>
    <row r="805" spans="1:4" x14ac:dyDescent="0.25">
      <c r="A805" s="83">
        <v>7250300060</v>
      </c>
      <c r="B805" s="83" t="s">
        <v>30413</v>
      </c>
      <c r="C805" s="83" t="s">
        <v>206</v>
      </c>
      <c r="D805" s="84">
        <v>513.02</v>
      </c>
    </row>
    <row r="806" spans="1:4" x14ac:dyDescent="0.25">
      <c r="A806" s="83">
        <v>7250300070</v>
      </c>
      <c r="B806" s="83" t="s">
        <v>30414</v>
      </c>
      <c r="C806" s="83" t="s">
        <v>206</v>
      </c>
      <c r="D806" s="84">
        <v>483.42</v>
      </c>
    </row>
    <row r="807" spans="1:4" x14ac:dyDescent="0.25">
      <c r="A807" s="83">
        <v>7250300080</v>
      </c>
      <c r="B807" s="83" t="s">
        <v>30415</v>
      </c>
      <c r="C807" s="83" t="s">
        <v>206</v>
      </c>
      <c r="D807" s="84">
        <v>489.25</v>
      </c>
    </row>
    <row r="808" spans="1:4" x14ac:dyDescent="0.25">
      <c r="A808" s="83">
        <v>7250300090</v>
      </c>
      <c r="B808" s="83" t="s">
        <v>30416</v>
      </c>
      <c r="C808" s="83" t="s">
        <v>206</v>
      </c>
      <c r="D808" s="84">
        <v>460.18</v>
      </c>
    </row>
    <row r="809" spans="1:4" x14ac:dyDescent="0.25">
      <c r="A809" s="83">
        <v>7250300100</v>
      </c>
      <c r="B809" s="83" t="s">
        <v>30417</v>
      </c>
      <c r="C809" s="83" t="s">
        <v>206</v>
      </c>
      <c r="D809" s="84">
        <v>565.91999999999996</v>
      </c>
    </row>
    <row r="810" spans="1:4" x14ac:dyDescent="0.25">
      <c r="A810" s="83">
        <v>7250300110</v>
      </c>
      <c r="B810" s="83" t="s">
        <v>30418</v>
      </c>
      <c r="C810" s="83" t="s">
        <v>206</v>
      </c>
      <c r="D810" s="84">
        <v>526.5</v>
      </c>
    </row>
    <row r="811" spans="1:4" x14ac:dyDescent="0.25">
      <c r="A811" s="83">
        <v>7250300120</v>
      </c>
      <c r="B811" s="83" t="s">
        <v>30419</v>
      </c>
      <c r="C811" s="83" t="s">
        <v>206</v>
      </c>
      <c r="D811" s="84">
        <v>533</v>
      </c>
    </row>
    <row r="812" spans="1:4" x14ac:dyDescent="0.25">
      <c r="A812" s="83">
        <v>7250300130</v>
      </c>
      <c r="B812" s="83" t="s">
        <v>30420</v>
      </c>
      <c r="C812" s="83" t="s">
        <v>206</v>
      </c>
      <c r="D812" s="84">
        <v>564.84</v>
      </c>
    </row>
    <row r="813" spans="1:4" x14ac:dyDescent="0.25">
      <c r="A813" s="83">
        <v>7250300140</v>
      </c>
      <c r="B813" s="83" t="s">
        <v>30421</v>
      </c>
      <c r="C813" s="83" t="s">
        <v>206</v>
      </c>
      <c r="D813" s="84">
        <v>684.67</v>
      </c>
    </row>
    <row r="814" spans="1:4" x14ac:dyDescent="0.25">
      <c r="A814" s="83">
        <v>7250300150</v>
      </c>
      <c r="B814" s="83" t="s">
        <v>30422</v>
      </c>
      <c r="C814" s="83" t="s">
        <v>206</v>
      </c>
      <c r="D814" s="84">
        <v>635.41999999999996</v>
      </c>
    </row>
    <row r="815" spans="1:4" x14ac:dyDescent="0.25">
      <c r="A815" s="83">
        <v>7250300160</v>
      </c>
      <c r="B815" s="83" t="s">
        <v>30423</v>
      </c>
      <c r="C815" s="83" t="s">
        <v>206</v>
      </c>
      <c r="D815" s="84">
        <v>642.58000000000004</v>
      </c>
    </row>
    <row r="816" spans="1:4" x14ac:dyDescent="0.25">
      <c r="A816" s="83">
        <v>7250300170</v>
      </c>
      <c r="B816" s="83" t="s">
        <v>30424</v>
      </c>
      <c r="C816" s="83" t="s">
        <v>206</v>
      </c>
      <c r="D816" s="84">
        <v>693.84</v>
      </c>
    </row>
    <row r="817" spans="1:4" x14ac:dyDescent="0.25">
      <c r="A817" s="83">
        <v>7250300180</v>
      </c>
      <c r="B817" s="83" t="s">
        <v>30425</v>
      </c>
      <c r="C817" s="83" t="s">
        <v>206</v>
      </c>
      <c r="D817" s="84">
        <v>813.67</v>
      </c>
    </row>
    <row r="818" spans="1:4" x14ac:dyDescent="0.25">
      <c r="A818" s="83">
        <v>7250300190</v>
      </c>
      <c r="B818" s="83" t="s">
        <v>30426</v>
      </c>
      <c r="C818" s="83" t="s">
        <v>206</v>
      </c>
      <c r="D818" s="84">
        <v>764.43</v>
      </c>
    </row>
    <row r="819" spans="1:4" x14ac:dyDescent="0.25">
      <c r="A819" s="83">
        <v>7250300200</v>
      </c>
      <c r="B819" s="83" t="s">
        <v>30427</v>
      </c>
      <c r="C819" s="83" t="s">
        <v>206</v>
      </c>
      <c r="D819" s="84">
        <v>771.59</v>
      </c>
    </row>
    <row r="820" spans="1:4" x14ac:dyDescent="0.25">
      <c r="A820" s="83">
        <v>7250300210</v>
      </c>
      <c r="B820" s="83" t="s">
        <v>30428</v>
      </c>
      <c r="C820" s="83" t="s">
        <v>206</v>
      </c>
      <c r="D820" s="84">
        <v>824.43</v>
      </c>
    </row>
    <row r="821" spans="1:4" x14ac:dyDescent="0.25">
      <c r="A821" s="83">
        <v>7250300220</v>
      </c>
      <c r="B821" s="83" t="s">
        <v>30429</v>
      </c>
      <c r="C821" s="83" t="s">
        <v>206</v>
      </c>
      <c r="D821" s="84">
        <v>958.38</v>
      </c>
    </row>
    <row r="822" spans="1:4" x14ac:dyDescent="0.25">
      <c r="A822" s="83">
        <v>7250300230</v>
      </c>
      <c r="B822" s="83" t="s">
        <v>30430</v>
      </c>
      <c r="C822" s="83" t="s">
        <v>206</v>
      </c>
      <c r="D822" s="84">
        <v>899.29</v>
      </c>
    </row>
    <row r="823" spans="1:4" x14ac:dyDescent="0.25">
      <c r="A823" s="83">
        <v>7250300240</v>
      </c>
      <c r="B823" s="83" t="s">
        <v>30431</v>
      </c>
      <c r="C823" s="83" t="s">
        <v>206</v>
      </c>
      <c r="D823" s="84">
        <v>907.11</v>
      </c>
    </row>
    <row r="824" spans="1:4" x14ac:dyDescent="0.25">
      <c r="A824" s="83">
        <v>7250300250</v>
      </c>
      <c r="B824" s="83" t="s">
        <v>30432</v>
      </c>
      <c r="C824" s="83" t="s">
        <v>206</v>
      </c>
      <c r="D824" s="84">
        <v>917.87</v>
      </c>
    </row>
    <row r="825" spans="1:4" x14ac:dyDescent="0.25">
      <c r="A825" s="83">
        <v>7250300260</v>
      </c>
      <c r="B825" s="83" t="s">
        <v>30433</v>
      </c>
      <c r="C825" s="83" t="s">
        <v>206</v>
      </c>
      <c r="D825" s="84">
        <v>1051.83</v>
      </c>
    </row>
    <row r="826" spans="1:4" x14ac:dyDescent="0.25">
      <c r="A826" s="83">
        <v>7250300270</v>
      </c>
      <c r="B826" s="83" t="s">
        <v>30434</v>
      </c>
      <c r="C826" s="83" t="s">
        <v>206</v>
      </c>
      <c r="D826" s="84">
        <v>992.73</v>
      </c>
    </row>
    <row r="827" spans="1:4" x14ac:dyDescent="0.25">
      <c r="A827" s="83">
        <v>7250300280</v>
      </c>
      <c r="B827" s="83" t="s">
        <v>30435</v>
      </c>
      <c r="C827" s="83" t="s">
        <v>206</v>
      </c>
      <c r="D827" s="84">
        <v>1000.56</v>
      </c>
    </row>
    <row r="828" spans="1:4" x14ac:dyDescent="0.25">
      <c r="A828" s="83">
        <v>7250300290</v>
      </c>
      <c r="B828" s="83" t="s">
        <v>30436</v>
      </c>
      <c r="C828" s="83" t="s">
        <v>206</v>
      </c>
      <c r="D828" s="84">
        <v>1071.53</v>
      </c>
    </row>
    <row r="829" spans="1:4" x14ac:dyDescent="0.25">
      <c r="A829" s="83">
        <v>7250300300</v>
      </c>
      <c r="B829" s="83" t="s">
        <v>30437</v>
      </c>
      <c r="C829" s="83" t="s">
        <v>206</v>
      </c>
      <c r="D829" s="84">
        <v>1213.72</v>
      </c>
    </row>
    <row r="830" spans="1:4" x14ac:dyDescent="0.25">
      <c r="A830" s="83">
        <v>7250300310</v>
      </c>
      <c r="B830" s="83" t="s">
        <v>30438</v>
      </c>
      <c r="C830" s="83" t="s">
        <v>206</v>
      </c>
      <c r="D830" s="84">
        <v>1146.3900000000001</v>
      </c>
    </row>
    <row r="831" spans="1:4" x14ac:dyDescent="0.25">
      <c r="A831" s="83">
        <v>7250300320</v>
      </c>
      <c r="B831" s="83" t="s">
        <v>30439</v>
      </c>
      <c r="C831" s="83" t="s">
        <v>206</v>
      </c>
      <c r="D831" s="84">
        <v>1154.22</v>
      </c>
    </row>
    <row r="832" spans="1:4" x14ac:dyDescent="0.25">
      <c r="A832" s="83">
        <v>7250350010</v>
      </c>
      <c r="B832" s="83" t="s">
        <v>30440</v>
      </c>
      <c r="C832" s="83" t="s">
        <v>206</v>
      </c>
      <c r="D832" s="84">
        <v>57.66</v>
      </c>
    </row>
    <row r="833" spans="1:4" x14ac:dyDescent="0.25">
      <c r="A833" s="83">
        <v>7250350020</v>
      </c>
      <c r="B833" s="83" t="s">
        <v>30441</v>
      </c>
      <c r="C833" s="83" t="s">
        <v>206</v>
      </c>
      <c r="D833" s="84">
        <v>149.29</v>
      </c>
    </row>
    <row r="834" spans="1:4" x14ac:dyDescent="0.25">
      <c r="A834" s="83">
        <v>7250350030</v>
      </c>
      <c r="B834" s="83" t="s">
        <v>30442</v>
      </c>
      <c r="C834" s="83" t="s">
        <v>206</v>
      </c>
      <c r="D834" s="84">
        <v>119.71</v>
      </c>
    </row>
    <row r="835" spans="1:4" x14ac:dyDescent="0.25">
      <c r="A835" s="83">
        <v>7250350040</v>
      </c>
      <c r="B835" s="83" t="s">
        <v>30443</v>
      </c>
      <c r="C835" s="83" t="s">
        <v>206</v>
      </c>
      <c r="D835" s="84">
        <v>125.54</v>
      </c>
    </row>
    <row r="836" spans="1:4" x14ac:dyDescent="0.25">
      <c r="A836" s="83">
        <v>7250350050</v>
      </c>
      <c r="B836" s="83" t="s">
        <v>30444</v>
      </c>
      <c r="C836" s="83" t="s">
        <v>206</v>
      </c>
      <c r="D836" s="84">
        <v>59.05</v>
      </c>
    </row>
    <row r="837" spans="1:4" x14ac:dyDescent="0.25">
      <c r="A837" s="83">
        <v>7250350060</v>
      </c>
      <c r="B837" s="83" t="s">
        <v>30445</v>
      </c>
      <c r="C837" s="83" t="s">
        <v>206</v>
      </c>
      <c r="D837" s="84">
        <v>150.69</v>
      </c>
    </row>
    <row r="838" spans="1:4" x14ac:dyDescent="0.25">
      <c r="A838" s="83">
        <v>7250350070</v>
      </c>
      <c r="B838" s="83" t="s">
        <v>30446</v>
      </c>
      <c r="C838" s="83" t="s">
        <v>206</v>
      </c>
      <c r="D838" s="84">
        <v>121.09</v>
      </c>
    </row>
    <row r="839" spans="1:4" x14ac:dyDescent="0.25">
      <c r="A839" s="83">
        <v>7250350080</v>
      </c>
      <c r="B839" s="83" t="s">
        <v>30447</v>
      </c>
      <c r="C839" s="83" t="s">
        <v>206</v>
      </c>
      <c r="D839" s="84">
        <v>126.92</v>
      </c>
    </row>
    <row r="840" spans="1:4" x14ac:dyDescent="0.25">
      <c r="A840" s="83">
        <v>7250350090</v>
      </c>
      <c r="B840" s="83" t="s">
        <v>30448</v>
      </c>
      <c r="C840" s="83" t="s">
        <v>206</v>
      </c>
      <c r="D840" s="84">
        <v>76.88</v>
      </c>
    </row>
    <row r="841" spans="1:4" x14ac:dyDescent="0.25">
      <c r="A841" s="83">
        <v>7250350100</v>
      </c>
      <c r="B841" s="83" t="s">
        <v>30449</v>
      </c>
      <c r="C841" s="83" t="s">
        <v>206</v>
      </c>
      <c r="D841" s="84">
        <v>182.62</v>
      </c>
    </row>
    <row r="842" spans="1:4" x14ac:dyDescent="0.25">
      <c r="A842" s="83">
        <v>7250350110</v>
      </c>
      <c r="B842" s="83" t="s">
        <v>30450</v>
      </c>
      <c r="C842" s="83" t="s">
        <v>206</v>
      </c>
      <c r="D842" s="84">
        <v>143.19999999999999</v>
      </c>
    </row>
    <row r="843" spans="1:4" x14ac:dyDescent="0.25">
      <c r="A843" s="83">
        <v>7250350120</v>
      </c>
      <c r="B843" s="83" t="s">
        <v>30451</v>
      </c>
      <c r="C843" s="83" t="s">
        <v>206</v>
      </c>
      <c r="D843" s="84">
        <v>149.69999999999999</v>
      </c>
    </row>
    <row r="844" spans="1:4" x14ac:dyDescent="0.25">
      <c r="A844" s="83">
        <v>7250350130</v>
      </c>
      <c r="B844" s="83" t="s">
        <v>30452</v>
      </c>
      <c r="C844" s="83" t="s">
        <v>206</v>
      </c>
      <c r="D844" s="84">
        <v>95.62</v>
      </c>
    </row>
    <row r="845" spans="1:4" x14ac:dyDescent="0.25">
      <c r="A845" s="83">
        <v>7250350140</v>
      </c>
      <c r="B845" s="83" t="s">
        <v>30453</v>
      </c>
      <c r="C845" s="83" t="s">
        <v>206</v>
      </c>
      <c r="D845" s="84">
        <v>215.45</v>
      </c>
    </row>
    <row r="846" spans="1:4" x14ac:dyDescent="0.25">
      <c r="A846" s="83">
        <v>7250350150</v>
      </c>
      <c r="B846" s="83" t="s">
        <v>30454</v>
      </c>
      <c r="C846" s="83" t="s">
        <v>206</v>
      </c>
      <c r="D846" s="84">
        <v>166.2</v>
      </c>
    </row>
    <row r="847" spans="1:4" x14ac:dyDescent="0.25">
      <c r="A847" s="83">
        <v>7250350160</v>
      </c>
      <c r="B847" s="83" t="s">
        <v>30455</v>
      </c>
      <c r="C847" s="83" t="s">
        <v>206</v>
      </c>
      <c r="D847" s="84">
        <v>173.36</v>
      </c>
    </row>
    <row r="848" spans="1:4" x14ac:dyDescent="0.25">
      <c r="A848" s="83">
        <v>7250350170</v>
      </c>
      <c r="B848" s="83" t="s">
        <v>30456</v>
      </c>
      <c r="C848" s="83" t="s">
        <v>206</v>
      </c>
      <c r="D848" s="84">
        <v>101.26</v>
      </c>
    </row>
    <row r="849" spans="1:4" x14ac:dyDescent="0.25">
      <c r="A849" s="83">
        <v>7250350180</v>
      </c>
      <c r="B849" s="83" t="s">
        <v>30457</v>
      </c>
      <c r="C849" s="83" t="s">
        <v>206</v>
      </c>
      <c r="D849" s="84">
        <v>221.09</v>
      </c>
    </row>
    <row r="850" spans="1:4" x14ac:dyDescent="0.25">
      <c r="A850" s="83">
        <v>7250350190</v>
      </c>
      <c r="B850" s="83" t="s">
        <v>30458</v>
      </c>
      <c r="C850" s="83" t="s">
        <v>206</v>
      </c>
      <c r="D850" s="84">
        <v>171.85</v>
      </c>
    </row>
    <row r="851" spans="1:4" x14ac:dyDescent="0.25">
      <c r="A851" s="83">
        <v>7250350200</v>
      </c>
      <c r="B851" s="83" t="s">
        <v>30459</v>
      </c>
      <c r="C851" s="83" t="s">
        <v>206</v>
      </c>
      <c r="D851" s="84">
        <v>179.01</v>
      </c>
    </row>
    <row r="852" spans="1:4" x14ac:dyDescent="0.25">
      <c r="A852" s="83">
        <v>7250350210</v>
      </c>
      <c r="B852" s="83" t="s">
        <v>30460</v>
      </c>
      <c r="C852" s="83" t="s">
        <v>206</v>
      </c>
      <c r="D852" s="84">
        <v>123.83</v>
      </c>
    </row>
    <row r="853" spans="1:4" x14ac:dyDescent="0.25">
      <c r="A853" s="83">
        <v>7250350220</v>
      </c>
      <c r="B853" s="83" t="s">
        <v>30461</v>
      </c>
      <c r="C853" s="83" t="s">
        <v>206</v>
      </c>
      <c r="D853" s="84">
        <v>257.77999999999997</v>
      </c>
    </row>
    <row r="854" spans="1:4" x14ac:dyDescent="0.25">
      <c r="A854" s="83">
        <v>7250350230</v>
      </c>
      <c r="B854" s="83" t="s">
        <v>30462</v>
      </c>
      <c r="C854" s="83" t="s">
        <v>206</v>
      </c>
      <c r="D854" s="84">
        <v>198.69</v>
      </c>
    </row>
    <row r="855" spans="1:4" x14ac:dyDescent="0.25">
      <c r="A855" s="83">
        <v>7250350240</v>
      </c>
      <c r="B855" s="83" t="s">
        <v>30463</v>
      </c>
      <c r="C855" s="83" t="s">
        <v>206</v>
      </c>
      <c r="D855" s="84">
        <v>206.51</v>
      </c>
    </row>
    <row r="856" spans="1:4" x14ac:dyDescent="0.25">
      <c r="A856" s="83">
        <v>7250350250</v>
      </c>
      <c r="B856" s="83" t="s">
        <v>30464</v>
      </c>
      <c r="C856" s="83" t="s">
        <v>206</v>
      </c>
      <c r="D856" s="84">
        <v>130.33000000000001</v>
      </c>
    </row>
    <row r="857" spans="1:4" x14ac:dyDescent="0.25">
      <c r="A857" s="83">
        <v>7250350260</v>
      </c>
      <c r="B857" s="83" t="s">
        <v>30465</v>
      </c>
      <c r="C857" s="83" t="s">
        <v>206</v>
      </c>
      <c r="D857" s="84">
        <v>264.29000000000002</v>
      </c>
    </row>
    <row r="858" spans="1:4" x14ac:dyDescent="0.25">
      <c r="A858" s="83">
        <v>7250350270</v>
      </c>
      <c r="B858" s="83" t="s">
        <v>30466</v>
      </c>
      <c r="C858" s="83" t="s">
        <v>206</v>
      </c>
      <c r="D858" s="84">
        <v>205.19</v>
      </c>
    </row>
    <row r="859" spans="1:4" x14ac:dyDescent="0.25">
      <c r="A859" s="83">
        <v>7250350280</v>
      </c>
      <c r="B859" s="83" t="s">
        <v>30467</v>
      </c>
      <c r="C859" s="83" t="s">
        <v>206</v>
      </c>
      <c r="D859" s="84">
        <v>213.02</v>
      </c>
    </row>
    <row r="860" spans="1:4" x14ac:dyDescent="0.25">
      <c r="A860" s="83">
        <v>7250350290</v>
      </c>
      <c r="B860" s="83" t="s">
        <v>30468</v>
      </c>
      <c r="C860" s="83" t="s">
        <v>206</v>
      </c>
      <c r="D860" s="84">
        <v>191.61</v>
      </c>
    </row>
    <row r="861" spans="1:4" x14ac:dyDescent="0.25">
      <c r="A861" s="83">
        <v>7250350300</v>
      </c>
      <c r="B861" s="83" t="s">
        <v>30469</v>
      </c>
      <c r="C861" s="83" t="s">
        <v>206</v>
      </c>
      <c r="D861" s="84">
        <v>333.8</v>
      </c>
    </row>
    <row r="862" spans="1:4" x14ac:dyDescent="0.25">
      <c r="A862" s="83">
        <v>7250350310</v>
      </c>
      <c r="B862" s="83" t="s">
        <v>30470</v>
      </c>
      <c r="C862" s="83" t="s">
        <v>206</v>
      </c>
      <c r="D862" s="84">
        <v>266.47000000000003</v>
      </c>
    </row>
    <row r="863" spans="1:4" x14ac:dyDescent="0.25">
      <c r="A863" s="83">
        <v>7250350320</v>
      </c>
      <c r="B863" s="83" t="s">
        <v>30471</v>
      </c>
      <c r="C863" s="83" t="s">
        <v>206</v>
      </c>
      <c r="D863" s="84">
        <v>274.3</v>
      </c>
    </row>
    <row r="864" spans="1:4" x14ac:dyDescent="0.25">
      <c r="A864" s="83">
        <v>7250400010</v>
      </c>
      <c r="B864" s="83" t="s">
        <v>30472</v>
      </c>
      <c r="C864" s="83" t="s">
        <v>206</v>
      </c>
      <c r="D864" s="84">
        <v>370.74</v>
      </c>
    </row>
    <row r="865" spans="1:4" x14ac:dyDescent="0.25">
      <c r="A865" s="83">
        <v>7250400020</v>
      </c>
      <c r="B865" s="83" t="s">
        <v>30473</v>
      </c>
      <c r="C865" s="83" t="s">
        <v>206</v>
      </c>
      <c r="D865" s="84">
        <v>385.8</v>
      </c>
    </row>
    <row r="866" spans="1:4" x14ac:dyDescent="0.25">
      <c r="A866" s="83">
        <v>7250400030</v>
      </c>
      <c r="B866" s="83" t="s">
        <v>30474</v>
      </c>
      <c r="C866" s="83" t="s">
        <v>206</v>
      </c>
      <c r="D866" s="84">
        <v>408.06</v>
      </c>
    </row>
    <row r="867" spans="1:4" x14ac:dyDescent="0.25">
      <c r="A867" s="83">
        <v>7250400040</v>
      </c>
      <c r="B867" s="83" t="s">
        <v>30475</v>
      </c>
      <c r="C867" s="83" t="s">
        <v>206</v>
      </c>
      <c r="D867" s="84">
        <v>497.19</v>
      </c>
    </row>
    <row r="868" spans="1:4" x14ac:dyDescent="0.25">
      <c r="A868" s="83">
        <v>7250400050</v>
      </c>
      <c r="B868" s="83" t="s">
        <v>30476</v>
      </c>
      <c r="C868" s="83" t="s">
        <v>206</v>
      </c>
      <c r="D868" s="84">
        <v>623.01</v>
      </c>
    </row>
    <row r="869" spans="1:4" x14ac:dyDescent="0.25">
      <c r="A869" s="83">
        <v>7250400060</v>
      </c>
      <c r="B869" s="83" t="s">
        <v>30477</v>
      </c>
      <c r="C869" s="83" t="s">
        <v>206</v>
      </c>
      <c r="D869" s="84">
        <v>734.48</v>
      </c>
    </row>
    <row r="870" spans="1:4" x14ac:dyDescent="0.25">
      <c r="A870" s="83">
        <v>7250450010</v>
      </c>
      <c r="B870" s="83" t="s">
        <v>30478</v>
      </c>
      <c r="C870" s="83" t="s">
        <v>206</v>
      </c>
      <c r="D870" s="84">
        <v>20.74</v>
      </c>
    </row>
    <row r="871" spans="1:4" x14ac:dyDescent="0.25">
      <c r="A871" s="83">
        <v>7250450020</v>
      </c>
      <c r="B871" s="83" t="s">
        <v>30479</v>
      </c>
      <c r="C871" s="83" t="s">
        <v>206</v>
      </c>
      <c r="D871" s="84">
        <v>23.47</v>
      </c>
    </row>
    <row r="872" spans="1:4" x14ac:dyDescent="0.25">
      <c r="A872" s="83">
        <v>7250450030</v>
      </c>
      <c r="B872" s="83" t="s">
        <v>30480</v>
      </c>
      <c r="C872" s="83" t="s">
        <v>206</v>
      </c>
      <c r="D872" s="84">
        <v>24.76</v>
      </c>
    </row>
    <row r="873" spans="1:4" x14ac:dyDescent="0.25">
      <c r="A873" s="83">
        <v>7250450040</v>
      </c>
      <c r="B873" s="83" t="s">
        <v>30481</v>
      </c>
      <c r="C873" s="83" t="s">
        <v>206</v>
      </c>
      <c r="D873" s="84">
        <v>27.97</v>
      </c>
    </row>
    <row r="874" spans="1:4" x14ac:dyDescent="0.25">
      <c r="A874" s="83">
        <v>7250450050</v>
      </c>
      <c r="B874" s="83" t="s">
        <v>30482</v>
      </c>
      <c r="C874" s="83" t="s">
        <v>206</v>
      </c>
      <c r="D874" s="84">
        <v>30.43</v>
      </c>
    </row>
    <row r="875" spans="1:4" x14ac:dyDescent="0.25">
      <c r="A875" s="83">
        <v>7250450060</v>
      </c>
      <c r="B875" s="83" t="s">
        <v>30483</v>
      </c>
      <c r="C875" s="83" t="s">
        <v>206</v>
      </c>
      <c r="D875" s="84">
        <v>33.880000000000003</v>
      </c>
    </row>
    <row r="876" spans="1:4" x14ac:dyDescent="0.25">
      <c r="A876" s="83">
        <v>7250350020</v>
      </c>
      <c r="B876" s="83" t="s">
        <v>30441</v>
      </c>
      <c r="C876" s="83" t="s">
        <v>206</v>
      </c>
      <c r="D876" s="84">
        <v>149.29</v>
      </c>
    </row>
    <row r="877" spans="1:4" x14ac:dyDescent="0.25">
      <c r="A877" s="83">
        <v>7250350030</v>
      </c>
      <c r="B877" s="83" t="s">
        <v>30442</v>
      </c>
      <c r="C877" s="83" t="s">
        <v>206</v>
      </c>
      <c r="D877" s="84">
        <v>119.71</v>
      </c>
    </row>
    <row r="878" spans="1:4" x14ac:dyDescent="0.25">
      <c r="A878" s="83">
        <v>7250350040</v>
      </c>
      <c r="B878" s="83" t="s">
        <v>30443</v>
      </c>
      <c r="C878" s="83" t="s">
        <v>206</v>
      </c>
      <c r="D878" s="84">
        <v>125.54</v>
      </c>
    </row>
    <row r="879" spans="1:4" x14ac:dyDescent="0.25">
      <c r="A879" s="83">
        <v>7250350010</v>
      </c>
      <c r="B879" s="83" t="s">
        <v>30440</v>
      </c>
      <c r="C879" s="83" t="s">
        <v>206</v>
      </c>
      <c r="D879" s="84">
        <v>57.66</v>
      </c>
    </row>
    <row r="880" spans="1:4" x14ac:dyDescent="0.25">
      <c r="A880" s="83">
        <v>7250350060</v>
      </c>
      <c r="B880" s="83" t="s">
        <v>30445</v>
      </c>
      <c r="C880" s="83" t="s">
        <v>206</v>
      </c>
      <c r="D880" s="84">
        <v>150.69</v>
      </c>
    </row>
    <row r="881" spans="1:4" x14ac:dyDescent="0.25">
      <c r="A881" s="83">
        <v>7250350070</v>
      </c>
      <c r="B881" s="83" t="s">
        <v>30446</v>
      </c>
      <c r="C881" s="83" t="s">
        <v>206</v>
      </c>
      <c r="D881" s="84">
        <v>121.09</v>
      </c>
    </row>
    <row r="882" spans="1:4" x14ac:dyDescent="0.25">
      <c r="A882" s="83">
        <v>7250350080</v>
      </c>
      <c r="B882" s="83" t="s">
        <v>30447</v>
      </c>
      <c r="C882" s="83" t="s">
        <v>206</v>
      </c>
      <c r="D882" s="84">
        <v>126.92</v>
      </c>
    </row>
    <row r="883" spans="1:4" x14ac:dyDescent="0.25">
      <c r="A883" s="83">
        <v>7250350050</v>
      </c>
      <c r="B883" s="83" t="s">
        <v>30444</v>
      </c>
      <c r="C883" s="83" t="s">
        <v>206</v>
      </c>
      <c r="D883" s="84">
        <v>59.05</v>
      </c>
    </row>
    <row r="884" spans="1:4" x14ac:dyDescent="0.25">
      <c r="A884" s="83">
        <v>7250350100</v>
      </c>
      <c r="B884" s="83" t="s">
        <v>30449</v>
      </c>
      <c r="C884" s="83" t="s">
        <v>206</v>
      </c>
      <c r="D884" s="84">
        <v>182.62</v>
      </c>
    </row>
    <row r="885" spans="1:4" x14ac:dyDescent="0.25">
      <c r="A885" s="83">
        <v>7250350110</v>
      </c>
      <c r="B885" s="83" t="s">
        <v>30450</v>
      </c>
      <c r="C885" s="83" t="s">
        <v>206</v>
      </c>
      <c r="D885" s="84">
        <v>143.19999999999999</v>
      </c>
    </row>
    <row r="886" spans="1:4" x14ac:dyDescent="0.25">
      <c r="A886" s="83">
        <v>7250350120</v>
      </c>
      <c r="B886" s="83" t="s">
        <v>30451</v>
      </c>
      <c r="C886" s="83" t="s">
        <v>206</v>
      </c>
      <c r="D886" s="84">
        <v>149.69999999999999</v>
      </c>
    </row>
    <row r="887" spans="1:4" x14ac:dyDescent="0.25">
      <c r="A887" s="83">
        <v>7250350090</v>
      </c>
      <c r="B887" s="83" t="s">
        <v>30448</v>
      </c>
      <c r="C887" s="83" t="s">
        <v>206</v>
      </c>
      <c r="D887" s="84">
        <v>76.88</v>
      </c>
    </row>
    <row r="888" spans="1:4" x14ac:dyDescent="0.25">
      <c r="A888" s="83">
        <v>7250350140</v>
      </c>
      <c r="B888" s="83" t="s">
        <v>30453</v>
      </c>
      <c r="C888" s="83" t="s">
        <v>206</v>
      </c>
      <c r="D888" s="84">
        <v>215.45</v>
      </c>
    </row>
    <row r="889" spans="1:4" x14ac:dyDescent="0.25">
      <c r="A889" s="83">
        <v>7250350150</v>
      </c>
      <c r="B889" s="83" t="s">
        <v>30454</v>
      </c>
      <c r="C889" s="83" t="s">
        <v>206</v>
      </c>
      <c r="D889" s="84">
        <v>166.2</v>
      </c>
    </row>
    <row r="890" spans="1:4" x14ac:dyDescent="0.25">
      <c r="A890" s="83">
        <v>7250350160</v>
      </c>
      <c r="B890" s="83" t="s">
        <v>30455</v>
      </c>
      <c r="C890" s="83" t="s">
        <v>206</v>
      </c>
      <c r="D890" s="84">
        <v>173.36</v>
      </c>
    </row>
    <row r="891" spans="1:4" x14ac:dyDescent="0.25">
      <c r="A891" s="83">
        <v>7250350130</v>
      </c>
      <c r="B891" s="83" t="s">
        <v>30452</v>
      </c>
      <c r="C891" s="83" t="s">
        <v>206</v>
      </c>
      <c r="D891" s="84">
        <v>95.62</v>
      </c>
    </row>
    <row r="892" spans="1:4" x14ac:dyDescent="0.25">
      <c r="A892" s="83">
        <v>7250350180</v>
      </c>
      <c r="B892" s="83" t="s">
        <v>30457</v>
      </c>
      <c r="C892" s="83" t="s">
        <v>206</v>
      </c>
      <c r="D892" s="84">
        <v>221.09</v>
      </c>
    </row>
    <row r="893" spans="1:4" x14ac:dyDescent="0.25">
      <c r="A893" s="83">
        <v>7250350190</v>
      </c>
      <c r="B893" s="83" t="s">
        <v>30458</v>
      </c>
      <c r="C893" s="83" t="s">
        <v>206</v>
      </c>
      <c r="D893" s="84">
        <v>171.85</v>
      </c>
    </row>
    <row r="894" spans="1:4" x14ac:dyDescent="0.25">
      <c r="A894" s="83">
        <v>7250350200</v>
      </c>
      <c r="B894" s="83" t="s">
        <v>30459</v>
      </c>
      <c r="C894" s="83" t="s">
        <v>206</v>
      </c>
      <c r="D894" s="84">
        <v>179.01</v>
      </c>
    </row>
    <row r="895" spans="1:4" x14ac:dyDescent="0.25">
      <c r="A895" s="83">
        <v>7250350170</v>
      </c>
      <c r="B895" s="83" t="s">
        <v>30456</v>
      </c>
      <c r="C895" s="83" t="s">
        <v>206</v>
      </c>
      <c r="D895" s="84">
        <v>101.26</v>
      </c>
    </row>
    <row r="896" spans="1:4" x14ac:dyDescent="0.25">
      <c r="A896" s="83">
        <v>7250350220</v>
      </c>
      <c r="B896" s="83" t="s">
        <v>30461</v>
      </c>
      <c r="C896" s="83" t="s">
        <v>206</v>
      </c>
      <c r="D896" s="84">
        <v>257.77999999999997</v>
      </c>
    </row>
    <row r="897" spans="1:4" x14ac:dyDescent="0.25">
      <c r="A897" s="83">
        <v>7250350230</v>
      </c>
      <c r="B897" s="83" t="s">
        <v>30462</v>
      </c>
      <c r="C897" s="83" t="s">
        <v>206</v>
      </c>
      <c r="D897" s="84">
        <v>198.69</v>
      </c>
    </row>
    <row r="898" spans="1:4" x14ac:dyDescent="0.25">
      <c r="A898" s="83">
        <v>7250350240</v>
      </c>
      <c r="B898" s="83" t="s">
        <v>30463</v>
      </c>
      <c r="C898" s="83" t="s">
        <v>206</v>
      </c>
      <c r="D898" s="84">
        <v>206.51</v>
      </c>
    </row>
    <row r="899" spans="1:4" x14ac:dyDescent="0.25">
      <c r="A899" s="83">
        <v>7250350210</v>
      </c>
      <c r="B899" s="83" t="s">
        <v>30460</v>
      </c>
      <c r="C899" s="83" t="s">
        <v>206</v>
      </c>
      <c r="D899" s="84">
        <v>123.83</v>
      </c>
    </row>
    <row r="900" spans="1:4" x14ac:dyDescent="0.25">
      <c r="A900" s="83">
        <v>7250350260</v>
      </c>
      <c r="B900" s="83" t="s">
        <v>30465</v>
      </c>
      <c r="C900" s="83" t="s">
        <v>206</v>
      </c>
      <c r="D900" s="84">
        <v>264.29000000000002</v>
      </c>
    </row>
    <row r="901" spans="1:4" x14ac:dyDescent="0.25">
      <c r="A901" s="83">
        <v>7250350270</v>
      </c>
      <c r="B901" s="83" t="s">
        <v>30466</v>
      </c>
      <c r="C901" s="83" t="s">
        <v>206</v>
      </c>
      <c r="D901" s="84">
        <v>205.19</v>
      </c>
    </row>
    <row r="902" spans="1:4" x14ac:dyDescent="0.25">
      <c r="A902" s="83">
        <v>7250350280</v>
      </c>
      <c r="B902" s="83" t="s">
        <v>30467</v>
      </c>
      <c r="C902" s="83" t="s">
        <v>206</v>
      </c>
      <c r="D902" s="84">
        <v>213.02</v>
      </c>
    </row>
    <row r="903" spans="1:4" x14ac:dyDescent="0.25">
      <c r="A903" s="83">
        <v>7250350250</v>
      </c>
      <c r="B903" s="83" t="s">
        <v>30464</v>
      </c>
      <c r="C903" s="83" t="s">
        <v>206</v>
      </c>
      <c r="D903" s="84">
        <v>130.33000000000001</v>
      </c>
    </row>
    <row r="904" spans="1:4" x14ac:dyDescent="0.25">
      <c r="A904" s="83">
        <v>7250350300</v>
      </c>
      <c r="B904" s="83" t="s">
        <v>30469</v>
      </c>
      <c r="C904" s="83" t="s">
        <v>206</v>
      </c>
      <c r="D904" s="84">
        <v>333.8</v>
      </c>
    </row>
    <row r="905" spans="1:4" x14ac:dyDescent="0.25">
      <c r="A905" s="83">
        <v>7250350310</v>
      </c>
      <c r="B905" s="83" t="s">
        <v>30470</v>
      </c>
      <c r="C905" s="83" t="s">
        <v>206</v>
      </c>
      <c r="D905" s="84">
        <v>266.47000000000003</v>
      </c>
    </row>
    <row r="906" spans="1:4" x14ac:dyDescent="0.25">
      <c r="A906" s="83">
        <v>7250350320</v>
      </c>
      <c r="B906" s="83" t="s">
        <v>30471</v>
      </c>
      <c r="C906" s="83" t="s">
        <v>206</v>
      </c>
      <c r="D906" s="84">
        <v>274.3</v>
      </c>
    </row>
    <row r="907" spans="1:4" x14ac:dyDescent="0.25">
      <c r="A907" s="83">
        <v>7250350290</v>
      </c>
      <c r="B907" s="83" t="s">
        <v>30468</v>
      </c>
      <c r="C907" s="83" t="s">
        <v>206</v>
      </c>
      <c r="D907" s="84">
        <v>191.61</v>
      </c>
    </row>
    <row r="908" spans="1:4" x14ac:dyDescent="0.25">
      <c r="A908" s="83" t="s">
        <v>30484</v>
      </c>
      <c r="B908" s="83"/>
      <c r="C908" s="83"/>
      <c r="D908" s="84"/>
    </row>
    <row r="909" spans="1:4" x14ac:dyDescent="0.25">
      <c r="A909" s="83">
        <v>7260100010</v>
      </c>
      <c r="B909" s="83" t="s">
        <v>30485</v>
      </c>
      <c r="C909" s="83" t="s">
        <v>206</v>
      </c>
      <c r="D909" s="84">
        <v>189.02</v>
      </c>
    </row>
    <row r="910" spans="1:4" x14ac:dyDescent="0.25">
      <c r="A910" s="83">
        <v>7260100020</v>
      </c>
      <c r="B910" s="83" t="s">
        <v>30486</v>
      </c>
      <c r="C910" s="83" t="s">
        <v>206</v>
      </c>
      <c r="D910" s="84">
        <v>317.74</v>
      </c>
    </row>
    <row r="911" spans="1:4" x14ac:dyDescent="0.25">
      <c r="A911" s="83">
        <v>7260100030</v>
      </c>
      <c r="B911" s="83" t="s">
        <v>30487</v>
      </c>
      <c r="C911" s="83" t="s">
        <v>206</v>
      </c>
      <c r="D911" s="84">
        <v>259.04000000000002</v>
      </c>
    </row>
    <row r="912" spans="1:4" x14ac:dyDescent="0.25">
      <c r="A912" s="83">
        <v>7260100040</v>
      </c>
      <c r="B912" s="83" t="s">
        <v>30488</v>
      </c>
      <c r="C912" s="83" t="s">
        <v>206</v>
      </c>
      <c r="D912" s="84">
        <v>266.27999999999997</v>
      </c>
    </row>
    <row r="913" spans="1:4" x14ac:dyDescent="0.25">
      <c r="A913" s="83">
        <v>7260100050</v>
      </c>
      <c r="B913" s="83" t="s">
        <v>30489</v>
      </c>
      <c r="C913" s="83" t="s">
        <v>206</v>
      </c>
      <c r="D913" s="84">
        <v>263.07</v>
      </c>
    </row>
    <row r="914" spans="1:4" x14ac:dyDescent="0.25">
      <c r="A914" s="83">
        <v>7260100060</v>
      </c>
      <c r="B914" s="83" t="s">
        <v>30490</v>
      </c>
      <c r="C914" s="83" t="s">
        <v>206</v>
      </c>
      <c r="D914" s="84">
        <v>397.9</v>
      </c>
    </row>
    <row r="915" spans="1:4" x14ac:dyDescent="0.25">
      <c r="A915" s="83">
        <v>7260100070</v>
      </c>
      <c r="B915" s="83" t="s">
        <v>30491</v>
      </c>
      <c r="C915" s="83" t="s">
        <v>206</v>
      </c>
      <c r="D915" s="84">
        <v>335.11</v>
      </c>
    </row>
    <row r="916" spans="1:4" x14ac:dyDescent="0.25">
      <c r="A916" s="83">
        <v>7260100080</v>
      </c>
      <c r="B916" s="83" t="s">
        <v>30492</v>
      </c>
      <c r="C916" s="83" t="s">
        <v>206</v>
      </c>
      <c r="D916" s="84">
        <v>342.69</v>
      </c>
    </row>
    <row r="917" spans="1:4" x14ac:dyDescent="0.25">
      <c r="A917" s="83">
        <v>7260100090</v>
      </c>
      <c r="B917" s="83" t="s">
        <v>30493</v>
      </c>
      <c r="C917" s="83" t="s">
        <v>206</v>
      </c>
      <c r="D917" s="84">
        <v>296.33999999999997</v>
      </c>
    </row>
    <row r="918" spans="1:4" x14ac:dyDescent="0.25">
      <c r="A918" s="83">
        <v>7260100100</v>
      </c>
      <c r="B918" s="83" t="s">
        <v>30494</v>
      </c>
      <c r="C918" s="83" t="s">
        <v>206</v>
      </c>
      <c r="D918" s="84">
        <v>431.17</v>
      </c>
    </row>
    <row r="919" spans="1:4" x14ac:dyDescent="0.25">
      <c r="A919" s="83">
        <v>7260100110</v>
      </c>
      <c r="B919" s="83" t="s">
        <v>30495</v>
      </c>
      <c r="C919" s="83" t="s">
        <v>206</v>
      </c>
      <c r="D919" s="84">
        <v>368.37</v>
      </c>
    </row>
    <row r="920" spans="1:4" x14ac:dyDescent="0.25">
      <c r="A920" s="83">
        <v>7260100120</v>
      </c>
      <c r="B920" s="83" t="s">
        <v>30496</v>
      </c>
      <c r="C920" s="83" t="s">
        <v>206</v>
      </c>
      <c r="D920" s="84">
        <v>375.95</v>
      </c>
    </row>
    <row r="921" spans="1:4" x14ac:dyDescent="0.25">
      <c r="A921" s="83">
        <v>7260100130</v>
      </c>
      <c r="B921" s="83" t="s">
        <v>30497</v>
      </c>
      <c r="C921" s="83" t="s">
        <v>206</v>
      </c>
      <c r="D921" s="84">
        <v>347.11</v>
      </c>
    </row>
    <row r="922" spans="1:4" x14ac:dyDescent="0.25">
      <c r="A922" s="83">
        <v>7260100140</v>
      </c>
      <c r="B922" s="83" t="s">
        <v>30498</v>
      </c>
      <c r="C922" s="83" t="s">
        <v>206</v>
      </c>
      <c r="D922" s="84">
        <v>496.18</v>
      </c>
    </row>
    <row r="923" spans="1:4" x14ac:dyDescent="0.25">
      <c r="A923" s="83">
        <v>7260100150</v>
      </c>
      <c r="B923" s="83" t="s">
        <v>30499</v>
      </c>
      <c r="C923" s="83" t="s">
        <v>206</v>
      </c>
      <c r="D923" s="84">
        <v>423.22</v>
      </c>
    </row>
    <row r="924" spans="1:4" x14ac:dyDescent="0.25">
      <c r="A924" s="83">
        <v>7260100160</v>
      </c>
      <c r="B924" s="83" t="s">
        <v>30500</v>
      </c>
      <c r="C924" s="83" t="s">
        <v>206</v>
      </c>
      <c r="D924" s="84">
        <v>431.48</v>
      </c>
    </row>
    <row r="925" spans="1:4" x14ac:dyDescent="0.25">
      <c r="A925" s="83">
        <v>7260100170</v>
      </c>
      <c r="B925" s="83" t="s">
        <v>30501</v>
      </c>
      <c r="C925" s="83" t="s">
        <v>206</v>
      </c>
      <c r="D925" s="84">
        <v>383.28</v>
      </c>
    </row>
    <row r="926" spans="1:4" x14ac:dyDescent="0.25">
      <c r="A926" s="83">
        <v>7260100180</v>
      </c>
      <c r="B926" s="83" t="s">
        <v>30502</v>
      </c>
      <c r="C926" s="83" t="s">
        <v>206</v>
      </c>
      <c r="D926" s="84">
        <v>532.35</v>
      </c>
    </row>
    <row r="927" spans="1:4" x14ac:dyDescent="0.25">
      <c r="A927" s="83">
        <v>7260100190</v>
      </c>
      <c r="B927" s="83" t="s">
        <v>30503</v>
      </c>
      <c r="C927" s="83" t="s">
        <v>206</v>
      </c>
      <c r="D927" s="84">
        <v>458.19</v>
      </c>
    </row>
    <row r="928" spans="1:4" x14ac:dyDescent="0.25">
      <c r="A928" s="83">
        <v>7260100200</v>
      </c>
      <c r="B928" s="83" t="s">
        <v>30504</v>
      </c>
      <c r="C928" s="83" t="s">
        <v>206</v>
      </c>
      <c r="D928" s="84">
        <v>466.15</v>
      </c>
    </row>
    <row r="929" spans="1:4" x14ac:dyDescent="0.25">
      <c r="A929" s="83">
        <v>7260100210</v>
      </c>
      <c r="B929" s="83" t="s">
        <v>30505</v>
      </c>
      <c r="C929" s="83" t="s">
        <v>206</v>
      </c>
      <c r="D929" s="84">
        <v>443.89</v>
      </c>
    </row>
    <row r="930" spans="1:4" x14ac:dyDescent="0.25">
      <c r="A930" s="83">
        <v>7260100220</v>
      </c>
      <c r="B930" s="83" t="s">
        <v>30506</v>
      </c>
      <c r="C930" s="83" t="s">
        <v>206</v>
      </c>
      <c r="D930" s="84">
        <v>607.20000000000005</v>
      </c>
    </row>
    <row r="931" spans="1:4" x14ac:dyDescent="0.25">
      <c r="A931" s="83">
        <v>7260100230</v>
      </c>
      <c r="B931" s="83" t="s">
        <v>30507</v>
      </c>
      <c r="C931" s="83" t="s">
        <v>206</v>
      </c>
      <c r="D931" s="84">
        <v>522.52</v>
      </c>
    </row>
    <row r="932" spans="1:4" x14ac:dyDescent="0.25">
      <c r="A932" s="83">
        <v>7260100240</v>
      </c>
      <c r="B932" s="83" t="s">
        <v>30508</v>
      </c>
      <c r="C932" s="83" t="s">
        <v>206</v>
      </c>
      <c r="D932" s="84">
        <v>531.16999999999996</v>
      </c>
    </row>
    <row r="933" spans="1:4" x14ac:dyDescent="0.25">
      <c r="A933" s="83">
        <v>7260100250</v>
      </c>
      <c r="B933" s="83" t="s">
        <v>30509</v>
      </c>
      <c r="C933" s="83" t="s">
        <v>206</v>
      </c>
      <c r="D933" s="84">
        <v>485.9</v>
      </c>
    </row>
    <row r="934" spans="1:4" x14ac:dyDescent="0.25">
      <c r="A934" s="83">
        <v>7260100260</v>
      </c>
      <c r="B934" s="83" t="s">
        <v>30510</v>
      </c>
      <c r="C934" s="83" t="s">
        <v>206</v>
      </c>
      <c r="D934" s="84">
        <v>649.20000000000005</v>
      </c>
    </row>
    <row r="935" spans="1:4" x14ac:dyDescent="0.25">
      <c r="A935" s="83">
        <v>7260100270</v>
      </c>
      <c r="B935" s="83" t="s">
        <v>30511</v>
      </c>
      <c r="C935" s="83" t="s">
        <v>206</v>
      </c>
      <c r="D935" s="84">
        <v>564.51</v>
      </c>
    </row>
    <row r="936" spans="1:4" x14ac:dyDescent="0.25">
      <c r="A936" s="83">
        <v>7260100280</v>
      </c>
      <c r="B936" s="83" t="s">
        <v>30512</v>
      </c>
      <c r="C936" s="83" t="s">
        <v>206</v>
      </c>
      <c r="D936" s="84">
        <v>573.1</v>
      </c>
    </row>
    <row r="937" spans="1:4" x14ac:dyDescent="0.25">
      <c r="A937" s="83">
        <v>7260100290</v>
      </c>
      <c r="B937" s="83" t="s">
        <v>30513</v>
      </c>
      <c r="C937" s="83" t="s">
        <v>206</v>
      </c>
      <c r="D937" s="84">
        <v>239.08</v>
      </c>
    </row>
    <row r="938" spans="1:4" x14ac:dyDescent="0.25">
      <c r="A938" s="83">
        <v>7260100300</v>
      </c>
      <c r="B938" s="83" t="s">
        <v>30514</v>
      </c>
      <c r="C938" s="83" t="s">
        <v>206</v>
      </c>
      <c r="D938" s="84">
        <v>367.81</v>
      </c>
    </row>
    <row r="939" spans="1:4" x14ac:dyDescent="0.25">
      <c r="A939" s="83">
        <v>7260100310</v>
      </c>
      <c r="B939" s="83" t="s">
        <v>30515</v>
      </c>
      <c r="C939" s="83" t="s">
        <v>206</v>
      </c>
      <c r="D939" s="84">
        <v>309.10000000000002</v>
      </c>
    </row>
    <row r="940" spans="1:4" x14ac:dyDescent="0.25">
      <c r="A940" s="83">
        <v>7260100320</v>
      </c>
      <c r="B940" s="83" t="s">
        <v>30516</v>
      </c>
      <c r="C940" s="83" t="s">
        <v>206</v>
      </c>
      <c r="D940" s="84">
        <v>316.33999999999997</v>
      </c>
    </row>
    <row r="941" spans="1:4" x14ac:dyDescent="0.25">
      <c r="A941" s="83">
        <v>7260100330</v>
      </c>
      <c r="B941" s="83" t="s">
        <v>30517</v>
      </c>
      <c r="C941" s="83" t="s">
        <v>206</v>
      </c>
      <c r="D941" s="84">
        <v>313.44</v>
      </c>
    </row>
    <row r="942" spans="1:4" x14ac:dyDescent="0.25">
      <c r="A942" s="83">
        <v>7260100340</v>
      </c>
      <c r="B942" s="83" t="s">
        <v>30518</v>
      </c>
      <c r="C942" s="83" t="s">
        <v>206</v>
      </c>
      <c r="D942" s="84">
        <v>448.27</v>
      </c>
    </row>
    <row r="943" spans="1:4" x14ac:dyDescent="0.25">
      <c r="A943" s="83">
        <v>7260100350</v>
      </c>
      <c r="B943" s="83" t="s">
        <v>30519</v>
      </c>
      <c r="C943" s="83" t="s">
        <v>206</v>
      </c>
      <c r="D943" s="84">
        <v>385.48</v>
      </c>
    </row>
    <row r="944" spans="1:4" x14ac:dyDescent="0.25">
      <c r="A944" s="83">
        <v>7260100360</v>
      </c>
      <c r="B944" s="83" t="s">
        <v>30520</v>
      </c>
      <c r="C944" s="83" t="s">
        <v>206</v>
      </c>
      <c r="D944" s="84">
        <v>393.05</v>
      </c>
    </row>
    <row r="945" spans="1:4" x14ac:dyDescent="0.25">
      <c r="A945" s="83">
        <v>7260100370</v>
      </c>
      <c r="B945" s="83" t="s">
        <v>30521</v>
      </c>
      <c r="C945" s="83" t="s">
        <v>206</v>
      </c>
      <c r="D945" s="84">
        <v>346.7</v>
      </c>
    </row>
    <row r="946" spans="1:4" x14ac:dyDescent="0.25">
      <c r="A946" s="83">
        <v>7260100380</v>
      </c>
      <c r="B946" s="83" t="s">
        <v>30522</v>
      </c>
      <c r="C946" s="83" t="s">
        <v>206</v>
      </c>
      <c r="D946" s="84">
        <v>481.53</v>
      </c>
    </row>
    <row r="947" spans="1:4" x14ac:dyDescent="0.25">
      <c r="A947" s="83">
        <v>7260100390</v>
      </c>
      <c r="B947" s="83" t="s">
        <v>30523</v>
      </c>
      <c r="C947" s="83" t="s">
        <v>206</v>
      </c>
      <c r="D947" s="84">
        <v>418.73</v>
      </c>
    </row>
    <row r="948" spans="1:4" x14ac:dyDescent="0.25">
      <c r="A948" s="83">
        <v>7260100400</v>
      </c>
      <c r="B948" s="83" t="s">
        <v>30524</v>
      </c>
      <c r="C948" s="83" t="s">
        <v>206</v>
      </c>
      <c r="D948" s="84">
        <v>426.3</v>
      </c>
    </row>
    <row r="949" spans="1:4" x14ac:dyDescent="0.25">
      <c r="A949" s="83">
        <v>7260100410</v>
      </c>
      <c r="B949" s="83" t="s">
        <v>30525</v>
      </c>
      <c r="C949" s="83" t="s">
        <v>206</v>
      </c>
      <c r="D949" s="84">
        <v>398.21</v>
      </c>
    </row>
    <row r="950" spans="1:4" x14ac:dyDescent="0.25">
      <c r="A950" s="83">
        <v>7260100420</v>
      </c>
      <c r="B950" s="83" t="s">
        <v>30526</v>
      </c>
      <c r="C950" s="83" t="s">
        <v>206</v>
      </c>
      <c r="D950" s="84">
        <v>547.28</v>
      </c>
    </row>
    <row r="951" spans="1:4" x14ac:dyDescent="0.25">
      <c r="A951" s="83">
        <v>7260100430</v>
      </c>
      <c r="B951" s="83" t="s">
        <v>30527</v>
      </c>
      <c r="C951" s="83" t="s">
        <v>206</v>
      </c>
      <c r="D951" s="84">
        <v>474.33</v>
      </c>
    </row>
    <row r="952" spans="1:4" x14ac:dyDescent="0.25">
      <c r="A952" s="83">
        <v>7260100440</v>
      </c>
      <c r="B952" s="83" t="s">
        <v>30528</v>
      </c>
      <c r="C952" s="83" t="s">
        <v>206</v>
      </c>
      <c r="D952" s="84">
        <v>482.57</v>
      </c>
    </row>
    <row r="953" spans="1:4" x14ac:dyDescent="0.25">
      <c r="A953" s="83">
        <v>7260100450</v>
      </c>
      <c r="B953" s="83" t="s">
        <v>30529</v>
      </c>
      <c r="C953" s="83" t="s">
        <v>206</v>
      </c>
      <c r="D953" s="84">
        <v>434.39</v>
      </c>
    </row>
    <row r="954" spans="1:4" x14ac:dyDescent="0.25">
      <c r="A954" s="83">
        <v>7260100460</v>
      </c>
      <c r="B954" s="83" t="s">
        <v>30530</v>
      </c>
      <c r="C954" s="83" t="s">
        <v>206</v>
      </c>
      <c r="D954" s="84">
        <v>583.45000000000005</v>
      </c>
    </row>
    <row r="955" spans="1:4" x14ac:dyDescent="0.25">
      <c r="A955" s="83">
        <v>7260100470</v>
      </c>
      <c r="B955" s="83" t="s">
        <v>30531</v>
      </c>
      <c r="C955" s="83" t="s">
        <v>206</v>
      </c>
      <c r="D955" s="84">
        <v>509.3</v>
      </c>
    </row>
    <row r="956" spans="1:4" x14ac:dyDescent="0.25">
      <c r="A956" s="83">
        <v>7260100480</v>
      </c>
      <c r="B956" s="83" t="s">
        <v>30532</v>
      </c>
      <c r="C956" s="83" t="s">
        <v>206</v>
      </c>
      <c r="D956" s="84">
        <v>517.24</v>
      </c>
    </row>
    <row r="957" spans="1:4" x14ac:dyDescent="0.25">
      <c r="A957" s="83">
        <v>7260100490</v>
      </c>
      <c r="B957" s="83" t="s">
        <v>30533</v>
      </c>
      <c r="C957" s="83" t="s">
        <v>206</v>
      </c>
      <c r="D957" s="84">
        <v>495.72</v>
      </c>
    </row>
    <row r="958" spans="1:4" x14ac:dyDescent="0.25">
      <c r="A958" s="83">
        <v>7260100500</v>
      </c>
      <c r="B958" s="83" t="s">
        <v>30534</v>
      </c>
      <c r="C958" s="83" t="s">
        <v>206</v>
      </c>
      <c r="D958" s="84">
        <v>659.03</v>
      </c>
    </row>
    <row r="959" spans="1:4" x14ac:dyDescent="0.25">
      <c r="A959" s="83">
        <v>7260100510</v>
      </c>
      <c r="B959" s="83" t="s">
        <v>30535</v>
      </c>
      <c r="C959" s="83" t="s">
        <v>206</v>
      </c>
      <c r="D959" s="84">
        <v>574.36</v>
      </c>
    </row>
    <row r="960" spans="1:4" x14ac:dyDescent="0.25">
      <c r="A960" s="83">
        <v>7260100520</v>
      </c>
      <c r="B960" s="83" t="s">
        <v>30536</v>
      </c>
      <c r="C960" s="83" t="s">
        <v>206</v>
      </c>
      <c r="D960" s="84">
        <v>583</v>
      </c>
    </row>
    <row r="961" spans="1:4" x14ac:dyDescent="0.25">
      <c r="A961" s="83">
        <v>7260100530</v>
      </c>
      <c r="B961" s="83" t="s">
        <v>30537</v>
      </c>
      <c r="C961" s="83" t="s">
        <v>206</v>
      </c>
      <c r="D961" s="84">
        <v>537.73</v>
      </c>
    </row>
    <row r="962" spans="1:4" x14ac:dyDescent="0.25">
      <c r="A962" s="83">
        <v>7260100540</v>
      </c>
      <c r="B962" s="83" t="s">
        <v>30538</v>
      </c>
      <c r="C962" s="83" t="s">
        <v>206</v>
      </c>
      <c r="D962" s="84">
        <v>701.03</v>
      </c>
    </row>
    <row r="963" spans="1:4" x14ac:dyDescent="0.25">
      <c r="A963" s="83">
        <v>7260100550</v>
      </c>
      <c r="B963" s="83" t="s">
        <v>30539</v>
      </c>
      <c r="C963" s="83" t="s">
        <v>206</v>
      </c>
      <c r="D963" s="84">
        <v>616.35</v>
      </c>
    </row>
    <row r="964" spans="1:4" x14ac:dyDescent="0.25">
      <c r="A964" s="83">
        <v>7260100560</v>
      </c>
      <c r="B964" s="83" t="s">
        <v>30540</v>
      </c>
      <c r="C964" s="83" t="s">
        <v>206</v>
      </c>
      <c r="D964" s="84">
        <v>624.92999999999995</v>
      </c>
    </row>
    <row r="965" spans="1:4" x14ac:dyDescent="0.25">
      <c r="A965" s="83">
        <v>7260100570</v>
      </c>
      <c r="B965" s="83" t="s">
        <v>30541</v>
      </c>
      <c r="C965" s="83" t="s">
        <v>206</v>
      </c>
      <c r="D965" s="84">
        <v>340.22</v>
      </c>
    </row>
    <row r="966" spans="1:4" x14ac:dyDescent="0.25">
      <c r="A966" s="83">
        <v>7260100580</v>
      </c>
      <c r="B966" s="83" t="s">
        <v>30542</v>
      </c>
      <c r="C966" s="83" t="s">
        <v>206</v>
      </c>
      <c r="D966" s="84">
        <v>468.95</v>
      </c>
    </row>
    <row r="967" spans="1:4" x14ac:dyDescent="0.25">
      <c r="A967" s="83">
        <v>7260100590</v>
      </c>
      <c r="B967" s="83" t="s">
        <v>30543</v>
      </c>
      <c r="C967" s="83" t="s">
        <v>206</v>
      </c>
      <c r="D967" s="84">
        <v>410.24</v>
      </c>
    </row>
    <row r="968" spans="1:4" x14ac:dyDescent="0.25">
      <c r="A968" s="83">
        <v>7260100600</v>
      </c>
      <c r="B968" s="83" t="s">
        <v>30544</v>
      </c>
      <c r="C968" s="83" t="s">
        <v>206</v>
      </c>
      <c r="D968" s="84">
        <v>417.48</v>
      </c>
    </row>
    <row r="969" spans="1:4" x14ac:dyDescent="0.25">
      <c r="A969" s="83">
        <v>7260100610</v>
      </c>
      <c r="B969" s="83" t="s">
        <v>30545</v>
      </c>
      <c r="C969" s="83" t="s">
        <v>206</v>
      </c>
      <c r="D969" s="84">
        <v>415.03</v>
      </c>
    </row>
    <row r="970" spans="1:4" x14ac:dyDescent="0.25">
      <c r="A970" s="83">
        <v>7260100620</v>
      </c>
      <c r="B970" s="83" t="s">
        <v>30546</v>
      </c>
      <c r="C970" s="83" t="s">
        <v>206</v>
      </c>
      <c r="D970" s="84">
        <v>549.87</v>
      </c>
    </row>
    <row r="971" spans="1:4" x14ac:dyDescent="0.25">
      <c r="A971" s="83">
        <v>7260100630</v>
      </c>
      <c r="B971" s="83" t="s">
        <v>30547</v>
      </c>
      <c r="C971" s="83" t="s">
        <v>206</v>
      </c>
      <c r="D971" s="84">
        <v>487.07</v>
      </c>
    </row>
    <row r="972" spans="1:4" x14ac:dyDescent="0.25">
      <c r="A972" s="83">
        <v>7260100640</v>
      </c>
      <c r="B972" s="83" t="s">
        <v>30548</v>
      </c>
      <c r="C972" s="83" t="s">
        <v>206</v>
      </c>
      <c r="D972" s="84">
        <v>494.64</v>
      </c>
    </row>
    <row r="973" spans="1:4" x14ac:dyDescent="0.25">
      <c r="A973" s="83">
        <v>7260100650</v>
      </c>
      <c r="B973" s="83" t="s">
        <v>30549</v>
      </c>
      <c r="C973" s="83" t="s">
        <v>206</v>
      </c>
      <c r="D973" s="84">
        <v>448.29</v>
      </c>
    </row>
    <row r="974" spans="1:4" x14ac:dyDescent="0.25">
      <c r="A974" s="83">
        <v>7260100660</v>
      </c>
      <c r="B974" s="83" t="s">
        <v>30550</v>
      </c>
      <c r="C974" s="83" t="s">
        <v>206</v>
      </c>
      <c r="D974" s="84">
        <v>583.13</v>
      </c>
    </row>
    <row r="975" spans="1:4" x14ac:dyDescent="0.25">
      <c r="A975" s="83">
        <v>7260100670</v>
      </c>
      <c r="B975" s="83" t="s">
        <v>30551</v>
      </c>
      <c r="C975" s="83" t="s">
        <v>206</v>
      </c>
      <c r="D975" s="84">
        <v>520.32000000000005</v>
      </c>
    </row>
    <row r="976" spans="1:4" x14ac:dyDescent="0.25">
      <c r="A976" s="83">
        <v>7260100680</v>
      </c>
      <c r="B976" s="83" t="s">
        <v>30552</v>
      </c>
      <c r="C976" s="83" t="s">
        <v>206</v>
      </c>
      <c r="D976" s="84">
        <v>527.89</v>
      </c>
    </row>
    <row r="977" spans="1:4" x14ac:dyDescent="0.25">
      <c r="A977" s="83">
        <v>7260100690</v>
      </c>
      <c r="B977" s="83" t="s">
        <v>30553</v>
      </c>
      <c r="C977" s="83" t="s">
        <v>206</v>
      </c>
      <c r="D977" s="84">
        <v>500.38</v>
      </c>
    </row>
    <row r="978" spans="1:4" x14ac:dyDescent="0.25">
      <c r="A978" s="83">
        <v>7260100700</v>
      </c>
      <c r="B978" s="83" t="s">
        <v>30554</v>
      </c>
      <c r="C978" s="83" t="s">
        <v>206</v>
      </c>
      <c r="D978" s="84">
        <v>649.44000000000005</v>
      </c>
    </row>
    <row r="979" spans="1:4" x14ac:dyDescent="0.25">
      <c r="A979" s="83">
        <v>7260100710</v>
      </c>
      <c r="B979" s="83" t="s">
        <v>30555</v>
      </c>
      <c r="C979" s="83" t="s">
        <v>206</v>
      </c>
      <c r="D979" s="84">
        <v>576.49</v>
      </c>
    </row>
    <row r="980" spans="1:4" x14ac:dyDescent="0.25">
      <c r="A980" s="83">
        <v>7260100720</v>
      </c>
      <c r="B980" s="83" t="s">
        <v>30556</v>
      </c>
      <c r="C980" s="83" t="s">
        <v>206</v>
      </c>
      <c r="D980" s="84">
        <v>584.73</v>
      </c>
    </row>
    <row r="981" spans="1:4" x14ac:dyDescent="0.25">
      <c r="A981" s="83">
        <v>7260100730</v>
      </c>
      <c r="B981" s="83" t="s">
        <v>30557</v>
      </c>
      <c r="C981" s="83" t="s">
        <v>206</v>
      </c>
      <c r="D981" s="84">
        <v>536.54999999999995</v>
      </c>
    </row>
    <row r="982" spans="1:4" x14ac:dyDescent="0.25">
      <c r="A982" s="83">
        <v>7260100740</v>
      </c>
      <c r="B982" s="83" t="s">
        <v>30558</v>
      </c>
      <c r="C982" s="83" t="s">
        <v>206</v>
      </c>
      <c r="D982" s="84">
        <v>685.62</v>
      </c>
    </row>
    <row r="983" spans="1:4" x14ac:dyDescent="0.25">
      <c r="A983" s="83">
        <v>7260100750</v>
      </c>
      <c r="B983" s="83" t="s">
        <v>30559</v>
      </c>
      <c r="C983" s="83" t="s">
        <v>206</v>
      </c>
      <c r="D983" s="84">
        <v>611.47</v>
      </c>
    </row>
    <row r="984" spans="1:4" x14ac:dyDescent="0.25">
      <c r="A984" s="83">
        <v>7260100760</v>
      </c>
      <c r="B984" s="83" t="s">
        <v>30560</v>
      </c>
      <c r="C984" s="83" t="s">
        <v>206</v>
      </c>
      <c r="D984" s="84">
        <v>619.41</v>
      </c>
    </row>
    <row r="985" spans="1:4" x14ac:dyDescent="0.25">
      <c r="A985" s="83">
        <v>7260100770</v>
      </c>
      <c r="B985" s="83" t="s">
        <v>30561</v>
      </c>
      <c r="C985" s="83" t="s">
        <v>206</v>
      </c>
      <c r="D985" s="84">
        <v>598.48</v>
      </c>
    </row>
    <row r="986" spans="1:4" x14ac:dyDescent="0.25">
      <c r="A986" s="83">
        <v>7260100780</v>
      </c>
      <c r="B986" s="83" t="s">
        <v>30562</v>
      </c>
      <c r="C986" s="83" t="s">
        <v>206</v>
      </c>
      <c r="D986" s="84">
        <v>761.79</v>
      </c>
    </row>
    <row r="987" spans="1:4" x14ac:dyDescent="0.25">
      <c r="A987" s="83">
        <v>7260100790</v>
      </c>
      <c r="B987" s="83" t="s">
        <v>30563</v>
      </c>
      <c r="C987" s="83" t="s">
        <v>206</v>
      </c>
      <c r="D987" s="84">
        <v>677.11</v>
      </c>
    </row>
    <row r="988" spans="1:4" x14ac:dyDescent="0.25">
      <c r="A988" s="83">
        <v>7260100800</v>
      </c>
      <c r="B988" s="83" t="s">
        <v>30564</v>
      </c>
      <c r="C988" s="83" t="s">
        <v>206</v>
      </c>
      <c r="D988" s="84">
        <v>685.76</v>
      </c>
    </row>
    <row r="989" spans="1:4" x14ac:dyDescent="0.25">
      <c r="A989" s="83">
        <v>7260100810</v>
      </c>
      <c r="B989" s="83" t="s">
        <v>30565</v>
      </c>
      <c r="C989" s="83" t="s">
        <v>206</v>
      </c>
      <c r="D989" s="84">
        <v>640.48</v>
      </c>
    </row>
    <row r="990" spans="1:4" x14ac:dyDescent="0.25">
      <c r="A990" s="83">
        <v>7260100820</v>
      </c>
      <c r="B990" s="83" t="s">
        <v>30566</v>
      </c>
      <c r="C990" s="83" t="s">
        <v>206</v>
      </c>
      <c r="D990" s="84">
        <v>803.79</v>
      </c>
    </row>
    <row r="991" spans="1:4" x14ac:dyDescent="0.25">
      <c r="A991" s="83">
        <v>7260100830</v>
      </c>
      <c r="B991" s="83" t="s">
        <v>30567</v>
      </c>
      <c r="C991" s="83" t="s">
        <v>206</v>
      </c>
      <c r="D991" s="84">
        <v>719.1</v>
      </c>
    </row>
    <row r="992" spans="1:4" x14ac:dyDescent="0.25">
      <c r="A992" s="83">
        <v>7260100840</v>
      </c>
      <c r="B992" s="83" t="s">
        <v>30568</v>
      </c>
      <c r="C992" s="83" t="s">
        <v>206</v>
      </c>
      <c r="D992" s="84">
        <v>727.69</v>
      </c>
    </row>
    <row r="993" spans="1:4" x14ac:dyDescent="0.25">
      <c r="A993" s="83">
        <v>7260100850</v>
      </c>
      <c r="B993" s="83" t="s">
        <v>30569</v>
      </c>
      <c r="C993" s="83" t="s">
        <v>206</v>
      </c>
      <c r="D993" s="84">
        <v>489.34</v>
      </c>
    </row>
    <row r="994" spans="1:4" x14ac:dyDescent="0.25">
      <c r="A994" s="83">
        <v>7260100860</v>
      </c>
      <c r="B994" s="83" t="s">
        <v>30570</v>
      </c>
      <c r="C994" s="83" t="s">
        <v>206</v>
      </c>
      <c r="D994" s="84">
        <v>618.05999999999995</v>
      </c>
    </row>
    <row r="995" spans="1:4" x14ac:dyDescent="0.25">
      <c r="A995" s="83">
        <v>7260100870</v>
      </c>
      <c r="B995" s="83" t="s">
        <v>30571</v>
      </c>
      <c r="C995" s="83" t="s">
        <v>206</v>
      </c>
      <c r="D995" s="84">
        <v>559.36</v>
      </c>
    </row>
    <row r="996" spans="1:4" x14ac:dyDescent="0.25">
      <c r="A996" s="83">
        <v>7260100880</v>
      </c>
      <c r="B996" s="83" t="s">
        <v>30572</v>
      </c>
      <c r="C996" s="83" t="s">
        <v>206</v>
      </c>
      <c r="D996" s="84">
        <v>566.59</v>
      </c>
    </row>
    <row r="997" spans="1:4" x14ac:dyDescent="0.25">
      <c r="A997" s="83">
        <v>7260100890</v>
      </c>
      <c r="B997" s="83" t="s">
        <v>30573</v>
      </c>
      <c r="C997" s="83" t="s">
        <v>206</v>
      </c>
      <c r="D997" s="84">
        <v>564.65</v>
      </c>
    </row>
    <row r="998" spans="1:4" x14ac:dyDescent="0.25">
      <c r="A998" s="83">
        <v>7260100900</v>
      </c>
      <c r="B998" s="83" t="s">
        <v>30574</v>
      </c>
      <c r="C998" s="83" t="s">
        <v>206</v>
      </c>
      <c r="D998" s="84">
        <v>699.48</v>
      </c>
    </row>
    <row r="999" spans="1:4" x14ac:dyDescent="0.25">
      <c r="A999" s="83">
        <v>7260100910</v>
      </c>
      <c r="B999" s="83" t="s">
        <v>30575</v>
      </c>
      <c r="C999" s="83" t="s">
        <v>206</v>
      </c>
      <c r="D999" s="84">
        <v>636.70000000000005</v>
      </c>
    </row>
    <row r="1000" spans="1:4" x14ac:dyDescent="0.25">
      <c r="A1000" s="83">
        <v>7260100920</v>
      </c>
      <c r="B1000" s="83" t="s">
        <v>30576</v>
      </c>
      <c r="C1000" s="83" t="s">
        <v>206</v>
      </c>
      <c r="D1000" s="84">
        <v>644.27</v>
      </c>
    </row>
    <row r="1001" spans="1:4" x14ac:dyDescent="0.25">
      <c r="A1001" s="83">
        <v>7260100930</v>
      </c>
      <c r="B1001" s="83" t="s">
        <v>30577</v>
      </c>
      <c r="C1001" s="83" t="s">
        <v>206</v>
      </c>
      <c r="D1001" s="84">
        <v>598.03</v>
      </c>
    </row>
    <row r="1002" spans="1:4" x14ac:dyDescent="0.25">
      <c r="A1002" s="83">
        <v>7260100940</v>
      </c>
      <c r="B1002" s="83" t="s">
        <v>30578</v>
      </c>
      <c r="C1002" s="83" t="s">
        <v>206</v>
      </c>
      <c r="D1002" s="84">
        <v>732.86</v>
      </c>
    </row>
    <row r="1003" spans="1:4" x14ac:dyDescent="0.25">
      <c r="A1003" s="83">
        <v>7260100950</v>
      </c>
      <c r="B1003" s="83" t="s">
        <v>30579</v>
      </c>
      <c r="C1003" s="83" t="s">
        <v>206</v>
      </c>
      <c r="D1003" s="84">
        <v>670.07</v>
      </c>
    </row>
    <row r="1004" spans="1:4" x14ac:dyDescent="0.25">
      <c r="A1004" s="83">
        <v>7260100960</v>
      </c>
      <c r="B1004" s="83" t="s">
        <v>30580</v>
      </c>
      <c r="C1004" s="83" t="s">
        <v>206</v>
      </c>
      <c r="D1004" s="84">
        <v>677.64</v>
      </c>
    </row>
    <row r="1005" spans="1:4" x14ac:dyDescent="0.25">
      <c r="A1005" s="83">
        <v>7260100970</v>
      </c>
      <c r="B1005" s="83" t="s">
        <v>30581</v>
      </c>
      <c r="C1005" s="83" t="s">
        <v>206</v>
      </c>
      <c r="D1005" s="84">
        <v>651.19000000000005</v>
      </c>
    </row>
    <row r="1006" spans="1:4" x14ac:dyDescent="0.25">
      <c r="A1006" s="83">
        <v>7260100980</v>
      </c>
      <c r="B1006" s="83" t="s">
        <v>30582</v>
      </c>
      <c r="C1006" s="83" t="s">
        <v>206</v>
      </c>
      <c r="D1006" s="84">
        <v>800.25</v>
      </c>
    </row>
    <row r="1007" spans="1:4" x14ac:dyDescent="0.25">
      <c r="A1007" s="83">
        <v>7260100990</v>
      </c>
      <c r="B1007" s="83" t="s">
        <v>30583</v>
      </c>
      <c r="C1007" s="83" t="s">
        <v>206</v>
      </c>
      <c r="D1007" s="84">
        <v>727.3</v>
      </c>
    </row>
    <row r="1008" spans="1:4" x14ac:dyDescent="0.25">
      <c r="A1008" s="83">
        <v>7260101000</v>
      </c>
      <c r="B1008" s="83" t="s">
        <v>30584</v>
      </c>
      <c r="C1008" s="83" t="s">
        <v>206</v>
      </c>
      <c r="D1008" s="84">
        <v>735.55</v>
      </c>
    </row>
    <row r="1009" spans="1:4" x14ac:dyDescent="0.25">
      <c r="A1009" s="83">
        <v>7260101010</v>
      </c>
      <c r="B1009" s="83" t="s">
        <v>30585</v>
      </c>
      <c r="C1009" s="83" t="s">
        <v>206</v>
      </c>
      <c r="D1009" s="84">
        <v>687.76</v>
      </c>
    </row>
    <row r="1010" spans="1:4" x14ac:dyDescent="0.25">
      <c r="A1010" s="83">
        <v>7260101020</v>
      </c>
      <c r="B1010" s="83" t="s">
        <v>30586</v>
      </c>
      <c r="C1010" s="83" t="s">
        <v>206</v>
      </c>
      <c r="D1010" s="84">
        <v>836.83</v>
      </c>
    </row>
    <row r="1011" spans="1:4" x14ac:dyDescent="0.25">
      <c r="A1011" s="83">
        <v>7260101030</v>
      </c>
      <c r="B1011" s="83" t="s">
        <v>30587</v>
      </c>
      <c r="C1011" s="83" t="s">
        <v>206</v>
      </c>
      <c r="D1011" s="84">
        <v>762.68</v>
      </c>
    </row>
    <row r="1012" spans="1:4" x14ac:dyDescent="0.25">
      <c r="A1012" s="83">
        <v>7260101040</v>
      </c>
      <c r="B1012" s="83" t="s">
        <v>30588</v>
      </c>
      <c r="C1012" s="83" t="s">
        <v>206</v>
      </c>
      <c r="D1012" s="84">
        <v>770.63</v>
      </c>
    </row>
    <row r="1013" spans="1:4" x14ac:dyDescent="0.25">
      <c r="A1013" s="83">
        <v>7260101050</v>
      </c>
      <c r="B1013" s="83" t="s">
        <v>30589</v>
      </c>
      <c r="C1013" s="83" t="s">
        <v>206</v>
      </c>
      <c r="D1013" s="84">
        <v>751.77</v>
      </c>
    </row>
    <row r="1014" spans="1:4" x14ac:dyDescent="0.25">
      <c r="A1014" s="83">
        <v>7260101060</v>
      </c>
      <c r="B1014" s="83" t="s">
        <v>30590</v>
      </c>
      <c r="C1014" s="83" t="s">
        <v>206</v>
      </c>
      <c r="D1014" s="84">
        <v>915.08</v>
      </c>
    </row>
    <row r="1015" spans="1:4" x14ac:dyDescent="0.25">
      <c r="A1015" s="83">
        <v>7260101070</v>
      </c>
      <c r="B1015" s="83" t="s">
        <v>30591</v>
      </c>
      <c r="C1015" s="83" t="s">
        <v>206</v>
      </c>
      <c r="D1015" s="84">
        <v>830.4</v>
      </c>
    </row>
    <row r="1016" spans="1:4" x14ac:dyDescent="0.25">
      <c r="A1016" s="83">
        <v>7260101080</v>
      </c>
      <c r="B1016" s="83" t="s">
        <v>30592</v>
      </c>
      <c r="C1016" s="83" t="s">
        <v>206</v>
      </c>
      <c r="D1016" s="84">
        <v>839.05</v>
      </c>
    </row>
    <row r="1017" spans="1:4" x14ac:dyDescent="0.25">
      <c r="A1017" s="83">
        <v>7260101090</v>
      </c>
      <c r="B1017" s="83" t="s">
        <v>30593</v>
      </c>
      <c r="C1017" s="83" t="s">
        <v>206</v>
      </c>
      <c r="D1017" s="84">
        <v>797.88</v>
      </c>
    </row>
    <row r="1018" spans="1:4" x14ac:dyDescent="0.25">
      <c r="A1018" s="83">
        <v>7260101100</v>
      </c>
      <c r="B1018" s="83" t="s">
        <v>30594</v>
      </c>
      <c r="C1018" s="83" t="s">
        <v>206</v>
      </c>
      <c r="D1018" s="84">
        <v>961.19</v>
      </c>
    </row>
    <row r="1019" spans="1:4" x14ac:dyDescent="0.25">
      <c r="A1019" s="83">
        <v>7260101110</v>
      </c>
      <c r="B1019" s="83" t="s">
        <v>30595</v>
      </c>
      <c r="C1019" s="83" t="s">
        <v>206</v>
      </c>
      <c r="D1019" s="84">
        <v>876.5</v>
      </c>
    </row>
    <row r="1020" spans="1:4" x14ac:dyDescent="0.25">
      <c r="A1020" s="83">
        <v>7260101120</v>
      </c>
      <c r="B1020" s="83" t="s">
        <v>30596</v>
      </c>
      <c r="C1020" s="83" t="s">
        <v>206</v>
      </c>
      <c r="D1020" s="84">
        <v>885.09</v>
      </c>
    </row>
    <row r="1021" spans="1:4" x14ac:dyDescent="0.25">
      <c r="A1021" s="83">
        <v>7260101130</v>
      </c>
      <c r="B1021" s="83" t="s">
        <v>30597</v>
      </c>
      <c r="C1021" s="83" t="s">
        <v>206</v>
      </c>
      <c r="D1021" s="84">
        <v>582.49</v>
      </c>
    </row>
    <row r="1022" spans="1:4" x14ac:dyDescent="0.25">
      <c r="A1022" s="83">
        <v>7260101140</v>
      </c>
      <c r="B1022" s="83" t="s">
        <v>30598</v>
      </c>
      <c r="C1022" s="83" t="s">
        <v>206</v>
      </c>
      <c r="D1022" s="84">
        <v>711.22</v>
      </c>
    </row>
    <row r="1023" spans="1:4" x14ac:dyDescent="0.25">
      <c r="A1023" s="83">
        <v>7260101150</v>
      </c>
      <c r="B1023" s="83" t="s">
        <v>30599</v>
      </c>
      <c r="C1023" s="83" t="s">
        <v>206</v>
      </c>
      <c r="D1023" s="84">
        <v>652.51</v>
      </c>
    </row>
    <row r="1024" spans="1:4" x14ac:dyDescent="0.25">
      <c r="A1024" s="83">
        <v>7260101160</v>
      </c>
      <c r="B1024" s="83" t="s">
        <v>30600</v>
      </c>
      <c r="C1024" s="83" t="s">
        <v>206</v>
      </c>
      <c r="D1024" s="84">
        <v>659.75</v>
      </c>
    </row>
    <row r="1025" spans="1:4" x14ac:dyDescent="0.25">
      <c r="A1025" s="83">
        <v>7260101170</v>
      </c>
      <c r="B1025" s="83" t="s">
        <v>30601</v>
      </c>
      <c r="C1025" s="83" t="s">
        <v>206</v>
      </c>
      <c r="D1025" s="84">
        <v>658.09</v>
      </c>
    </row>
    <row r="1026" spans="1:4" x14ac:dyDescent="0.25">
      <c r="A1026" s="83">
        <v>7260101180</v>
      </c>
      <c r="B1026" s="83" t="s">
        <v>30602</v>
      </c>
      <c r="C1026" s="83" t="s">
        <v>206</v>
      </c>
      <c r="D1026" s="84">
        <v>792.93</v>
      </c>
    </row>
    <row r="1027" spans="1:4" x14ac:dyDescent="0.25">
      <c r="A1027" s="83">
        <v>7260101190</v>
      </c>
      <c r="B1027" s="83" t="s">
        <v>30603</v>
      </c>
      <c r="C1027" s="83" t="s">
        <v>206</v>
      </c>
      <c r="D1027" s="84">
        <v>730.14</v>
      </c>
    </row>
    <row r="1028" spans="1:4" x14ac:dyDescent="0.25">
      <c r="A1028" s="83">
        <v>7260101200</v>
      </c>
      <c r="B1028" s="83" t="s">
        <v>30604</v>
      </c>
      <c r="C1028" s="83" t="s">
        <v>206</v>
      </c>
      <c r="D1028" s="84">
        <v>737.72</v>
      </c>
    </row>
    <row r="1029" spans="1:4" x14ac:dyDescent="0.25">
      <c r="A1029" s="83">
        <v>7260101210</v>
      </c>
      <c r="B1029" s="83" t="s">
        <v>30605</v>
      </c>
      <c r="C1029" s="83" t="s">
        <v>206</v>
      </c>
      <c r="D1029" s="84">
        <v>691.47</v>
      </c>
    </row>
    <row r="1030" spans="1:4" x14ac:dyDescent="0.25">
      <c r="A1030" s="83">
        <v>7260101220</v>
      </c>
      <c r="B1030" s="83" t="s">
        <v>30606</v>
      </c>
      <c r="C1030" s="83" t="s">
        <v>206</v>
      </c>
      <c r="D1030" s="84">
        <v>826.31</v>
      </c>
    </row>
    <row r="1031" spans="1:4" x14ac:dyDescent="0.25">
      <c r="A1031" s="83">
        <v>7260101230</v>
      </c>
      <c r="B1031" s="83" t="s">
        <v>30607</v>
      </c>
      <c r="C1031" s="83" t="s">
        <v>206</v>
      </c>
      <c r="D1031" s="84">
        <v>763.51</v>
      </c>
    </row>
    <row r="1032" spans="1:4" x14ac:dyDescent="0.25">
      <c r="A1032" s="83">
        <v>7260101240</v>
      </c>
      <c r="B1032" s="83" t="s">
        <v>30608</v>
      </c>
      <c r="C1032" s="83" t="s">
        <v>206</v>
      </c>
      <c r="D1032" s="84">
        <v>771.09</v>
      </c>
    </row>
    <row r="1033" spans="1:4" x14ac:dyDescent="0.25">
      <c r="A1033" s="83">
        <v>7260101250</v>
      </c>
      <c r="B1033" s="83" t="s">
        <v>30609</v>
      </c>
      <c r="C1033" s="83" t="s">
        <v>206</v>
      </c>
      <c r="D1033" s="84">
        <v>745.22</v>
      </c>
    </row>
    <row r="1034" spans="1:4" x14ac:dyDescent="0.25">
      <c r="A1034" s="83">
        <v>7260101260</v>
      </c>
      <c r="B1034" s="83" t="s">
        <v>30610</v>
      </c>
      <c r="C1034" s="83" t="s">
        <v>206</v>
      </c>
      <c r="D1034" s="84">
        <v>894.3</v>
      </c>
    </row>
    <row r="1035" spans="1:4" x14ac:dyDescent="0.25">
      <c r="A1035" s="83">
        <v>7260101270</v>
      </c>
      <c r="B1035" s="83" t="s">
        <v>30611</v>
      </c>
      <c r="C1035" s="83" t="s">
        <v>206</v>
      </c>
      <c r="D1035" s="84">
        <v>821.34</v>
      </c>
    </row>
    <row r="1036" spans="1:4" x14ac:dyDescent="0.25">
      <c r="A1036" s="83">
        <v>7260101280</v>
      </c>
      <c r="B1036" s="83" t="s">
        <v>30612</v>
      </c>
      <c r="C1036" s="83" t="s">
        <v>206</v>
      </c>
      <c r="D1036" s="84">
        <v>829.6</v>
      </c>
    </row>
    <row r="1037" spans="1:4" x14ac:dyDescent="0.25">
      <c r="A1037" s="83">
        <v>7260101290</v>
      </c>
      <c r="B1037" s="83" t="s">
        <v>30613</v>
      </c>
      <c r="C1037" s="83" t="s">
        <v>206</v>
      </c>
      <c r="D1037" s="84">
        <v>781.8</v>
      </c>
    </row>
    <row r="1038" spans="1:4" x14ac:dyDescent="0.25">
      <c r="A1038" s="83">
        <v>7260101300</v>
      </c>
      <c r="B1038" s="83" t="s">
        <v>30614</v>
      </c>
      <c r="C1038" s="83" t="s">
        <v>206</v>
      </c>
      <c r="D1038" s="84">
        <v>930.87</v>
      </c>
    </row>
    <row r="1039" spans="1:4" x14ac:dyDescent="0.25">
      <c r="A1039" s="83">
        <v>7260101310</v>
      </c>
      <c r="B1039" s="83" t="s">
        <v>30615</v>
      </c>
      <c r="C1039" s="83" t="s">
        <v>206</v>
      </c>
      <c r="D1039" s="84">
        <v>856.71</v>
      </c>
    </row>
    <row r="1040" spans="1:4" x14ac:dyDescent="0.25">
      <c r="A1040" s="83">
        <v>7260101320</v>
      </c>
      <c r="B1040" s="83" t="s">
        <v>30616</v>
      </c>
      <c r="C1040" s="83" t="s">
        <v>206</v>
      </c>
      <c r="D1040" s="84">
        <v>864.67</v>
      </c>
    </row>
    <row r="1041" spans="1:4" x14ac:dyDescent="0.25">
      <c r="A1041" s="83">
        <v>7260101330</v>
      </c>
      <c r="B1041" s="83" t="s">
        <v>30617</v>
      </c>
      <c r="C1041" s="83" t="s">
        <v>206</v>
      </c>
      <c r="D1041" s="84">
        <v>846.39</v>
      </c>
    </row>
    <row r="1042" spans="1:4" x14ac:dyDescent="0.25">
      <c r="A1042" s="83">
        <v>7260101340</v>
      </c>
      <c r="B1042" s="83" t="s">
        <v>30618</v>
      </c>
      <c r="C1042" s="83" t="s">
        <v>206</v>
      </c>
      <c r="D1042" s="84">
        <v>1009.7</v>
      </c>
    </row>
    <row r="1043" spans="1:4" x14ac:dyDescent="0.25">
      <c r="A1043" s="83">
        <v>7260101350</v>
      </c>
      <c r="B1043" s="83" t="s">
        <v>30619</v>
      </c>
      <c r="C1043" s="83" t="s">
        <v>206</v>
      </c>
      <c r="D1043" s="84">
        <v>925.02</v>
      </c>
    </row>
    <row r="1044" spans="1:4" x14ac:dyDescent="0.25">
      <c r="A1044" s="83">
        <v>7260101360</v>
      </c>
      <c r="B1044" s="83" t="s">
        <v>30620</v>
      </c>
      <c r="C1044" s="83" t="s">
        <v>206</v>
      </c>
      <c r="D1044" s="84">
        <v>933.67</v>
      </c>
    </row>
    <row r="1045" spans="1:4" x14ac:dyDescent="0.25">
      <c r="A1045" s="83">
        <v>7260101370</v>
      </c>
      <c r="B1045" s="83" t="s">
        <v>30621</v>
      </c>
      <c r="C1045" s="83" t="s">
        <v>206</v>
      </c>
      <c r="D1045" s="84">
        <v>892.5</v>
      </c>
    </row>
    <row r="1046" spans="1:4" x14ac:dyDescent="0.25">
      <c r="A1046" s="83">
        <v>7260101380</v>
      </c>
      <c r="B1046" s="83" t="s">
        <v>30622</v>
      </c>
      <c r="C1046" s="83" t="s">
        <v>206</v>
      </c>
      <c r="D1046" s="84">
        <v>1055.81</v>
      </c>
    </row>
    <row r="1047" spans="1:4" x14ac:dyDescent="0.25">
      <c r="A1047" s="83">
        <v>7260101390</v>
      </c>
      <c r="B1047" s="83" t="s">
        <v>30623</v>
      </c>
      <c r="C1047" s="83" t="s">
        <v>206</v>
      </c>
      <c r="D1047" s="84">
        <v>971.12</v>
      </c>
    </row>
    <row r="1048" spans="1:4" x14ac:dyDescent="0.25">
      <c r="A1048" s="83">
        <v>7260101400</v>
      </c>
      <c r="B1048" s="83" t="s">
        <v>30624</v>
      </c>
      <c r="C1048" s="83" t="s">
        <v>206</v>
      </c>
      <c r="D1048" s="84">
        <v>979.71</v>
      </c>
    </row>
    <row r="1049" spans="1:4" x14ac:dyDescent="0.25">
      <c r="A1049" s="83">
        <v>7260101410</v>
      </c>
      <c r="B1049" s="83" t="s">
        <v>30625</v>
      </c>
      <c r="C1049" s="83" t="s">
        <v>206</v>
      </c>
      <c r="D1049" s="84">
        <v>724.43</v>
      </c>
    </row>
    <row r="1050" spans="1:4" x14ac:dyDescent="0.25">
      <c r="A1050" s="83">
        <v>7260101420</v>
      </c>
      <c r="B1050" s="83" t="s">
        <v>30626</v>
      </c>
      <c r="C1050" s="83" t="s">
        <v>206</v>
      </c>
      <c r="D1050" s="84">
        <v>853.16</v>
      </c>
    </row>
    <row r="1051" spans="1:4" x14ac:dyDescent="0.25">
      <c r="A1051" s="83">
        <v>7260101430</v>
      </c>
      <c r="B1051" s="83" t="s">
        <v>30627</v>
      </c>
      <c r="C1051" s="83" t="s">
        <v>206</v>
      </c>
      <c r="D1051" s="84">
        <v>794.45</v>
      </c>
    </row>
    <row r="1052" spans="1:4" x14ac:dyDescent="0.25">
      <c r="A1052" s="83">
        <v>7260101440</v>
      </c>
      <c r="B1052" s="83" t="s">
        <v>30628</v>
      </c>
      <c r="C1052" s="83" t="s">
        <v>206</v>
      </c>
      <c r="D1052" s="84">
        <v>801.69</v>
      </c>
    </row>
    <row r="1053" spans="1:4" x14ac:dyDescent="0.25">
      <c r="A1053" s="83">
        <v>7260101450</v>
      </c>
      <c r="B1053" s="83" t="s">
        <v>30629</v>
      </c>
      <c r="C1053" s="83" t="s">
        <v>206</v>
      </c>
      <c r="D1053" s="84">
        <v>800.42</v>
      </c>
    </row>
    <row r="1054" spans="1:4" x14ac:dyDescent="0.25">
      <c r="A1054" s="83">
        <v>7260101460</v>
      </c>
      <c r="B1054" s="83" t="s">
        <v>30630</v>
      </c>
      <c r="C1054" s="83" t="s">
        <v>206</v>
      </c>
      <c r="D1054" s="84">
        <v>935.26</v>
      </c>
    </row>
    <row r="1055" spans="1:4" x14ac:dyDescent="0.25">
      <c r="A1055" s="83">
        <v>7260101470</v>
      </c>
      <c r="B1055" s="83" t="s">
        <v>30631</v>
      </c>
      <c r="C1055" s="83" t="s">
        <v>206</v>
      </c>
      <c r="D1055" s="84">
        <v>872.46</v>
      </c>
    </row>
    <row r="1056" spans="1:4" x14ac:dyDescent="0.25">
      <c r="A1056" s="83">
        <v>7260101480</v>
      </c>
      <c r="B1056" s="83" t="s">
        <v>30632</v>
      </c>
      <c r="C1056" s="83" t="s">
        <v>206</v>
      </c>
      <c r="D1056" s="84">
        <v>880.05</v>
      </c>
    </row>
    <row r="1057" spans="1:4" x14ac:dyDescent="0.25">
      <c r="A1057" s="83">
        <v>7260101490</v>
      </c>
      <c r="B1057" s="83" t="s">
        <v>30633</v>
      </c>
      <c r="C1057" s="83" t="s">
        <v>206</v>
      </c>
      <c r="D1057" s="84">
        <v>834.01</v>
      </c>
    </row>
    <row r="1058" spans="1:4" x14ac:dyDescent="0.25">
      <c r="A1058" s="83">
        <v>7260101500</v>
      </c>
      <c r="B1058" s="83" t="s">
        <v>30634</v>
      </c>
      <c r="C1058" s="83" t="s">
        <v>206</v>
      </c>
      <c r="D1058" s="84">
        <v>968.86</v>
      </c>
    </row>
    <row r="1059" spans="1:4" x14ac:dyDescent="0.25">
      <c r="A1059" s="83">
        <v>7260101510</v>
      </c>
      <c r="B1059" s="83" t="s">
        <v>30635</v>
      </c>
      <c r="C1059" s="83" t="s">
        <v>206</v>
      </c>
      <c r="D1059" s="84">
        <v>906.05</v>
      </c>
    </row>
    <row r="1060" spans="1:4" x14ac:dyDescent="0.25">
      <c r="A1060" s="83">
        <v>7260101520</v>
      </c>
      <c r="B1060" s="83" t="s">
        <v>30636</v>
      </c>
      <c r="C1060" s="83" t="s">
        <v>206</v>
      </c>
      <c r="D1060" s="84">
        <v>913.64</v>
      </c>
    </row>
    <row r="1061" spans="1:4" x14ac:dyDescent="0.25">
      <c r="A1061" s="83">
        <v>7260101530</v>
      </c>
      <c r="B1061" s="83" t="s">
        <v>30637</v>
      </c>
      <c r="C1061" s="83" t="s">
        <v>206</v>
      </c>
      <c r="D1061" s="84">
        <v>888.91</v>
      </c>
    </row>
    <row r="1062" spans="1:4" x14ac:dyDescent="0.25">
      <c r="A1062" s="83">
        <v>7260101540</v>
      </c>
      <c r="B1062" s="83" t="s">
        <v>30638</v>
      </c>
      <c r="C1062" s="83" t="s">
        <v>206</v>
      </c>
      <c r="D1062" s="84">
        <v>1037.97</v>
      </c>
    </row>
    <row r="1063" spans="1:4" x14ac:dyDescent="0.25">
      <c r="A1063" s="83">
        <v>7260101550</v>
      </c>
      <c r="B1063" s="83" t="s">
        <v>30639</v>
      </c>
      <c r="C1063" s="83" t="s">
        <v>206</v>
      </c>
      <c r="D1063" s="84">
        <v>965.02</v>
      </c>
    </row>
    <row r="1064" spans="1:4" x14ac:dyDescent="0.25">
      <c r="A1064" s="83">
        <v>7260101560</v>
      </c>
      <c r="B1064" s="83" t="s">
        <v>30640</v>
      </c>
      <c r="C1064" s="83" t="s">
        <v>206</v>
      </c>
      <c r="D1064" s="84">
        <v>973.27</v>
      </c>
    </row>
    <row r="1065" spans="1:4" x14ac:dyDescent="0.25">
      <c r="A1065" s="83">
        <v>7260101570</v>
      </c>
      <c r="B1065" s="83" t="s">
        <v>30641</v>
      </c>
      <c r="C1065" s="83" t="s">
        <v>206</v>
      </c>
      <c r="D1065" s="84">
        <v>926.51</v>
      </c>
    </row>
    <row r="1066" spans="1:4" x14ac:dyDescent="0.25">
      <c r="A1066" s="83">
        <v>7260101580</v>
      </c>
      <c r="B1066" s="83" t="s">
        <v>30642</v>
      </c>
      <c r="C1066" s="83" t="s">
        <v>206</v>
      </c>
      <c r="D1066" s="84">
        <v>1075.57</v>
      </c>
    </row>
    <row r="1067" spans="1:4" x14ac:dyDescent="0.25">
      <c r="A1067" s="83">
        <v>7260101590</v>
      </c>
      <c r="B1067" s="83" t="s">
        <v>30643</v>
      </c>
      <c r="C1067" s="83" t="s">
        <v>206</v>
      </c>
      <c r="D1067" s="84">
        <v>1001.42</v>
      </c>
    </row>
    <row r="1068" spans="1:4" x14ac:dyDescent="0.25">
      <c r="A1068" s="83">
        <v>7260101600</v>
      </c>
      <c r="B1068" s="83" t="s">
        <v>30644</v>
      </c>
      <c r="C1068" s="83" t="s">
        <v>206</v>
      </c>
      <c r="D1068" s="84">
        <v>1009.37</v>
      </c>
    </row>
    <row r="1069" spans="1:4" x14ac:dyDescent="0.25">
      <c r="A1069" s="83">
        <v>7260101610</v>
      </c>
      <c r="B1069" s="83" t="s">
        <v>30645</v>
      </c>
      <c r="C1069" s="83" t="s">
        <v>206</v>
      </c>
      <c r="D1069" s="84">
        <v>995.79</v>
      </c>
    </row>
    <row r="1070" spans="1:4" x14ac:dyDescent="0.25">
      <c r="A1070" s="83">
        <v>7260101620</v>
      </c>
      <c r="B1070" s="83" t="s">
        <v>30646</v>
      </c>
      <c r="C1070" s="83" t="s">
        <v>206</v>
      </c>
      <c r="D1070" s="84">
        <v>1159.0899999999999</v>
      </c>
    </row>
    <row r="1071" spans="1:4" x14ac:dyDescent="0.25">
      <c r="A1071" s="83">
        <v>7260101630</v>
      </c>
      <c r="B1071" s="83" t="s">
        <v>30647</v>
      </c>
      <c r="C1071" s="83" t="s">
        <v>206</v>
      </c>
      <c r="D1071" s="84">
        <v>1074.4100000000001</v>
      </c>
    </row>
    <row r="1072" spans="1:4" x14ac:dyDescent="0.25">
      <c r="A1072" s="83">
        <v>7260101640</v>
      </c>
      <c r="B1072" s="83" t="s">
        <v>30648</v>
      </c>
      <c r="C1072" s="83" t="s">
        <v>206</v>
      </c>
      <c r="D1072" s="84">
        <v>1083.06</v>
      </c>
    </row>
    <row r="1073" spans="1:4" x14ac:dyDescent="0.25">
      <c r="A1073" s="83">
        <v>7260101650</v>
      </c>
      <c r="B1073" s="83" t="s">
        <v>30649</v>
      </c>
      <c r="C1073" s="83" t="s">
        <v>206</v>
      </c>
      <c r="D1073" s="84">
        <v>1035.74</v>
      </c>
    </row>
    <row r="1074" spans="1:4" x14ac:dyDescent="0.25">
      <c r="A1074" s="83">
        <v>7260101660</v>
      </c>
      <c r="B1074" s="83" t="s">
        <v>30650</v>
      </c>
      <c r="C1074" s="83" t="s">
        <v>206</v>
      </c>
      <c r="D1074" s="84">
        <v>1199.04</v>
      </c>
    </row>
    <row r="1075" spans="1:4" x14ac:dyDescent="0.25">
      <c r="A1075" s="83">
        <v>7260101670</v>
      </c>
      <c r="B1075" s="83" t="s">
        <v>30651</v>
      </c>
      <c r="C1075" s="83" t="s">
        <v>206</v>
      </c>
      <c r="D1075" s="84">
        <v>1114.3499999999999</v>
      </c>
    </row>
    <row r="1076" spans="1:4" x14ac:dyDescent="0.25">
      <c r="A1076" s="83">
        <v>7260101680</v>
      </c>
      <c r="B1076" s="83" t="s">
        <v>30652</v>
      </c>
      <c r="C1076" s="83" t="s">
        <v>206</v>
      </c>
      <c r="D1076" s="84">
        <v>1122.94</v>
      </c>
    </row>
    <row r="1077" spans="1:4" x14ac:dyDescent="0.25">
      <c r="A1077" s="83">
        <v>7260200040</v>
      </c>
      <c r="B1077" s="83" t="s">
        <v>30653</v>
      </c>
      <c r="C1077" s="83" t="s">
        <v>206</v>
      </c>
      <c r="D1077" s="84">
        <v>462.66</v>
      </c>
    </row>
    <row r="1078" spans="1:4" x14ac:dyDescent="0.25">
      <c r="A1078" s="83">
        <v>7260200320</v>
      </c>
      <c r="B1078" s="83" t="s">
        <v>30654</v>
      </c>
      <c r="C1078" s="83" t="s">
        <v>206</v>
      </c>
      <c r="D1078" s="84">
        <v>535.67999999999995</v>
      </c>
    </row>
    <row r="1079" spans="1:4" x14ac:dyDescent="0.25">
      <c r="A1079" s="83">
        <v>7260300010</v>
      </c>
      <c r="B1079" s="83" t="s">
        <v>30655</v>
      </c>
      <c r="C1079" s="83" t="s">
        <v>206</v>
      </c>
      <c r="D1079" s="84">
        <v>578.03</v>
      </c>
    </row>
    <row r="1080" spans="1:4" x14ac:dyDescent="0.25">
      <c r="A1080" s="83">
        <v>7260300020</v>
      </c>
      <c r="B1080" s="83" t="s">
        <v>30656</v>
      </c>
      <c r="C1080" s="83" t="s">
        <v>206</v>
      </c>
      <c r="D1080" s="84">
        <v>706.74</v>
      </c>
    </row>
    <row r="1081" spans="1:4" x14ac:dyDescent="0.25">
      <c r="A1081" s="83">
        <v>7260300030</v>
      </c>
      <c r="B1081" s="83" t="s">
        <v>30657</v>
      </c>
      <c r="C1081" s="83" t="s">
        <v>206</v>
      </c>
      <c r="D1081" s="84">
        <v>648.04</v>
      </c>
    </row>
    <row r="1082" spans="1:4" x14ac:dyDescent="0.25">
      <c r="A1082" s="83">
        <v>7260300040</v>
      </c>
      <c r="B1082" s="83" t="s">
        <v>30658</v>
      </c>
      <c r="C1082" s="83" t="s">
        <v>206</v>
      </c>
      <c r="D1082" s="84">
        <v>655.27</v>
      </c>
    </row>
    <row r="1083" spans="1:4" x14ac:dyDescent="0.25">
      <c r="A1083" s="83">
        <v>7260300050</v>
      </c>
      <c r="B1083" s="83" t="s">
        <v>30659</v>
      </c>
      <c r="C1083" s="83" t="s">
        <v>206</v>
      </c>
      <c r="D1083" s="84">
        <v>652.05999999999995</v>
      </c>
    </row>
    <row r="1084" spans="1:4" x14ac:dyDescent="0.25">
      <c r="A1084" s="83">
        <v>7260300060</v>
      </c>
      <c r="B1084" s="83" t="s">
        <v>30660</v>
      </c>
      <c r="C1084" s="83" t="s">
        <v>206</v>
      </c>
      <c r="D1084" s="84">
        <v>786.9</v>
      </c>
    </row>
    <row r="1085" spans="1:4" x14ac:dyDescent="0.25">
      <c r="A1085" s="83">
        <v>7260300070</v>
      </c>
      <c r="B1085" s="83" t="s">
        <v>30661</v>
      </c>
      <c r="C1085" s="83" t="s">
        <v>206</v>
      </c>
      <c r="D1085" s="84">
        <v>724.11</v>
      </c>
    </row>
    <row r="1086" spans="1:4" x14ac:dyDescent="0.25">
      <c r="A1086" s="83">
        <v>7260300080</v>
      </c>
      <c r="B1086" s="83" t="s">
        <v>30662</v>
      </c>
      <c r="C1086" s="83" t="s">
        <v>206</v>
      </c>
      <c r="D1086" s="84">
        <v>731.69</v>
      </c>
    </row>
    <row r="1087" spans="1:4" x14ac:dyDescent="0.25">
      <c r="A1087" s="83">
        <v>7260300090</v>
      </c>
      <c r="B1087" s="83" t="s">
        <v>30663</v>
      </c>
      <c r="C1087" s="83" t="s">
        <v>206</v>
      </c>
      <c r="D1087" s="84">
        <v>685.32</v>
      </c>
    </row>
    <row r="1088" spans="1:4" x14ac:dyDescent="0.25">
      <c r="A1088" s="83">
        <v>7260300100</v>
      </c>
      <c r="B1088" s="83" t="s">
        <v>30664</v>
      </c>
      <c r="C1088" s="83" t="s">
        <v>206</v>
      </c>
      <c r="D1088" s="84">
        <v>820.17</v>
      </c>
    </row>
    <row r="1089" spans="1:4" x14ac:dyDescent="0.25">
      <c r="A1089" s="83">
        <v>7260300110</v>
      </c>
      <c r="B1089" s="83" t="s">
        <v>30665</v>
      </c>
      <c r="C1089" s="83" t="s">
        <v>206</v>
      </c>
      <c r="D1089" s="84">
        <v>757.37</v>
      </c>
    </row>
    <row r="1090" spans="1:4" x14ac:dyDescent="0.25">
      <c r="A1090" s="83">
        <v>7260300120</v>
      </c>
      <c r="B1090" s="83" t="s">
        <v>30666</v>
      </c>
      <c r="C1090" s="83" t="s">
        <v>206</v>
      </c>
      <c r="D1090" s="84">
        <v>764.95</v>
      </c>
    </row>
    <row r="1091" spans="1:4" x14ac:dyDescent="0.25">
      <c r="A1091" s="83">
        <v>7260300130</v>
      </c>
      <c r="B1091" s="83" t="s">
        <v>30667</v>
      </c>
      <c r="C1091" s="83" t="s">
        <v>206</v>
      </c>
      <c r="D1091" s="84">
        <v>736.26</v>
      </c>
    </row>
    <row r="1092" spans="1:4" x14ac:dyDescent="0.25">
      <c r="A1092" s="83">
        <v>7260300140</v>
      </c>
      <c r="B1092" s="83" t="s">
        <v>30668</v>
      </c>
      <c r="C1092" s="83" t="s">
        <v>206</v>
      </c>
      <c r="D1092" s="84">
        <v>885.33</v>
      </c>
    </row>
    <row r="1093" spans="1:4" x14ac:dyDescent="0.25">
      <c r="A1093" s="83">
        <v>7260300150</v>
      </c>
      <c r="B1093" s="83" t="s">
        <v>30669</v>
      </c>
      <c r="C1093" s="83" t="s">
        <v>206</v>
      </c>
      <c r="D1093" s="84">
        <v>812.38</v>
      </c>
    </row>
    <row r="1094" spans="1:4" x14ac:dyDescent="0.25">
      <c r="A1094" s="83">
        <v>7260300160</v>
      </c>
      <c r="B1094" s="83" t="s">
        <v>30670</v>
      </c>
      <c r="C1094" s="83" t="s">
        <v>206</v>
      </c>
      <c r="D1094" s="84">
        <v>820.62</v>
      </c>
    </row>
    <row r="1095" spans="1:4" x14ac:dyDescent="0.25">
      <c r="A1095" s="83">
        <v>7260300170</v>
      </c>
      <c r="B1095" s="83" t="s">
        <v>30671</v>
      </c>
      <c r="C1095" s="83" t="s">
        <v>206</v>
      </c>
      <c r="D1095" s="84">
        <v>772.43</v>
      </c>
    </row>
    <row r="1096" spans="1:4" x14ac:dyDescent="0.25">
      <c r="A1096" s="83">
        <v>7260300180</v>
      </c>
      <c r="B1096" s="83" t="s">
        <v>30672</v>
      </c>
      <c r="C1096" s="83" t="s">
        <v>206</v>
      </c>
      <c r="D1096" s="84">
        <v>921.51</v>
      </c>
    </row>
    <row r="1097" spans="1:4" x14ac:dyDescent="0.25">
      <c r="A1097" s="83">
        <v>7260300190</v>
      </c>
      <c r="B1097" s="83" t="s">
        <v>30673</v>
      </c>
      <c r="C1097" s="83" t="s">
        <v>206</v>
      </c>
      <c r="D1097" s="84">
        <v>847.36</v>
      </c>
    </row>
    <row r="1098" spans="1:4" x14ac:dyDescent="0.25">
      <c r="A1098" s="83">
        <v>7260300200</v>
      </c>
      <c r="B1098" s="83" t="s">
        <v>30674</v>
      </c>
      <c r="C1098" s="83" t="s">
        <v>206</v>
      </c>
      <c r="D1098" s="84">
        <v>855.3</v>
      </c>
    </row>
    <row r="1099" spans="1:4" x14ac:dyDescent="0.25">
      <c r="A1099" s="83">
        <v>7260300210</v>
      </c>
      <c r="B1099" s="83" t="s">
        <v>30675</v>
      </c>
      <c r="C1099" s="83" t="s">
        <v>206</v>
      </c>
      <c r="D1099" s="84">
        <v>833.18</v>
      </c>
    </row>
    <row r="1100" spans="1:4" x14ac:dyDescent="0.25">
      <c r="A1100" s="83">
        <v>7260300220</v>
      </c>
      <c r="B1100" s="83" t="s">
        <v>30676</v>
      </c>
      <c r="C1100" s="83" t="s">
        <v>206</v>
      </c>
      <c r="D1100" s="84">
        <v>996.5</v>
      </c>
    </row>
    <row r="1101" spans="1:4" x14ac:dyDescent="0.25">
      <c r="A1101" s="83">
        <v>7260300230</v>
      </c>
      <c r="B1101" s="83" t="s">
        <v>30677</v>
      </c>
      <c r="C1101" s="83" t="s">
        <v>206</v>
      </c>
      <c r="D1101" s="84">
        <v>911.82</v>
      </c>
    </row>
    <row r="1102" spans="1:4" x14ac:dyDescent="0.25">
      <c r="A1102" s="83">
        <v>7260300240</v>
      </c>
      <c r="B1102" s="83" t="s">
        <v>30678</v>
      </c>
      <c r="C1102" s="83" t="s">
        <v>206</v>
      </c>
      <c r="D1102" s="84">
        <v>920.47</v>
      </c>
    </row>
    <row r="1103" spans="1:4" x14ac:dyDescent="0.25">
      <c r="A1103" s="83">
        <v>7260300250</v>
      </c>
      <c r="B1103" s="83" t="s">
        <v>30679</v>
      </c>
      <c r="C1103" s="83" t="s">
        <v>206</v>
      </c>
      <c r="D1103" s="84">
        <v>875.18</v>
      </c>
    </row>
    <row r="1104" spans="1:4" x14ac:dyDescent="0.25">
      <c r="A1104" s="83">
        <v>7260300260</v>
      </c>
      <c r="B1104" s="83" t="s">
        <v>30680</v>
      </c>
      <c r="C1104" s="83" t="s">
        <v>206</v>
      </c>
      <c r="D1104" s="84">
        <v>1038.5</v>
      </c>
    </row>
    <row r="1105" spans="1:4" x14ac:dyDescent="0.25">
      <c r="A1105" s="83">
        <v>7260300270</v>
      </c>
      <c r="B1105" s="83" t="s">
        <v>30681</v>
      </c>
      <c r="C1105" s="83" t="s">
        <v>206</v>
      </c>
      <c r="D1105" s="84">
        <v>953.81</v>
      </c>
    </row>
    <row r="1106" spans="1:4" x14ac:dyDescent="0.25">
      <c r="A1106" s="83">
        <v>7260300280</v>
      </c>
      <c r="B1106" s="83" t="s">
        <v>30682</v>
      </c>
      <c r="C1106" s="83" t="s">
        <v>206</v>
      </c>
      <c r="D1106" s="84">
        <v>962.4</v>
      </c>
    </row>
    <row r="1107" spans="1:4" x14ac:dyDescent="0.25">
      <c r="A1107" s="83">
        <v>7260300290</v>
      </c>
      <c r="B1107" s="83" t="s">
        <v>30683</v>
      </c>
      <c r="C1107" s="83" t="s">
        <v>206</v>
      </c>
      <c r="D1107" s="84">
        <v>709.88</v>
      </c>
    </row>
    <row r="1108" spans="1:4" x14ac:dyDescent="0.25">
      <c r="A1108" s="83">
        <v>7260300300</v>
      </c>
      <c r="B1108" s="83" t="s">
        <v>30684</v>
      </c>
      <c r="C1108" s="83" t="s">
        <v>206</v>
      </c>
      <c r="D1108" s="84">
        <v>838.61</v>
      </c>
    </row>
    <row r="1109" spans="1:4" x14ac:dyDescent="0.25">
      <c r="A1109" s="83">
        <v>7260300310</v>
      </c>
      <c r="B1109" s="83" t="s">
        <v>30685</v>
      </c>
      <c r="C1109" s="83" t="s">
        <v>206</v>
      </c>
      <c r="D1109" s="84">
        <v>779.9</v>
      </c>
    </row>
    <row r="1110" spans="1:4" x14ac:dyDescent="0.25">
      <c r="A1110" s="83">
        <v>7260300320</v>
      </c>
      <c r="B1110" s="83" t="s">
        <v>30686</v>
      </c>
      <c r="C1110" s="83" t="s">
        <v>206</v>
      </c>
      <c r="D1110" s="84">
        <v>787.14</v>
      </c>
    </row>
    <row r="1111" spans="1:4" x14ac:dyDescent="0.25">
      <c r="A1111" s="83">
        <v>7260300330</v>
      </c>
      <c r="B1111" s="83" t="s">
        <v>30687</v>
      </c>
      <c r="C1111" s="83" t="s">
        <v>206</v>
      </c>
      <c r="D1111" s="84">
        <v>784.4</v>
      </c>
    </row>
    <row r="1112" spans="1:4" x14ac:dyDescent="0.25">
      <c r="A1112" s="83">
        <v>7260300340</v>
      </c>
      <c r="B1112" s="83" t="s">
        <v>30688</v>
      </c>
      <c r="C1112" s="83" t="s">
        <v>206</v>
      </c>
      <c r="D1112" s="84">
        <v>919.24</v>
      </c>
    </row>
    <row r="1113" spans="1:4" x14ac:dyDescent="0.25">
      <c r="A1113" s="83">
        <v>7260300350</v>
      </c>
      <c r="B1113" s="83" t="s">
        <v>30689</v>
      </c>
      <c r="C1113" s="83" t="s">
        <v>206</v>
      </c>
      <c r="D1113" s="84">
        <v>856.44</v>
      </c>
    </row>
    <row r="1114" spans="1:4" x14ac:dyDescent="0.25">
      <c r="A1114" s="83">
        <v>7260300360</v>
      </c>
      <c r="B1114" s="83" t="s">
        <v>30690</v>
      </c>
      <c r="C1114" s="83" t="s">
        <v>206</v>
      </c>
      <c r="D1114" s="84">
        <v>864.03</v>
      </c>
    </row>
    <row r="1115" spans="1:4" x14ac:dyDescent="0.25">
      <c r="A1115" s="83">
        <v>7260300370</v>
      </c>
      <c r="B1115" s="83" t="s">
        <v>30691</v>
      </c>
      <c r="C1115" s="83" t="s">
        <v>206</v>
      </c>
      <c r="D1115" s="84">
        <v>817.67</v>
      </c>
    </row>
    <row r="1116" spans="1:4" x14ac:dyDescent="0.25">
      <c r="A1116" s="83">
        <v>7260300380</v>
      </c>
      <c r="B1116" s="83" t="s">
        <v>30692</v>
      </c>
      <c r="C1116" s="83" t="s">
        <v>206</v>
      </c>
      <c r="D1116" s="84">
        <v>952.51</v>
      </c>
    </row>
    <row r="1117" spans="1:4" x14ac:dyDescent="0.25">
      <c r="A1117" s="83">
        <v>7260300390</v>
      </c>
      <c r="B1117" s="83" t="s">
        <v>30693</v>
      </c>
      <c r="C1117" s="83" t="s">
        <v>206</v>
      </c>
      <c r="D1117" s="84">
        <v>889.7</v>
      </c>
    </row>
    <row r="1118" spans="1:4" x14ac:dyDescent="0.25">
      <c r="A1118" s="83">
        <v>7260300400</v>
      </c>
      <c r="B1118" s="83" t="s">
        <v>30694</v>
      </c>
      <c r="C1118" s="83" t="s">
        <v>206</v>
      </c>
      <c r="D1118" s="84">
        <v>897.29</v>
      </c>
    </row>
    <row r="1119" spans="1:4" x14ac:dyDescent="0.25">
      <c r="A1119" s="83">
        <v>7260300410</v>
      </c>
      <c r="B1119" s="83" t="s">
        <v>30695</v>
      </c>
      <c r="C1119" s="83" t="s">
        <v>206</v>
      </c>
      <c r="D1119" s="84">
        <v>869.31</v>
      </c>
    </row>
    <row r="1120" spans="1:4" x14ac:dyDescent="0.25">
      <c r="A1120" s="83">
        <v>7260300420</v>
      </c>
      <c r="B1120" s="83" t="s">
        <v>30696</v>
      </c>
      <c r="C1120" s="83" t="s">
        <v>206</v>
      </c>
      <c r="D1120" s="84">
        <v>1018.38</v>
      </c>
    </row>
    <row r="1121" spans="1:4" x14ac:dyDescent="0.25">
      <c r="A1121" s="83">
        <v>7260300430</v>
      </c>
      <c r="B1121" s="83" t="s">
        <v>30697</v>
      </c>
      <c r="C1121" s="83" t="s">
        <v>206</v>
      </c>
      <c r="D1121" s="84">
        <v>945.43</v>
      </c>
    </row>
    <row r="1122" spans="1:4" x14ac:dyDescent="0.25">
      <c r="A1122" s="83">
        <v>7260300440</v>
      </c>
      <c r="B1122" s="83" t="s">
        <v>30698</v>
      </c>
      <c r="C1122" s="83" t="s">
        <v>206</v>
      </c>
      <c r="D1122" s="84">
        <v>953.67</v>
      </c>
    </row>
    <row r="1123" spans="1:4" x14ac:dyDescent="0.25">
      <c r="A1123" s="83">
        <v>7260300450</v>
      </c>
      <c r="B1123" s="83" t="s">
        <v>30699</v>
      </c>
      <c r="C1123" s="83" t="s">
        <v>206</v>
      </c>
      <c r="D1123" s="84">
        <v>905.48</v>
      </c>
    </row>
    <row r="1124" spans="1:4" x14ac:dyDescent="0.25">
      <c r="A1124" s="83">
        <v>7260300460</v>
      </c>
      <c r="B1124" s="83" t="s">
        <v>30700</v>
      </c>
      <c r="C1124" s="83" t="s">
        <v>206</v>
      </c>
      <c r="D1124" s="84">
        <v>1054.55</v>
      </c>
    </row>
    <row r="1125" spans="1:4" x14ac:dyDescent="0.25">
      <c r="A1125" s="83">
        <v>7260300470</v>
      </c>
      <c r="B1125" s="83" t="s">
        <v>30701</v>
      </c>
      <c r="C1125" s="83" t="s">
        <v>206</v>
      </c>
      <c r="D1125" s="84">
        <v>980.4</v>
      </c>
    </row>
    <row r="1126" spans="1:4" x14ac:dyDescent="0.25">
      <c r="A1126" s="83">
        <v>7260300480</v>
      </c>
      <c r="B1126" s="83" t="s">
        <v>30702</v>
      </c>
      <c r="C1126" s="83" t="s">
        <v>206</v>
      </c>
      <c r="D1126" s="84">
        <v>988.34</v>
      </c>
    </row>
    <row r="1127" spans="1:4" x14ac:dyDescent="0.25">
      <c r="A1127" s="83">
        <v>7260300490</v>
      </c>
      <c r="B1127" s="83" t="s">
        <v>30703</v>
      </c>
      <c r="C1127" s="83" t="s">
        <v>206</v>
      </c>
      <c r="D1127" s="84">
        <v>966.96</v>
      </c>
    </row>
    <row r="1128" spans="1:4" x14ac:dyDescent="0.25">
      <c r="A1128" s="83">
        <v>7260300500</v>
      </c>
      <c r="B1128" s="83" t="s">
        <v>30704</v>
      </c>
      <c r="C1128" s="83" t="s">
        <v>206</v>
      </c>
      <c r="D1128" s="84">
        <v>1130.28</v>
      </c>
    </row>
    <row r="1129" spans="1:4" x14ac:dyDescent="0.25">
      <c r="A1129" s="83">
        <v>7260300510</v>
      </c>
      <c r="B1129" s="83" t="s">
        <v>30705</v>
      </c>
      <c r="C1129" s="83" t="s">
        <v>206</v>
      </c>
      <c r="D1129" s="84">
        <v>1045.5999999999999</v>
      </c>
    </row>
    <row r="1130" spans="1:4" x14ac:dyDescent="0.25">
      <c r="A1130" s="83">
        <v>7260300520</v>
      </c>
      <c r="B1130" s="83" t="s">
        <v>30706</v>
      </c>
      <c r="C1130" s="83" t="s">
        <v>206</v>
      </c>
      <c r="D1130" s="84">
        <v>1054.25</v>
      </c>
    </row>
    <row r="1131" spans="1:4" x14ac:dyDescent="0.25">
      <c r="A1131" s="83">
        <v>7260300530</v>
      </c>
      <c r="B1131" s="83" t="s">
        <v>30707</v>
      </c>
      <c r="C1131" s="83" t="s">
        <v>206</v>
      </c>
      <c r="D1131" s="84">
        <v>1008.96</v>
      </c>
    </row>
    <row r="1132" spans="1:4" x14ac:dyDescent="0.25">
      <c r="A1132" s="83">
        <v>7260300540</v>
      </c>
      <c r="B1132" s="83" t="s">
        <v>30708</v>
      </c>
      <c r="C1132" s="83" t="s">
        <v>206</v>
      </c>
      <c r="D1132" s="84">
        <v>1172.28</v>
      </c>
    </row>
    <row r="1133" spans="1:4" x14ac:dyDescent="0.25">
      <c r="A1133" s="83">
        <v>7260300550</v>
      </c>
      <c r="B1133" s="83" t="s">
        <v>30709</v>
      </c>
      <c r="C1133" s="83" t="s">
        <v>206</v>
      </c>
      <c r="D1133" s="84">
        <v>1087.5899999999999</v>
      </c>
    </row>
    <row r="1134" spans="1:4" x14ac:dyDescent="0.25">
      <c r="A1134" s="83">
        <v>7260300560</v>
      </c>
      <c r="B1134" s="83" t="s">
        <v>30710</v>
      </c>
      <c r="C1134" s="83" t="s">
        <v>206</v>
      </c>
      <c r="D1134" s="84">
        <v>1096.18</v>
      </c>
    </row>
    <row r="1135" spans="1:4" x14ac:dyDescent="0.25">
      <c r="A1135" s="83">
        <v>7260300570</v>
      </c>
      <c r="B1135" s="83" t="s">
        <v>30711</v>
      </c>
      <c r="C1135" s="83" t="s">
        <v>206</v>
      </c>
      <c r="D1135" s="84">
        <v>858.09</v>
      </c>
    </row>
    <row r="1136" spans="1:4" x14ac:dyDescent="0.25">
      <c r="A1136" s="83">
        <v>7260300580</v>
      </c>
      <c r="B1136" s="83" t="s">
        <v>30712</v>
      </c>
      <c r="C1136" s="83" t="s">
        <v>206</v>
      </c>
      <c r="D1136" s="84">
        <v>986.82</v>
      </c>
    </row>
    <row r="1137" spans="1:4" x14ac:dyDescent="0.25">
      <c r="A1137" s="83">
        <v>7260300590</v>
      </c>
      <c r="B1137" s="83" t="s">
        <v>30713</v>
      </c>
      <c r="C1137" s="83" t="s">
        <v>206</v>
      </c>
      <c r="D1137" s="84">
        <v>928.11</v>
      </c>
    </row>
    <row r="1138" spans="1:4" x14ac:dyDescent="0.25">
      <c r="A1138" s="83">
        <v>7260300600</v>
      </c>
      <c r="B1138" s="83" t="s">
        <v>30714</v>
      </c>
      <c r="C1138" s="83" t="s">
        <v>206</v>
      </c>
      <c r="D1138" s="84">
        <v>935.35</v>
      </c>
    </row>
    <row r="1139" spans="1:4" x14ac:dyDescent="0.25">
      <c r="A1139" s="83">
        <v>7260300610</v>
      </c>
      <c r="B1139" s="83" t="s">
        <v>30715</v>
      </c>
      <c r="C1139" s="83" t="s">
        <v>206</v>
      </c>
      <c r="D1139" s="84">
        <v>933.04</v>
      </c>
    </row>
    <row r="1140" spans="1:4" x14ac:dyDescent="0.25">
      <c r="A1140" s="83">
        <v>7260300620</v>
      </c>
      <c r="B1140" s="83" t="s">
        <v>30716</v>
      </c>
      <c r="C1140" s="83" t="s">
        <v>206</v>
      </c>
      <c r="D1140" s="84">
        <v>1067.8800000000001</v>
      </c>
    </row>
    <row r="1141" spans="1:4" x14ac:dyDescent="0.25">
      <c r="A1141" s="83">
        <v>7260300630</v>
      </c>
      <c r="B1141" s="83" t="s">
        <v>30717</v>
      </c>
      <c r="C1141" s="83" t="s">
        <v>206</v>
      </c>
      <c r="D1141" s="84">
        <v>1005.09</v>
      </c>
    </row>
    <row r="1142" spans="1:4" x14ac:dyDescent="0.25">
      <c r="A1142" s="83">
        <v>7260300640</v>
      </c>
      <c r="B1142" s="83" t="s">
        <v>30718</v>
      </c>
      <c r="C1142" s="83" t="s">
        <v>206</v>
      </c>
      <c r="D1142" s="84">
        <v>1012.67</v>
      </c>
    </row>
    <row r="1143" spans="1:4" x14ac:dyDescent="0.25">
      <c r="A1143" s="83">
        <v>7260300650</v>
      </c>
      <c r="B1143" s="83" t="s">
        <v>30719</v>
      </c>
      <c r="C1143" s="83" t="s">
        <v>206</v>
      </c>
      <c r="D1143" s="84">
        <v>966.3</v>
      </c>
    </row>
    <row r="1144" spans="1:4" x14ac:dyDescent="0.25">
      <c r="A1144" s="83">
        <v>7260300660</v>
      </c>
      <c r="B1144" s="83" t="s">
        <v>30720</v>
      </c>
      <c r="C1144" s="83" t="s">
        <v>206</v>
      </c>
      <c r="D1144" s="84">
        <v>1101.1400000000001</v>
      </c>
    </row>
    <row r="1145" spans="1:4" x14ac:dyDescent="0.25">
      <c r="A1145" s="83">
        <v>7260300670</v>
      </c>
      <c r="B1145" s="83" t="s">
        <v>30721</v>
      </c>
      <c r="C1145" s="83" t="s">
        <v>206</v>
      </c>
      <c r="D1145" s="84">
        <v>1038.3399999999999</v>
      </c>
    </row>
    <row r="1146" spans="1:4" x14ac:dyDescent="0.25">
      <c r="A1146" s="83">
        <v>7260300680</v>
      </c>
      <c r="B1146" s="83" t="s">
        <v>30722</v>
      </c>
      <c r="C1146" s="83" t="s">
        <v>206</v>
      </c>
      <c r="D1146" s="84">
        <v>1045.92</v>
      </c>
    </row>
    <row r="1147" spans="1:4" x14ac:dyDescent="0.25">
      <c r="A1147" s="83">
        <v>7260300690</v>
      </c>
      <c r="B1147" s="83" t="s">
        <v>30723</v>
      </c>
      <c r="C1147" s="83" t="s">
        <v>206</v>
      </c>
      <c r="D1147" s="84">
        <v>1018.7</v>
      </c>
    </row>
    <row r="1148" spans="1:4" x14ac:dyDescent="0.25">
      <c r="A1148" s="83">
        <v>7260300700</v>
      </c>
      <c r="B1148" s="83" t="s">
        <v>30724</v>
      </c>
      <c r="C1148" s="83" t="s">
        <v>206</v>
      </c>
      <c r="D1148" s="84">
        <v>1167.77</v>
      </c>
    </row>
    <row r="1149" spans="1:4" x14ac:dyDescent="0.25">
      <c r="A1149" s="83">
        <v>7260300710</v>
      </c>
      <c r="B1149" s="83" t="s">
        <v>30725</v>
      </c>
      <c r="C1149" s="83" t="s">
        <v>206</v>
      </c>
      <c r="D1149" s="84">
        <v>1094.81</v>
      </c>
    </row>
    <row r="1150" spans="1:4" x14ac:dyDescent="0.25">
      <c r="A1150" s="83">
        <v>7260300720</v>
      </c>
      <c r="B1150" s="83" t="s">
        <v>30726</v>
      </c>
      <c r="C1150" s="83" t="s">
        <v>206</v>
      </c>
      <c r="D1150" s="84">
        <v>1103.07</v>
      </c>
    </row>
    <row r="1151" spans="1:4" x14ac:dyDescent="0.25">
      <c r="A1151" s="83">
        <v>7260300730</v>
      </c>
      <c r="B1151" s="83" t="s">
        <v>30727</v>
      </c>
      <c r="C1151" s="83" t="s">
        <v>206</v>
      </c>
      <c r="D1151" s="84">
        <v>1054.8699999999999</v>
      </c>
    </row>
    <row r="1152" spans="1:4" x14ac:dyDescent="0.25">
      <c r="A1152" s="83">
        <v>7260300740</v>
      </c>
      <c r="B1152" s="83" t="s">
        <v>30728</v>
      </c>
      <c r="C1152" s="83" t="s">
        <v>206</v>
      </c>
      <c r="D1152" s="84">
        <v>1203.95</v>
      </c>
    </row>
    <row r="1153" spans="1:4" x14ac:dyDescent="0.25">
      <c r="A1153" s="83">
        <v>7260300750</v>
      </c>
      <c r="B1153" s="83" t="s">
        <v>30729</v>
      </c>
      <c r="C1153" s="83" t="s">
        <v>206</v>
      </c>
      <c r="D1153" s="84">
        <v>1129.79</v>
      </c>
    </row>
    <row r="1154" spans="1:4" x14ac:dyDescent="0.25">
      <c r="A1154" s="83">
        <v>7260300760</v>
      </c>
      <c r="B1154" s="83" t="s">
        <v>30730</v>
      </c>
      <c r="C1154" s="83" t="s">
        <v>206</v>
      </c>
      <c r="D1154" s="84">
        <v>1137.75</v>
      </c>
    </row>
    <row r="1155" spans="1:4" x14ac:dyDescent="0.25">
      <c r="A1155" s="83">
        <v>7260300770</v>
      </c>
      <c r="B1155" s="83" t="s">
        <v>30731</v>
      </c>
      <c r="C1155" s="83" t="s">
        <v>206</v>
      </c>
      <c r="D1155" s="84">
        <v>1117.24</v>
      </c>
    </row>
    <row r="1156" spans="1:4" x14ac:dyDescent="0.25">
      <c r="A1156" s="83">
        <v>7260300780</v>
      </c>
      <c r="B1156" s="83" t="s">
        <v>30732</v>
      </c>
      <c r="C1156" s="83" t="s">
        <v>206</v>
      </c>
      <c r="D1156" s="84">
        <v>1280.55</v>
      </c>
    </row>
    <row r="1157" spans="1:4" x14ac:dyDescent="0.25">
      <c r="A1157" s="83">
        <v>7260300790</v>
      </c>
      <c r="B1157" s="83" t="s">
        <v>30733</v>
      </c>
      <c r="C1157" s="83" t="s">
        <v>206</v>
      </c>
      <c r="D1157" s="84">
        <v>1195.8699999999999</v>
      </c>
    </row>
    <row r="1158" spans="1:4" x14ac:dyDescent="0.25">
      <c r="A1158" s="83">
        <v>7260300800</v>
      </c>
      <c r="B1158" s="83" t="s">
        <v>30734</v>
      </c>
      <c r="C1158" s="83" t="s">
        <v>206</v>
      </c>
      <c r="D1158" s="84">
        <v>1204.52</v>
      </c>
    </row>
    <row r="1159" spans="1:4" x14ac:dyDescent="0.25">
      <c r="A1159" s="83">
        <v>7260300810</v>
      </c>
      <c r="B1159" s="83" t="s">
        <v>30735</v>
      </c>
      <c r="C1159" s="83" t="s">
        <v>206</v>
      </c>
      <c r="D1159" s="84">
        <v>1159.24</v>
      </c>
    </row>
    <row r="1160" spans="1:4" x14ac:dyDescent="0.25">
      <c r="A1160" s="83">
        <v>7260300820</v>
      </c>
      <c r="B1160" s="83" t="s">
        <v>30736</v>
      </c>
      <c r="C1160" s="83" t="s">
        <v>206</v>
      </c>
      <c r="D1160" s="84">
        <v>1322.55</v>
      </c>
    </row>
    <row r="1161" spans="1:4" x14ac:dyDescent="0.25">
      <c r="A1161" s="83">
        <v>7260300830</v>
      </c>
      <c r="B1161" s="83" t="s">
        <v>30737</v>
      </c>
      <c r="C1161" s="83" t="s">
        <v>206</v>
      </c>
      <c r="D1161" s="84">
        <v>1237.8599999999999</v>
      </c>
    </row>
    <row r="1162" spans="1:4" x14ac:dyDescent="0.25">
      <c r="A1162" s="83">
        <v>7260300840</v>
      </c>
      <c r="B1162" s="83" t="s">
        <v>30738</v>
      </c>
      <c r="C1162" s="83" t="s">
        <v>206</v>
      </c>
      <c r="D1162" s="84">
        <v>1246.45</v>
      </c>
    </row>
    <row r="1163" spans="1:4" x14ac:dyDescent="0.25">
      <c r="A1163" s="83">
        <v>7260300850</v>
      </c>
      <c r="B1163" s="83" t="s">
        <v>30739</v>
      </c>
      <c r="C1163" s="83" t="s">
        <v>206</v>
      </c>
      <c r="D1163" s="84">
        <v>1018.29</v>
      </c>
    </row>
    <row r="1164" spans="1:4" x14ac:dyDescent="0.25">
      <c r="A1164" s="83">
        <v>7260300860</v>
      </c>
      <c r="B1164" s="83" t="s">
        <v>30740</v>
      </c>
      <c r="C1164" s="83" t="s">
        <v>206</v>
      </c>
      <c r="D1164" s="84">
        <v>1147.02</v>
      </c>
    </row>
    <row r="1165" spans="1:4" x14ac:dyDescent="0.25">
      <c r="A1165" s="83">
        <v>7260300870</v>
      </c>
      <c r="B1165" s="83" t="s">
        <v>30741</v>
      </c>
      <c r="C1165" s="83" t="s">
        <v>206</v>
      </c>
      <c r="D1165" s="84">
        <v>1088.31</v>
      </c>
    </row>
    <row r="1166" spans="1:4" x14ac:dyDescent="0.25">
      <c r="A1166" s="83">
        <v>7260300880</v>
      </c>
      <c r="B1166" s="83" t="s">
        <v>30742</v>
      </c>
      <c r="C1166" s="83" t="s">
        <v>206</v>
      </c>
      <c r="D1166" s="84">
        <v>1095.55</v>
      </c>
    </row>
    <row r="1167" spans="1:4" x14ac:dyDescent="0.25">
      <c r="A1167" s="83">
        <v>7260300890</v>
      </c>
      <c r="B1167" s="83" t="s">
        <v>30743</v>
      </c>
      <c r="C1167" s="83" t="s">
        <v>206</v>
      </c>
      <c r="D1167" s="84">
        <v>1093.74</v>
      </c>
    </row>
    <row r="1168" spans="1:4" x14ac:dyDescent="0.25">
      <c r="A1168" s="83">
        <v>7260300900</v>
      </c>
      <c r="B1168" s="83" t="s">
        <v>30744</v>
      </c>
      <c r="C1168" s="83" t="s">
        <v>206</v>
      </c>
      <c r="D1168" s="84">
        <v>1228.57</v>
      </c>
    </row>
    <row r="1169" spans="1:4" x14ac:dyDescent="0.25">
      <c r="A1169" s="83">
        <v>7260300910</v>
      </c>
      <c r="B1169" s="83" t="s">
        <v>30745</v>
      </c>
      <c r="C1169" s="83" t="s">
        <v>206</v>
      </c>
      <c r="D1169" s="84">
        <v>1165.78</v>
      </c>
    </row>
    <row r="1170" spans="1:4" x14ac:dyDescent="0.25">
      <c r="A1170" s="83">
        <v>7260300920</v>
      </c>
      <c r="B1170" s="83" t="s">
        <v>30746</v>
      </c>
      <c r="C1170" s="83" t="s">
        <v>206</v>
      </c>
      <c r="D1170" s="84">
        <v>1173.3599999999999</v>
      </c>
    </row>
    <row r="1171" spans="1:4" x14ac:dyDescent="0.25">
      <c r="A1171" s="83">
        <v>7260300930</v>
      </c>
      <c r="B1171" s="83" t="s">
        <v>30747</v>
      </c>
      <c r="C1171" s="83" t="s">
        <v>206</v>
      </c>
      <c r="D1171" s="84">
        <v>1127.1199999999999</v>
      </c>
    </row>
    <row r="1172" spans="1:4" x14ac:dyDescent="0.25">
      <c r="A1172" s="83">
        <v>7260300940</v>
      </c>
      <c r="B1172" s="83" t="s">
        <v>30748</v>
      </c>
      <c r="C1172" s="83" t="s">
        <v>206</v>
      </c>
      <c r="D1172" s="84">
        <v>1261.96</v>
      </c>
    </row>
    <row r="1173" spans="1:4" x14ac:dyDescent="0.25">
      <c r="A1173" s="83">
        <v>7260300950</v>
      </c>
      <c r="B1173" s="83" t="s">
        <v>30749</v>
      </c>
      <c r="C1173" s="83" t="s">
        <v>206</v>
      </c>
      <c r="D1173" s="84">
        <v>1199.1600000000001</v>
      </c>
    </row>
    <row r="1174" spans="1:4" x14ac:dyDescent="0.25">
      <c r="A1174" s="83">
        <v>7260300960</v>
      </c>
      <c r="B1174" s="83" t="s">
        <v>30750</v>
      </c>
      <c r="C1174" s="83" t="s">
        <v>206</v>
      </c>
      <c r="D1174" s="84">
        <v>1206.74</v>
      </c>
    </row>
    <row r="1175" spans="1:4" x14ac:dyDescent="0.25">
      <c r="A1175" s="83">
        <v>7260300970</v>
      </c>
      <c r="B1175" s="83" t="s">
        <v>30751</v>
      </c>
      <c r="C1175" s="83" t="s">
        <v>206</v>
      </c>
      <c r="D1175" s="84">
        <v>1180.44</v>
      </c>
    </row>
    <row r="1176" spans="1:4" x14ac:dyDescent="0.25">
      <c r="A1176" s="83">
        <v>7260300980</v>
      </c>
      <c r="B1176" s="83" t="s">
        <v>30752</v>
      </c>
      <c r="C1176" s="83" t="s">
        <v>206</v>
      </c>
      <c r="D1176" s="84">
        <v>1329.51</v>
      </c>
    </row>
    <row r="1177" spans="1:4" x14ac:dyDescent="0.25">
      <c r="A1177" s="83">
        <v>7260300990</v>
      </c>
      <c r="B1177" s="83" t="s">
        <v>30753</v>
      </c>
      <c r="C1177" s="83" t="s">
        <v>206</v>
      </c>
      <c r="D1177" s="84">
        <v>1256.56</v>
      </c>
    </row>
    <row r="1178" spans="1:4" x14ac:dyDescent="0.25">
      <c r="A1178" s="83">
        <v>7260301000</v>
      </c>
      <c r="B1178" s="83" t="s">
        <v>30754</v>
      </c>
      <c r="C1178" s="83" t="s">
        <v>206</v>
      </c>
      <c r="D1178" s="84">
        <v>1264.81</v>
      </c>
    </row>
    <row r="1179" spans="1:4" x14ac:dyDescent="0.25">
      <c r="A1179" s="83">
        <v>7260301010</v>
      </c>
      <c r="B1179" s="83" t="s">
        <v>30755</v>
      </c>
      <c r="C1179" s="83" t="s">
        <v>206</v>
      </c>
      <c r="D1179" s="84">
        <v>1217.01</v>
      </c>
    </row>
    <row r="1180" spans="1:4" x14ac:dyDescent="0.25">
      <c r="A1180" s="83">
        <v>7260301020</v>
      </c>
      <c r="B1180" s="83" t="s">
        <v>30756</v>
      </c>
      <c r="C1180" s="83" t="s">
        <v>206</v>
      </c>
      <c r="D1180" s="84">
        <v>1366.08</v>
      </c>
    </row>
    <row r="1181" spans="1:4" x14ac:dyDescent="0.25">
      <c r="A1181" s="83">
        <v>7260301030</v>
      </c>
      <c r="B1181" s="83" t="s">
        <v>30757</v>
      </c>
      <c r="C1181" s="83" t="s">
        <v>206</v>
      </c>
      <c r="D1181" s="84">
        <v>1291.93</v>
      </c>
    </row>
    <row r="1182" spans="1:4" x14ac:dyDescent="0.25">
      <c r="A1182" s="83">
        <v>7260301040</v>
      </c>
      <c r="B1182" s="83" t="s">
        <v>30758</v>
      </c>
      <c r="C1182" s="83" t="s">
        <v>206</v>
      </c>
      <c r="D1182" s="84">
        <v>1299.8800000000001</v>
      </c>
    </row>
    <row r="1183" spans="1:4" x14ac:dyDescent="0.25">
      <c r="A1183" s="83">
        <v>7260301050</v>
      </c>
      <c r="B1183" s="83" t="s">
        <v>30759</v>
      </c>
      <c r="C1183" s="83" t="s">
        <v>206</v>
      </c>
      <c r="D1183" s="84">
        <v>1281.1500000000001</v>
      </c>
    </row>
    <row r="1184" spans="1:4" x14ac:dyDescent="0.25">
      <c r="A1184" s="83">
        <v>7260301060</v>
      </c>
      <c r="B1184" s="83" t="s">
        <v>30760</v>
      </c>
      <c r="C1184" s="83" t="s">
        <v>206</v>
      </c>
      <c r="D1184" s="84">
        <v>1444.46</v>
      </c>
    </row>
    <row r="1185" spans="1:4" x14ac:dyDescent="0.25">
      <c r="A1185" s="83">
        <v>7260301070</v>
      </c>
      <c r="B1185" s="83" t="s">
        <v>30761</v>
      </c>
      <c r="C1185" s="83" t="s">
        <v>206</v>
      </c>
      <c r="D1185" s="84">
        <v>1359.78</v>
      </c>
    </row>
    <row r="1186" spans="1:4" x14ac:dyDescent="0.25">
      <c r="A1186" s="83">
        <v>7260301080</v>
      </c>
      <c r="B1186" s="83" t="s">
        <v>30762</v>
      </c>
      <c r="C1186" s="83" t="s">
        <v>206</v>
      </c>
      <c r="D1186" s="84">
        <v>1368.43</v>
      </c>
    </row>
    <row r="1187" spans="1:4" x14ac:dyDescent="0.25">
      <c r="A1187" s="83">
        <v>7260301090</v>
      </c>
      <c r="B1187" s="83" t="s">
        <v>30763</v>
      </c>
      <c r="C1187" s="83" t="s">
        <v>206</v>
      </c>
      <c r="D1187" s="84">
        <v>1327.26</v>
      </c>
    </row>
    <row r="1188" spans="1:4" x14ac:dyDescent="0.25">
      <c r="A1188" s="83">
        <v>7260301100</v>
      </c>
      <c r="B1188" s="83" t="s">
        <v>30764</v>
      </c>
      <c r="C1188" s="83" t="s">
        <v>206</v>
      </c>
      <c r="D1188" s="84">
        <v>1490.57</v>
      </c>
    </row>
    <row r="1189" spans="1:4" x14ac:dyDescent="0.25">
      <c r="A1189" s="83">
        <v>7260301110</v>
      </c>
      <c r="B1189" s="83" t="s">
        <v>30765</v>
      </c>
      <c r="C1189" s="83" t="s">
        <v>206</v>
      </c>
      <c r="D1189" s="84">
        <v>1405.88</v>
      </c>
    </row>
    <row r="1190" spans="1:4" x14ac:dyDescent="0.25">
      <c r="A1190" s="83">
        <v>7260301120</v>
      </c>
      <c r="B1190" s="83" t="s">
        <v>30766</v>
      </c>
      <c r="C1190" s="83" t="s">
        <v>206</v>
      </c>
      <c r="D1190" s="84">
        <v>1414.47</v>
      </c>
    </row>
    <row r="1191" spans="1:4" x14ac:dyDescent="0.25">
      <c r="A1191" s="83">
        <v>7260301130</v>
      </c>
      <c r="B1191" s="83" t="s">
        <v>30767</v>
      </c>
      <c r="C1191" s="83" t="s">
        <v>206</v>
      </c>
      <c r="D1191" s="84">
        <v>1164.9100000000001</v>
      </c>
    </row>
    <row r="1192" spans="1:4" x14ac:dyDescent="0.25">
      <c r="A1192" s="83">
        <v>7260301140</v>
      </c>
      <c r="B1192" s="83" t="s">
        <v>30768</v>
      </c>
      <c r="C1192" s="83" t="s">
        <v>206</v>
      </c>
      <c r="D1192" s="84">
        <v>1293.6300000000001</v>
      </c>
    </row>
    <row r="1193" spans="1:4" x14ac:dyDescent="0.25">
      <c r="A1193" s="83">
        <v>7260301150</v>
      </c>
      <c r="B1193" s="83" t="s">
        <v>30769</v>
      </c>
      <c r="C1193" s="83" t="s">
        <v>206</v>
      </c>
      <c r="D1193" s="84">
        <v>1234.93</v>
      </c>
    </row>
    <row r="1194" spans="1:4" x14ac:dyDescent="0.25">
      <c r="A1194" s="83">
        <v>7260301160</v>
      </c>
      <c r="B1194" s="83" t="s">
        <v>30770</v>
      </c>
      <c r="C1194" s="83" t="s">
        <v>206</v>
      </c>
      <c r="D1194" s="84">
        <v>1242.1600000000001</v>
      </c>
    </row>
    <row r="1195" spans="1:4" x14ac:dyDescent="0.25">
      <c r="A1195" s="83">
        <v>7260301170</v>
      </c>
      <c r="B1195" s="83" t="s">
        <v>30771</v>
      </c>
      <c r="C1195" s="83" t="s">
        <v>206</v>
      </c>
      <c r="D1195" s="84">
        <v>1240.48</v>
      </c>
    </row>
    <row r="1196" spans="1:4" x14ac:dyDescent="0.25">
      <c r="A1196" s="83">
        <v>7260301180</v>
      </c>
      <c r="B1196" s="83" t="s">
        <v>30772</v>
      </c>
      <c r="C1196" s="83" t="s">
        <v>206</v>
      </c>
      <c r="D1196" s="84">
        <v>1375.32</v>
      </c>
    </row>
    <row r="1197" spans="1:4" x14ac:dyDescent="0.25">
      <c r="A1197" s="83">
        <v>7260301190</v>
      </c>
      <c r="B1197" s="83" t="s">
        <v>30773</v>
      </c>
      <c r="C1197" s="83" t="s">
        <v>206</v>
      </c>
      <c r="D1197" s="84">
        <v>1312.53</v>
      </c>
    </row>
    <row r="1198" spans="1:4" x14ac:dyDescent="0.25">
      <c r="A1198" s="83">
        <v>7260301200</v>
      </c>
      <c r="B1198" s="83" t="s">
        <v>30774</v>
      </c>
      <c r="C1198" s="83" t="s">
        <v>206</v>
      </c>
      <c r="D1198" s="84">
        <v>1320.11</v>
      </c>
    </row>
    <row r="1199" spans="1:4" x14ac:dyDescent="0.25">
      <c r="A1199" s="83">
        <v>7260301210</v>
      </c>
      <c r="B1199" s="83" t="s">
        <v>30775</v>
      </c>
      <c r="C1199" s="83" t="s">
        <v>206</v>
      </c>
      <c r="D1199" s="84">
        <v>1273.8599999999999</v>
      </c>
    </row>
    <row r="1200" spans="1:4" x14ac:dyDescent="0.25">
      <c r="A1200" s="83">
        <v>7260301220</v>
      </c>
      <c r="B1200" s="83" t="s">
        <v>30776</v>
      </c>
      <c r="C1200" s="83" t="s">
        <v>206</v>
      </c>
      <c r="D1200" s="84">
        <v>1408.7</v>
      </c>
    </row>
    <row r="1201" spans="1:4" x14ac:dyDescent="0.25">
      <c r="A1201" s="83">
        <v>7260301230</v>
      </c>
      <c r="B1201" s="83" t="s">
        <v>30777</v>
      </c>
      <c r="C1201" s="83" t="s">
        <v>206</v>
      </c>
      <c r="D1201" s="84">
        <v>1345.9</v>
      </c>
    </row>
    <row r="1202" spans="1:4" x14ac:dyDescent="0.25">
      <c r="A1202" s="83">
        <v>7260301240</v>
      </c>
      <c r="B1202" s="83" t="s">
        <v>30778</v>
      </c>
      <c r="C1202" s="83" t="s">
        <v>206</v>
      </c>
      <c r="D1202" s="84">
        <v>1353.48</v>
      </c>
    </row>
    <row r="1203" spans="1:4" x14ac:dyDescent="0.25">
      <c r="A1203" s="83">
        <v>7260301250</v>
      </c>
      <c r="B1203" s="83" t="s">
        <v>30779</v>
      </c>
      <c r="C1203" s="83" t="s">
        <v>206</v>
      </c>
      <c r="D1203" s="84">
        <v>1328.09</v>
      </c>
    </row>
    <row r="1204" spans="1:4" x14ac:dyDescent="0.25">
      <c r="A1204" s="83">
        <v>7260301260</v>
      </c>
      <c r="B1204" s="83" t="s">
        <v>30780</v>
      </c>
      <c r="C1204" s="83" t="s">
        <v>206</v>
      </c>
      <c r="D1204" s="84">
        <v>1477.16</v>
      </c>
    </row>
    <row r="1205" spans="1:4" x14ac:dyDescent="0.25">
      <c r="A1205" s="83">
        <v>7260301270</v>
      </c>
      <c r="B1205" s="83" t="s">
        <v>30781</v>
      </c>
      <c r="C1205" s="83" t="s">
        <v>206</v>
      </c>
      <c r="D1205" s="84">
        <v>1404.2</v>
      </c>
    </row>
    <row r="1206" spans="1:4" x14ac:dyDescent="0.25">
      <c r="A1206" s="83">
        <v>7260301280</v>
      </c>
      <c r="B1206" s="83" t="s">
        <v>30782</v>
      </c>
      <c r="C1206" s="83" t="s">
        <v>206</v>
      </c>
      <c r="D1206" s="84">
        <v>1412.44</v>
      </c>
    </row>
    <row r="1207" spans="1:4" x14ac:dyDescent="0.25">
      <c r="A1207" s="83">
        <v>7260301290</v>
      </c>
      <c r="B1207" s="83" t="s">
        <v>30783</v>
      </c>
      <c r="C1207" s="83" t="s">
        <v>206</v>
      </c>
      <c r="D1207" s="84">
        <v>1364.66</v>
      </c>
    </row>
    <row r="1208" spans="1:4" x14ac:dyDescent="0.25">
      <c r="A1208" s="83">
        <v>7260301300</v>
      </c>
      <c r="B1208" s="83" t="s">
        <v>30784</v>
      </c>
      <c r="C1208" s="83" t="s">
        <v>206</v>
      </c>
      <c r="D1208" s="84">
        <v>1513.74</v>
      </c>
    </row>
    <row r="1209" spans="1:4" x14ac:dyDescent="0.25">
      <c r="A1209" s="83">
        <v>7260301310</v>
      </c>
      <c r="B1209" s="83" t="s">
        <v>30785</v>
      </c>
      <c r="C1209" s="83" t="s">
        <v>206</v>
      </c>
      <c r="D1209" s="84">
        <v>1439.58</v>
      </c>
    </row>
    <row r="1210" spans="1:4" x14ac:dyDescent="0.25">
      <c r="A1210" s="83">
        <v>7260301320</v>
      </c>
      <c r="B1210" s="83" t="s">
        <v>30786</v>
      </c>
      <c r="C1210" s="83" t="s">
        <v>206</v>
      </c>
      <c r="D1210" s="84">
        <v>1447.52</v>
      </c>
    </row>
    <row r="1211" spans="1:4" x14ac:dyDescent="0.25">
      <c r="A1211" s="83">
        <v>7260301330</v>
      </c>
      <c r="B1211" s="83" t="s">
        <v>30787</v>
      </c>
      <c r="C1211" s="83" t="s">
        <v>206</v>
      </c>
      <c r="D1211" s="84">
        <v>1429.51</v>
      </c>
    </row>
    <row r="1212" spans="1:4" x14ac:dyDescent="0.25">
      <c r="A1212" s="83">
        <v>7260301340</v>
      </c>
      <c r="B1212" s="83" t="s">
        <v>30788</v>
      </c>
      <c r="C1212" s="83" t="s">
        <v>206</v>
      </c>
      <c r="D1212" s="84">
        <v>1592.82</v>
      </c>
    </row>
    <row r="1213" spans="1:4" x14ac:dyDescent="0.25">
      <c r="A1213" s="83">
        <v>7260301350</v>
      </c>
      <c r="B1213" s="83" t="s">
        <v>30789</v>
      </c>
      <c r="C1213" s="83" t="s">
        <v>206</v>
      </c>
      <c r="D1213" s="84">
        <v>1508.15</v>
      </c>
    </row>
    <row r="1214" spans="1:4" x14ac:dyDescent="0.25">
      <c r="A1214" s="83">
        <v>7260301360</v>
      </c>
      <c r="B1214" s="83" t="s">
        <v>30790</v>
      </c>
      <c r="C1214" s="83" t="s">
        <v>206</v>
      </c>
      <c r="D1214" s="84">
        <v>1516.79</v>
      </c>
    </row>
    <row r="1215" spans="1:4" x14ac:dyDescent="0.25">
      <c r="A1215" s="83">
        <v>7260301370</v>
      </c>
      <c r="B1215" s="83" t="s">
        <v>30791</v>
      </c>
      <c r="C1215" s="83" t="s">
        <v>206</v>
      </c>
      <c r="D1215" s="84">
        <v>1475.62</v>
      </c>
    </row>
    <row r="1216" spans="1:4" x14ac:dyDescent="0.25">
      <c r="A1216" s="83">
        <v>7260301380</v>
      </c>
      <c r="B1216" s="83" t="s">
        <v>30792</v>
      </c>
      <c r="C1216" s="83" t="s">
        <v>206</v>
      </c>
      <c r="D1216" s="84">
        <v>1638.93</v>
      </c>
    </row>
    <row r="1217" spans="1:4" x14ac:dyDescent="0.25">
      <c r="A1217" s="83">
        <v>7260301390</v>
      </c>
      <c r="B1217" s="83" t="s">
        <v>30793</v>
      </c>
      <c r="C1217" s="83" t="s">
        <v>206</v>
      </c>
      <c r="D1217" s="84">
        <v>1554.25</v>
      </c>
    </row>
    <row r="1218" spans="1:4" x14ac:dyDescent="0.25">
      <c r="A1218" s="83">
        <v>7260301400</v>
      </c>
      <c r="B1218" s="83" t="s">
        <v>30794</v>
      </c>
      <c r="C1218" s="83" t="s">
        <v>206</v>
      </c>
      <c r="D1218" s="84">
        <v>1562.83</v>
      </c>
    </row>
    <row r="1219" spans="1:4" x14ac:dyDescent="0.25">
      <c r="A1219" s="83">
        <v>7260301410</v>
      </c>
      <c r="B1219" s="83" t="s">
        <v>30795</v>
      </c>
      <c r="C1219" s="83" t="s">
        <v>206</v>
      </c>
      <c r="D1219" s="84">
        <v>1316.4</v>
      </c>
    </row>
    <row r="1220" spans="1:4" x14ac:dyDescent="0.25">
      <c r="A1220" s="83">
        <v>7260301420</v>
      </c>
      <c r="B1220" s="83" t="s">
        <v>30796</v>
      </c>
      <c r="C1220" s="83" t="s">
        <v>206</v>
      </c>
      <c r="D1220" s="84">
        <v>1445.13</v>
      </c>
    </row>
    <row r="1221" spans="1:4" x14ac:dyDescent="0.25">
      <c r="A1221" s="83">
        <v>7260301430</v>
      </c>
      <c r="B1221" s="83" t="s">
        <v>30797</v>
      </c>
      <c r="C1221" s="83" t="s">
        <v>206</v>
      </c>
      <c r="D1221" s="84">
        <v>1386.42</v>
      </c>
    </row>
    <row r="1222" spans="1:4" x14ac:dyDescent="0.25">
      <c r="A1222" s="83">
        <v>7260301440</v>
      </c>
      <c r="B1222" s="83" t="s">
        <v>30798</v>
      </c>
      <c r="C1222" s="83" t="s">
        <v>206</v>
      </c>
      <c r="D1222" s="84">
        <v>1393.66</v>
      </c>
    </row>
    <row r="1223" spans="1:4" x14ac:dyDescent="0.25">
      <c r="A1223" s="83">
        <v>7260301450</v>
      </c>
      <c r="B1223" s="83" t="s">
        <v>30799</v>
      </c>
      <c r="C1223" s="83" t="s">
        <v>206</v>
      </c>
      <c r="D1223" s="84">
        <v>1392.71</v>
      </c>
    </row>
    <row r="1224" spans="1:4" x14ac:dyDescent="0.25">
      <c r="A1224" s="83">
        <v>7260301460</v>
      </c>
      <c r="B1224" s="83" t="s">
        <v>30800</v>
      </c>
      <c r="C1224" s="83" t="s">
        <v>206</v>
      </c>
      <c r="D1224" s="84">
        <v>1527.54</v>
      </c>
    </row>
    <row r="1225" spans="1:4" x14ac:dyDescent="0.25">
      <c r="A1225" s="83">
        <v>7260301470</v>
      </c>
      <c r="B1225" s="83" t="s">
        <v>30801</v>
      </c>
      <c r="C1225" s="83" t="s">
        <v>206</v>
      </c>
      <c r="D1225" s="84">
        <v>1464.75</v>
      </c>
    </row>
    <row r="1226" spans="1:4" x14ac:dyDescent="0.25">
      <c r="A1226" s="83">
        <v>7260301480</v>
      </c>
      <c r="B1226" s="83" t="s">
        <v>30802</v>
      </c>
      <c r="C1226" s="83" t="s">
        <v>206</v>
      </c>
      <c r="D1226" s="84">
        <v>1472.32</v>
      </c>
    </row>
    <row r="1227" spans="1:4" x14ac:dyDescent="0.25">
      <c r="A1227" s="83">
        <v>7260301490</v>
      </c>
      <c r="B1227" s="83" t="s">
        <v>30803</v>
      </c>
      <c r="C1227" s="83" t="s">
        <v>206</v>
      </c>
      <c r="D1227" s="84">
        <v>1426.3</v>
      </c>
    </row>
    <row r="1228" spans="1:4" x14ac:dyDescent="0.25">
      <c r="A1228" s="83">
        <v>7260301500</v>
      </c>
      <c r="B1228" s="83" t="s">
        <v>30804</v>
      </c>
      <c r="C1228" s="83" t="s">
        <v>206</v>
      </c>
      <c r="D1228" s="84">
        <v>1561.13</v>
      </c>
    </row>
    <row r="1229" spans="1:4" x14ac:dyDescent="0.25">
      <c r="A1229" s="83">
        <v>7260301510</v>
      </c>
      <c r="B1229" s="83" t="s">
        <v>30805</v>
      </c>
      <c r="C1229" s="83" t="s">
        <v>206</v>
      </c>
      <c r="D1229" s="84">
        <v>1498.33</v>
      </c>
    </row>
    <row r="1230" spans="1:4" x14ac:dyDescent="0.25">
      <c r="A1230" s="83">
        <v>7260301520</v>
      </c>
      <c r="B1230" s="83" t="s">
        <v>30806</v>
      </c>
      <c r="C1230" s="83" t="s">
        <v>206</v>
      </c>
      <c r="D1230" s="84">
        <v>1505.9</v>
      </c>
    </row>
    <row r="1231" spans="1:4" x14ac:dyDescent="0.25">
      <c r="A1231" s="83">
        <v>7260301530</v>
      </c>
      <c r="B1231" s="83" t="s">
        <v>30807</v>
      </c>
      <c r="C1231" s="83" t="s">
        <v>206</v>
      </c>
      <c r="D1231" s="84">
        <v>1481.63</v>
      </c>
    </row>
    <row r="1232" spans="1:4" x14ac:dyDescent="0.25">
      <c r="A1232" s="83">
        <v>7260301540</v>
      </c>
      <c r="B1232" s="83" t="s">
        <v>30808</v>
      </c>
      <c r="C1232" s="83" t="s">
        <v>206</v>
      </c>
      <c r="D1232" s="84">
        <v>1630.7</v>
      </c>
    </row>
    <row r="1233" spans="1:4" x14ac:dyDescent="0.25">
      <c r="A1233" s="83">
        <v>7260301550</v>
      </c>
      <c r="B1233" s="83" t="s">
        <v>30809</v>
      </c>
      <c r="C1233" s="83" t="s">
        <v>206</v>
      </c>
      <c r="D1233" s="84">
        <v>1557.75</v>
      </c>
    </row>
    <row r="1234" spans="1:4" x14ac:dyDescent="0.25">
      <c r="A1234" s="83">
        <v>7260301560</v>
      </c>
      <c r="B1234" s="83" t="s">
        <v>30810</v>
      </c>
      <c r="C1234" s="83" t="s">
        <v>206</v>
      </c>
      <c r="D1234" s="84">
        <v>1565.99</v>
      </c>
    </row>
    <row r="1235" spans="1:4" x14ac:dyDescent="0.25">
      <c r="A1235" s="83">
        <v>7260301570</v>
      </c>
      <c r="B1235" s="83" t="s">
        <v>30811</v>
      </c>
      <c r="C1235" s="83" t="s">
        <v>206</v>
      </c>
      <c r="D1235" s="84">
        <v>1519.23</v>
      </c>
    </row>
    <row r="1236" spans="1:4" x14ac:dyDescent="0.25">
      <c r="A1236" s="83">
        <v>7260301580</v>
      </c>
      <c r="B1236" s="83" t="s">
        <v>30812</v>
      </c>
      <c r="C1236" s="83" t="s">
        <v>206</v>
      </c>
      <c r="D1236" s="84">
        <v>1668.3</v>
      </c>
    </row>
    <row r="1237" spans="1:4" x14ac:dyDescent="0.25">
      <c r="A1237" s="83">
        <v>7260301590</v>
      </c>
      <c r="B1237" s="83" t="s">
        <v>30813</v>
      </c>
      <c r="C1237" s="83" t="s">
        <v>206</v>
      </c>
      <c r="D1237" s="84">
        <v>1594.15</v>
      </c>
    </row>
    <row r="1238" spans="1:4" x14ac:dyDescent="0.25">
      <c r="A1238" s="83">
        <v>7260301600</v>
      </c>
      <c r="B1238" s="83" t="s">
        <v>30814</v>
      </c>
      <c r="C1238" s="83" t="s">
        <v>206</v>
      </c>
      <c r="D1238" s="84">
        <v>1602.09</v>
      </c>
    </row>
    <row r="1239" spans="1:4" x14ac:dyDescent="0.25">
      <c r="A1239" s="83">
        <v>7260301610</v>
      </c>
      <c r="B1239" s="83" t="s">
        <v>30815</v>
      </c>
      <c r="C1239" s="83" t="s">
        <v>206</v>
      </c>
      <c r="D1239" s="84">
        <v>1588.94</v>
      </c>
    </row>
    <row r="1240" spans="1:4" x14ac:dyDescent="0.25">
      <c r="A1240" s="83">
        <v>7260301620</v>
      </c>
      <c r="B1240" s="83" t="s">
        <v>30816</v>
      </c>
      <c r="C1240" s="83" t="s">
        <v>206</v>
      </c>
      <c r="D1240" s="84">
        <v>1752.25</v>
      </c>
    </row>
    <row r="1241" spans="1:4" x14ac:dyDescent="0.25">
      <c r="A1241" s="83">
        <v>7260301630</v>
      </c>
      <c r="B1241" s="83" t="s">
        <v>30817</v>
      </c>
      <c r="C1241" s="83" t="s">
        <v>206</v>
      </c>
      <c r="D1241" s="84">
        <v>1667.57</v>
      </c>
    </row>
    <row r="1242" spans="1:4" x14ac:dyDescent="0.25">
      <c r="A1242" s="83">
        <v>7260301640</v>
      </c>
      <c r="B1242" s="83" t="s">
        <v>30818</v>
      </c>
      <c r="C1242" s="83" t="s">
        <v>206</v>
      </c>
      <c r="D1242" s="84">
        <v>1676.22</v>
      </c>
    </row>
    <row r="1243" spans="1:4" x14ac:dyDescent="0.25">
      <c r="A1243" s="83">
        <v>7260301650</v>
      </c>
      <c r="B1243" s="83" t="s">
        <v>30819</v>
      </c>
      <c r="C1243" s="83" t="s">
        <v>206</v>
      </c>
      <c r="D1243" s="84">
        <v>1628.89</v>
      </c>
    </row>
    <row r="1244" spans="1:4" x14ac:dyDescent="0.25">
      <c r="A1244" s="83">
        <v>7260301660</v>
      </c>
      <c r="B1244" s="83" t="s">
        <v>30820</v>
      </c>
      <c r="C1244" s="83" t="s">
        <v>206</v>
      </c>
      <c r="D1244" s="84">
        <v>1792.2</v>
      </c>
    </row>
    <row r="1245" spans="1:4" x14ac:dyDescent="0.25">
      <c r="A1245" s="83">
        <v>7260301670</v>
      </c>
      <c r="B1245" s="83" t="s">
        <v>30821</v>
      </c>
      <c r="C1245" s="83" t="s">
        <v>206</v>
      </c>
      <c r="D1245" s="84">
        <v>1707.51</v>
      </c>
    </row>
    <row r="1246" spans="1:4" x14ac:dyDescent="0.25">
      <c r="A1246" s="83">
        <v>7260301680</v>
      </c>
      <c r="B1246" s="83" t="s">
        <v>30822</v>
      </c>
      <c r="C1246" s="83" t="s">
        <v>206</v>
      </c>
      <c r="D1246" s="84">
        <v>1716.1</v>
      </c>
    </row>
    <row r="1247" spans="1:4" x14ac:dyDescent="0.25">
      <c r="A1247" s="83">
        <v>7260250010</v>
      </c>
      <c r="B1247" s="83" t="s">
        <v>30823</v>
      </c>
      <c r="C1247" s="83" t="s">
        <v>206</v>
      </c>
      <c r="D1247" s="84">
        <v>95.29</v>
      </c>
    </row>
    <row r="1248" spans="1:4" x14ac:dyDescent="0.25">
      <c r="A1248" s="83">
        <v>7260250020</v>
      </c>
      <c r="B1248" s="83" t="s">
        <v>30824</v>
      </c>
      <c r="C1248" s="83" t="s">
        <v>206</v>
      </c>
      <c r="D1248" s="84">
        <v>224.01</v>
      </c>
    </row>
    <row r="1249" spans="1:4" x14ac:dyDescent="0.25">
      <c r="A1249" s="83">
        <v>7260250030</v>
      </c>
      <c r="B1249" s="83" t="s">
        <v>30825</v>
      </c>
      <c r="C1249" s="83" t="s">
        <v>206</v>
      </c>
      <c r="D1249" s="84">
        <v>165.3</v>
      </c>
    </row>
    <row r="1250" spans="1:4" x14ac:dyDescent="0.25">
      <c r="A1250" s="83">
        <v>7260250040</v>
      </c>
      <c r="B1250" s="83" t="s">
        <v>30826</v>
      </c>
      <c r="C1250" s="83" t="s">
        <v>206</v>
      </c>
      <c r="D1250" s="84">
        <v>172.54</v>
      </c>
    </row>
    <row r="1251" spans="1:4" x14ac:dyDescent="0.25">
      <c r="A1251" s="83">
        <v>7260250050</v>
      </c>
      <c r="B1251" s="83" t="s">
        <v>30827</v>
      </c>
      <c r="C1251" s="83" t="s">
        <v>206</v>
      </c>
      <c r="D1251" s="84">
        <v>168.9</v>
      </c>
    </row>
    <row r="1252" spans="1:4" x14ac:dyDescent="0.25">
      <c r="A1252" s="83">
        <v>7260250060</v>
      </c>
      <c r="B1252" s="83" t="s">
        <v>30828</v>
      </c>
      <c r="C1252" s="83" t="s">
        <v>206</v>
      </c>
      <c r="D1252" s="84">
        <v>303.74</v>
      </c>
    </row>
    <row r="1253" spans="1:4" x14ac:dyDescent="0.25">
      <c r="A1253" s="83">
        <v>7260250070</v>
      </c>
      <c r="B1253" s="83" t="s">
        <v>30829</v>
      </c>
      <c r="C1253" s="83" t="s">
        <v>206</v>
      </c>
      <c r="D1253" s="84">
        <v>240.95</v>
      </c>
    </row>
    <row r="1254" spans="1:4" x14ac:dyDescent="0.25">
      <c r="A1254" s="83">
        <v>7260250080</v>
      </c>
      <c r="B1254" s="83" t="s">
        <v>30830</v>
      </c>
      <c r="C1254" s="83" t="s">
        <v>206</v>
      </c>
      <c r="D1254" s="84">
        <v>248.53</v>
      </c>
    </row>
    <row r="1255" spans="1:4" x14ac:dyDescent="0.25">
      <c r="A1255" s="83">
        <v>7260250090</v>
      </c>
      <c r="B1255" s="83" t="s">
        <v>30831</v>
      </c>
      <c r="C1255" s="83" t="s">
        <v>206</v>
      </c>
      <c r="D1255" s="84">
        <v>202.16</v>
      </c>
    </row>
    <row r="1256" spans="1:4" x14ac:dyDescent="0.25">
      <c r="A1256" s="83">
        <v>7260250100</v>
      </c>
      <c r="B1256" s="83" t="s">
        <v>30832</v>
      </c>
      <c r="C1256" s="83" t="s">
        <v>206</v>
      </c>
      <c r="D1256" s="84">
        <v>337</v>
      </c>
    </row>
    <row r="1257" spans="1:4" x14ac:dyDescent="0.25">
      <c r="A1257" s="83">
        <v>7260250110</v>
      </c>
      <c r="B1257" s="83" t="s">
        <v>30833</v>
      </c>
      <c r="C1257" s="83" t="s">
        <v>206</v>
      </c>
      <c r="D1257" s="84">
        <v>274.2</v>
      </c>
    </row>
    <row r="1258" spans="1:4" x14ac:dyDescent="0.25">
      <c r="A1258" s="83">
        <v>7260250120</v>
      </c>
      <c r="B1258" s="83" t="s">
        <v>30834</v>
      </c>
      <c r="C1258" s="83" t="s">
        <v>206</v>
      </c>
      <c r="D1258" s="84">
        <v>281.77999999999997</v>
      </c>
    </row>
    <row r="1259" spans="1:4" x14ac:dyDescent="0.25">
      <c r="A1259" s="83">
        <v>7260250130</v>
      </c>
      <c r="B1259" s="83" t="s">
        <v>30835</v>
      </c>
      <c r="C1259" s="83" t="s">
        <v>206</v>
      </c>
      <c r="D1259" s="84">
        <v>252.07</v>
      </c>
    </row>
    <row r="1260" spans="1:4" x14ac:dyDescent="0.25">
      <c r="A1260" s="83">
        <v>7260250140</v>
      </c>
      <c r="B1260" s="83" t="s">
        <v>30836</v>
      </c>
      <c r="C1260" s="83" t="s">
        <v>206</v>
      </c>
      <c r="D1260" s="84">
        <v>401.16</v>
      </c>
    </row>
    <row r="1261" spans="1:4" x14ac:dyDescent="0.25">
      <c r="A1261" s="83">
        <v>7260250150</v>
      </c>
      <c r="B1261" s="83" t="s">
        <v>30837</v>
      </c>
      <c r="C1261" s="83" t="s">
        <v>206</v>
      </c>
      <c r="D1261" s="84">
        <v>328.2</v>
      </c>
    </row>
    <row r="1262" spans="1:4" x14ac:dyDescent="0.25">
      <c r="A1262" s="83">
        <v>7260250160</v>
      </c>
      <c r="B1262" s="83" t="s">
        <v>30838</v>
      </c>
      <c r="C1262" s="83" t="s">
        <v>206</v>
      </c>
      <c r="D1262" s="84">
        <v>336.44</v>
      </c>
    </row>
    <row r="1263" spans="1:4" x14ac:dyDescent="0.25">
      <c r="A1263" s="83">
        <v>7260250170</v>
      </c>
      <c r="B1263" s="83" t="s">
        <v>30839</v>
      </c>
      <c r="C1263" s="83" t="s">
        <v>206</v>
      </c>
      <c r="D1263" s="84">
        <v>288.25</v>
      </c>
    </row>
    <row r="1264" spans="1:4" x14ac:dyDescent="0.25">
      <c r="A1264" s="83">
        <v>7260250180</v>
      </c>
      <c r="B1264" s="83" t="s">
        <v>30840</v>
      </c>
      <c r="C1264" s="83" t="s">
        <v>206</v>
      </c>
      <c r="D1264" s="84">
        <v>437.33</v>
      </c>
    </row>
    <row r="1265" spans="1:4" x14ac:dyDescent="0.25">
      <c r="A1265" s="83">
        <v>7260250190</v>
      </c>
      <c r="B1265" s="83" t="s">
        <v>30841</v>
      </c>
      <c r="C1265" s="83" t="s">
        <v>206</v>
      </c>
      <c r="D1265" s="84">
        <v>363.17</v>
      </c>
    </row>
    <row r="1266" spans="1:4" x14ac:dyDescent="0.25">
      <c r="A1266" s="83">
        <v>7260250200</v>
      </c>
      <c r="B1266" s="83" t="s">
        <v>30842</v>
      </c>
      <c r="C1266" s="83" t="s">
        <v>206</v>
      </c>
      <c r="D1266" s="84">
        <v>371.11</v>
      </c>
    </row>
    <row r="1267" spans="1:4" x14ac:dyDescent="0.25">
      <c r="A1267" s="83">
        <v>7260250210</v>
      </c>
      <c r="B1267" s="83" t="s">
        <v>30843</v>
      </c>
      <c r="C1267" s="83" t="s">
        <v>206</v>
      </c>
      <c r="D1267" s="84">
        <v>347.99</v>
      </c>
    </row>
    <row r="1268" spans="1:4" x14ac:dyDescent="0.25">
      <c r="A1268" s="83">
        <v>7260250220</v>
      </c>
      <c r="B1268" s="83" t="s">
        <v>30844</v>
      </c>
      <c r="C1268" s="83" t="s">
        <v>206</v>
      </c>
      <c r="D1268" s="84">
        <v>511.31</v>
      </c>
    </row>
    <row r="1269" spans="1:4" x14ac:dyDescent="0.25">
      <c r="A1269" s="83">
        <v>7260250230</v>
      </c>
      <c r="B1269" s="83" t="s">
        <v>30845</v>
      </c>
      <c r="C1269" s="83" t="s">
        <v>206</v>
      </c>
      <c r="D1269" s="84">
        <v>426.63</v>
      </c>
    </row>
    <row r="1270" spans="1:4" x14ac:dyDescent="0.25">
      <c r="A1270" s="83">
        <v>7260250240</v>
      </c>
      <c r="B1270" s="83" t="s">
        <v>30846</v>
      </c>
      <c r="C1270" s="83" t="s">
        <v>206</v>
      </c>
      <c r="D1270" s="84">
        <v>435.28</v>
      </c>
    </row>
    <row r="1271" spans="1:4" x14ac:dyDescent="0.25">
      <c r="A1271" s="83">
        <v>7260250250</v>
      </c>
      <c r="B1271" s="83" t="s">
        <v>30847</v>
      </c>
      <c r="C1271" s="83" t="s">
        <v>206</v>
      </c>
      <c r="D1271" s="84">
        <v>389.99</v>
      </c>
    </row>
    <row r="1272" spans="1:4" x14ac:dyDescent="0.25">
      <c r="A1272" s="83">
        <v>7260250260</v>
      </c>
      <c r="B1272" s="83" t="s">
        <v>30848</v>
      </c>
      <c r="C1272" s="83" t="s">
        <v>206</v>
      </c>
      <c r="D1272" s="84">
        <v>553.30999999999995</v>
      </c>
    </row>
    <row r="1273" spans="1:4" x14ac:dyDescent="0.25">
      <c r="A1273" s="83">
        <v>7260250270</v>
      </c>
      <c r="B1273" s="83" t="s">
        <v>30849</v>
      </c>
      <c r="C1273" s="83" t="s">
        <v>206</v>
      </c>
      <c r="D1273" s="84">
        <v>468.62</v>
      </c>
    </row>
    <row r="1274" spans="1:4" x14ac:dyDescent="0.25">
      <c r="A1274" s="83">
        <v>7260250280</v>
      </c>
      <c r="B1274" s="83" t="s">
        <v>30850</v>
      </c>
      <c r="C1274" s="83" t="s">
        <v>206</v>
      </c>
      <c r="D1274" s="84">
        <v>477.21</v>
      </c>
    </row>
    <row r="1275" spans="1:4" x14ac:dyDescent="0.25">
      <c r="A1275" s="83">
        <v>7260250290</v>
      </c>
      <c r="B1275" s="83" t="s">
        <v>30851</v>
      </c>
      <c r="C1275" s="83" t="s">
        <v>206</v>
      </c>
      <c r="D1275" s="84">
        <v>97.4</v>
      </c>
    </row>
    <row r="1276" spans="1:4" x14ac:dyDescent="0.25">
      <c r="A1276" s="83">
        <v>7260250300</v>
      </c>
      <c r="B1276" s="83" t="s">
        <v>30852</v>
      </c>
      <c r="C1276" s="83" t="s">
        <v>206</v>
      </c>
      <c r="D1276" s="84">
        <v>226.13</v>
      </c>
    </row>
    <row r="1277" spans="1:4" x14ac:dyDescent="0.25">
      <c r="A1277" s="83">
        <v>7260250310</v>
      </c>
      <c r="B1277" s="83" t="s">
        <v>30853</v>
      </c>
      <c r="C1277" s="83" t="s">
        <v>206</v>
      </c>
      <c r="D1277" s="84">
        <v>167.42</v>
      </c>
    </row>
    <row r="1278" spans="1:4" x14ac:dyDescent="0.25">
      <c r="A1278" s="83">
        <v>7260250320</v>
      </c>
      <c r="B1278" s="83" t="s">
        <v>30854</v>
      </c>
      <c r="C1278" s="83" t="s">
        <v>206</v>
      </c>
      <c r="D1278" s="84">
        <v>174.66</v>
      </c>
    </row>
    <row r="1279" spans="1:4" x14ac:dyDescent="0.25">
      <c r="A1279" s="83">
        <v>7260250330</v>
      </c>
      <c r="B1279" s="83" t="s">
        <v>30855</v>
      </c>
      <c r="C1279" s="83" t="s">
        <v>206</v>
      </c>
      <c r="D1279" s="84">
        <v>171.17</v>
      </c>
    </row>
    <row r="1280" spans="1:4" x14ac:dyDescent="0.25">
      <c r="A1280" s="83">
        <v>7260250340</v>
      </c>
      <c r="B1280" s="83" t="s">
        <v>30856</v>
      </c>
      <c r="C1280" s="83" t="s">
        <v>206</v>
      </c>
      <c r="D1280" s="84">
        <v>306</v>
      </c>
    </row>
    <row r="1281" spans="1:4" x14ac:dyDescent="0.25">
      <c r="A1281" s="83">
        <v>7260250350</v>
      </c>
      <c r="B1281" s="83" t="s">
        <v>30857</v>
      </c>
      <c r="C1281" s="83" t="s">
        <v>206</v>
      </c>
      <c r="D1281" s="84">
        <v>243.22</v>
      </c>
    </row>
    <row r="1282" spans="1:4" x14ac:dyDescent="0.25">
      <c r="A1282" s="83">
        <v>7260250360</v>
      </c>
      <c r="B1282" s="83" t="s">
        <v>30858</v>
      </c>
      <c r="C1282" s="83" t="s">
        <v>206</v>
      </c>
      <c r="D1282" s="84">
        <v>250.79</v>
      </c>
    </row>
    <row r="1283" spans="1:4" x14ac:dyDescent="0.25">
      <c r="A1283" s="83">
        <v>7260250370</v>
      </c>
      <c r="B1283" s="83" t="s">
        <v>30859</v>
      </c>
      <c r="C1283" s="83" t="s">
        <v>206</v>
      </c>
      <c r="D1283" s="84">
        <v>204.43</v>
      </c>
    </row>
    <row r="1284" spans="1:4" x14ac:dyDescent="0.25">
      <c r="A1284" s="83">
        <v>7260250380</v>
      </c>
      <c r="B1284" s="83" t="s">
        <v>30860</v>
      </c>
      <c r="C1284" s="83" t="s">
        <v>206</v>
      </c>
      <c r="D1284" s="84">
        <v>339.26</v>
      </c>
    </row>
    <row r="1285" spans="1:4" x14ac:dyDescent="0.25">
      <c r="A1285" s="83">
        <v>7260250390</v>
      </c>
      <c r="B1285" s="83" t="s">
        <v>30861</v>
      </c>
      <c r="C1285" s="83" t="s">
        <v>206</v>
      </c>
      <c r="D1285" s="84">
        <v>276.47000000000003</v>
      </c>
    </row>
    <row r="1286" spans="1:4" x14ac:dyDescent="0.25">
      <c r="A1286" s="83">
        <v>7260250400</v>
      </c>
      <c r="B1286" s="83" t="s">
        <v>30862</v>
      </c>
      <c r="C1286" s="83" t="s">
        <v>206</v>
      </c>
      <c r="D1286" s="84">
        <v>284.04000000000002</v>
      </c>
    </row>
    <row r="1287" spans="1:4" x14ac:dyDescent="0.25">
      <c r="A1287" s="83">
        <v>7260250410</v>
      </c>
      <c r="B1287" s="83" t="s">
        <v>30863</v>
      </c>
      <c r="C1287" s="83" t="s">
        <v>206</v>
      </c>
      <c r="D1287" s="84">
        <v>254.48</v>
      </c>
    </row>
    <row r="1288" spans="1:4" x14ac:dyDescent="0.25">
      <c r="A1288" s="83">
        <v>7260250420</v>
      </c>
      <c r="B1288" s="83" t="s">
        <v>30864</v>
      </c>
      <c r="C1288" s="83" t="s">
        <v>206</v>
      </c>
      <c r="D1288" s="84">
        <v>403.56</v>
      </c>
    </row>
    <row r="1289" spans="1:4" x14ac:dyDescent="0.25">
      <c r="A1289" s="83">
        <v>7260250430</v>
      </c>
      <c r="B1289" s="83" t="s">
        <v>30865</v>
      </c>
      <c r="C1289" s="83" t="s">
        <v>206</v>
      </c>
      <c r="D1289" s="84">
        <v>330.6</v>
      </c>
    </row>
    <row r="1290" spans="1:4" x14ac:dyDescent="0.25">
      <c r="A1290" s="83">
        <v>7260250440</v>
      </c>
      <c r="B1290" s="83" t="s">
        <v>30866</v>
      </c>
      <c r="C1290" s="83" t="s">
        <v>206</v>
      </c>
      <c r="D1290" s="84">
        <v>338.86</v>
      </c>
    </row>
    <row r="1291" spans="1:4" x14ac:dyDescent="0.25">
      <c r="A1291" s="83">
        <v>7260250450</v>
      </c>
      <c r="B1291" s="83" t="s">
        <v>30867</v>
      </c>
      <c r="C1291" s="83" t="s">
        <v>206</v>
      </c>
      <c r="D1291" s="84">
        <v>290.64999999999998</v>
      </c>
    </row>
    <row r="1292" spans="1:4" x14ac:dyDescent="0.25">
      <c r="A1292" s="83">
        <v>7260250460</v>
      </c>
      <c r="B1292" s="83" t="s">
        <v>30868</v>
      </c>
      <c r="C1292" s="83" t="s">
        <v>206</v>
      </c>
      <c r="D1292" s="84">
        <v>439.73</v>
      </c>
    </row>
    <row r="1293" spans="1:4" x14ac:dyDescent="0.25">
      <c r="A1293" s="83">
        <v>7260250470</v>
      </c>
      <c r="B1293" s="83" t="s">
        <v>30869</v>
      </c>
      <c r="C1293" s="83" t="s">
        <v>206</v>
      </c>
      <c r="D1293" s="84">
        <v>365.57</v>
      </c>
    </row>
    <row r="1294" spans="1:4" x14ac:dyDescent="0.25">
      <c r="A1294" s="83">
        <v>7260250480</v>
      </c>
      <c r="B1294" s="83" t="s">
        <v>30870</v>
      </c>
      <c r="C1294" s="83" t="s">
        <v>206</v>
      </c>
      <c r="D1294" s="84">
        <v>373.53</v>
      </c>
    </row>
    <row r="1295" spans="1:4" x14ac:dyDescent="0.25">
      <c r="A1295" s="83">
        <v>7260250490</v>
      </c>
      <c r="B1295" s="83" t="s">
        <v>30871</v>
      </c>
      <c r="C1295" s="83" t="s">
        <v>206</v>
      </c>
      <c r="D1295" s="84">
        <v>350.67</v>
      </c>
    </row>
    <row r="1296" spans="1:4" x14ac:dyDescent="0.25">
      <c r="A1296" s="83">
        <v>7260250500</v>
      </c>
      <c r="B1296" s="83" t="s">
        <v>30872</v>
      </c>
      <c r="C1296" s="83" t="s">
        <v>206</v>
      </c>
      <c r="D1296" s="84">
        <v>513.99</v>
      </c>
    </row>
    <row r="1297" spans="1:4" x14ac:dyDescent="0.25">
      <c r="A1297" s="83">
        <v>7260250510</v>
      </c>
      <c r="B1297" s="83" t="s">
        <v>30873</v>
      </c>
      <c r="C1297" s="83" t="s">
        <v>206</v>
      </c>
      <c r="D1297" s="84">
        <v>429.31</v>
      </c>
    </row>
    <row r="1298" spans="1:4" x14ac:dyDescent="0.25">
      <c r="A1298" s="83">
        <v>7260250520</v>
      </c>
      <c r="B1298" s="83" t="s">
        <v>30874</v>
      </c>
      <c r="C1298" s="83" t="s">
        <v>206</v>
      </c>
      <c r="D1298" s="84">
        <v>437.96</v>
      </c>
    </row>
    <row r="1299" spans="1:4" x14ac:dyDescent="0.25">
      <c r="A1299" s="83">
        <v>7260250530</v>
      </c>
      <c r="B1299" s="83" t="s">
        <v>30875</v>
      </c>
      <c r="C1299" s="83" t="s">
        <v>206</v>
      </c>
      <c r="D1299" s="84">
        <v>392.67</v>
      </c>
    </row>
    <row r="1300" spans="1:4" x14ac:dyDescent="0.25">
      <c r="A1300" s="83">
        <v>7260250540</v>
      </c>
      <c r="B1300" s="83" t="s">
        <v>30876</v>
      </c>
      <c r="C1300" s="83" t="s">
        <v>206</v>
      </c>
      <c r="D1300" s="84">
        <v>555.99</v>
      </c>
    </row>
    <row r="1301" spans="1:4" x14ac:dyDescent="0.25">
      <c r="A1301" s="83">
        <v>7260250550</v>
      </c>
      <c r="B1301" s="83" t="s">
        <v>30877</v>
      </c>
      <c r="C1301" s="83" t="s">
        <v>206</v>
      </c>
      <c r="D1301" s="84">
        <v>471.3</v>
      </c>
    </row>
    <row r="1302" spans="1:4" x14ac:dyDescent="0.25">
      <c r="A1302" s="83">
        <v>7260250560</v>
      </c>
      <c r="B1302" s="83" t="s">
        <v>30878</v>
      </c>
      <c r="C1302" s="83" t="s">
        <v>206</v>
      </c>
      <c r="D1302" s="84">
        <v>479.89</v>
      </c>
    </row>
    <row r="1303" spans="1:4" x14ac:dyDescent="0.25">
      <c r="A1303" s="83">
        <v>7260350010</v>
      </c>
      <c r="B1303" s="83" t="s">
        <v>30879</v>
      </c>
      <c r="C1303" s="83" t="s">
        <v>206</v>
      </c>
      <c r="D1303" s="84">
        <v>103.87</v>
      </c>
    </row>
    <row r="1304" spans="1:4" x14ac:dyDescent="0.25">
      <c r="A1304" s="83">
        <v>7260350020</v>
      </c>
      <c r="B1304" s="83" t="s">
        <v>30880</v>
      </c>
      <c r="C1304" s="83" t="s">
        <v>206</v>
      </c>
      <c r="D1304" s="84">
        <v>232.58</v>
      </c>
    </row>
    <row r="1305" spans="1:4" x14ac:dyDescent="0.25">
      <c r="A1305" s="83">
        <v>7260350030</v>
      </c>
      <c r="B1305" s="83" t="s">
        <v>30881</v>
      </c>
      <c r="C1305" s="83" t="s">
        <v>206</v>
      </c>
      <c r="D1305" s="84">
        <v>173.88</v>
      </c>
    </row>
    <row r="1306" spans="1:4" x14ac:dyDescent="0.25">
      <c r="A1306" s="83">
        <v>7260350040</v>
      </c>
      <c r="B1306" s="83" t="s">
        <v>30882</v>
      </c>
      <c r="C1306" s="83" t="s">
        <v>206</v>
      </c>
      <c r="D1306" s="84">
        <v>173.88</v>
      </c>
    </row>
    <row r="1307" spans="1:4" x14ac:dyDescent="0.25">
      <c r="A1307" s="83">
        <v>7260350050</v>
      </c>
      <c r="B1307" s="83" t="s">
        <v>30883</v>
      </c>
      <c r="C1307" s="83" t="s">
        <v>206</v>
      </c>
      <c r="D1307" s="84">
        <v>177.9</v>
      </c>
    </row>
    <row r="1308" spans="1:4" x14ac:dyDescent="0.25">
      <c r="A1308" s="83">
        <v>7260350060</v>
      </c>
      <c r="B1308" s="83" t="s">
        <v>30884</v>
      </c>
      <c r="C1308" s="83" t="s">
        <v>206</v>
      </c>
      <c r="D1308" s="84">
        <v>312.74</v>
      </c>
    </row>
    <row r="1309" spans="1:4" x14ac:dyDescent="0.25">
      <c r="A1309" s="83">
        <v>7260350070</v>
      </c>
      <c r="B1309" s="83" t="s">
        <v>30885</v>
      </c>
      <c r="C1309" s="83" t="s">
        <v>206</v>
      </c>
      <c r="D1309" s="84">
        <v>249.95</v>
      </c>
    </row>
    <row r="1310" spans="1:4" x14ac:dyDescent="0.25">
      <c r="A1310" s="83">
        <v>7260350080</v>
      </c>
      <c r="B1310" s="83" t="s">
        <v>30886</v>
      </c>
      <c r="C1310" s="83" t="s">
        <v>206</v>
      </c>
      <c r="D1310" s="84">
        <v>312.74</v>
      </c>
    </row>
    <row r="1311" spans="1:4" x14ac:dyDescent="0.25">
      <c r="A1311" s="83">
        <v>7260350090</v>
      </c>
      <c r="B1311" s="83" t="s">
        <v>30887</v>
      </c>
      <c r="C1311" s="83" t="s">
        <v>206</v>
      </c>
      <c r="D1311" s="84">
        <v>211.16</v>
      </c>
    </row>
    <row r="1312" spans="1:4" x14ac:dyDescent="0.25">
      <c r="A1312" s="83">
        <v>7260350100</v>
      </c>
      <c r="B1312" s="83" t="s">
        <v>30888</v>
      </c>
      <c r="C1312" s="83" t="s">
        <v>206</v>
      </c>
      <c r="D1312" s="84">
        <v>346.01</v>
      </c>
    </row>
    <row r="1313" spans="1:4" x14ac:dyDescent="0.25">
      <c r="A1313" s="83">
        <v>7260350110</v>
      </c>
      <c r="B1313" s="83" t="s">
        <v>30889</v>
      </c>
      <c r="C1313" s="83" t="s">
        <v>206</v>
      </c>
      <c r="D1313" s="84">
        <v>283.20999999999998</v>
      </c>
    </row>
    <row r="1314" spans="1:4" x14ac:dyDescent="0.25">
      <c r="A1314" s="83">
        <v>7260350120</v>
      </c>
      <c r="B1314" s="83" t="s">
        <v>30890</v>
      </c>
      <c r="C1314" s="83" t="s">
        <v>206</v>
      </c>
      <c r="D1314" s="84">
        <v>290.79000000000002</v>
      </c>
    </row>
    <row r="1315" spans="1:4" x14ac:dyDescent="0.25">
      <c r="A1315" s="83">
        <v>7260350130</v>
      </c>
      <c r="B1315" s="83" t="s">
        <v>30891</v>
      </c>
      <c r="C1315" s="83" t="s">
        <v>206</v>
      </c>
      <c r="D1315" s="84">
        <v>262.10000000000002</v>
      </c>
    </row>
    <row r="1316" spans="1:4" x14ac:dyDescent="0.25">
      <c r="A1316" s="83">
        <v>7260350140</v>
      </c>
      <c r="B1316" s="83" t="s">
        <v>30892</v>
      </c>
      <c r="C1316" s="83" t="s">
        <v>206</v>
      </c>
      <c r="D1316" s="84">
        <v>411.17</v>
      </c>
    </row>
    <row r="1317" spans="1:4" x14ac:dyDescent="0.25">
      <c r="A1317" s="83">
        <v>7260350150</v>
      </c>
      <c r="B1317" s="83" t="s">
        <v>30893</v>
      </c>
      <c r="C1317" s="83" t="s">
        <v>206</v>
      </c>
      <c r="D1317" s="84">
        <v>338.22</v>
      </c>
    </row>
    <row r="1318" spans="1:4" x14ac:dyDescent="0.25">
      <c r="A1318" s="83">
        <v>7260350160</v>
      </c>
      <c r="B1318" s="83" t="s">
        <v>30894</v>
      </c>
      <c r="C1318" s="83" t="s">
        <v>206</v>
      </c>
      <c r="D1318" s="84">
        <v>346.46</v>
      </c>
    </row>
    <row r="1319" spans="1:4" x14ac:dyDescent="0.25">
      <c r="A1319" s="83">
        <v>7260350170</v>
      </c>
      <c r="B1319" s="83" t="s">
        <v>30895</v>
      </c>
      <c r="C1319" s="83" t="s">
        <v>206</v>
      </c>
      <c r="D1319" s="84">
        <v>298.27</v>
      </c>
    </row>
    <row r="1320" spans="1:4" x14ac:dyDescent="0.25">
      <c r="A1320" s="83">
        <v>7260350180</v>
      </c>
      <c r="B1320" s="83" t="s">
        <v>30896</v>
      </c>
      <c r="C1320" s="83" t="s">
        <v>206</v>
      </c>
      <c r="D1320" s="84">
        <v>447.35</v>
      </c>
    </row>
    <row r="1321" spans="1:4" x14ac:dyDescent="0.25">
      <c r="A1321" s="83">
        <v>7260350190</v>
      </c>
      <c r="B1321" s="83" t="s">
        <v>30897</v>
      </c>
      <c r="C1321" s="83" t="s">
        <v>206</v>
      </c>
      <c r="D1321" s="84">
        <v>373.2</v>
      </c>
    </row>
    <row r="1322" spans="1:4" x14ac:dyDescent="0.25">
      <c r="A1322" s="83">
        <v>7260350200</v>
      </c>
      <c r="B1322" s="83" t="s">
        <v>30898</v>
      </c>
      <c r="C1322" s="83" t="s">
        <v>206</v>
      </c>
      <c r="D1322" s="84">
        <v>381.14</v>
      </c>
    </row>
    <row r="1323" spans="1:4" x14ac:dyDescent="0.25">
      <c r="A1323" s="83">
        <v>7260350210</v>
      </c>
      <c r="B1323" s="83" t="s">
        <v>30899</v>
      </c>
      <c r="C1323" s="83" t="s">
        <v>206</v>
      </c>
      <c r="D1323" s="84">
        <v>359.02</v>
      </c>
    </row>
    <row r="1324" spans="1:4" x14ac:dyDescent="0.25">
      <c r="A1324" s="83">
        <v>7260350220</v>
      </c>
      <c r="B1324" s="83" t="s">
        <v>30900</v>
      </c>
      <c r="C1324" s="83" t="s">
        <v>206</v>
      </c>
      <c r="D1324" s="84">
        <v>522.34</v>
      </c>
    </row>
    <row r="1325" spans="1:4" x14ac:dyDescent="0.25">
      <c r="A1325" s="83">
        <v>7260350230</v>
      </c>
      <c r="B1325" s="83" t="s">
        <v>30901</v>
      </c>
      <c r="C1325" s="83" t="s">
        <v>206</v>
      </c>
      <c r="D1325" s="84">
        <v>437.66</v>
      </c>
    </row>
    <row r="1326" spans="1:4" x14ac:dyDescent="0.25">
      <c r="A1326" s="83">
        <v>7260350240</v>
      </c>
      <c r="B1326" s="83" t="s">
        <v>30902</v>
      </c>
      <c r="C1326" s="83" t="s">
        <v>206</v>
      </c>
      <c r="D1326" s="84">
        <v>446.31</v>
      </c>
    </row>
    <row r="1327" spans="1:4" x14ac:dyDescent="0.25">
      <c r="A1327" s="83">
        <v>7260350250</v>
      </c>
      <c r="B1327" s="83" t="s">
        <v>30903</v>
      </c>
      <c r="C1327" s="83" t="s">
        <v>206</v>
      </c>
      <c r="D1327" s="84">
        <v>401.02</v>
      </c>
    </row>
    <row r="1328" spans="1:4" x14ac:dyDescent="0.25">
      <c r="A1328" s="83">
        <v>7260350260</v>
      </c>
      <c r="B1328" s="83" t="s">
        <v>30904</v>
      </c>
      <c r="C1328" s="83" t="s">
        <v>206</v>
      </c>
      <c r="D1328" s="84">
        <v>564.34</v>
      </c>
    </row>
    <row r="1329" spans="1:4" x14ac:dyDescent="0.25">
      <c r="A1329" s="83">
        <v>7260350270</v>
      </c>
      <c r="B1329" s="83" t="s">
        <v>30905</v>
      </c>
      <c r="C1329" s="83" t="s">
        <v>206</v>
      </c>
      <c r="D1329" s="84">
        <v>479.65</v>
      </c>
    </row>
    <row r="1330" spans="1:4" x14ac:dyDescent="0.25">
      <c r="A1330" s="83">
        <v>7260350280</v>
      </c>
      <c r="B1330" s="83" t="s">
        <v>30906</v>
      </c>
      <c r="C1330" s="83" t="s">
        <v>206</v>
      </c>
      <c r="D1330" s="84">
        <v>488.24</v>
      </c>
    </row>
    <row r="1331" spans="1:4" x14ac:dyDescent="0.25">
      <c r="A1331" s="83">
        <v>7260350290</v>
      </c>
      <c r="B1331" s="83" t="s">
        <v>30907</v>
      </c>
      <c r="C1331" s="83" t="s">
        <v>206</v>
      </c>
      <c r="D1331" s="84">
        <v>108.7</v>
      </c>
    </row>
    <row r="1332" spans="1:4" x14ac:dyDescent="0.25">
      <c r="A1332" s="83">
        <v>7260350300</v>
      </c>
      <c r="B1332" s="83" t="s">
        <v>30908</v>
      </c>
      <c r="C1332" s="83" t="s">
        <v>206</v>
      </c>
      <c r="D1332" s="84">
        <v>237.43</v>
      </c>
    </row>
    <row r="1333" spans="1:4" x14ac:dyDescent="0.25">
      <c r="A1333" s="83">
        <v>7260350310</v>
      </c>
      <c r="B1333" s="83" t="s">
        <v>30909</v>
      </c>
      <c r="C1333" s="83" t="s">
        <v>206</v>
      </c>
      <c r="D1333" s="84">
        <v>178.72</v>
      </c>
    </row>
    <row r="1334" spans="1:4" x14ac:dyDescent="0.25">
      <c r="A1334" s="83">
        <v>7260350320</v>
      </c>
      <c r="B1334" s="83" t="s">
        <v>30910</v>
      </c>
      <c r="C1334" s="83" t="s">
        <v>206</v>
      </c>
      <c r="D1334" s="84">
        <v>185.96</v>
      </c>
    </row>
    <row r="1335" spans="1:4" x14ac:dyDescent="0.25">
      <c r="A1335" s="83">
        <v>7260350330</v>
      </c>
      <c r="B1335" s="83" t="s">
        <v>30911</v>
      </c>
      <c r="C1335" s="83" t="s">
        <v>206</v>
      </c>
      <c r="D1335" s="84">
        <v>183.22</v>
      </c>
    </row>
    <row r="1336" spans="1:4" x14ac:dyDescent="0.25">
      <c r="A1336" s="83">
        <v>7260350340</v>
      </c>
      <c r="B1336" s="83" t="s">
        <v>30912</v>
      </c>
      <c r="C1336" s="83" t="s">
        <v>206</v>
      </c>
      <c r="D1336" s="84">
        <v>318.06</v>
      </c>
    </row>
    <row r="1337" spans="1:4" x14ac:dyDescent="0.25">
      <c r="A1337" s="83">
        <v>7260350350</v>
      </c>
      <c r="B1337" s="83" t="s">
        <v>30913</v>
      </c>
      <c r="C1337" s="83" t="s">
        <v>206</v>
      </c>
      <c r="D1337" s="84">
        <v>255.26</v>
      </c>
    </row>
    <row r="1338" spans="1:4" x14ac:dyDescent="0.25">
      <c r="A1338" s="83">
        <v>7260350360</v>
      </c>
      <c r="B1338" s="83" t="s">
        <v>30914</v>
      </c>
      <c r="C1338" s="83" t="s">
        <v>206</v>
      </c>
      <c r="D1338" s="84">
        <v>262.85000000000002</v>
      </c>
    </row>
    <row r="1339" spans="1:4" x14ac:dyDescent="0.25">
      <c r="A1339" s="83">
        <v>7260350370</v>
      </c>
      <c r="B1339" s="83" t="s">
        <v>30915</v>
      </c>
      <c r="C1339" s="83" t="s">
        <v>206</v>
      </c>
      <c r="D1339" s="84">
        <v>216.49</v>
      </c>
    </row>
    <row r="1340" spans="1:4" x14ac:dyDescent="0.25">
      <c r="A1340" s="83">
        <v>7260350380</v>
      </c>
      <c r="B1340" s="83" t="s">
        <v>30916</v>
      </c>
      <c r="C1340" s="83" t="s">
        <v>206</v>
      </c>
      <c r="D1340" s="84">
        <v>351.33</v>
      </c>
    </row>
    <row r="1341" spans="1:4" x14ac:dyDescent="0.25">
      <c r="A1341" s="83">
        <v>7260350390</v>
      </c>
      <c r="B1341" s="83" t="s">
        <v>30917</v>
      </c>
      <c r="C1341" s="83" t="s">
        <v>206</v>
      </c>
      <c r="D1341" s="84">
        <v>288.52</v>
      </c>
    </row>
    <row r="1342" spans="1:4" x14ac:dyDescent="0.25">
      <c r="A1342" s="83">
        <v>7260350400</v>
      </c>
      <c r="B1342" s="83" t="s">
        <v>30918</v>
      </c>
      <c r="C1342" s="83" t="s">
        <v>206</v>
      </c>
      <c r="D1342" s="84">
        <v>296.11</v>
      </c>
    </row>
    <row r="1343" spans="1:4" x14ac:dyDescent="0.25">
      <c r="A1343" s="83">
        <v>7260350410</v>
      </c>
      <c r="B1343" s="83" t="s">
        <v>30919</v>
      </c>
      <c r="C1343" s="83" t="s">
        <v>206</v>
      </c>
      <c r="D1343" s="84">
        <v>268.13</v>
      </c>
    </row>
    <row r="1344" spans="1:4" x14ac:dyDescent="0.25">
      <c r="A1344" s="83">
        <v>7260350420</v>
      </c>
      <c r="B1344" s="83" t="s">
        <v>30920</v>
      </c>
      <c r="C1344" s="83" t="s">
        <v>206</v>
      </c>
      <c r="D1344" s="84">
        <v>417.2</v>
      </c>
    </row>
    <row r="1345" spans="1:4" x14ac:dyDescent="0.25">
      <c r="A1345" s="83">
        <v>7260350430</v>
      </c>
      <c r="B1345" s="83" t="s">
        <v>30921</v>
      </c>
      <c r="C1345" s="83" t="s">
        <v>206</v>
      </c>
      <c r="D1345" s="84">
        <v>344.25</v>
      </c>
    </row>
    <row r="1346" spans="1:4" x14ac:dyDescent="0.25">
      <c r="A1346" s="83">
        <v>7260350440</v>
      </c>
      <c r="B1346" s="83" t="s">
        <v>30922</v>
      </c>
      <c r="C1346" s="83" t="s">
        <v>206</v>
      </c>
      <c r="D1346" s="84">
        <v>352.49</v>
      </c>
    </row>
    <row r="1347" spans="1:4" x14ac:dyDescent="0.25">
      <c r="A1347" s="83">
        <v>7260350450</v>
      </c>
      <c r="B1347" s="83" t="s">
        <v>30923</v>
      </c>
      <c r="C1347" s="83" t="s">
        <v>206</v>
      </c>
      <c r="D1347" s="84">
        <v>304.3</v>
      </c>
    </row>
    <row r="1348" spans="1:4" x14ac:dyDescent="0.25">
      <c r="A1348" s="83">
        <v>7260350460</v>
      </c>
      <c r="B1348" s="83" t="s">
        <v>30924</v>
      </c>
      <c r="C1348" s="83" t="s">
        <v>206</v>
      </c>
      <c r="D1348" s="84">
        <v>453.37</v>
      </c>
    </row>
    <row r="1349" spans="1:4" x14ac:dyDescent="0.25">
      <c r="A1349" s="83">
        <v>7260350470</v>
      </c>
      <c r="B1349" s="83" t="s">
        <v>30925</v>
      </c>
      <c r="C1349" s="83" t="s">
        <v>206</v>
      </c>
      <c r="D1349" s="84">
        <v>379.22</v>
      </c>
    </row>
    <row r="1350" spans="1:4" x14ac:dyDescent="0.25">
      <c r="A1350" s="83">
        <v>7260350480</v>
      </c>
      <c r="B1350" s="83" t="s">
        <v>30926</v>
      </c>
      <c r="C1350" s="83" t="s">
        <v>206</v>
      </c>
      <c r="D1350" s="84">
        <v>387.16</v>
      </c>
    </row>
    <row r="1351" spans="1:4" x14ac:dyDescent="0.25">
      <c r="A1351" s="83">
        <v>7260350490</v>
      </c>
      <c r="B1351" s="83" t="s">
        <v>30927</v>
      </c>
      <c r="C1351" s="83" t="s">
        <v>206</v>
      </c>
      <c r="D1351" s="84">
        <v>365.78</v>
      </c>
    </row>
    <row r="1352" spans="1:4" x14ac:dyDescent="0.25">
      <c r="A1352" s="83">
        <v>7260350500</v>
      </c>
      <c r="B1352" s="83" t="s">
        <v>30928</v>
      </c>
      <c r="C1352" s="83" t="s">
        <v>206</v>
      </c>
      <c r="D1352" s="84">
        <v>529.1</v>
      </c>
    </row>
    <row r="1353" spans="1:4" x14ac:dyDescent="0.25">
      <c r="A1353" s="83">
        <v>7260350510</v>
      </c>
      <c r="B1353" s="83" t="s">
        <v>30929</v>
      </c>
      <c r="C1353" s="83" t="s">
        <v>206</v>
      </c>
      <c r="D1353" s="84">
        <v>444.42</v>
      </c>
    </row>
    <row r="1354" spans="1:4" x14ac:dyDescent="0.25">
      <c r="A1354" s="83">
        <v>7260350520</v>
      </c>
      <c r="B1354" s="83" t="s">
        <v>30930</v>
      </c>
      <c r="C1354" s="83" t="s">
        <v>206</v>
      </c>
      <c r="D1354" s="84">
        <v>453.07</v>
      </c>
    </row>
    <row r="1355" spans="1:4" x14ac:dyDescent="0.25">
      <c r="A1355" s="83">
        <v>7260350530</v>
      </c>
      <c r="B1355" s="83" t="s">
        <v>30931</v>
      </c>
      <c r="C1355" s="83" t="s">
        <v>206</v>
      </c>
      <c r="D1355" s="84">
        <v>407.78</v>
      </c>
    </row>
    <row r="1356" spans="1:4" x14ac:dyDescent="0.25">
      <c r="A1356" s="83">
        <v>7260350540</v>
      </c>
      <c r="B1356" s="83" t="s">
        <v>30932</v>
      </c>
      <c r="C1356" s="83" t="s">
        <v>206</v>
      </c>
      <c r="D1356" s="84">
        <v>571.1</v>
      </c>
    </row>
    <row r="1357" spans="1:4" x14ac:dyDescent="0.25">
      <c r="A1357" s="83">
        <v>7260350550</v>
      </c>
      <c r="B1357" s="83" t="s">
        <v>30933</v>
      </c>
      <c r="C1357" s="83" t="s">
        <v>206</v>
      </c>
      <c r="D1357" s="84">
        <v>486.41</v>
      </c>
    </row>
    <row r="1358" spans="1:4" x14ac:dyDescent="0.25">
      <c r="A1358" s="83">
        <v>7260350560</v>
      </c>
      <c r="B1358" s="83" t="s">
        <v>30934</v>
      </c>
      <c r="C1358" s="83" t="s">
        <v>206</v>
      </c>
      <c r="D1358" s="84">
        <v>495</v>
      </c>
    </row>
    <row r="1359" spans="1:4" x14ac:dyDescent="0.25">
      <c r="A1359" s="83">
        <v>7260350570</v>
      </c>
      <c r="B1359" s="83" t="s">
        <v>30935</v>
      </c>
      <c r="C1359" s="83" t="s">
        <v>206</v>
      </c>
      <c r="D1359" s="84">
        <v>114.02</v>
      </c>
    </row>
    <row r="1360" spans="1:4" x14ac:dyDescent="0.25">
      <c r="A1360" s="83">
        <v>7260350580</v>
      </c>
      <c r="B1360" s="83" t="s">
        <v>30936</v>
      </c>
      <c r="C1360" s="83" t="s">
        <v>206</v>
      </c>
      <c r="D1360" s="84">
        <v>242.75</v>
      </c>
    </row>
    <row r="1361" spans="1:4" x14ac:dyDescent="0.25">
      <c r="A1361" s="83">
        <v>7260350590</v>
      </c>
      <c r="B1361" s="83" t="s">
        <v>30937</v>
      </c>
      <c r="C1361" s="83" t="s">
        <v>206</v>
      </c>
      <c r="D1361" s="84">
        <v>184.04</v>
      </c>
    </row>
    <row r="1362" spans="1:4" x14ac:dyDescent="0.25">
      <c r="A1362" s="83">
        <v>7260350600</v>
      </c>
      <c r="B1362" s="83" t="s">
        <v>30938</v>
      </c>
      <c r="C1362" s="83" t="s">
        <v>206</v>
      </c>
      <c r="D1362" s="84">
        <v>191.28</v>
      </c>
    </row>
    <row r="1363" spans="1:4" x14ac:dyDescent="0.25">
      <c r="A1363" s="83">
        <v>7260350610</v>
      </c>
      <c r="B1363" s="83" t="s">
        <v>30939</v>
      </c>
      <c r="C1363" s="83" t="s">
        <v>206</v>
      </c>
      <c r="D1363" s="84">
        <v>188.97</v>
      </c>
    </row>
    <row r="1364" spans="1:4" x14ac:dyDescent="0.25">
      <c r="A1364" s="83">
        <v>7260350620</v>
      </c>
      <c r="B1364" s="83" t="s">
        <v>30940</v>
      </c>
      <c r="C1364" s="83" t="s">
        <v>206</v>
      </c>
      <c r="D1364" s="84">
        <v>323.81</v>
      </c>
    </row>
    <row r="1365" spans="1:4" x14ac:dyDescent="0.25">
      <c r="A1365" s="83">
        <v>7260350630</v>
      </c>
      <c r="B1365" s="83" t="s">
        <v>30941</v>
      </c>
      <c r="C1365" s="83" t="s">
        <v>206</v>
      </c>
      <c r="D1365" s="84">
        <v>261.02</v>
      </c>
    </row>
    <row r="1366" spans="1:4" x14ac:dyDescent="0.25">
      <c r="A1366" s="83">
        <v>7260350640</v>
      </c>
      <c r="B1366" s="83" t="s">
        <v>30942</v>
      </c>
      <c r="C1366" s="83" t="s">
        <v>206</v>
      </c>
      <c r="D1366" s="84">
        <v>268.60000000000002</v>
      </c>
    </row>
    <row r="1367" spans="1:4" x14ac:dyDescent="0.25">
      <c r="A1367" s="83">
        <v>7260350650</v>
      </c>
      <c r="B1367" s="83" t="s">
        <v>30943</v>
      </c>
      <c r="C1367" s="83" t="s">
        <v>206</v>
      </c>
      <c r="D1367" s="84">
        <v>222.23</v>
      </c>
    </row>
    <row r="1368" spans="1:4" x14ac:dyDescent="0.25">
      <c r="A1368" s="83">
        <v>7260350660</v>
      </c>
      <c r="B1368" s="83" t="s">
        <v>30944</v>
      </c>
      <c r="C1368" s="83" t="s">
        <v>206</v>
      </c>
      <c r="D1368" s="84">
        <v>357.07</v>
      </c>
    </row>
    <row r="1369" spans="1:4" x14ac:dyDescent="0.25">
      <c r="A1369" s="83">
        <v>7260350670</v>
      </c>
      <c r="B1369" s="83" t="s">
        <v>30945</v>
      </c>
      <c r="C1369" s="83" t="s">
        <v>206</v>
      </c>
      <c r="D1369" s="84">
        <v>294.27</v>
      </c>
    </row>
    <row r="1370" spans="1:4" x14ac:dyDescent="0.25">
      <c r="A1370" s="83">
        <v>7260350680</v>
      </c>
      <c r="B1370" s="83" t="s">
        <v>30946</v>
      </c>
      <c r="C1370" s="83" t="s">
        <v>206</v>
      </c>
      <c r="D1370" s="84">
        <v>301.85000000000002</v>
      </c>
    </row>
    <row r="1371" spans="1:4" x14ac:dyDescent="0.25">
      <c r="A1371" s="83">
        <v>7260350690</v>
      </c>
      <c r="B1371" s="83" t="s">
        <v>30947</v>
      </c>
      <c r="C1371" s="83" t="s">
        <v>206</v>
      </c>
      <c r="D1371" s="84">
        <v>274.63</v>
      </c>
    </row>
    <row r="1372" spans="1:4" x14ac:dyDescent="0.25">
      <c r="A1372" s="83">
        <v>7260350700</v>
      </c>
      <c r="B1372" s="83" t="s">
        <v>30948</v>
      </c>
      <c r="C1372" s="83" t="s">
        <v>206</v>
      </c>
      <c r="D1372" s="84">
        <v>423.7</v>
      </c>
    </row>
    <row r="1373" spans="1:4" x14ac:dyDescent="0.25">
      <c r="A1373" s="83">
        <v>7260350710</v>
      </c>
      <c r="B1373" s="83" t="s">
        <v>30949</v>
      </c>
      <c r="C1373" s="83" t="s">
        <v>206</v>
      </c>
      <c r="D1373" s="84">
        <v>350.74</v>
      </c>
    </row>
    <row r="1374" spans="1:4" x14ac:dyDescent="0.25">
      <c r="A1374" s="83">
        <v>7260350720</v>
      </c>
      <c r="B1374" s="83" t="s">
        <v>30950</v>
      </c>
      <c r="C1374" s="83" t="s">
        <v>206</v>
      </c>
      <c r="D1374" s="84">
        <v>359</v>
      </c>
    </row>
    <row r="1375" spans="1:4" x14ac:dyDescent="0.25">
      <c r="A1375" s="83">
        <v>7260350730</v>
      </c>
      <c r="B1375" s="83" t="s">
        <v>30951</v>
      </c>
      <c r="C1375" s="83" t="s">
        <v>206</v>
      </c>
      <c r="D1375" s="84">
        <v>310.8</v>
      </c>
    </row>
    <row r="1376" spans="1:4" x14ac:dyDescent="0.25">
      <c r="A1376" s="83">
        <v>7260350740</v>
      </c>
      <c r="B1376" s="83" t="s">
        <v>30952</v>
      </c>
      <c r="C1376" s="83" t="s">
        <v>206</v>
      </c>
      <c r="D1376" s="84">
        <v>459.88</v>
      </c>
    </row>
    <row r="1377" spans="1:4" x14ac:dyDescent="0.25">
      <c r="A1377" s="83">
        <v>7260350750</v>
      </c>
      <c r="B1377" s="83" t="s">
        <v>30953</v>
      </c>
      <c r="C1377" s="83" t="s">
        <v>206</v>
      </c>
      <c r="D1377" s="84">
        <v>385.72</v>
      </c>
    </row>
    <row r="1378" spans="1:4" x14ac:dyDescent="0.25">
      <c r="A1378" s="83">
        <v>7260350760</v>
      </c>
      <c r="B1378" s="83" t="s">
        <v>30954</v>
      </c>
      <c r="C1378" s="83" t="s">
        <v>206</v>
      </c>
      <c r="D1378" s="84">
        <v>393.68</v>
      </c>
    </row>
    <row r="1379" spans="1:4" x14ac:dyDescent="0.25">
      <c r="A1379" s="83">
        <v>7260350770</v>
      </c>
      <c r="B1379" s="83" t="s">
        <v>30955</v>
      </c>
      <c r="C1379" s="83" t="s">
        <v>206</v>
      </c>
      <c r="D1379" s="84">
        <v>373.17</v>
      </c>
    </row>
    <row r="1380" spans="1:4" x14ac:dyDescent="0.25">
      <c r="A1380" s="83">
        <v>7260350780</v>
      </c>
      <c r="B1380" s="83" t="s">
        <v>30956</v>
      </c>
      <c r="C1380" s="83" t="s">
        <v>206</v>
      </c>
      <c r="D1380" s="84">
        <v>536.48</v>
      </c>
    </row>
    <row r="1381" spans="1:4" x14ac:dyDescent="0.25">
      <c r="A1381" s="83">
        <v>7260350790</v>
      </c>
      <c r="B1381" s="83" t="s">
        <v>30957</v>
      </c>
      <c r="C1381" s="83" t="s">
        <v>206</v>
      </c>
      <c r="D1381" s="84">
        <v>451.8</v>
      </c>
    </row>
    <row r="1382" spans="1:4" x14ac:dyDescent="0.25">
      <c r="A1382" s="83">
        <v>7260350800</v>
      </c>
      <c r="B1382" s="83" t="s">
        <v>30958</v>
      </c>
      <c r="C1382" s="83" t="s">
        <v>206</v>
      </c>
      <c r="D1382" s="84">
        <v>460.45</v>
      </c>
    </row>
    <row r="1383" spans="1:4" x14ac:dyDescent="0.25">
      <c r="A1383" s="83">
        <v>7260350810</v>
      </c>
      <c r="B1383" s="83" t="s">
        <v>30959</v>
      </c>
      <c r="C1383" s="83" t="s">
        <v>206</v>
      </c>
      <c r="D1383" s="84">
        <v>415.17</v>
      </c>
    </row>
    <row r="1384" spans="1:4" x14ac:dyDescent="0.25">
      <c r="A1384" s="362">
        <v>7260350820</v>
      </c>
      <c r="B1384" s="362" t="s">
        <v>30960</v>
      </c>
      <c r="C1384" s="362" t="s">
        <v>206</v>
      </c>
      <c r="D1384" s="363">
        <v>578.48</v>
      </c>
    </row>
    <row r="1385" spans="1:4" x14ac:dyDescent="0.25">
      <c r="A1385" s="83">
        <v>7260350830</v>
      </c>
      <c r="B1385" s="83" t="s">
        <v>30961</v>
      </c>
      <c r="C1385" s="83" t="s">
        <v>206</v>
      </c>
      <c r="D1385" s="84">
        <v>493.79</v>
      </c>
    </row>
    <row r="1386" spans="1:4" x14ac:dyDescent="0.25">
      <c r="A1386" s="83">
        <v>7260350840</v>
      </c>
      <c r="B1386" s="83" t="s">
        <v>30962</v>
      </c>
      <c r="C1386" s="83" t="s">
        <v>206</v>
      </c>
      <c r="D1386" s="84">
        <v>502.38</v>
      </c>
    </row>
    <row r="1387" spans="1:4" x14ac:dyDescent="0.25">
      <c r="A1387" s="83">
        <v>7260350850</v>
      </c>
      <c r="B1387" s="83" t="s">
        <v>30963</v>
      </c>
      <c r="C1387" s="83" t="s">
        <v>206</v>
      </c>
      <c r="D1387" s="84">
        <v>120.54</v>
      </c>
    </row>
    <row r="1388" spans="1:4" x14ac:dyDescent="0.25">
      <c r="A1388" s="83">
        <v>7260350860</v>
      </c>
      <c r="B1388" s="83" t="s">
        <v>30964</v>
      </c>
      <c r="C1388" s="83" t="s">
        <v>206</v>
      </c>
      <c r="D1388" s="84">
        <v>249.27</v>
      </c>
    </row>
    <row r="1389" spans="1:4" x14ac:dyDescent="0.25">
      <c r="A1389" s="83">
        <v>7260350870</v>
      </c>
      <c r="B1389" s="83" t="s">
        <v>30965</v>
      </c>
      <c r="C1389" s="83" t="s">
        <v>206</v>
      </c>
      <c r="D1389" s="84">
        <v>190.56</v>
      </c>
    </row>
    <row r="1390" spans="1:4" x14ac:dyDescent="0.25">
      <c r="A1390" s="83">
        <v>7260350880</v>
      </c>
      <c r="B1390" s="83" t="s">
        <v>30966</v>
      </c>
      <c r="C1390" s="83" t="s">
        <v>206</v>
      </c>
      <c r="D1390" s="84">
        <v>197.8</v>
      </c>
    </row>
    <row r="1391" spans="1:4" x14ac:dyDescent="0.25">
      <c r="A1391" s="83">
        <v>7260350890</v>
      </c>
      <c r="B1391" s="83" t="s">
        <v>30967</v>
      </c>
      <c r="C1391" s="83" t="s">
        <v>206</v>
      </c>
      <c r="D1391" s="84">
        <v>195.99</v>
      </c>
    </row>
    <row r="1392" spans="1:4" x14ac:dyDescent="0.25">
      <c r="A1392" s="83">
        <v>7260350900</v>
      </c>
      <c r="B1392" s="83" t="s">
        <v>30968</v>
      </c>
      <c r="C1392" s="83" t="s">
        <v>206</v>
      </c>
      <c r="D1392" s="84">
        <v>330.82</v>
      </c>
    </row>
    <row r="1393" spans="1:4" x14ac:dyDescent="0.25">
      <c r="A1393" s="83">
        <v>7260350910</v>
      </c>
      <c r="B1393" s="83" t="s">
        <v>30969</v>
      </c>
      <c r="C1393" s="83" t="s">
        <v>206</v>
      </c>
      <c r="D1393" s="84">
        <v>268.02999999999997</v>
      </c>
    </row>
    <row r="1394" spans="1:4" x14ac:dyDescent="0.25">
      <c r="A1394" s="83">
        <v>7260350920</v>
      </c>
      <c r="B1394" s="83" t="s">
        <v>30970</v>
      </c>
      <c r="C1394" s="83" t="s">
        <v>206</v>
      </c>
      <c r="D1394" s="84">
        <v>275.61</v>
      </c>
    </row>
    <row r="1395" spans="1:4" x14ac:dyDescent="0.25">
      <c r="A1395" s="83">
        <v>7260350930</v>
      </c>
      <c r="B1395" s="83" t="s">
        <v>30971</v>
      </c>
      <c r="C1395" s="83" t="s">
        <v>206</v>
      </c>
      <c r="D1395" s="84">
        <v>229.37</v>
      </c>
    </row>
    <row r="1396" spans="1:4" x14ac:dyDescent="0.25">
      <c r="A1396" s="83">
        <v>7260350940</v>
      </c>
      <c r="B1396" s="83" t="s">
        <v>30972</v>
      </c>
      <c r="C1396" s="83" t="s">
        <v>206</v>
      </c>
      <c r="D1396" s="84">
        <v>364.21</v>
      </c>
    </row>
    <row r="1397" spans="1:4" x14ac:dyDescent="0.25">
      <c r="A1397" s="83">
        <v>7260350950</v>
      </c>
      <c r="B1397" s="83" t="s">
        <v>30973</v>
      </c>
      <c r="C1397" s="83" t="s">
        <v>206</v>
      </c>
      <c r="D1397" s="84">
        <v>301.41000000000003</v>
      </c>
    </row>
    <row r="1398" spans="1:4" x14ac:dyDescent="0.25">
      <c r="A1398" s="83">
        <v>7260350960</v>
      </c>
      <c r="B1398" s="83" t="s">
        <v>30974</v>
      </c>
      <c r="C1398" s="83" t="s">
        <v>206</v>
      </c>
      <c r="D1398" s="84">
        <v>308.99</v>
      </c>
    </row>
    <row r="1399" spans="1:4" x14ac:dyDescent="0.25">
      <c r="A1399" s="83">
        <v>7260350970</v>
      </c>
      <c r="B1399" s="83" t="s">
        <v>30975</v>
      </c>
      <c r="C1399" s="83" t="s">
        <v>206</v>
      </c>
      <c r="D1399" s="84">
        <v>282.69</v>
      </c>
    </row>
    <row r="1400" spans="1:4" x14ac:dyDescent="0.25">
      <c r="A1400" s="83">
        <v>7260350980</v>
      </c>
      <c r="B1400" s="83" t="s">
        <v>30976</v>
      </c>
      <c r="C1400" s="83" t="s">
        <v>206</v>
      </c>
      <c r="D1400" s="84">
        <v>431.76</v>
      </c>
    </row>
    <row r="1401" spans="1:4" x14ac:dyDescent="0.25">
      <c r="A1401" s="83">
        <v>7260350990</v>
      </c>
      <c r="B1401" s="83" t="s">
        <v>30977</v>
      </c>
      <c r="C1401" s="83" t="s">
        <v>206</v>
      </c>
      <c r="D1401" s="84">
        <v>358.81</v>
      </c>
    </row>
    <row r="1402" spans="1:4" x14ac:dyDescent="0.25">
      <c r="A1402" s="83">
        <v>7260351000</v>
      </c>
      <c r="B1402" s="83" t="s">
        <v>30978</v>
      </c>
      <c r="C1402" s="83" t="s">
        <v>206</v>
      </c>
      <c r="D1402" s="84">
        <v>367.06</v>
      </c>
    </row>
    <row r="1403" spans="1:4" x14ac:dyDescent="0.25">
      <c r="A1403" s="83">
        <v>7260351010</v>
      </c>
      <c r="B1403" s="83" t="s">
        <v>30979</v>
      </c>
      <c r="C1403" s="83" t="s">
        <v>206</v>
      </c>
      <c r="D1403" s="84">
        <v>319.26</v>
      </c>
    </row>
    <row r="1404" spans="1:4" x14ac:dyDescent="0.25">
      <c r="A1404" s="83">
        <v>7260351020</v>
      </c>
      <c r="B1404" s="83" t="s">
        <v>30980</v>
      </c>
      <c r="C1404" s="83" t="s">
        <v>206</v>
      </c>
      <c r="D1404" s="84">
        <v>468.33</v>
      </c>
    </row>
    <row r="1405" spans="1:4" x14ac:dyDescent="0.25">
      <c r="A1405" s="83">
        <v>7260351030</v>
      </c>
      <c r="B1405" s="83" t="s">
        <v>30981</v>
      </c>
      <c r="C1405" s="83" t="s">
        <v>206</v>
      </c>
      <c r="D1405" s="84">
        <v>394.18</v>
      </c>
    </row>
    <row r="1406" spans="1:4" x14ac:dyDescent="0.25">
      <c r="A1406" s="83">
        <v>7260351040</v>
      </c>
      <c r="B1406" s="83" t="s">
        <v>30982</v>
      </c>
      <c r="C1406" s="83" t="s">
        <v>206</v>
      </c>
      <c r="D1406" s="84">
        <v>402.13</v>
      </c>
    </row>
    <row r="1407" spans="1:4" x14ac:dyDescent="0.25">
      <c r="A1407" s="83">
        <v>7260351050</v>
      </c>
      <c r="B1407" s="83" t="s">
        <v>30983</v>
      </c>
      <c r="C1407" s="83" t="s">
        <v>206</v>
      </c>
      <c r="D1407" s="84">
        <v>383.4</v>
      </c>
    </row>
    <row r="1408" spans="1:4" x14ac:dyDescent="0.25">
      <c r="A1408" s="83">
        <v>7260351060</v>
      </c>
      <c r="B1408" s="83" t="s">
        <v>30984</v>
      </c>
      <c r="C1408" s="83" t="s">
        <v>206</v>
      </c>
      <c r="D1408" s="84">
        <v>546.71</v>
      </c>
    </row>
    <row r="1409" spans="1:4" x14ac:dyDescent="0.25">
      <c r="A1409" s="83">
        <v>7260351070</v>
      </c>
      <c r="B1409" s="83" t="s">
        <v>30985</v>
      </c>
      <c r="C1409" s="83" t="s">
        <v>206</v>
      </c>
      <c r="D1409" s="84">
        <v>462.03</v>
      </c>
    </row>
    <row r="1410" spans="1:4" x14ac:dyDescent="0.25">
      <c r="A1410" s="83">
        <v>7260351080</v>
      </c>
      <c r="B1410" s="83" t="s">
        <v>30986</v>
      </c>
      <c r="C1410" s="83" t="s">
        <v>206</v>
      </c>
      <c r="D1410" s="84">
        <v>470.68</v>
      </c>
    </row>
    <row r="1411" spans="1:4" x14ac:dyDescent="0.25">
      <c r="A1411" s="83">
        <v>7260351090</v>
      </c>
      <c r="B1411" s="83" t="s">
        <v>30987</v>
      </c>
      <c r="C1411" s="83" t="s">
        <v>206</v>
      </c>
      <c r="D1411" s="84">
        <v>429.51</v>
      </c>
    </row>
    <row r="1412" spans="1:4" x14ac:dyDescent="0.25">
      <c r="A1412" s="83">
        <v>7260351100</v>
      </c>
      <c r="B1412" s="83" t="s">
        <v>30988</v>
      </c>
      <c r="C1412" s="83" t="s">
        <v>206</v>
      </c>
      <c r="D1412" s="84">
        <v>592.82000000000005</v>
      </c>
    </row>
    <row r="1413" spans="1:4" x14ac:dyDescent="0.25">
      <c r="A1413" s="83">
        <v>7260351110</v>
      </c>
      <c r="B1413" s="83" t="s">
        <v>30989</v>
      </c>
      <c r="C1413" s="83" t="s">
        <v>206</v>
      </c>
      <c r="D1413" s="84">
        <v>508.13</v>
      </c>
    </row>
    <row r="1414" spans="1:4" x14ac:dyDescent="0.25">
      <c r="A1414" s="83">
        <v>7260351120</v>
      </c>
      <c r="B1414" s="83" t="s">
        <v>30990</v>
      </c>
      <c r="C1414" s="83" t="s">
        <v>206</v>
      </c>
      <c r="D1414" s="84">
        <v>516.72</v>
      </c>
    </row>
    <row r="1415" spans="1:4" x14ac:dyDescent="0.25">
      <c r="A1415" s="83">
        <v>7260351130</v>
      </c>
      <c r="B1415" s="83" t="s">
        <v>30991</v>
      </c>
      <c r="C1415" s="83" t="s">
        <v>206</v>
      </c>
      <c r="D1415" s="84">
        <v>126.19</v>
      </c>
    </row>
    <row r="1416" spans="1:4" x14ac:dyDescent="0.25">
      <c r="A1416" s="83">
        <v>7260351140</v>
      </c>
      <c r="B1416" s="83" t="s">
        <v>30992</v>
      </c>
      <c r="C1416" s="83" t="s">
        <v>206</v>
      </c>
      <c r="D1416" s="84">
        <v>254.91</v>
      </c>
    </row>
    <row r="1417" spans="1:4" x14ac:dyDescent="0.25">
      <c r="A1417" s="83">
        <v>7260351150</v>
      </c>
      <c r="B1417" s="83" t="s">
        <v>30993</v>
      </c>
      <c r="C1417" s="83" t="s">
        <v>206</v>
      </c>
      <c r="D1417" s="84">
        <v>196.21</v>
      </c>
    </row>
    <row r="1418" spans="1:4" x14ac:dyDescent="0.25">
      <c r="A1418" s="83">
        <v>7260351160</v>
      </c>
      <c r="B1418" s="83" t="s">
        <v>30994</v>
      </c>
      <c r="C1418" s="83" t="s">
        <v>206</v>
      </c>
      <c r="D1418" s="84">
        <v>203.44</v>
      </c>
    </row>
    <row r="1419" spans="1:4" x14ac:dyDescent="0.25">
      <c r="A1419" s="83">
        <v>7260351170</v>
      </c>
      <c r="B1419" s="83" t="s">
        <v>30995</v>
      </c>
      <c r="C1419" s="83" t="s">
        <v>206</v>
      </c>
      <c r="D1419" s="84">
        <v>201.76</v>
      </c>
    </row>
    <row r="1420" spans="1:4" x14ac:dyDescent="0.25">
      <c r="A1420" s="83">
        <v>7260351180</v>
      </c>
      <c r="B1420" s="83" t="s">
        <v>30996</v>
      </c>
      <c r="C1420" s="83" t="s">
        <v>206</v>
      </c>
      <c r="D1420" s="84">
        <v>336.6</v>
      </c>
    </row>
    <row r="1421" spans="1:4" x14ac:dyDescent="0.25">
      <c r="A1421" s="83">
        <v>7260351190</v>
      </c>
      <c r="B1421" s="83" t="s">
        <v>30997</v>
      </c>
      <c r="C1421" s="83" t="s">
        <v>206</v>
      </c>
      <c r="D1421" s="84">
        <v>273.81</v>
      </c>
    </row>
    <row r="1422" spans="1:4" x14ac:dyDescent="0.25">
      <c r="A1422" s="83">
        <v>7260351200</v>
      </c>
      <c r="B1422" s="83" t="s">
        <v>30998</v>
      </c>
      <c r="C1422" s="83" t="s">
        <v>206</v>
      </c>
      <c r="D1422" s="84">
        <v>281.39</v>
      </c>
    </row>
    <row r="1423" spans="1:4" x14ac:dyDescent="0.25">
      <c r="A1423" s="83">
        <v>7260351210</v>
      </c>
      <c r="B1423" s="83" t="s">
        <v>30999</v>
      </c>
      <c r="C1423" s="83" t="s">
        <v>206</v>
      </c>
      <c r="D1423" s="84">
        <v>235.14</v>
      </c>
    </row>
    <row r="1424" spans="1:4" x14ac:dyDescent="0.25">
      <c r="A1424" s="83">
        <v>7260351220</v>
      </c>
      <c r="B1424" s="83" t="s">
        <v>31000</v>
      </c>
      <c r="C1424" s="83" t="s">
        <v>206</v>
      </c>
      <c r="D1424" s="84">
        <v>369.98</v>
      </c>
    </row>
    <row r="1425" spans="1:4" x14ac:dyDescent="0.25">
      <c r="A1425" s="83">
        <v>7260351230</v>
      </c>
      <c r="B1425" s="83" t="s">
        <v>31001</v>
      </c>
      <c r="C1425" s="83" t="s">
        <v>206</v>
      </c>
      <c r="D1425" s="84">
        <v>307.18</v>
      </c>
    </row>
    <row r="1426" spans="1:4" x14ac:dyDescent="0.25">
      <c r="A1426" s="83">
        <v>7260351240</v>
      </c>
      <c r="B1426" s="83" t="s">
        <v>31002</v>
      </c>
      <c r="C1426" s="83" t="s">
        <v>206</v>
      </c>
      <c r="D1426" s="84">
        <v>314.76</v>
      </c>
    </row>
    <row r="1427" spans="1:4" x14ac:dyDescent="0.25">
      <c r="A1427" s="83">
        <v>7260351250</v>
      </c>
      <c r="B1427" s="83" t="s">
        <v>31003</v>
      </c>
      <c r="C1427" s="83" t="s">
        <v>206</v>
      </c>
      <c r="D1427" s="84">
        <v>289.37</v>
      </c>
    </row>
    <row r="1428" spans="1:4" x14ac:dyDescent="0.25">
      <c r="A1428" s="83">
        <v>7260351260</v>
      </c>
      <c r="B1428" s="83" t="s">
        <v>31004</v>
      </c>
      <c r="C1428" s="83" t="s">
        <v>206</v>
      </c>
      <c r="D1428" s="84">
        <v>438.44</v>
      </c>
    </row>
    <row r="1429" spans="1:4" x14ac:dyDescent="0.25">
      <c r="A1429" s="83">
        <v>7260351270</v>
      </c>
      <c r="B1429" s="83" t="s">
        <v>31005</v>
      </c>
      <c r="C1429" s="83" t="s">
        <v>206</v>
      </c>
      <c r="D1429" s="84">
        <v>365.48</v>
      </c>
    </row>
    <row r="1430" spans="1:4" x14ac:dyDescent="0.25">
      <c r="A1430" s="83">
        <v>7260351280</v>
      </c>
      <c r="B1430" s="83" t="s">
        <v>31006</v>
      </c>
      <c r="C1430" s="83" t="s">
        <v>206</v>
      </c>
      <c r="D1430" s="84">
        <v>373.72</v>
      </c>
    </row>
    <row r="1431" spans="1:4" x14ac:dyDescent="0.25">
      <c r="A1431" s="83">
        <v>7260351290</v>
      </c>
      <c r="B1431" s="83" t="s">
        <v>31007</v>
      </c>
      <c r="C1431" s="83" t="s">
        <v>206</v>
      </c>
      <c r="D1431" s="84">
        <v>325.94</v>
      </c>
    </row>
    <row r="1432" spans="1:4" x14ac:dyDescent="0.25">
      <c r="A1432" s="83">
        <v>7260351300</v>
      </c>
      <c r="B1432" s="83" t="s">
        <v>31008</v>
      </c>
      <c r="C1432" s="83" t="s">
        <v>206</v>
      </c>
      <c r="D1432" s="84">
        <v>475.02</v>
      </c>
    </row>
    <row r="1433" spans="1:4" x14ac:dyDescent="0.25">
      <c r="A1433" s="83">
        <v>7260351310</v>
      </c>
      <c r="B1433" s="83" t="s">
        <v>31009</v>
      </c>
      <c r="C1433" s="83" t="s">
        <v>206</v>
      </c>
      <c r="D1433" s="84">
        <v>400.86</v>
      </c>
    </row>
    <row r="1434" spans="1:4" x14ac:dyDescent="0.25">
      <c r="A1434" s="83">
        <v>7260351320</v>
      </c>
      <c r="B1434" s="83" t="s">
        <v>31010</v>
      </c>
      <c r="C1434" s="83" t="s">
        <v>206</v>
      </c>
      <c r="D1434" s="84">
        <v>408.8</v>
      </c>
    </row>
    <row r="1435" spans="1:4" x14ac:dyDescent="0.25">
      <c r="A1435" s="83">
        <v>7260351330</v>
      </c>
      <c r="B1435" s="83" t="s">
        <v>31011</v>
      </c>
      <c r="C1435" s="83" t="s">
        <v>206</v>
      </c>
      <c r="D1435" s="84">
        <v>390.79</v>
      </c>
    </row>
    <row r="1436" spans="1:4" x14ac:dyDescent="0.25">
      <c r="A1436" s="83">
        <v>7260351340</v>
      </c>
      <c r="B1436" s="83" t="s">
        <v>31012</v>
      </c>
      <c r="C1436" s="83" t="s">
        <v>206</v>
      </c>
      <c r="D1436" s="84">
        <v>554.1</v>
      </c>
    </row>
    <row r="1437" spans="1:4" x14ac:dyDescent="0.25">
      <c r="A1437" s="83">
        <v>7260351350</v>
      </c>
      <c r="B1437" s="83" t="s">
        <v>31013</v>
      </c>
      <c r="C1437" s="83" t="s">
        <v>206</v>
      </c>
      <c r="D1437" s="84">
        <v>469.43</v>
      </c>
    </row>
    <row r="1438" spans="1:4" x14ac:dyDescent="0.25">
      <c r="A1438" s="83">
        <v>7260351360</v>
      </c>
      <c r="B1438" s="83" t="s">
        <v>31014</v>
      </c>
      <c r="C1438" s="83" t="s">
        <v>206</v>
      </c>
      <c r="D1438" s="84">
        <v>478.07</v>
      </c>
    </row>
    <row r="1439" spans="1:4" x14ac:dyDescent="0.25">
      <c r="A1439" s="83">
        <v>7260351370</v>
      </c>
      <c r="B1439" s="83" t="s">
        <v>31015</v>
      </c>
      <c r="C1439" s="83" t="s">
        <v>206</v>
      </c>
      <c r="D1439" s="84">
        <v>436.9</v>
      </c>
    </row>
    <row r="1440" spans="1:4" x14ac:dyDescent="0.25">
      <c r="A1440" s="83">
        <v>7260351380</v>
      </c>
      <c r="B1440" s="83" t="s">
        <v>31016</v>
      </c>
      <c r="C1440" s="83" t="s">
        <v>206</v>
      </c>
      <c r="D1440" s="84">
        <v>600.21</v>
      </c>
    </row>
    <row r="1441" spans="1:4" x14ac:dyDescent="0.25">
      <c r="A1441" s="83">
        <v>7260351390</v>
      </c>
      <c r="B1441" s="83" t="s">
        <v>31017</v>
      </c>
      <c r="C1441" s="83" t="s">
        <v>206</v>
      </c>
      <c r="D1441" s="84">
        <v>515.53</v>
      </c>
    </row>
    <row r="1442" spans="1:4" x14ac:dyDescent="0.25">
      <c r="A1442" s="83">
        <v>7260351400</v>
      </c>
      <c r="B1442" s="83" t="s">
        <v>31018</v>
      </c>
      <c r="C1442" s="83" t="s">
        <v>206</v>
      </c>
      <c r="D1442" s="84">
        <v>524.11</v>
      </c>
    </row>
    <row r="1443" spans="1:4" x14ac:dyDescent="0.25">
      <c r="A1443" s="83">
        <v>7260351410</v>
      </c>
      <c r="B1443" s="83" t="s">
        <v>31019</v>
      </c>
      <c r="C1443" s="83" t="s">
        <v>206</v>
      </c>
      <c r="D1443" s="84">
        <v>130.9</v>
      </c>
    </row>
    <row r="1444" spans="1:4" x14ac:dyDescent="0.25">
      <c r="A1444" s="83">
        <v>7260351420</v>
      </c>
      <c r="B1444" s="83" t="s">
        <v>31020</v>
      </c>
      <c r="C1444" s="83" t="s">
        <v>206</v>
      </c>
      <c r="D1444" s="84">
        <v>259.63</v>
      </c>
    </row>
    <row r="1445" spans="1:4" x14ac:dyDescent="0.25">
      <c r="A1445" s="83">
        <v>7260351430</v>
      </c>
      <c r="B1445" s="83" t="s">
        <v>31021</v>
      </c>
      <c r="C1445" s="83" t="s">
        <v>206</v>
      </c>
      <c r="D1445" s="84">
        <v>200.92</v>
      </c>
    </row>
    <row r="1446" spans="1:4" x14ac:dyDescent="0.25">
      <c r="A1446" s="83">
        <v>7260351440</v>
      </c>
      <c r="B1446" s="83" t="s">
        <v>31022</v>
      </c>
      <c r="C1446" s="83" t="s">
        <v>206</v>
      </c>
      <c r="D1446" s="84">
        <v>208.16</v>
      </c>
    </row>
    <row r="1447" spans="1:4" x14ac:dyDescent="0.25">
      <c r="A1447" s="83">
        <v>7260351450</v>
      </c>
      <c r="B1447" s="83" t="s">
        <v>31023</v>
      </c>
      <c r="C1447" s="83" t="s">
        <v>206</v>
      </c>
      <c r="D1447" s="84">
        <v>207.21</v>
      </c>
    </row>
    <row r="1448" spans="1:4" x14ac:dyDescent="0.25">
      <c r="A1448" s="83">
        <v>7260351460</v>
      </c>
      <c r="B1448" s="83" t="s">
        <v>31024</v>
      </c>
      <c r="C1448" s="83" t="s">
        <v>206</v>
      </c>
      <c r="D1448" s="84">
        <v>342.04</v>
      </c>
    </row>
    <row r="1449" spans="1:4" x14ac:dyDescent="0.25">
      <c r="A1449" s="83">
        <v>7260351470</v>
      </c>
      <c r="B1449" s="83" t="s">
        <v>31025</v>
      </c>
      <c r="C1449" s="83" t="s">
        <v>206</v>
      </c>
      <c r="D1449" s="84">
        <v>279.25</v>
      </c>
    </row>
    <row r="1450" spans="1:4" x14ac:dyDescent="0.25">
      <c r="A1450" s="83">
        <v>7260351480</v>
      </c>
      <c r="B1450" s="83" t="s">
        <v>31026</v>
      </c>
      <c r="C1450" s="83" t="s">
        <v>206</v>
      </c>
      <c r="D1450" s="84">
        <v>286.82</v>
      </c>
    </row>
    <row r="1451" spans="1:4" x14ac:dyDescent="0.25">
      <c r="A1451" s="83">
        <v>7260351490</v>
      </c>
      <c r="B1451" s="83" t="s">
        <v>31027</v>
      </c>
      <c r="C1451" s="83" t="s">
        <v>206</v>
      </c>
      <c r="D1451" s="84">
        <v>240.8</v>
      </c>
    </row>
    <row r="1452" spans="1:4" x14ac:dyDescent="0.25">
      <c r="A1452" s="83">
        <v>7260351500</v>
      </c>
      <c r="B1452" s="83" t="s">
        <v>31028</v>
      </c>
      <c r="C1452" s="83" t="s">
        <v>206</v>
      </c>
      <c r="D1452" s="84">
        <v>375.63</v>
      </c>
    </row>
    <row r="1453" spans="1:4" x14ac:dyDescent="0.25">
      <c r="A1453" s="83">
        <v>7260351510</v>
      </c>
      <c r="B1453" s="83" t="s">
        <v>31029</v>
      </c>
      <c r="C1453" s="83" t="s">
        <v>206</v>
      </c>
      <c r="D1453" s="84">
        <v>312.83</v>
      </c>
    </row>
    <row r="1454" spans="1:4" x14ac:dyDescent="0.25">
      <c r="A1454" s="83">
        <v>7260351520</v>
      </c>
      <c r="B1454" s="83" t="s">
        <v>31030</v>
      </c>
      <c r="C1454" s="83" t="s">
        <v>206</v>
      </c>
      <c r="D1454" s="84">
        <v>320.39999999999998</v>
      </c>
    </row>
    <row r="1455" spans="1:4" x14ac:dyDescent="0.25">
      <c r="A1455" s="83">
        <v>7260351530</v>
      </c>
      <c r="B1455" s="83" t="s">
        <v>31031</v>
      </c>
      <c r="C1455" s="83" t="s">
        <v>206</v>
      </c>
      <c r="D1455" s="84">
        <v>296.13</v>
      </c>
    </row>
    <row r="1456" spans="1:4" x14ac:dyDescent="0.25">
      <c r="A1456" s="83">
        <v>7260351540</v>
      </c>
      <c r="B1456" s="83" t="s">
        <v>31032</v>
      </c>
      <c r="C1456" s="83" t="s">
        <v>206</v>
      </c>
      <c r="D1456" s="84">
        <v>445.2</v>
      </c>
    </row>
    <row r="1457" spans="1:4" x14ac:dyDescent="0.25">
      <c r="A1457" s="83">
        <v>7260351550</v>
      </c>
      <c r="B1457" s="83" t="s">
        <v>31033</v>
      </c>
      <c r="C1457" s="83" t="s">
        <v>206</v>
      </c>
      <c r="D1457" s="84">
        <v>372.25</v>
      </c>
    </row>
    <row r="1458" spans="1:4" x14ac:dyDescent="0.25">
      <c r="A1458" s="83">
        <v>7260351560</v>
      </c>
      <c r="B1458" s="83" t="s">
        <v>31034</v>
      </c>
      <c r="C1458" s="83" t="s">
        <v>206</v>
      </c>
      <c r="D1458" s="84">
        <v>380.49</v>
      </c>
    </row>
    <row r="1459" spans="1:4" x14ac:dyDescent="0.25">
      <c r="A1459" s="83">
        <v>7260351570</v>
      </c>
      <c r="B1459" s="83" t="s">
        <v>31035</v>
      </c>
      <c r="C1459" s="83" t="s">
        <v>206</v>
      </c>
      <c r="D1459" s="84">
        <v>333.73</v>
      </c>
    </row>
    <row r="1460" spans="1:4" x14ac:dyDescent="0.25">
      <c r="A1460" s="83">
        <v>7260351580</v>
      </c>
      <c r="B1460" s="83" t="s">
        <v>31036</v>
      </c>
      <c r="C1460" s="83" t="s">
        <v>206</v>
      </c>
      <c r="D1460" s="84">
        <v>482.8</v>
      </c>
    </row>
    <row r="1461" spans="1:4" x14ac:dyDescent="0.25">
      <c r="A1461" s="83">
        <v>7260351590</v>
      </c>
      <c r="B1461" s="83" t="s">
        <v>31037</v>
      </c>
      <c r="C1461" s="83" t="s">
        <v>206</v>
      </c>
      <c r="D1461" s="84">
        <v>408.65</v>
      </c>
    </row>
    <row r="1462" spans="1:4" x14ac:dyDescent="0.25">
      <c r="A1462" s="83">
        <v>7260351600</v>
      </c>
      <c r="B1462" s="83" t="s">
        <v>31038</v>
      </c>
      <c r="C1462" s="83" t="s">
        <v>206</v>
      </c>
      <c r="D1462" s="84">
        <v>416.59</v>
      </c>
    </row>
    <row r="1463" spans="1:4" x14ac:dyDescent="0.25">
      <c r="A1463" s="83">
        <v>7260351610</v>
      </c>
      <c r="B1463" s="83" t="s">
        <v>31039</v>
      </c>
      <c r="C1463" s="83" t="s">
        <v>206</v>
      </c>
      <c r="D1463" s="84">
        <v>403.44</v>
      </c>
    </row>
    <row r="1464" spans="1:4" x14ac:dyDescent="0.25">
      <c r="A1464" s="83">
        <v>7260351620</v>
      </c>
      <c r="B1464" s="83" t="s">
        <v>31040</v>
      </c>
      <c r="C1464" s="83" t="s">
        <v>206</v>
      </c>
      <c r="D1464" s="84">
        <v>566.75</v>
      </c>
    </row>
    <row r="1465" spans="1:4" x14ac:dyDescent="0.25">
      <c r="A1465" s="83">
        <v>7260351630</v>
      </c>
      <c r="B1465" s="83" t="s">
        <v>31041</v>
      </c>
      <c r="C1465" s="83" t="s">
        <v>206</v>
      </c>
      <c r="D1465" s="84">
        <v>482.07</v>
      </c>
    </row>
    <row r="1466" spans="1:4" x14ac:dyDescent="0.25">
      <c r="A1466" s="83">
        <v>7260351640</v>
      </c>
      <c r="B1466" s="83" t="s">
        <v>31042</v>
      </c>
      <c r="C1466" s="83" t="s">
        <v>206</v>
      </c>
      <c r="D1466" s="84">
        <v>490.72</v>
      </c>
    </row>
    <row r="1467" spans="1:4" x14ac:dyDescent="0.25">
      <c r="A1467" s="83">
        <v>7260351650</v>
      </c>
      <c r="B1467" s="83" t="s">
        <v>31043</v>
      </c>
      <c r="C1467" s="83" t="s">
        <v>206</v>
      </c>
      <c r="D1467" s="84">
        <v>443.39</v>
      </c>
    </row>
    <row r="1468" spans="1:4" x14ac:dyDescent="0.25">
      <c r="A1468" s="83">
        <v>7260351660</v>
      </c>
      <c r="B1468" s="83" t="s">
        <v>31044</v>
      </c>
      <c r="C1468" s="83" t="s">
        <v>206</v>
      </c>
      <c r="D1468" s="84">
        <v>606.70000000000005</v>
      </c>
    </row>
    <row r="1469" spans="1:4" x14ac:dyDescent="0.25">
      <c r="A1469" s="83">
        <v>7260351670</v>
      </c>
      <c r="B1469" s="83" t="s">
        <v>31045</v>
      </c>
      <c r="C1469" s="83" t="s">
        <v>206</v>
      </c>
      <c r="D1469" s="84">
        <v>522.01</v>
      </c>
    </row>
    <row r="1470" spans="1:4" x14ac:dyDescent="0.25">
      <c r="A1470" s="83">
        <v>7260351680</v>
      </c>
      <c r="B1470" s="83" t="s">
        <v>31046</v>
      </c>
      <c r="C1470" s="83" t="s">
        <v>206</v>
      </c>
      <c r="D1470" s="84">
        <v>530.6</v>
      </c>
    </row>
    <row r="1471" spans="1:4" x14ac:dyDescent="0.25">
      <c r="A1471" s="83">
        <v>7260600010</v>
      </c>
      <c r="B1471" s="83" t="s">
        <v>31047</v>
      </c>
      <c r="C1471" s="83" t="s">
        <v>206</v>
      </c>
      <c r="D1471" s="84">
        <v>434.72</v>
      </c>
    </row>
    <row r="1472" spans="1:4" x14ac:dyDescent="0.25">
      <c r="A1472" s="83">
        <v>7260600020</v>
      </c>
      <c r="B1472" s="83" t="s">
        <v>31048</v>
      </c>
      <c r="C1472" s="83" t="s">
        <v>206</v>
      </c>
      <c r="D1472" s="84">
        <v>468.5</v>
      </c>
    </row>
    <row r="1473" spans="1:4" x14ac:dyDescent="0.25">
      <c r="A1473" s="83">
        <v>7260600030</v>
      </c>
      <c r="B1473" s="83" t="s">
        <v>31049</v>
      </c>
      <c r="C1473" s="83" t="s">
        <v>206</v>
      </c>
      <c r="D1473" s="84">
        <v>504.61</v>
      </c>
    </row>
    <row r="1474" spans="1:4" x14ac:dyDescent="0.25">
      <c r="A1474" s="83">
        <v>7260600040</v>
      </c>
      <c r="B1474" s="83" t="s">
        <v>31050</v>
      </c>
      <c r="C1474" s="83" t="s">
        <v>206</v>
      </c>
      <c r="D1474" s="84">
        <v>571.74</v>
      </c>
    </row>
    <row r="1475" spans="1:4" x14ac:dyDescent="0.25">
      <c r="A1475" s="83">
        <v>7260600050</v>
      </c>
      <c r="B1475" s="83" t="s">
        <v>31051</v>
      </c>
      <c r="C1475" s="83" t="s">
        <v>206</v>
      </c>
      <c r="D1475" s="84">
        <v>507.33</v>
      </c>
    </row>
    <row r="1476" spans="1:4" x14ac:dyDescent="0.25">
      <c r="A1476" s="83">
        <v>7260600060</v>
      </c>
      <c r="B1476" s="83" t="s">
        <v>31052</v>
      </c>
      <c r="C1476" s="83" t="s">
        <v>206</v>
      </c>
      <c r="D1476" s="84">
        <v>541.25</v>
      </c>
    </row>
    <row r="1477" spans="1:4" x14ac:dyDescent="0.25">
      <c r="A1477" s="83">
        <v>7260600070</v>
      </c>
      <c r="B1477" s="83" t="s">
        <v>31053</v>
      </c>
      <c r="C1477" s="83" t="s">
        <v>206</v>
      </c>
      <c r="D1477" s="84">
        <v>577.36</v>
      </c>
    </row>
    <row r="1478" spans="1:4" x14ac:dyDescent="0.25">
      <c r="A1478" s="83">
        <v>7260600080</v>
      </c>
      <c r="B1478" s="83" t="s">
        <v>31054</v>
      </c>
      <c r="C1478" s="83" t="s">
        <v>206</v>
      </c>
      <c r="D1478" s="84">
        <v>644.57000000000005</v>
      </c>
    </row>
    <row r="1479" spans="1:4" x14ac:dyDescent="0.25">
      <c r="A1479" s="83">
        <v>7260500010</v>
      </c>
      <c r="B1479" s="83" t="s">
        <v>31055</v>
      </c>
      <c r="C1479" s="83" t="s">
        <v>206</v>
      </c>
      <c r="D1479" s="84">
        <v>632.63</v>
      </c>
    </row>
    <row r="1480" spans="1:4" x14ac:dyDescent="0.25">
      <c r="A1480" s="83">
        <v>7260500020</v>
      </c>
      <c r="B1480" s="83" t="s">
        <v>31056</v>
      </c>
      <c r="C1480" s="83" t="s">
        <v>206</v>
      </c>
      <c r="D1480" s="84">
        <v>728.49</v>
      </c>
    </row>
    <row r="1481" spans="1:4" x14ac:dyDescent="0.25">
      <c r="A1481" s="83">
        <v>7260500030</v>
      </c>
      <c r="B1481" s="83" t="s">
        <v>31057</v>
      </c>
      <c r="C1481" s="83" t="s">
        <v>206</v>
      </c>
      <c r="D1481" s="84">
        <v>785.1</v>
      </c>
    </row>
    <row r="1482" spans="1:4" x14ac:dyDescent="0.25">
      <c r="A1482" s="83">
        <v>7260500040</v>
      </c>
      <c r="B1482" s="83" t="s">
        <v>31058</v>
      </c>
      <c r="C1482" s="83" t="s">
        <v>206</v>
      </c>
      <c r="D1482" s="84">
        <v>876.24</v>
      </c>
    </row>
    <row r="1483" spans="1:4" x14ac:dyDescent="0.25">
      <c r="A1483" s="83">
        <v>7260500050</v>
      </c>
      <c r="B1483" s="83" t="s">
        <v>31059</v>
      </c>
      <c r="C1483" s="83" t="s">
        <v>206</v>
      </c>
      <c r="D1483" s="84">
        <v>763.5</v>
      </c>
    </row>
    <row r="1484" spans="1:4" x14ac:dyDescent="0.25">
      <c r="A1484" s="83">
        <v>7260500060</v>
      </c>
      <c r="B1484" s="83" t="s">
        <v>31060</v>
      </c>
      <c r="C1484" s="83" t="s">
        <v>206</v>
      </c>
      <c r="D1484" s="84">
        <v>859.94</v>
      </c>
    </row>
    <row r="1485" spans="1:4" x14ac:dyDescent="0.25">
      <c r="A1485" s="83">
        <v>7260500070</v>
      </c>
      <c r="B1485" s="83" t="s">
        <v>31061</v>
      </c>
      <c r="C1485" s="83" t="s">
        <v>206</v>
      </c>
      <c r="D1485" s="84">
        <v>916.56</v>
      </c>
    </row>
    <row r="1486" spans="1:4" x14ac:dyDescent="0.25">
      <c r="A1486" s="83">
        <v>7260500080</v>
      </c>
      <c r="B1486" s="83" t="s">
        <v>31062</v>
      </c>
      <c r="C1486" s="83" t="s">
        <v>206</v>
      </c>
      <c r="D1486" s="84">
        <v>1005.64</v>
      </c>
    </row>
    <row r="1487" spans="1:4" x14ac:dyDescent="0.25">
      <c r="A1487" s="83">
        <v>7260500090</v>
      </c>
      <c r="B1487" s="83" t="s">
        <v>31063</v>
      </c>
      <c r="C1487" s="83" t="s">
        <v>206</v>
      </c>
      <c r="D1487" s="84">
        <v>910.69</v>
      </c>
    </row>
    <row r="1488" spans="1:4" x14ac:dyDescent="0.25">
      <c r="A1488" s="83">
        <v>7260500100</v>
      </c>
      <c r="B1488" s="83" t="s">
        <v>31064</v>
      </c>
      <c r="C1488" s="83" t="s">
        <v>206</v>
      </c>
      <c r="D1488" s="84">
        <v>1007.89</v>
      </c>
    </row>
    <row r="1489" spans="1:4" x14ac:dyDescent="0.25">
      <c r="A1489" s="83">
        <v>7260500110</v>
      </c>
      <c r="B1489" s="83" t="s">
        <v>31065</v>
      </c>
      <c r="C1489" s="83" t="s">
        <v>206</v>
      </c>
      <c r="D1489" s="84">
        <v>1064.5</v>
      </c>
    </row>
    <row r="1490" spans="1:4" x14ac:dyDescent="0.25">
      <c r="A1490" s="83">
        <v>7260500120</v>
      </c>
      <c r="B1490" s="83" t="s">
        <v>31066</v>
      </c>
      <c r="C1490" s="83" t="s">
        <v>206</v>
      </c>
      <c r="D1490" s="84">
        <v>1154.1500000000001</v>
      </c>
    </row>
    <row r="1491" spans="1:4" x14ac:dyDescent="0.25">
      <c r="A1491" s="83">
        <v>7260500130</v>
      </c>
      <c r="B1491" s="83" t="s">
        <v>31067</v>
      </c>
      <c r="C1491" s="83" t="s">
        <v>206</v>
      </c>
      <c r="D1491" s="84">
        <v>1069.68</v>
      </c>
    </row>
    <row r="1492" spans="1:4" x14ac:dyDescent="0.25">
      <c r="A1492" s="83">
        <v>7260500140</v>
      </c>
      <c r="B1492" s="83" t="s">
        <v>31068</v>
      </c>
      <c r="C1492" s="83" t="s">
        <v>206</v>
      </c>
      <c r="D1492" s="84">
        <v>1167.4100000000001</v>
      </c>
    </row>
    <row r="1493" spans="1:4" x14ac:dyDescent="0.25">
      <c r="A1493" s="83">
        <v>7260500150</v>
      </c>
      <c r="B1493" s="83" t="s">
        <v>31069</v>
      </c>
      <c r="C1493" s="83" t="s">
        <v>206</v>
      </c>
      <c r="D1493" s="84">
        <v>1224.02</v>
      </c>
    </row>
    <row r="1494" spans="1:4" x14ac:dyDescent="0.25">
      <c r="A1494" s="83">
        <v>7260500160</v>
      </c>
      <c r="B1494" s="83" t="s">
        <v>31070</v>
      </c>
      <c r="C1494" s="83" t="s">
        <v>206</v>
      </c>
      <c r="D1494" s="84">
        <v>1314.42</v>
      </c>
    </row>
    <row r="1495" spans="1:4" x14ac:dyDescent="0.25">
      <c r="A1495" s="83">
        <v>7260600090</v>
      </c>
      <c r="B1495" s="83" t="s">
        <v>31071</v>
      </c>
      <c r="C1495" s="83" t="s">
        <v>206</v>
      </c>
      <c r="D1495" s="84">
        <v>333.18</v>
      </c>
    </row>
    <row r="1496" spans="1:4" x14ac:dyDescent="0.25">
      <c r="A1496" s="83">
        <v>7260600100</v>
      </c>
      <c r="B1496" s="83" t="s">
        <v>31072</v>
      </c>
      <c r="C1496" s="83" t="s">
        <v>206</v>
      </c>
      <c r="D1496" s="84">
        <v>406.81</v>
      </c>
    </row>
    <row r="1497" spans="1:4" x14ac:dyDescent="0.25">
      <c r="A1497" s="83">
        <v>7260500170</v>
      </c>
      <c r="B1497" s="83" t="s">
        <v>31073</v>
      </c>
      <c r="C1497" s="83" t="s">
        <v>206</v>
      </c>
      <c r="D1497" s="84">
        <v>521.24</v>
      </c>
    </row>
    <row r="1498" spans="1:4" x14ac:dyDescent="0.25">
      <c r="A1498" s="83">
        <v>7260500180</v>
      </c>
      <c r="B1498" s="83" t="s">
        <v>31074</v>
      </c>
      <c r="C1498" s="83" t="s">
        <v>206</v>
      </c>
      <c r="D1498" s="84">
        <v>651.47</v>
      </c>
    </row>
    <row r="1499" spans="1:4" x14ac:dyDescent="0.25">
      <c r="A1499" s="83">
        <v>7260500190</v>
      </c>
      <c r="B1499" s="83" t="s">
        <v>31075</v>
      </c>
      <c r="C1499" s="83" t="s">
        <v>206</v>
      </c>
      <c r="D1499" s="84">
        <v>796.82</v>
      </c>
    </row>
    <row r="1500" spans="1:4" x14ac:dyDescent="0.25">
      <c r="A1500" s="83">
        <v>7260500200</v>
      </c>
      <c r="B1500" s="83" t="s">
        <v>31076</v>
      </c>
      <c r="C1500" s="83" t="s">
        <v>206</v>
      </c>
      <c r="D1500" s="84">
        <v>953.95</v>
      </c>
    </row>
    <row r="1501" spans="1:4" x14ac:dyDescent="0.25">
      <c r="A1501" s="83">
        <v>7260650010</v>
      </c>
      <c r="B1501" s="83" t="s">
        <v>31077</v>
      </c>
      <c r="C1501" s="83" t="s">
        <v>206</v>
      </c>
      <c r="D1501" s="84">
        <v>144.6</v>
      </c>
    </row>
    <row r="1502" spans="1:4" x14ac:dyDescent="0.25">
      <c r="A1502" s="83">
        <v>7260650020</v>
      </c>
      <c r="B1502" s="83" t="s">
        <v>31078</v>
      </c>
      <c r="C1502" s="83" t="s">
        <v>206</v>
      </c>
      <c r="D1502" s="84">
        <v>178.38</v>
      </c>
    </row>
    <row r="1503" spans="1:4" x14ac:dyDescent="0.25">
      <c r="A1503" s="83">
        <v>7260650030</v>
      </c>
      <c r="B1503" s="83" t="s">
        <v>31079</v>
      </c>
      <c r="C1503" s="83" t="s">
        <v>206</v>
      </c>
      <c r="D1503" s="84">
        <v>214.49</v>
      </c>
    </row>
    <row r="1504" spans="1:4" x14ac:dyDescent="0.25">
      <c r="A1504" s="83">
        <v>7260650040</v>
      </c>
      <c r="B1504" s="83" t="s">
        <v>31080</v>
      </c>
      <c r="C1504" s="83" t="s">
        <v>206</v>
      </c>
      <c r="D1504" s="84">
        <v>281.62</v>
      </c>
    </row>
    <row r="1505" spans="1:4" x14ac:dyDescent="0.25">
      <c r="A1505" s="83">
        <v>7260650050</v>
      </c>
      <c r="B1505" s="83" t="s">
        <v>31081</v>
      </c>
      <c r="C1505" s="83" t="s">
        <v>206</v>
      </c>
      <c r="D1505" s="84">
        <v>146.31</v>
      </c>
    </row>
    <row r="1506" spans="1:4" x14ac:dyDescent="0.25">
      <c r="A1506" s="83">
        <v>7260650060</v>
      </c>
      <c r="B1506" s="83" t="s">
        <v>31082</v>
      </c>
      <c r="C1506" s="83" t="s">
        <v>206</v>
      </c>
      <c r="D1506" s="84">
        <v>180.23</v>
      </c>
    </row>
    <row r="1507" spans="1:4" x14ac:dyDescent="0.25">
      <c r="A1507" s="83">
        <v>7260650070</v>
      </c>
      <c r="B1507" s="83" t="s">
        <v>31083</v>
      </c>
      <c r="C1507" s="83" t="s">
        <v>206</v>
      </c>
      <c r="D1507" s="84">
        <v>216.34</v>
      </c>
    </row>
    <row r="1508" spans="1:4" x14ac:dyDescent="0.25">
      <c r="A1508" s="83">
        <v>7260650080</v>
      </c>
      <c r="B1508" s="83" t="s">
        <v>31084</v>
      </c>
      <c r="C1508" s="83" t="s">
        <v>206</v>
      </c>
      <c r="D1508" s="84">
        <v>283.55</v>
      </c>
    </row>
    <row r="1509" spans="1:4" x14ac:dyDescent="0.25">
      <c r="A1509" s="83">
        <v>7260550010</v>
      </c>
      <c r="B1509" s="83" t="s">
        <v>31085</v>
      </c>
      <c r="C1509" s="83" t="s">
        <v>206</v>
      </c>
      <c r="D1509" s="84">
        <v>158.47</v>
      </c>
    </row>
    <row r="1510" spans="1:4" x14ac:dyDescent="0.25">
      <c r="A1510" s="83">
        <v>7260550020</v>
      </c>
      <c r="B1510" s="83" t="s">
        <v>31086</v>
      </c>
      <c r="C1510" s="83" t="s">
        <v>206</v>
      </c>
      <c r="D1510" s="84">
        <v>254.33</v>
      </c>
    </row>
    <row r="1511" spans="1:4" x14ac:dyDescent="0.25">
      <c r="A1511" s="83">
        <v>7260550030</v>
      </c>
      <c r="B1511" s="83" t="s">
        <v>31087</v>
      </c>
      <c r="C1511" s="83" t="s">
        <v>206</v>
      </c>
      <c r="D1511" s="84">
        <v>310.94</v>
      </c>
    </row>
    <row r="1512" spans="1:4" x14ac:dyDescent="0.25">
      <c r="A1512" s="83">
        <v>7260550040</v>
      </c>
      <c r="B1512" s="83" t="s">
        <v>31088</v>
      </c>
      <c r="C1512" s="83" t="s">
        <v>206</v>
      </c>
      <c r="D1512" s="84">
        <v>402.08</v>
      </c>
    </row>
    <row r="1513" spans="1:4" x14ac:dyDescent="0.25">
      <c r="A1513" s="83">
        <v>7260550050</v>
      </c>
      <c r="B1513" s="83" t="s">
        <v>31089</v>
      </c>
      <c r="C1513" s="83" t="s">
        <v>206</v>
      </c>
      <c r="D1513" s="84">
        <v>162.32</v>
      </c>
    </row>
    <row r="1514" spans="1:4" x14ac:dyDescent="0.25">
      <c r="A1514" s="83">
        <v>7260550060</v>
      </c>
      <c r="B1514" s="83" t="s">
        <v>31090</v>
      </c>
      <c r="C1514" s="83" t="s">
        <v>206</v>
      </c>
      <c r="D1514" s="84">
        <v>258.76</v>
      </c>
    </row>
    <row r="1515" spans="1:4" x14ac:dyDescent="0.25">
      <c r="A1515" s="83">
        <v>7260550070</v>
      </c>
      <c r="B1515" s="83" t="s">
        <v>31091</v>
      </c>
      <c r="C1515" s="83" t="s">
        <v>206</v>
      </c>
      <c r="D1515" s="84">
        <v>315.38</v>
      </c>
    </row>
    <row r="1516" spans="1:4" x14ac:dyDescent="0.25">
      <c r="A1516" s="83">
        <v>7260550080</v>
      </c>
      <c r="B1516" s="83" t="s">
        <v>31092</v>
      </c>
      <c r="C1516" s="83" t="s">
        <v>206</v>
      </c>
      <c r="D1516" s="84">
        <v>404.46</v>
      </c>
    </row>
    <row r="1517" spans="1:4" x14ac:dyDescent="0.25">
      <c r="A1517" s="83">
        <v>7260550090</v>
      </c>
      <c r="B1517" s="83" t="s">
        <v>31093</v>
      </c>
      <c r="C1517" s="83" t="s">
        <v>206</v>
      </c>
      <c r="D1517" s="84">
        <v>166.62</v>
      </c>
    </row>
    <row r="1518" spans="1:4" x14ac:dyDescent="0.25">
      <c r="A1518" s="83">
        <v>7260550100</v>
      </c>
      <c r="B1518" s="83" t="s">
        <v>31094</v>
      </c>
      <c r="C1518" s="83" t="s">
        <v>206</v>
      </c>
      <c r="D1518" s="84">
        <v>263.82</v>
      </c>
    </row>
    <row r="1519" spans="1:4" x14ac:dyDescent="0.25">
      <c r="A1519" s="83">
        <v>7260550110</v>
      </c>
      <c r="B1519" s="83" t="s">
        <v>31095</v>
      </c>
      <c r="C1519" s="83" t="s">
        <v>206</v>
      </c>
      <c r="D1519" s="84">
        <v>320.43</v>
      </c>
    </row>
    <row r="1520" spans="1:4" x14ac:dyDescent="0.25">
      <c r="A1520" s="83">
        <v>7260550120</v>
      </c>
      <c r="B1520" s="83" t="s">
        <v>31096</v>
      </c>
      <c r="C1520" s="83" t="s">
        <v>206</v>
      </c>
      <c r="D1520" s="84">
        <v>410.08</v>
      </c>
    </row>
    <row r="1521" spans="1:4" x14ac:dyDescent="0.25">
      <c r="A1521" s="83">
        <v>7260550130</v>
      </c>
      <c r="B1521" s="83" t="s">
        <v>31097</v>
      </c>
      <c r="C1521" s="83" t="s">
        <v>206</v>
      </c>
      <c r="D1521" s="84">
        <v>171.93</v>
      </c>
    </row>
    <row r="1522" spans="1:4" x14ac:dyDescent="0.25">
      <c r="A1522" s="83">
        <v>7260550140</v>
      </c>
      <c r="B1522" s="83" t="s">
        <v>31098</v>
      </c>
      <c r="C1522" s="83" t="s">
        <v>206</v>
      </c>
      <c r="D1522" s="84">
        <v>269.66000000000003</v>
      </c>
    </row>
    <row r="1523" spans="1:4" x14ac:dyDescent="0.25">
      <c r="A1523" s="83">
        <v>7260550150</v>
      </c>
      <c r="B1523" s="83" t="s">
        <v>31099</v>
      </c>
      <c r="C1523" s="83" t="s">
        <v>206</v>
      </c>
      <c r="D1523" s="84">
        <v>326.27</v>
      </c>
    </row>
    <row r="1524" spans="1:4" x14ac:dyDescent="0.25">
      <c r="A1524" s="83">
        <v>7260550160</v>
      </c>
      <c r="B1524" s="83" t="s">
        <v>31100</v>
      </c>
      <c r="C1524" s="83" t="s">
        <v>206</v>
      </c>
      <c r="D1524" s="84">
        <v>416.67</v>
      </c>
    </row>
    <row r="1525" spans="1:4" x14ac:dyDescent="0.25">
      <c r="A1525" s="83">
        <v>7260650090</v>
      </c>
      <c r="B1525" s="83" t="s">
        <v>31101</v>
      </c>
      <c r="C1525" s="83" t="s">
        <v>206</v>
      </c>
      <c r="D1525" s="84">
        <v>43.06</v>
      </c>
    </row>
    <row r="1526" spans="1:4" x14ac:dyDescent="0.25">
      <c r="A1526" s="83">
        <v>7260650100</v>
      </c>
      <c r="B1526" s="83" t="s">
        <v>31102</v>
      </c>
      <c r="C1526" s="83" t="s">
        <v>206</v>
      </c>
      <c r="D1526" s="84">
        <v>45.79</v>
      </c>
    </row>
    <row r="1527" spans="1:4" x14ac:dyDescent="0.25">
      <c r="A1527" s="83">
        <v>7260550170</v>
      </c>
      <c r="B1527" s="83" t="s">
        <v>31103</v>
      </c>
      <c r="C1527" s="83" t="s">
        <v>206</v>
      </c>
      <c r="D1527" s="84">
        <v>47.08</v>
      </c>
    </row>
    <row r="1528" spans="1:4" x14ac:dyDescent="0.25">
      <c r="A1528" s="83">
        <v>7260550180</v>
      </c>
      <c r="B1528" s="83" t="s">
        <v>31104</v>
      </c>
      <c r="C1528" s="83" t="s">
        <v>206</v>
      </c>
      <c r="D1528" s="84">
        <v>50.29</v>
      </c>
    </row>
    <row r="1529" spans="1:4" x14ac:dyDescent="0.25">
      <c r="A1529" s="83">
        <v>7260550190</v>
      </c>
      <c r="B1529" s="83" t="s">
        <v>31105</v>
      </c>
      <c r="C1529" s="83" t="s">
        <v>206</v>
      </c>
      <c r="D1529" s="84">
        <v>52.75</v>
      </c>
    </row>
    <row r="1530" spans="1:4" x14ac:dyDescent="0.25">
      <c r="A1530" s="83">
        <v>7260550200</v>
      </c>
      <c r="B1530" s="83" t="s">
        <v>31106</v>
      </c>
      <c r="C1530" s="83" t="s">
        <v>206</v>
      </c>
      <c r="D1530" s="84">
        <v>56.2</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0B429-473C-4AAE-9F49-8F0D08730C91}">
  <dimension ref="A1:C4"/>
  <sheetViews>
    <sheetView topLeftCell="A7" workbookViewId="0">
      <selection activeCell="O7" sqref="O7"/>
    </sheetView>
  </sheetViews>
  <sheetFormatPr defaultRowHeight="15" x14ac:dyDescent="0.25"/>
  <cols>
    <col min="1" max="1" width="11.7109375" bestFit="1" customWidth="1"/>
    <col min="2" max="2" width="16.85546875" bestFit="1" customWidth="1"/>
  </cols>
  <sheetData>
    <row r="1" spans="1:3" x14ac:dyDescent="0.25">
      <c r="A1" t="s">
        <v>31187</v>
      </c>
      <c r="B1" t="s">
        <v>31200</v>
      </c>
    </row>
    <row r="2" spans="1:3" x14ac:dyDescent="0.25">
      <c r="A2" t="s">
        <v>31188</v>
      </c>
      <c r="B2" s="589">
        <f ca="1">ORCAMENTO!$H$104</f>
        <v>19612348.829999998</v>
      </c>
    </row>
    <row r="3" spans="1:3" x14ac:dyDescent="0.25">
      <c r="A3" t="s">
        <v>31190</v>
      </c>
      <c r="B3">
        <f>'ADM LOCAL'!$K$1</f>
        <v>6</v>
      </c>
      <c r="C3" t="s">
        <v>31191</v>
      </c>
    </row>
    <row r="4" spans="1:3" x14ac:dyDescent="0.25">
      <c r="A4" t="s">
        <v>31189</v>
      </c>
    </row>
  </sheetData>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tabColor rgb="FFFFC000"/>
    <pageSetUpPr fitToPage="1"/>
  </sheetPr>
  <dimension ref="A1:I65"/>
  <sheetViews>
    <sheetView view="pageBreakPreview" topLeftCell="A15" zoomScale="90" zoomScaleNormal="100" zoomScaleSheetLayoutView="90" workbookViewId="0">
      <selection activeCell="O64" sqref="O64"/>
    </sheetView>
  </sheetViews>
  <sheetFormatPr defaultColWidth="14.42578125" defaultRowHeight="15" customHeight="1" x14ac:dyDescent="0.25"/>
  <cols>
    <col min="1" max="1" width="15.7109375" style="294" customWidth="1"/>
    <col min="2" max="2" width="11.7109375" style="334" customWidth="1"/>
    <col min="3" max="3" width="11.7109375" style="294" customWidth="1"/>
    <col min="4" max="4" width="22.7109375" style="294" customWidth="1"/>
    <col min="5" max="6" width="11.7109375" style="294" customWidth="1"/>
    <col min="7" max="7" width="15.7109375" style="294" customWidth="1"/>
    <col min="8" max="9" width="11.42578125" style="256" customWidth="1"/>
    <col min="10" max="23" width="8.85546875" style="256" customWidth="1"/>
    <col min="24" max="16384" width="14.42578125" style="256"/>
  </cols>
  <sheetData>
    <row r="1" spans="1:9" s="4" customFormat="1" ht="24.95" customHeight="1" x14ac:dyDescent="0.25">
      <c r="A1" s="286"/>
      <c r="B1" s="701" t="s">
        <v>148</v>
      </c>
      <c r="C1" s="701"/>
      <c r="D1" s="701"/>
      <c r="E1" s="701"/>
      <c r="F1" s="701"/>
      <c r="G1" s="701"/>
      <c r="H1" s="590"/>
      <c r="I1" s="137"/>
    </row>
    <row r="2" spans="1:9" s="4" customFormat="1" ht="24.95" customHeight="1" x14ac:dyDescent="0.25">
      <c r="A2" s="286"/>
      <c r="B2" s="702" t="s">
        <v>154</v>
      </c>
      <c r="C2" s="702"/>
      <c r="D2" s="702"/>
      <c r="E2" s="702"/>
      <c r="F2" s="702"/>
      <c r="G2" s="702"/>
      <c r="H2" s="591"/>
      <c r="I2" s="137"/>
    </row>
    <row r="3" spans="1:9" s="4" customFormat="1" ht="24.95" customHeight="1" x14ac:dyDescent="0.25">
      <c r="A3" s="287"/>
      <c r="B3" s="703" t="str">
        <f>Resumo!$B$1</f>
        <v>EXECUÇÃO DAS OBRAS REMANESCENTES DE CONSTRUÇÃO DE GALERIAS DE MACRODRENAGEM NO BAIRRO COBILÂNDIA, MUNICÍPIO DE VILA VELHA/ES</v>
      </c>
      <c r="C3" s="703"/>
      <c r="D3" s="703"/>
      <c r="E3" s="703"/>
      <c r="F3" s="703"/>
      <c r="G3" s="703"/>
      <c r="H3" s="592"/>
      <c r="I3" s="137"/>
    </row>
    <row r="4" spans="1:9" s="4" customFormat="1" ht="24.95" customHeight="1" x14ac:dyDescent="0.25">
      <c r="A4" s="287"/>
      <c r="B4" s="703" t="s">
        <v>31196</v>
      </c>
      <c r="C4" s="703"/>
      <c r="D4" s="703"/>
      <c r="E4" s="703"/>
      <c r="F4" s="703"/>
      <c r="G4" s="703"/>
      <c r="H4" s="592"/>
      <c r="I4" s="137"/>
    </row>
    <row r="5" spans="1:9" ht="15" customHeight="1" x14ac:dyDescent="0.25">
      <c r="A5" s="697" t="s">
        <v>94</v>
      </c>
      <c r="B5" s="697"/>
      <c r="C5" s="697"/>
      <c r="D5" s="697"/>
      <c r="E5" s="697"/>
      <c r="F5" s="697"/>
      <c r="G5" s="697"/>
    </row>
    <row r="6" spans="1:9" ht="15" hidden="1" customHeight="1" x14ac:dyDescent="0.25">
      <c r="A6" s="333"/>
      <c r="B6" s="333"/>
      <c r="C6" s="333"/>
      <c r="D6" s="333"/>
      <c r="E6" s="333"/>
      <c r="F6" s="333"/>
      <c r="G6" s="327"/>
    </row>
    <row r="7" spans="1:9" ht="15" hidden="1" customHeight="1" x14ac:dyDescent="0.25">
      <c r="A7" s="257"/>
      <c r="B7" s="261"/>
      <c r="C7" s="257"/>
      <c r="D7" s="257"/>
      <c r="E7" s="257"/>
      <c r="F7" s="257"/>
      <c r="G7" s="257"/>
    </row>
    <row r="8" spans="1:9" ht="15" hidden="1" customHeight="1" x14ac:dyDescent="0.25">
      <c r="A8" s="257"/>
      <c r="B8" s="529"/>
      <c r="C8" s="258"/>
      <c r="D8" s="258"/>
      <c r="E8" s="258"/>
      <c r="F8" s="257"/>
      <c r="G8" s="257"/>
    </row>
    <row r="9" spans="1:9" ht="15" customHeight="1" x14ac:dyDescent="0.25">
      <c r="A9" s="257"/>
      <c r="B9" s="530"/>
      <c r="C9" s="335" t="s">
        <v>95</v>
      </c>
      <c r="D9" s="336" t="s">
        <v>96</v>
      </c>
      <c r="E9" s="337"/>
      <c r="F9" s="338"/>
      <c r="G9" s="257"/>
    </row>
    <row r="10" spans="1:9" ht="15" customHeight="1" x14ac:dyDescent="0.25">
      <c r="A10" s="257"/>
      <c r="B10" s="357"/>
      <c r="C10" s="258"/>
      <c r="D10" s="259" t="s">
        <v>97</v>
      </c>
      <c r="E10" s="258"/>
      <c r="F10" s="332"/>
      <c r="G10" s="257"/>
    </row>
    <row r="11" spans="1:9" ht="15" customHeight="1" x14ac:dyDescent="0.25">
      <c r="A11" s="257"/>
      <c r="B11" s="357"/>
      <c r="C11" s="258"/>
      <c r="D11" s="258"/>
      <c r="E11" s="258"/>
      <c r="F11" s="332"/>
      <c r="G11" s="257"/>
    </row>
    <row r="12" spans="1:9" ht="15" customHeight="1" x14ac:dyDescent="0.25">
      <c r="A12" s="257"/>
      <c r="B12" s="339"/>
      <c r="C12" s="257"/>
      <c r="D12" s="257"/>
      <c r="E12" s="257"/>
      <c r="F12" s="332"/>
      <c r="G12" s="257"/>
    </row>
    <row r="13" spans="1:9" ht="12.75" customHeight="1" x14ac:dyDescent="0.25">
      <c r="A13" s="328"/>
      <c r="B13" s="531" t="s">
        <v>98</v>
      </c>
      <c r="C13" s="532"/>
      <c r="D13" s="532"/>
      <c r="E13" s="532"/>
      <c r="F13" s="533"/>
      <c r="G13" s="257"/>
    </row>
    <row r="14" spans="1:9" ht="12.75" customHeight="1" x14ac:dyDescent="0.25">
      <c r="A14" s="257"/>
      <c r="B14" s="357"/>
      <c r="C14" s="532"/>
      <c r="D14" s="532"/>
      <c r="E14" s="532"/>
      <c r="F14" s="533"/>
      <c r="G14" s="257"/>
    </row>
    <row r="15" spans="1:9" ht="12.75" customHeight="1" x14ac:dyDescent="0.25">
      <c r="A15" s="328"/>
      <c r="B15" s="357" t="s">
        <v>99</v>
      </c>
      <c r="C15" s="698" t="s">
        <v>100</v>
      </c>
      <c r="D15" s="699"/>
      <c r="E15" s="700"/>
      <c r="F15" s="535">
        <v>3.2599999999999997E-2</v>
      </c>
      <c r="G15" s="329"/>
    </row>
    <row r="16" spans="1:9" ht="12.75" customHeight="1" x14ac:dyDescent="0.25">
      <c r="A16" s="328"/>
      <c r="B16" s="357"/>
      <c r="C16" s="536"/>
      <c r="D16" s="536"/>
      <c r="E16" s="536"/>
      <c r="F16" s="535"/>
      <c r="G16" s="329"/>
    </row>
    <row r="17" spans="1:7" ht="12.75" customHeight="1" x14ac:dyDescent="0.25">
      <c r="A17" s="328"/>
      <c r="B17" s="357" t="s">
        <v>101</v>
      </c>
      <c r="C17" s="698" t="s">
        <v>102</v>
      </c>
      <c r="D17" s="699"/>
      <c r="E17" s="700"/>
      <c r="F17" s="340">
        <f ca="1">MIN('ADM LOCAL'!E25,7.63%)</f>
        <v>5.16E-2</v>
      </c>
      <c r="G17" s="329"/>
    </row>
    <row r="18" spans="1:7" ht="12.75" customHeight="1" x14ac:dyDescent="0.25">
      <c r="A18" s="257"/>
      <c r="B18" s="357"/>
      <c r="C18" s="537"/>
      <c r="D18" s="537"/>
      <c r="E18" s="537"/>
      <c r="F18" s="535"/>
      <c r="G18" s="257"/>
    </row>
    <row r="19" spans="1:7" ht="12.75" customHeight="1" x14ac:dyDescent="0.25">
      <c r="A19" s="257"/>
      <c r="B19" s="538" t="s">
        <v>103</v>
      </c>
      <c r="C19" s="698" t="s">
        <v>104</v>
      </c>
      <c r="D19" s="699"/>
      <c r="E19" s="700"/>
      <c r="F19" s="535">
        <f>SUM(E20:E22)</f>
        <v>7.6499999999999999E-2</v>
      </c>
      <c r="G19" s="257"/>
    </row>
    <row r="20" spans="1:7" ht="12.75" customHeight="1" x14ac:dyDescent="0.25">
      <c r="A20" s="257"/>
      <c r="B20" s="357"/>
      <c r="C20" s="532"/>
      <c r="D20" s="534" t="s">
        <v>105</v>
      </c>
      <c r="E20" s="539">
        <v>6.4999999999999997E-3</v>
      </c>
      <c r="F20" s="540"/>
      <c r="G20" s="257"/>
    </row>
    <row r="21" spans="1:7" ht="12.75" customHeight="1" x14ac:dyDescent="0.25">
      <c r="A21" s="257"/>
      <c r="B21" s="357"/>
      <c r="C21" s="532"/>
      <c r="D21" s="534" t="s">
        <v>106</v>
      </c>
      <c r="E21" s="539">
        <v>0.03</v>
      </c>
      <c r="F21" s="540"/>
      <c r="G21" s="257"/>
    </row>
    <row r="22" spans="1:7" ht="12.75" customHeight="1" x14ac:dyDescent="0.25">
      <c r="A22" s="330"/>
      <c r="B22" s="357"/>
      <c r="C22" s="532"/>
      <c r="D22" s="534" t="s">
        <v>107</v>
      </c>
      <c r="E22" s="539">
        <v>0.04</v>
      </c>
      <c r="F22" s="541"/>
      <c r="G22" s="257"/>
    </row>
    <row r="23" spans="1:7" ht="12.75" customHeight="1" x14ac:dyDescent="0.25">
      <c r="A23" s="257"/>
      <c r="B23" s="357"/>
      <c r="C23" s="532"/>
      <c r="D23" s="532"/>
      <c r="E23" s="532"/>
      <c r="F23" s="540"/>
      <c r="G23" s="257"/>
    </row>
    <row r="24" spans="1:7" ht="12.75" customHeight="1" x14ac:dyDescent="0.25">
      <c r="A24" s="257"/>
      <c r="B24" s="357" t="s">
        <v>108</v>
      </c>
      <c r="C24" s="698" t="s">
        <v>109</v>
      </c>
      <c r="D24" s="699"/>
      <c r="E24" s="700"/>
      <c r="F24" s="535">
        <v>6.1000000000000004E-3</v>
      </c>
      <c r="G24" s="257"/>
    </row>
    <row r="25" spans="1:7" ht="12.75" customHeight="1" x14ac:dyDescent="0.25">
      <c r="A25" s="257"/>
      <c r="B25" s="357"/>
      <c r="C25" s="542"/>
      <c r="D25" s="542"/>
      <c r="E25" s="532"/>
      <c r="F25" s="535"/>
      <c r="G25" s="257"/>
    </row>
    <row r="26" spans="1:7" ht="12.75" customHeight="1" x14ac:dyDescent="0.25">
      <c r="A26" s="257"/>
      <c r="B26" s="357" t="s">
        <v>110</v>
      </c>
      <c r="C26" s="698" t="s">
        <v>111</v>
      </c>
      <c r="D26" s="699"/>
      <c r="E26" s="700"/>
      <c r="F26" s="535">
        <v>1.4999999999999999E-2</v>
      </c>
      <c r="G26" s="257"/>
    </row>
    <row r="27" spans="1:7" ht="12.75" customHeight="1" x14ac:dyDescent="0.25">
      <c r="A27" s="257"/>
      <c r="B27" s="357"/>
      <c r="C27" s="537"/>
      <c r="D27" s="537"/>
      <c r="E27" s="543"/>
      <c r="F27" s="535"/>
      <c r="G27" s="257"/>
    </row>
    <row r="28" spans="1:7" ht="12.75" customHeight="1" x14ac:dyDescent="0.25">
      <c r="A28" s="257"/>
      <c r="B28" s="538" t="s">
        <v>112</v>
      </c>
      <c r="C28" s="698" t="s">
        <v>113</v>
      </c>
      <c r="D28" s="699"/>
      <c r="E28" s="700"/>
      <c r="F28" s="535">
        <v>7.0000000000000007E-2</v>
      </c>
      <c r="G28" s="257"/>
    </row>
    <row r="29" spans="1:7" ht="12.75" customHeight="1" x14ac:dyDescent="0.25">
      <c r="A29" s="257"/>
      <c r="B29" s="357"/>
      <c r="C29" s="536"/>
      <c r="D29" s="536"/>
      <c r="E29" s="536"/>
      <c r="F29" s="535"/>
      <c r="G29" s="257"/>
    </row>
    <row r="30" spans="1:7" ht="50.1" customHeight="1" x14ac:dyDescent="0.25">
      <c r="A30" s="257"/>
      <c r="B30" s="544"/>
      <c r="C30" s="704" t="s">
        <v>114</v>
      </c>
      <c r="D30" s="705"/>
      <c r="E30" s="706"/>
      <c r="F30" s="341">
        <f ca="1">TRUNC((1+F15+F17+F24+F26+F28)/(1-F19)-1,4)</f>
        <v>0.27260000000000001</v>
      </c>
      <c r="G30" s="257"/>
    </row>
    <row r="31" spans="1:7" ht="15" hidden="1" customHeight="1" x14ac:dyDescent="0.25">
      <c r="A31" s="257"/>
      <c r="B31" s="529"/>
      <c r="C31" s="536"/>
      <c r="D31" s="536"/>
      <c r="E31" s="536"/>
      <c r="F31" s="545"/>
      <c r="G31" s="257"/>
    </row>
    <row r="32" spans="1:7" ht="12.75" hidden="1" customHeight="1" x14ac:dyDescent="0.25">
      <c r="A32" s="546"/>
      <c r="B32" s="547"/>
      <c r="C32" s="546"/>
      <c r="D32" s="546"/>
      <c r="E32" s="546"/>
      <c r="F32" s="546"/>
      <c r="G32" s="546"/>
    </row>
    <row r="33" spans="1:7" ht="12.75" customHeight="1" x14ac:dyDescent="0.25">
      <c r="A33" s="331" t="s">
        <v>115</v>
      </c>
      <c r="B33" s="547"/>
      <c r="C33" s="546"/>
      <c r="D33" s="546"/>
      <c r="E33" s="546"/>
      <c r="F33" s="546"/>
      <c r="G33" s="546"/>
    </row>
    <row r="34" spans="1:7" ht="12.75" customHeight="1" x14ac:dyDescent="0.25">
      <c r="A34" s="707" t="s">
        <v>116</v>
      </c>
      <c r="B34" s="707"/>
      <c r="C34" s="707"/>
      <c r="D34" s="707"/>
      <c r="E34" s="707"/>
      <c r="F34" s="707"/>
      <c r="G34" s="707"/>
    </row>
    <row r="35" spans="1:7" ht="12.75" hidden="1" customHeight="1" x14ac:dyDescent="0.25">
      <c r="A35" s="260"/>
      <c r="B35" s="262"/>
      <c r="C35" s="260"/>
      <c r="D35" s="260"/>
      <c r="E35" s="260"/>
      <c r="F35" s="260"/>
      <c r="G35" s="260"/>
    </row>
    <row r="36" spans="1:7" ht="12.75" hidden="1" customHeight="1" x14ac:dyDescent="0.25">
      <c r="A36" s="700"/>
      <c r="B36" s="700"/>
      <c r="C36" s="700"/>
      <c r="D36" s="700"/>
      <c r="E36" s="700"/>
      <c r="F36" s="700"/>
      <c r="G36" s="700"/>
    </row>
    <row r="37" spans="1:7" ht="12.75" hidden="1" customHeight="1" x14ac:dyDescent="0.25">
      <c r="A37" s="546"/>
      <c r="B37" s="547"/>
      <c r="C37" s="546"/>
      <c r="D37" s="546"/>
      <c r="E37" s="546"/>
      <c r="F37" s="546"/>
      <c r="G37" s="546"/>
    </row>
    <row r="38" spans="1:7" ht="12.75" hidden="1" customHeight="1" x14ac:dyDescent="0.25">
      <c r="A38" s="546"/>
      <c r="B38" s="547"/>
      <c r="C38" s="546"/>
      <c r="D38" s="546"/>
      <c r="E38" s="546"/>
      <c r="F38" s="546"/>
      <c r="G38" s="546"/>
    </row>
    <row r="39" spans="1:7" ht="12.75" customHeight="1" x14ac:dyDescent="0.25">
      <c r="A39" s="697" t="s">
        <v>117</v>
      </c>
      <c r="B39" s="697"/>
      <c r="C39" s="697"/>
      <c r="D39" s="697"/>
      <c r="E39" s="697"/>
      <c r="F39" s="697"/>
      <c r="G39" s="697"/>
    </row>
    <row r="40" spans="1:7" ht="12.75" hidden="1" customHeight="1" x14ac:dyDescent="0.25">
      <c r="A40" s="333"/>
      <c r="B40" s="294"/>
      <c r="G40" s="327"/>
    </row>
    <row r="41" spans="1:7" ht="12.75" hidden="1" customHeight="1" x14ac:dyDescent="0.25">
      <c r="A41" s="257"/>
      <c r="B41" s="261"/>
      <c r="C41" s="257"/>
      <c r="D41" s="257"/>
      <c r="E41" s="257"/>
      <c r="F41" s="257"/>
      <c r="G41" s="257"/>
    </row>
    <row r="42" spans="1:7" ht="12.75" hidden="1" customHeight="1" x14ac:dyDescent="0.25">
      <c r="A42" s="257"/>
      <c r="B42" s="529"/>
      <c r="C42" s="258"/>
      <c r="D42" s="258"/>
      <c r="E42" s="258"/>
      <c r="F42" s="257"/>
      <c r="G42" s="257"/>
    </row>
    <row r="43" spans="1:7" ht="12.75" customHeight="1" x14ac:dyDescent="0.25">
      <c r="A43" s="257"/>
      <c r="B43" s="530"/>
      <c r="C43" s="335" t="s">
        <v>95</v>
      </c>
      <c r="D43" s="336" t="s">
        <v>118</v>
      </c>
      <c r="E43" s="337"/>
      <c r="F43" s="338"/>
      <c r="G43" s="257"/>
    </row>
    <row r="44" spans="1:7" ht="12.75" customHeight="1" x14ac:dyDescent="0.25">
      <c r="A44" s="257"/>
      <c r="B44" s="357"/>
      <c r="C44" s="258"/>
      <c r="D44" s="259" t="s">
        <v>97</v>
      </c>
      <c r="E44" s="258"/>
      <c r="F44" s="332"/>
      <c r="G44" s="257"/>
    </row>
    <row r="45" spans="1:7" ht="12.75" customHeight="1" x14ac:dyDescent="0.25">
      <c r="A45" s="257"/>
      <c r="B45" s="357"/>
      <c r="C45" s="258"/>
      <c r="D45" s="258"/>
      <c r="E45" s="258"/>
      <c r="F45" s="332"/>
      <c r="G45" s="257"/>
    </row>
    <row r="46" spans="1:7" ht="12.75" customHeight="1" x14ac:dyDescent="0.25">
      <c r="A46" s="257"/>
      <c r="B46" s="339"/>
      <c r="C46" s="257"/>
      <c r="D46" s="257"/>
      <c r="E46" s="257"/>
      <c r="F46" s="332"/>
      <c r="G46" s="257"/>
    </row>
    <row r="47" spans="1:7" ht="12.75" customHeight="1" x14ac:dyDescent="0.25">
      <c r="A47" s="328"/>
      <c r="B47" s="531" t="s">
        <v>98</v>
      </c>
      <c r="C47" s="532"/>
      <c r="D47" s="532"/>
      <c r="E47" s="532"/>
      <c r="F47" s="533"/>
      <c r="G47" s="257"/>
    </row>
    <row r="48" spans="1:7" ht="12.75" customHeight="1" x14ac:dyDescent="0.25">
      <c r="A48" s="257"/>
      <c r="B48" s="357"/>
      <c r="C48" s="532"/>
      <c r="D48" s="532"/>
      <c r="E48" s="532"/>
      <c r="F48" s="533"/>
      <c r="G48" s="257"/>
    </row>
    <row r="49" spans="1:7" ht="12.75" customHeight="1" x14ac:dyDescent="0.25">
      <c r="A49" s="328"/>
      <c r="B49" s="357" t="s">
        <v>99</v>
      </c>
      <c r="C49" s="698" t="s">
        <v>100</v>
      </c>
      <c r="D49" s="699"/>
      <c r="E49" s="700"/>
      <c r="F49" s="535">
        <f>F15</f>
        <v>3.2599999999999997E-2</v>
      </c>
      <c r="G49" s="329"/>
    </row>
    <row r="50" spans="1:7" ht="12.75" customHeight="1" x14ac:dyDescent="0.25">
      <c r="A50" s="328"/>
      <c r="B50" s="357"/>
      <c r="C50" s="536"/>
      <c r="D50" s="536"/>
      <c r="E50" s="536"/>
      <c r="F50" s="535"/>
      <c r="G50" s="329"/>
    </row>
    <row r="51" spans="1:7" ht="12.75" customHeight="1" x14ac:dyDescent="0.25">
      <c r="A51" s="328"/>
      <c r="B51" s="357" t="s">
        <v>101</v>
      </c>
      <c r="C51" s="698" t="s">
        <v>102</v>
      </c>
      <c r="D51" s="699"/>
      <c r="E51" s="700"/>
      <c r="F51" s="535">
        <v>0</v>
      </c>
      <c r="G51" s="329"/>
    </row>
    <row r="52" spans="1:7" ht="12.75" customHeight="1" x14ac:dyDescent="0.25">
      <c r="A52" s="257"/>
      <c r="B52" s="357"/>
      <c r="C52" s="537"/>
      <c r="D52" s="537"/>
      <c r="E52" s="537"/>
      <c r="F52" s="535"/>
      <c r="G52" s="257"/>
    </row>
    <row r="53" spans="1:7" ht="12.75" customHeight="1" x14ac:dyDescent="0.25">
      <c r="A53" s="257"/>
      <c r="B53" s="538" t="s">
        <v>103</v>
      </c>
      <c r="C53" s="698" t="s">
        <v>104</v>
      </c>
      <c r="D53" s="699"/>
      <c r="E53" s="700"/>
      <c r="F53" s="535">
        <f>E54+E55</f>
        <v>3.6499999999999998E-2</v>
      </c>
      <c r="G53" s="257"/>
    </row>
    <row r="54" spans="1:7" ht="12.75" customHeight="1" x14ac:dyDescent="0.25">
      <c r="A54" s="257"/>
      <c r="B54" s="357"/>
      <c r="C54" s="532"/>
      <c r="D54" s="534" t="s">
        <v>105</v>
      </c>
      <c r="E54" s="539">
        <v>6.4999999999999997E-3</v>
      </c>
      <c r="F54" s="540"/>
      <c r="G54" s="257"/>
    </row>
    <row r="55" spans="1:7" ht="12.75" customHeight="1" x14ac:dyDescent="0.25">
      <c r="A55" s="257"/>
      <c r="B55" s="357"/>
      <c r="C55" s="532"/>
      <c r="D55" s="534" t="s">
        <v>106</v>
      </c>
      <c r="E55" s="539">
        <v>0.03</v>
      </c>
      <c r="F55" s="540"/>
      <c r="G55" s="257"/>
    </row>
    <row r="56" spans="1:7" ht="12.75" customHeight="1" x14ac:dyDescent="0.25">
      <c r="A56" s="257"/>
      <c r="B56" s="357"/>
      <c r="C56" s="532"/>
      <c r="D56" s="536"/>
      <c r="E56" s="539"/>
      <c r="F56" s="540"/>
      <c r="G56" s="257"/>
    </row>
    <row r="57" spans="1:7" ht="12.75" customHeight="1" x14ac:dyDescent="0.25">
      <c r="A57" s="257"/>
      <c r="B57" s="357" t="s">
        <v>108</v>
      </c>
      <c r="C57" s="698" t="s">
        <v>109</v>
      </c>
      <c r="D57" s="699"/>
      <c r="E57" s="700"/>
      <c r="F57" s="535">
        <f>F24</f>
        <v>6.1000000000000004E-3</v>
      </c>
      <c r="G57" s="257"/>
    </row>
    <row r="58" spans="1:7" ht="12.75" customHeight="1" x14ac:dyDescent="0.25">
      <c r="A58" s="257"/>
      <c r="B58" s="357"/>
      <c r="C58" s="542"/>
      <c r="D58" s="542"/>
      <c r="E58" s="532"/>
      <c r="F58" s="535"/>
      <c r="G58" s="257"/>
    </row>
    <row r="59" spans="1:7" ht="12.75" customHeight="1" x14ac:dyDescent="0.25">
      <c r="A59" s="257"/>
      <c r="B59" s="357" t="s">
        <v>110</v>
      </c>
      <c r="C59" s="698" t="s">
        <v>111</v>
      </c>
      <c r="D59" s="699"/>
      <c r="E59" s="700"/>
      <c r="F59" s="535">
        <f>F26</f>
        <v>1.4999999999999999E-2</v>
      </c>
      <c r="G59" s="257"/>
    </row>
    <row r="60" spans="1:7" ht="12.75" customHeight="1" x14ac:dyDescent="0.25">
      <c r="A60" s="257"/>
      <c r="B60" s="357"/>
      <c r="C60" s="537"/>
      <c r="D60" s="537"/>
      <c r="E60" s="543"/>
      <c r="F60" s="535"/>
      <c r="G60" s="257"/>
    </row>
    <row r="61" spans="1:7" ht="12.75" customHeight="1" x14ac:dyDescent="0.25">
      <c r="A61" s="257"/>
      <c r="B61" s="538" t="s">
        <v>112</v>
      </c>
      <c r="C61" s="698" t="s">
        <v>113</v>
      </c>
      <c r="D61" s="699"/>
      <c r="E61" s="700"/>
      <c r="F61" s="535">
        <v>4.4999999999999998E-2</v>
      </c>
      <c r="G61" s="257"/>
    </row>
    <row r="62" spans="1:7" ht="12.75" customHeight="1" x14ac:dyDescent="0.25">
      <c r="A62" s="257"/>
      <c r="B62" s="357"/>
      <c r="C62" s="536"/>
      <c r="D62" s="536"/>
      <c r="E62" s="536"/>
      <c r="F62" s="535"/>
      <c r="G62" s="257"/>
    </row>
    <row r="63" spans="1:7" ht="12.75" customHeight="1" x14ac:dyDescent="0.25">
      <c r="A63" s="257"/>
      <c r="B63" s="357"/>
      <c r="C63" s="532"/>
      <c r="D63" s="532"/>
      <c r="E63" s="532"/>
      <c r="F63" s="540"/>
      <c r="G63" s="257"/>
    </row>
    <row r="64" spans="1:7" ht="50.1" customHeight="1" x14ac:dyDescent="0.25">
      <c r="A64" s="257"/>
      <c r="B64" s="548" t="s">
        <v>119</v>
      </c>
      <c r="C64" s="704" t="s">
        <v>114</v>
      </c>
      <c r="D64" s="705"/>
      <c r="E64" s="706"/>
      <c r="F64" s="341">
        <f>TRUNC((1+F49+F57+F59+F61)/(1-F53)-1,4)</f>
        <v>0.14030000000000001</v>
      </c>
      <c r="G64" s="257"/>
    </row>
    <row r="65" spans="1:7" ht="12.75" hidden="1" customHeight="1" x14ac:dyDescent="0.25">
      <c r="A65" s="257"/>
      <c r="B65" s="529"/>
      <c r="C65" s="536"/>
      <c r="D65" s="536"/>
      <c r="E65" s="536"/>
      <c r="F65" s="545"/>
      <c r="G65" s="257"/>
    </row>
  </sheetData>
  <mergeCells count="22">
    <mergeCell ref="B1:G1"/>
    <mergeCell ref="B2:G2"/>
    <mergeCell ref="B3:G3"/>
    <mergeCell ref="B4:G4"/>
    <mergeCell ref="C64:E64"/>
    <mergeCell ref="A36:G36"/>
    <mergeCell ref="A39:G39"/>
    <mergeCell ref="A34:G34"/>
    <mergeCell ref="C49:E49"/>
    <mergeCell ref="C51:E51"/>
    <mergeCell ref="C57:E57"/>
    <mergeCell ref="C59:E59"/>
    <mergeCell ref="C61:E61"/>
    <mergeCell ref="C53:E53"/>
    <mergeCell ref="C30:E30"/>
    <mergeCell ref="C15:E15"/>
    <mergeCell ref="A5:G5"/>
    <mergeCell ref="C17:E17"/>
    <mergeCell ref="C24:E24"/>
    <mergeCell ref="C26:E26"/>
    <mergeCell ref="C28:E28"/>
    <mergeCell ref="C19:E19"/>
  </mergeCells>
  <pageMargins left="0.59055118110236227" right="0.39370078740157483" top="0.59055118110236227" bottom="0.59055118110236227" header="0" footer="0"/>
  <pageSetup paperSize="9" scale="92" fitToHeight="0" orientation="portrait" r:id="rId1"/>
  <headerFooter>
    <oddFooter>&amp;R03+000&amp;P/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5">
    <tabColor rgb="FFFFFF00"/>
  </sheetPr>
  <dimension ref="A1:K26"/>
  <sheetViews>
    <sheetView view="pageBreakPreview" zoomScale="90" zoomScaleNormal="100" zoomScaleSheetLayoutView="90" workbookViewId="0">
      <selection activeCell="E23" sqref="E23"/>
    </sheetView>
  </sheetViews>
  <sheetFormatPr defaultRowHeight="15" x14ac:dyDescent="0.25"/>
  <cols>
    <col min="2" max="2" width="11" bestFit="1" customWidth="1"/>
    <col min="3" max="3" width="15.140625" customWidth="1"/>
    <col min="5" max="5" width="65.7109375" customWidth="1"/>
    <col min="7" max="7" width="11.42578125" customWidth="1"/>
    <col min="8" max="8" width="20.140625" customWidth="1"/>
    <col min="9" max="9" width="18.28515625" bestFit="1" customWidth="1"/>
    <col min="10" max="10" width="15.28515625" bestFit="1" customWidth="1"/>
    <col min="11" max="11" width="12.85546875" bestFit="1" customWidth="1"/>
  </cols>
  <sheetData>
    <row r="1" spans="1:11" s="4" customFormat="1" ht="24.95" customHeight="1" x14ac:dyDescent="0.25">
      <c r="A1" s="286"/>
      <c r="B1" s="147"/>
      <c r="C1" s="715" t="s">
        <v>148</v>
      </c>
      <c r="D1" s="715"/>
      <c r="E1" s="715"/>
      <c r="F1" s="715"/>
      <c r="G1" s="715"/>
      <c r="H1" s="715"/>
      <c r="I1" s="716"/>
      <c r="J1" s="292" t="s">
        <v>120</v>
      </c>
      <c r="K1" s="293">
        <v>6</v>
      </c>
    </row>
    <row r="2" spans="1:11" s="4" customFormat="1" ht="24.95" customHeight="1" x14ac:dyDescent="0.25">
      <c r="A2" s="286"/>
      <c r="B2" s="147"/>
      <c r="C2" s="717" t="s">
        <v>154</v>
      </c>
      <c r="D2" s="717"/>
      <c r="E2" s="717"/>
      <c r="F2" s="717"/>
      <c r="G2" s="717"/>
      <c r="H2" s="717"/>
      <c r="I2" s="717"/>
    </row>
    <row r="3" spans="1:11" s="4" customFormat="1" ht="24.95" customHeight="1" x14ac:dyDescent="0.25">
      <c r="A3" s="287"/>
      <c r="B3" s="151"/>
      <c r="C3" s="718" t="str">
        <f>Resumo!$B$1</f>
        <v>EXECUÇÃO DAS OBRAS REMANESCENTES DE CONSTRUÇÃO DE GALERIAS DE MACRODRENAGEM NO BAIRRO COBILÂNDIA, MUNICÍPIO DE VILA VELHA/ES</v>
      </c>
      <c r="D3" s="718"/>
      <c r="E3" s="718"/>
      <c r="F3" s="718"/>
      <c r="G3" s="718"/>
      <c r="H3" s="718"/>
      <c r="I3" s="718"/>
    </row>
    <row r="4" spans="1:11" s="4" customFormat="1" ht="24.95" customHeight="1" x14ac:dyDescent="0.25">
      <c r="A4" s="287"/>
      <c r="B4" s="151"/>
      <c r="C4" s="718" t="s">
        <v>31193</v>
      </c>
      <c r="D4" s="718"/>
      <c r="E4" s="718"/>
      <c r="F4" s="718"/>
      <c r="G4" s="718"/>
      <c r="H4" s="718"/>
      <c r="I4" s="718"/>
    </row>
    <row r="5" spans="1:11" s="4" customFormat="1" ht="24.95" customHeight="1" x14ac:dyDescent="0.25">
      <c r="A5" s="714" t="s">
        <v>31195</v>
      </c>
      <c r="B5" s="714"/>
      <c r="C5" s="714"/>
      <c r="D5" s="714"/>
      <c r="E5" s="714"/>
      <c r="F5" s="714"/>
      <c r="G5" s="714"/>
      <c r="H5" s="714"/>
      <c r="I5" s="714"/>
    </row>
    <row r="6" spans="1:11" ht="25.5" x14ac:dyDescent="0.25">
      <c r="A6" s="109" t="s">
        <v>121</v>
      </c>
      <c r="B6" s="110"/>
      <c r="C6" s="120"/>
      <c r="D6" s="120"/>
      <c r="E6" s="121" t="s">
        <v>31194</v>
      </c>
      <c r="F6" s="120"/>
      <c r="G6" s="122"/>
      <c r="H6" s="122"/>
      <c r="I6" s="122">
        <f ca="1">SUM(I7:I16)</f>
        <v>770637.18</v>
      </c>
    </row>
    <row r="7" spans="1:11" x14ac:dyDescent="0.25">
      <c r="A7" s="106" t="s">
        <v>122</v>
      </c>
      <c r="B7" s="107">
        <v>93567</v>
      </c>
      <c r="C7" s="111" t="s">
        <v>123</v>
      </c>
      <c r="D7" s="112" t="s">
        <v>124</v>
      </c>
      <c r="E7" s="549" t="str">
        <f ca="1">IFERROR(PROPER(VLOOKUP($B7,INDIRECT("'"&amp;$D7&amp;"'!A:I"),2,FALSE)),"")</f>
        <v>Engenheiro Civil De Obra Pleno Com Encargos Complementares</v>
      </c>
      <c r="F7" s="117" t="str">
        <f ca="1">IFERROR((VLOOKUP($B7,INDIRECT("'"&amp;$D7&amp;"'!A:I"),3,FALSE)),"")</f>
        <v>MES</v>
      </c>
      <c r="G7" s="550">
        <f>$K$1*1</f>
        <v>6</v>
      </c>
      <c r="H7" s="550">
        <f ca="1">IFERROR((VLOOKUP($B7,INDIRECT("'"&amp;$D7&amp;"'!A:I"),4,FALSE)),"")</f>
        <v>20786.36</v>
      </c>
      <c r="I7" s="550">
        <f t="shared" ref="I7:I14" ca="1" si="0">H7*G7</f>
        <v>124718.16</v>
      </c>
    </row>
    <row r="8" spans="1:11" x14ac:dyDescent="0.25">
      <c r="A8" s="106" t="s">
        <v>125</v>
      </c>
      <c r="B8" s="107">
        <v>93565</v>
      </c>
      <c r="C8" s="111" t="s">
        <v>123</v>
      </c>
      <c r="D8" s="112" t="s">
        <v>124</v>
      </c>
      <c r="E8" s="549" t="str">
        <f t="shared" ref="E8:E18" ca="1" si="1">IFERROR(PROPER(VLOOKUP($B8,INDIRECT("'"&amp;$D8&amp;"'!A:I"),2,FALSE)),"")</f>
        <v>Engenheiro Civil De Obra Junior Com Encargos Complementares</v>
      </c>
      <c r="F8" s="117" t="str">
        <f t="shared" ref="F8:F16" ca="1" si="2">IFERROR((VLOOKUP($B8,INDIRECT("'"&amp;$D8&amp;"'!A:I"),3,FALSE)),"")</f>
        <v>MES</v>
      </c>
      <c r="G8" s="550">
        <f>$K$1*1</f>
        <v>6</v>
      </c>
      <c r="H8" s="550">
        <f t="shared" ref="H8:H16" ca="1" si="3">IFERROR((VLOOKUP($B8,INDIRECT("'"&amp;$D8&amp;"'!A:I"),4,FALSE)),"")</f>
        <v>18304.419999999998</v>
      </c>
      <c r="I8" s="550">
        <f t="shared" ref="I8" ca="1" si="4">H8*G8</f>
        <v>109826.52</v>
      </c>
    </row>
    <row r="9" spans="1:11" x14ac:dyDescent="0.25">
      <c r="A9" s="106" t="s">
        <v>126</v>
      </c>
      <c r="B9" s="107">
        <v>93572</v>
      </c>
      <c r="C9" s="111" t="s">
        <v>123</v>
      </c>
      <c r="D9" s="112" t="s">
        <v>124</v>
      </c>
      <c r="E9" s="549" t="str">
        <f t="shared" ca="1" si="1"/>
        <v>Encarregado Geral De Obras Com Encargos Complementares</v>
      </c>
      <c r="F9" s="117" t="str">
        <f t="shared" ca="1" si="2"/>
        <v>MES</v>
      </c>
      <c r="G9" s="550">
        <f>$K$1*3</f>
        <v>18</v>
      </c>
      <c r="H9" s="550">
        <f t="shared" ca="1" si="3"/>
        <v>6628.79</v>
      </c>
      <c r="I9" s="550">
        <f t="shared" ca="1" si="0"/>
        <v>119318.22</v>
      </c>
    </row>
    <row r="10" spans="1:11" x14ac:dyDescent="0.25">
      <c r="A10" s="106" t="s">
        <v>127</v>
      </c>
      <c r="B10" s="107">
        <v>93563</v>
      </c>
      <c r="C10" s="111" t="s">
        <v>123</v>
      </c>
      <c r="D10" s="112" t="s">
        <v>124</v>
      </c>
      <c r="E10" s="549" t="str">
        <f t="shared" ca="1" si="1"/>
        <v>Almoxarife Com Encargos Complementares</v>
      </c>
      <c r="F10" s="117" t="str">
        <f t="shared" ca="1" si="2"/>
        <v>MES</v>
      </c>
      <c r="G10" s="550">
        <f>$K$1</f>
        <v>6</v>
      </c>
      <c r="H10" s="550">
        <f t="shared" ca="1" si="3"/>
        <v>4782.6499999999996</v>
      </c>
      <c r="I10" s="550">
        <f t="shared" ca="1" si="0"/>
        <v>28695.9</v>
      </c>
    </row>
    <row r="11" spans="1:11" x14ac:dyDescent="0.25">
      <c r="A11" s="106" t="s">
        <v>128</v>
      </c>
      <c r="B11" s="107">
        <v>88326</v>
      </c>
      <c r="C11" s="111" t="s">
        <v>123</v>
      </c>
      <c r="D11" s="112" t="s">
        <v>124</v>
      </c>
      <c r="E11" s="549" t="str">
        <f t="shared" ca="1" si="1"/>
        <v>Vigia Noturno Com Encargos Complementares</v>
      </c>
      <c r="F11" s="117" t="str">
        <f t="shared" ca="1" si="2"/>
        <v>H</v>
      </c>
      <c r="G11" s="550">
        <f>2*(K1*30)*(12*1.1429)</f>
        <v>4937.33</v>
      </c>
      <c r="H11" s="550">
        <f t="shared" ca="1" si="3"/>
        <v>24.98</v>
      </c>
      <c r="I11" s="550">
        <f t="shared" ca="1" si="0"/>
        <v>123334.5</v>
      </c>
    </row>
    <row r="12" spans="1:11" x14ac:dyDescent="0.25">
      <c r="A12" s="106" t="s">
        <v>129</v>
      </c>
      <c r="B12" s="107">
        <v>100321</v>
      </c>
      <c r="C12" s="113" t="s">
        <v>123</v>
      </c>
      <c r="D12" s="112" t="s">
        <v>124</v>
      </c>
      <c r="E12" s="549" t="str">
        <f t="shared" ca="1" si="1"/>
        <v>Técnico Em Segurança Do Trabalho Com Encargos Complementares</v>
      </c>
      <c r="F12" s="551" t="str">
        <f t="shared" ca="1" si="2"/>
        <v>MES</v>
      </c>
      <c r="G12" s="550">
        <f>$K$1*3</f>
        <v>18</v>
      </c>
      <c r="H12" s="550">
        <f t="shared" ca="1" si="3"/>
        <v>6855.02</v>
      </c>
      <c r="I12" s="550">
        <f t="shared" ca="1" si="0"/>
        <v>123390.36</v>
      </c>
    </row>
    <row r="13" spans="1:11" x14ac:dyDescent="0.25">
      <c r="A13" s="106" t="s">
        <v>130</v>
      </c>
      <c r="B13" s="107">
        <v>100534</v>
      </c>
      <c r="C13" s="113" t="s">
        <v>123</v>
      </c>
      <c r="D13" s="114" t="s">
        <v>124</v>
      </c>
      <c r="E13" s="118" t="str">
        <f t="shared" ca="1" si="1"/>
        <v>Tecnico De Edificacoes Com Encargos Complementares</v>
      </c>
      <c r="F13" s="117" t="str">
        <f t="shared" ca="1" si="2"/>
        <v>MES</v>
      </c>
      <c r="G13" s="550">
        <f>$K$1*2</f>
        <v>12</v>
      </c>
      <c r="H13" s="550">
        <f t="shared" ca="1" si="3"/>
        <v>4403.62</v>
      </c>
      <c r="I13" s="115">
        <f t="shared" ca="1" si="0"/>
        <v>52843.44</v>
      </c>
    </row>
    <row r="14" spans="1:11" x14ac:dyDescent="0.25">
      <c r="A14" s="106" t="s">
        <v>131</v>
      </c>
      <c r="B14" s="288">
        <v>101388</v>
      </c>
      <c r="C14" s="111" t="s">
        <v>123</v>
      </c>
      <c r="D14" s="112" t="s">
        <v>124</v>
      </c>
      <c r="E14" s="289" t="str">
        <f t="shared" ca="1" si="1"/>
        <v>Auxiliar De Serviços Gerais Com Encargos Complementares</v>
      </c>
      <c r="F14" s="290" t="str">
        <f t="shared" ca="1" si="2"/>
        <v>MES</v>
      </c>
      <c r="G14" s="291">
        <f>$K$1*2</f>
        <v>12</v>
      </c>
      <c r="H14" s="552">
        <f t="shared" ca="1" si="3"/>
        <v>3616.4</v>
      </c>
      <c r="I14" s="291">
        <f t="shared" ca="1" si="0"/>
        <v>43396.800000000003</v>
      </c>
    </row>
    <row r="15" spans="1:11" x14ac:dyDescent="0.25">
      <c r="A15" s="106" t="s">
        <v>132</v>
      </c>
      <c r="B15" s="285">
        <v>94296</v>
      </c>
      <c r="C15" s="113" t="s">
        <v>123</v>
      </c>
      <c r="D15" s="114" t="s">
        <v>124</v>
      </c>
      <c r="E15" s="118" t="str">
        <f t="shared" ca="1" si="1"/>
        <v>Topografo Com Encargos Complementares</v>
      </c>
      <c r="F15" s="117" t="str">
        <f t="shared" ca="1" si="2"/>
        <v>MES</v>
      </c>
      <c r="G15" s="115">
        <f>$K$1</f>
        <v>6</v>
      </c>
      <c r="H15" s="550">
        <f t="shared" ca="1" si="3"/>
        <v>5432.45</v>
      </c>
      <c r="I15" s="115">
        <f ca="1">H15*G15</f>
        <v>32594.7</v>
      </c>
    </row>
    <row r="16" spans="1:11" x14ac:dyDescent="0.25">
      <c r="A16" s="106" t="s">
        <v>133</v>
      </c>
      <c r="B16" s="285">
        <v>41093</v>
      </c>
      <c r="C16" s="113" t="s">
        <v>123</v>
      </c>
      <c r="D16" s="114" t="s">
        <v>124</v>
      </c>
      <c r="E16" s="118" t="str">
        <f t="shared" ca="1" si="1"/>
        <v>Auxiliar De Topografo (Mensalista)</v>
      </c>
      <c r="F16" s="117" t="str">
        <f t="shared" ca="1" si="2"/>
        <v>MES</v>
      </c>
      <c r="G16" s="115">
        <f>$K$1</f>
        <v>6</v>
      </c>
      <c r="H16" s="550">
        <f t="shared" ca="1" si="3"/>
        <v>2086.4299999999998</v>
      </c>
      <c r="I16" s="115">
        <f ca="1">H16*G16</f>
        <v>12518.58</v>
      </c>
    </row>
    <row r="17" spans="1:10" x14ac:dyDescent="0.25">
      <c r="A17" s="109" t="s">
        <v>134</v>
      </c>
      <c r="B17" s="109" t="s">
        <v>135</v>
      </c>
      <c r="C17" s="123"/>
      <c r="D17" s="123"/>
      <c r="E17" s="124"/>
      <c r="F17" s="123"/>
      <c r="G17" s="125"/>
      <c r="H17" s="122"/>
      <c r="I17" s="122">
        <f ca="1">SUM(I18:I19)</f>
        <v>33994.620000000003</v>
      </c>
    </row>
    <row r="18" spans="1:10" ht="52.5" customHeight="1" x14ac:dyDescent="0.25">
      <c r="A18" s="119" t="s">
        <v>136</v>
      </c>
      <c r="B18" s="107">
        <v>220803</v>
      </c>
      <c r="C18" s="113" t="s">
        <v>123</v>
      </c>
      <c r="D18" s="114" t="s">
        <v>137</v>
      </c>
      <c r="E18" s="118" t="str">
        <f t="shared" ca="1" si="1"/>
        <v>(Gol 1.000 4P- Gasolina - Preço Labor) Seguro Total, Manutenção, Combustível, Eventuais Taxas E Emolumentos, Bem Como Eventual Substituição Do Veículo (Se Necessário), Sem Motorista, Utilização Até 2.000 (Dois Mil) Km/Mês</v>
      </c>
      <c r="F18" s="108" t="s">
        <v>138</v>
      </c>
      <c r="G18" s="550">
        <f>$K$1</f>
        <v>6</v>
      </c>
      <c r="H18" s="550">
        <f t="shared" ref="H18" ca="1" si="5">IFERROR((VLOOKUP($B18,INDIRECT("'"&amp;$D18&amp;"'!A:I"),4,FALSE)),"")</f>
        <v>3247.5</v>
      </c>
      <c r="I18" s="115">
        <f t="shared" ref="I18:I19" ca="1" si="6">H18*G18</f>
        <v>19485</v>
      </c>
    </row>
    <row r="19" spans="1:10" x14ac:dyDescent="0.25">
      <c r="A19" s="119" t="s">
        <v>139</v>
      </c>
      <c r="B19" s="87">
        <v>10587</v>
      </c>
      <c r="C19" s="113" t="s">
        <v>123</v>
      </c>
      <c r="D19" s="114" t="s">
        <v>137</v>
      </c>
      <c r="E19" s="116" t="s">
        <v>140</v>
      </c>
      <c r="F19" s="108" t="s">
        <v>141</v>
      </c>
      <c r="G19" s="550">
        <f>$K$1</f>
        <v>6</v>
      </c>
      <c r="H19" s="550">
        <v>2418.27</v>
      </c>
      <c r="I19" s="115">
        <f t="shared" si="6"/>
        <v>14509.62</v>
      </c>
    </row>
    <row r="20" spans="1:10" x14ac:dyDescent="0.25">
      <c r="A20" s="109"/>
      <c r="B20" s="109"/>
      <c r="C20" s="123"/>
      <c r="D20" s="123"/>
      <c r="E20" s="109" t="s">
        <v>142</v>
      </c>
      <c r="F20" s="123"/>
      <c r="G20" s="125"/>
      <c r="H20" s="122"/>
      <c r="I20" s="122">
        <f ca="1">I6+I17</f>
        <v>804631.8</v>
      </c>
      <c r="J20" s="3"/>
    </row>
    <row r="21" spans="1:10" x14ac:dyDescent="0.25">
      <c r="A21" s="1"/>
      <c r="B21" s="1"/>
      <c r="C21" s="1"/>
      <c r="D21" s="1"/>
      <c r="E21" s="1"/>
      <c r="F21" s="1"/>
      <c r="G21" s="1"/>
      <c r="H21" s="1"/>
      <c r="I21" s="1"/>
    </row>
    <row r="22" spans="1:10" x14ac:dyDescent="0.25">
      <c r="A22" s="708" t="s">
        <v>143</v>
      </c>
      <c r="B22" s="709"/>
      <c r="C22" s="709"/>
      <c r="D22" s="709"/>
      <c r="E22" s="710"/>
      <c r="F22" s="1"/>
      <c r="G22" s="1"/>
      <c r="H22" s="1"/>
      <c r="I22" s="1"/>
    </row>
    <row r="23" spans="1:10" x14ac:dyDescent="0.25">
      <c r="A23" s="56" t="s">
        <v>144</v>
      </c>
      <c r="B23" s="57"/>
      <c r="C23" s="57"/>
      <c r="D23" s="57"/>
      <c r="E23" s="63">
        <f ca="1">ORCAMENTO!M104</f>
        <v>15578400.880000001</v>
      </c>
    </row>
    <row r="24" spans="1:10" x14ac:dyDescent="0.25">
      <c r="A24" s="60" t="s">
        <v>145</v>
      </c>
      <c r="B24" s="58"/>
      <c r="C24" s="58"/>
      <c r="D24" s="58"/>
      <c r="E24" s="59">
        <f ca="1">I20</f>
        <v>804631.8</v>
      </c>
    </row>
    <row r="25" spans="1:10" x14ac:dyDescent="0.25">
      <c r="A25" s="61" t="s">
        <v>146</v>
      </c>
      <c r="B25" s="62"/>
      <c r="C25" s="62"/>
      <c r="D25" s="62"/>
      <c r="E25" s="358">
        <f ca="1">TRUNC((E24/E23),4)</f>
        <v>5.16E-2</v>
      </c>
    </row>
    <row r="26" spans="1:10" x14ac:dyDescent="0.25">
      <c r="A26" s="711" t="s">
        <v>147</v>
      </c>
      <c r="B26" s="712"/>
      <c r="C26" s="712"/>
      <c r="D26" s="712"/>
      <c r="E26" s="713"/>
    </row>
  </sheetData>
  <mergeCells count="7">
    <mergeCell ref="A22:E22"/>
    <mergeCell ref="A26:E26"/>
    <mergeCell ref="A5:I5"/>
    <mergeCell ref="C1:I1"/>
    <mergeCell ref="C2:I2"/>
    <mergeCell ref="C3:I3"/>
    <mergeCell ref="C4:I4"/>
  </mergeCells>
  <phoneticPr fontId="24" type="noConversion"/>
  <pageMargins left="0.51181102362204722" right="0.51181102362204722" top="0.78740157480314965" bottom="0.78740157480314965" header="0.31496062992125984" footer="0.31496062992125984"/>
  <pageSetup paperSize="9" scale="7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theme="4"/>
  </sheetPr>
  <dimension ref="A1:S51"/>
  <sheetViews>
    <sheetView view="pageBreakPreview" topLeftCell="A13" zoomScale="60" zoomScaleNormal="55" workbookViewId="0">
      <selection activeCell="J56" sqref="J56"/>
    </sheetView>
  </sheetViews>
  <sheetFormatPr defaultRowHeight="12.75" x14ac:dyDescent="0.2"/>
  <cols>
    <col min="1" max="1" width="9.85546875" style="42" customWidth="1"/>
    <col min="2" max="2" width="61.42578125" style="42" customWidth="1"/>
    <col min="3" max="3" width="25.85546875" style="46" customWidth="1"/>
    <col min="4" max="4" width="13.28515625" style="42" bestFit="1" customWidth="1"/>
    <col min="5" max="5" width="17.7109375" style="42" customWidth="1"/>
    <col min="6" max="7" width="19.7109375" style="42" bestFit="1" customWidth="1"/>
    <col min="8" max="8" width="21.5703125" style="42" bestFit="1" customWidth="1"/>
    <col min="9" max="9" width="20.85546875" style="42" bestFit="1" customWidth="1"/>
    <col min="10" max="10" width="26" style="42" customWidth="1"/>
    <col min="11" max="11" width="26" style="42" hidden="1" customWidth="1"/>
    <col min="12" max="12" width="20.85546875" style="42" hidden="1" customWidth="1"/>
    <col min="13" max="16" width="22" style="42" hidden="1" customWidth="1"/>
    <col min="17" max="17" width="20.140625" style="45" customWidth="1"/>
    <col min="18" max="18" width="17.85546875" style="307" customWidth="1"/>
    <col min="19" max="19" width="19.140625" style="43" bestFit="1" customWidth="1"/>
    <col min="20" max="20" width="21" style="43" bestFit="1" customWidth="1"/>
    <col min="21" max="21" width="12.28515625" style="43" bestFit="1" customWidth="1"/>
    <col min="22" max="264" width="9.140625" style="43"/>
    <col min="265" max="265" width="15.140625" style="43" customWidth="1"/>
    <col min="266" max="266" width="59.7109375" style="43" customWidth="1"/>
    <col min="267" max="267" width="21.85546875" style="43" customWidth="1"/>
    <col min="268" max="268" width="19.5703125" style="43" customWidth="1"/>
    <col min="269" max="272" width="28.7109375" style="43" customWidth="1"/>
    <col min="273" max="273" width="20.140625" style="43" customWidth="1"/>
    <col min="274" max="274" width="13.7109375" style="43" customWidth="1"/>
    <col min="275" max="275" width="19.140625" style="43" bestFit="1" customWidth="1"/>
    <col min="276" max="276" width="9.140625" style="43"/>
    <col min="277" max="277" width="11.5703125" style="43" bestFit="1" customWidth="1"/>
    <col min="278" max="520" width="9.140625" style="43"/>
    <col min="521" max="521" width="15.140625" style="43" customWidth="1"/>
    <col min="522" max="522" width="59.7109375" style="43" customWidth="1"/>
    <col min="523" max="523" width="21.85546875" style="43" customWidth="1"/>
    <col min="524" max="524" width="19.5703125" style="43" customWidth="1"/>
    <col min="525" max="528" width="28.7109375" style="43" customWidth="1"/>
    <col min="529" max="529" width="20.140625" style="43" customWidth="1"/>
    <col min="530" max="530" width="13.7109375" style="43" customWidth="1"/>
    <col min="531" max="531" width="19.140625" style="43" bestFit="1" customWidth="1"/>
    <col min="532" max="532" width="9.140625" style="43"/>
    <col min="533" max="533" width="11.5703125" style="43" bestFit="1" customWidth="1"/>
    <col min="534" max="776" width="9.140625" style="43"/>
    <col min="777" max="777" width="15.140625" style="43" customWidth="1"/>
    <col min="778" max="778" width="59.7109375" style="43" customWidth="1"/>
    <col min="779" max="779" width="21.85546875" style="43" customWidth="1"/>
    <col min="780" max="780" width="19.5703125" style="43" customWidth="1"/>
    <col min="781" max="784" width="28.7109375" style="43" customWidth="1"/>
    <col min="785" max="785" width="20.140625" style="43" customWidth="1"/>
    <col min="786" max="786" width="13.7109375" style="43" customWidth="1"/>
    <col min="787" max="787" width="19.140625" style="43" bestFit="1" customWidth="1"/>
    <col min="788" max="788" width="9.140625" style="43"/>
    <col min="789" max="789" width="11.5703125" style="43" bestFit="1" customWidth="1"/>
    <col min="790" max="1032" width="9.140625" style="43"/>
    <col min="1033" max="1033" width="15.140625" style="43" customWidth="1"/>
    <col min="1034" max="1034" width="59.7109375" style="43" customWidth="1"/>
    <col min="1035" max="1035" width="21.85546875" style="43" customWidth="1"/>
    <col min="1036" max="1036" width="19.5703125" style="43" customWidth="1"/>
    <col min="1037" max="1040" width="28.7109375" style="43" customWidth="1"/>
    <col min="1041" max="1041" width="20.140625" style="43" customWidth="1"/>
    <col min="1042" max="1042" width="13.7109375" style="43" customWidth="1"/>
    <col min="1043" max="1043" width="19.140625" style="43" bestFit="1" customWidth="1"/>
    <col min="1044" max="1044" width="9.140625" style="43"/>
    <col min="1045" max="1045" width="11.5703125" style="43" bestFit="1" customWidth="1"/>
    <col min="1046" max="1288" width="9.140625" style="43"/>
    <col min="1289" max="1289" width="15.140625" style="43" customWidth="1"/>
    <col min="1290" max="1290" width="59.7109375" style="43" customWidth="1"/>
    <col min="1291" max="1291" width="21.85546875" style="43" customWidth="1"/>
    <col min="1292" max="1292" width="19.5703125" style="43" customWidth="1"/>
    <col min="1293" max="1296" width="28.7109375" style="43" customWidth="1"/>
    <col min="1297" max="1297" width="20.140625" style="43" customWidth="1"/>
    <col min="1298" max="1298" width="13.7109375" style="43" customWidth="1"/>
    <col min="1299" max="1299" width="19.140625" style="43" bestFit="1" customWidth="1"/>
    <col min="1300" max="1300" width="9.140625" style="43"/>
    <col min="1301" max="1301" width="11.5703125" style="43" bestFit="1" customWidth="1"/>
    <col min="1302" max="1544" width="9.140625" style="43"/>
    <col min="1545" max="1545" width="15.140625" style="43" customWidth="1"/>
    <col min="1546" max="1546" width="59.7109375" style="43" customWidth="1"/>
    <col min="1547" max="1547" width="21.85546875" style="43" customWidth="1"/>
    <col min="1548" max="1548" width="19.5703125" style="43" customWidth="1"/>
    <col min="1549" max="1552" width="28.7109375" style="43" customWidth="1"/>
    <col min="1553" max="1553" width="20.140625" style="43" customWidth="1"/>
    <col min="1554" max="1554" width="13.7109375" style="43" customWidth="1"/>
    <col min="1555" max="1555" width="19.140625" style="43" bestFit="1" customWidth="1"/>
    <col min="1556" max="1556" width="9.140625" style="43"/>
    <col min="1557" max="1557" width="11.5703125" style="43" bestFit="1" customWidth="1"/>
    <col min="1558" max="1800" width="9.140625" style="43"/>
    <col min="1801" max="1801" width="15.140625" style="43" customWidth="1"/>
    <col min="1802" max="1802" width="59.7109375" style="43" customWidth="1"/>
    <col min="1803" max="1803" width="21.85546875" style="43" customWidth="1"/>
    <col min="1804" max="1804" width="19.5703125" style="43" customWidth="1"/>
    <col min="1805" max="1808" width="28.7109375" style="43" customWidth="1"/>
    <col min="1809" max="1809" width="20.140625" style="43" customWidth="1"/>
    <col min="1810" max="1810" width="13.7109375" style="43" customWidth="1"/>
    <col min="1811" max="1811" width="19.140625" style="43" bestFit="1" customWidth="1"/>
    <col min="1812" max="1812" width="9.140625" style="43"/>
    <col min="1813" max="1813" width="11.5703125" style="43" bestFit="1" customWidth="1"/>
    <col min="1814" max="2056" width="9.140625" style="43"/>
    <col min="2057" max="2057" width="15.140625" style="43" customWidth="1"/>
    <col min="2058" max="2058" width="59.7109375" style="43" customWidth="1"/>
    <col min="2059" max="2059" width="21.85546875" style="43" customWidth="1"/>
    <col min="2060" max="2060" width="19.5703125" style="43" customWidth="1"/>
    <col min="2061" max="2064" width="28.7109375" style="43" customWidth="1"/>
    <col min="2065" max="2065" width="20.140625" style="43" customWidth="1"/>
    <col min="2066" max="2066" width="13.7109375" style="43" customWidth="1"/>
    <col min="2067" max="2067" width="19.140625" style="43" bestFit="1" customWidth="1"/>
    <col min="2068" max="2068" width="9.140625" style="43"/>
    <col min="2069" max="2069" width="11.5703125" style="43" bestFit="1" customWidth="1"/>
    <col min="2070" max="2312" width="9.140625" style="43"/>
    <col min="2313" max="2313" width="15.140625" style="43" customWidth="1"/>
    <col min="2314" max="2314" width="59.7109375" style="43" customWidth="1"/>
    <col min="2315" max="2315" width="21.85546875" style="43" customWidth="1"/>
    <col min="2316" max="2316" width="19.5703125" style="43" customWidth="1"/>
    <col min="2317" max="2320" width="28.7109375" style="43" customWidth="1"/>
    <col min="2321" max="2321" width="20.140625" style="43" customWidth="1"/>
    <col min="2322" max="2322" width="13.7109375" style="43" customWidth="1"/>
    <col min="2323" max="2323" width="19.140625" style="43" bestFit="1" customWidth="1"/>
    <col min="2324" max="2324" width="9.140625" style="43"/>
    <col min="2325" max="2325" width="11.5703125" style="43" bestFit="1" customWidth="1"/>
    <col min="2326" max="2568" width="9.140625" style="43"/>
    <col min="2569" max="2569" width="15.140625" style="43" customWidth="1"/>
    <col min="2570" max="2570" width="59.7109375" style="43" customWidth="1"/>
    <col min="2571" max="2571" width="21.85546875" style="43" customWidth="1"/>
    <col min="2572" max="2572" width="19.5703125" style="43" customWidth="1"/>
    <col min="2573" max="2576" width="28.7109375" style="43" customWidth="1"/>
    <col min="2577" max="2577" width="20.140625" style="43" customWidth="1"/>
    <col min="2578" max="2578" width="13.7109375" style="43" customWidth="1"/>
    <col min="2579" max="2579" width="19.140625" style="43" bestFit="1" customWidth="1"/>
    <col min="2580" max="2580" width="9.140625" style="43"/>
    <col min="2581" max="2581" width="11.5703125" style="43" bestFit="1" customWidth="1"/>
    <col min="2582" max="2824" width="9.140625" style="43"/>
    <col min="2825" max="2825" width="15.140625" style="43" customWidth="1"/>
    <col min="2826" max="2826" width="59.7109375" style="43" customWidth="1"/>
    <col min="2827" max="2827" width="21.85546875" style="43" customWidth="1"/>
    <col min="2828" max="2828" width="19.5703125" style="43" customWidth="1"/>
    <col min="2829" max="2832" width="28.7109375" style="43" customWidth="1"/>
    <col min="2833" max="2833" width="20.140625" style="43" customWidth="1"/>
    <col min="2834" max="2834" width="13.7109375" style="43" customWidth="1"/>
    <col min="2835" max="2835" width="19.140625" style="43" bestFit="1" customWidth="1"/>
    <col min="2836" max="2836" width="9.140625" style="43"/>
    <col min="2837" max="2837" width="11.5703125" style="43" bestFit="1" customWidth="1"/>
    <col min="2838" max="3080" width="9.140625" style="43"/>
    <col min="3081" max="3081" width="15.140625" style="43" customWidth="1"/>
    <col min="3082" max="3082" width="59.7109375" style="43" customWidth="1"/>
    <col min="3083" max="3083" width="21.85546875" style="43" customWidth="1"/>
    <col min="3084" max="3084" width="19.5703125" style="43" customWidth="1"/>
    <col min="3085" max="3088" width="28.7109375" style="43" customWidth="1"/>
    <col min="3089" max="3089" width="20.140625" style="43" customWidth="1"/>
    <col min="3090" max="3090" width="13.7109375" style="43" customWidth="1"/>
    <col min="3091" max="3091" width="19.140625" style="43" bestFit="1" customWidth="1"/>
    <col min="3092" max="3092" width="9.140625" style="43"/>
    <col min="3093" max="3093" width="11.5703125" style="43" bestFit="1" customWidth="1"/>
    <col min="3094" max="3336" width="9.140625" style="43"/>
    <col min="3337" max="3337" width="15.140625" style="43" customWidth="1"/>
    <col min="3338" max="3338" width="59.7109375" style="43" customWidth="1"/>
    <col min="3339" max="3339" width="21.85546875" style="43" customWidth="1"/>
    <col min="3340" max="3340" width="19.5703125" style="43" customWidth="1"/>
    <col min="3341" max="3344" width="28.7109375" style="43" customWidth="1"/>
    <col min="3345" max="3345" width="20.140625" style="43" customWidth="1"/>
    <col min="3346" max="3346" width="13.7109375" style="43" customWidth="1"/>
    <col min="3347" max="3347" width="19.140625" style="43" bestFit="1" customWidth="1"/>
    <col min="3348" max="3348" width="9.140625" style="43"/>
    <col min="3349" max="3349" width="11.5703125" style="43" bestFit="1" customWidth="1"/>
    <col min="3350" max="3592" width="9.140625" style="43"/>
    <col min="3593" max="3593" width="15.140625" style="43" customWidth="1"/>
    <col min="3594" max="3594" width="59.7109375" style="43" customWidth="1"/>
    <col min="3595" max="3595" width="21.85546875" style="43" customWidth="1"/>
    <col min="3596" max="3596" width="19.5703125" style="43" customWidth="1"/>
    <col min="3597" max="3600" width="28.7109375" style="43" customWidth="1"/>
    <col min="3601" max="3601" width="20.140625" style="43" customWidth="1"/>
    <col min="3602" max="3602" width="13.7109375" style="43" customWidth="1"/>
    <col min="3603" max="3603" width="19.140625" style="43" bestFit="1" customWidth="1"/>
    <col min="3604" max="3604" width="9.140625" style="43"/>
    <col min="3605" max="3605" width="11.5703125" style="43" bestFit="1" customWidth="1"/>
    <col min="3606" max="3848" width="9.140625" style="43"/>
    <col min="3849" max="3849" width="15.140625" style="43" customWidth="1"/>
    <col min="3850" max="3850" width="59.7109375" style="43" customWidth="1"/>
    <col min="3851" max="3851" width="21.85546875" style="43" customWidth="1"/>
    <col min="3852" max="3852" width="19.5703125" style="43" customWidth="1"/>
    <col min="3853" max="3856" width="28.7109375" style="43" customWidth="1"/>
    <col min="3857" max="3857" width="20.140625" style="43" customWidth="1"/>
    <col min="3858" max="3858" width="13.7109375" style="43" customWidth="1"/>
    <col min="3859" max="3859" width="19.140625" style="43" bestFit="1" customWidth="1"/>
    <col min="3860" max="3860" width="9.140625" style="43"/>
    <col min="3861" max="3861" width="11.5703125" style="43" bestFit="1" customWidth="1"/>
    <col min="3862" max="4104" width="9.140625" style="43"/>
    <col min="4105" max="4105" width="15.140625" style="43" customWidth="1"/>
    <col min="4106" max="4106" width="59.7109375" style="43" customWidth="1"/>
    <col min="4107" max="4107" width="21.85546875" style="43" customWidth="1"/>
    <col min="4108" max="4108" width="19.5703125" style="43" customWidth="1"/>
    <col min="4109" max="4112" width="28.7109375" style="43" customWidth="1"/>
    <col min="4113" max="4113" width="20.140625" style="43" customWidth="1"/>
    <col min="4114" max="4114" width="13.7109375" style="43" customWidth="1"/>
    <col min="4115" max="4115" width="19.140625" style="43" bestFit="1" customWidth="1"/>
    <col min="4116" max="4116" width="9.140625" style="43"/>
    <col min="4117" max="4117" width="11.5703125" style="43" bestFit="1" customWidth="1"/>
    <col min="4118" max="4360" width="9.140625" style="43"/>
    <col min="4361" max="4361" width="15.140625" style="43" customWidth="1"/>
    <col min="4362" max="4362" width="59.7109375" style="43" customWidth="1"/>
    <col min="4363" max="4363" width="21.85546875" style="43" customWidth="1"/>
    <col min="4364" max="4364" width="19.5703125" style="43" customWidth="1"/>
    <col min="4365" max="4368" width="28.7109375" style="43" customWidth="1"/>
    <col min="4369" max="4369" width="20.140625" style="43" customWidth="1"/>
    <col min="4370" max="4370" width="13.7109375" style="43" customWidth="1"/>
    <col min="4371" max="4371" width="19.140625" style="43" bestFit="1" customWidth="1"/>
    <col min="4372" max="4372" width="9.140625" style="43"/>
    <col min="4373" max="4373" width="11.5703125" style="43" bestFit="1" customWidth="1"/>
    <col min="4374" max="4616" width="9.140625" style="43"/>
    <col min="4617" max="4617" width="15.140625" style="43" customWidth="1"/>
    <col min="4618" max="4618" width="59.7109375" style="43" customWidth="1"/>
    <col min="4619" max="4619" width="21.85546875" style="43" customWidth="1"/>
    <col min="4620" max="4620" width="19.5703125" style="43" customWidth="1"/>
    <col min="4621" max="4624" width="28.7109375" style="43" customWidth="1"/>
    <col min="4625" max="4625" width="20.140625" style="43" customWidth="1"/>
    <col min="4626" max="4626" width="13.7109375" style="43" customWidth="1"/>
    <col min="4627" max="4627" width="19.140625" style="43" bestFit="1" customWidth="1"/>
    <col min="4628" max="4628" width="9.140625" style="43"/>
    <col min="4629" max="4629" width="11.5703125" style="43" bestFit="1" customWidth="1"/>
    <col min="4630" max="4872" width="9.140625" style="43"/>
    <col min="4873" max="4873" width="15.140625" style="43" customWidth="1"/>
    <col min="4874" max="4874" width="59.7109375" style="43" customWidth="1"/>
    <col min="4875" max="4875" width="21.85546875" style="43" customWidth="1"/>
    <col min="4876" max="4876" width="19.5703125" style="43" customWidth="1"/>
    <col min="4877" max="4880" width="28.7109375" style="43" customWidth="1"/>
    <col min="4881" max="4881" width="20.140625" style="43" customWidth="1"/>
    <col min="4882" max="4882" width="13.7109375" style="43" customWidth="1"/>
    <col min="4883" max="4883" width="19.140625" style="43" bestFit="1" customWidth="1"/>
    <col min="4884" max="4884" width="9.140625" style="43"/>
    <col min="4885" max="4885" width="11.5703125" style="43" bestFit="1" customWidth="1"/>
    <col min="4886" max="5128" width="9.140625" style="43"/>
    <col min="5129" max="5129" width="15.140625" style="43" customWidth="1"/>
    <col min="5130" max="5130" width="59.7109375" style="43" customWidth="1"/>
    <col min="5131" max="5131" width="21.85546875" style="43" customWidth="1"/>
    <col min="5132" max="5132" width="19.5703125" style="43" customWidth="1"/>
    <col min="5133" max="5136" width="28.7109375" style="43" customWidth="1"/>
    <col min="5137" max="5137" width="20.140625" style="43" customWidth="1"/>
    <col min="5138" max="5138" width="13.7109375" style="43" customWidth="1"/>
    <col min="5139" max="5139" width="19.140625" style="43" bestFit="1" customWidth="1"/>
    <col min="5140" max="5140" width="9.140625" style="43"/>
    <col min="5141" max="5141" width="11.5703125" style="43" bestFit="1" customWidth="1"/>
    <col min="5142" max="5384" width="9.140625" style="43"/>
    <col min="5385" max="5385" width="15.140625" style="43" customWidth="1"/>
    <col min="5386" max="5386" width="59.7109375" style="43" customWidth="1"/>
    <col min="5387" max="5387" width="21.85546875" style="43" customWidth="1"/>
    <col min="5388" max="5388" width="19.5703125" style="43" customWidth="1"/>
    <col min="5389" max="5392" width="28.7109375" style="43" customWidth="1"/>
    <col min="5393" max="5393" width="20.140625" style="43" customWidth="1"/>
    <col min="5394" max="5394" width="13.7109375" style="43" customWidth="1"/>
    <col min="5395" max="5395" width="19.140625" style="43" bestFit="1" customWidth="1"/>
    <col min="5396" max="5396" width="9.140625" style="43"/>
    <col min="5397" max="5397" width="11.5703125" style="43" bestFit="1" customWidth="1"/>
    <col min="5398" max="5640" width="9.140625" style="43"/>
    <col min="5641" max="5641" width="15.140625" style="43" customWidth="1"/>
    <col min="5642" max="5642" width="59.7109375" style="43" customWidth="1"/>
    <col min="5643" max="5643" width="21.85546875" style="43" customWidth="1"/>
    <col min="5644" max="5644" width="19.5703125" style="43" customWidth="1"/>
    <col min="5645" max="5648" width="28.7109375" style="43" customWidth="1"/>
    <col min="5649" max="5649" width="20.140625" style="43" customWidth="1"/>
    <col min="5650" max="5650" width="13.7109375" style="43" customWidth="1"/>
    <col min="5651" max="5651" width="19.140625" style="43" bestFit="1" customWidth="1"/>
    <col min="5652" max="5652" width="9.140625" style="43"/>
    <col min="5653" max="5653" width="11.5703125" style="43" bestFit="1" customWidth="1"/>
    <col min="5654" max="5896" width="9.140625" style="43"/>
    <col min="5897" max="5897" width="15.140625" style="43" customWidth="1"/>
    <col min="5898" max="5898" width="59.7109375" style="43" customWidth="1"/>
    <col min="5899" max="5899" width="21.85546875" style="43" customWidth="1"/>
    <col min="5900" max="5900" width="19.5703125" style="43" customWidth="1"/>
    <col min="5901" max="5904" width="28.7109375" style="43" customWidth="1"/>
    <col min="5905" max="5905" width="20.140625" style="43" customWidth="1"/>
    <col min="5906" max="5906" width="13.7109375" style="43" customWidth="1"/>
    <col min="5907" max="5907" width="19.140625" style="43" bestFit="1" customWidth="1"/>
    <col min="5908" max="5908" width="9.140625" style="43"/>
    <col min="5909" max="5909" width="11.5703125" style="43" bestFit="1" customWidth="1"/>
    <col min="5910" max="6152" width="9.140625" style="43"/>
    <col min="6153" max="6153" width="15.140625" style="43" customWidth="1"/>
    <col min="6154" max="6154" width="59.7109375" style="43" customWidth="1"/>
    <col min="6155" max="6155" width="21.85546875" style="43" customWidth="1"/>
    <col min="6156" max="6156" width="19.5703125" style="43" customWidth="1"/>
    <col min="6157" max="6160" width="28.7109375" style="43" customWidth="1"/>
    <col min="6161" max="6161" width="20.140625" style="43" customWidth="1"/>
    <col min="6162" max="6162" width="13.7109375" style="43" customWidth="1"/>
    <col min="6163" max="6163" width="19.140625" style="43" bestFit="1" customWidth="1"/>
    <col min="6164" max="6164" width="9.140625" style="43"/>
    <col min="6165" max="6165" width="11.5703125" style="43" bestFit="1" customWidth="1"/>
    <col min="6166" max="6408" width="9.140625" style="43"/>
    <col min="6409" max="6409" width="15.140625" style="43" customWidth="1"/>
    <col min="6410" max="6410" width="59.7109375" style="43" customWidth="1"/>
    <col min="6411" max="6411" width="21.85546875" style="43" customWidth="1"/>
    <col min="6412" max="6412" width="19.5703125" style="43" customWidth="1"/>
    <col min="6413" max="6416" width="28.7109375" style="43" customWidth="1"/>
    <col min="6417" max="6417" width="20.140625" style="43" customWidth="1"/>
    <col min="6418" max="6418" width="13.7109375" style="43" customWidth="1"/>
    <col min="6419" max="6419" width="19.140625" style="43" bestFit="1" customWidth="1"/>
    <col min="6420" max="6420" width="9.140625" style="43"/>
    <col min="6421" max="6421" width="11.5703125" style="43" bestFit="1" customWidth="1"/>
    <col min="6422" max="6664" width="9.140625" style="43"/>
    <col min="6665" max="6665" width="15.140625" style="43" customWidth="1"/>
    <col min="6666" max="6666" width="59.7109375" style="43" customWidth="1"/>
    <col min="6667" max="6667" width="21.85546875" style="43" customWidth="1"/>
    <col min="6668" max="6668" width="19.5703125" style="43" customWidth="1"/>
    <col min="6669" max="6672" width="28.7109375" style="43" customWidth="1"/>
    <col min="6673" max="6673" width="20.140625" style="43" customWidth="1"/>
    <col min="6674" max="6674" width="13.7109375" style="43" customWidth="1"/>
    <col min="6675" max="6675" width="19.140625" style="43" bestFit="1" customWidth="1"/>
    <col min="6676" max="6676" width="9.140625" style="43"/>
    <col min="6677" max="6677" width="11.5703125" style="43" bestFit="1" customWidth="1"/>
    <col min="6678" max="6920" width="9.140625" style="43"/>
    <col min="6921" max="6921" width="15.140625" style="43" customWidth="1"/>
    <col min="6922" max="6922" width="59.7109375" style="43" customWidth="1"/>
    <col min="6923" max="6923" width="21.85546875" style="43" customWidth="1"/>
    <col min="6924" max="6924" width="19.5703125" style="43" customWidth="1"/>
    <col min="6925" max="6928" width="28.7109375" style="43" customWidth="1"/>
    <col min="6929" max="6929" width="20.140625" style="43" customWidth="1"/>
    <col min="6930" max="6930" width="13.7109375" style="43" customWidth="1"/>
    <col min="6931" max="6931" width="19.140625" style="43" bestFit="1" customWidth="1"/>
    <col min="6932" max="6932" width="9.140625" style="43"/>
    <col min="6933" max="6933" width="11.5703125" style="43" bestFit="1" customWidth="1"/>
    <col min="6934" max="7176" width="9.140625" style="43"/>
    <col min="7177" max="7177" width="15.140625" style="43" customWidth="1"/>
    <col min="7178" max="7178" width="59.7109375" style="43" customWidth="1"/>
    <col min="7179" max="7179" width="21.85546875" style="43" customWidth="1"/>
    <col min="7180" max="7180" width="19.5703125" style="43" customWidth="1"/>
    <col min="7181" max="7184" width="28.7109375" style="43" customWidth="1"/>
    <col min="7185" max="7185" width="20.140625" style="43" customWidth="1"/>
    <col min="7186" max="7186" width="13.7109375" style="43" customWidth="1"/>
    <col min="7187" max="7187" width="19.140625" style="43" bestFit="1" customWidth="1"/>
    <col min="7188" max="7188" width="9.140625" style="43"/>
    <col min="7189" max="7189" width="11.5703125" style="43" bestFit="1" customWidth="1"/>
    <col min="7190" max="7432" width="9.140625" style="43"/>
    <col min="7433" max="7433" width="15.140625" style="43" customWidth="1"/>
    <col min="7434" max="7434" width="59.7109375" style="43" customWidth="1"/>
    <col min="7435" max="7435" width="21.85546875" style="43" customWidth="1"/>
    <col min="7436" max="7436" width="19.5703125" style="43" customWidth="1"/>
    <col min="7437" max="7440" width="28.7109375" style="43" customWidth="1"/>
    <col min="7441" max="7441" width="20.140625" style="43" customWidth="1"/>
    <col min="7442" max="7442" width="13.7109375" style="43" customWidth="1"/>
    <col min="7443" max="7443" width="19.140625" style="43" bestFit="1" customWidth="1"/>
    <col min="7444" max="7444" width="9.140625" style="43"/>
    <col min="7445" max="7445" width="11.5703125" style="43" bestFit="1" customWidth="1"/>
    <col min="7446" max="7688" width="9.140625" style="43"/>
    <col min="7689" max="7689" width="15.140625" style="43" customWidth="1"/>
    <col min="7690" max="7690" width="59.7109375" style="43" customWidth="1"/>
    <col min="7691" max="7691" width="21.85546875" style="43" customWidth="1"/>
    <col min="7692" max="7692" width="19.5703125" style="43" customWidth="1"/>
    <col min="7693" max="7696" width="28.7109375" style="43" customWidth="1"/>
    <col min="7697" max="7697" width="20.140625" style="43" customWidth="1"/>
    <col min="7698" max="7698" width="13.7109375" style="43" customWidth="1"/>
    <col min="7699" max="7699" width="19.140625" style="43" bestFit="1" customWidth="1"/>
    <col min="7700" max="7700" width="9.140625" style="43"/>
    <col min="7701" max="7701" width="11.5703125" style="43" bestFit="1" customWidth="1"/>
    <col min="7702" max="7944" width="9.140625" style="43"/>
    <col min="7945" max="7945" width="15.140625" style="43" customWidth="1"/>
    <col min="7946" max="7946" width="59.7109375" style="43" customWidth="1"/>
    <col min="7947" max="7947" width="21.85546875" style="43" customWidth="1"/>
    <col min="7948" max="7948" width="19.5703125" style="43" customWidth="1"/>
    <col min="7949" max="7952" width="28.7109375" style="43" customWidth="1"/>
    <col min="7953" max="7953" width="20.140625" style="43" customWidth="1"/>
    <col min="7954" max="7954" width="13.7109375" style="43" customWidth="1"/>
    <col min="7955" max="7955" width="19.140625" style="43" bestFit="1" customWidth="1"/>
    <col min="7956" max="7956" width="9.140625" style="43"/>
    <col min="7957" max="7957" width="11.5703125" style="43" bestFit="1" customWidth="1"/>
    <col min="7958" max="8200" width="9.140625" style="43"/>
    <col min="8201" max="8201" width="15.140625" style="43" customWidth="1"/>
    <col min="8202" max="8202" width="59.7109375" style="43" customWidth="1"/>
    <col min="8203" max="8203" width="21.85546875" style="43" customWidth="1"/>
    <col min="8204" max="8204" width="19.5703125" style="43" customWidth="1"/>
    <col min="8205" max="8208" width="28.7109375" style="43" customWidth="1"/>
    <col min="8209" max="8209" width="20.140625" style="43" customWidth="1"/>
    <col min="8210" max="8210" width="13.7109375" style="43" customWidth="1"/>
    <col min="8211" max="8211" width="19.140625" style="43" bestFit="1" customWidth="1"/>
    <col min="8212" max="8212" width="9.140625" style="43"/>
    <col min="8213" max="8213" width="11.5703125" style="43" bestFit="1" customWidth="1"/>
    <col min="8214" max="8456" width="9.140625" style="43"/>
    <col min="8457" max="8457" width="15.140625" style="43" customWidth="1"/>
    <col min="8458" max="8458" width="59.7109375" style="43" customWidth="1"/>
    <col min="8459" max="8459" width="21.85546875" style="43" customWidth="1"/>
    <col min="8460" max="8460" width="19.5703125" style="43" customWidth="1"/>
    <col min="8461" max="8464" width="28.7109375" style="43" customWidth="1"/>
    <col min="8465" max="8465" width="20.140625" style="43" customWidth="1"/>
    <col min="8466" max="8466" width="13.7109375" style="43" customWidth="1"/>
    <col min="8467" max="8467" width="19.140625" style="43" bestFit="1" customWidth="1"/>
    <col min="8468" max="8468" width="9.140625" style="43"/>
    <col min="8469" max="8469" width="11.5703125" style="43" bestFit="1" customWidth="1"/>
    <col min="8470" max="8712" width="9.140625" style="43"/>
    <col min="8713" max="8713" width="15.140625" style="43" customWidth="1"/>
    <col min="8714" max="8714" width="59.7109375" style="43" customWidth="1"/>
    <col min="8715" max="8715" width="21.85546875" style="43" customWidth="1"/>
    <col min="8716" max="8716" width="19.5703125" style="43" customWidth="1"/>
    <col min="8717" max="8720" width="28.7109375" style="43" customWidth="1"/>
    <col min="8721" max="8721" width="20.140625" style="43" customWidth="1"/>
    <col min="8722" max="8722" width="13.7109375" style="43" customWidth="1"/>
    <col min="8723" max="8723" width="19.140625" style="43" bestFit="1" customWidth="1"/>
    <col min="8724" max="8724" width="9.140625" style="43"/>
    <col min="8725" max="8725" width="11.5703125" style="43" bestFit="1" customWidth="1"/>
    <col min="8726" max="8968" width="9.140625" style="43"/>
    <col min="8969" max="8969" width="15.140625" style="43" customWidth="1"/>
    <col min="8970" max="8970" width="59.7109375" style="43" customWidth="1"/>
    <col min="8971" max="8971" width="21.85546875" style="43" customWidth="1"/>
    <col min="8972" max="8972" width="19.5703125" style="43" customWidth="1"/>
    <col min="8973" max="8976" width="28.7109375" style="43" customWidth="1"/>
    <col min="8977" max="8977" width="20.140625" style="43" customWidth="1"/>
    <col min="8978" max="8978" width="13.7109375" style="43" customWidth="1"/>
    <col min="8979" max="8979" width="19.140625" style="43" bestFit="1" customWidth="1"/>
    <col min="8980" max="8980" width="9.140625" style="43"/>
    <col min="8981" max="8981" width="11.5703125" style="43" bestFit="1" customWidth="1"/>
    <col min="8982" max="9224" width="9.140625" style="43"/>
    <col min="9225" max="9225" width="15.140625" style="43" customWidth="1"/>
    <col min="9226" max="9226" width="59.7109375" style="43" customWidth="1"/>
    <col min="9227" max="9227" width="21.85546875" style="43" customWidth="1"/>
    <col min="9228" max="9228" width="19.5703125" style="43" customWidth="1"/>
    <col min="9229" max="9232" width="28.7109375" style="43" customWidth="1"/>
    <col min="9233" max="9233" width="20.140625" style="43" customWidth="1"/>
    <col min="9234" max="9234" width="13.7109375" style="43" customWidth="1"/>
    <col min="9235" max="9235" width="19.140625" style="43" bestFit="1" customWidth="1"/>
    <col min="9236" max="9236" width="9.140625" style="43"/>
    <col min="9237" max="9237" width="11.5703125" style="43" bestFit="1" customWidth="1"/>
    <col min="9238" max="9480" width="9.140625" style="43"/>
    <col min="9481" max="9481" width="15.140625" style="43" customWidth="1"/>
    <col min="9482" max="9482" width="59.7109375" style="43" customWidth="1"/>
    <col min="9483" max="9483" width="21.85546875" style="43" customWidth="1"/>
    <col min="9484" max="9484" width="19.5703125" style="43" customWidth="1"/>
    <col min="9485" max="9488" width="28.7109375" style="43" customWidth="1"/>
    <col min="9489" max="9489" width="20.140625" style="43" customWidth="1"/>
    <col min="9490" max="9490" width="13.7109375" style="43" customWidth="1"/>
    <col min="9491" max="9491" width="19.140625" style="43" bestFit="1" customWidth="1"/>
    <col min="9492" max="9492" width="9.140625" style="43"/>
    <col min="9493" max="9493" width="11.5703125" style="43" bestFit="1" customWidth="1"/>
    <col min="9494" max="9736" width="9.140625" style="43"/>
    <col min="9737" max="9737" width="15.140625" style="43" customWidth="1"/>
    <col min="9738" max="9738" width="59.7109375" style="43" customWidth="1"/>
    <col min="9739" max="9739" width="21.85546875" style="43" customWidth="1"/>
    <col min="9740" max="9740" width="19.5703125" style="43" customWidth="1"/>
    <col min="9741" max="9744" width="28.7109375" style="43" customWidth="1"/>
    <col min="9745" max="9745" width="20.140625" style="43" customWidth="1"/>
    <col min="9746" max="9746" width="13.7109375" style="43" customWidth="1"/>
    <col min="9747" max="9747" width="19.140625" style="43" bestFit="1" customWidth="1"/>
    <col min="9748" max="9748" width="9.140625" style="43"/>
    <col min="9749" max="9749" width="11.5703125" style="43" bestFit="1" customWidth="1"/>
    <col min="9750" max="9992" width="9.140625" style="43"/>
    <col min="9993" max="9993" width="15.140625" style="43" customWidth="1"/>
    <col min="9994" max="9994" width="59.7109375" style="43" customWidth="1"/>
    <col min="9995" max="9995" width="21.85546875" style="43" customWidth="1"/>
    <col min="9996" max="9996" width="19.5703125" style="43" customWidth="1"/>
    <col min="9997" max="10000" width="28.7109375" style="43" customWidth="1"/>
    <col min="10001" max="10001" width="20.140625" style="43" customWidth="1"/>
    <col min="10002" max="10002" width="13.7109375" style="43" customWidth="1"/>
    <col min="10003" max="10003" width="19.140625" style="43" bestFit="1" customWidth="1"/>
    <col min="10004" max="10004" width="9.140625" style="43"/>
    <col min="10005" max="10005" width="11.5703125" style="43" bestFit="1" customWidth="1"/>
    <col min="10006" max="10248" width="9.140625" style="43"/>
    <col min="10249" max="10249" width="15.140625" style="43" customWidth="1"/>
    <col min="10250" max="10250" width="59.7109375" style="43" customWidth="1"/>
    <col min="10251" max="10251" width="21.85546875" style="43" customWidth="1"/>
    <col min="10252" max="10252" width="19.5703125" style="43" customWidth="1"/>
    <col min="10253" max="10256" width="28.7109375" style="43" customWidth="1"/>
    <col min="10257" max="10257" width="20.140625" style="43" customWidth="1"/>
    <col min="10258" max="10258" width="13.7109375" style="43" customWidth="1"/>
    <col min="10259" max="10259" width="19.140625" style="43" bestFit="1" customWidth="1"/>
    <col min="10260" max="10260" width="9.140625" style="43"/>
    <col min="10261" max="10261" width="11.5703125" style="43" bestFit="1" customWidth="1"/>
    <col min="10262" max="10504" width="9.140625" style="43"/>
    <col min="10505" max="10505" width="15.140625" style="43" customWidth="1"/>
    <col min="10506" max="10506" width="59.7109375" style="43" customWidth="1"/>
    <col min="10507" max="10507" width="21.85546875" style="43" customWidth="1"/>
    <col min="10508" max="10508" width="19.5703125" style="43" customWidth="1"/>
    <col min="10509" max="10512" width="28.7109375" style="43" customWidth="1"/>
    <col min="10513" max="10513" width="20.140625" style="43" customWidth="1"/>
    <col min="10514" max="10514" width="13.7109375" style="43" customWidth="1"/>
    <col min="10515" max="10515" width="19.140625" style="43" bestFit="1" customWidth="1"/>
    <col min="10516" max="10516" width="9.140625" style="43"/>
    <col min="10517" max="10517" width="11.5703125" style="43" bestFit="1" customWidth="1"/>
    <col min="10518" max="10760" width="9.140625" style="43"/>
    <col min="10761" max="10761" width="15.140625" style="43" customWidth="1"/>
    <col min="10762" max="10762" width="59.7109375" style="43" customWidth="1"/>
    <col min="10763" max="10763" width="21.85546875" style="43" customWidth="1"/>
    <col min="10764" max="10764" width="19.5703125" style="43" customWidth="1"/>
    <col min="10765" max="10768" width="28.7109375" style="43" customWidth="1"/>
    <col min="10769" max="10769" width="20.140625" style="43" customWidth="1"/>
    <col min="10770" max="10770" width="13.7109375" style="43" customWidth="1"/>
    <col min="10771" max="10771" width="19.140625" style="43" bestFit="1" customWidth="1"/>
    <col min="10772" max="10772" width="9.140625" style="43"/>
    <col min="10773" max="10773" width="11.5703125" style="43" bestFit="1" customWidth="1"/>
    <col min="10774" max="11016" width="9.140625" style="43"/>
    <col min="11017" max="11017" width="15.140625" style="43" customWidth="1"/>
    <col min="11018" max="11018" width="59.7109375" style="43" customWidth="1"/>
    <col min="11019" max="11019" width="21.85546875" style="43" customWidth="1"/>
    <col min="11020" max="11020" width="19.5703125" style="43" customWidth="1"/>
    <col min="11021" max="11024" width="28.7109375" style="43" customWidth="1"/>
    <col min="11025" max="11025" width="20.140625" style="43" customWidth="1"/>
    <col min="11026" max="11026" width="13.7109375" style="43" customWidth="1"/>
    <col min="11027" max="11027" width="19.140625" style="43" bestFit="1" customWidth="1"/>
    <col min="11028" max="11028" width="9.140625" style="43"/>
    <col min="11029" max="11029" width="11.5703125" style="43" bestFit="1" customWidth="1"/>
    <col min="11030" max="11272" width="9.140625" style="43"/>
    <col min="11273" max="11273" width="15.140625" style="43" customWidth="1"/>
    <col min="11274" max="11274" width="59.7109375" style="43" customWidth="1"/>
    <col min="11275" max="11275" width="21.85546875" style="43" customWidth="1"/>
    <col min="11276" max="11276" width="19.5703125" style="43" customWidth="1"/>
    <col min="11277" max="11280" width="28.7109375" style="43" customWidth="1"/>
    <col min="11281" max="11281" width="20.140625" style="43" customWidth="1"/>
    <col min="11282" max="11282" width="13.7109375" style="43" customWidth="1"/>
    <col min="11283" max="11283" width="19.140625" style="43" bestFit="1" customWidth="1"/>
    <col min="11284" max="11284" width="9.140625" style="43"/>
    <col min="11285" max="11285" width="11.5703125" style="43" bestFit="1" customWidth="1"/>
    <col min="11286" max="11528" width="9.140625" style="43"/>
    <col min="11529" max="11529" width="15.140625" style="43" customWidth="1"/>
    <col min="11530" max="11530" width="59.7109375" style="43" customWidth="1"/>
    <col min="11531" max="11531" width="21.85546875" style="43" customWidth="1"/>
    <col min="11532" max="11532" width="19.5703125" style="43" customWidth="1"/>
    <col min="11533" max="11536" width="28.7109375" style="43" customWidth="1"/>
    <col min="11537" max="11537" width="20.140625" style="43" customWidth="1"/>
    <col min="11538" max="11538" width="13.7109375" style="43" customWidth="1"/>
    <col min="11539" max="11539" width="19.140625" style="43" bestFit="1" customWidth="1"/>
    <col min="11540" max="11540" width="9.140625" style="43"/>
    <col min="11541" max="11541" width="11.5703125" style="43" bestFit="1" customWidth="1"/>
    <col min="11542" max="11784" width="9.140625" style="43"/>
    <col min="11785" max="11785" width="15.140625" style="43" customWidth="1"/>
    <col min="11786" max="11786" width="59.7109375" style="43" customWidth="1"/>
    <col min="11787" max="11787" width="21.85546875" style="43" customWidth="1"/>
    <col min="11788" max="11788" width="19.5703125" style="43" customWidth="1"/>
    <col min="11789" max="11792" width="28.7109375" style="43" customWidth="1"/>
    <col min="11793" max="11793" width="20.140625" style="43" customWidth="1"/>
    <col min="11794" max="11794" width="13.7109375" style="43" customWidth="1"/>
    <col min="11795" max="11795" width="19.140625" style="43" bestFit="1" customWidth="1"/>
    <col min="11796" max="11796" width="9.140625" style="43"/>
    <col min="11797" max="11797" width="11.5703125" style="43" bestFit="1" customWidth="1"/>
    <col min="11798" max="12040" width="9.140625" style="43"/>
    <col min="12041" max="12041" width="15.140625" style="43" customWidth="1"/>
    <col min="12042" max="12042" width="59.7109375" style="43" customWidth="1"/>
    <col min="12043" max="12043" width="21.85546875" style="43" customWidth="1"/>
    <col min="12044" max="12044" width="19.5703125" style="43" customWidth="1"/>
    <col min="12045" max="12048" width="28.7109375" style="43" customWidth="1"/>
    <col min="12049" max="12049" width="20.140625" style="43" customWidth="1"/>
    <col min="12050" max="12050" width="13.7109375" style="43" customWidth="1"/>
    <col min="12051" max="12051" width="19.140625" style="43" bestFit="1" customWidth="1"/>
    <col min="12052" max="12052" width="9.140625" style="43"/>
    <col min="12053" max="12053" width="11.5703125" style="43" bestFit="1" customWidth="1"/>
    <col min="12054" max="12296" width="9.140625" style="43"/>
    <col min="12297" max="12297" width="15.140625" style="43" customWidth="1"/>
    <col min="12298" max="12298" width="59.7109375" style="43" customWidth="1"/>
    <col min="12299" max="12299" width="21.85546875" style="43" customWidth="1"/>
    <col min="12300" max="12300" width="19.5703125" style="43" customWidth="1"/>
    <col min="12301" max="12304" width="28.7109375" style="43" customWidth="1"/>
    <col min="12305" max="12305" width="20.140625" style="43" customWidth="1"/>
    <col min="12306" max="12306" width="13.7109375" style="43" customWidth="1"/>
    <col min="12307" max="12307" width="19.140625" style="43" bestFit="1" customWidth="1"/>
    <col min="12308" max="12308" width="9.140625" style="43"/>
    <col min="12309" max="12309" width="11.5703125" style="43" bestFit="1" customWidth="1"/>
    <col min="12310" max="12552" width="9.140625" style="43"/>
    <col min="12553" max="12553" width="15.140625" style="43" customWidth="1"/>
    <col min="12554" max="12554" width="59.7109375" style="43" customWidth="1"/>
    <col min="12555" max="12555" width="21.85546875" style="43" customWidth="1"/>
    <col min="12556" max="12556" width="19.5703125" style="43" customWidth="1"/>
    <col min="12557" max="12560" width="28.7109375" style="43" customWidth="1"/>
    <col min="12561" max="12561" width="20.140625" style="43" customWidth="1"/>
    <col min="12562" max="12562" width="13.7109375" style="43" customWidth="1"/>
    <col min="12563" max="12563" width="19.140625" style="43" bestFit="1" customWidth="1"/>
    <col min="12564" max="12564" width="9.140625" style="43"/>
    <col min="12565" max="12565" width="11.5703125" style="43" bestFit="1" customWidth="1"/>
    <col min="12566" max="12808" width="9.140625" style="43"/>
    <col min="12809" max="12809" width="15.140625" style="43" customWidth="1"/>
    <col min="12810" max="12810" width="59.7109375" style="43" customWidth="1"/>
    <col min="12811" max="12811" width="21.85546875" style="43" customWidth="1"/>
    <col min="12812" max="12812" width="19.5703125" style="43" customWidth="1"/>
    <col min="12813" max="12816" width="28.7109375" style="43" customWidth="1"/>
    <col min="12817" max="12817" width="20.140625" style="43" customWidth="1"/>
    <col min="12818" max="12818" width="13.7109375" style="43" customWidth="1"/>
    <col min="12819" max="12819" width="19.140625" style="43" bestFit="1" customWidth="1"/>
    <col min="12820" max="12820" width="9.140625" style="43"/>
    <col min="12821" max="12821" width="11.5703125" style="43" bestFit="1" customWidth="1"/>
    <col min="12822" max="13064" width="9.140625" style="43"/>
    <col min="13065" max="13065" width="15.140625" style="43" customWidth="1"/>
    <col min="13066" max="13066" width="59.7109375" style="43" customWidth="1"/>
    <col min="13067" max="13067" width="21.85546875" style="43" customWidth="1"/>
    <col min="13068" max="13068" width="19.5703125" style="43" customWidth="1"/>
    <col min="13069" max="13072" width="28.7109375" style="43" customWidth="1"/>
    <col min="13073" max="13073" width="20.140625" style="43" customWidth="1"/>
    <col min="13074" max="13074" width="13.7109375" style="43" customWidth="1"/>
    <col min="13075" max="13075" width="19.140625" style="43" bestFit="1" customWidth="1"/>
    <col min="13076" max="13076" width="9.140625" style="43"/>
    <col min="13077" max="13077" width="11.5703125" style="43" bestFit="1" customWidth="1"/>
    <col min="13078" max="13320" width="9.140625" style="43"/>
    <col min="13321" max="13321" width="15.140625" style="43" customWidth="1"/>
    <col min="13322" max="13322" width="59.7109375" style="43" customWidth="1"/>
    <col min="13323" max="13323" width="21.85546875" style="43" customWidth="1"/>
    <col min="13324" max="13324" width="19.5703125" style="43" customWidth="1"/>
    <col min="13325" max="13328" width="28.7109375" style="43" customWidth="1"/>
    <col min="13329" max="13329" width="20.140625" style="43" customWidth="1"/>
    <col min="13330" max="13330" width="13.7109375" style="43" customWidth="1"/>
    <col min="13331" max="13331" width="19.140625" style="43" bestFit="1" customWidth="1"/>
    <col min="13332" max="13332" width="9.140625" style="43"/>
    <col min="13333" max="13333" width="11.5703125" style="43" bestFit="1" customWidth="1"/>
    <col min="13334" max="13576" width="9.140625" style="43"/>
    <col min="13577" max="13577" width="15.140625" style="43" customWidth="1"/>
    <col min="13578" max="13578" width="59.7109375" style="43" customWidth="1"/>
    <col min="13579" max="13579" width="21.85546875" style="43" customWidth="1"/>
    <col min="13580" max="13580" width="19.5703125" style="43" customWidth="1"/>
    <col min="13581" max="13584" width="28.7109375" style="43" customWidth="1"/>
    <col min="13585" max="13585" width="20.140625" style="43" customWidth="1"/>
    <col min="13586" max="13586" width="13.7109375" style="43" customWidth="1"/>
    <col min="13587" max="13587" width="19.140625" style="43" bestFit="1" customWidth="1"/>
    <col min="13588" max="13588" width="9.140625" style="43"/>
    <col min="13589" max="13589" width="11.5703125" style="43" bestFit="1" customWidth="1"/>
    <col min="13590" max="13832" width="9.140625" style="43"/>
    <col min="13833" max="13833" width="15.140625" style="43" customWidth="1"/>
    <col min="13834" max="13834" width="59.7109375" style="43" customWidth="1"/>
    <col min="13835" max="13835" width="21.85546875" style="43" customWidth="1"/>
    <col min="13836" max="13836" width="19.5703125" style="43" customWidth="1"/>
    <col min="13837" max="13840" width="28.7109375" style="43" customWidth="1"/>
    <col min="13841" max="13841" width="20.140625" style="43" customWidth="1"/>
    <col min="13842" max="13842" width="13.7109375" style="43" customWidth="1"/>
    <col min="13843" max="13843" width="19.140625" style="43" bestFit="1" customWidth="1"/>
    <col min="13844" max="13844" width="9.140625" style="43"/>
    <col min="13845" max="13845" width="11.5703125" style="43" bestFit="1" customWidth="1"/>
    <col min="13846" max="14088" width="9.140625" style="43"/>
    <col min="14089" max="14089" width="15.140625" style="43" customWidth="1"/>
    <col min="14090" max="14090" width="59.7109375" style="43" customWidth="1"/>
    <col min="14091" max="14091" width="21.85546875" style="43" customWidth="1"/>
    <col min="14092" max="14092" width="19.5703125" style="43" customWidth="1"/>
    <col min="14093" max="14096" width="28.7109375" style="43" customWidth="1"/>
    <col min="14097" max="14097" width="20.140625" style="43" customWidth="1"/>
    <col min="14098" max="14098" width="13.7109375" style="43" customWidth="1"/>
    <col min="14099" max="14099" width="19.140625" style="43" bestFit="1" customWidth="1"/>
    <col min="14100" max="14100" width="9.140625" style="43"/>
    <col min="14101" max="14101" width="11.5703125" style="43" bestFit="1" customWidth="1"/>
    <col min="14102" max="14344" width="9.140625" style="43"/>
    <col min="14345" max="14345" width="15.140625" style="43" customWidth="1"/>
    <col min="14346" max="14346" width="59.7109375" style="43" customWidth="1"/>
    <col min="14347" max="14347" width="21.85546875" style="43" customWidth="1"/>
    <col min="14348" max="14348" width="19.5703125" style="43" customWidth="1"/>
    <col min="14349" max="14352" width="28.7109375" style="43" customWidth="1"/>
    <col min="14353" max="14353" width="20.140625" style="43" customWidth="1"/>
    <col min="14354" max="14354" width="13.7109375" style="43" customWidth="1"/>
    <col min="14355" max="14355" width="19.140625" style="43" bestFit="1" customWidth="1"/>
    <col min="14356" max="14356" width="9.140625" style="43"/>
    <col min="14357" max="14357" width="11.5703125" style="43" bestFit="1" customWidth="1"/>
    <col min="14358" max="14600" width="9.140625" style="43"/>
    <col min="14601" max="14601" width="15.140625" style="43" customWidth="1"/>
    <col min="14602" max="14602" width="59.7109375" style="43" customWidth="1"/>
    <col min="14603" max="14603" width="21.85546875" style="43" customWidth="1"/>
    <col min="14604" max="14604" width="19.5703125" style="43" customWidth="1"/>
    <col min="14605" max="14608" width="28.7109375" style="43" customWidth="1"/>
    <col min="14609" max="14609" width="20.140625" style="43" customWidth="1"/>
    <col min="14610" max="14610" width="13.7109375" style="43" customWidth="1"/>
    <col min="14611" max="14611" width="19.140625" style="43" bestFit="1" customWidth="1"/>
    <col min="14612" max="14612" width="9.140625" style="43"/>
    <col min="14613" max="14613" width="11.5703125" style="43" bestFit="1" customWidth="1"/>
    <col min="14614" max="14856" width="9.140625" style="43"/>
    <col min="14857" max="14857" width="15.140625" style="43" customWidth="1"/>
    <col min="14858" max="14858" width="59.7109375" style="43" customWidth="1"/>
    <col min="14859" max="14859" width="21.85546875" style="43" customWidth="1"/>
    <col min="14860" max="14860" width="19.5703125" style="43" customWidth="1"/>
    <col min="14861" max="14864" width="28.7109375" style="43" customWidth="1"/>
    <col min="14865" max="14865" width="20.140625" style="43" customWidth="1"/>
    <col min="14866" max="14866" width="13.7109375" style="43" customWidth="1"/>
    <col min="14867" max="14867" width="19.140625" style="43" bestFit="1" customWidth="1"/>
    <col min="14868" max="14868" width="9.140625" style="43"/>
    <col min="14869" max="14869" width="11.5703125" style="43" bestFit="1" customWidth="1"/>
    <col min="14870" max="15112" width="9.140625" style="43"/>
    <col min="15113" max="15113" width="15.140625" style="43" customWidth="1"/>
    <col min="15114" max="15114" width="59.7109375" style="43" customWidth="1"/>
    <col min="15115" max="15115" width="21.85546875" style="43" customWidth="1"/>
    <col min="15116" max="15116" width="19.5703125" style="43" customWidth="1"/>
    <col min="15117" max="15120" width="28.7109375" style="43" customWidth="1"/>
    <col min="15121" max="15121" width="20.140625" style="43" customWidth="1"/>
    <col min="15122" max="15122" width="13.7109375" style="43" customWidth="1"/>
    <col min="15123" max="15123" width="19.140625" style="43" bestFit="1" customWidth="1"/>
    <col min="15124" max="15124" width="9.140625" style="43"/>
    <col min="15125" max="15125" width="11.5703125" style="43" bestFit="1" customWidth="1"/>
    <col min="15126" max="15368" width="9.140625" style="43"/>
    <col min="15369" max="15369" width="15.140625" style="43" customWidth="1"/>
    <col min="15370" max="15370" width="59.7109375" style="43" customWidth="1"/>
    <col min="15371" max="15371" width="21.85546875" style="43" customWidth="1"/>
    <col min="15372" max="15372" width="19.5703125" style="43" customWidth="1"/>
    <col min="15373" max="15376" width="28.7109375" style="43" customWidth="1"/>
    <col min="15377" max="15377" width="20.140625" style="43" customWidth="1"/>
    <col min="15378" max="15378" width="13.7109375" style="43" customWidth="1"/>
    <col min="15379" max="15379" width="19.140625" style="43" bestFit="1" customWidth="1"/>
    <col min="15380" max="15380" width="9.140625" style="43"/>
    <col min="15381" max="15381" width="11.5703125" style="43" bestFit="1" customWidth="1"/>
    <col min="15382" max="15624" width="9.140625" style="43"/>
    <col min="15625" max="15625" width="15.140625" style="43" customWidth="1"/>
    <col min="15626" max="15626" width="59.7109375" style="43" customWidth="1"/>
    <col min="15627" max="15627" width="21.85546875" style="43" customWidth="1"/>
    <col min="15628" max="15628" width="19.5703125" style="43" customWidth="1"/>
    <col min="15629" max="15632" width="28.7109375" style="43" customWidth="1"/>
    <col min="15633" max="15633" width="20.140625" style="43" customWidth="1"/>
    <col min="15634" max="15634" width="13.7109375" style="43" customWidth="1"/>
    <col min="15635" max="15635" width="19.140625" style="43" bestFit="1" customWidth="1"/>
    <col min="15636" max="15636" width="9.140625" style="43"/>
    <col min="15637" max="15637" width="11.5703125" style="43" bestFit="1" customWidth="1"/>
    <col min="15638" max="15880" width="9.140625" style="43"/>
    <col min="15881" max="15881" width="15.140625" style="43" customWidth="1"/>
    <col min="15882" max="15882" width="59.7109375" style="43" customWidth="1"/>
    <col min="15883" max="15883" width="21.85546875" style="43" customWidth="1"/>
    <col min="15884" max="15884" width="19.5703125" style="43" customWidth="1"/>
    <col min="15885" max="15888" width="28.7109375" style="43" customWidth="1"/>
    <col min="15889" max="15889" width="20.140625" style="43" customWidth="1"/>
    <col min="15890" max="15890" width="13.7109375" style="43" customWidth="1"/>
    <col min="15891" max="15891" width="19.140625" style="43" bestFit="1" customWidth="1"/>
    <col min="15892" max="15892" width="9.140625" style="43"/>
    <col min="15893" max="15893" width="11.5703125" style="43" bestFit="1" customWidth="1"/>
    <col min="15894" max="16136" width="9.140625" style="43"/>
    <col min="16137" max="16137" width="15.140625" style="43" customWidth="1"/>
    <col min="16138" max="16138" width="59.7109375" style="43" customWidth="1"/>
    <col min="16139" max="16139" width="21.85546875" style="43" customWidth="1"/>
    <col min="16140" max="16140" width="19.5703125" style="43" customWidth="1"/>
    <col min="16141" max="16144" width="28.7109375" style="43" customWidth="1"/>
    <col min="16145" max="16145" width="20.140625" style="43" customWidth="1"/>
    <col min="16146" max="16146" width="13.7109375" style="43" customWidth="1"/>
    <col min="16147" max="16147" width="19.140625" style="43" bestFit="1" customWidth="1"/>
    <col min="16148" max="16148" width="9.140625" style="43"/>
    <col min="16149" max="16149" width="11.5703125" style="43" bestFit="1" customWidth="1"/>
    <col min="16150" max="16384" width="9.140625" style="43"/>
  </cols>
  <sheetData>
    <row r="1" spans="1:19" s="4" customFormat="1" ht="24.95" customHeight="1" x14ac:dyDescent="0.25">
      <c r="A1" s="286"/>
      <c r="B1" s="719" t="s">
        <v>148</v>
      </c>
      <c r="C1" s="719"/>
      <c r="D1" s="719"/>
      <c r="E1" s="719"/>
      <c r="F1" s="719"/>
      <c r="G1" s="719"/>
      <c r="H1" s="719"/>
      <c r="I1" s="719"/>
      <c r="J1" s="719"/>
      <c r="K1" s="719"/>
      <c r="L1" s="719"/>
      <c r="M1" s="719"/>
      <c r="N1" s="719"/>
      <c r="O1" s="719"/>
    </row>
    <row r="2" spans="1:19" s="4" customFormat="1" ht="24.95" customHeight="1" x14ac:dyDescent="0.25">
      <c r="A2" s="286"/>
      <c r="B2" s="720" t="s">
        <v>154</v>
      </c>
      <c r="C2" s="720"/>
      <c r="D2" s="720"/>
      <c r="E2" s="720"/>
      <c r="F2" s="720"/>
      <c r="G2" s="720"/>
      <c r="H2" s="720"/>
      <c r="I2" s="720"/>
      <c r="J2" s="720"/>
      <c r="K2" s="720"/>
      <c r="L2" s="720"/>
      <c r="M2" s="720"/>
      <c r="N2" s="720"/>
      <c r="O2" s="720"/>
    </row>
    <row r="3" spans="1:19" s="4" customFormat="1" ht="53.25" customHeight="1" x14ac:dyDescent="0.25">
      <c r="A3" s="287"/>
      <c r="B3" s="721" t="str">
        <f>Resumo!$B$1</f>
        <v>EXECUÇÃO DAS OBRAS REMANESCENTES DE CONSTRUÇÃO DE GALERIAS DE MACRODRENAGEM NO BAIRRO COBILÂNDIA, MUNICÍPIO DE VILA VELHA/ES</v>
      </c>
      <c r="C3" s="721"/>
      <c r="D3" s="721"/>
      <c r="E3" s="721"/>
      <c r="F3" s="721"/>
      <c r="G3" s="721"/>
      <c r="H3" s="721"/>
      <c r="I3" s="721"/>
      <c r="J3" s="721"/>
      <c r="K3" s="721"/>
      <c r="L3" s="721"/>
      <c r="M3" s="721"/>
      <c r="N3" s="721"/>
      <c r="O3" s="721"/>
    </row>
    <row r="4" spans="1:19" s="4" customFormat="1" ht="24.95" customHeight="1" x14ac:dyDescent="0.25">
      <c r="A4" s="287"/>
      <c r="B4" s="721" t="s">
        <v>2</v>
      </c>
      <c r="C4" s="721"/>
      <c r="D4" s="721"/>
      <c r="E4" s="721"/>
      <c r="F4" s="721"/>
      <c r="G4" s="721"/>
      <c r="H4" s="721"/>
      <c r="I4" s="721"/>
      <c r="J4" s="721"/>
      <c r="K4" s="721"/>
      <c r="L4" s="721"/>
      <c r="M4" s="721"/>
      <c r="N4" s="721"/>
      <c r="O4" s="721"/>
    </row>
    <row r="5" spans="1:19" customFormat="1" ht="15" x14ac:dyDescent="0.25">
      <c r="A5" s="724"/>
      <c r="B5" s="724"/>
      <c r="C5" s="724"/>
      <c r="D5" s="724"/>
      <c r="E5" s="724"/>
      <c r="F5" s="724"/>
      <c r="G5" s="724"/>
      <c r="H5" s="724"/>
      <c r="I5" s="724"/>
      <c r="J5" s="724"/>
      <c r="K5" s="724"/>
      <c r="L5" s="724"/>
      <c r="M5" s="724"/>
      <c r="N5" s="724"/>
      <c r="O5" s="724"/>
      <c r="P5" s="724"/>
      <c r="R5" s="295"/>
    </row>
    <row r="6" spans="1:19" s="10" customFormat="1" ht="30" customHeight="1" x14ac:dyDescent="0.2">
      <c r="A6" s="308" t="s">
        <v>3</v>
      </c>
      <c r="B6" s="308" t="s">
        <v>4</v>
      </c>
      <c r="C6" s="308" t="s">
        <v>5</v>
      </c>
      <c r="D6" s="309" t="s">
        <v>6</v>
      </c>
      <c r="E6" s="310" t="s">
        <v>7</v>
      </c>
      <c r="F6" s="310" t="s">
        <v>8</v>
      </c>
      <c r="G6" s="310" t="s">
        <v>9</v>
      </c>
      <c r="H6" s="310" t="s">
        <v>10</v>
      </c>
      <c r="I6" s="310" t="s">
        <v>11</v>
      </c>
      <c r="J6" s="310" t="s">
        <v>12</v>
      </c>
      <c r="K6" s="310" t="s">
        <v>13</v>
      </c>
      <c r="L6" s="310" t="s">
        <v>14</v>
      </c>
      <c r="M6" s="310" t="s">
        <v>15</v>
      </c>
      <c r="N6" s="296" t="s">
        <v>16</v>
      </c>
      <c r="O6" s="296" t="s">
        <v>17</v>
      </c>
      <c r="P6" s="296" t="s">
        <v>18</v>
      </c>
      <c r="Q6" s="9"/>
      <c r="R6" s="297"/>
    </row>
    <row r="7" spans="1:19" s="314" customFormat="1" ht="30" customHeight="1" x14ac:dyDescent="0.25">
      <c r="A7" s="739">
        <v>1</v>
      </c>
      <c r="B7" s="740" t="str">
        <f>VLOOKUP($A7,ORCAMENTO!$A:$H,COLUMN($D$5),FALSE)</f>
        <v>ADMINISTRAÇÃO E CANTEIRO</v>
      </c>
      <c r="C7" s="741">
        <f ca="1">SUM(C9:C12)</f>
        <v>140709.22</v>
      </c>
      <c r="D7" s="742">
        <f ca="1">C7/$C$32</f>
        <v>7.1999999999999998E-3</v>
      </c>
      <c r="E7" s="39">
        <f t="shared" ref="E7:M7" ca="1" si="0">E9+E11</f>
        <v>90633.16</v>
      </c>
      <c r="F7" s="39">
        <f t="shared" ca="1" si="0"/>
        <v>7715.38</v>
      </c>
      <c r="G7" s="39">
        <f t="shared" ca="1" si="0"/>
        <v>7715.38</v>
      </c>
      <c r="H7" s="39">
        <f t="shared" ca="1" si="0"/>
        <v>7715.38</v>
      </c>
      <c r="I7" s="39">
        <f t="shared" ca="1" si="0"/>
        <v>7715.38</v>
      </c>
      <c r="J7" s="39">
        <f t="shared" ca="1" si="0"/>
        <v>19214.53</v>
      </c>
      <c r="K7" s="39">
        <f t="shared" ca="1" si="0"/>
        <v>0</v>
      </c>
      <c r="L7" s="39">
        <f t="shared" ca="1" si="0"/>
        <v>0</v>
      </c>
      <c r="M7" s="39">
        <f t="shared" ca="1" si="0"/>
        <v>0</v>
      </c>
      <c r="N7" s="305"/>
      <c r="O7" s="305"/>
      <c r="P7" s="305"/>
      <c r="Q7" s="312">
        <f t="shared" ref="Q7:Q30" ca="1" si="1">SUM(E7:P7)</f>
        <v>140709.21</v>
      </c>
      <c r="R7" s="313">
        <f ca="1">C7-Q7</f>
        <v>0.01</v>
      </c>
    </row>
    <row r="8" spans="1:19" s="314" customFormat="1" ht="30" customHeight="1" x14ac:dyDescent="0.25">
      <c r="A8" s="739"/>
      <c r="B8" s="740"/>
      <c r="C8" s="741"/>
      <c r="D8" s="742"/>
      <c r="E8" s="311">
        <f ca="1">E7/$C$7</f>
        <v>0.64410000000000001</v>
      </c>
      <c r="F8" s="311">
        <f t="shared" ref="F8:M8" ca="1" si="2">F7/$C$7</f>
        <v>5.4800000000000001E-2</v>
      </c>
      <c r="G8" s="311">
        <f t="shared" ca="1" si="2"/>
        <v>5.4800000000000001E-2</v>
      </c>
      <c r="H8" s="311">
        <f t="shared" ca="1" si="2"/>
        <v>5.4800000000000001E-2</v>
      </c>
      <c r="I8" s="311">
        <f t="shared" ca="1" si="2"/>
        <v>5.4800000000000001E-2</v>
      </c>
      <c r="J8" s="311">
        <f t="shared" ca="1" si="2"/>
        <v>0.1366</v>
      </c>
      <c r="K8" s="311">
        <f t="shared" ca="1" si="2"/>
        <v>0</v>
      </c>
      <c r="L8" s="311">
        <f t="shared" ca="1" si="2"/>
        <v>0</v>
      </c>
      <c r="M8" s="311">
        <f t="shared" ca="1" si="2"/>
        <v>0</v>
      </c>
      <c r="N8" s="300"/>
      <c r="O8" s="300"/>
      <c r="P8" s="300"/>
      <c r="Q8" s="594">
        <f t="shared" ca="1" si="1"/>
        <v>1</v>
      </c>
      <c r="R8" s="313"/>
    </row>
    <row r="9" spans="1:19" s="314" customFormat="1" ht="30" customHeight="1" x14ac:dyDescent="0.25">
      <c r="A9" s="722" t="s">
        <v>20</v>
      </c>
      <c r="B9" s="677" t="str">
        <f>VLOOKUP($A9,ORCAMENTO!$A:$H,COLUMN($D$5),FALSE)</f>
        <v>IMPLANTAÇÃO DO CANTEIRO DE OBRAS</v>
      </c>
      <c r="C9" s="723">
        <f ca="1">VLOOKUP($A9,ORCAMENTO!$A:$H,COLUMN($H$5),FALSE)</f>
        <v>89273.32</v>
      </c>
      <c r="D9" s="681">
        <f ca="1">C9/$C$32</f>
        <v>4.5999999999999999E-3</v>
      </c>
      <c r="E9" s="24">
        <f t="shared" ref="E9:J9" ca="1" si="3">TRUNC($C9*E10,2)</f>
        <v>80345.98</v>
      </c>
      <c r="F9" s="24">
        <f t="shared" ca="1" si="3"/>
        <v>0</v>
      </c>
      <c r="G9" s="24">
        <f t="shared" ca="1" si="3"/>
        <v>0</v>
      </c>
      <c r="H9" s="24">
        <f t="shared" ca="1" si="3"/>
        <v>0</v>
      </c>
      <c r="I9" s="24">
        <f t="shared" ca="1" si="3"/>
        <v>0</v>
      </c>
      <c r="J9" s="24">
        <f t="shared" ca="1" si="3"/>
        <v>8927.33</v>
      </c>
      <c r="K9" s="24"/>
      <c r="L9" s="24"/>
      <c r="M9" s="24"/>
      <c r="N9" s="302"/>
      <c r="O9" s="302"/>
      <c r="P9" s="302"/>
      <c r="Q9" s="312">
        <f t="shared" ca="1" si="1"/>
        <v>89273.31</v>
      </c>
      <c r="R9" s="313">
        <f ca="1">C9-Q9</f>
        <v>0.01</v>
      </c>
    </row>
    <row r="10" spans="1:19" s="314" customFormat="1" ht="30" customHeight="1" x14ac:dyDescent="0.25">
      <c r="A10" s="722"/>
      <c r="B10" s="677"/>
      <c r="C10" s="723"/>
      <c r="D10" s="681"/>
      <c r="E10" s="17">
        <v>0.9</v>
      </c>
      <c r="F10" s="17"/>
      <c r="G10" s="17"/>
      <c r="H10" s="17"/>
      <c r="I10" s="17"/>
      <c r="J10" s="17">
        <v>0.1</v>
      </c>
      <c r="K10" s="17"/>
      <c r="L10" s="17"/>
      <c r="M10" s="17"/>
      <c r="N10" s="303"/>
      <c r="O10" s="303"/>
      <c r="P10" s="303"/>
      <c r="Q10" s="594">
        <f t="shared" si="1"/>
        <v>1</v>
      </c>
      <c r="R10" s="313"/>
    </row>
    <row r="11" spans="1:19" s="314" customFormat="1" ht="30" customHeight="1" x14ac:dyDescent="0.25">
      <c r="A11" s="722" t="s">
        <v>21</v>
      </c>
      <c r="B11" s="677" t="str">
        <f>VLOOKUP($A11,ORCAMENTO!$A:$H,COLUMN($D$5),FALSE)</f>
        <v>CANTEIRO DE OBRAS</v>
      </c>
      <c r="C11" s="723">
        <f ca="1">VLOOKUP($A11,ORCAMENTO!$A:$H,COLUMN($H$5),FALSE)</f>
        <v>51435.9</v>
      </c>
      <c r="D11" s="681">
        <f ca="1">C11/$C$32</f>
        <v>2.5999999999999999E-3</v>
      </c>
      <c r="E11" s="24">
        <f ca="1">TRUNC($C11*E12,2)</f>
        <v>10287.18</v>
      </c>
      <c r="F11" s="24">
        <f ca="1">TRUNC($C11*F12,2)</f>
        <v>7715.38</v>
      </c>
      <c r="G11" s="24">
        <f ca="1">TRUNC($C11*G12,2)</f>
        <v>7715.38</v>
      </c>
      <c r="H11" s="24">
        <f ca="1">TRUNC($C11*H12,2)</f>
        <v>7715.38</v>
      </c>
      <c r="I11" s="24">
        <f ca="1">TRUNC($C11*I12,2)</f>
        <v>7715.38</v>
      </c>
      <c r="J11" s="24">
        <f ca="1">TRUNC($C11*J12,2)+0.02</f>
        <v>10287.200000000001</v>
      </c>
      <c r="K11" s="24">
        <f t="shared" ref="K11:M29" ca="1" si="4">$C11*K12</f>
        <v>0</v>
      </c>
      <c r="L11" s="24">
        <f t="shared" ca="1" si="4"/>
        <v>0</v>
      </c>
      <c r="M11" s="24">
        <f t="shared" ca="1" si="4"/>
        <v>0</v>
      </c>
      <c r="N11" s="305"/>
      <c r="O11" s="305"/>
      <c r="P11" s="305"/>
      <c r="Q11" s="312">
        <f t="shared" ca="1" si="1"/>
        <v>51435.9</v>
      </c>
      <c r="R11" s="313">
        <f ca="1">C11-Q11</f>
        <v>0</v>
      </c>
    </row>
    <row r="12" spans="1:19" s="314" customFormat="1" ht="30" customHeight="1" x14ac:dyDescent="0.25">
      <c r="A12" s="722"/>
      <c r="B12" s="677"/>
      <c r="C12" s="723"/>
      <c r="D12" s="681"/>
      <c r="E12" s="17">
        <v>0.2</v>
      </c>
      <c r="F12" s="17">
        <v>0.15</v>
      </c>
      <c r="G12" s="17">
        <v>0.15</v>
      </c>
      <c r="H12" s="17">
        <v>0.15</v>
      </c>
      <c r="I12" s="17">
        <v>0.15</v>
      </c>
      <c r="J12" s="17">
        <v>0.2</v>
      </c>
      <c r="K12" s="17"/>
      <c r="L12" s="17"/>
      <c r="M12" s="17"/>
      <c r="N12" s="303"/>
      <c r="O12" s="303"/>
      <c r="P12" s="303"/>
      <c r="Q12" s="594">
        <f t="shared" si="1"/>
        <v>1</v>
      </c>
      <c r="R12" s="315"/>
      <c r="S12" s="316"/>
    </row>
    <row r="13" spans="1:19" s="314" customFormat="1" ht="30" customHeight="1" x14ac:dyDescent="0.25">
      <c r="A13" s="739">
        <v>2</v>
      </c>
      <c r="B13" s="740" t="str">
        <f>VLOOKUP($A13,ORCAMENTO!$A:$H,COLUMN($D$5),FALSE)</f>
        <v>GALERIAS PRÉ-MOLDADAS</v>
      </c>
      <c r="C13" s="741">
        <f ca="1">VLOOKUP($A13,ORCAMENTO!$A:$H,COLUMN($H$5),FALSE)</f>
        <v>19214339.100000001</v>
      </c>
      <c r="D13" s="742">
        <f ca="1">C13/$C$32</f>
        <v>0.97970000000000002</v>
      </c>
      <c r="E13" s="39">
        <f t="shared" ref="E13:J13" ca="1" si="5">TRUNC(SUM(E15,E17,E19,E21,E23,E25),2)</f>
        <v>864065.17</v>
      </c>
      <c r="F13" s="39">
        <f t="shared" ca="1" si="5"/>
        <v>1929724.54</v>
      </c>
      <c r="G13" s="39">
        <f t="shared" ca="1" si="5"/>
        <v>2839469.25</v>
      </c>
      <c r="H13" s="39">
        <f t="shared" ca="1" si="5"/>
        <v>4367107.07</v>
      </c>
      <c r="I13" s="39">
        <f t="shared" ca="1" si="5"/>
        <v>5335923.8899999997</v>
      </c>
      <c r="J13" s="39">
        <f t="shared" ca="1" si="5"/>
        <v>3878049.18</v>
      </c>
      <c r="K13" s="39"/>
      <c r="L13" s="39">
        <f t="shared" ca="1" si="4"/>
        <v>0</v>
      </c>
      <c r="M13" s="39">
        <f t="shared" ca="1" si="4"/>
        <v>0</v>
      </c>
      <c r="N13" s="305"/>
      <c r="O13" s="305"/>
      <c r="P13" s="305"/>
      <c r="Q13" s="312">
        <f t="shared" ca="1" si="1"/>
        <v>19214339.100000001</v>
      </c>
      <c r="R13" s="313">
        <f ca="1">C13-Q13</f>
        <v>0</v>
      </c>
      <c r="S13" s="317">
        <f ca="1">C13</f>
        <v>19214339.100000001</v>
      </c>
    </row>
    <row r="14" spans="1:19" s="314" customFormat="1" ht="30" customHeight="1" x14ac:dyDescent="0.25">
      <c r="A14" s="739"/>
      <c r="B14" s="740"/>
      <c r="C14" s="741"/>
      <c r="D14" s="742"/>
      <c r="E14" s="311">
        <f ca="1">E13/$C$13</f>
        <v>4.4999999999999998E-2</v>
      </c>
      <c r="F14" s="311">
        <f t="shared" ref="F14:J14" ca="1" si="6">F13/$C$13</f>
        <v>0.1004</v>
      </c>
      <c r="G14" s="311">
        <f t="shared" ca="1" si="6"/>
        <v>0.14779999999999999</v>
      </c>
      <c r="H14" s="311">
        <f t="shared" ca="1" si="6"/>
        <v>0.2273</v>
      </c>
      <c r="I14" s="311">
        <f t="shared" ca="1" si="6"/>
        <v>0.2777</v>
      </c>
      <c r="J14" s="311">
        <f t="shared" ca="1" si="6"/>
        <v>0.20180000000000001</v>
      </c>
      <c r="K14" s="311"/>
      <c r="L14" s="311"/>
      <c r="M14" s="311"/>
      <c r="N14" s="300"/>
      <c r="O14" s="300"/>
      <c r="P14" s="300"/>
      <c r="Q14" s="594">
        <f t="shared" ca="1" si="1"/>
        <v>1</v>
      </c>
      <c r="R14" s="313"/>
    </row>
    <row r="15" spans="1:19" s="314" customFormat="1" ht="30" customHeight="1" x14ac:dyDescent="0.25">
      <c r="A15" s="722" t="s">
        <v>23</v>
      </c>
      <c r="B15" s="677" t="str">
        <f>VLOOKUP($A15,ORCAMENTO!$A:$H,COLUMN($D$5),FALSE)</f>
        <v>TERRAPLANAGEM E PAVIMENTAÇÃO</v>
      </c>
      <c r="C15" s="723">
        <f ca="1">VLOOKUP($A15,ORCAMENTO!$A:$H,COLUMN($H$5),FALSE)</f>
        <v>7341031.0199999996</v>
      </c>
      <c r="D15" s="681">
        <f ca="1">C15/$C$32</f>
        <v>0.37430000000000002</v>
      </c>
      <c r="E15" s="24">
        <f ca="1">TRUNC($C15*E16,2)</f>
        <v>734103.1</v>
      </c>
      <c r="F15" s="24">
        <f ca="1">TRUNC($C15*F16,2)</f>
        <v>734103.1</v>
      </c>
      <c r="G15" s="24">
        <f ca="1">TRUNC($C15*G16,2)</f>
        <v>1101154.6499999999</v>
      </c>
      <c r="H15" s="24">
        <f ca="1">TRUNC($C15*H16,2)</f>
        <v>1468206.2</v>
      </c>
      <c r="I15" s="24">
        <f ca="1">TRUNC($C15*I16,2)</f>
        <v>1835257.75</v>
      </c>
      <c r="J15" s="24">
        <f ca="1">TRUNC($C15*J16,2)+0.02</f>
        <v>1468206.22</v>
      </c>
      <c r="K15" s="24"/>
      <c r="L15" s="24"/>
      <c r="M15" s="24"/>
      <c r="N15" s="302"/>
      <c r="O15" s="302"/>
      <c r="P15" s="302"/>
      <c r="Q15" s="312">
        <f t="shared" ca="1" si="1"/>
        <v>7341031.0199999996</v>
      </c>
      <c r="R15" s="313">
        <f ca="1">C15-Q15</f>
        <v>0</v>
      </c>
    </row>
    <row r="16" spans="1:19" s="314" customFormat="1" ht="30" customHeight="1" x14ac:dyDescent="0.25">
      <c r="A16" s="722"/>
      <c r="B16" s="677"/>
      <c r="C16" s="723"/>
      <c r="D16" s="681"/>
      <c r="E16" s="17">
        <v>0.1</v>
      </c>
      <c r="F16" s="17">
        <v>0.1</v>
      </c>
      <c r="G16" s="17">
        <v>0.15</v>
      </c>
      <c r="H16" s="17">
        <v>0.2</v>
      </c>
      <c r="I16" s="17">
        <v>0.25</v>
      </c>
      <c r="J16" s="17">
        <v>0.2</v>
      </c>
      <c r="K16" s="17"/>
      <c r="L16" s="17"/>
      <c r="M16" s="17"/>
      <c r="N16" s="303"/>
      <c r="O16" s="303"/>
      <c r="P16" s="303"/>
      <c r="Q16" s="594">
        <f t="shared" si="1"/>
        <v>1</v>
      </c>
      <c r="R16" s="313"/>
    </row>
    <row r="17" spans="1:19" s="314" customFormat="1" ht="30" customHeight="1" x14ac:dyDescent="0.25">
      <c r="A17" s="722" t="s">
        <v>215</v>
      </c>
      <c r="B17" s="677" t="str">
        <f>VLOOKUP($A17,ORCAMENTO!$A:$H,COLUMN($D$5),FALSE)</f>
        <v>DRENAGEM PLUVIAL</v>
      </c>
      <c r="C17" s="723">
        <f ca="1">VLOOKUP($A17,ORCAMENTO!$A:$H,COLUMN($H$5),FALSE)</f>
        <v>608851.98</v>
      </c>
      <c r="D17" s="681">
        <f ca="1">C17/$C$32</f>
        <v>3.1E-2</v>
      </c>
      <c r="E17" s="24">
        <f ca="1">TRUNC($C17*E18,2)</f>
        <v>0</v>
      </c>
      <c r="F17" s="24">
        <f ca="1">TRUNC($C17*F18,2)</f>
        <v>60885.19</v>
      </c>
      <c r="G17" s="24">
        <f ca="1">TRUNC($C17*G18,2)</f>
        <v>91327.79</v>
      </c>
      <c r="H17" s="24">
        <f ca="1">TRUNC($C17*H18,2)</f>
        <v>182655.59</v>
      </c>
      <c r="I17" s="24">
        <f ca="1">TRUNC($C17*I18,2)</f>
        <v>182655.59</v>
      </c>
      <c r="J17" s="24">
        <f ca="1">TRUNC($C17*J18,2)+0.03</f>
        <v>91327.82</v>
      </c>
      <c r="K17" s="24">
        <f t="shared" ca="1" si="4"/>
        <v>0</v>
      </c>
      <c r="L17" s="24">
        <f t="shared" ca="1" si="4"/>
        <v>0</v>
      </c>
      <c r="M17" s="24">
        <f t="shared" ca="1" si="4"/>
        <v>0</v>
      </c>
      <c r="N17" s="305"/>
      <c r="O17" s="305"/>
      <c r="P17" s="305"/>
      <c r="Q17" s="312">
        <f t="shared" ca="1" si="1"/>
        <v>608851.98</v>
      </c>
      <c r="R17" s="313">
        <f ca="1">C17-Q17</f>
        <v>0</v>
      </c>
    </row>
    <row r="18" spans="1:19" s="314" customFormat="1" ht="30" customHeight="1" x14ac:dyDescent="0.25">
      <c r="A18" s="722"/>
      <c r="B18" s="677"/>
      <c r="C18" s="723"/>
      <c r="D18" s="681"/>
      <c r="E18" s="17"/>
      <c r="F18" s="17">
        <v>0.1</v>
      </c>
      <c r="G18" s="17">
        <v>0.15</v>
      </c>
      <c r="H18" s="17">
        <v>0.3</v>
      </c>
      <c r="I18" s="17">
        <v>0.3</v>
      </c>
      <c r="J18" s="17">
        <v>0.15</v>
      </c>
      <c r="K18" s="17"/>
      <c r="L18" s="17"/>
      <c r="M18" s="17"/>
      <c r="N18" s="303"/>
      <c r="O18" s="303"/>
      <c r="P18" s="303"/>
      <c r="Q18" s="594">
        <f t="shared" si="1"/>
        <v>1</v>
      </c>
      <c r="R18" s="315"/>
      <c r="S18" s="316"/>
    </row>
    <row r="19" spans="1:19" s="314" customFormat="1" ht="30" customHeight="1" x14ac:dyDescent="0.25">
      <c r="A19" s="722" t="s">
        <v>216</v>
      </c>
      <c r="B19" s="677" t="str">
        <f>VLOOKUP($A19,ORCAMENTO!$A:$H,COLUMN($D$5),FALSE)</f>
        <v>SINALIZAÇÃO DE OBRAS</v>
      </c>
      <c r="C19" s="723">
        <f ca="1">VLOOKUP($A19,ORCAMENTO!$A:$H,COLUMN($H$5),FALSE)</f>
        <v>124297.84</v>
      </c>
      <c r="D19" s="681">
        <f ca="1">C19/$C$32</f>
        <v>6.3E-3</v>
      </c>
      <c r="E19" s="24">
        <f ca="1">TRUNC($C19*E20,2)</f>
        <v>20708.02</v>
      </c>
      <c r="F19" s="24">
        <f ca="1">TRUNC($C19*F20,2)</f>
        <v>20720.439999999999</v>
      </c>
      <c r="G19" s="24">
        <f ca="1">TRUNC($C19*G20,2)</f>
        <v>20720.439999999999</v>
      </c>
      <c r="H19" s="24">
        <f ca="1">TRUNC($C19*H20,2)</f>
        <v>20720.439999999999</v>
      </c>
      <c r="I19" s="24">
        <f ca="1">TRUNC($C19*I20,2)</f>
        <v>20720.439999999999</v>
      </c>
      <c r="J19" s="24">
        <f ca="1">TRUNC($C19*J20,2)+0.04</f>
        <v>20708.060000000001</v>
      </c>
      <c r="K19" s="24">
        <f t="shared" ca="1" si="4"/>
        <v>0</v>
      </c>
      <c r="L19" s="24">
        <f t="shared" ca="1" si="4"/>
        <v>0</v>
      </c>
      <c r="M19" s="24">
        <f t="shared" ca="1" si="4"/>
        <v>0</v>
      </c>
      <c r="N19" s="305"/>
      <c r="O19" s="305"/>
      <c r="P19" s="305"/>
      <c r="Q19" s="312">
        <f t="shared" ca="1" si="1"/>
        <v>124297.84</v>
      </c>
      <c r="R19" s="313">
        <f ca="1">C19-Q19</f>
        <v>0</v>
      </c>
    </row>
    <row r="20" spans="1:19" s="314" customFormat="1" ht="30" customHeight="1" x14ac:dyDescent="0.25">
      <c r="A20" s="722"/>
      <c r="B20" s="677"/>
      <c r="C20" s="723"/>
      <c r="D20" s="681"/>
      <c r="E20" s="17">
        <v>0.1666</v>
      </c>
      <c r="F20" s="17">
        <v>0.16669999999999999</v>
      </c>
      <c r="G20" s="17">
        <v>0.16669999999999999</v>
      </c>
      <c r="H20" s="17">
        <v>0.16669999999999999</v>
      </c>
      <c r="I20" s="17">
        <v>0.16669999999999999</v>
      </c>
      <c r="J20" s="17">
        <v>0.1666</v>
      </c>
      <c r="K20" s="17"/>
      <c r="L20" s="17"/>
      <c r="M20" s="17"/>
      <c r="N20" s="303"/>
      <c r="O20" s="303"/>
      <c r="P20" s="303"/>
      <c r="Q20" s="594">
        <f t="shared" si="1"/>
        <v>1</v>
      </c>
      <c r="R20" s="315"/>
      <c r="S20" s="316"/>
    </row>
    <row r="21" spans="1:19" s="314" customFormat="1" ht="30" customHeight="1" x14ac:dyDescent="0.25">
      <c r="A21" s="722" t="s">
        <v>217</v>
      </c>
      <c r="B21" s="677" t="str">
        <f>VLOOKUP($A21,ORCAMENTO!$A:$H,COLUMN($D$5),FALSE)</f>
        <v>INTERFERÊNCIAS</v>
      </c>
      <c r="C21" s="723">
        <f ca="1">VLOOKUP($A21,ORCAMENTO!$A:$H,COLUMN($H$5),FALSE)</f>
        <v>1289934.1399999999</v>
      </c>
      <c r="D21" s="681">
        <f ca="1">C21/$C$32</f>
        <v>6.5799999999999997E-2</v>
      </c>
      <c r="E21" s="24">
        <f ca="1">TRUNC($C21*E22,2)</f>
        <v>64496.7</v>
      </c>
      <c r="F21" s="24">
        <f ca="1">TRUNC($C21*F22,2)</f>
        <v>128993.41</v>
      </c>
      <c r="G21" s="24">
        <f ca="1">TRUNC($C21*G22,2)</f>
        <v>193490.12</v>
      </c>
      <c r="H21" s="24">
        <f ca="1">TRUNC($C21*H22,2)</f>
        <v>322483.53000000003</v>
      </c>
      <c r="I21" s="24">
        <f ca="1">TRUNC($C21*I22,2)</f>
        <v>386980.24</v>
      </c>
      <c r="J21" s="24">
        <f ca="1">TRUNC($C21*J22,2)+0.03</f>
        <v>193490.15</v>
      </c>
      <c r="K21" s="24">
        <f t="shared" ca="1" si="4"/>
        <v>0</v>
      </c>
      <c r="L21" s="24">
        <f t="shared" ca="1" si="4"/>
        <v>0</v>
      </c>
      <c r="M21" s="24">
        <f t="shared" ca="1" si="4"/>
        <v>0</v>
      </c>
      <c r="N21" s="305"/>
      <c r="O21" s="305"/>
      <c r="P21" s="305"/>
      <c r="Q21" s="312">
        <f t="shared" ca="1" si="1"/>
        <v>1289934.1499999999</v>
      </c>
      <c r="R21" s="313">
        <f ca="1">C21-Q21</f>
        <v>-0.01</v>
      </c>
    </row>
    <row r="22" spans="1:19" s="314" customFormat="1" ht="30" customHeight="1" x14ac:dyDescent="0.25">
      <c r="A22" s="722"/>
      <c r="B22" s="677"/>
      <c r="C22" s="723"/>
      <c r="D22" s="681"/>
      <c r="E22" s="17">
        <v>0.05</v>
      </c>
      <c r="F22" s="17">
        <v>0.1</v>
      </c>
      <c r="G22" s="17">
        <v>0.15</v>
      </c>
      <c r="H22" s="17">
        <v>0.25</v>
      </c>
      <c r="I22" s="17">
        <v>0.3</v>
      </c>
      <c r="J22" s="17">
        <v>0.15</v>
      </c>
      <c r="K22" s="17"/>
      <c r="L22" s="17"/>
      <c r="M22" s="17"/>
      <c r="N22" s="303"/>
      <c r="O22" s="303"/>
      <c r="P22" s="303"/>
      <c r="Q22" s="594">
        <f t="shared" si="1"/>
        <v>1</v>
      </c>
      <c r="R22" s="315"/>
      <c r="S22" s="316"/>
    </row>
    <row r="23" spans="1:19" s="314" customFormat="1" ht="30" customHeight="1" x14ac:dyDescent="0.25">
      <c r="A23" s="722" t="s">
        <v>219</v>
      </c>
      <c r="B23" s="677" t="str">
        <f>VLOOKUP($A23,ORCAMENTO!$A:$H,COLUMN($D$5),FALSE)</f>
        <v>OBRAS COMPLEMENTARES</v>
      </c>
      <c r="C23" s="723">
        <f ca="1">VLOOKUP($A23,ORCAMENTO!$A:$H,COLUMN($H$5),FALSE)</f>
        <v>895147.09</v>
      </c>
      <c r="D23" s="681">
        <f ca="1">C23/$C$32</f>
        <v>4.5600000000000002E-2</v>
      </c>
      <c r="E23" s="24">
        <f ca="1">TRUNC($C23*E24,2)</f>
        <v>44757.35</v>
      </c>
      <c r="F23" s="24">
        <f ca="1">TRUNC($C23*F24,2)</f>
        <v>89514.7</v>
      </c>
      <c r="G23" s="24">
        <f ca="1">TRUNC($C23*G24,2)</f>
        <v>89514.7</v>
      </c>
      <c r="H23" s="24">
        <f ca="1">TRUNC($C23*H24,2)</f>
        <v>134272.06</v>
      </c>
      <c r="I23" s="24">
        <f ca="1">TRUNC($C23*I24,2)</f>
        <v>223786.77</v>
      </c>
      <c r="J23" s="24">
        <f ca="1">TRUNC($C23*J24,2)+0.03</f>
        <v>313301.51</v>
      </c>
      <c r="K23" s="24">
        <f t="shared" ca="1" si="4"/>
        <v>0</v>
      </c>
      <c r="L23" s="24">
        <f t="shared" ca="1" si="4"/>
        <v>0</v>
      </c>
      <c r="M23" s="24">
        <f t="shared" ca="1" si="4"/>
        <v>0</v>
      </c>
      <c r="N23" s="305"/>
      <c r="O23" s="305"/>
      <c r="P23" s="305"/>
      <c r="Q23" s="312">
        <f t="shared" ca="1" si="1"/>
        <v>895147.09</v>
      </c>
      <c r="R23" s="313">
        <f ca="1">C23-Q23</f>
        <v>0</v>
      </c>
    </row>
    <row r="24" spans="1:19" s="314" customFormat="1" ht="30" customHeight="1" x14ac:dyDescent="0.25">
      <c r="A24" s="722"/>
      <c r="B24" s="677"/>
      <c r="C24" s="723"/>
      <c r="D24" s="681"/>
      <c r="E24" s="17">
        <v>0.05</v>
      </c>
      <c r="F24" s="17">
        <v>0.1</v>
      </c>
      <c r="G24" s="17">
        <v>0.1</v>
      </c>
      <c r="H24" s="17">
        <v>0.15</v>
      </c>
      <c r="I24" s="17">
        <v>0.25</v>
      </c>
      <c r="J24" s="17">
        <v>0.35</v>
      </c>
      <c r="K24" s="17"/>
      <c r="L24" s="17"/>
      <c r="M24" s="17"/>
      <c r="N24" s="303"/>
      <c r="O24" s="303"/>
      <c r="P24" s="303"/>
      <c r="Q24" s="594">
        <f t="shared" si="1"/>
        <v>1</v>
      </c>
      <c r="R24" s="315"/>
      <c r="S24" s="316"/>
    </row>
    <row r="25" spans="1:19" s="314" customFormat="1" ht="30" customHeight="1" x14ac:dyDescent="0.25">
      <c r="A25" s="722" t="s">
        <v>222</v>
      </c>
      <c r="B25" s="677" t="str">
        <f>VLOOKUP($A25,ORCAMENTO!$A:$H,COLUMN($D$5),FALSE)</f>
        <v>ESTRUTURA</v>
      </c>
      <c r="C25" s="723">
        <f ca="1">VLOOKUP($A25,ORCAMENTO!$A:$H,COLUMN($H$5),FALSE)</f>
        <v>8955077.0299999993</v>
      </c>
      <c r="D25" s="681">
        <f ca="1">C25/$C$32</f>
        <v>0.45660000000000001</v>
      </c>
      <c r="E25" s="24">
        <f ca="1">TRUNC($C25*E26,2)</f>
        <v>0</v>
      </c>
      <c r="F25" s="24">
        <f ca="1">TRUNC($C25*F26,2)</f>
        <v>895507.7</v>
      </c>
      <c r="G25" s="24">
        <f ca="1">TRUNC($C25*G26,2)</f>
        <v>1343261.55</v>
      </c>
      <c r="H25" s="24">
        <f ca="1">TRUNC($C25*H26,2)</f>
        <v>2238769.25</v>
      </c>
      <c r="I25" s="24">
        <f ca="1">TRUNC($C25*I26,2)</f>
        <v>2686523.1</v>
      </c>
      <c r="J25" s="24">
        <f ca="1">TRUNC($C25*J26,2)+0.02</f>
        <v>1791015.42</v>
      </c>
      <c r="K25" s="24">
        <f t="shared" ca="1" si="4"/>
        <v>0</v>
      </c>
      <c r="L25" s="24">
        <f t="shared" ca="1" si="4"/>
        <v>0</v>
      </c>
      <c r="M25" s="24">
        <f t="shared" ca="1" si="4"/>
        <v>0</v>
      </c>
      <c r="N25" s="305"/>
      <c r="O25" s="305"/>
      <c r="P25" s="305"/>
      <c r="Q25" s="312">
        <f t="shared" ca="1" si="1"/>
        <v>8955077.0199999996</v>
      </c>
      <c r="R25" s="313">
        <f ca="1">C25-Q25</f>
        <v>0.01</v>
      </c>
    </row>
    <row r="26" spans="1:19" s="314" customFormat="1" ht="30" customHeight="1" x14ac:dyDescent="0.25">
      <c r="A26" s="722"/>
      <c r="B26" s="677"/>
      <c r="C26" s="723"/>
      <c r="D26" s="681"/>
      <c r="E26" s="17"/>
      <c r="F26" s="17">
        <v>0.1</v>
      </c>
      <c r="G26" s="17">
        <v>0.15</v>
      </c>
      <c r="H26" s="17">
        <v>0.25</v>
      </c>
      <c r="I26" s="17">
        <v>0.3</v>
      </c>
      <c r="J26" s="17">
        <v>0.2</v>
      </c>
      <c r="K26" s="17"/>
      <c r="L26" s="17"/>
      <c r="M26" s="17"/>
      <c r="N26" s="303"/>
      <c r="O26" s="303"/>
      <c r="P26" s="303"/>
      <c r="Q26" s="594">
        <f t="shared" si="1"/>
        <v>1</v>
      </c>
      <c r="R26" s="315"/>
      <c r="S26" s="316"/>
    </row>
    <row r="27" spans="1:19" s="314" customFormat="1" ht="30" customHeight="1" x14ac:dyDescent="0.25">
      <c r="A27" s="739">
        <v>3</v>
      </c>
      <c r="B27" s="740" t="str">
        <f>VLOOKUP($A27,ORCAMENTO!$A:$H,COLUMN($D$5),FALSE)</f>
        <v>SERVIÇOS COMPLEMENTARES</v>
      </c>
      <c r="C27" s="741">
        <f ca="1">VLOOKUP($A27,ORCAMENTO!$A:$H,COLUMN($H$5),FALSE)</f>
        <v>252359.09</v>
      </c>
      <c r="D27" s="742">
        <f ca="1">C27/$C$32</f>
        <v>1.29E-2</v>
      </c>
      <c r="E27" s="39">
        <f ca="1">TRUNC($C27*E28,2)</f>
        <v>42043.02</v>
      </c>
      <c r="F27" s="39">
        <f ca="1">TRUNC($C27*F28,2)</f>
        <v>42068.26</v>
      </c>
      <c r="G27" s="39">
        <f ca="1">TRUNC($C27*G28,2)</f>
        <v>42068.26</v>
      </c>
      <c r="H27" s="39">
        <f ca="1">TRUNC($C27*H28,2)</f>
        <v>42068.26</v>
      </c>
      <c r="I27" s="39">
        <f ca="1">TRUNC($C27*I28,2)</f>
        <v>42068.26</v>
      </c>
      <c r="J27" s="39">
        <f ca="1">TRUNC($C27*J28,2)+0.04</f>
        <v>42043.06</v>
      </c>
      <c r="K27" s="39">
        <f t="shared" ca="1" si="4"/>
        <v>0</v>
      </c>
      <c r="L27" s="39">
        <f t="shared" ca="1" si="4"/>
        <v>0</v>
      </c>
      <c r="M27" s="39">
        <f t="shared" ca="1" si="4"/>
        <v>0</v>
      </c>
      <c r="N27" s="305"/>
      <c r="O27" s="305"/>
      <c r="P27" s="305"/>
      <c r="Q27" s="312">
        <f t="shared" ca="1" si="1"/>
        <v>252359.12</v>
      </c>
      <c r="R27" s="313">
        <f ca="1">C27-Q27</f>
        <v>-0.03</v>
      </c>
    </row>
    <row r="28" spans="1:19" s="314" customFormat="1" ht="30" customHeight="1" x14ac:dyDescent="0.25">
      <c r="A28" s="739"/>
      <c r="B28" s="740"/>
      <c r="C28" s="741"/>
      <c r="D28" s="742"/>
      <c r="E28" s="311">
        <v>0.1666</v>
      </c>
      <c r="F28" s="311">
        <v>0.16669999999999999</v>
      </c>
      <c r="G28" s="311">
        <v>0.16669999999999999</v>
      </c>
      <c r="H28" s="311">
        <v>0.16669999999999999</v>
      </c>
      <c r="I28" s="311">
        <v>0.16669999999999999</v>
      </c>
      <c r="J28" s="311">
        <v>0.1666</v>
      </c>
      <c r="K28" s="311"/>
      <c r="L28" s="311"/>
      <c r="M28" s="311"/>
      <c r="N28" s="303"/>
      <c r="O28" s="303"/>
      <c r="P28" s="300"/>
      <c r="Q28" s="594">
        <f t="shared" si="1"/>
        <v>1</v>
      </c>
      <c r="R28" s="313"/>
    </row>
    <row r="29" spans="1:19" s="314" customFormat="1" ht="30" customHeight="1" x14ac:dyDescent="0.25">
      <c r="A29" s="739">
        <v>4</v>
      </c>
      <c r="B29" s="740" t="str">
        <f>VLOOKUP($A29,ORCAMENTO!$A:$H,COLUMN($D$5),FALSE)</f>
        <v>SERVIÇOS DIVERSOS</v>
      </c>
      <c r="C29" s="741">
        <f ca="1">VLOOKUP($A29,ORCAMENTO!$A:$H,COLUMN($H$5),FALSE)</f>
        <v>4941.42</v>
      </c>
      <c r="D29" s="742">
        <f ca="1">C29/$C$32</f>
        <v>2.9999999999999997E-4</v>
      </c>
      <c r="E29" s="39">
        <f t="shared" ref="E29:J29" ca="1" si="7">TRUNC($C29*E30,2)</f>
        <v>0</v>
      </c>
      <c r="F29" s="39">
        <f t="shared" ca="1" si="7"/>
        <v>0</v>
      </c>
      <c r="G29" s="39">
        <f t="shared" ca="1" si="7"/>
        <v>0</v>
      </c>
      <c r="H29" s="39">
        <f t="shared" ca="1" si="7"/>
        <v>0</v>
      </c>
      <c r="I29" s="39">
        <f t="shared" ca="1" si="7"/>
        <v>0</v>
      </c>
      <c r="J29" s="39">
        <f t="shared" ca="1" si="7"/>
        <v>4941.42</v>
      </c>
      <c r="K29" s="39">
        <f t="shared" ca="1" si="4"/>
        <v>0</v>
      </c>
      <c r="L29" s="39">
        <f t="shared" ca="1" si="4"/>
        <v>0</v>
      </c>
      <c r="M29" s="39">
        <f t="shared" ca="1" si="4"/>
        <v>0</v>
      </c>
      <c r="N29" s="305"/>
      <c r="O29" s="305"/>
      <c r="P29" s="305"/>
      <c r="Q29" s="312">
        <f t="shared" ca="1" si="1"/>
        <v>4941.42</v>
      </c>
      <c r="R29" s="313">
        <f ca="1">C29-Q29</f>
        <v>0</v>
      </c>
    </row>
    <row r="30" spans="1:19" s="314" customFormat="1" ht="30" customHeight="1" x14ac:dyDescent="0.25">
      <c r="A30" s="739"/>
      <c r="B30" s="740"/>
      <c r="C30" s="741"/>
      <c r="D30" s="742"/>
      <c r="E30" s="311"/>
      <c r="F30" s="311"/>
      <c r="G30" s="311"/>
      <c r="H30" s="311"/>
      <c r="I30" s="311"/>
      <c r="J30" s="311">
        <v>1</v>
      </c>
      <c r="K30" s="311"/>
      <c r="L30" s="311"/>
      <c r="M30" s="311"/>
      <c r="N30" s="300"/>
      <c r="O30" s="300"/>
      <c r="P30" s="300"/>
      <c r="Q30" s="594">
        <f t="shared" si="1"/>
        <v>1</v>
      </c>
      <c r="R30" s="313"/>
    </row>
    <row r="31" spans="1:19" s="318" customFormat="1" ht="30" customHeight="1" x14ac:dyDescent="0.25">
      <c r="A31" s="304"/>
      <c r="B31" s="19"/>
      <c r="C31" s="25"/>
      <c r="D31" s="26"/>
      <c r="E31" s="20"/>
      <c r="F31" s="20"/>
      <c r="G31" s="20"/>
      <c r="H31" s="20"/>
      <c r="I31" s="20"/>
      <c r="J31" s="20"/>
      <c r="K31" s="20"/>
      <c r="L31" s="20"/>
      <c r="M31" s="20"/>
      <c r="N31" s="20"/>
      <c r="O31" s="20"/>
      <c r="P31" s="20"/>
      <c r="Q31" s="312"/>
      <c r="R31" s="313"/>
    </row>
    <row r="32" spans="1:19" s="320" customFormat="1" ht="30" customHeight="1" x14ac:dyDescent="0.25">
      <c r="A32" s="737" t="s">
        <v>88</v>
      </c>
      <c r="B32" s="737"/>
      <c r="C32" s="326">
        <f ca="1">SUM(C29,C27,C13,C7)</f>
        <v>19612348.829999998</v>
      </c>
      <c r="D32" s="593">
        <f ca="1">SUM(D29,D27,D13,D7)</f>
        <v>1</v>
      </c>
      <c r="E32" s="36"/>
      <c r="F32" s="36"/>
      <c r="G32" s="36"/>
      <c r="H32" s="36"/>
      <c r="I32" s="36"/>
      <c r="J32" s="36"/>
      <c r="K32" s="36"/>
      <c r="L32" s="36"/>
      <c r="M32" s="36"/>
      <c r="N32" s="36"/>
      <c r="O32" s="36"/>
      <c r="P32" s="36"/>
      <c r="Q32" s="312">
        <f ca="1">C32</f>
        <v>19612348.829999998</v>
      </c>
      <c r="R32" s="313"/>
      <c r="S32" s="319"/>
    </row>
    <row r="33" spans="1:19" s="320" customFormat="1" ht="30" customHeight="1" x14ac:dyDescent="0.25">
      <c r="A33" s="304"/>
      <c r="B33" s="321"/>
      <c r="C33" s="20"/>
      <c r="D33" s="21"/>
      <c r="E33" s="36"/>
      <c r="F33" s="36"/>
      <c r="G33" s="36"/>
      <c r="H33" s="36"/>
      <c r="I33" s="36"/>
      <c r="J33" s="36"/>
      <c r="K33" s="36"/>
      <c r="L33" s="36"/>
      <c r="M33" s="36"/>
      <c r="N33" s="36"/>
      <c r="O33" s="36"/>
      <c r="P33" s="36"/>
      <c r="Q33" s="312"/>
      <c r="R33" s="313"/>
      <c r="S33" s="319"/>
    </row>
    <row r="34" spans="1:19" s="320" customFormat="1" ht="30" customHeight="1" x14ac:dyDescent="0.25">
      <c r="A34" s="738" t="s">
        <v>89</v>
      </c>
      <c r="B34" s="738"/>
      <c r="C34" s="738"/>
      <c r="D34" s="738"/>
      <c r="E34" s="323">
        <f t="shared" ref="E34:J34" ca="1" si="8">SUM(E7,E13,E27,E29)</f>
        <v>996741.35</v>
      </c>
      <c r="F34" s="323">
        <f t="shared" ca="1" si="8"/>
        <v>1979508.18</v>
      </c>
      <c r="G34" s="323">
        <f t="shared" ca="1" si="8"/>
        <v>2889252.89</v>
      </c>
      <c r="H34" s="323">
        <f t="shared" ca="1" si="8"/>
        <v>4416890.71</v>
      </c>
      <c r="I34" s="323">
        <f t="shared" ca="1" si="8"/>
        <v>5385707.5300000003</v>
      </c>
      <c r="J34" s="323">
        <f t="shared" ca="1" si="8"/>
        <v>3944248.19</v>
      </c>
      <c r="K34" s="323" t="e">
        <f ca="1">#REF!+#REF!+#REF!+#REF!+#REF!+#REF!+#REF!+K29+K27+K13+K7</f>
        <v>#REF!</v>
      </c>
      <c r="L34" s="323" t="e">
        <f ca="1">#REF!+#REF!+#REF!+#REF!+#REF!+#REF!+#REF!+L29+L27+L13+L7</f>
        <v>#REF!</v>
      </c>
      <c r="M34" s="323" t="e">
        <f ca="1">#REF!+#REF!+#REF!+#REF!+#REF!+#REF!+#REF!+M29+M27+M13+M7</f>
        <v>#REF!</v>
      </c>
      <c r="N34" s="305" t="e">
        <f>#REF!+#REF!+#REF!+#REF!+#REF!+#REF!+#REF!+N29+N27+N13+N7</f>
        <v>#REF!</v>
      </c>
      <c r="O34" s="305" t="e">
        <f>#REF!+#REF!+#REF!+#REF!+#REF!+#REF!+#REF!+O29+O27+O13+O7</f>
        <v>#REF!</v>
      </c>
      <c r="P34" s="305" t="e">
        <f>#REF!+#REF!+#REF!+#REF!+#REF!+#REF!+#REF!+P29+P27+P13+P7</f>
        <v>#REF!</v>
      </c>
      <c r="Q34" s="312">
        <f ca="1">SUM(E34:J34)</f>
        <v>19612348.850000001</v>
      </c>
      <c r="R34" s="313">
        <f ca="1">Q34-C32</f>
        <v>0.02</v>
      </c>
    </row>
    <row r="35" spans="1:19" s="320" customFormat="1" ht="30" customHeight="1" x14ac:dyDescent="0.25">
      <c r="A35" s="730" t="s">
        <v>90</v>
      </c>
      <c r="B35" s="730"/>
      <c r="C35" s="730"/>
      <c r="D35" s="730"/>
      <c r="E35" s="324">
        <f t="shared" ref="E35:P35" ca="1" si="9">ROUND((E34/$C$32),8)</f>
        <v>5.0799999999999998E-2</v>
      </c>
      <c r="F35" s="324">
        <f t="shared" ca="1" si="9"/>
        <v>0.1009</v>
      </c>
      <c r="G35" s="324">
        <f t="shared" ca="1" si="9"/>
        <v>0.14729999999999999</v>
      </c>
      <c r="H35" s="324">
        <f t="shared" ca="1" si="9"/>
        <v>0.22520000000000001</v>
      </c>
      <c r="I35" s="324">
        <f t="shared" ca="1" si="9"/>
        <v>0.27460000000000001</v>
      </c>
      <c r="J35" s="324">
        <f t="shared" ca="1" si="9"/>
        <v>0.2011</v>
      </c>
      <c r="K35" s="324" t="e">
        <f t="shared" ca="1" si="9"/>
        <v>#REF!</v>
      </c>
      <c r="L35" s="324" t="e">
        <f t="shared" ca="1" si="9"/>
        <v>#REF!</v>
      </c>
      <c r="M35" s="324" t="e">
        <f t="shared" ca="1" si="9"/>
        <v>#REF!</v>
      </c>
      <c r="N35" s="306" t="e">
        <f t="shared" ca="1" si="9"/>
        <v>#REF!</v>
      </c>
      <c r="O35" s="306" t="e">
        <f t="shared" ca="1" si="9"/>
        <v>#REF!</v>
      </c>
      <c r="P35" s="306" t="e">
        <f t="shared" ca="1" si="9"/>
        <v>#REF!</v>
      </c>
      <c r="Q35" s="596">
        <f ca="1">SUM(E35:J35)</f>
        <v>1</v>
      </c>
      <c r="R35" s="313"/>
    </row>
    <row r="36" spans="1:19" s="320" customFormat="1" ht="30" customHeight="1" x14ac:dyDescent="0.25">
      <c r="A36" s="730" t="s">
        <v>91</v>
      </c>
      <c r="B36" s="730"/>
      <c r="C36" s="730"/>
      <c r="D36" s="730"/>
      <c r="E36" s="39">
        <f ca="1">E34</f>
        <v>996741.35</v>
      </c>
      <c r="F36" s="39">
        <f t="shared" ref="F36:P37" ca="1" si="10">E36+F34</f>
        <v>2976249.53</v>
      </c>
      <c r="G36" s="39">
        <f t="shared" ref="G36" ca="1" si="11">F36+G34</f>
        <v>5865502.4199999999</v>
      </c>
      <c r="H36" s="39">
        <f t="shared" ref="H36" ca="1" si="12">G36+H34</f>
        <v>10282393.130000001</v>
      </c>
      <c r="I36" s="39">
        <f t="shared" ref="I36" ca="1" si="13">H36+I34</f>
        <v>15668100.66</v>
      </c>
      <c r="J36" s="39">
        <f ca="1">I36+J34-0.02</f>
        <v>19612348.829999998</v>
      </c>
      <c r="K36" s="39" t="e">
        <f t="shared" ref="K36" ca="1" si="14">J36+K34</f>
        <v>#REF!</v>
      </c>
      <c r="L36" s="39" t="e">
        <f t="shared" ref="L36" ca="1" si="15">K36+L34</f>
        <v>#REF!</v>
      </c>
      <c r="M36" s="39" t="e">
        <f t="shared" ref="M36" ca="1" si="16">L36+M34</f>
        <v>#REF!</v>
      </c>
      <c r="N36" s="305" t="e">
        <f t="shared" ca="1" si="10"/>
        <v>#REF!</v>
      </c>
      <c r="O36" s="305" t="e">
        <f t="shared" ca="1" si="10"/>
        <v>#REF!</v>
      </c>
      <c r="P36" s="305" t="e">
        <f t="shared" ca="1" si="10"/>
        <v>#REF!</v>
      </c>
      <c r="Q36" s="312"/>
      <c r="R36" s="313"/>
      <c r="S36" s="322"/>
    </row>
    <row r="37" spans="1:19" s="320" customFormat="1" ht="30" customHeight="1" x14ac:dyDescent="0.25">
      <c r="A37" s="731" t="s">
        <v>92</v>
      </c>
      <c r="B37" s="731"/>
      <c r="C37" s="731"/>
      <c r="D37" s="731"/>
      <c r="E37" s="325">
        <f ca="1">E36/$C$32</f>
        <v>5.0799999999999998E-2</v>
      </c>
      <c r="F37" s="325">
        <f t="shared" ca="1" si="10"/>
        <v>0.1517</v>
      </c>
      <c r="G37" s="325">
        <f t="shared" ca="1" si="10"/>
        <v>0.29899999999999999</v>
      </c>
      <c r="H37" s="325">
        <f t="shared" ca="1" si="10"/>
        <v>0.5242</v>
      </c>
      <c r="I37" s="325">
        <f t="shared" ca="1" si="10"/>
        <v>0.79879999999999995</v>
      </c>
      <c r="J37" s="595">
        <f t="shared" ca="1" si="10"/>
        <v>1</v>
      </c>
      <c r="K37" s="325" t="e">
        <f t="shared" ca="1" si="10"/>
        <v>#REF!</v>
      </c>
      <c r="L37" s="325" t="e">
        <f t="shared" ca="1" si="10"/>
        <v>#REF!</v>
      </c>
      <c r="M37" s="325" t="e">
        <f ca="1">L37+M35</f>
        <v>#REF!</v>
      </c>
      <c r="N37" s="306" t="e">
        <f t="shared" ca="1" si="10"/>
        <v>#REF!</v>
      </c>
      <c r="O37" s="306" t="e">
        <f t="shared" ca="1" si="10"/>
        <v>#REF!</v>
      </c>
      <c r="P37" s="306" t="e">
        <f t="shared" ca="1" si="10"/>
        <v>#REF!</v>
      </c>
      <c r="Q37" s="312"/>
      <c r="R37" s="313"/>
    </row>
    <row r="39" spans="1:19" hidden="1" x14ac:dyDescent="0.2"/>
    <row r="40" spans="1:19" ht="18" hidden="1" x14ac:dyDescent="0.2">
      <c r="C40" s="41">
        <v>0</v>
      </c>
      <c r="Q40" s="12"/>
    </row>
    <row r="41" spans="1:19" s="23" customFormat="1" ht="18" hidden="1" x14ac:dyDescent="0.2">
      <c r="A41" s="732">
        <v>2</v>
      </c>
      <c r="B41" s="733" t="s">
        <v>93</v>
      </c>
      <c r="C41" s="735">
        <v>2635163.48</v>
      </c>
      <c r="D41" s="736">
        <v>4.4200000000000003E-2</v>
      </c>
      <c r="E41" s="298">
        <f ca="1">E43</f>
        <v>40875.300000000003</v>
      </c>
      <c r="F41" s="298">
        <f ca="1">F43</f>
        <v>81187.350000000006</v>
      </c>
      <c r="G41" s="298">
        <f t="shared" ref="G41:P41" ca="1" si="17">G43</f>
        <v>118522.26</v>
      </c>
      <c r="H41" s="298">
        <f t="shared" ca="1" si="17"/>
        <v>181203.08</v>
      </c>
      <c r="I41" s="298">
        <f t="shared" ca="1" si="17"/>
        <v>220951.89</v>
      </c>
      <c r="J41" s="298">
        <f t="shared" ca="1" si="17"/>
        <v>161811.45000000001</v>
      </c>
      <c r="K41" s="298" t="e">
        <f t="shared" ca="1" si="17"/>
        <v>#REF!</v>
      </c>
      <c r="L41" s="298" t="e">
        <f t="shared" ca="1" si="17"/>
        <v>#REF!</v>
      </c>
      <c r="M41" s="298" t="e">
        <f t="shared" ca="1" si="17"/>
        <v>#REF!</v>
      </c>
      <c r="N41" s="298" t="e">
        <f t="shared" ca="1" si="17"/>
        <v>#REF!</v>
      </c>
      <c r="O41" s="298" t="e">
        <f t="shared" ca="1" si="17"/>
        <v>#REF!</v>
      </c>
      <c r="P41" s="298" t="e">
        <f t="shared" ca="1" si="17"/>
        <v>#REF!</v>
      </c>
      <c r="Q41" s="12" t="e">
        <f ca="1">SUM(E41:P41)</f>
        <v>#REF!</v>
      </c>
      <c r="R41" s="299">
        <v>2635163.48</v>
      </c>
    </row>
    <row r="42" spans="1:19" s="23" customFormat="1" ht="18" hidden="1" x14ac:dyDescent="0.2">
      <c r="A42" s="732"/>
      <c r="B42" s="734"/>
      <c r="C42" s="735"/>
      <c r="D42" s="736"/>
      <c r="E42" s="300">
        <f ca="1">E44</f>
        <v>5.0799999999999998E-2</v>
      </c>
      <c r="F42" s="300">
        <f ca="1">E42</f>
        <v>5.0799999999999998E-2</v>
      </c>
      <c r="G42" s="300">
        <f ca="1">F42+F44</f>
        <v>0.1517</v>
      </c>
      <c r="H42" s="300">
        <f ca="1">G42+G44</f>
        <v>0.29899999999999999</v>
      </c>
      <c r="I42" s="300">
        <f t="shared" ref="I42:P42" ca="1" si="18">H42+H44</f>
        <v>0.5242</v>
      </c>
      <c r="J42" s="300">
        <f t="shared" ca="1" si="18"/>
        <v>0.79879999999999995</v>
      </c>
      <c r="K42" s="300">
        <f t="shared" ca="1" si="18"/>
        <v>0.99990000000000001</v>
      </c>
      <c r="L42" s="300" t="e">
        <f t="shared" ca="1" si="18"/>
        <v>#REF!</v>
      </c>
      <c r="M42" s="300" t="e">
        <f t="shared" ca="1" si="18"/>
        <v>#REF!</v>
      </c>
      <c r="N42" s="300" t="e">
        <f t="shared" ca="1" si="18"/>
        <v>#REF!</v>
      </c>
      <c r="O42" s="300" t="e">
        <f t="shared" ca="1" si="18"/>
        <v>#REF!</v>
      </c>
      <c r="P42" s="300" t="e">
        <f t="shared" ca="1" si="18"/>
        <v>#REF!</v>
      </c>
      <c r="Q42" s="301">
        <v>0</v>
      </c>
      <c r="R42" s="299"/>
    </row>
    <row r="43" spans="1:19" s="23" customFormat="1" ht="18" hidden="1" x14ac:dyDescent="0.2">
      <c r="A43" s="725" t="s">
        <v>23</v>
      </c>
      <c r="B43" s="726" t="s">
        <v>93</v>
      </c>
      <c r="C43" s="728">
        <f ca="1">'ADM LOCAL'!E24</f>
        <v>804631.8</v>
      </c>
      <c r="D43" s="729">
        <v>4.4200000000000003E-2</v>
      </c>
      <c r="E43" s="302">
        <f ca="1">E44*$C$43</f>
        <v>40875.300000000003</v>
      </c>
      <c r="F43" s="302">
        <f ca="1">F44*$C$43</f>
        <v>81187.350000000006</v>
      </c>
      <c r="G43" s="302">
        <f t="shared" ref="G43:P43" ca="1" si="19">G44*$C$43</f>
        <v>118522.26</v>
      </c>
      <c r="H43" s="302">
        <f t="shared" ca="1" si="19"/>
        <v>181203.08</v>
      </c>
      <c r="I43" s="302">
        <f t="shared" ca="1" si="19"/>
        <v>220951.89</v>
      </c>
      <c r="J43" s="302">
        <f t="shared" ca="1" si="19"/>
        <v>161811.45000000001</v>
      </c>
      <c r="K43" s="302" t="e">
        <f t="shared" ca="1" si="19"/>
        <v>#REF!</v>
      </c>
      <c r="L43" s="302" t="e">
        <f t="shared" ca="1" si="19"/>
        <v>#REF!</v>
      </c>
      <c r="M43" s="302" t="e">
        <f t="shared" ca="1" si="19"/>
        <v>#REF!</v>
      </c>
      <c r="N43" s="302" t="e">
        <f t="shared" ca="1" si="19"/>
        <v>#REF!</v>
      </c>
      <c r="O43" s="302" t="e">
        <f t="shared" ca="1" si="19"/>
        <v>#REF!</v>
      </c>
      <c r="P43" s="302" t="e">
        <f t="shared" ca="1" si="19"/>
        <v>#REF!</v>
      </c>
      <c r="Q43" s="12" t="e">
        <f ca="1">SUM(E43:P43)</f>
        <v>#REF!</v>
      </c>
      <c r="R43" s="299">
        <v>2635163.48</v>
      </c>
    </row>
    <row r="44" spans="1:19" s="23" customFormat="1" ht="18" hidden="1" x14ac:dyDescent="0.2">
      <c r="A44" s="725"/>
      <c r="B44" s="727"/>
      <c r="C44" s="728"/>
      <c r="D44" s="729"/>
      <c r="E44" s="303">
        <f ca="1">E35</f>
        <v>5.0799999999999998E-2</v>
      </c>
      <c r="F44" s="303">
        <f ca="1">F35</f>
        <v>0.1009</v>
      </c>
      <c r="G44" s="303">
        <f t="shared" ref="G44:P44" ca="1" si="20">G35</f>
        <v>0.14729999999999999</v>
      </c>
      <c r="H44" s="303">
        <f t="shared" ca="1" si="20"/>
        <v>0.22520000000000001</v>
      </c>
      <c r="I44" s="303">
        <f ca="1">I35</f>
        <v>0.27460000000000001</v>
      </c>
      <c r="J44" s="303">
        <f t="shared" ca="1" si="20"/>
        <v>0.2011</v>
      </c>
      <c r="K44" s="303" t="e">
        <f t="shared" ca="1" si="20"/>
        <v>#REF!</v>
      </c>
      <c r="L44" s="303" t="e">
        <f t="shared" ca="1" si="20"/>
        <v>#REF!</v>
      </c>
      <c r="M44" s="303" t="e">
        <f t="shared" ca="1" si="20"/>
        <v>#REF!</v>
      </c>
      <c r="N44" s="303" t="e">
        <f t="shared" ca="1" si="20"/>
        <v>#REF!</v>
      </c>
      <c r="O44" s="303" t="e">
        <f t="shared" ca="1" si="20"/>
        <v>#REF!</v>
      </c>
      <c r="P44" s="303" t="e">
        <f t="shared" ca="1" si="20"/>
        <v>#REF!</v>
      </c>
      <c r="Q44" s="301">
        <v>0</v>
      </c>
      <c r="R44" s="299"/>
    </row>
    <row r="45" spans="1:19" ht="15.75" hidden="1" x14ac:dyDescent="0.2">
      <c r="C45" s="44"/>
    </row>
    <row r="46" spans="1:19" hidden="1" x14ac:dyDescent="0.2">
      <c r="C46" s="41">
        <f ca="1">C43/24</f>
        <v>33526.33</v>
      </c>
    </row>
    <row r="47" spans="1:19" hidden="1" x14ac:dyDescent="0.2"/>
    <row r="48" spans="1:19" hidden="1" x14ac:dyDescent="0.2"/>
    <row r="49" spans="3:3" hidden="1" x14ac:dyDescent="0.2"/>
    <row r="50" spans="3:3" hidden="1" x14ac:dyDescent="0.2">
      <c r="C50" s="46">
        <v>39946457.076474197</v>
      </c>
    </row>
    <row r="51" spans="3:3" hidden="1" x14ac:dyDescent="0.2">
      <c r="C51" s="41">
        <f ca="1">C32-C50</f>
        <v>-20334108.25</v>
      </c>
    </row>
  </sheetData>
  <mergeCells count="66">
    <mergeCell ref="A27:A28"/>
    <mergeCell ref="B27:B28"/>
    <mergeCell ref="C27:C28"/>
    <mergeCell ref="D27:D28"/>
    <mergeCell ref="A13:A14"/>
    <mergeCell ref="B13:B14"/>
    <mergeCell ref="C13:C14"/>
    <mergeCell ref="D13:D14"/>
    <mergeCell ref="D19:D20"/>
    <mergeCell ref="A25:A26"/>
    <mergeCell ref="B25:B26"/>
    <mergeCell ref="C25:C26"/>
    <mergeCell ref="D25:D26"/>
    <mergeCell ref="A23:A24"/>
    <mergeCell ref="B23:B24"/>
    <mergeCell ref="C23:C24"/>
    <mergeCell ref="A7:A8"/>
    <mergeCell ref="B7:B8"/>
    <mergeCell ref="C7:C8"/>
    <mergeCell ref="D7:D8"/>
    <mergeCell ref="D11:D12"/>
    <mergeCell ref="A32:B32"/>
    <mergeCell ref="A34:D34"/>
    <mergeCell ref="A29:A30"/>
    <mergeCell ref="B29:B30"/>
    <mergeCell ref="C29:C30"/>
    <mergeCell ref="D29:D30"/>
    <mergeCell ref="A43:A44"/>
    <mergeCell ref="B43:B44"/>
    <mergeCell ref="C43:C44"/>
    <mergeCell ref="D43:D44"/>
    <mergeCell ref="A35:D35"/>
    <mergeCell ref="A36:D36"/>
    <mergeCell ref="A37:D37"/>
    <mergeCell ref="A41:A42"/>
    <mergeCell ref="B41:B42"/>
    <mergeCell ref="C41:C42"/>
    <mergeCell ref="D41:D42"/>
    <mergeCell ref="D23:D24"/>
    <mergeCell ref="A17:A18"/>
    <mergeCell ref="B17:B18"/>
    <mergeCell ref="C17:C18"/>
    <mergeCell ref="D17:D18"/>
    <mergeCell ref="A21:A22"/>
    <mergeCell ref="B21:B22"/>
    <mergeCell ref="C21:C22"/>
    <mergeCell ref="D21:D22"/>
    <mergeCell ref="A19:A20"/>
    <mergeCell ref="B19:B20"/>
    <mergeCell ref="C19:C20"/>
    <mergeCell ref="B1:O1"/>
    <mergeCell ref="B2:O2"/>
    <mergeCell ref="B3:O3"/>
    <mergeCell ref="B4:O4"/>
    <mergeCell ref="A15:A16"/>
    <mergeCell ref="B15:B16"/>
    <mergeCell ref="C15:C16"/>
    <mergeCell ref="D15:D16"/>
    <mergeCell ref="D9:D10"/>
    <mergeCell ref="A11:A12"/>
    <mergeCell ref="B11:B12"/>
    <mergeCell ref="C11:C12"/>
    <mergeCell ref="A9:A10"/>
    <mergeCell ref="B9:B10"/>
    <mergeCell ref="C9:C10"/>
    <mergeCell ref="A5:P5"/>
  </mergeCells>
  <conditionalFormatting sqref="N7:P7 E36:P36 E34:P34">
    <cfRule type="cellIs" dxfId="73" priority="161" operator="greaterThan">
      <formula>0</formula>
    </cfRule>
  </conditionalFormatting>
  <conditionalFormatting sqref="N9:P9">
    <cfRule type="cellIs" dxfId="72" priority="160" operator="greaterThan">
      <formula>0</formula>
    </cfRule>
  </conditionalFormatting>
  <conditionalFormatting sqref="N13:P13">
    <cfRule type="cellIs" dxfId="71" priority="156" operator="greaterThan">
      <formula>0</formula>
    </cfRule>
  </conditionalFormatting>
  <conditionalFormatting sqref="N27:P27">
    <cfRule type="cellIs" dxfId="70" priority="153" operator="greaterThan">
      <formula>0</formula>
    </cfRule>
  </conditionalFormatting>
  <conditionalFormatting sqref="E41:P41">
    <cfRule type="cellIs" dxfId="69" priority="141" operator="greaterThan">
      <formula>0</formula>
    </cfRule>
  </conditionalFormatting>
  <conditionalFormatting sqref="E43:P43">
    <cfRule type="cellIs" dxfId="68" priority="142" operator="greaterThan">
      <formula>0</formula>
    </cfRule>
  </conditionalFormatting>
  <conditionalFormatting sqref="N29:P29">
    <cfRule type="cellIs" dxfId="67" priority="131" operator="greaterThan">
      <formula>0</formula>
    </cfRule>
  </conditionalFormatting>
  <conditionalFormatting sqref="N11:P11">
    <cfRule type="cellIs" dxfId="66" priority="114" operator="greaterThan">
      <formula>0</formula>
    </cfRule>
  </conditionalFormatting>
  <conditionalFormatting sqref="N9:P30">
    <cfRule type="cellIs" dxfId="65" priority="80" operator="equal">
      <formula>0</formula>
    </cfRule>
  </conditionalFormatting>
  <conditionalFormatting sqref="E9:M9 E11:M11">
    <cfRule type="cellIs" dxfId="64" priority="53" operator="greaterThan">
      <formula>0</formula>
    </cfRule>
  </conditionalFormatting>
  <conditionalFormatting sqref="K12:M12 K10:M10 E9:M9 E11:M11">
    <cfRule type="cellIs" dxfId="63" priority="52" operator="equal">
      <formula>0</formula>
    </cfRule>
  </conditionalFormatting>
  <conditionalFormatting sqref="K13:M13 E27:M27 E29:M29">
    <cfRule type="cellIs" dxfId="62" priority="43" operator="greaterThan">
      <formula>0</formula>
    </cfRule>
  </conditionalFormatting>
  <conditionalFormatting sqref="K28:M28 K13:M14 E27:M27 E29:M30">
    <cfRule type="cellIs" dxfId="61" priority="42" operator="equal">
      <formula>0</formula>
    </cfRule>
  </conditionalFormatting>
  <conditionalFormatting sqref="E7:M7">
    <cfRule type="cellIs" dxfId="60" priority="41" operator="greaterThan">
      <formula>0</formula>
    </cfRule>
  </conditionalFormatting>
  <conditionalFormatting sqref="E7:M8">
    <cfRule type="cellIs" dxfId="59" priority="40" operator="equal">
      <formula>0</formula>
    </cfRule>
  </conditionalFormatting>
  <conditionalFormatting sqref="N15:P15">
    <cfRule type="cellIs" dxfId="58" priority="39" operator="greaterThan">
      <formula>0</formula>
    </cfRule>
  </conditionalFormatting>
  <conditionalFormatting sqref="K15:M15">
    <cfRule type="cellIs" dxfId="57" priority="37" operator="greaterThan">
      <formula>0</formula>
    </cfRule>
  </conditionalFormatting>
  <conditionalFormatting sqref="E16:M16 K15:M15 E18:M18 K17:M17 E20:M20 K19:M19 E22:M22 K21:M21 E24:M24 K23:M23 E26:M26 K25:M25">
    <cfRule type="cellIs" dxfId="56" priority="36" operator="equal">
      <formula>0</formula>
    </cfRule>
  </conditionalFormatting>
  <conditionalFormatting sqref="N25:P25">
    <cfRule type="cellIs" dxfId="55" priority="35" operator="greaterThan">
      <formula>0</formula>
    </cfRule>
  </conditionalFormatting>
  <conditionalFormatting sqref="K25:M25">
    <cfRule type="cellIs" dxfId="54" priority="34" operator="greaterThan">
      <formula>0</formula>
    </cfRule>
  </conditionalFormatting>
  <conditionalFormatting sqref="N23:P23">
    <cfRule type="cellIs" dxfId="53" priority="33" operator="greaterThan">
      <formula>0</formula>
    </cfRule>
  </conditionalFormatting>
  <conditionalFormatting sqref="K23:M23">
    <cfRule type="cellIs" dxfId="52" priority="32" operator="greaterThan">
      <formula>0</formula>
    </cfRule>
  </conditionalFormatting>
  <conditionalFormatting sqref="N21:P21">
    <cfRule type="cellIs" dxfId="51" priority="31" operator="greaterThan">
      <formula>0</formula>
    </cfRule>
  </conditionalFormatting>
  <conditionalFormatting sqref="K21:M21">
    <cfRule type="cellIs" dxfId="50" priority="30" operator="greaterThan">
      <formula>0</formula>
    </cfRule>
  </conditionalFormatting>
  <conditionalFormatting sqref="N19:P19">
    <cfRule type="cellIs" dxfId="49" priority="29" operator="greaterThan">
      <formula>0</formula>
    </cfRule>
  </conditionalFormatting>
  <conditionalFormatting sqref="K19:M19">
    <cfRule type="cellIs" dxfId="48" priority="28" operator="greaterThan">
      <formula>0</formula>
    </cfRule>
  </conditionalFormatting>
  <conditionalFormatting sqref="N17:P17">
    <cfRule type="cellIs" dxfId="47" priority="27" operator="greaterThan">
      <formula>0</formula>
    </cfRule>
  </conditionalFormatting>
  <conditionalFormatting sqref="K17:M17">
    <cfRule type="cellIs" dxfId="46" priority="26" operator="greaterThan">
      <formula>0</formula>
    </cfRule>
  </conditionalFormatting>
  <conditionalFormatting sqref="E12:J12">
    <cfRule type="cellIs" dxfId="45" priority="25" operator="equal">
      <formula>0</formula>
    </cfRule>
  </conditionalFormatting>
  <conditionalFormatting sqref="E10:J10">
    <cfRule type="cellIs" dxfId="44" priority="24" operator="equal">
      <formula>0</formula>
    </cfRule>
  </conditionalFormatting>
  <conditionalFormatting sqref="E13:J13">
    <cfRule type="cellIs" dxfId="43" priority="22" operator="greaterThan">
      <formula>0</formula>
    </cfRule>
  </conditionalFormatting>
  <conditionalFormatting sqref="E13:J13">
    <cfRule type="cellIs" dxfId="42" priority="21" operator="equal">
      <formula>0</formula>
    </cfRule>
  </conditionalFormatting>
  <conditionalFormatting sqref="E14:J14">
    <cfRule type="cellIs" dxfId="41" priority="16" operator="equal">
      <formula>0</formula>
    </cfRule>
  </conditionalFormatting>
  <conditionalFormatting sqref="E15:J15">
    <cfRule type="cellIs" dxfId="40" priority="13" operator="greaterThan">
      <formula>0</formula>
    </cfRule>
  </conditionalFormatting>
  <conditionalFormatting sqref="E15:J15">
    <cfRule type="cellIs" dxfId="39" priority="12" operator="equal">
      <formula>0</formula>
    </cfRule>
  </conditionalFormatting>
  <conditionalFormatting sqref="E17:J17">
    <cfRule type="cellIs" dxfId="38" priority="11" operator="greaterThan">
      <formula>0</formula>
    </cfRule>
  </conditionalFormatting>
  <conditionalFormatting sqref="E17:J17">
    <cfRule type="cellIs" dxfId="37" priority="10" operator="equal">
      <formula>0</formula>
    </cfRule>
  </conditionalFormatting>
  <conditionalFormatting sqref="E19:J19">
    <cfRule type="cellIs" dxfId="36" priority="9" operator="greaterThan">
      <formula>0</formula>
    </cfRule>
  </conditionalFormatting>
  <conditionalFormatting sqref="E19:J19">
    <cfRule type="cellIs" dxfId="35" priority="8" operator="equal">
      <formula>0</formula>
    </cfRule>
  </conditionalFormatting>
  <conditionalFormatting sqref="E21:J21">
    <cfRule type="cellIs" dxfId="34" priority="7" operator="greaterThan">
      <formula>0</formula>
    </cfRule>
  </conditionalFormatting>
  <conditionalFormatting sqref="E21:J21">
    <cfRule type="cellIs" dxfId="33" priority="6" operator="equal">
      <formula>0</formula>
    </cfRule>
  </conditionalFormatting>
  <conditionalFormatting sqref="E23:J23">
    <cfRule type="cellIs" dxfId="32" priority="5" operator="greaterThan">
      <formula>0</formula>
    </cfRule>
  </conditionalFormatting>
  <conditionalFormatting sqref="E23:J23">
    <cfRule type="cellIs" dxfId="31" priority="4" operator="equal">
      <formula>0</formula>
    </cfRule>
  </conditionalFormatting>
  <conditionalFormatting sqref="E25:J25">
    <cfRule type="cellIs" dxfId="30" priority="3" operator="greaterThan">
      <formula>0</formula>
    </cfRule>
  </conditionalFormatting>
  <conditionalFormatting sqref="E25:J25">
    <cfRule type="cellIs" dxfId="29" priority="2" operator="equal">
      <formula>0</formula>
    </cfRule>
  </conditionalFormatting>
  <conditionalFormatting sqref="E28:J28">
    <cfRule type="cellIs" dxfId="28" priority="1" operator="equal">
      <formula>0</formula>
    </cfRule>
  </conditionalFormatting>
  <printOptions horizontalCentered="1"/>
  <pageMargins left="0.23622047244094491" right="0.23622047244094491" top="0.74803149606299213" bottom="0.74803149606299213" header="0.31496062992125984" footer="0.31496062992125984"/>
  <pageSetup paperSize="8" scale="65" fitToHeight="4"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10">
    <tabColor rgb="FF92D050"/>
    <pageSetUpPr fitToPage="1"/>
  </sheetPr>
  <dimension ref="A1:R107"/>
  <sheetViews>
    <sheetView view="pageBreakPreview" topLeftCell="A87" zoomScaleNormal="100" zoomScaleSheetLayoutView="100" workbookViewId="0">
      <selection activeCell="M105" sqref="M105"/>
    </sheetView>
  </sheetViews>
  <sheetFormatPr defaultColWidth="9.140625" defaultRowHeight="12" x14ac:dyDescent="0.25"/>
  <cols>
    <col min="1" max="1" width="11.5703125" style="75" customWidth="1"/>
    <col min="2" max="3" width="12.7109375" style="75" customWidth="1"/>
    <col min="4" max="4" width="60.7109375" style="77" customWidth="1"/>
    <col min="5" max="5" width="12.5703125" style="75" customWidth="1"/>
    <col min="6" max="6" width="13.42578125" style="183" customWidth="1"/>
    <col min="7" max="7" width="19" style="185" customWidth="1"/>
    <col min="8" max="8" width="18.7109375" style="185" customWidth="1"/>
    <col min="9" max="9" width="2.42578125" style="190" customWidth="1"/>
    <col min="10" max="11" width="12.7109375" style="75" customWidth="1"/>
    <col min="12" max="12" width="20.7109375" style="185" customWidth="1"/>
    <col min="13" max="13" width="19.140625" style="185" bestFit="1" customWidth="1"/>
    <col min="14" max="14" width="19.140625" style="185" hidden="1" customWidth="1"/>
    <col min="15" max="15" width="24.85546875" style="511" bestFit="1" customWidth="1"/>
    <col min="16" max="16" width="2.7109375" style="512" customWidth="1"/>
    <col min="17" max="17" width="2.7109375" style="180" customWidth="1"/>
    <col min="18" max="18" width="19.5703125" style="180" customWidth="1"/>
    <col min="19" max="16384" width="9.140625" style="77"/>
  </cols>
  <sheetData>
    <row r="1" spans="1:16" x14ac:dyDescent="0.25">
      <c r="A1" s="745"/>
      <c r="B1" s="746"/>
      <c r="C1" s="746"/>
      <c r="D1" s="751" t="s">
        <v>148</v>
      </c>
      <c r="E1" s="752"/>
      <c r="F1" s="751"/>
      <c r="G1" s="753" t="s">
        <v>149</v>
      </c>
      <c r="H1" s="755">
        <v>44866</v>
      </c>
    </row>
    <row r="2" spans="1:16" x14ac:dyDescent="0.25">
      <c r="A2" s="747"/>
      <c r="B2" s="748"/>
      <c r="C2" s="748"/>
      <c r="D2" s="761" t="s">
        <v>154</v>
      </c>
      <c r="E2" s="762"/>
      <c r="F2" s="761"/>
      <c r="G2" s="754"/>
      <c r="H2" s="756"/>
    </row>
    <row r="3" spans="1:16" x14ac:dyDescent="0.25">
      <c r="A3" s="747"/>
      <c r="B3" s="748"/>
      <c r="C3" s="748"/>
      <c r="D3" s="761"/>
      <c r="E3" s="762"/>
      <c r="F3" s="761"/>
      <c r="G3" s="754"/>
      <c r="H3" s="756"/>
    </row>
    <row r="4" spans="1:16" x14ac:dyDescent="0.25">
      <c r="A4" s="747"/>
      <c r="B4" s="748"/>
      <c r="C4" s="748"/>
      <c r="D4" s="767" t="str">
        <f>Resumo!$B$1</f>
        <v>EXECUÇÃO DAS OBRAS REMANESCENTES DE CONSTRUÇÃO DE GALERIAS DE MACRODRENAGEM NO BAIRRO COBILÂNDIA, MUNICÍPIO DE VILA VELHA/ES</v>
      </c>
      <c r="E4" s="768"/>
      <c r="F4" s="767"/>
      <c r="G4" s="189" t="s">
        <v>157</v>
      </c>
      <c r="H4" s="597">
        <f ca="1">BDI_SEM_DESON!$F$30</f>
        <v>0.27260000000000001</v>
      </c>
    </row>
    <row r="5" spans="1:16" x14ac:dyDescent="0.25">
      <c r="A5" s="747"/>
      <c r="B5" s="748"/>
      <c r="C5" s="748"/>
      <c r="D5" s="767"/>
      <c r="E5" s="768"/>
      <c r="F5" s="767"/>
      <c r="G5" s="189" t="s">
        <v>158</v>
      </c>
      <c r="H5" s="597">
        <f>BDI_SEM_DESON!$F$64</f>
        <v>0.14030000000000001</v>
      </c>
    </row>
    <row r="6" spans="1:16" x14ac:dyDescent="0.25">
      <c r="A6" s="747"/>
      <c r="B6" s="748"/>
      <c r="C6" s="748"/>
      <c r="D6" s="761"/>
      <c r="E6" s="762"/>
      <c r="F6" s="761"/>
      <c r="G6" s="763" t="s">
        <v>159</v>
      </c>
      <c r="H6" s="764"/>
      <c r="J6" s="743" t="s">
        <v>31186</v>
      </c>
      <c r="K6" s="743"/>
      <c r="L6" s="743"/>
      <c r="M6" s="743"/>
    </row>
    <row r="7" spans="1:16" x14ac:dyDescent="0.25">
      <c r="A7" s="747"/>
      <c r="B7" s="748"/>
      <c r="C7" s="748"/>
      <c r="D7" s="759" t="s">
        <v>161</v>
      </c>
      <c r="E7" s="760"/>
      <c r="F7" s="759"/>
      <c r="G7" s="763"/>
      <c r="H7" s="764"/>
      <c r="J7" s="743"/>
      <c r="K7" s="743"/>
      <c r="L7" s="743"/>
      <c r="M7" s="743"/>
    </row>
    <row r="8" spans="1:16" x14ac:dyDescent="0.25">
      <c r="A8" s="749"/>
      <c r="B8" s="750"/>
      <c r="C8" s="750"/>
      <c r="D8" s="757"/>
      <c r="E8" s="758"/>
      <c r="F8" s="757"/>
      <c r="G8" s="765"/>
      <c r="H8" s="766"/>
      <c r="J8" s="744"/>
      <c r="K8" s="744"/>
      <c r="L8" s="744"/>
      <c r="M8" s="744"/>
    </row>
    <row r="9" spans="1:16" ht="24" x14ac:dyDescent="0.25">
      <c r="A9" s="598" t="s">
        <v>155</v>
      </c>
      <c r="B9" s="203" t="s">
        <v>263</v>
      </c>
      <c r="C9" s="202" t="s">
        <v>264</v>
      </c>
      <c r="D9" s="202" t="s">
        <v>164</v>
      </c>
      <c r="E9" s="202" t="s">
        <v>165</v>
      </c>
      <c r="F9" s="204" t="s">
        <v>166</v>
      </c>
      <c r="G9" s="205" t="s">
        <v>265</v>
      </c>
      <c r="H9" s="599" t="s">
        <v>168</v>
      </c>
      <c r="I9" s="191"/>
      <c r="J9" s="203" t="s">
        <v>169</v>
      </c>
      <c r="K9" s="202" t="s">
        <v>170</v>
      </c>
      <c r="L9" s="205" t="s">
        <v>266</v>
      </c>
      <c r="M9" s="205"/>
      <c r="N9" s="221"/>
      <c r="O9" s="513"/>
      <c r="P9" s="514"/>
    </row>
    <row r="10" spans="1:16" x14ac:dyDescent="0.25">
      <c r="A10" s="600">
        <v>1</v>
      </c>
      <c r="B10" s="91"/>
      <c r="C10" s="92"/>
      <c r="D10" s="93" t="s">
        <v>267</v>
      </c>
      <c r="E10" s="91"/>
      <c r="F10" s="94"/>
      <c r="G10" s="186"/>
      <c r="H10" s="601">
        <f ca="1">SUBTOTAL(9,OFFSET(H10,1,0):OFFSET(H26,-1,0))</f>
        <v>140709.22</v>
      </c>
      <c r="I10" s="192"/>
      <c r="J10" s="91"/>
      <c r="K10" s="91"/>
      <c r="L10" s="186"/>
      <c r="M10" s="98"/>
      <c r="N10" s="181"/>
      <c r="O10" s="515"/>
      <c r="P10" s="516"/>
    </row>
    <row r="11" spans="1:16" x14ac:dyDescent="0.25">
      <c r="A11" s="602" t="s">
        <v>20</v>
      </c>
      <c r="B11" s="194"/>
      <c r="C11" s="195"/>
      <c r="D11" s="196" t="s">
        <v>268</v>
      </c>
      <c r="E11" s="194"/>
      <c r="F11" s="197"/>
      <c r="G11" s="198"/>
      <c r="H11" s="603">
        <f ca="1">SUBTOTAL(9,OFFSET(H11,1,0):OFFSET(H19,-1,0))</f>
        <v>89273.32</v>
      </c>
      <c r="I11" s="192"/>
      <c r="J11" s="194"/>
      <c r="K11" s="194"/>
      <c r="L11" s="198"/>
      <c r="M11" s="199"/>
      <c r="N11" s="200"/>
      <c r="O11" s="515"/>
      <c r="P11" s="516"/>
    </row>
    <row r="12" spans="1:16" s="180" customFormat="1" x14ac:dyDescent="0.25">
      <c r="A12" s="604" t="s">
        <v>181</v>
      </c>
      <c r="B12" s="370" t="s">
        <v>213</v>
      </c>
      <c r="C12" s="646" t="str">
        <f>'CPU-SEDURB'!$A$30</f>
        <v>S02</v>
      </c>
      <c r="D12" s="95" t="str">
        <f t="shared" ref="D12:D17" ca="1" si="0">IFERROR(PROPER(VLOOKUP($C12,INDIRECT("'"&amp;$B12&amp;"'!A:I"),2,FALSE)),"")</f>
        <v>Placa De Obra, Padrões Sedurb</v>
      </c>
      <c r="E12" s="96" t="str">
        <f t="shared" ref="E12:E17" ca="1" si="1">LOWER(IFERROR((VLOOKUP($C12,INDIRECT("'"&amp;$B12&amp;"'!A:I"),P12,FALSE)),""))</f>
        <v>m2</v>
      </c>
      <c r="F12" s="521">
        <f>IFERROR(VLOOKUP($A12,MEMORIA!A:C,3,FALSE),0)</f>
        <v>18.96</v>
      </c>
      <c r="G12" s="97">
        <f ca="1">ROUND(L12*(1+K12),2)</f>
        <v>308.13</v>
      </c>
      <c r="H12" s="605">
        <f ca="1">ROUND(F12*G12,2)</f>
        <v>5842.14</v>
      </c>
      <c r="I12" s="176"/>
      <c r="J12" s="177" t="s">
        <v>123</v>
      </c>
      <c r="K12" s="178">
        <f ca="1">IF(B12="MATERIAL",$H$5,IF(J12="SERVIÇO",$H$4,$H$5))</f>
        <v>0.27260000000000001</v>
      </c>
      <c r="L12" s="97">
        <f t="shared" ref="L12:L17" ca="1" si="2">IFERROR((VLOOKUP($C12,INDIRECT("'"&amp;$B12&amp;"'!A:I"),P12+1,FALSE)),0)</f>
        <v>242.13</v>
      </c>
      <c r="M12" s="97">
        <f ca="1">ROUND(F12*L12,2)</f>
        <v>4590.78</v>
      </c>
      <c r="N12" s="222">
        <f ca="1">(H12/M12)-1</f>
        <v>0.27260000000000001</v>
      </c>
      <c r="O12" s="386"/>
      <c r="P12" s="387">
        <f t="shared" ref="P12:P17" si="3">IF(LEFT($B12,3)="CPU",7,3)</f>
        <v>7</v>
      </c>
    </row>
    <row r="13" spans="1:16" s="180" customFormat="1" ht="48" x14ac:dyDescent="0.25">
      <c r="A13" s="604" t="s">
        <v>183</v>
      </c>
      <c r="B13" s="370" t="s">
        <v>137</v>
      </c>
      <c r="C13" s="389">
        <v>20350</v>
      </c>
      <c r="D13" s="95" t="str">
        <f t="shared" ca="1" si="0"/>
        <v>Tapume Telha Metálica Ondulada Em Aço Galvalume 0,50Mm Branca H=2,20M, Incl. Montagem Estr. Mad. 8"X8", C/Adesivo "Der-Es" 60X60Cm A Cada 10M, Incl. Faixas Pint. Esmalte Sint. Cores Azul C/ H=30Cm E Rosa C/ H=10Cm (Reaproveitamento 2X)</v>
      </c>
      <c r="E13" s="96" t="str">
        <f t="shared" ca="1" si="1"/>
        <v>m</v>
      </c>
      <c r="F13" s="521">
        <f>IFERROR(VLOOKUP($A13,MEMORIA!A:C,3,FALSE),0)</f>
        <v>200</v>
      </c>
      <c r="G13" s="97">
        <f ca="1">ROUND(L13*(1+K13),2)</f>
        <v>261.45999999999998</v>
      </c>
      <c r="H13" s="605">
        <f ca="1">ROUND(F13*G13,2)</f>
        <v>52292</v>
      </c>
      <c r="I13" s="176"/>
      <c r="J13" s="177" t="s">
        <v>123</v>
      </c>
      <c r="K13" s="178">
        <f ca="1">IF(B13="MATERIAL",$H$5,IF(J13="SERVIÇO",$H$4,$H$5))</f>
        <v>0.27260000000000001</v>
      </c>
      <c r="L13" s="97">
        <f t="shared" ca="1" si="2"/>
        <v>205.45</v>
      </c>
      <c r="M13" s="97">
        <f ca="1">ROUND(F13*L13,2)</f>
        <v>41090</v>
      </c>
      <c r="N13" s="222">
        <f ca="1">(H13/M13)-1</f>
        <v>0.27260000000000001</v>
      </c>
      <c r="O13" s="386"/>
      <c r="P13" s="387">
        <f t="shared" si="3"/>
        <v>3</v>
      </c>
    </row>
    <row r="14" spans="1:16" s="180" customFormat="1" ht="36" x14ac:dyDescent="0.25">
      <c r="A14" s="604" t="s">
        <v>185</v>
      </c>
      <c r="B14" s="370" t="s">
        <v>137</v>
      </c>
      <c r="C14" s="389">
        <v>20713</v>
      </c>
      <c r="D14" s="95" t="str">
        <f t="shared" ca="1" si="0"/>
        <v>Rede De Luz, Incl. Padrão Entrada De Energia Trifás., Cabo De Ligação Até Barracões, Quadro De Distrib., Disj. E Chave De Força (Quando Necessário), Cons. 20M Entre Padrão Entrada E Qdg, Conf. Projeto (1 Utilização)</v>
      </c>
      <c r="E14" s="96" t="str">
        <f t="shared" ca="1" si="1"/>
        <v>m</v>
      </c>
      <c r="F14" s="521">
        <f>IFERROR(VLOOKUP($A14,MEMORIA!A:C,3,FALSE),0)</f>
        <v>20</v>
      </c>
      <c r="G14" s="97">
        <f ca="1">ROUND(L14*(1+K14),2)</f>
        <v>628.91</v>
      </c>
      <c r="H14" s="605">
        <f ca="1">ROUND(F14*G14,2)</f>
        <v>12578.2</v>
      </c>
      <c r="I14" s="176"/>
      <c r="J14" s="177" t="s">
        <v>123</v>
      </c>
      <c r="K14" s="178">
        <f ca="1">IF(B14="MATERIAL",$H$5,IF(J14="SERVIÇO",$H$4,$H$5))</f>
        <v>0.27260000000000001</v>
      </c>
      <c r="L14" s="97">
        <f t="shared" ca="1" si="2"/>
        <v>494.19</v>
      </c>
      <c r="M14" s="97">
        <f ca="1">ROUND(F14*L14,2)</f>
        <v>9883.7999999999993</v>
      </c>
      <c r="N14" s="222">
        <f ca="1">(H14/M14)-1</f>
        <v>0.27260000000000001</v>
      </c>
      <c r="O14" s="386"/>
      <c r="P14" s="387">
        <f t="shared" si="3"/>
        <v>3</v>
      </c>
    </row>
    <row r="15" spans="1:16" s="180" customFormat="1" ht="36" x14ac:dyDescent="0.25">
      <c r="A15" s="604" t="s">
        <v>188</v>
      </c>
      <c r="B15" s="370" t="s">
        <v>137</v>
      </c>
      <c r="C15" s="389">
        <v>20712</v>
      </c>
      <c r="D15" s="95" t="str">
        <f t="shared" ca="1" si="0"/>
        <v>Rede De Água Com Padrão De Entrada D'Água Diâm. 3/4", Conf. Espec. Cesan, Incl. Tubos E Conexões Para Alimentação, Distribuição, Extravasor E Limpeza, Cons. O Padrão A 25M, Conf. Projeto (1 Utilização)</v>
      </c>
      <c r="E15" s="96" t="str">
        <f t="shared" ca="1" si="1"/>
        <v>m</v>
      </c>
      <c r="F15" s="521">
        <f>IFERROR(VLOOKUP($A15,MEMORIA!A:C,3,FALSE),0)</f>
        <v>25</v>
      </c>
      <c r="G15" s="97">
        <f t="shared" ref="G15" ca="1" si="4">ROUND(L15*(1+K15),2)</f>
        <v>67.69</v>
      </c>
      <c r="H15" s="605">
        <f t="shared" ref="H15" ca="1" si="5">ROUND(F15*G15,2)</f>
        <v>1692.25</v>
      </c>
      <c r="I15" s="176"/>
      <c r="J15" s="177" t="s">
        <v>123</v>
      </c>
      <c r="K15" s="178">
        <f t="shared" ref="K15" ca="1" si="6">IF(B15="MATERIAL",$H$5,IF(J15="SERVIÇO",$H$4,$H$5))</f>
        <v>0.27260000000000001</v>
      </c>
      <c r="L15" s="97">
        <f t="shared" ca="1" si="2"/>
        <v>53.19</v>
      </c>
      <c r="M15" s="97">
        <f t="shared" ref="M15" ca="1" si="7">ROUND(F15*L15,2)</f>
        <v>1329.75</v>
      </c>
      <c r="N15" s="222">
        <f t="shared" ref="N15" ca="1" si="8">(H15/M15)-1</f>
        <v>0.27260000000000001</v>
      </c>
      <c r="O15" s="386"/>
      <c r="P15" s="387">
        <f t="shared" si="3"/>
        <v>3</v>
      </c>
    </row>
    <row r="16" spans="1:16" s="180" customFormat="1" ht="36" x14ac:dyDescent="0.25">
      <c r="A16" s="604" t="s">
        <v>190</v>
      </c>
      <c r="B16" s="370" t="s">
        <v>137</v>
      </c>
      <c r="C16" s="389">
        <v>20714</v>
      </c>
      <c r="D16" s="95" t="str">
        <f t="shared" ca="1" si="0"/>
        <v>Rede De Esgoto, Contendo Fossa E Filtro, Inclusive Tubos E Conexões De Ligação Entre Caixas, Considerando Distância De 25M, Conforme Projeto (1 Utilização)</v>
      </c>
      <c r="E16" s="96" t="str">
        <f t="shared" ca="1" si="1"/>
        <v>m</v>
      </c>
      <c r="F16" s="521">
        <f>IFERROR(VLOOKUP($A16,MEMORIA!A:C,3,FALSE),0)</f>
        <v>25</v>
      </c>
      <c r="G16" s="97">
        <f ca="1">ROUND(L16*(1+K16),2)</f>
        <v>490.35</v>
      </c>
      <c r="H16" s="605">
        <f ca="1">ROUND(F16*G16,2)</f>
        <v>12258.75</v>
      </c>
      <c r="I16" s="176"/>
      <c r="J16" s="177" t="s">
        <v>123</v>
      </c>
      <c r="K16" s="178">
        <f ca="1">IF(B16="MATERIAL",$H$5,IF(J16="SERVIÇO",$H$4,$H$5))</f>
        <v>0.27260000000000001</v>
      </c>
      <c r="L16" s="97">
        <f t="shared" ca="1" si="2"/>
        <v>385.31</v>
      </c>
      <c r="M16" s="97">
        <f ca="1">ROUND(F16*L16,2)</f>
        <v>9632.75</v>
      </c>
      <c r="N16" s="222">
        <f ca="1">(H16/M16)-1</f>
        <v>0.27260000000000001</v>
      </c>
      <c r="O16" s="386"/>
      <c r="P16" s="387">
        <f t="shared" si="3"/>
        <v>3</v>
      </c>
    </row>
    <row r="17" spans="1:16" s="180" customFormat="1" ht="24" x14ac:dyDescent="0.25">
      <c r="A17" s="604" t="s">
        <v>192</v>
      </c>
      <c r="B17" s="370" t="s">
        <v>137</v>
      </c>
      <c r="C17" s="389">
        <v>20711</v>
      </c>
      <c r="D17" s="95" t="str">
        <f t="shared" ca="1" si="0"/>
        <v>Reservatório De Poliestileno De 1000 L, Incl. Suporte Em Madeira De 7X12Cm E 8X7Cm, Elevado De 4M, Conf. Projeto (1 Utilização)</v>
      </c>
      <c r="E17" s="96" t="str">
        <f t="shared" ca="1" si="1"/>
        <v>und</v>
      </c>
      <c r="F17" s="521">
        <f>IFERROR(VLOOKUP($A17,MEMORIA!A:C,3,FALSE),0)</f>
        <v>1</v>
      </c>
      <c r="G17" s="97">
        <f ca="1">ROUND(L17*(1+K17),2)</f>
        <v>3587</v>
      </c>
      <c r="H17" s="605">
        <f ca="1">ROUND(F17*G17,2)</f>
        <v>3587</v>
      </c>
      <c r="I17" s="176"/>
      <c r="J17" s="177" t="s">
        <v>123</v>
      </c>
      <c r="K17" s="178">
        <f ca="1">IF(B17="MATERIAL",$H$5,IF(J17="SERVIÇO",$H$4,$H$5))</f>
        <v>0.27260000000000001</v>
      </c>
      <c r="L17" s="97">
        <f t="shared" ca="1" si="2"/>
        <v>2818.64</v>
      </c>
      <c r="M17" s="97">
        <f ca="1">ROUND(F17*L17,2)</f>
        <v>2818.64</v>
      </c>
      <c r="N17" s="222">
        <f ca="1">(H17/M17)-1</f>
        <v>0.27260000000000001</v>
      </c>
      <c r="O17" s="386"/>
      <c r="P17" s="387">
        <f t="shared" si="3"/>
        <v>3</v>
      </c>
    </row>
    <row r="18" spans="1:16" s="180" customFormat="1" ht="24" x14ac:dyDescent="0.25">
      <c r="A18" s="604" t="s">
        <v>193</v>
      </c>
      <c r="B18" s="370" t="s">
        <v>137</v>
      </c>
      <c r="C18" s="389">
        <v>200576</v>
      </c>
      <c r="D18" s="95" t="str">
        <f t="shared" ref="D18:D97" ca="1" si="9">IFERROR(PROPER(VLOOKUP($C18,INDIRECT("'"&amp;$B18&amp;"'!A:I"),2,FALSE)),"")</f>
        <v>Placa Para Inauguração De Obra Em Alumínio Polido E=4Mm, Dimensões 40 X 50 Cm, Gravação Em Baixo Relevo, Inclusive Pintura E Fixação</v>
      </c>
      <c r="E18" s="96" t="str">
        <f t="shared" ref="E18" ca="1" si="10">LOWER(IFERROR((VLOOKUP($C18,INDIRECT("'"&amp;$B18&amp;"'!A:I"),P18,FALSE)),""))</f>
        <v>und</v>
      </c>
      <c r="F18" s="521">
        <f>IFERROR(VLOOKUP($A18,MEMORIA!A:C,3,FALSE),0)</f>
        <v>1</v>
      </c>
      <c r="G18" s="97">
        <f t="shared" ref="G18" ca="1" si="11">ROUND(L18*(1+K18),2)</f>
        <v>1022.98</v>
      </c>
      <c r="H18" s="605">
        <f t="shared" ref="H18" ca="1" si="12">ROUND(F18*G18,2)</f>
        <v>1022.98</v>
      </c>
      <c r="I18" s="176"/>
      <c r="J18" s="177" t="s">
        <v>123</v>
      </c>
      <c r="K18" s="178">
        <f t="shared" ref="K18" ca="1" si="13">IF(B18="MATERIAL",$H$5,IF(J18="SERVIÇO",$H$4,$H$5))</f>
        <v>0.27260000000000001</v>
      </c>
      <c r="L18" s="97">
        <f t="shared" ref="L18" ca="1" si="14">IFERROR((VLOOKUP($C18,INDIRECT("'"&amp;$B18&amp;"'!A:I"),P18+1,FALSE)),0)</f>
        <v>803.85</v>
      </c>
      <c r="M18" s="97">
        <f t="shared" ref="M18" ca="1" si="15">ROUND(F18*L18,2)</f>
        <v>803.85</v>
      </c>
      <c r="N18" s="222">
        <f t="shared" ref="N18" ca="1" si="16">(H18/M18)-1</f>
        <v>0.27260000000000001</v>
      </c>
      <c r="O18" s="386"/>
      <c r="P18" s="387">
        <f t="shared" ref="P18" si="17">IF(LEFT($B18,3)="CPU",7,3)</f>
        <v>3</v>
      </c>
    </row>
    <row r="19" spans="1:16" x14ac:dyDescent="0.25">
      <c r="A19" s="606" t="s">
        <v>21</v>
      </c>
      <c r="B19" s="194"/>
      <c r="C19" s="201"/>
      <c r="D19" s="196" t="s">
        <v>180</v>
      </c>
      <c r="E19" s="194"/>
      <c r="F19" s="197"/>
      <c r="G19" s="198"/>
      <c r="H19" s="603">
        <f ca="1">SUBTOTAL(9,OFFSET(H19,1,0):OFFSET(H26,-1,0))</f>
        <v>51435.9</v>
      </c>
      <c r="I19" s="206"/>
      <c r="J19" s="194"/>
      <c r="K19" s="194"/>
      <c r="L19" s="198"/>
      <c r="M19" s="199"/>
      <c r="N19" s="200"/>
      <c r="O19" s="386"/>
      <c r="P19" s="179"/>
    </row>
    <row r="20" spans="1:16" s="180" customFormat="1" ht="24" x14ac:dyDescent="0.25">
      <c r="A20" s="604" t="s">
        <v>204</v>
      </c>
      <c r="B20" s="370" t="s">
        <v>137</v>
      </c>
      <c r="C20" s="389">
        <v>20344</v>
      </c>
      <c r="D20" s="95" t="str">
        <f t="shared" ca="1" si="9"/>
        <v>Mobilização E Desmobilização De Conteiner Locado Para Barracão De Obra</v>
      </c>
      <c r="E20" s="96" t="str">
        <f t="shared" ref="E20:E22" ca="1" si="18">LOWER(IFERROR((VLOOKUP($C20,INDIRECT("'"&amp;$B20&amp;"'!A:I"),P20,FALSE)),""))</f>
        <v>und</v>
      </c>
      <c r="F20" s="521">
        <f>IFERROR(VLOOKUP($A20,MEMORIA!A:C,3,FALSE),0)</f>
        <v>6</v>
      </c>
      <c r="G20" s="97">
        <f t="shared" ref="G20" ca="1" si="19">ROUND(L20*(1+K20),2)</f>
        <v>1947.08</v>
      </c>
      <c r="H20" s="605">
        <f t="shared" ref="H20" ca="1" si="20">ROUND(F20*G20,2)</f>
        <v>11682.48</v>
      </c>
      <c r="I20" s="176"/>
      <c r="J20" s="177" t="s">
        <v>123</v>
      </c>
      <c r="K20" s="178">
        <f t="shared" ref="K20" ca="1" si="21">IF(B20="MATERIAL",$H$5,IF(J20="SERVIÇO",$H$4,$H$5))</f>
        <v>0.27260000000000001</v>
      </c>
      <c r="L20" s="97">
        <f t="shared" ref="L20:L22" ca="1" si="22">IFERROR((VLOOKUP($C20,INDIRECT("'"&amp;$B20&amp;"'!A:I"),P20+1,FALSE)),0)</f>
        <v>1530</v>
      </c>
      <c r="M20" s="97">
        <f t="shared" ref="M20" ca="1" si="23">ROUND(F20*L20,2)</f>
        <v>9180</v>
      </c>
      <c r="N20" s="222">
        <f t="shared" ref="N20" ca="1" si="24">(H20/M20)-1</f>
        <v>0.27260000000000001</v>
      </c>
      <c r="O20" s="386">
        <f ca="1">H20/3</f>
        <v>3894.16</v>
      </c>
      <c r="P20" s="387">
        <f t="shared" ref="P20:P22" si="25">IF(LEFT($B20,3)="CPU",7,3)</f>
        <v>3</v>
      </c>
    </row>
    <row r="21" spans="1:16" s="180" customFormat="1" ht="48" x14ac:dyDescent="0.25">
      <c r="A21" s="604" t="s">
        <v>207</v>
      </c>
      <c r="B21" s="370" t="s">
        <v>137</v>
      </c>
      <c r="C21" s="389">
        <v>20352</v>
      </c>
      <c r="D21" s="95" t="str">
        <f ca="1">IFERROR(PROPER(VLOOKUP($C21,INDIRECT("'"&amp;$B21&amp;"'!A:I"),2,FALSE)),"")</f>
        <v>Aluguel Mensal Container Para Escritório, Dim. 6.00X2.40M, C/ Banheiro (Vaso+Lavat+Chuveiro E Básc), Incl. Porta, 2 Janelas, Abert P/ Ar Cond., 2 Pt Iluminação, 2 Tom. Elét. E 1 Tom.Telef. Isolam.Térmico(Teto E Paredes), Piso Em Comp. Naval, Cert. Nr18, Incl. Laudo Descontaminação.</v>
      </c>
      <c r="E21" s="96" t="str">
        <f ca="1">LOWER(IFERROR((VLOOKUP($C21,INDIRECT("'"&amp;$B21&amp;"'!A:I"),P21,FALSE)),""))</f>
        <v>ms</v>
      </c>
      <c r="F21" s="521">
        <f>IFERROR(VLOOKUP($A21,MEMORIA!A:C,3,FALSE),0)</f>
        <v>12</v>
      </c>
      <c r="G21" s="97">
        <f ca="1">ROUND(L21*(1+K21),2)</f>
        <v>1258.5999999999999</v>
      </c>
      <c r="H21" s="605">
        <f ca="1">ROUND(F21*G21,2)</f>
        <v>15103.2</v>
      </c>
      <c r="I21" s="176"/>
      <c r="J21" s="177" t="s">
        <v>123</v>
      </c>
      <c r="K21" s="178">
        <f ca="1">IF(B21="MATERIAL",$H$5,IF(J21="SERVIÇO",$H$4,$H$5))</f>
        <v>0.27260000000000001</v>
      </c>
      <c r="L21" s="97">
        <f ca="1">IFERROR((VLOOKUP($C21,INDIRECT("'"&amp;$B21&amp;"'!A:I"),P21+1,FALSE)),0)</f>
        <v>989</v>
      </c>
      <c r="M21" s="97">
        <f ca="1">ROUND(F21*L21,2)</f>
        <v>11868</v>
      </c>
      <c r="N21" s="222">
        <f ca="1">(H21/M21)-1</f>
        <v>0.27260000000000001</v>
      </c>
      <c r="O21" s="386">
        <f ca="1">G21*2</f>
        <v>2517.1999999999998</v>
      </c>
      <c r="P21" s="387">
        <f>IF(LEFT($B21,3)="CPU",7,3)</f>
        <v>3</v>
      </c>
    </row>
    <row r="22" spans="1:16" s="180" customFormat="1" ht="36" x14ac:dyDescent="0.25">
      <c r="A22" s="604" t="s">
        <v>208</v>
      </c>
      <c r="B22" s="370" t="s">
        <v>137</v>
      </c>
      <c r="C22" s="389">
        <v>20356</v>
      </c>
      <c r="D22" s="95" t="str">
        <f t="shared" ca="1" si="9"/>
        <v>Aluguel Mensal Container Para Almoxarifado, Incl. Porta, 2 Janelas, 1 Pt Iluminação, Isolamento Térmico (Teto), Piso Em Comp. Naval Pintado, Cert. Nr18, Incl. Laudo Descontaminação.</v>
      </c>
      <c r="E22" s="96" t="str">
        <f t="shared" ca="1" si="18"/>
        <v>ms</v>
      </c>
      <c r="F22" s="521">
        <f>IFERROR(VLOOKUP($A22,MEMORIA!A:C,3,FALSE),0)</f>
        <v>6</v>
      </c>
      <c r="G22" s="97">
        <f t="shared" ref="G22" ca="1" si="26">ROUND(L22*(1+K22),2)</f>
        <v>845.32</v>
      </c>
      <c r="H22" s="605">
        <f t="shared" ref="H22" ca="1" si="27">ROUND(F22*G22,2)</f>
        <v>5071.92</v>
      </c>
      <c r="I22" s="176"/>
      <c r="J22" s="177" t="s">
        <v>123</v>
      </c>
      <c r="K22" s="178">
        <f t="shared" ref="K22" ca="1" si="28">IF(B22="MATERIAL",$H$5,IF(J22="SERVIÇO",$H$4,$H$5))</f>
        <v>0.27260000000000001</v>
      </c>
      <c r="L22" s="97">
        <f t="shared" ca="1" si="22"/>
        <v>664.25</v>
      </c>
      <c r="M22" s="97">
        <f t="shared" ref="M22" ca="1" si="29">ROUND(F22*L22,2)</f>
        <v>3985.5</v>
      </c>
      <c r="N22" s="222">
        <f t="shared" ref="N22" ca="1" si="30">(H22/M22)-1</f>
        <v>0.27260000000000001</v>
      </c>
      <c r="O22" s="386"/>
      <c r="P22" s="387">
        <f t="shared" si="25"/>
        <v>3</v>
      </c>
    </row>
    <row r="23" spans="1:16" s="180" customFormat="1" ht="48" x14ac:dyDescent="0.25">
      <c r="A23" s="604" t="s">
        <v>210</v>
      </c>
      <c r="B23" s="370" t="s">
        <v>137</v>
      </c>
      <c r="C23" s="389">
        <v>20353</v>
      </c>
      <c r="D23" s="95" t="str">
        <f ca="1">IFERROR(PROPER(VLOOKUP($C23,INDIRECT("'"&amp;$B23&amp;"'!A:I"),2,FALSE)),"")</f>
        <v>Aluguel Mensal Container Para Refeitorio, Incl. Porta, 2 Janelas, Abert P/ Ar Cond., 2 Pt Iluminação, 2 Tomadas Elét. E 1 Tomada Telef. Isolamento Térmico (Paredes E Teto), Piso Em Comp. Naval Pintado, Cert. Nr18, Incl. Laudo Descontaminação.</v>
      </c>
      <c r="E23" s="96" t="str">
        <f ca="1">LOWER(IFERROR((VLOOKUP($C23,INDIRECT("'"&amp;$B23&amp;"'!A:I"),P23,FALSE)),""))</f>
        <v>ms</v>
      </c>
      <c r="F23" s="521">
        <f>IFERROR(VLOOKUP($A23,MEMORIA!A:C,3,FALSE),0)</f>
        <v>6</v>
      </c>
      <c r="G23" s="97">
        <f ca="1">ROUND(L23*(1+K23),2)</f>
        <v>1134.8399999999999</v>
      </c>
      <c r="H23" s="605">
        <f ca="1">ROUND(F23*G23,2)</f>
        <v>6809.04</v>
      </c>
      <c r="I23" s="176"/>
      <c r="J23" s="177" t="s">
        <v>123</v>
      </c>
      <c r="K23" s="178">
        <f ca="1">IF(B23="MATERIAL",$H$5,IF(J23="SERVIÇO",$H$4,$H$5))</f>
        <v>0.27260000000000001</v>
      </c>
      <c r="L23" s="97">
        <f ca="1">IFERROR((VLOOKUP($C23,INDIRECT("'"&amp;$B23&amp;"'!A:I"),P23+1,FALSE)),0)</f>
        <v>891.75</v>
      </c>
      <c r="M23" s="97">
        <f ca="1">ROUND(F23*L23,2)</f>
        <v>5350.5</v>
      </c>
      <c r="N23" s="222">
        <f ca="1">(H23/M23)-1</f>
        <v>0.27260000000000001</v>
      </c>
      <c r="O23" s="386"/>
      <c r="P23" s="387">
        <f>IF(LEFT($B23,3)="CPU",7,3)</f>
        <v>3</v>
      </c>
    </row>
    <row r="24" spans="1:16" s="180" customFormat="1" ht="36" x14ac:dyDescent="0.25">
      <c r="A24" s="604" t="s">
        <v>269</v>
      </c>
      <c r="B24" s="370" t="s">
        <v>137</v>
      </c>
      <c r="C24" s="389">
        <v>20354</v>
      </c>
      <c r="D24" s="95" t="str">
        <f ca="1">IFERROR(PROPER(VLOOKUP($C24,INDIRECT("'"&amp;$B24&amp;"'!A:I"),2,FALSE)),"")</f>
        <v>Aluguel Mensal Container Para Vestiário, Incl. Porta, Venezianas De Circulação, 1 Pt Iluminação, Isolamento Térmico (Teto), Piso Em Comp. Naval Pintado, Cert. Nr18, Incl. Laudo Descontaminação.</v>
      </c>
      <c r="E24" s="96" t="str">
        <f ca="1">LOWER(IFERROR((VLOOKUP($C24,INDIRECT("'"&amp;$B24&amp;"'!A:I"),P24,FALSE)),""))</f>
        <v>ms</v>
      </c>
      <c r="F24" s="521">
        <f>IFERROR(VLOOKUP($A24,MEMORIA!A:C,3,FALSE),0)</f>
        <v>6</v>
      </c>
      <c r="G24" s="97">
        <f ca="1">ROUND(L24*(1+K24),2)</f>
        <v>945.96</v>
      </c>
      <c r="H24" s="605">
        <f ca="1">ROUND(F24*G24,2)</f>
        <v>5675.76</v>
      </c>
      <c r="I24" s="176"/>
      <c r="J24" s="177" t="s">
        <v>123</v>
      </c>
      <c r="K24" s="178">
        <f ca="1">IF(B24="MATERIAL",$H$5,IF(J24="SERVIÇO",$H$4,$H$5))</f>
        <v>0.27260000000000001</v>
      </c>
      <c r="L24" s="97">
        <f ca="1">IFERROR((VLOOKUP($C24,INDIRECT("'"&amp;$B24&amp;"'!A:I"),P24+1,FALSE)),0)</f>
        <v>743.33</v>
      </c>
      <c r="M24" s="97">
        <f ca="1">ROUND(F24*L24,2)</f>
        <v>4459.9799999999996</v>
      </c>
      <c r="N24" s="222">
        <f ca="1">(H24/M24)-1</f>
        <v>0.27260000000000001</v>
      </c>
      <c r="O24" s="386"/>
      <c r="P24" s="387">
        <f>IF(LEFT($B24,3)="CPU",7,3)</f>
        <v>3</v>
      </c>
    </row>
    <row r="25" spans="1:16" s="180" customFormat="1" ht="48" x14ac:dyDescent="0.25">
      <c r="A25" s="604" t="s">
        <v>270</v>
      </c>
      <c r="B25" s="370" t="s">
        <v>137</v>
      </c>
      <c r="C25" s="389">
        <v>20355</v>
      </c>
      <c r="D25" s="95" t="str">
        <f ca="1">IFERROR(PROPER(VLOOKUP($C25,INDIRECT("'"&amp;$B25&amp;"'!A:I"),2,FALSE)),"")</f>
        <v>Aluguel Mensal Container Sanitário, Incl Porta, Básc, 2 Ptos Luz, 1 Pto Aterram., 3Vasos, 3Lavatórios, Calha Mictório, 6 Chuveiros (1 Eletrico), Torn.,Registros, Piso Comp. Naval Pintado, Cert Nr18 E Laudo Descontaminação</v>
      </c>
      <c r="E25" s="96" t="str">
        <f ca="1">LOWER(IFERROR((VLOOKUP($C25,INDIRECT("'"&amp;$B25&amp;"'!A:I"),P25,FALSE)),""))</f>
        <v>ms</v>
      </c>
      <c r="F25" s="521">
        <f>IFERROR(VLOOKUP($A25,MEMORIA!A:C,3,FALSE),0)</f>
        <v>6</v>
      </c>
      <c r="G25" s="97">
        <f ca="1">ROUND(L25*(1+K25),2)</f>
        <v>1182.25</v>
      </c>
      <c r="H25" s="605">
        <f ca="1">ROUND(F25*G25,2)</f>
        <v>7093.5</v>
      </c>
      <c r="I25" s="176"/>
      <c r="J25" s="177" t="s">
        <v>123</v>
      </c>
      <c r="K25" s="178">
        <f ca="1">IF(B25="MATERIAL",$H$5,IF(J25="SERVIÇO",$H$4,$H$5))</f>
        <v>0.27260000000000001</v>
      </c>
      <c r="L25" s="97">
        <f ca="1">IFERROR((VLOOKUP($C25,INDIRECT("'"&amp;$B25&amp;"'!A:I"),P25+1,FALSE)),0)</f>
        <v>929</v>
      </c>
      <c r="M25" s="97">
        <f ca="1">ROUND(F25*L25,2)</f>
        <v>5574</v>
      </c>
      <c r="N25" s="222">
        <f ca="1">(H25/M25)-1</f>
        <v>0.27260000000000001</v>
      </c>
      <c r="O25" s="386"/>
      <c r="P25" s="387">
        <f>IF(LEFT($B25,3)="CPU",7,3)</f>
        <v>3</v>
      </c>
    </row>
    <row r="26" spans="1:16" x14ac:dyDescent="0.25">
      <c r="A26" s="600">
        <v>2</v>
      </c>
      <c r="B26" s="91"/>
      <c r="C26" s="390"/>
      <c r="D26" s="93" t="s">
        <v>271</v>
      </c>
      <c r="E26" s="91"/>
      <c r="F26" s="94"/>
      <c r="G26" s="186"/>
      <c r="H26" s="601">
        <f ca="1">SUBTOTAL(9,OFFSET(H26,1,0):OFFSET(H99,-1,0))</f>
        <v>19214339.100000001</v>
      </c>
      <c r="I26" s="192"/>
      <c r="J26" s="91"/>
      <c r="K26" s="91"/>
      <c r="L26" s="186">
        <v>2.73</v>
      </c>
      <c r="M26" s="98"/>
      <c r="N26" s="181"/>
      <c r="O26" s="386"/>
      <c r="P26" s="179"/>
    </row>
    <row r="27" spans="1:16" x14ac:dyDescent="0.25">
      <c r="A27" s="606" t="s">
        <v>23</v>
      </c>
      <c r="B27" s="194"/>
      <c r="C27" s="201"/>
      <c r="D27" s="196" t="s">
        <v>272</v>
      </c>
      <c r="E27" s="194"/>
      <c r="F27" s="197"/>
      <c r="G27" s="198"/>
      <c r="H27" s="603">
        <f ca="1">SUBTOTAL(9,OFFSET(H27,1,0):OFFSET(H42,-1,0))</f>
        <v>7341031.0199999996</v>
      </c>
      <c r="I27" s="206"/>
      <c r="J27" s="194"/>
      <c r="K27" s="194"/>
      <c r="L27" s="198"/>
      <c r="M27" s="199"/>
      <c r="N27" s="200"/>
      <c r="O27" s="386"/>
      <c r="P27" s="179"/>
    </row>
    <row r="28" spans="1:16" s="180" customFormat="1" x14ac:dyDescent="0.25">
      <c r="A28" s="604" t="s">
        <v>273</v>
      </c>
      <c r="B28" s="370" t="s">
        <v>205</v>
      </c>
      <c r="C28" s="389">
        <v>40106</v>
      </c>
      <c r="D28" s="95" t="str">
        <f t="shared" ca="1" si="9"/>
        <v>Escavação, Carga E Transporte De Material De 1º Categoria</v>
      </c>
      <c r="E28" s="96" t="str">
        <f t="shared" ref="E28:E37" ca="1" si="31">LOWER(IFERROR((VLOOKUP($C28,INDIRECT("'"&amp;$B28&amp;"'!A:I"),P28,FALSE)),""))</f>
        <v>m3</v>
      </c>
      <c r="F28" s="521">
        <f>IFERROR(VLOOKUP($A28,MEMORIA!A:C,3,FALSE),0)</f>
        <v>14644.41</v>
      </c>
      <c r="G28" s="97">
        <f t="shared" ref="G28:G37" ca="1" si="32">ROUND(L28*(1+K28),2)</f>
        <v>20.36</v>
      </c>
      <c r="H28" s="605">
        <f t="shared" ref="H28:H37" ca="1" si="33">ROUND(F28*G28,2)</f>
        <v>298160.19</v>
      </c>
      <c r="I28" s="176"/>
      <c r="J28" s="177" t="s">
        <v>123</v>
      </c>
      <c r="K28" s="178">
        <f t="shared" ref="K28:K37" ca="1" si="34">IF(B28="MATERIAL",$H$5,IF(J28="SERVIÇO",$H$4,$H$5))</f>
        <v>0.27260000000000001</v>
      </c>
      <c r="L28" s="97">
        <f t="shared" ref="L28:L37" ca="1" si="35">IFERROR((VLOOKUP($C28,INDIRECT("'"&amp;$B28&amp;"'!A:I"),P28+1,FALSE)),0)</f>
        <v>16</v>
      </c>
      <c r="M28" s="97">
        <f t="shared" ref="M28:M37" ca="1" si="36">ROUND(F28*L28,2)</f>
        <v>234310.56</v>
      </c>
      <c r="N28" s="222">
        <f t="shared" ref="N28:N37" ca="1" si="37">(H28/M28)-1</f>
        <v>0.27250000000000002</v>
      </c>
      <c r="O28" s="386"/>
      <c r="P28" s="387">
        <f t="shared" ref="P28:P39" si="38">IF(LEFT($B28,3)="CPU",7,3)</f>
        <v>3</v>
      </c>
    </row>
    <row r="29" spans="1:16" s="180" customFormat="1" x14ac:dyDescent="0.25">
      <c r="A29" s="604" t="s">
        <v>274</v>
      </c>
      <c r="B29" s="370" t="s">
        <v>203</v>
      </c>
      <c r="C29" s="389">
        <v>7040100120</v>
      </c>
      <c r="D29" s="95" t="str">
        <f ca="1">IFERROR(PROPER(VLOOKUP($C29,INDIRECT("'"&amp;$B29&amp;"'!A:I"),2,FALSE)),"")</f>
        <v>Escavacao De Rocha Macico Ou Aflorada C/ Argamassa Expansiva</v>
      </c>
      <c r="E29" s="96" t="str">
        <f ca="1">LOWER(IFERROR((VLOOKUP($C29,INDIRECT("'"&amp;$B29&amp;"'!A:I"),P29,FALSE)),""))</f>
        <v>m3</v>
      </c>
      <c r="F29" s="521">
        <f>IFERROR(VLOOKUP($A29,MEMORIA!A:C,3,FALSE),0)</f>
        <v>933.72</v>
      </c>
      <c r="G29" s="97">
        <f t="shared" ref="G29" ca="1" si="39">ROUND(L29*(1+K29),2)</f>
        <v>1170.92</v>
      </c>
      <c r="H29" s="605">
        <f t="shared" ref="H29" ca="1" si="40">ROUND(F29*G29,2)</f>
        <v>1093311.42</v>
      </c>
      <c r="I29" s="176"/>
      <c r="J29" s="177" t="s">
        <v>123</v>
      </c>
      <c r="K29" s="178">
        <f t="shared" ref="K29" ca="1" si="41">IF(B29="MATERIAL",$H$5,IF(J29="SERVIÇO",$H$4,$H$5))</f>
        <v>0.27260000000000001</v>
      </c>
      <c r="L29" s="97">
        <f ca="1">IFERROR((VLOOKUP($C29,INDIRECT("'"&amp;$B29&amp;"'!A:I"),P29+1,FALSE)),0)</f>
        <v>920.1</v>
      </c>
      <c r="M29" s="97">
        <f t="shared" ref="M29" ca="1" si="42">ROUND(F29*L29,2)</f>
        <v>859115.77</v>
      </c>
      <c r="N29" s="222">
        <f t="shared" ref="N29" ca="1" si="43">(H29/M29)-1</f>
        <v>0.27260000000000001</v>
      </c>
      <c r="O29" s="386"/>
      <c r="P29" s="387">
        <f>IF(LEFT($B29,3)="CPU",7,3)</f>
        <v>3</v>
      </c>
    </row>
    <row r="30" spans="1:16" s="180" customFormat="1" ht="36" x14ac:dyDescent="0.25">
      <c r="A30" s="604" t="s">
        <v>275</v>
      </c>
      <c r="B30" s="370" t="s">
        <v>124</v>
      </c>
      <c r="C30" s="389">
        <v>94340</v>
      </c>
      <c r="D30" s="95" t="str">
        <f t="shared" ca="1" si="9"/>
        <v>Aterro Mecanizado De Vala Com Retroescavadeira (Capacidade Da Caçamba Da Retro: 0,26 M³ / Potência: 88 Hp), Largura Até 0,8 M, Profundidade De 1,5 A 3,0 M, Com Areia Para Aterro. Af_05/2016</v>
      </c>
      <c r="E30" s="96" t="str">
        <f t="shared" ca="1" si="31"/>
        <v>m3</v>
      </c>
      <c r="F30" s="521">
        <f>IFERROR(VLOOKUP($A30,MEMORIA!A:C,3,FALSE),0)</f>
        <v>6180.61</v>
      </c>
      <c r="G30" s="97">
        <f t="shared" ca="1" si="32"/>
        <v>80.77</v>
      </c>
      <c r="H30" s="605">
        <f t="shared" ca="1" si="33"/>
        <v>499207.87</v>
      </c>
      <c r="I30" s="176"/>
      <c r="J30" s="177" t="s">
        <v>123</v>
      </c>
      <c r="K30" s="178">
        <f t="shared" ca="1" si="34"/>
        <v>0.27260000000000001</v>
      </c>
      <c r="L30" s="97">
        <f t="shared" ca="1" si="35"/>
        <v>63.47</v>
      </c>
      <c r="M30" s="97">
        <f t="shared" ca="1" si="36"/>
        <v>392283.32</v>
      </c>
      <c r="N30" s="222">
        <f t="shared" ca="1" si="37"/>
        <v>0.27260000000000001</v>
      </c>
      <c r="O30" s="386"/>
      <c r="P30" s="387">
        <f t="shared" si="38"/>
        <v>3</v>
      </c>
    </row>
    <row r="31" spans="1:16" s="180" customFormat="1" ht="24" x14ac:dyDescent="0.25">
      <c r="A31" s="604" t="s">
        <v>276</v>
      </c>
      <c r="B31" s="370" t="s">
        <v>211</v>
      </c>
      <c r="C31" s="389">
        <v>4011549</v>
      </c>
      <c r="D31" s="95" t="str">
        <f ca="1">IFERROR(PROPER(VLOOKUP($C31,INDIRECT("'"&amp;$B31&amp;"'!A:I"),2,FALSE)),"")</f>
        <v>Base Ou Sub-Base De Brita Graduada Executada Com Vibroacabadora - Brita Comercial</v>
      </c>
      <c r="E31" s="96" t="str">
        <f ca="1">LOWER(IFERROR((VLOOKUP($C31,INDIRECT("'"&amp;$B31&amp;"'!A:I"),P31,FALSE)),""))</f>
        <v>m3</v>
      </c>
      <c r="F31" s="521">
        <f>IFERROR(VLOOKUP($A31,MEMORIA!A:C,3,FALSE),0)</f>
        <v>3155.5</v>
      </c>
      <c r="G31" s="97">
        <f ca="1">ROUND(L31*(1+K31),2)</f>
        <v>226.14</v>
      </c>
      <c r="H31" s="605">
        <f ca="1">ROUND(F31*G31,2)</f>
        <v>713584.77</v>
      </c>
      <c r="I31" s="176"/>
      <c r="J31" s="177" t="s">
        <v>123</v>
      </c>
      <c r="K31" s="178">
        <f ca="1">IF(B31="MATERIAL",$H$5,IF(J31="SERVIÇO",$H$4,$H$5))</f>
        <v>0.27260000000000001</v>
      </c>
      <c r="L31" s="97">
        <f ca="1">IFERROR((VLOOKUP($C31,INDIRECT("'"&amp;$B31&amp;"'!A:I"),P31+1,FALSE)),0)</f>
        <v>177.7</v>
      </c>
      <c r="M31" s="97">
        <f ca="1">ROUND(F31*L31,2)</f>
        <v>560732.35</v>
      </c>
      <c r="N31" s="222">
        <f ca="1">(H31/M31)-1</f>
        <v>0.27260000000000001</v>
      </c>
      <c r="O31" s="386"/>
      <c r="P31" s="387">
        <f>IF(LEFT($B31,3)="CPU",7,3)</f>
        <v>3</v>
      </c>
    </row>
    <row r="32" spans="1:16" s="180" customFormat="1" x14ac:dyDescent="0.25">
      <c r="A32" s="604" t="s">
        <v>277</v>
      </c>
      <c r="B32" s="370" t="s">
        <v>211</v>
      </c>
      <c r="C32" s="389">
        <v>4011279</v>
      </c>
      <c r="D32" s="95" t="str">
        <f ca="1">IFERROR(PROPER(VLOOKUP($C32,INDIRECT("'"&amp;$B32&amp;"'!A:I"),2,FALSE)),"")</f>
        <v>Base Ou Sub-Base De Macadame Seco Com Brita Comercial</v>
      </c>
      <c r="E32" s="96" t="str">
        <f ca="1">LOWER(IFERROR((VLOOKUP($C32,INDIRECT("'"&amp;$B32&amp;"'!A:I"),P32,FALSE)),""))</f>
        <v>m3</v>
      </c>
      <c r="F32" s="521">
        <f>IFERROR(VLOOKUP($A32,MEMORIA!A:C,3,FALSE),0)</f>
        <v>962.88</v>
      </c>
      <c r="G32" s="97">
        <f t="shared" ref="G32" ca="1" si="44">ROUND(L32*(1+K32),2)</f>
        <v>183.83</v>
      </c>
      <c r="H32" s="605">
        <f t="shared" ref="H32" ca="1" si="45">ROUND(F32*G32,2)</f>
        <v>177006.23</v>
      </c>
      <c r="I32" s="176"/>
      <c r="J32" s="177" t="s">
        <v>123</v>
      </c>
      <c r="K32" s="178">
        <f t="shared" ref="K32" ca="1" si="46">IF(B32="MATERIAL",$H$5,IF(J32="SERVIÇO",$H$4,$H$5))</f>
        <v>0.27260000000000001</v>
      </c>
      <c r="L32" s="97">
        <f ca="1">IFERROR((VLOOKUP($C32,INDIRECT("'"&amp;$B32&amp;"'!A:I"),P32+1,FALSE)),0)</f>
        <v>144.44999999999999</v>
      </c>
      <c r="M32" s="97">
        <f t="shared" ref="M32" ca="1" si="47">ROUND(F32*L32,2)</f>
        <v>139088.01999999999</v>
      </c>
      <c r="N32" s="222">
        <f t="shared" ref="N32" ca="1" si="48">(H32/M32)-1</f>
        <v>0.27260000000000001</v>
      </c>
      <c r="O32" s="386"/>
      <c r="P32" s="387">
        <f>IF(LEFT($B32,3)="CPU",7,3)</f>
        <v>3</v>
      </c>
    </row>
    <row r="33" spans="1:16" s="180" customFormat="1" x14ac:dyDescent="0.25">
      <c r="A33" s="604" t="s">
        <v>279</v>
      </c>
      <c r="B33" s="370" t="s">
        <v>211</v>
      </c>
      <c r="C33" s="389">
        <v>4011352</v>
      </c>
      <c r="D33" s="95" t="str">
        <f ca="1">IFERROR(PROPER(VLOOKUP($C33,INDIRECT("'"&amp;$B33&amp;"'!A:I"),2,FALSE)),"")</f>
        <v>Imprimação Com Emulsão Asfáltica</v>
      </c>
      <c r="E33" s="96" t="str">
        <f ca="1">LOWER(IFERROR((VLOOKUP($C33,INDIRECT("'"&amp;$B33&amp;"'!A:I"),P33,FALSE)),""))</f>
        <v>m2</v>
      </c>
      <c r="F33" s="521">
        <f>IFERROR(VLOOKUP($A33,MEMORIA!A:C,3,FALSE),0)</f>
        <v>36620.31</v>
      </c>
      <c r="G33" s="97">
        <f t="shared" ref="G33" ca="1" si="49">ROUND(L33*(1+K33),2)</f>
        <v>0.53</v>
      </c>
      <c r="H33" s="605">
        <f t="shared" ref="H33" ca="1" si="50">ROUND(F33*G33,2)</f>
        <v>19408.759999999998</v>
      </c>
      <c r="I33" s="176"/>
      <c r="J33" s="177" t="s">
        <v>123</v>
      </c>
      <c r="K33" s="178">
        <f t="shared" ref="K33" ca="1" si="51">IF(B33="MATERIAL",$H$5,IF(J33="SERVIÇO",$H$4,$H$5))</f>
        <v>0.27260000000000001</v>
      </c>
      <c r="L33" s="97">
        <f ca="1">IFERROR((VLOOKUP($C33,INDIRECT("'"&amp;$B33&amp;"'!A:I"),P33+1,FALSE)),0)</f>
        <v>0.42</v>
      </c>
      <c r="M33" s="97">
        <f t="shared" ref="M33" ca="1" si="52">ROUND(F33*L33,2)</f>
        <v>15380.53</v>
      </c>
      <c r="N33" s="222">
        <f t="shared" ref="N33" ca="1" si="53">(H33/M33)-1</f>
        <v>0.26190000000000002</v>
      </c>
      <c r="O33" s="386"/>
      <c r="P33" s="387">
        <f>IF(LEFT($B33,3)="CPU",7,3)</f>
        <v>3</v>
      </c>
    </row>
    <row r="34" spans="1:16" s="180" customFormat="1" x14ac:dyDescent="0.25">
      <c r="A34" s="604" t="s">
        <v>280</v>
      </c>
      <c r="B34" s="370" t="s">
        <v>205</v>
      </c>
      <c r="C34" s="389">
        <v>101196</v>
      </c>
      <c r="D34" s="95" t="str">
        <f t="shared" ca="1" si="9"/>
        <v>Emulsão Asfáltica Para Imprimação (Eai), Fornecimento</v>
      </c>
      <c r="E34" s="96" t="str">
        <f t="shared" ca="1" si="31"/>
        <v>t</v>
      </c>
      <c r="F34" s="521">
        <f>IFERROR(VLOOKUP($A34,MEMORIA!A:C,3,FALSE),0)</f>
        <v>29.3</v>
      </c>
      <c r="G34" s="97">
        <f t="shared" ca="1" si="32"/>
        <v>3782.89</v>
      </c>
      <c r="H34" s="605">
        <f t="shared" ca="1" si="33"/>
        <v>110838.68</v>
      </c>
      <c r="I34" s="176"/>
      <c r="J34" s="177" t="s">
        <v>236</v>
      </c>
      <c r="K34" s="178">
        <f t="shared" si="34"/>
        <v>0.14030000000000001</v>
      </c>
      <c r="L34" s="97">
        <f t="shared" ca="1" si="35"/>
        <v>3317.45</v>
      </c>
      <c r="M34" s="97">
        <f t="shared" ca="1" si="36"/>
        <v>97201.29</v>
      </c>
      <c r="N34" s="222">
        <f t="shared" ca="1" si="37"/>
        <v>0.14030000000000001</v>
      </c>
      <c r="O34" s="386"/>
      <c r="P34" s="387">
        <f t="shared" si="38"/>
        <v>3</v>
      </c>
    </row>
    <row r="35" spans="1:16" s="180" customFormat="1" ht="24" x14ac:dyDescent="0.25">
      <c r="A35" s="604" t="s">
        <v>281</v>
      </c>
      <c r="B35" s="370" t="s">
        <v>124</v>
      </c>
      <c r="C35" s="389">
        <v>95995</v>
      </c>
      <c r="D35" s="95" t="str">
        <f t="shared" ca="1" si="9"/>
        <v>Execução De Pavimento Com Aplicação De Concreto Asfáltico, Camada De Rolamento - Exclusive Carga E Transporte. Af_11/2019</v>
      </c>
      <c r="E35" s="96" t="str">
        <f t="shared" ca="1" si="31"/>
        <v>m3</v>
      </c>
      <c r="F35" s="521">
        <f>IFERROR(VLOOKUP($A35,MEMORIA!A:C,3,FALSE),0)</f>
        <v>868.13</v>
      </c>
      <c r="G35" s="97">
        <f t="shared" ca="1" si="32"/>
        <v>2192.83</v>
      </c>
      <c r="H35" s="605">
        <f t="shared" ca="1" si="33"/>
        <v>1903661.51</v>
      </c>
      <c r="I35" s="176"/>
      <c r="J35" s="177" t="s">
        <v>123</v>
      </c>
      <c r="K35" s="178">
        <f t="shared" ca="1" si="34"/>
        <v>0.27260000000000001</v>
      </c>
      <c r="L35" s="97">
        <f t="shared" ca="1" si="35"/>
        <v>1723.11</v>
      </c>
      <c r="M35" s="97">
        <f t="shared" ca="1" si="36"/>
        <v>1495883.48</v>
      </c>
      <c r="N35" s="222">
        <f t="shared" ca="1" si="37"/>
        <v>0.27260000000000001</v>
      </c>
      <c r="O35" s="386"/>
      <c r="P35" s="387">
        <f t="shared" si="38"/>
        <v>3</v>
      </c>
    </row>
    <row r="36" spans="1:16" s="180" customFormat="1" x14ac:dyDescent="0.25">
      <c r="A36" s="604" t="s">
        <v>282</v>
      </c>
      <c r="B36" s="370" t="s">
        <v>211</v>
      </c>
      <c r="C36" s="389">
        <v>5915321</v>
      </c>
      <c r="D36" s="95" t="str">
        <f ca="1">IFERROR(PROPER(VLOOKUP($C36,INDIRECT("'"&amp;$B36&amp;"'!A:I"),2,FALSE)),"")</f>
        <v>Transporte Com Caminhão Basculante De 14 M³ - Rodovia Pavimentada</v>
      </c>
      <c r="E36" s="96" t="str">
        <f ca="1">LOWER(IFERROR((VLOOKUP($C36,INDIRECT("'"&amp;$B36&amp;"'!A:I"),P36,FALSE)),""))</f>
        <v>tkm</v>
      </c>
      <c r="F36" s="521">
        <f>IFERROR(VLOOKUP($A36,MEMORIA!A:C,3,FALSE),0)</f>
        <v>718091.95</v>
      </c>
      <c r="G36" s="97">
        <f ca="1">ROUND(L36*(1+K36),2)</f>
        <v>0.75</v>
      </c>
      <c r="H36" s="605">
        <f ca="1">ROUND(F36*G36,2)</f>
        <v>538568.95999999996</v>
      </c>
      <c r="I36" s="176"/>
      <c r="J36" s="177" t="s">
        <v>123</v>
      </c>
      <c r="K36" s="178">
        <f ca="1">IF(B36="MATERIAL",$H$5,IF(J36="SERVIÇO",$H$4,$H$5))</f>
        <v>0.27260000000000001</v>
      </c>
      <c r="L36" s="97">
        <f ca="1">IFERROR((VLOOKUP($C36,INDIRECT("'"&amp;$B36&amp;"'!A:I"),P36+1,FALSE)),0)</f>
        <v>0.59</v>
      </c>
      <c r="M36" s="97">
        <f ca="1">ROUND(F36*L36,2)</f>
        <v>423674.25</v>
      </c>
      <c r="N36" s="222">
        <f ca="1">(H36/M36)-1</f>
        <v>0.2712</v>
      </c>
      <c r="O36" s="386"/>
      <c r="P36" s="387">
        <f>IF(LEFT($B36,3)="CPU",7,3)</f>
        <v>3</v>
      </c>
    </row>
    <row r="37" spans="1:16" s="180" customFormat="1" ht="24" x14ac:dyDescent="0.25">
      <c r="A37" s="604" t="s">
        <v>287</v>
      </c>
      <c r="B37" s="370" t="s">
        <v>211</v>
      </c>
      <c r="C37" s="389">
        <v>5914336</v>
      </c>
      <c r="D37" s="95" t="str">
        <f t="shared" ca="1" si="9"/>
        <v>Transporte De Material De 3ª Categoria Com Caminhão Basculante De 12 M³ Para Rocha - Rodovia Pavimentada</v>
      </c>
      <c r="E37" s="96" t="str">
        <f t="shared" ca="1" si="31"/>
        <v>tkm</v>
      </c>
      <c r="F37" s="521">
        <f>IFERROR(VLOOKUP($A37,MEMORIA!A:C,3,FALSE),0)</f>
        <v>44146.32</v>
      </c>
      <c r="G37" s="97">
        <f t="shared" ca="1" si="32"/>
        <v>1.03</v>
      </c>
      <c r="H37" s="605">
        <f t="shared" ca="1" si="33"/>
        <v>45470.71</v>
      </c>
      <c r="I37" s="176"/>
      <c r="J37" s="177" t="s">
        <v>123</v>
      </c>
      <c r="K37" s="178">
        <f t="shared" ca="1" si="34"/>
        <v>0.27260000000000001</v>
      </c>
      <c r="L37" s="97">
        <f t="shared" ca="1" si="35"/>
        <v>0.81</v>
      </c>
      <c r="M37" s="97">
        <f t="shared" ca="1" si="36"/>
        <v>35758.519999999997</v>
      </c>
      <c r="N37" s="222">
        <f t="shared" ca="1" si="37"/>
        <v>0.27160000000000001</v>
      </c>
      <c r="O37" s="386"/>
      <c r="P37" s="387">
        <f t="shared" si="38"/>
        <v>3</v>
      </c>
    </row>
    <row r="38" spans="1:16" s="180" customFormat="1" ht="24" x14ac:dyDescent="0.25">
      <c r="A38" s="604" t="s">
        <v>283</v>
      </c>
      <c r="B38" s="370" t="s">
        <v>211</v>
      </c>
      <c r="C38" s="389">
        <v>5914612</v>
      </c>
      <c r="D38" s="95" t="str">
        <f ca="1">IFERROR(PROPER(VLOOKUP($C38,INDIRECT("'"&amp;$B38&amp;"'!A:I"),2,FALSE)),"")</f>
        <v>Transporte De Mistura Betuminosa A Quente Com Caminhão Com Caçamba Térmica De 6 M³ - Rodovia Pavimentada</v>
      </c>
      <c r="E38" s="96" t="str">
        <f ca="1">LOWER(IFERROR((VLOOKUP($C38,INDIRECT("'"&amp;$B38&amp;"'!A:I"),P38,FALSE)),""))</f>
        <v>tkm</v>
      </c>
      <c r="F38" s="521">
        <f>IFERROR(VLOOKUP($A38,MEMORIA!A:C,3,FALSE),0)</f>
        <v>47202.22</v>
      </c>
      <c r="G38" s="97">
        <f ca="1">ROUND(L38*(1+K38),2)</f>
        <v>1.68</v>
      </c>
      <c r="H38" s="605">
        <f ca="1">ROUND(F38*G38,2)</f>
        <v>79299.73</v>
      </c>
      <c r="I38" s="176"/>
      <c r="J38" s="177" t="s">
        <v>123</v>
      </c>
      <c r="K38" s="178">
        <f ca="1">IF(B38="MATERIAL",$H$5,IF(J38="SERVIÇO",$H$4,$H$5))</f>
        <v>0.27260000000000001</v>
      </c>
      <c r="L38" s="97">
        <f ca="1">IFERROR((VLOOKUP($C38,INDIRECT("'"&amp;$B38&amp;"'!A:I"),P38+1,FALSE)),0)</f>
        <v>1.32</v>
      </c>
      <c r="M38" s="97">
        <f ca="1">ROUND(F38*L38,2)</f>
        <v>62306.93</v>
      </c>
      <c r="N38" s="222">
        <f ca="1">(H38/M38)-1</f>
        <v>0.2727</v>
      </c>
      <c r="O38" s="386"/>
      <c r="P38" s="387">
        <f>IF(LEFT($B38,3)="CPU",7,3)</f>
        <v>3</v>
      </c>
    </row>
    <row r="39" spans="1:16" s="180" customFormat="1" ht="36" x14ac:dyDescent="0.25">
      <c r="A39" s="604" t="s">
        <v>284</v>
      </c>
      <c r="B39" s="370" t="s">
        <v>124</v>
      </c>
      <c r="C39" s="389">
        <v>100994</v>
      </c>
      <c r="D39" s="95" t="str">
        <f t="shared" ca="1" si="9"/>
        <v>Carga, Manobra E Descarga De Solos E Materiais Granulares Em Caminhão Basculante 10 M³ - Carga Com Escavadeira Hidráulica (Caçamba De 1,20 M³ / 155 Hp) E Descarga Livre (Unidade: T). Af_07/2020</v>
      </c>
      <c r="E39" s="96" t="str">
        <f t="shared" ref="E39" ca="1" si="54">LOWER(IFERROR((VLOOKUP($C39,INDIRECT("'"&amp;$B39&amp;"'!A:I"),P39,FALSE)),""))</f>
        <v>t</v>
      </c>
      <c r="F39" s="521">
        <f>IFERROR(VLOOKUP($A39,MEMORIA!A:C,3,FALSE),0)</f>
        <v>26359.94</v>
      </c>
      <c r="G39" s="97">
        <f t="shared" ref="G39" ca="1" si="55">ROUND(L39*(1+K39),2)</f>
        <v>5.46</v>
      </c>
      <c r="H39" s="605">
        <f t="shared" ref="H39" ca="1" si="56">ROUND(F39*G39,2)</f>
        <v>143925.26999999999</v>
      </c>
      <c r="I39" s="176"/>
      <c r="J39" s="177" t="s">
        <v>123</v>
      </c>
      <c r="K39" s="178">
        <f t="shared" ref="K39" ca="1" si="57">IF(B39="MATERIAL",$H$5,IF(J39="SERVIÇO",$H$4,$H$5))</f>
        <v>0.27260000000000001</v>
      </c>
      <c r="L39" s="97">
        <f t="shared" ref="L39" ca="1" si="58">IFERROR((VLOOKUP($C39,INDIRECT("'"&amp;$B39&amp;"'!A:I"),P39+1,FALSE)),0)</f>
        <v>4.29</v>
      </c>
      <c r="M39" s="97">
        <f t="shared" ref="M39" ca="1" si="59">ROUND(F39*L39,2)</f>
        <v>113084.14</v>
      </c>
      <c r="N39" s="222">
        <f t="shared" ref="N39" ca="1" si="60">(H39/M39)-1</f>
        <v>0.2727</v>
      </c>
      <c r="O39" s="386"/>
      <c r="P39" s="387">
        <f t="shared" si="38"/>
        <v>3</v>
      </c>
    </row>
    <row r="40" spans="1:16" s="180" customFormat="1" x14ac:dyDescent="0.25">
      <c r="A40" s="604" t="s">
        <v>285</v>
      </c>
      <c r="B40" s="370" t="s">
        <v>288</v>
      </c>
      <c r="C40" s="389">
        <v>1</v>
      </c>
      <c r="D40" s="95" t="str">
        <f ca="1">IFERROR(PROPER(VLOOKUP($C40,INDIRECT("'"&amp;$B40&amp;"'!A:I"),2,FALSE)),"")</f>
        <v>Destinação Final De Resíduos Classe Ii A Em Aterro Sanitário Controlado</v>
      </c>
      <c r="E40" s="96" t="str">
        <f ca="1">LOWER(IFERROR((VLOOKUP($C40,INDIRECT("'"&amp;$B40&amp;"'!A:I"),P40,FALSE)),""))</f>
        <v>t</v>
      </c>
      <c r="F40" s="521">
        <f>IFERROR(VLOOKUP($A40,MEMORIA!A:C,3,FALSE),0)</f>
        <v>16033.09</v>
      </c>
      <c r="G40" s="97">
        <f ca="1">ROUND(L40*(1+K40),2)</f>
        <v>77.540000000000006</v>
      </c>
      <c r="H40" s="605">
        <f ca="1">ROUND(F40*G40,2)</f>
        <v>1243205.8</v>
      </c>
      <c r="I40" s="176"/>
      <c r="J40" s="177" t="s">
        <v>236</v>
      </c>
      <c r="K40" s="178">
        <f>IF(B40="MATERIAL",$H$5,IF(J40="SERVIÇO",$H$4,$H$5))</f>
        <v>0.14030000000000001</v>
      </c>
      <c r="L40" s="97">
        <f ca="1">IFERROR((VLOOKUP($C40,INDIRECT("'"&amp;$B40&amp;"'!A:I"),P40+1,FALSE)),0)</f>
        <v>68</v>
      </c>
      <c r="M40" s="97">
        <f ca="1">ROUND(F40*L40,2)</f>
        <v>1090250.1200000001</v>
      </c>
      <c r="N40" s="222">
        <f ca="1">(H40/M40)-1</f>
        <v>0.14030000000000001</v>
      </c>
      <c r="O40" s="386"/>
      <c r="P40" s="387">
        <f>IF(LEFT($B40,3)="CPU",7,3)</f>
        <v>3</v>
      </c>
    </row>
    <row r="41" spans="1:16" s="180" customFormat="1" x14ac:dyDescent="0.25">
      <c r="A41" s="604" t="s">
        <v>286</v>
      </c>
      <c r="B41" s="370" t="s">
        <v>288</v>
      </c>
      <c r="C41" s="389">
        <v>2</v>
      </c>
      <c r="D41" s="95" t="str">
        <f ca="1">IFERROR(PROPER(VLOOKUP($C41,INDIRECT("'"&amp;$B41&amp;"'!A:I"),2,FALSE)),"")</f>
        <v>Destinação Final De Resíduos Classe Ii B Em Aterro Sanitário Controlado</v>
      </c>
      <c r="E41" s="96" t="str">
        <f ca="1">LOWER(IFERROR((VLOOKUP($C41,INDIRECT("'"&amp;$B41&amp;"'!A:I"),P41,FALSE)),""))</f>
        <v>t</v>
      </c>
      <c r="F41" s="521">
        <f>IFERROR(VLOOKUP($A41,MEMORIA!A:C,3,FALSE),0)</f>
        <v>16033.09</v>
      </c>
      <c r="G41" s="97">
        <f ca="1">ROUND(L41*(1+K41),2)</f>
        <v>29.65</v>
      </c>
      <c r="H41" s="605">
        <f ca="1">ROUND(F41*G41,2)</f>
        <v>475381.12</v>
      </c>
      <c r="I41" s="176"/>
      <c r="J41" s="177" t="s">
        <v>236</v>
      </c>
      <c r="K41" s="178">
        <f>IF(B41="MATERIAL",$H$5,IF(J41="SERVIÇO",$H$4,$H$5))</f>
        <v>0.14030000000000001</v>
      </c>
      <c r="L41" s="97">
        <f ca="1">IFERROR((VLOOKUP($C41,INDIRECT("'"&amp;$B41&amp;"'!A:I"),P41+1,FALSE)),0)</f>
        <v>26</v>
      </c>
      <c r="M41" s="97">
        <f ca="1">ROUND(F41*L41,2)</f>
        <v>416860.34</v>
      </c>
      <c r="N41" s="222">
        <f ca="1">(H41/M41)-1</f>
        <v>0.1404</v>
      </c>
      <c r="O41" s="386"/>
      <c r="P41" s="387">
        <f>IF(LEFT($B41,3)="CPU",7,3)</f>
        <v>3</v>
      </c>
    </row>
    <row r="42" spans="1:16" x14ac:dyDescent="0.25">
      <c r="A42" s="606" t="s">
        <v>215</v>
      </c>
      <c r="B42" s="194"/>
      <c r="C42" s="201"/>
      <c r="D42" s="196" t="s">
        <v>289</v>
      </c>
      <c r="E42" s="194"/>
      <c r="F42" s="197"/>
      <c r="G42" s="198"/>
      <c r="H42" s="603">
        <f ca="1">SUBTOTAL(9,OFFSET(H42,1,0):OFFSET(H51,-1,0))</f>
        <v>608851.98</v>
      </c>
      <c r="I42" s="206"/>
      <c r="J42" s="194"/>
      <c r="K42" s="194"/>
      <c r="L42" s="198"/>
      <c r="M42" s="199"/>
      <c r="N42" s="200"/>
      <c r="O42" s="386"/>
      <c r="P42" s="179"/>
    </row>
    <row r="43" spans="1:16" s="180" customFormat="1" x14ac:dyDescent="0.25">
      <c r="A43" s="604" t="s">
        <v>290</v>
      </c>
      <c r="B43" s="370" t="s">
        <v>211</v>
      </c>
      <c r="C43" s="389">
        <v>2003680</v>
      </c>
      <c r="D43" s="95" t="str">
        <f t="shared" ca="1" si="9"/>
        <v>Poço De Visita - Pvi 02 - Areia E Brita Comerciais</v>
      </c>
      <c r="E43" s="96" t="str">
        <f t="shared" ref="E43:E48" ca="1" si="61">LOWER(IFERROR((VLOOKUP($C43,INDIRECT("'"&amp;$B43&amp;"'!A:I"),P43,FALSE)),""))</f>
        <v>un</v>
      </c>
      <c r="F43" s="521">
        <f>IFERROR(VLOOKUP($A43,MEMORIA!A:C,3,FALSE),0)</f>
        <v>33</v>
      </c>
      <c r="G43" s="97">
        <f t="shared" ref="G43:G48" ca="1" si="62">ROUND(L43*(1+K43),2)</f>
        <v>2510.0100000000002</v>
      </c>
      <c r="H43" s="605">
        <f t="shared" ref="H43:H48" ca="1" si="63">ROUND(F43*G43,2)</f>
        <v>82830.33</v>
      </c>
      <c r="I43" s="176"/>
      <c r="J43" s="177" t="s">
        <v>123</v>
      </c>
      <c r="K43" s="178">
        <f t="shared" ref="K43:K48" ca="1" si="64">IF(B43="MATERIAL",$H$5,IF(J43="SERVIÇO",$H$4,$H$5))</f>
        <v>0.27260000000000001</v>
      </c>
      <c r="L43" s="97">
        <f t="shared" ref="L43:L49" ca="1" si="65">IFERROR((VLOOKUP($C43,INDIRECT("'"&amp;$B43&amp;"'!A:I"),P43+1,FALSE)),0)</f>
        <v>1972.35</v>
      </c>
      <c r="M43" s="97">
        <f t="shared" ref="M43:M48" ca="1" si="66">ROUND(F43*L43,2)</f>
        <v>65087.55</v>
      </c>
      <c r="N43" s="222">
        <f t="shared" ref="N43:N48" ca="1" si="67">(H43/M43)-1</f>
        <v>0.27260000000000001</v>
      </c>
      <c r="O43" s="386"/>
      <c r="P43" s="387">
        <f t="shared" ref="P43:P97" si="68">IF(LEFT($B43,3)="CPU",7,3)</f>
        <v>3</v>
      </c>
    </row>
    <row r="44" spans="1:16" s="180" customFormat="1" ht="36" x14ac:dyDescent="0.25">
      <c r="A44" s="604" t="s">
        <v>291</v>
      </c>
      <c r="B44" s="370" t="s">
        <v>253</v>
      </c>
      <c r="C44" s="389" t="str">
        <f>'CPU-TRANSMAR'!$A$6</f>
        <v>CP-5199-83627</v>
      </c>
      <c r="D44" s="95" t="str">
        <f t="shared" ca="1" si="9"/>
        <v>Tampao Fofo Articulado, Classe D400 Carga Max 40 T, Redondo Tampa 600 Mm, Rede Pluvial/Esgoto, P = Chamine Cx Areia / Poco Visita Assentado Com Arg Cim/Areia 1:4, Fornecimento E Assentamento (Un)</v>
      </c>
      <c r="E44" s="96" t="str">
        <f t="shared" ca="1" si="61"/>
        <v>un</v>
      </c>
      <c r="F44" s="521">
        <f>IFERROR(VLOOKUP($A44,MEMORIA!A:C,3,FALSE),0)</f>
        <v>21</v>
      </c>
      <c r="G44" s="97">
        <f t="shared" ca="1" si="62"/>
        <v>1152.1400000000001</v>
      </c>
      <c r="H44" s="605">
        <f t="shared" ca="1" si="63"/>
        <v>24194.94</v>
      </c>
      <c r="I44" s="176"/>
      <c r="J44" s="177" t="s">
        <v>123</v>
      </c>
      <c r="K44" s="178">
        <f t="shared" ca="1" si="64"/>
        <v>0.27260000000000001</v>
      </c>
      <c r="L44" s="97">
        <f t="shared" ca="1" si="65"/>
        <v>905.34</v>
      </c>
      <c r="M44" s="97">
        <f t="shared" ca="1" si="66"/>
        <v>19012.14</v>
      </c>
      <c r="N44" s="222">
        <f t="shared" ca="1" si="67"/>
        <v>0.27260000000000001</v>
      </c>
      <c r="O44" s="386"/>
      <c r="P44" s="387">
        <f t="shared" si="68"/>
        <v>7</v>
      </c>
    </row>
    <row r="45" spans="1:16" s="180" customFormat="1" ht="24" x14ac:dyDescent="0.25">
      <c r="A45" s="604" t="s">
        <v>292</v>
      </c>
      <c r="B45" s="370" t="s">
        <v>124</v>
      </c>
      <c r="C45" s="389">
        <v>101801</v>
      </c>
      <c r="D45" s="95" t="str">
        <f t="shared" ca="1" si="9"/>
        <v>Caixa Com Grelha Retangular De Ferro Fundido, Em Alvenaria Com Blocos De Concreto, Dimensões Internas: 0,30 X 1,00 X 1,00. Af_12/2020</v>
      </c>
      <c r="E45" s="96" t="str">
        <f t="shared" ca="1" si="61"/>
        <v>un</v>
      </c>
      <c r="F45" s="521">
        <f>IFERROR(VLOOKUP($A45,MEMORIA!A:C,3,FALSE),0)</f>
        <v>91</v>
      </c>
      <c r="G45" s="97">
        <f t="shared" ca="1" si="62"/>
        <v>1328.8</v>
      </c>
      <c r="H45" s="605">
        <f t="shared" ca="1" si="63"/>
        <v>120920.8</v>
      </c>
      <c r="I45" s="176"/>
      <c r="J45" s="177" t="s">
        <v>123</v>
      </c>
      <c r="K45" s="178">
        <f t="shared" ca="1" si="64"/>
        <v>0.27260000000000001</v>
      </c>
      <c r="L45" s="97">
        <f t="shared" ca="1" si="65"/>
        <v>1044.1600000000001</v>
      </c>
      <c r="M45" s="97">
        <f t="shared" ca="1" si="66"/>
        <v>95018.559999999998</v>
      </c>
      <c r="N45" s="222">
        <f t="shared" ca="1" si="67"/>
        <v>0.27260000000000001</v>
      </c>
      <c r="O45" s="386"/>
      <c r="P45" s="387">
        <f t="shared" si="68"/>
        <v>3</v>
      </c>
    </row>
    <row r="46" spans="1:16" s="180" customFormat="1" x14ac:dyDescent="0.25">
      <c r="A46" s="604" t="s">
        <v>31123</v>
      </c>
      <c r="B46" s="370" t="s">
        <v>211</v>
      </c>
      <c r="C46" s="389">
        <v>2003983</v>
      </c>
      <c r="D46" s="95" t="str">
        <f t="shared" ca="1" si="9"/>
        <v>Tubo Pead Para Drenagem - D = 400 Mm - Fornecimento E Instalação</v>
      </c>
      <c r="E46" s="96" t="str">
        <f t="shared" ca="1" si="61"/>
        <v>m</v>
      </c>
      <c r="F46" s="521">
        <f>IFERROR(VLOOKUP($A46,MEMORIA!A:C,3,FALSE),0)</f>
        <v>182</v>
      </c>
      <c r="G46" s="97">
        <f t="shared" ca="1" si="62"/>
        <v>270.69</v>
      </c>
      <c r="H46" s="605">
        <f t="shared" ca="1" si="63"/>
        <v>49265.58</v>
      </c>
      <c r="I46" s="176"/>
      <c r="J46" s="177" t="s">
        <v>123</v>
      </c>
      <c r="K46" s="178">
        <f t="shared" ca="1" si="64"/>
        <v>0.27260000000000001</v>
      </c>
      <c r="L46" s="97">
        <f t="shared" ca="1" si="65"/>
        <v>212.71</v>
      </c>
      <c r="M46" s="97">
        <f t="shared" ca="1" si="66"/>
        <v>38713.22</v>
      </c>
      <c r="N46" s="222">
        <f t="shared" ca="1" si="67"/>
        <v>0.27260000000000001</v>
      </c>
      <c r="O46" s="386"/>
      <c r="P46" s="387">
        <f t="shared" si="68"/>
        <v>3</v>
      </c>
    </row>
    <row r="47" spans="1:16" s="180" customFormat="1" x14ac:dyDescent="0.25">
      <c r="A47" s="604" t="s">
        <v>293</v>
      </c>
      <c r="B47" s="370" t="s">
        <v>211</v>
      </c>
      <c r="C47" s="389">
        <v>804023</v>
      </c>
      <c r="D47" s="95" t="str">
        <f t="shared" ca="1" si="9"/>
        <v>Corpo De Bstc D = 0,60 M Pa2 - Areia, Brita E Pedra De Mão Comerciais</v>
      </c>
      <c r="E47" s="96" t="str">
        <f t="shared" ca="1" si="61"/>
        <v>m</v>
      </c>
      <c r="F47" s="521">
        <f>IFERROR(VLOOKUP($A47,MEMORIA!A:C,3,FALSE),0)</f>
        <v>51</v>
      </c>
      <c r="G47" s="97">
        <f t="shared" ca="1" si="62"/>
        <v>432.87</v>
      </c>
      <c r="H47" s="605">
        <f t="shared" ca="1" si="63"/>
        <v>22076.37</v>
      </c>
      <c r="I47" s="176"/>
      <c r="J47" s="177" t="s">
        <v>123</v>
      </c>
      <c r="K47" s="178">
        <f t="shared" ca="1" si="64"/>
        <v>0.27260000000000001</v>
      </c>
      <c r="L47" s="97">
        <f t="shared" ca="1" si="65"/>
        <v>340.15</v>
      </c>
      <c r="M47" s="97">
        <f t="shared" ca="1" si="66"/>
        <v>17347.650000000001</v>
      </c>
      <c r="N47" s="222">
        <f t="shared" ca="1" si="67"/>
        <v>0.27260000000000001</v>
      </c>
      <c r="O47" s="386"/>
      <c r="P47" s="387">
        <f t="shared" ref="P47:P49" si="69">IF(LEFT($B47,3)="CPU",7,3)</f>
        <v>3</v>
      </c>
    </row>
    <row r="48" spans="1:16" s="180" customFormat="1" ht="24" x14ac:dyDescent="0.25">
      <c r="A48" s="604" t="s">
        <v>31124</v>
      </c>
      <c r="B48" s="370" t="s">
        <v>211</v>
      </c>
      <c r="C48" s="389">
        <v>804081</v>
      </c>
      <c r="D48" s="95" t="str">
        <f t="shared" ca="1" si="9"/>
        <v>Boca De Bstc D = 0,60 M - Esconsidade 0° - Areia E Brita Comerciais - Alas Retas</v>
      </c>
      <c r="E48" s="96" t="str">
        <f t="shared" ca="1" si="61"/>
        <v>un</v>
      </c>
      <c r="F48" s="521">
        <f>IFERROR(VLOOKUP($A48,MEMORIA!A:C,3,FALSE),0)</f>
        <v>1</v>
      </c>
      <c r="G48" s="97">
        <f t="shared" ca="1" si="62"/>
        <v>843.31</v>
      </c>
      <c r="H48" s="605">
        <f t="shared" ca="1" si="63"/>
        <v>843.31</v>
      </c>
      <c r="I48" s="176"/>
      <c r="J48" s="177" t="s">
        <v>123</v>
      </c>
      <c r="K48" s="178">
        <f t="shared" ca="1" si="64"/>
        <v>0.27260000000000001</v>
      </c>
      <c r="L48" s="97">
        <f t="shared" ca="1" si="65"/>
        <v>662.67</v>
      </c>
      <c r="M48" s="97">
        <f t="shared" ca="1" si="66"/>
        <v>662.67</v>
      </c>
      <c r="N48" s="222">
        <f t="shared" ca="1" si="67"/>
        <v>0.27260000000000001</v>
      </c>
      <c r="O48" s="386"/>
      <c r="P48" s="387">
        <f t="shared" si="69"/>
        <v>3</v>
      </c>
    </row>
    <row r="49" spans="1:16" s="180" customFormat="1" x14ac:dyDescent="0.25">
      <c r="A49" s="604" t="s">
        <v>31125</v>
      </c>
      <c r="B49" s="370" t="s">
        <v>211</v>
      </c>
      <c r="C49" s="389">
        <v>804015</v>
      </c>
      <c r="D49" s="95" t="str">
        <f t="shared" ca="1" si="9"/>
        <v>Corpo De Bstc D = 0,40 M Pa2 - Areia, Brita E Pedra De Mão Comerciais</v>
      </c>
      <c r="E49" s="96" t="str">
        <f t="shared" ref="E49" ca="1" si="70">LOWER(IFERROR((VLOOKUP($C49,INDIRECT("'"&amp;$B49&amp;"'!A:I"),P49,FALSE)),""))</f>
        <v>m</v>
      </c>
      <c r="F49" s="521">
        <f>IFERROR(VLOOKUP($A49,MEMORIA!A:C,3,FALSE),0)</f>
        <v>94.62</v>
      </c>
      <c r="G49" s="97">
        <f t="shared" ref="G49" ca="1" si="71">ROUND(L49*(1+K49),2)</f>
        <v>287.24</v>
      </c>
      <c r="H49" s="605">
        <f t="shared" ref="H49" ca="1" si="72">ROUND(F49*G49,2)</f>
        <v>27178.65</v>
      </c>
      <c r="I49" s="176"/>
      <c r="J49" s="177" t="s">
        <v>123</v>
      </c>
      <c r="K49" s="178">
        <f t="shared" ref="K49" ca="1" si="73">IF(B49="MATERIAL",$H$5,IF(J49="SERVIÇO",$H$4,$H$5))</f>
        <v>0.27260000000000001</v>
      </c>
      <c r="L49" s="97">
        <f t="shared" ca="1" si="65"/>
        <v>225.71</v>
      </c>
      <c r="M49" s="97">
        <f t="shared" ref="M49" ca="1" si="74">ROUND(F49*L49,2)</f>
        <v>21356.68</v>
      </c>
      <c r="N49" s="222">
        <f t="shared" ref="N49" ca="1" si="75">(H49/M49)-1</f>
        <v>0.27260000000000001</v>
      </c>
      <c r="O49" s="386"/>
      <c r="P49" s="387">
        <f t="shared" si="69"/>
        <v>3</v>
      </c>
    </row>
    <row r="50" spans="1:16" s="180" customFormat="1" ht="24" x14ac:dyDescent="0.25">
      <c r="A50" s="604" t="s">
        <v>31197</v>
      </c>
      <c r="B50" s="370" t="s">
        <v>211</v>
      </c>
      <c r="C50" s="389">
        <v>2003333</v>
      </c>
      <c r="D50" s="95" t="str">
        <f ca="1">IFERROR(PROPER(VLOOKUP($C50,INDIRECT("'"&amp;$B50&amp;"'!A:I"),2,FALSE)),"")</f>
        <v>Sarjeta Triangular De Concreto - Stc 08 - Escavação Mecânica - Areia E Brita Comerciais</v>
      </c>
      <c r="E50" s="96" t="str">
        <f ca="1">LOWER(IFERROR((VLOOKUP($C50,INDIRECT("'"&amp;$B50&amp;"'!A:I"),P50,FALSE)),""))</f>
        <v>m</v>
      </c>
      <c r="F50" s="521">
        <f>IFERROR(VLOOKUP($A50,MEMORIA!A:C,3,FALSE),0)</f>
        <v>3800</v>
      </c>
      <c r="G50" s="97">
        <f ca="1">ROUND(L50*(1+K50),2)</f>
        <v>74.09</v>
      </c>
      <c r="H50" s="605">
        <f ca="1">ROUND(F50*G50,2)</f>
        <v>281542</v>
      </c>
      <c r="I50" s="176"/>
      <c r="J50" s="177" t="s">
        <v>123</v>
      </c>
      <c r="K50" s="178">
        <f ca="1">IF(B50="MATERIAL",$H$5,IF(J50="SERVIÇO",$H$4,$H$5))</f>
        <v>0.27260000000000001</v>
      </c>
      <c r="L50" s="97">
        <f ca="1">IFERROR((VLOOKUP($C50,INDIRECT("'"&amp;$B50&amp;"'!A:I"),P50+1,FALSE)),0)</f>
        <v>58.22</v>
      </c>
      <c r="M50" s="97">
        <f ca="1">ROUND(F50*L50,2)</f>
        <v>221236</v>
      </c>
      <c r="N50" s="222">
        <f t="shared" ref="N50" ca="1" si="76">(H50/M50)-1</f>
        <v>0.27260000000000001</v>
      </c>
      <c r="O50" s="386"/>
      <c r="P50" s="387">
        <f>IF(LEFT($B50,3)="CPU",7,3)</f>
        <v>3</v>
      </c>
    </row>
    <row r="51" spans="1:16" x14ac:dyDescent="0.25">
      <c r="A51" s="606" t="s">
        <v>216</v>
      </c>
      <c r="B51" s="194"/>
      <c r="C51" s="201"/>
      <c r="D51" s="196" t="s">
        <v>296</v>
      </c>
      <c r="E51" s="194"/>
      <c r="F51" s="197"/>
      <c r="G51" s="198"/>
      <c r="H51" s="603">
        <f ca="1">SUBTOTAL(9,OFFSET(H51,1,0):OFFSET(H55,-1,0))</f>
        <v>124297.84</v>
      </c>
      <c r="I51" s="206"/>
      <c r="J51" s="194"/>
      <c r="K51" s="194"/>
      <c r="L51" s="198"/>
      <c r="M51" s="199"/>
      <c r="N51" s="200"/>
      <c r="O51" s="386"/>
      <c r="P51" s="179"/>
    </row>
    <row r="52" spans="1:16" s="180" customFormat="1" x14ac:dyDescent="0.25">
      <c r="A52" s="604" t="s">
        <v>297</v>
      </c>
      <c r="B52" s="370" t="s">
        <v>205</v>
      </c>
      <c r="C52" s="389">
        <v>42047</v>
      </c>
      <c r="D52" s="95" t="str">
        <f t="shared" ca="1" si="9"/>
        <v>Elementos De Madeira Para Sinalização - Cavaletes</v>
      </c>
      <c r="E52" s="96" t="str">
        <f t="shared" ref="E52:E54" ca="1" si="77">LOWER(IFERROR((VLOOKUP($C52,INDIRECT("'"&amp;$B52&amp;"'!A:I"),P52,FALSE)),""))</f>
        <v>ud</v>
      </c>
      <c r="F52" s="521">
        <f>IFERROR(VLOOKUP($A52,MEMORIA!A:C,3,FALSE),0)</f>
        <v>55</v>
      </c>
      <c r="G52" s="97">
        <f t="shared" ref="G52:G54" ca="1" si="78">ROUND(L52*(1+K52),2)</f>
        <v>54.07</v>
      </c>
      <c r="H52" s="605">
        <f t="shared" ref="H52:H54" ca="1" si="79">ROUND(F52*G52,2)</f>
        <v>2973.85</v>
      </c>
      <c r="I52" s="176"/>
      <c r="J52" s="177" t="s">
        <v>123</v>
      </c>
      <c r="K52" s="178">
        <f t="shared" ref="K52:K54" ca="1" si="80">IF(B52="MATERIAL",$H$5,IF(J52="SERVIÇO",$H$4,$H$5))</f>
        <v>0.27260000000000001</v>
      </c>
      <c r="L52" s="97">
        <f ca="1">IFERROR((VLOOKUP($C52,INDIRECT("'"&amp;$B52&amp;"'!A:I"),P52+1,FALSE)),0)</f>
        <v>42.49</v>
      </c>
      <c r="M52" s="97">
        <f t="shared" ref="M52:M54" ca="1" si="81">ROUND(F52*L52,2)</f>
        <v>2336.9499999999998</v>
      </c>
      <c r="N52" s="222">
        <f t="shared" ref="N52:N54" ca="1" si="82">(H52/M52)-1</f>
        <v>0.27250000000000002</v>
      </c>
      <c r="O52" s="386"/>
      <c r="P52" s="387">
        <f t="shared" si="68"/>
        <v>3</v>
      </c>
    </row>
    <row r="53" spans="1:16" s="180" customFormat="1" x14ac:dyDescent="0.25">
      <c r="A53" s="604" t="s">
        <v>298</v>
      </c>
      <c r="B53" s="370" t="s">
        <v>205</v>
      </c>
      <c r="C53" s="389">
        <v>40937</v>
      </c>
      <c r="D53" s="95" t="str">
        <f t="shared" ca="1" si="9"/>
        <v>Sinalização Vertical Com Chapa Em Esmalte Sintético</v>
      </c>
      <c r="E53" s="96" t="str">
        <f t="shared" ca="1" si="77"/>
        <v>m2</v>
      </c>
      <c r="F53" s="521">
        <f>IFERROR(VLOOKUP($A53,MEMORIA!A:C,3,FALSE),0)</f>
        <v>22.28</v>
      </c>
      <c r="G53" s="97">
        <f t="shared" ca="1" si="78"/>
        <v>916.4</v>
      </c>
      <c r="H53" s="605">
        <f t="shared" ca="1" si="79"/>
        <v>20417.39</v>
      </c>
      <c r="I53" s="176"/>
      <c r="J53" s="177" t="s">
        <v>123</v>
      </c>
      <c r="K53" s="178">
        <f t="shared" ca="1" si="80"/>
        <v>0.27260000000000001</v>
      </c>
      <c r="L53" s="97">
        <f ca="1">IFERROR((VLOOKUP($C53,INDIRECT("'"&amp;$B53&amp;"'!A:I"),P53+1,FALSE)),0)</f>
        <v>720.1</v>
      </c>
      <c r="M53" s="97">
        <f t="shared" ca="1" si="81"/>
        <v>16043.83</v>
      </c>
      <c r="N53" s="222">
        <f t="shared" ca="1" si="82"/>
        <v>0.27260000000000001</v>
      </c>
      <c r="O53" s="386"/>
      <c r="P53" s="387">
        <f t="shared" si="68"/>
        <v>3</v>
      </c>
    </row>
    <row r="54" spans="1:16" s="180" customFormat="1" ht="24" x14ac:dyDescent="0.25">
      <c r="A54" s="604" t="s">
        <v>299</v>
      </c>
      <c r="B54" s="370" t="s">
        <v>205</v>
      </c>
      <c r="C54" s="389">
        <v>43088</v>
      </c>
      <c r="D54" s="95" t="str">
        <f t="shared" ca="1" si="9"/>
        <v>Tela De Proteção De Segurança De Pvc Cor Laranja Com Suporte Para Sinalização De Obras Em Vias Urbanas</v>
      </c>
      <c r="E54" s="96" t="str">
        <f t="shared" ca="1" si="77"/>
        <v>m</v>
      </c>
      <c r="F54" s="521">
        <f>IFERROR(VLOOKUP($A54,MEMORIA!A:C,3,FALSE),0)</f>
        <v>3890</v>
      </c>
      <c r="G54" s="97">
        <f t="shared" ca="1" si="78"/>
        <v>25.94</v>
      </c>
      <c r="H54" s="605">
        <f t="shared" ca="1" si="79"/>
        <v>100906.6</v>
      </c>
      <c r="I54" s="176"/>
      <c r="J54" s="177" t="s">
        <v>123</v>
      </c>
      <c r="K54" s="178">
        <f t="shared" ca="1" si="80"/>
        <v>0.27260000000000001</v>
      </c>
      <c r="L54" s="97">
        <f ca="1">IFERROR((VLOOKUP($C54,INDIRECT("'"&amp;$B54&amp;"'!A:I"),P54+1,FALSE)),0)</f>
        <v>20.38</v>
      </c>
      <c r="M54" s="97">
        <f t="shared" ca="1" si="81"/>
        <v>79278.2</v>
      </c>
      <c r="N54" s="222">
        <f t="shared" ca="1" si="82"/>
        <v>0.27279999999999999</v>
      </c>
      <c r="O54" s="386"/>
      <c r="P54" s="387">
        <f t="shared" si="68"/>
        <v>3</v>
      </c>
    </row>
    <row r="55" spans="1:16" x14ac:dyDescent="0.25">
      <c r="A55" s="606" t="s">
        <v>217</v>
      </c>
      <c r="B55" s="194"/>
      <c r="C55" s="201"/>
      <c r="D55" s="196" t="s">
        <v>300</v>
      </c>
      <c r="E55" s="194"/>
      <c r="F55" s="197"/>
      <c r="G55" s="198"/>
      <c r="H55" s="603">
        <f ca="1">SUBTOTAL(9,OFFSET(H55,1,0):OFFSET(H65,-1,0))</f>
        <v>1289934.1399999999</v>
      </c>
      <c r="I55" s="206"/>
      <c r="J55" s="194"/>
      <c r="K55" s="194"/>
      <c r="L55" s="198"/>
      <c r="M55" s="199"/>
      <c r="N55" s="200"/>
      <c r="O55" s="386"/>
      <c r="P55" s="179"/>
    </row>
    <row r="56" spans="1:16" s="180" customFormat="1" x14ac:dyDescent="0.25">
      <c r="A56" s="604" t="s">
        <v>301</v>
      </c>
      <c r="B56" s="370" t="s">
        <v>203</v>
      </c>
      <c r="C56" s="389">
        <v>7020100010</v>
      </c>
      <c r="D56" s="95" t="str">
        <f t="shared" ca="1" si="9"/>
        <v>Cadastro De Rede Agua Ou Esgoto</v>
      </c>
      <c r="E56" s="96" t="str">
        <f t="shared" ref="E56:E58" ca="1" si="83">LOWER(IFERROR((VLOOKUP($C56,INDIRECT("'"&amp;$B56&amp;"'!A:I"),P56,FALSE)),""))</f>
        <v>m</v>
      </c>
      <c r="F56" s="521">
        <f>IFERROR(VLOOKUP($A56,MEMORIA!A:C,3,FALSE),0)</f>
        <v>1606.8</v>
      </c>
      <c r="G56" s="97">
        <f t="shared" ref="G56:G58" ca="1" si="84">ROUND(L56*(1+K56),2)</f>
        <v>1.63</v>
      </c>
      <c r="H56" s="605">
        <f t="shared" ref="H56:H58" ca="1" si="85">ROUND(F56*G56,2)</f>
        <v>2619.08</v>
      </c>
      <c r="I56" s="176"/>
      <c r="J56" s="177" t="s">
        <v>123</v>
      </c>
      <c r="K56" s="178">
        <f t="shared" ref="K56:K58" ca="1" si="86">IF(B56="MATERIAL",$H$5,IF(J56="SERVIÇO",$H$4,$H$5))</f>
        <v>0.27260000000000001</v>
      </c>
      <c r="L56" s="97">
        <f ca="1">IFERROR((VLOOKUP($C56,INDIRECT("'"&amp;$B56&amp;"'!A:I"),P56+1,FALSE)),0)</f>
        <v>1.28</v>
      </c>
      <c r="M56" s="97">
        <f t="shared" ref="M56:M58" ca="1" si="87">ROUND(F56*L56,2)</f>
        <v>2056.6999999999998</v>
      </c>
      <c r="N56" s="222">
        <f t="shared" ref="N56:N58" ca="1" si="88">(H56/M56)-1</f>
        <v>0.27339999999999998</v>
      </c>
      <c r="O56" s="386"/>
      <c r="P56" s="387">
        <f t="shared" si="68"/>
        <v>3</v>
      </c>
    </row>
    <row r="57" spans="1:16" s="180" customFormat="1" x14ac:dyDescent="0.25">
      <c r="A57" s="604" t="s">
        <v>302</v>
      </c>
      <c r="B57" s="370" t="s">
        <v>203</v>
      </c>
      <c r="C57" s="389">
        <v>7200100090</v>
      </c>
      <c r="D57" s="95" t="str">
        <f t="shared" ca="1" si="9"/>
        <v>Lig Pred Agua Dn 20, C/ Colar, S/Pav</v>
      </c>
      <c r="E57" s="96" t="str">
        <f t="shared" ca="1" si="83"/>
        <v>un</v>
      </c>
      <c r="F57" s="521">
        <f>IFERROR(VLOOKUP($A57,MEMORIA!A:C,3,FALSE),0)</f>
        <v>140</v>
      </c>
      <c r="G57" s="97">
        <f t="shared" ca="1" si="84"/>
        <v>346.24</v>
      </c>
      <c r="H57" s="605">
        <f t="shared" ca="1" si="85"/>
        <v>48473.599999999999</v>
      </c>
      <c r="I57" s="176"/>
      <c r="J57" s="177" t="s">
        <v>123</v>
      </c>
      <c r="K57" s="178">
        <f t="shared" ca="1" si="86"/>
        <v>0.27260000000000001</v>
      </c>
      <c r="L57" s="97">
        <f ca="1">IFERROR((VLOOKUP($C57,INDIRECT("'"&amp;$B57&amp;"'!A:I"),P57+1,FALSE)),0)</f>
        <v>272.07</v>
      </c>
      <c r="M57" s="97">
        <f t="shared" ca="1" si="87"/>
        <v>38089.800000000003</v>
      </c>
      <c r="N57" s="222">
        <f t="shared" ca="1" si="88"/>
        <v>0.27260000000000001</v>
      </c>
      <c r="O57" s="386"/>
      <c r="P57" s="387">
        <f t="shared" si="68"/>
        <v>3</v>
      </c>
    </row>
    <row r="58" spans="1:16" s="180" customFormat="1" x14ac:dyDescent="0.25">
      <c r="A58" s="604" t="s">
        <v>303</v>
      </c>
      <c r="B58" s="370" t="s">
        <v>203</v>
      </c>
      <c r="C58" s="389">
        <v>7250100010</v>
      </c>
      <c r="D58" s="95" t="str">
        <f t="shared" ca="1" si="9"/>
        <v>Rede Agua Pvc Pba 15 Dn 50 S/Pav</v>
      </c>
      <c r="E58" s="96" t="str">
        <f t="shared" ca="1" si="83"/>
        <v>m</v>
      </c>
      <c r="F58" s="521">
        <f>IFERROR(VLOOKUP($A58,MEMORIA!A:C,3,FALSE),0)</f>
        <v>843.4</v>
      </c>
      <c r="G58" s="97">
        <f t="shared" ca="1" si="84"/>
        <v>89.92</v>
      </c>
      <c r="H58" s="605">
        <f t="shared" ca="1" si="85"/>
        <v>75838.53</v>
      </c>
      <c r="I58" s="176"/>
      <c r="J58" s="177" t="s">
        <v>123</v>
      </c>
      <c r="K58" s="178">
        <f t="shared" ca="1" si="86"/>
        <v>0.27260000000000001</v>
      </c>
      <c r="L58" s="97">
        <f ca="1">IFERROR((VLOOKUP($C58,INDIRECT("'"&amp;$B58&amp;"'!A:I"),P58+1,FALSE)),0)</f>
        <v>70.66</v>
      </c>
      <c r="M58" s="97">
        <f t="shared" ca="1" si="87"/>
        <v>59594.64</v>
      </c>
      <c r="N58" s="222">
        <f t="shared" ca="1" si="88"/>
        <v>0.27260000000000001</v>
      </c>
      <c r="O58" s="386"/>
      <c r="P58" s="387">
        <f t="shared" si="68"/>
        <v>3</v>
      </c>
    </row>
    <row r="59" spans="1:16" s="180" customFormat="1" x14ac:dyDescent="0.25">
      <c r="A59" s="604" t="s">
        <v>304</v>
      </c>
      <c r="B59" s="370" t="s">
        <v>203</v>
      </c>
      <c r="C59" s="389">
        <v>7250100050</v>
      </c>
      <c r="D59" s="95" t="str">
        <f t="shared" ca="1" si="9"/>
        <v>Rede Agua Pvc Pba 15 Dn 75 S/Pav</v>
      </c>
      <c r="E59" s="96" t="str">
        <f t="shared" ref="E59:E64" ca="1" si="89">LOWER(IFERROR((VLOOKUP($C59,INDIRECT("'"&amp;$B59&amp;"'!A:I"),P59,FALSE)),""))</f>
        <v>m</v>
      </c>
      <c r="F59" s="521">
        <f>IFERROR(VLOOKUP($A59,MEMORIA!A:C,3,FALSE),0)</f>
        <v>208.78</v>
      </c>
      <c r="G59" s="97">
        <f t="shared" ref="G59:G64" ca="1" si="90">ROUND(L59*(1+K59),2)</f>
        <v>122.93</v>
      </c>
      <c r="H59" s="605">
        <f t="shared" ref="H59:H64" ca="1" si="91">ROUND(F59*G59,2)</f>
        <v>25665.33</v>
      </c>
      <c r="I59" s="176"/>
      <c r="J59" s="177" t="s">
        <v>123</v>
      </c>
      <c r="K59" s="178">
        <f t="shared" ref="K59:K64" ca="1" si="92">IF(B59="MATERIAL",$H$5,IF(J59="SERVIÇO",$H$4,$H$5))</f>
        <v>0.27260000000000001</v>
      </c>
      <c r="L59" s="97">
        <f t="shared" ref="L59:L64" ca="1" si="93">IFERROR((VLOOKUP($C59,INDIRECT("'"&amp;$B59&amp;"'!A:I"),P59+1,FALSE)),0)</f>
        <v>96.6</v>
      </c>
      <c r="M59" s="97">
        <f t="shared" ref="M59:M64" ca="1" si="94">ROUND(F59*L59,2)</f>
        <v>20168.150000000001</v>
      </c>
      <c r="N59" s="222">
        <f t="shared" ref="N59:N64" ca="1" si="95">(H59/M59)-1</f>
        <v>0.27260000000000001</v>
      </c>
      <c r="O59" s="386"/>
      <c r="P59" s="387">
        <f t="shared" si="68"/>
        <v>3</v>
      </c>
    </row>
    <row r="60" spans="1:16" s="180" customFormat="1" x14ac:dyDescent="0.25">
      <c r="A60" s="604" t="s">
        <v>305</v>
      </c>
      <c r="B60" s="370" t="s">
        <v>203</v>
      </c>
      <c r="C60" s="389">
        <v>7250100090</v>
      </c>
      <c r="D60" s="95" t="str">
        <f t="shared" ca="1" si="9"/>
        <v>Rede Agua Pvc Pba 15 Dn 100 S/Pav</v>
      </c>
      <c r="E60" s="96" t="str">
        <f t="shared" ca="1" si="89"/>
        <v>m</v>
      </c>
      <c r="F60" s="521">
        <f>IFERROR(VLOOKUP($A60,MEMORIA!A:C,3,FALSE),0)</f>
        <v>41.85</v>
      </c>
      <c r="G60" s="97">
        <f t="shared" ca="1" si="90"/>
        <v>166.43</v>
      </c>
      <c r="H60" s="605">
        <f t="shared" ca="1" si="91"/>
        <v>6965.1</v>
      </c>
      <c r="I60" s="176"/>
      <c r="J60" s="177" t="s">
        <v>123</v>
      </c>
      <c r="K60" s="178">
        <f t="shared" ca="1" si="92"/>
        <v>0.27260000000000001</v>
      </c>
      <c r="L60" s="97">
        <f t="shared" ca="1" si="93"/>
        <v>130.78</v>
      </c>
      <c r="M60" s="97">
        <f t="shared" ca="1" si="94"/>
        <v>5473.14</v>
      </c>
      <c r="N60" s="222">
        <f t="shared" ca="1" si="95"/>
        <v>0.27260000000000001</v>
      </c>
      <c r="O60" s="386"/>
      <c r="P60" s="387">
        <f t="shared" si="68"/>
        <v>3</v>
      </c>
    </row>
    <row r="61" spans="1:16" s="180" customFormat="1" x14ac:dyDescent="0.25">
      <c r="A61" s="604" t="s">
        <v>306</v>
      </c>
      <c r="B61" s="370" t="s">
        <v>203</v>
      </c>
      <c r="C61" s="389">
        <v>7260100010</v>
      </c>
      <c r="D61" s="95" t="str">
        <f t="shared" ca="1" si="9"/>
        <v>Rede Esg Pvc Nbr7362 150 Ate 1,25M S/Pav</v>
      </c>
      <c r="E61" s="96" t="str">
        <f t="shared" ca="1" si="89"/>
        <v>m</v>
      </c>
      <c r="F61" s="521">
        <f>IFERROR(VLOOKUP($A61,MEMORIA!A:C,3,FALSE),0)</f>
        <v>3420</v>
      </c>
      <c r="G61" s="97">
        <f t="shared" ca="1" si="90"/>
        <v>240.55</v>
      </c>
      <c r="H61" s="605">
        <f t="shared" ca="1" si="91"/>
        <v>822681</v>
      </c>
      <c r="I61" s="176"/>
      <c r="J61" s="177" t="s">
        <v>123</v>
      </c>
      <c r="K61" s="178">
        <f t="shared" ca="1" si="92"/>
        <v>0.27260000000000001</v>
      </c>
      <c r="L61" s="97">
        <f t="shared" ca="1" si="93"/>
        <v>189.02</v>
      </c>
      <c r="M61" s="97">
        <f t="shared" ca="1" si="94"/>
        <v>646448.4</v>
      </c>
      <c r="N61" s="222">
        <f t="shared" ca="1" si="95"/>
        <v>0.27260000000000001</v>
      </c>
      <c r="O61" s="386"/>
      <c r="P61" s="387">
        <f t="shared" si="68"/>
        <v>3</v>
      </c>
    </row>
    <row r="62" spans="1:16" s="180" customFormat="1" x14ac:dyDescent="0.25">
      <c r="A62" s="604" t="s">
        <v>307</v>
      </c>
      <c r="B62" s="370" t="s">
        <v>203</v>
      </c>
      <c r="C62" s="389">
        <v>7260100050</v>
      </c>
      <c r="D62" s="95" t="str">
        <f t="shared" ca="1" si="9"/>
        <v>Rede Esg Pvc Nbr7362 150 1,26A1,75 S/Pav</v>
      </c>
      <c r="E62" s="96" t="str">
        <f t="shared" ca="1" si="89"/>
        <v>m</v>
      </c>
      <c r="F62" s="521">
        <f>IFERROR(VLOOKUP($A62,MEMORIA!A:C,3,FALSE),0)</f>
        <v>190</v>
      </c>
      <c r="G62" s="97">
        <f t="shared" ca="1" si="90"/>
        <v>334.78</v>
      </c>
      <c r="H62" s="605">
        <f t="shared" ca="1" si="91"/>
        <v>63608.2</v>
      </c>
      <c r="I62" s="176"/>
      <c r="J62" s="177" t="s">
        <v>123</v>
      </c>
      <c r="K62" s="178">
        <f t="shared" ca="1" si="92"/>
        <v>0.27260000000000001</v>
      </c>
      <c r="L62" s="97">
        <f t="shared" ca="1" si="93"/>
        <v>263.07</v>
      </c>
      <c r="M62" s="97">
        <f t="shared" ca="1" si="94"/>
        <v>49983.3</v>
      </c>
      <c r="N62" s="222">
        <f t="shared" ca="1" si="95"/>
        <v>0.27260000000000001</v>
      </c>
      <c r="O62" s="386"/>
      <c r="P62" s="387">
        <f t="shared" si="68"/>
        <v>3</v>
      </c>
    </row>
    <row r="63" spans="1:16" s="180" customFormat="1" x14ac:dyDescent="0.25">
      <c r="A63" s="604" t="s">
        <v>308</v>
      </c>
      <c r="B63" s="370" t="s">
        <v>203</v>
      </c>
      <c r="C63" s="389">
        <v>7260100090</v>
      </c>
      <c r="D63" s="95" t="str">
        <f t="shared" ca="1" si="9"/>
        <v>Rede Esg Pvc Nbr7362 150 1,76A2,25 S/Pav</v>
      </c>
      <c r="E63" s="96" t="str">
        <f t="shared" ca="1" si="89"/>
        <v>m</v>
      </c>
      <c r="F63" s="521">
        <f>IFERROR(VLOOKUP($A63,MEMORIA!A:C,3,FALSE),0)</f>
        <v>190</v>
      </c>
      <c r="G63" s="97">
        <f t="shared" ca="1" si="90"/>
        <v>377.12</v>
      </c>
      <c r="H63" s="605">
        <f t="shared" ca="1" si="91"/>
        <v>71652.800000000003</v>
      </c>
      <c r="I63" s="176"/>
      <c r="J63" s="177" t="s">
        <v>123</v>
      </c>
      <c r="K63" s="178">
        <f t="shared" ca="1" si="92"/>
        <v>0.27260000000000001</v>
      </c>
      <c r="L63" s="97">
        <f t="shared" ca="1" si="93"/>
        <v>296.33999999999997</v>
      </c>
      <c r="M63" s="97">
        <f t="shared" ca="1" si="94"/>
        <v>56304.6</v>
      </c>
      <c r="N63" s="222">
        <f t="shared" ca="1" si="95"/>
        <v>0.27260000000000001</v>
      </c>
      <c r="O63" s="386"/>
      <c r="P63" s="387">
        <f t="shared" si="68"/>
        <v>3</v>
      </c>
    </row>
    <row r="64" spans="1:16" s="180" customFormat="1" x14ac:dyDescent="0.25">
      <c r="A64" s="604" t="s">
        <v>309</v>
      </c>
      <c r="B64" s="370" t="s">
        <v>211</v>
      </c>
      <c r="C64" s="389">
        <v>2003684</v>
      </c>
      <c r="D64" s="95" t="str">
        <f t="shared" ca="1" si="9"/>
        <v>Poço De Visita - Pvi 04 - Areia E Brita Comerciais</v>
      </c>
      <c r="E64" s="96" t="str">
        <f t="shared" ca="1" si="89"/>
        <v>un</v>
      </c>
      <c r="F64" s="521">
        <f>IFERROR(VLOOKUP($A64,MEMORIA!A:C,3,FALSE),0)</f>
        <v>50</v>
      </c>
      <c r="G64" s="97">
        <f t="shared" ca="1" si="90"/>
        <v>3448.61</v>
      </c>
      <c r="H64" s="605">
        <f t="shared" ca="1" si="91"/>
        <v>172430.5</v>
      </c>
      <c r="I64" s="176"/>
      <c r="J64" s="177" t="s">
        <v>123</v>
      </c>
      <c r="K64" s="178">
        <f t="shared" ca="1" si="92"/>
        <v>0.27260000000000001</v>
      </c>
      <c r="L64" s="97">
        <f t="shared" ca="1" si="93"/>
        <v>2709.89</v>
      </c>
      <c r="M64" s="97">
        <f t="shared" ca="1" si="94"/>
        <v>135494.5</v>
      </c>
      <c r="N64" s="222">
        <f t="shared" ca="1" si="95"/>
        <v>0.27260000000000001</v>
      </c>
      <c r="O64" s="386"/>
      <c r="P64" s="387">
        <f t="shared" si="68"/>
        <v>3</v>
      </c>
    </row>
    <row r="65" spans="1:16" x14ac:dyDescent="0.25">
      <c r="A65" s="606" t="s">
        <v>219</v>
      </c>
      <c r="B65" s="194"/>
      <c r="C65" s="201"/>
      <c r="D65" s="196" t="s">
        <v>310</v>
      </c>
      <c r="E65" s="194"/>
      <c r="F65" s="197"/>
      <c r="G65" s="198"/>
      <c r="H65" s="603">
        <f ca="1">SUBTOTAL(9,OFFSET(H65,1,0):OFFSET(H81,-1,0))</f>
        <v>895147.09</v>
      </c>
      <c r="I65" s="206"/>
      <c r="J65" s="194"/>
      <c r="K65" s="194"/>
      <c r="L65" s="198"/>
      <c r="M65" s="199"/>
      <c r="N65" s="200"/>
      <c r="O65" s="386"/>
      <c r="P65" s="179"/>
    </row>
    <row r="66" spans="1:16" s="180" customFormat="1" x14ac:dyDescent="0.25">
      <c r="A66" s="604" t="s">
        <v>311</v>
      </c>
      <c r="B66" s="370" t="s">
        <v>211</v>
      </c>
      <c r="C66" s="389">
        <v>1600436</v>
      </c>
      <c r="D66" s="95" t="str">
        <f t="shared" ca="1" si="9"/>
        <v>Demolição De Concreto Simples</v>
      </c>
      <c r="E66" s="96" t="str">
        <f t="shared" ref="E66:E68" ca="1" si="96">LOWER(IFERROR((VLOOKUP($C66,INDIRECT("'"&amp;$B66&amp;"'!A:I"),P66,FALSE)),""))</f>
        <v>m3</v>
      </c>
      <c r="F66" s="521">
        <f>IFERROR(VLOOKUP($A66,MEMORIA!A:C,3,FALSE),0)</f>
        <v>317.73</v>
      </c>
      <c r="G66" s="97">
        <f t="shared" ref="G66:G68" ca="1" si="97">ROUND(L66*(1+K66),2)</f>
        <v>448.54</v>
      </c>
      <c r="H66" s="605">
        <f t="shared" ref="H66:H68" ca="1" si="98">ROUND(F66*G66,2)</f>
        <v>142514.60999999999</v>
      </c>
      <c r="I66" s="176"/>
      <c r="J66" s="177" t="s">
        <v>123</v>
      </c>
      <c r="K66" s="178">
        <f t="shared" ref="K66:K68" ca="1" si="99">IF(B66="MATERIAL",$H$5,IF(J66="SERVIÇO",$H$4,$H$5))</f>
        <v>0.27260000000000001</v>
      </c>
      <c r="L66" s="97">
        <f t="shared" ref="L66:L70" ca="1" si="100">IFERROR((VLOOKUP($C66,INDIRECT("'"&amp;$B66&amp;"'!A:I"),P66+1,FALSE)),0)</f>
        <v>352.46</v>
      </c>
      <c r="M66" s="97">
        <f t="shared" ref="M66:M68" ca="1" si="101">ROUND(F66*L66,2)</f>
        <v>111987.12</v>
      </c>
      <c r="N66" s="222">
        <f t="shared" ref="N66:N68" ca="1" si="102">(H66/M66)-1</f>
        <v>0.27260000000000001</v>
      </c>
      <c r="O66" s="386"/>
      <c r="P66" s="387">
        <f t="shared" si="68"/>
        <v>3</v>
      </c>
    </row>
    <row r="67" spans="1:16" s="180" customFormat="1" x14ac:dyDescent="0.25">
      <c r="A67" s="604" t="s">
        <v>312</v>
      </c>
      <c r="B67" s="370" t="s">
        <v>205</v>
      </c>
      <c r="C67" s="389">
        <v>40867</v>
      </c>
      <c r="D67" s="95" t="str">
        <f t="shared" ca="1" si="9"/>
        <v>Demolição E Remoção De Pavimento Asfáltico</v>
      </c>
      <c r="E67" s="96" t="str">
        <f t="shared" ca="1" si="96"/>
        <v>m2</v>
      </c>
      <c r="F67" s="521">
        <f>IFERROR(VLOOKUP($A67,MEMORIA!A:C,3,FALSE),0)</f>
        <v>4067.14</v>
      </c>
      <c r="G67" s="97">
        <f t="shared" ca="1" si="97"/>
        <v>5.09</v>
      </c>
      <c r="H67" s="605">
        <f t="shared" ca="1" si="98"/>
        <v>20701.740000000002</v>
      </c>
      <c r="I67" s="176"/>
      <c r="J67" s="177" t="s">
        <v>123</v>
      </c>
      <c r="K67" s="178">
        <f t="shared" ca="1" si="99"/>
        <v>0.27260000000000001</v>
      </c>
      <c r="L67" s="97">
        <f t="shared" ca="1" si="100"/>
        <v>4</v>
      </c>
      <c r="M67" s="97">
        <f t="shared" ca="1" si="101"/>
        <v>16268.56</v>
      </c>
      <c r="N67" s="222">
        <f t="shared" ca="1" si="102"/>
        <v>0.27250000000000002</v>
      </c>
      <c r="O67" s="386"/>
      <c r="P67" s="387">
        <f t="shared" si="68"/>
        <v>3</v>
      </c>
    </row>
    <row r="68" spans="1:16" s="180" customFormat="1" x14ac:dyDescent="0.25">
      <c r="A68" s="604" t="s">
        <v>313</v>
      </c>
      <c r="B68" s="370" t="s">
        <v>211</v>
      </c>
      <c r="C68" s="389">
        <v>1600441</v>
      </c>
      <c r="D68" s="95" t="str">
        <f t="shared" ca="1" si="9"/>
        <v>Remoção De Paralelepípedos</v>
      </c>
      <c r="E68" s="96" t="str">
        <f t="shared" ca="1" si="96"/>
        <v>m2</v>
      </c>
      <c r="F68" s="521">
        <f>IFERROR(VLOOKUP($A68,MEMORIA!A:C,3,FALSE),0)</f>
        <v>1522.5</v>
      </c>
      <c r="G68" s="97">
        <f t="shared" ca="1" si="97"/>
        <v>4.3899999999999997</v>
      </c>
      <c r="H68" s="605">
        <f t="shared" ca="1" si="98"/>
        <v>6683.78</v>
      </c>
      <c r="I68" s="176"/>
      <c r="J68" s="177" t="s">
        <v>123</v>
      </c>
      <c r="K68" s="178">
        <f t="shared" ca="1" si="99"/>
        <v>0.27260000000000001</v>
      </c>
      <c r="L68" s="97">
        <f t="shared" ca="1" si="100"/>
        <v>3.45</v>
      </c>
      <c r="M68" s="97">
        <f t="shared" ca="1" si="101"/>
        <v>5252.63</v>
      </c>
      <c r="N68" s="222">
        <f t="shared" ca="1" si="102"/>
        <v>0.27250000000000002</v>
      </c>
      <c r="O68" s="386"/>
      <c r="P68" s="387">
        <f t="shared" si="68"/>
        <v>3</v>
      </c>
    </row>
    <row r="69" spans="1:16" s="180" customFormat="1" ht="24" x14ac:dyDescent="0.25">
      <c r="A69" s="604" t="s">
        <v>314</v>
      </c>
      <c r="B69" s="370" t="s">
        <v>137</v>
      </c>
      <c r="C69" s="389">
        <v>10213</v>
      </c>
      <c r="D69" s="95" t="str">
        <f ca="1">IFERROR(PROPER(VLOOKUP($C69,INDIRECT("'"&amp;$B69&amp;"'!A:I"),2,FALSE)),"")</f>
        <v>Retirada Manual De Blocos Pré-Moldados De Concreto (Blokret), Inclusive Empilhamento Para Reaproveitamento</v>
      </c>
      <c r="E69" s="96" t="str">
        <f ca="1">LOWER(IFERROR((VLOOKUP($C69,INDIRECT("'"&amp;$B69&amp;"'!A:I"),P69,FALSE)),""))</f>
        <v>m2</v>
      </c>
      <c r="F69" s="521">
        <f>IFERROR(VLOOKUP($A69,MEMORIA!A:C,3,FALSE),0)</f>
        <v>864.51</v>
      </c>
      <c r="G69" s="97">
        <f t="shared" ref="G69" ca="1" si="103">ROUND(L69*(1+K69),2)</f>
        <v>16.02</v>
      </c>
      <c r="H69" s="605">
        <f t="shared" ref="H69" ca="1" si="104">ROUND(F69*G69,2)</f>
        <v>13849.45</v>
      </c>
      <c r="I69" s="176"/>
      <c r="J69" s="177" t="s">
        <v>123</v>
      </c>
      <c r="K69" s="178">
        <f t="shared" ref="K69" ca="1" si="105">IF(B69="MATERIAL",$H$5,IF(J69="SERVIÇO",$H$4,$H$5))</f>
        <v>0.27260000000000001</v>
      </c>
      <c r="L69" s="97">
        <f t="shared" ca="1" si="100"/>
        <v>12.59</v>
      </c>
      <c r="M69" s="97">
        <f t="shared" ref="M69" ca="1" si="106">ROUND(F69*L69,2)</f>
        <v>10884.18</v>
      </c>
      <c r="N69" s="222">
        <f t="shared" ref="N69" ca="1" si="107">(H69/M69)-1</f>
        <v>0.27239999999999998</v>
      </c>
      <c r="O69" s="386"/>
      <c r="P69" s="387">
        <f>IF(LEFT($B69,3)="CPU",7,3)</f>
        <v>3</v>
      </c>
    </row>
    <row r="70" spans="1:16" s="180" customFormat="1" x14ac:dyDescent="0.25">
      <c r="A70" s="604" t="s">
        <v>315</v>
      </c>
      <c r="B70" s="370" t="s">
        <v>205</v>
      </c>
      <c r="C70" s="389">
        <v>42868</v>
      </c>
      <c r="D70" s="95" t="str">
        <f ca="1">IFERROR(PROPER(VLOOKUP($C70,INDIRECT("'"&amp;$B70&amp;"'!A:I"),2,FALSE)),"")</f>
        <v>Demolição Manual De Concreto Armado Em Vias Urbanas</v>
      </c>
      <c r="E70" s="96" t="str">
        <f ca="1">LOWER(IFERROR((VLOOKUP($C70,INDIRECT("'"&amp;$B70&amp;"'!A:I"),P70,FALSE)),""))</f>
        <v>m3</v>
      </c>
      <c r="F70" s="521">
        <f>IFERROR(VLOOKUP($A70,MEMORIA!A:C,3,FALSE),0)</f>
        <v>246.5</v>
      </c>
      <c r="G70" s="97">
        <f t="shared" ref="G70" ca="1" si="108">ROUND(L70*(1+K70),2)</f>
        <v>507.97</v>
      </c>
      <c r="H70" s="605">
        <f t="shared" ref="H70" ca="1" si="109">ROUND(F70*G70,2)</f>
        <v>125214.61</v>
      </c>
      <c r="I70" s="176"/>
      <c r="J70" s="177" t="s">
        <v>123</v>
      </c>
      <c r="K70" s="178">
        <f t="shared" ref="K70" ca="1" si="110">IF(B70="MATERIAL",$H$5,IF(J70="SERVIÇO",$H$4,$H$5))</f>
        <v>0.27260000000000001</v>
      </c>
      <c r="L70" s="97">
        <f t="shared" ca="1" si="100"/>
        <v>399.16</v>
      </c>
      <c r="M70" s="97">
        <f t="shared" ref="M70" ca="1" si="111">ROUND(F70*L70,2)</f>
        <v>98392.94</v>
      </c>
      <c r="N70" s="222">
        <f t="shared" ref="N70" ca="1" si="112">(H70/M70)-1</f>
        <v>0.27260000000000001</v>
      </c>
      <c r="O70" s="386"/>
      <c r="P70" s="387">
        <f>IF(LEFT($B70,3)="CPU",7,3)</f>
        <v>3</v>
      </c>
    </row>
    <row r="71" spans="1:16" x14ac:dyDescent="0.25">
      <c r="A71" s="606" t="s">
        <v>316</v>
      </c>
      <c r="B71" s="194"/>
      <c r="C71" s="201"/>
      <c r="D71" s="196" t="s">
        <v>318</v>
      </c>
      <c r="E71" s="194"/>
      <c r="F71" s="197"/>
      <c r="G71" s="198"/>
      <c r="H71" s="603">
        <f ca="1">SUBTOTAL(9,OFFSET(H71,1,0):OFFSET(H75,-1,0))</f>
        <v>416640.4</v>
      </c>
      <c r="I71" s="206"/>
      <c r="J71" s="194"/>
      <c r="K71" s="194"/>
      <c r="L71" s="198"/>
      <c r="M71" s="199"/>
      <c r="N71" s="200"/>
      <c r="O71" s="386"/>
      <c r="P71" s="179"/>
    </row>
    <row r="72" spans="1:16" s="180" customFormat="1" ht="48" x14ac:dyDescent="0.25">
      <c r="A72" s="604" t="s">
        <v>31109</v>
      </c>
      <c r="B72" s="370" t="s">
        <v>124</v>
      </c>
      <c r="C72" s="389">
        <v>94273</v>
      </c>
      <c r="D72" s="95" t="str">
        <f t="shared" ca="1" si="9"/>
        <v>Assentamento De Guia (Meio-Fio) Em Trecho Reto, Confeccionada Em Concreto Pré-Fabricado, Dimensões 100X15X13X30 Cm (Comprimento X Base Inferior X Base Superior X Altura), Para Vias Urbanas (Uso Viário). Af_06/2016</v>
      </c>
      <c r="E72" s="96" t="str">
        <f t="shared" ref="E72:E74" ca="1" si="113">LOWER(IFERROR((VLOOKUP($C72,INDIRECT("'"&amp;$B72&amp;"'!A:I"),P72,FALSE)),""))</f>
        <v>m</v>
      </c>
      <c r="F72" s="521">
        <f>IFERROR(VLOOKUP($A72,MEMORIA!A:C,3,FALSE),0)</f>
        <v>1754.6</v>
      </c>
      <c r="G72" s="97">
        <f t="shared" ref="G72:G74" ca="1" si="114">ROUND(L72*(1+K72),2)</f>
        <v>67.180000000000007</v>
      </c>
      <c r="H72" s="605">
        <f t="shared" ref="H72:H74" ca="1" si="115">ROUND(F72*G72,2)</f>
        <v>117874.03</v>
      </c>
      <c r="I72" s="176"/>
      <c r="J72" s="177" t="s">
        <v>123</v>
      </c>
      <c r="K72" s="178">
        <f t="shared" ref="K72:K74" ca="1" si="116">IF(B72="MATERIAL",$H$5,IF(J72="SERVIÇO",$H$4,$H$5))</f>
        <v>0.27260000000000001</v>
      </c>
      <c r="L72" s="97">
        <f t="shared" ref="L72:L74" ca="1" si="117">IFERROR((VLOOKUP($C72,INDIRECT("'"&amp;$B72&amp;"'!A:I"),P72+1,FALSE)),0)</f>
        <v>52.79</v>
      </c>
      <c r="M72" s="97">
        <f t="shared" ref="M72:M74" ca="1" si="118">ROUND(F72*L72,2)</f>
        <v>92625.33</v>
      </c>
      <c r="N72" s="222"/>
      <c r="O72" s="386"/>
      <c r="P72" s="387">
        <f t="shared" si="68"/>
        <v>3</v>
      </c>
    </row>
    <row r="73" spans="1:16" s="180" customFormat="1" ht="36" x14ac:dyDescent="0.25">
      <c r="A73" s="604" t="s">
        <v>31110</v>
      </c>
      <c r="B73" s="370" t="s">
        <v>124</v>
      </c>
      <c r="C73" s="389">
        <v>94991</v>
      </c>
      <c r="D73" s="95" t="str">
        <f t="shared" ca="1" si="9"/>
        <v>Execução De Passeio (Calçada) Ou Piso De Concreto Com Concreto Moldado In Loco, Usinado, Acabamento Convencional, Não Armado. Af_08/2022</v>
      </c>
      <c r="E73" s="96" t="str">
        <f t="shared" ca="1" si="113"/>
        <v>m3</v>
      </c>
      <c r="F73" s="521">
        <f>IFERROR(VLOOKUP($A73,MEMORIA!A:C,3,FALSE),0)</f>
        <v>231.61</v>
      </c>
      <c r="G73" s="97">
        <f t="shared" ca="1" si="114"/>
        <v>913.05</v>
      </c>
      <c r="H73" s="605">
        <f t="shared" ca="1" si="115"/>
        <v>211471.51</v>
      </c>
      <c r="I73" s="176"/>
      <c r="J73" s="177" t="s">
        <v>123</v>
      </c>
      <c r="K73" s="178">
        <f t="shared" ca="1" si="116"/>
        <v>0.27260000000000001</v>
      </c>
      <c r="L73" s="97">
        <f t="shared" ca="1" si="117"/>
        <v>717.47</v>
      </c>
      <c r="M73" s="97">
        <f t="shared" ca="1" si="118"/>
        <v>166173.23000000001</v>
      </c>
      <c r="N73" s="222"/>
      <c r="O73" s="386"/>
      <c r="P73" s="387">
        <f t="shared" si="68"/>
        <v>3</v>
      </c>
    </row>
    <row r="74" spans="1:16" s="180" customFormat="1" ht="36" x14ac:dyDescent="0.25">
      <c r="A74" s="604" t="s">
        <v>31111</v>
      </c>
      <c r="B74" s="370" t="s">
        <v>137</v>
      </c>
      <c r="C74" s="389">
        <v>200253</v>
      </c>
      <c r="D74" s="95" t="str">
        <f t="shared" ca="1" si="9"/>
        <v>Fornecimento E Assentamento De Ladrilho Hidráulico Pastilhado, Vermelho, Dim. 20X20 Cm, Esp. 1.5Cm, Assentado Com Pasta De Cimento Colante, Exclusive Regularização E Lastro</v>
      </c>
      <c r="E74" s="96" t="str">
        <f t="shared" ca="1" si="113"/>
        <v>m2</v>
      </c>
      <c r="F74" s="521">
        <f>IFERROR(VLOOKUP($A74,MEMORIA!A:C,3,FALSE),0)</f>
        <v>701.84</v>
      </c>
      <c r="G74" s="97">
        <f t="shared" ca="1" si="114"/>
        <v>124.38</v>
      </c>
      <c r="H74" s="605">
        <f t="shared" ca="1" si="115"/>
        <v>87294.86</v>
      </c>
      <c r="I74" s="176"/>
      <c r="J74" s="177" t="s">
        <v>123</v>
      </c>
      <c r="K74" s="178">
        <f t="shared" ca="1" si="116"/>
        <v>0.27260000000000001</v>
      </c>
      <c r="L74" s="97">
        <f t="shared" ca="1" si="117"/>
        <v>97.74</v>
      </c>
      <c r="M74" s="97">
        <f t="shared" ca="1" si="118"/>
        <v>68597.84</v>
      </c>
      <c r="N74" s="222"/>
      <c r="O74" s="386"/>
      <c r="P74" s="387">
        <f t="shared" si="68"/>
        <v>3</v>
      </c>
    </row>
    <row r="75" spans="1:16" x14ac:dyDescent="0.25">
      <c r="A75" s="606" t="s">
        <v>317</v>
      </c>
      <c r="B75" s="194"/>
      <c r="C75" s="201"/>
      <c r="D75" s="196" t="s">
        <v>319</v>
      </c>
      <c r="E75" s="194"/>
      <c r="F75" s="197"/>
      <c r="G75" s="198"/>
      <c r="H75" s="603">
        <f ca="1">SUBTOTAL(9,OFFSET(H75,1,0):OFFSET(H81,-1,0))</f>
        <v>169542.5</v>
      </c>
      <c r="I75" s="206"/>
      <c r="J75" s="194"/>
      <c r="K75" s="194"/>
      <c r="L75" s="198"/>
      <c r="M75" s="199"/>
      <c r="N75" s="200"/>
      <c r="O75" s="386"/>
      <c r="P75" s="179"/>
    </row>
    <row r="76" spans="1:16" s="180" customFormat="1" x14ac:dyDescent="0.25">
      <c r="A76" s="604" t="s">
        <v>31112</v>
      </c>
      <c r="B76" s="370" t="s">
        <v>213</v>
      </c>
      <c r="C76" s="647" t="s">
        <v>223</v>
      </c>
      <c r="D76" s="95" t="str">
        <f t="shared" ca="1" si="9"/>
        <v>Execução De Tratamento De Trincas Em Paredes De Alevnaria De Vedação</v>
      </c>
      <c r="E76" s="96" t="str">
        <f t="shared" ref="E76:E80" ca="1" si="119">LOWER(IFERROR((VLOOKUP($C76,INDIRECT("'"&amp;$B76&amp;"'!A:I"),P76,FALSE)),""))</f>
        <v>m</v>
      </c>
      <c r="F76" s="521">
        <f>IFERROR(VLOOKUP($A76,MEMORIA!A:C,3,FALSE),0)</f>
        <v>1000</v>
      </c>
      <c r="G76" s="97">
        <f t="shared" ref="G76:G80" ca="1" si="120">ROUND(L76*(1+K76),2)</f>
        <v>29.1</v>
      </c>
      <c r="H76" s="605">
        <f t="shared" ref="H76:H80" ca="1" si="121">ROUND(F76*G76,2)</f>
        <v>29100</v>
      </c>
      <c r="I76" s="176"/>
      <c r="J76" s="177" t="s">
        <v>123</v>
      </c>
      <c r="K76" s="178">
        <f t="shared" ref="K76:K80" ca="1" si="122">IF(B76="MATERIAL",$H$5,IF(J76="SERVIÇO",$H$4,$H$5))</f>
        <v>0.27260000000000001</v>
      </c>
      <c r="L76" s="97">
        <f t="shared" ref="L76:L80" ca="1" si="123">IFERROR((VLOOKUP($C76,INDIRECT("'"&amp;$B76&amp;"'!A:I"),P76+1,FALSE)),0)</f>
        <v>22.87</v>
      </c>
      <c r="M76" s="97">
        <f t="shared" ref="M76:M80" ca="1" si="124">ROUND(F76*L76,2)</f>
        <v>22870</v>
      </c>
      <c r="N76" s="222"/>
      <c r="O76" s="386"/>
      <c r="P76" s="387">
        <f t="shared" si="68"/>
        <v>7</v>
      </c>
    </row>
    <row r="77" spans="1:16" s="180" customFormat="1" ht="24" x14ac:dyDescent="0.25">
      <c r="A77" s="604" t="s">
        <v>31113</v>
      </c>
      <c r="B77" s="370" t="s">
        <v>124</v>
      </c>
      <c r="C77" s="389">
        <v>88489</v>
      </c>
      <c r="D77" s="95" t="str">
        <f t="shared" ca="1" si="9"/>
        <v>Aplicação Manual De Pintura Com Tinta Látex Acrílica Em Paredes, Duas Demãos. Af_06/2014</v>
      </c>
      <c r="E77" s="96" t="str">
        <f t="shared" ref="E77:E78" ca="1" si="125">LOWER(IFERROR((VLOOKUP($C77,INDIRECT("'"&amp;$B77&amp;"'!A:I"),P77,FALSE)),""))</f>
        <v>m2</v>
      </c>
      <c r="F77" s="521">
        <f>IFERROR(VLOOKUP($A77,MEMORIA!A:C,3,FALSE),0)</f>
        <v>1200</v>
      </c>
      <c r="G77" s="97">
        <f t="shared" ref="G77:G78" ca="1" si="126">ROUND(L77*(1+K77),2)</f>
        <v>20.3</v>
      </c>
      <c r="H77" s="605">
        <f t="shared" ref="H77:H78" ca="1" si="127">ROUND(F77*G77,2)</f>
        <v>24360</v>
      </c>
      <c r="I77" s="176"/>
      <c r="J77" s="177" t="s">
        <v>123</v>
      </c>
      <c r="K77" s="178">
        <f t="shared" ref="K77:K78" ca="1" si="128">IF(B77="MATERIAL",$H$5,IF(J77="SERVIÇO",$H$4,$H$5))</f>
        <v>0.27260000000000001</v>
      </c>
      <c r="L77" s="97">
        <f t="shared" ref="L77:L78" ca="1" si="129">IFERROR((VLOOKUP($C77,INDIRECT("'"&amp;$B77&amp;"'!A:I"),P77+1,FALSE)),0)</f>
        <v>15.95</v>
      </c>
      <c r="M77" s="97">
        <f t="shared" ref="M77:M78" ca="1" si="130">ROUND(F77*L77,2)</f>
        <v>19140</v>
      </c>
      <c r="N77" s="222"/>
      <c r="O77" s="386"/>
      <c r="P77" s="387">
        <f t="shared" si="68"/>
        <v>3</v>
      </c>
    </row>
    <row r="78" spans="1:16" s="180" customFormat="1" ht="24" x14ac:dyDescent="0.25">
      <c r="A78" s="604" t="s">
        <v>31114</v>
      </c>
      <c r="B78" s="370" t="s">
        <v>137</v>
      </c>
      <c r="C78" s="389">
        <v>110302</v>
      </c>
      <c r="D78" s="95" t="str">
        <f t="shared" ca="1" si="9"/>
        <v>Reboco Tipo Paulista De Argamassa De Cimento, Cal Hidratada Ch1 E Areia Lavada Traço 1:0.5:6, Espessura 25 Mm</v>
      </c>
      <c r="E78" s="96" t="str">
        <f t="shared" ca="1" si="125"/>
        <v>m2</v>
      </c>
      <c r="F78" s="521">
        <f>IFERROR(VLOOKUP($A78,MEMORIA!A:C,3,FALSE),0)</f>
        <v>500</v>
      </c>
      <c r="G78" s="97">
        <f t="shared" ca="1" si="126"/>
        <v>78.569999999999993</v>
      </c>
      <c r="H78" s="605">
        <f t="shared" ca="1" si="127"/>
        <v>39285</v>
      </c>
      <c r="I78" s="176"/>
      <c r="J78" s="177" t="s">
        <v>123</v>
      </c>
      <c r="K78" s="178">
        <f t="shared" ca="1" si="128"/>
        <v>0.27260000000000001</v>
      </c>
      <c r="L78" s="97">
        <f t="shared" ca="1" si="129"/>
        <v>61.74</v>
      </c>
      <c r="M78" s="97">
        <f t="shared" ca="1" si="130"/>
        <v>30870</v>
      </c>
      <c r="N78" s="222"/>
      <c r="O78" s="386"/>
      <c r="P78" s="387">
        <f t="shared" si="68"/>
        <v>3</v>
      </c>
    </row>
    <row r="79" spans="1:16" s="180" customFormat="1" ht="36" x14ac:dyDescent="0.25">
      <c r="A79" s="604" t="s">
        <v>31115</v>
      </c>
      <c r="B79" s="370" t="s">
        <v>124</v>
      </c>
      <c r="C79" s="389">
        <v>87273</v>
      </c>
      <c r="D79" s="95" t="str">
        <f t="shared" ca="1" si="9"/>
        <v>Revestimento Cerâmico Para Paredes Internas Com Placas Tipo Esmaltada Extra De Dimensões 33X45 Cm Aplicadas Em Ambientes De Área Maior Que 5 M² Na Altura Inteira Das Paredes. Af_06/2014</v>
      </c>
      <c r="E79" s="96" t="str">
        <f t="shared" ca="1" si="119"/>
        <v>m2</v>
      </c>
      <c r="F79" s="521">
        <f>IFERROR(VLOOKUP($A79,MEMORIA!A:C,3,FALSE),0)</f>
        <v>250</v>
      </c>
      <c r="G79" s="97">
        <f t="shared" ca="1" si="120"/>
        <v>91.4</v>
      </c>
      <c r="H79" s="605">
        <f t="shared" ca="1" si="121"/>
        <v>22850</v>
      </c>
      <c r="I79" s="176"/>
      <c r="J79" s="177" t="s">
        <v>123</v>
      </c>
      <c r="K79" s="178">
        <f t="shared" ca="1" si="122"/>
        <v>0.27260000000000001</v>
      </c>
      <c r="L79" s="97">
        <f t="shared" ca="1" si="123"/>
        <v>71.819999999999993</v>
      </c>
      <c r="M79" s="97">
        <f t="shared" ca="1" si="124"/>
        <v>17955</v>
      </c>
      <c r="N79" s="222"/>
      <c r="O79" s="386"/>
      <c r="P79" s="387">
        <f t="shared" si="68"/>
        <v>3</v>
      </c>
    </row>
    <row r="80" spans="1:16" s="180" customFormat="1" ht="36" x14ac:dyDescent="0.25">
      <c r="A80" s="604" t="s">
        <v>31116</v>
      </c>
      <c r="B80" s="370" t="s">
        <v>124</v>
      </c>
      <c r="C80" s="389">
        <v>89171</v>
      </c>
      <c r="D80" s="95" t="str">
        <f t="shared" ca="1" si="9"/>
        <v>Revestimento Cerâmico Para Piso Com Placas Tipo Esmaltada Extra De Dimensões 35X35 Cm, Para Edificação Habitacional Unifamiliar (Casa) E Edificação Pública Padrão. Af_11/2014</v>
      </c>
      <c r="E80" s="96" t="str">
        <f t="shared" ca="1" si="119"/>
        <v>m2</v>
      </c>
      <c r="F80" s="521">
        <f>IFERROR(VLOOKUP($A80,MEMORIA!A:C,3,FALSE),0)</f>
        <v>750</v>
      </c>
      <c r="G80" s="97">
        <f t="shared" ca="1" si="120"/>
        <v>71.930000000000007</v>
      </c>
      <c r="H80" s="605">
        <f t="shared" ca="1" si="121"/>
        <v>53947.5</v>
      </c>
      <c r="I80" s="176"/>
      <c r="J80" s="177" t="s">
        <v>123</v>
      </c>
      <c r="K80" s="178">
        <f t="shared" ca="1" si="122"/>
        <v>0.27260000000000001</v>
      </c>
      <c r="L80" s="97">
        <f t="shared" ca="1" si="123"/>
        <v>56.52</v>
      </c>
      <c r="M80" s="97">
        <f t="shared" ca="1" si="124"/>
        <v>42390</v>
      </c>
      <c r="N80" s="222"/>
      <c r="O80" s="386"/>
      <c r="P80" s="387">
        <f t="shared" si="68"/>
        <v>3</v>
      </c>
    </row>
    <row r="81" spans="1:16" x14ac:dyDescent="0.25">
      <c r="A81" s="606" t="s">
        <v>222</v>
      </c>
      <c r="B81" s="194"/>
      <c r="C81" s="201"/>
      <c r="D81" s="196" t="s">
        <v>68</v>
      </c>
      <c r="E81" s="194"/>
      <c r="F81" s="197"/>
      <c r="G81" s="198"/>
      <c r="H81" s="603">
        <f ca="1">SUBTOTAL(9,OFFSET(H81,1,0):OFFSET(H99,-1,0))</f>
        <v>8955077.0299999993</v>
      </c>
      <c r="I81" s="206"/>
      <c r="J81" s="194"/>
      <c r="K81" s="194"/>
      <c r="L81" s="198"/>
      <c r="M81" s="199"/>
      <c r="N81" s="200"/>
      <c r="O81" s="386"/>
      <c r="P81" s="179"/>
    </row>
    <row r="82" spans="1:16" s="180" customFormat="1" x14ac:dyDescent="0.25">
      <c r="A82" s="604" t="s">
        <v>320</v>
      </c>
      <c r="B82" s="370" t="s">
        <v>203</v>
      </c>
      <c r="C82" s="389">
        <v>7010100310</v>
      </c>
      <c r="D82" s="95" t="str">
        <f t="shared" ref="D82:D93" ca="1" si="131">IFERROR(PROPER(VLOOKUP($C82,INDIRECT("'"&amp;$B82&amp;"'!A:I"),2,FALSE)),"")</f>
        <v>Grupo Gerador De 81 A 125 Kva</v>
      </c>
      <c r="E82" s="96" t="str">
        <f t="shared" ref="E82:E93" ca="1" si="132">LOWER(IFERROR((VLOOKUP($C82,INDIRECT("'"&amp;$B82&amp;"'!A:I"),P82,FALSE)),""))</f>
        <v>mes</v>
      </c>
      <c r="F82" s="521">
        <f>IFERROR(VLOOKUP($A82,MEMORIA!A:C,3,FALSE),0)</f>
        <v>17</v>
      </c>
      <c r="G82" s="97">
        <f ca="1">ROUND(L82*(1+K82),2)</f>
        <v>25005.46</v>
      </c>
      <c r="H82" s="605">
        <f ca="1">ROUND(F82*G82,2)</f>
        <v>425092.82</v>
      </c>
      <c r="I82" s="176"/>
      <c r="J82" s="177" t="s">
        <v>123</v>
      </c>
      <c r="K82" s="178">
        <f ca="1">IF(B82="MATERIAL",$H$5,IF(J82="SERVIÇO",$H$4,$H$5))</f>
        <v>0.27260000000000001</v>
      </c>
      <c r="L82" s="97">
        <f t="shared" ref="L82:L93" ca="1" si="133">IFERROR((VLOOKUP($C82,INDIRECT("'"&amp;$B82&amp;"'!A:I"),P82+1,FALSE)),0)</f>
        <v>19649.11</v>
      </c>
      <c r="M82" s="97">
        <f ca="1">ROUND(F82*L82,2)</f>
        <v>334034.87</v>
      </c>
      <c r="N82" s="222">
        <f ca="1">(H82/M82)-1</f>
        <v>0.27260000000000001</v>
      </c>
      <c r="O82" s="386"/>
      <c r="P82" s="387">
        <f t="shared" ref="P82:P93" si="134">IF(LEFT($B82,3)="CPU",7,3)</f>
        <v>3</v>
      </c>
    </row>
    <row r="83" spans="1:16" s="180" customFormat="1" x14ac:dyDescent="0.25">
      <c r="A83" s="604" t="s">
        <v>322</v>
      </c>
      <c r="B83" s="370" t="s">
        <v>211</v>
      </c>
      <c r="C83" s="389">
        <v>2003864</v>
      </c>
      <c r="D83" s="95" t="str">
        <f t="shared" ca="1" si="131"/>
        <v>Esgotamento De Água Com Bomba Submersa</v>
      </c>
      <c r="E83" s="96" t="str">
        <f t="shared" ca="1" si="132"/>
        <v>h</v>
      </c>
      <c r="F83" s="521">
        <f>IFERROR(VLOOKUP($A83,MEMORIA!A:C,3,FALSE),0)</f>
        <v>3112.56</v>
      </c>
      <c r="G83" s="97">
        <f t="shared" ref="G83" ca="1" si="135">ROUND(L83*(1+K83),2)</f>
        <v>28.3</v>
      </c>
      <c r="H83" s="605">
        <f t="shared" ref="H83" ca="1" si="136">ROUND(F83*G83,2)</f>
        <v>88085.45</v>
      </c>
      <c r="I83" s="176"/>
      <c r="J83" s="177" t="s">
        <v>123</v>
      </c>
      <c r="K83" s="178">
        <f t="shared" ref="K83" ca="1" si="137">IF(B83="MATERIAL",$H$5,IF(J83="SERVIÇO",$H$4,$H$5))</f>
        <v>0.27260000000000001</v>
      </c>
      <c r="L83" s="97">
        <f t="shared" ca="1" si="133"/>
        <v>22.24</v>
      </c>
      <c r="M83" s="97">
        <f t="shared" ref="M83" ca="1" si="138">ROUND(F83*L83,2)</f>
        <v>69223.33</v>
      </c>
      <c r="N83" s="222">
        <f t="shared" ref="N83" ca="1" si="139">(H83/M83)-1</f>
        <v>0.27250000000000002</v>
      </c>
      <c r="O83" s="386"/>
      <c r="P83" s="387">
        <f t="shared" si="134"/>
        <v>3</v>
      </c>
    </row>
    <row r="84" spans="1:16" s="180" customFormat="1" x14ac:dyDescent="0.25">
      <c r="A84" s="604" t="s">
        <v>324</v>
      </c>
      <c r="B84" s="370" t="s">
        <v>203</v>
      </c>
      <c r="C84" s="389">
        <v>7050100030</v>
      </c>
      <c r="D84" s="95" t="str">
        <f t="shared" ca="1" si="131"/>
        <v>Escoramento Cavas Com Prancha Metalica, Inclusive Estroncamento</v>
      </c>
      <c r="E84" s="96" t="str">
        <f t="shared" ca="1" si="132"/>
        <v>m2</v>
      </c>
      <c r="F84" s="521">
        <f>IFERROR(VLOOKUP($A84,MEMORIA!A:C,3,FALSE),0)</f>
        <v>10116</v>
      </c>
      <c r="G84" s="97">
        <f ca="1">ROUND(L84*(1+K84),2)</f>
        <v>79.73</v>
      </c>
      <c r="H84" s="605">
        <f ca="1">ROUND(F84*G84,2)</f>
        <v>806548.68</v>
      </c>
      <c r="I84" s="176"/>
      <c r="J84" s="177" t="s">
        <v>123</v>
      </c>
      <c r="K84" s="178">
        <f ca="1">IF(B84="MATERIAL",$H$5,IF(J84="SERVIÇO",$H$4,$H$5))</f>
        <v>0.27260000000000001</v>
      </c>
      <c r="L84" s="97">
        <f t="shared" ca="1" si="133"/>
        <v>62.65</v>
      </c>
      <c r="M84" s="97">
        <f ca="1">ROUND(F84*L84,2)</f>
        <v>633767.4</v>
      </c>
      <c r="N84" s="222">
        <f ca="1">(H84/M84)-1</f>
        <v>0.27260000000000001</v>
      </c>
      <c r="O84" s="386"/>
      <c r="P84" s="387">
        <f t="shared" si="134"/>
        <v>3</v>
      </c>
    </row>
    <row r="85" spans="1:16" s="180" customFormat="1" ht="24" x14ac:dyDescent="0.25">
      <c r="A85" s="604" t="s">
        <v>326</v>
      </c>
      <c r="B85" s="370" t="s">
        <v>211</v>
      </c>
      <c r="C85" s="389">
        <v>1505877</v>
      </c>
      <c r="D85" s="95" t="str">
        <f t="shared" ca="1" si="131"/>
        <v>Enrocamento De Pedra Espalhada E Compactada Mecanicamente - Pedra De Mão Comercial - Fornecimento E Assentamento</v>
      </c>
      <c r="E85" s="96" t="str">
        <f t="shared" ca="1" si="132"/>
        <v>m3</v>
      </c>
      <c r="F85" s="521">
        <f>IFERROR(VLOOKUP($A85,MEMORIA!A:C,3,FALSE),0)</f>
        <v>1334.08</v>
      </c>
      <c r="G85" s="97">
        <f t="shared" ref="G85" ca="1" si="140">ROUND(L85*(1+K85),2)</f>
        <v>166.15</v>
      </c>
      <c r="H85" s="605">
        <f t="shared" ref="H85" ca="1" si="141">ROUND(F85*G85,2)</f>
        <v>221657.39</v>
      </c>
      <c r="I85" s="176"/>
      <c r="J85" s="177" t="s">
        <v>123</v>
      </c>
      <c r="K85" s="178">
        <f t="shared" ref="K85" ca="1" si="142">IF(B85="MATERIAL",$H$5,IF(J85="SERVIÇO",$H$4,$H$5))</f>
        <v>0.27260000000000001</v>
      </c>
      <c r="L85" s="97">
        <f t="shared" ca="1" si="133"/>
        <v>130.56</v>
      </c>
      <c r="M85" s="97">
        <f t="shared" ref="M85" ca="1" si="143">ROUND(F85*L85,2)</f>
        <v>174177.48</v>
      </c>
      <c r="N85" s="222">
        <f t="shared" ref="N85" ca="1" si="144">(H85/M85)-1</f>
        <v>0.27260000000000001</v>
      </c>
      <c r="O85" s="386"/>
      <c r="P85" s="387">
        <f t="shared" si="134"/>
        <v>3</v>
      </c>
    </row>
    <row r="86" spans="1:16" s="180" customFormat="1" ht="24" x14ac:dyDescent="0.25">
      <c r="A86" s="604" t="s">
        <v>328</v>
      </c>
      <c r="B86" s="370" t="s">
        <v>124</v>
      </c>
      <c r="C86" s="389">
        <v>100322</v>
      </c>
      <c r="D86" s="95" t="str">
        <f t="shared" ca="1" si="131"/>
        <v>Lastro Com Material Granular (Pedra Britada N.3), Aplicado Em Pisos Ou Lajes Sobre Solo, Espessura De *10 Cm*. Af_07/2019</v>
      </c>
      <c r="E86" s="96" t="str">
        <f t="shared" ca="1" si="132"/>
        <v>m3</v>
      </c>
      <c r="F86" s="521">
        <f>IFERROR(VLOOKUP($A86,MEMORIA!A:C,3,FALSE),0)</f>
        <v>333.52</v>
      </c>
      <c r="G86" s="97">
        <f t="shared" ref="G86:G91" ca="1" si="145">ROUND(L86*(1+K86),2)</f>
        <v>215.08</v>
      </c>
      <c r="H86" s="605">
        <f t="shared" ref="H86:H91" ca="1" si="146">ROUND(F86*G86,2)</f>
        <v>71733.48</v>
      </c>
      <c r="I86" s="176"/>
      <c r="J86" s="177" t="s">
        <v>123</v>
      </c>
      <c r="K86" s="178">
        <f t="shared" ref="K86:K91" ca="1" si="147">IF(B86="MATERIAL",$H$5,IF(J86="SERVIÇO",$H$4,$H$5))</f>
        <v>0.27260000000000001</v>
      </c>
      <c r="L86" s="97">
        <f t="shared" ca="1" si="133"/>
        <v>169.01</v>
      </c>
      <c r="M86" s="97">
        <f t="shared" ref="M86:M91" ca="1" si="148">ROUND(F86*L86,2)</f>
        <v>56368.22</v>
      </c>
      <c r="N86" s="222">
        <f t="shared" ref="N86:N91" ca="1" si="149">(H86/M86)-1</f>
        <v>0.27260000000000001</v>
      </c>
      <c r="O86" s="386"/>
      <c r="P86" s="387">
        <f t="shared" si="134"/>
        <v>3</v>
      </c>
    </row>
    <row r="87" spans="1:16" s="180" customFormat="1" ht="24" x14ac:dyDescent="0.25">
      <c r="A87" s="604" t="s">
        <v>329</v>
      </c>
      <c r="B87" s="370" t="s">
        <v>124</v>
      </c>
      <c r="C87" s="389">
        <v>96541</v>
      </c>
      <c r="D87" s="95" t="str">
        <f t="shared" ca="1" si="131"/>
        <v>Fabricação, Montagem E Desmontagem De Fôrma Para Sapata, Em Chapa De Madeira Compensada Resinada, E=17 Mm, 4 Utilizações. Af_06/2017</v>
      </c>
      <c r="E87" s="96" t="str">
        <f t="shared" ca="1" si="132"/>
        <v>m2</v>
      </c>
      <c r="F87" s="521">
        <f>IFERROR(VLOOKUP($A87,MEMORIA!A:C,3,FALSE),0)</f>
        <v>860.06</v>
      </c>
      <c r="G87" s="97">
        <f t="shared" ca="1" si="145"/>
        <v>264.77999999999997</v>
      </c>
      <c r="H87" s="605">
        <f t="shared" ca="1" si="146"/>
        <v>227726.69</v>
      </c>
      <c r="I87" s="176"/>
      <c r="J87" s="177" t="s">
        <v>123</v>
      </c>
      <c r="K87" s="178">
        <f t="shared" ca="1" si="147"/>
        <v>0.27260000000000001</v>
      </c>
      <c r="L87" s="97">
        <f t="shared" ca="1" si="133"/>
        <v>208.06</v>
      </c>
      <c r="M87" s="97">
        <f t="shared" ca="1" si="148"/>
        <v>178944.08</v>
      </c>
      <c r="N87" s="222">
        <f t="shared" ca="1" si="149"/>
        <v>0.27260000000000001</v>
      </c>
      <c r="O87" s="386"/>
      <c r="P87" s="387">
        <f t="shared" si="134"/>
        <v>3</v>
      </c>
    </row>
    <row r="88" spans="1:16" s="180" customFormat="1" ht="24" x14ac:dyDescent="0.25">
      <c r="A88" s="604" t="s">
        <v>330</v>
      </c>
      <c r="B88" s="370" t="s">
        <v>211</v>
      </c>
      <c r="C88" s="389">
        <v>1106057</v>
      </c>
      <c r="D88" s="95" t="str">
        <f t="shared" ca="1" si="131"/>
        <v>Concreto Magro - Confecção Em Betoneira E Lançamento Manual - Areia E Brita Comerciais</v>
      </c>
      <c r="E88" s="96" t="str">
        <f t="shared" ca="1" si="132"/>
        <v>m3</v>
      </c>
      <c r="F88" s="521">
        <f>IFERROR(VLOOKUP($A88,MEMORIA!A:C,3,FALSE),0)</f>
        <v>166.76</v>
      </c>
      <c r="G88" s="97">
        <f t="shared" ca="1" si="145"/>
        <v>503.95</v>
      </c>
      <c r="H88" s="605">
        <f t="shared" ca="1" si="146"/>
        <v>84038.7</v>
      </c>
      <c r="I88" s="176"/>
      <c r="J88" s="177" t="s">
        <v>123</v>
      </c>
      <c r="K88" s="178">
        <f t="shared" ca="1" si="147"/>
        <v>0.27260000000000001</v>
      </c>
      <c r="L88" s="97">
        <f t="shared" ca="1" si="133"/>
        <v>396</v>
      </c>
      <c r="M88" s="97">
        <f t="shared" ca="1" si="148"/>
        <v>66036.960000000006</v>
      </c>
      <c r="N88" s="222">
        <f t="shared" ca="1" si="149"/>
        <v>0.27260000000000001</v>
      </c>
      <c r="O88" s="386"/>
      <c r="P88" s="387">
        <f t="shared" si="134"/>
        <v>3</v>
      </c>
    </row>
    <row r="89" spans="1:16" s="180" customFormat="1" ht="24" x14ac:dyDescent="0.25">
      <c r="A89" s="604" t="s">
        <v>331</v>
      </c>
      <c r="B89" s="370" t="s">
        <v>211</v>
      </c>
      <c r="C89" s="389">
        <v>1107890</v>
      </c>
      <c r="D89" s="95" t="str">
        <f t="shared" ca="1" si="131"/>
        <v>Concreto Fck = 30 Mpa - Confecção Em Central Dosadora De 30 M³/H - Areia E Brita Comerciais</v>
      </c>
      <c r="E89" s="96" t="str">
        <f t="shared" ca="1" si="132"/>
        <v>m3</v>
      </c>
      <c r="F89" s="521">
        <f>IFERROR(VLOOKUP($A89,MEMORIA!A:C,3,FALSE),0)</f>
        <v>474.19</v>
      </c>
      <c r="G89" s="97">
        <f t="shared" ca="1" si="145"/>
        <v>484.49</v>
      </c>
      <c r="H89" s="605">
        <f t="shared" ca="1" si="146"/>
        <v>229740.31</v>
      </c>
      <c r="I89" s="176"/>
      <c r="J89" s="177" t="s">
        <v>123</v>
      </c>
      <c r="K89" s="178">
        <f t="shared" ca="1" si="147"/>
        <v>0.27260000000000001</v>
      </c>
      <c r="L89" s="97">
        <f t="shared" ca="1" si="133"/>
        <v>380.71</v>
      </c>
      <c r="M89" s="97">
        <f t="shared" ca="1" si="148"/>
        <v>180528.87</v>
      </c>
      <c r="N89" s="222">
        <f t="shared" ca="1" si="149"/>
        <v>0.27260000000000001</v>
      </c>
      <c r="O89" s="386"/>
      <c r="P89" s="387">
        <f t="shared" si="134"/>
        <v>3</v>
      </c>
    </row>
    <row r="90" spans="1:16" s="180" customFormat="1" x14ac:dyDescent="0.25">
      <c r="A90" s="604" t="s">
        <v>332</v>
      </c>
      <c r="B90" s="370" t="s">
        <v>124</v>
      </c>
      <c r="C90" s="389">
        <v>25950</v>
      </c>
      <c r="D90" s="95" t="str">
        <f t="shared" ca="1" si="131"/>
        <v>Servico De Bombeamento De Concreto Com Consumo Minimo De 40 M3</v>
      </c>
      <c r="E90" s="96" t="str">
        <f t="shared" ca="1" si="132"/>
        <v>m3</v>
      </c>
      <c r="F90" s="521">
        <f>IFERROR(VLOOKUP($A90,MEMORIA!A:C,3,FALSE),0)</f>
        <v>474.19</v>
      </c>
      <c r="G90" s="97">
        <f t="shared" ca="1" si="145"/>
        <v>39.369999999999997</v>
      </c>
      <c r="H90" s="605">
        <f t="shared" ca="1" si="146"/>
        <v>18668.86</v>
      </c>
      <c r="I90" s="176"/>
      <c r="J90" s="177" t="s">
        <v>123</v>
      </c>
      <c r="K90" s="178">
        <f t="shared" ca="1" si="147"/>
        <v>0.27260000000000001</v>
      </c>
      <c r="L90" s="97">
        <f t="shared" ca="1" si="133"/>
        <v>30.94</v>
      </c>
      <c r="M90" s="97">
        <f t="shared" ca="1" si="148"/>
        <v>14671.44</v>
      </c>
      <c r="N90" s="222">
        <f t="shared" ca="1" si="149"/>
        <v>0.27250000000000002</v>
      </c>
      <c r="O90" s="386"/>
      <c r="P90" s="387">
        <f t="shared" si="134"/>
        <v>3</v>
      </c>
    </row>
    <row r="91" spans="1:16" s="180" customFormat="1" x14ac:dyDescent="0.25">
      <c r="A91" s="604" t="s">
        <v>333</v>
      </c>
      <c r="B91" s="370" t="s">
        <v>211</v>
      </c>
      <c r="C91" s="389">
        <v>408067</v>
      </c>
      <c r="D91" s="95" t="str">
        <f t="shared" ca="1" si="131"/>
        <v>Tela De Aço Eletrossoldada - Fornecimento, Preparo E Colocação</v>
      </c>
      <c r="E91" s="96" t="str">
        <f t="shared" ca="1" si="132"/>
        <v>kg</v>
      </c>
      <c r="F91" s="521">
        <f>IFERROR(VLOOKUP($A91,MEMORIA!A:C,3,FALSE),0)</f>
        <v>14521.23</v>
      </c>
      <c r="G91" s="97">
        <f t="shared" ca="1" si="145"/>
        <v>19.920000000000002</v>
      </c>
      <c r="H91" s="605">
        <f t="shared" ca="1" si="146"/>
        <v>289262.90000000002</v>
      </c>
      <c r="I91" s="176"/>
      <c r="J91" s="177" t="s">
        <v>123</v>
      </c>
      <c r="K91" s="178">
        <f t="shared" ca="1" si="147"/>
        <v>0.27260000000000001</v>
      </c>
      <c r="L91" s="97">
        <f t="shared" ca="1" si="133"/>
        <v>15.65</v>
      </c>
      <c r="M91" s="97">
        <f t="shared" ca="1" si="148"/>
        <v>227257.25</v>
      </c>
      <c r="N91" s="222">
        <f t="shared" ca="1" si="149"/>
        <v>0.27279999999999999</v>
      </c>
      <c r="O91" s="386"/>
      <c r="P91" s="387">
        <f t="shared" si="134"/>
        <v>3</v>
      </c>
    </row>
    <row r="92" spans="1:16" s="180" customFormat="1" x14ac:dyDescent="0.25">
      <c r="A92" s="604" t="s">
        <v>334</v>
      </c>
      <c r="B92" s="370" t="s">
        <v>211</v>
      </c>
      <c r="C92" s="389">
        <v>407820</v>
      </c>
      <c r="D92" s="95" t="str">
        <f t="shared" ca="1" si="131"/>
        <v>Armação Em Aço Ca-60 - Fornecimento, Preparo E Colocação</v>
      </c>
      <c r="E92" s="96" t="str">
        <f t="shared" ca="1" si="132"/>
        <v>kg</v>
      </c>
      <c r="F92" s="521">
        <f>IFERROR(VLOOKUP($A92,MEMORIA!A:C,3,FALSE),0)</f>
        <v>1101.0999999999999</v>
      </c>
      <c r="G92" s="97">
        <f t="shared" ref="G92:G93" ca="1" si="150">ROUND(L92*(1+K92),2)</f>
        <v>20.99</v>
      </c>
      <c r="H92" s="605">
        <f t="shared" ref="H92:H93" ca="1" si="151">ROUND(F92*G92,2)</f>
        <v>23112.09</v>
      </c>
      <c r="I92" s="176"/>
      <c r="J92" s="177" t="s">
        <v>123</v>
      </c>
      <c r="K92" s="178">
        <f t="shared" ref="K92:K93" ca="1" si="152">IF(B92="MATERIAL",$H$5,IF(J92="SERVIÇO",$H$4,$H$5))</f>
        <v>0.27260000000000001</v>
      </c>
      <c r="L92" s="97">
        <f t="shared" ca="1" si="133"/>
        <v>16.489999999999998</v>
      </c>
      <c r="M92" s="97">
        <f t="shared" ref="M92:M93" ca="1" si="153">ROUND(F92*L92,2)</f>
        <v>18157.14</v>
      </c>
      <c r="N92" s="222">
        <f t="shared" ref="N92:N93" ca="1" si="154">(H92/M92)-1</f>
        <v>0.27289999999999998</v>
      </c>
      <c r="O92" s="386"/>
      <c r="P92" s="387">
        <f t="shared" si="134"/>
        <v>3</v>
      </c>
    </row>
    <row r="93" spans="1:16" s="180" customFormat="1" x14ac:dyDescent="0.25">
      <c r="A93" s="604" t="s">
        <v>335</v>
      </c>
      <c r="B93" s="370" t="s">
        <v>211</v>
      </c>
      <c r="C93" s="389">
        <v>407819</v>
      </c>
      <c r="D93" s="95" t="str">
        <f t="shared" ca="1" si="131"/>
        <v>Armação Em Aço Ca-50 - Fornecimento, Preparo E Colocação</v>
      </c>
      <c r="E93" s="96" t="str">
        <f t="shared" ca="1" si="132"/>
        <v>kg</v>
      </c>
      <c r="F93" s="521">
        <f>IFERROR(VLOOKUP($A93,MEMORIA!A:C,3,FALSE),0)</f>
        <v>21427.919999999998</v>
      </c>
      <c r="G93" s="97">
        <f t="shared" ca="1" si="150"/>
        <v>18.809999999999999</v>
      </c>
      <c r="H93" s="605">
        <f t="shared" ca="1" si="151"/>
        <v>403059.18</v>
      </c>
      <c r="I93" s="176"/>
      <c r="J93" s="177" t="s">
        <v>123</v>
      </c>
      <c r="K93" s="178">
        <f t="shared" ca="1" si="152"/>
        <v>0.27260000000000001</v>
      </c>
      <c r="L93" s="97">
        <f t="shared" ca="1" si="133"/>
        <v>14.78</v>
      </c>
      <c r="M93" s="97">
        <f t="shared" ca="1" si="153"/>
        <v>316704.65999999997</v>
      </c>
      <c r="N93" s="222">
        <f t="shared" ca="1" si="154"/>
        <v>0.2727</v>
      </c>
      <c r="O93" s="386"/>
      <c r="P93" s="387">
        <f t="shared" si="134"/>
        <v>3</v>
      </c>
    </row>
    <row r="94" spans="1:16" s="180" customFormat="1" ht="24" x14ac:dyDescent="0.25">
      <c r="A94" s="604" t="s">
        <v>336</v>
      </c>
      <c r="B94" s="370" t="s">
        <v>253</v>
      </c>
      <c r="C94" s="389" t="s">
        <v>321</v>
      </c>
      <c r="D94" s="95" t="str">
        <f t="shared" ca="1" si="9"/>
        <v>Fornecimento, Assentamento E Rejuntamento De Galeria De Concreto Pré-Moldado 2,5 X 1,5 Metros Fechada (Tampa Fixa)</v>
      </c>
      <c r="E94" s="96" t="str">
        <f t="shared" ref="E94" ca="1" si="155">LOWER(IFERROR((VLOOKUP($C94,INDIRECT("'"&amp;$B94&amp;"'!A:I"),P94,FALSE)),""))</f>
        <v>m</v>
      </c>
      <c r="F94" s="521">
        <f>IFERROR(VLOOKUP($A94,MEMORIA!A:C,3,FALSE),0)</f>
        <v>416</v>
      </c>
      <c r="G94" s="97">
        <f t="shared" ref="G94" ca="1" si="156">ROUND(L94*(1+K94),2)</f>
        <v>5569.29</v>
      </c>
      <c r="H94" s="605">
        <f t="shared" ref="H94" ca="1" si="157">ROUND(F94*G94,2)</f>
        <v>2316824.64</v>
      </c>
      <c r="I94" s="176"/>
      <c r="J94" s="177" t="s">
        <v>123</v>
      </c>
      <c r="K94" s="178">
        <f t="shared" ref="K94" ca="1" si="158">IF(B94="MATERIAL",$H$5,IF(J94="SERVIÇO",$H$4,$H$5))</f>
        <v>0.27260000000000001</v>
      </c>
      <c r="L94" s="97">
        <f t="shared" ref="L94:L97" ca="1" si="159">IFERROR((VLOOKUP($C94,INDIRECT("'"&amp;$B94&amp;"'!A:I"),P94+1,FALSE)),0)</f>
        <v>4376.3100000000004</v>
      </c>
      <c r="M94" s="97">
        <f t="shared" ref="M94" ca="1" si="160">ROUND(F94*L94,2)</f>
        <v>1820544.96</v>
      </c>
      <c r="N94" s="222">
        <f t="shared" ref="N94" ca="1" si="161">(H94/M94)-1</f>
        <v>0.27260000000000001</v>
      </c>
      <c r="O94" s="386"/>
      <c r="P94" s="387">
        <f t="shared" si="68"/>
        <v>7</v>
      </c>
    </row>
    <row r="95" spans="1:16" s="180" customFormat="1" ht="24" x14ac:dyDescent="0.25">
      <c r="A95" s="604" t="s">
        <v>337</v>
      </c>
      <c r="B95" s="370" t="s">
        <v>253</v>
      </c>
      <c r="C95" s="389" t="s">
        <v>323</v>
      </c>
      <c r="D95" s="95" t="str">
        <f t="shared" ca="1" si="9"/>
        <v>Fornecimento, Assentamento E Rejuntamento De Galeria De Concreto Pré-Moldado 2,5 X 1,5 Metros Aberta (Tampa Removível)</v>
      </c>
      <c r="E95" s="96" t="str">
        <f t="shared" ref="E95:E96" ca="1" si="162">LOWER(IFERROR((VLOOKUP($C95,INDIRECT("'"&amp;$B95&amp;"'!A:I"),P95,FALSE)),""))</f>
        <v>m</v>
      </c>
      <c r="F95" s="521">
        <f>IFERROR(VLOOKUP($A95,MEMORIA!A:C,3,FALSE),0)</f>
        <v>16</v>
      </c>
      <c r="G95" s="97">
        <f t="shared" ref="G95:G96" ca="1" si="163">ROUND(L95*(1+K95),2)</f>
        <v>6888.13</v>
      </c>
      <c r="H95" s="605">
        <f t="shared" ref="H95:H96" ca="1" si="164">ROUND(F95*G95,2)</f>
        <v>110210.08</v>
      </c>
      <c r="I95" s="176"/>
      <c r="J95" s="177" t="s">
        <v>123</v>
      </c>
      <c r="K95" s="178">
        <f t="shared" ref="K95:K96" ca="1" si="165">IF(B95="MATERIAL",$H$5,IF(J95="SERVIÇO",$H$4,$H$5))</f>
        <v>0.27260000000000001</v>
      </c>
      <c r="L95" s="97">
        <f t="shared" ca="1" si="159"/>
        <v>5412.64</v>
      </c>
      <c r="M95" s="97">
        <f t="shared" ref="M95:M96" ca="1" si="166">ROUND(F95*L95,2)</f>
        <v>86602.240000000005</v>
      </c>
      <c r="N95" s="222">
        <f t="shared" ref="N95:N96" ca="1" si="167">(H95/M95)-1</f>
        <v>0.27260000000000001</v>
      </c>
      <c r="O95" s="386"/>
      <c r="P95" s="387">
        <f t="shared" si="68"/>
        <v>7</v>
      </c>
    </row>
    <row r="96" spans="1:16" s="180" customFormat="1" ht="24" x14ac:dyDescent="0.25">
      <c r="A96" s="604" t="s">
        <v>31122</v>
      </c>
      <c r="B96" s="370" t="s">
        <v>253</v>
      </c>
      <c r="C96" s="389" t="s">
        <v>325</v>
      </c>
      <c r="D96" s="95" t="str">
        <f t="shared" ca="1" si="9"/>
        <v>Fornecimento, Assentamento E Rejuntamento De Galeria De Concreto Pré-Moldado 3 X 2 Metros Fechada (Tampa Fixa)</v>
      </c>
      <c r="E96" s="96" t="str">
        <f t="shared" ca="1" si="162"/>
        <v>m</v>
      </c>
      <c r="F96" s="521">
        <f>IFERROR(VLOOKUP($A96,MEMORIA!A:C,3,FALSE),0)</f>
        <v>453</v>
      </c>
      <c r="G96" s="97">
        <f t="shared" ca="1" si="163"/>
        <v>6709.34</v>
      </c>
      <c r="H96" s="605">
        <f t="shared" ca="1" si="164"/>
        <v>3039331.02</v>
      </c>
      <c r="I96" s="176"/>
      <c r="J96" s="177" t="s">
        <v>123</v>
      </c>
      <c r="K96" s="178">
        <f t="shared" ca="1" si="165"/>
        <v>0.27260000000000001</v>
      </c>
      <c r="L96" s="97">
        <f t="shared" ca="1" si="159"/>
        <v>5272.15</v>
      </c>
      <c r="M96" s="97">
        <f t="shared" ca="1" si="166"/>
        <v>2388283.9500000002</v>
      </c>
      <c r="N96" s="222">
        <f t="shared" ca="1" si="167"/>
        <v>0.27260000000000001</v>
      </c>
      <c r="O96" s="386"/>
      <c r="P96" s="387">
        <f t="shared" si="68"/>
        <v>7</v>
      </c>
    </row>
    <row r="97" spans="1:16" s="180" customFormat="1" ht="24" x14ac:dyDescent="0.25">
      <c r="A97" s="604" t="s">
        <v>338</v>
      </c>
      <c r="B97" s="370" t="s">
        <v>253</v>
      </c>
      <c r="C97" s="389" t="s">
        <v>327</v>
      </c>
      <c r="D97" s="95" t="str">
        <f t="shared" ca="1" si="9"/>
        <v>Fornecimento, Assentamento E Rejuntamento De Galeria De Concreto Pré-Moldado 3 X 2 Metros Aberta (Tampa Removível)</v>
      </c>
      <c r="E97" s="96" t="str">
        <f t="shared" ref="E97" ca="1" si="168">LOWER(IFERROR((VLOOKUP($C97,INDIRECT("'"&amp;$B97&amp;"'!A:I"),P97,FALSE)),""))</f>
        <v>m</v>
      </c>
      <c r="F97" s="521">
        <f>IFERROR(VLOOKUP($A97,MEMORIA!A:C,3,FALSE),0)</f>
        <v>28</v>
      </c>
      <c r="G97" s="97">
        <f t="shared" ref="G97" ca="1" si="169">ROUND(L97*(1+K97),2)</f>
        <v>8067.69</v>
      </c>
      <c r="H97" s="605">
        <f t="shared" ref="H97" ca="1" si="170">ROUND(F97*G97,2)</f>
        <v>225895.32</v>
      </c>
      <c r="I97" s="176"/>
      <c r="J97" s="177" t="s">
        <v>123</v>
      </c>
      <c r="K97" s="178">
        <f t="shared" ref="K97" ca="1" si="171">IF(B97="MATERIAL",$H$5,IF(J97="SERVIÇO",$H$4,$H$5))</f>
        <v>0.27260000000000001</v>
      </c>
      <c r="L97" s="97">
        <f t="shared" ca="1" si="159"/>
        <v>6339.53</v>
      </c>
      <c r="M97" s="97">
        <f t="shared" ref="M97" ca="1" si="172">ROUND(F97*L97,2)</f>
        <v>177506.84</v>
      </c>
      <c r="N97" s="222">
        <f t="shared" ref="N97" ca="1" si="173">(H97/M97)-1</f>
        <v>0.27260000000000001</v>
      </c>
      <c r="O97" s="386"/>
      <c r="P97" s="387">
        <f t="shared" si="68"/>
        <v>7</v>
      </c>
    </row>
    <row r="98" spans="1:16" s="180" customFormat="1" ht="24" x14ac:dyDescent="0.25">
      <c r="A98" s="604" t="s">
        <v>340</v>
      </c>
      <c r="B98" s="370" t="s">
        <v>253</v>
      </c>
      <c r="C98" s="389" t="s">
        <v>339</v>
      </c>
      <c r="D98" s="95" t="str">
        <f ca="1">IFERROR(PROPER(VLOOKUP($C98,INDIRECT("'"&amp;$B98&amp;"'!A:I"),2,FALSE)),"")</f>
        <v>Barra Chata Em Qualquer Dimensão</v>
      </c>
      <c r="E98" s="96" t="str">
        <f ca="1">LOWER(IFERROR((VLOOKUP($C98,INDIRECT("'"&amp;$B98&amp;"'!A:I"),P98,FALSE)),""))</f>
        <v>kg</v>
      </c>
      <c r="F98" s="521">
        <f>IFERROR(VLOOKUP($A98,MEMORIA!A:C,3,FALSE),0)</f>
        <v>10703.56</v>
      </c>
      <c r="G98" s="97">
        <f ca="1">ROUND(L98*(1+K98),2)</f>
        <v>34.950000000000003</v>
      </c>
      <c r="H98" s="605">
        <f ca="1">ROUND(F98*G98,2)</f>
        <v>374089.42</v>
      </c>
      <c r="I98" s="176"/>
      <c r="J98" s="177" t="s">
        <v>123</v>
      </c>
      <c r="K98" s="178">
        <f ca="1">IF(B98="MATERIAL",$H$5,IF(J98="SERVIÇO",$H$4,$H$5))</f>
        <v>0.27260000000000001</v>
      </c>
      <c r="L98" s="97">
        <f ca="1">IFERROR((VLOOKUP($C98,INDIRECT("'"&amp;$B98&amp;"'!A:I"),P98+1,FALSE)),0)</f>
        <v>27.46</v>
      </c>
      <c r="M98" s="97">
        <f ca="1">ROUND(F98*L98,2)</f>
        <v>293919.76</v>
      </c>
      <c r="N98" s="222">
        <f ca="1">(H98/M98)-1</f>
        <v>0.27279999999999999</v>
      </c>
      <c r="O98" s="386"/>
      <c r="P98" s="387">
        <f>IF(LEFT($B98,3)="CPU",7,3)</f>
        <v>7</v>
      </c>
    </row>
    <row r="99" spans="1:16" x14ac:dyDescent="0.25">
      <c r="A99" s="600">
        <v>3</v>
      </c>
      <c r="B99" s="99"/>
      <c r="C99" s="99"/>
      <c r="D99" s="90" t="s">
        <v>341</v>
      </c>
      <c r="E99" s="91"/>
      <c r="F99" s="94"/>
      <c r="G99" s="186"/>
      <c r="H99" s="601">
        <f ca="1">SUBTOTAL(9,OFFSET(H99,1,0):OFFSET(H102,-1,0))</f>
        <v>252359.09</v>
      </c>
      <c r="I99" s="192"/>
      <c r="J99" s="99"/>
      <c r="K99" s="184"/>
      <c r="L99" s="186"/>
      <c r="M99" s="98"/>
      <c r="N99" s="181"/>
      <c r="O99" s="386"/>
      <c r="P99" s="517"/>
    </row>
    <row r="100" spans="1:16" s="180" customFormat="1" x14ac:dyDescent="0.25">
      <c r="A100" s="604" t="s">
        <v>25</v>
      </c>
      <c r="B100" s="370" t="s">
        <v>203</v>
      </c>
      <c r="C100" s="389">
        <v>7010100210</v>
      </c>
      <c r="D100" s="95" t="str">
        <f ca="1">IFERROR(PROPER(VLOOKUP($C100,INDIRECT("'"&amp;$B100&amp;"'!A:I"),2,FALSE)),"")</f>
        <v>Banheiro Quimico</v>
      </c>
      <c r="E100" s="96" t="str">
        <f ca="1">LOWER(IFERROR((VLOOKUP($C100,INDIRECT("'"&amp;$B100&amp;"'!A:I"),P100,FALSE)),""))</f>
        <v>unm</v>
      </c>
      <c r="F100" s="521">
        <f>IFERROR(VLOOKUP($A100,MEMORIA!A:C,3,FALSE),0)</f>
        <v>13</v>
      </c>
      <c r="G100" s="97">
        <f t="shared" ref="G100" ca="1" si="174">ROUND(L100*(1+K100),2)</f>
        <v>2569.16</v>
      </c>
      <c r="H100" s="605">
        <f t="shared" ref="H100" ca="1" si="175">ROUND(F100*G100,2)</f>
        <v>33399.08</v>
      </c>
      <c r="I100" s="176"/>
      <c r="J100" s="177" t="s">
        <v>123</v>
      </c>
      <c r="K100" s="178">
        <f t="shared" ref="K100" ca="1" si="176">IF(B100="MATERIAL",$H$5,IF(J100="SERVIÇO",$H$4,$H$5))</f>
        <v>0.27260000000000001</v>
      </c>
      <c r="L100" s="97">
        <f ca="1">IFERROR((VLOOKUP($C100,INDIRECT("'"&amp;$B100&amp;"'!A:I"),P100+1,FALSE)),0)</f>
        <v>2018.83</v>
      </c>
      <c r="M100" s="97">
        <f t="shared" ref="M100" ca="1" si="177">ROUND(F100*L100,2)</f>
        <v>26244.79</v>
      </c>
      <c r="N100" s="222">
        <f t="shared" ref="N100" ca="1" si="178">(H100/M100)-1</f>
        <v>0.27260000000000001</v>
      </c>
      <c r="O100" s="386"/>
      <c r="P100" s="387">
        <f>IF(LEFT($B100,3)="CPU",7,3)</f>
        <v>3</v>
      </c>
    </row>
    <row r="101" spans="1:16" x14ac:dyDescent="0.25">
      <c r="A101" s="604" t="s">
        <v>226</v>
      </c>
      <c r="B101" s="371" t="s">
        <v>213</v>
      </c>
      <c r="C101" s="648" t="s">
        <v>220</v>
      </c>
      <c r="D101" s="95" t="str">
        <f ca="1">IFERROR(PROPER(VLOOKUP($C101,INDIRECT("'"&amp;$B101&amp;"'!A:I"),2,FALSE)),"")</f>
        <v>Locação De Caminhão Pipa Com Capacidade Mínima 6.000 Litros</v>
      </c>
      <c r="E101" s="96" t="str">
        <f ca="1">LOWER(IFERROR((VLOOKUP($C101,INDIRECT("'"&amp;$B101&amp;"'!A:I"),P101,FALSE)),""))</f>
        <v>mês</v>
      </c>
      <c r="F101" s="521">
        <f>IFERROR(VLOOKUP($A101,MEMORIA!A:C,3,FALSE),0)</f>
        <v>9</v>
      </c>
      <c r="G101" s="97">
        <f ca="1">ROUND(L101*(1+K101),2)</f>
        <v>24328.89</v>
      </c>
      <c r="H101" s="605">
        <f ca="1">ROUND(F101*G101,2)</f>
        <v>218960.01</v>
      </c>
      <c r="I101" s="176"/>
      <c r="J101" s="177" t="s">
        <v>123</v>
      </c>
      <c r="K101" s="178">
        <f ca="1">IF(B101="MATERIAL",$H$5,IF(J101="SERVIÇO",$H$4,$H$5))</f>
        <v>0.27260000000000001</v>
      </c>
      <c r="L101" s="97">
        <f ca="1">IFERROR((VLOOKUP($C101,INDIRECT("'"&amp;$B101&amp;"'!A:I"),P101+1,FALSE)),0)</f>
        <v>19117.47</v>
      </c>
      <c r="M101" s="97">
        <f ca="1">ROUND(F101*L101,2)</f>
        <v>172057.23</v>
      </c>
      <c r="N101" s="222">
        <f ca="1">(H101/M101)-1</f>
        <v>0.27260000000000001</v>
      </c>
      <c r="P101" s="387">
        <f>IF(LEFT($B101,3)="CPU",7,3)</f>
        <v>7</v>
      </c>
    </row>
    <row r="102" spans="1:16" x14ac:dyDescent="0.25">
      <c r="A102" s="600">
        <v>4</v>
      </c>
      <c r="B102" s="99"/>
      <c r="C102" s="99"/>
      <c r="D102" s="90" t="s">
        <v>85</v>
      </c>
      <c r="E102" s="91"/>
      <c r="F102" s="94"/>
      <c r="G102" s="186"/>
      <c r="H102" s="601">
        <f ca="1">SUBTOTAL(9,OFFSET(H102,1,0):OFFSET(H104,-1,0))</f>
        <v>4941.42</v>
      </c>
      <c r="I102" s="192"/>
      <c r="J102" s="99"/>
      <c r="K102" s="184"/>
      <c r="L102" s="186"/>
      <c r="M102" s="98"/>
      <c r="N102" s="181"/>
      <c r="O102" s="386"/>
      <c r="P102" s="517"/>
    </row>
    <row r="103" spans="1:16" x14ac:dyDescent="0.25">
      <c r="A103" s="604" t="s">
        <v>27</v>
      </c>
      <c r="B103" s="371" t="s">
        <v>213</v>
      </c>
      <c r="C103" s="648" t="str">
        <f>'CPU-SEDURB'!$A$72</f>
        <v>S04</v>
      </c>
      <c r="D103" s="95" t="str">
        <f ca="1">IFERROR(PROPER(VLOOKUP($C103,INDIRECT("'"&amp;$B103&amp;"'!A:I"),2,FALSE)),"")</f>
        <v>Elaboração Do Projeto As Built</v>
      </c>
      <c r="E103" s="388" t="str">
        <f>'CPU-SEDURB'!F72</f>
        <v>und</v>
      </c>
      <c r="F103" s="521">
        <f>IFERROR(VLOOKUP($A103,MEMORIA!A:C,3,FALSE),0)</f>
        <v>1</v>
      </c>
      <c r="G103" s="97">
        <f ca="1">'CPU-SEDURB'!H72</f>
        <v>4941.42</v>
      </c>
      <c r="H103" s="605">
        <f ca="1">ROUND(F103*G103,2)</f>
        <v>4941.42</v>
      </c>
      <c r="I103" s="176"/>
      <c r="J103" s="177" t="s">
        <v>342</v>
      </c>
      <c r="K103" s="178"/>
      <c r="L103" s="97">
        <f ca="1">'CPU-SEDURB'!G72</f>
        <v>3758.73</v>
      </c>
      <c r="M103" s="97">
        <f ca="1">ROUND(F103*L103,2)</f>
        <v>3758.73</v>
      </c>
      <c r="N103" s="222">
        <f ca="1">(H103/M103)-1</f>
        <v>0.31469999999999998</v>
      </c>
      <c r="O103" s="511" t="s">
        <v>343</v>
      </c>
      <c r="P103" s="387">
        <f>IF(LEFT($B103,3)="CPU",7,3)</f>
        <v>7</v>
      </c>
    </row>
    <row r="104" spans="1:16" x14ac:dyDescent="0.25">
      <c r="A104" s="607"/>
      <c r="B104" s="100"/>
      <c r="C104" s="100"/>
      <c r="D104" s="101" t="s">
        <v>142</v>
      </c>
      <c r="E104" s="100"/>
      <c r="F104" s="102"/>
      <c r="G104" s="187"/>
      <c r="H104" s="608">
        <f ca="1">SUBTOTAL(9,H10:H103)</f>
        <v>19612348.829999998</v>
      </c>
      <c r="I104" s="182"/>
      <c r="J104" s="100"/>
      <c r="K104" s="100"/>
      <c r="L104" s="187"/>
      <c r="M104" s="188">
        <f ca="1">SUBTOTAL(9,M10:M103)</f>
        <v>15578400.880000001</v>
      </c>
      <c r="N104" s="221"/>
      <c r="O104" s="515"/>
      <c r="P104" s="179"/>
    </row>
    <row r="105" spans="1:16" x14ac:dyDescent="0.25">
      <c r="A105" s="609"/>
      <c r="F105" s="610"/>
      <c r="G105" s="611"/>
      <c r="H105" s="612"/>
    </row>
    <row r="106" spans="1:16" x14ac:dyDescent="0.25">
      <c r="A106" s="613" t="s">
        <v>31199</v>
      </c>
      <c r="F106" s="610"/>
      <c r="G106" s="611"/>
      <c r="H106" s="612"/>
    </row>
    <row r="107" spans="1:16" ht="12.75" thickBot="1" x14ac:dyDescent="0.3">
      <c r="A107" s="614" t="s">
        <v>344</v>
      </c>
      <c r="B107" s="615"/>
      <c r="C107" s="615"/>
      <c r="D107" s="616"/>
      <c r="E107" s="615"/>
      <c r="F107" s="617"/>
      <c r="G107" s="618"/>
      <c r="H107" s="619"/>
    </row>
  </sheetData>
  <autoFilter ref="A9:N103" xr:uid="{00000000-0009-0000-0000-000004000000}"/>
  <mergeCells count="12">
    <mergeCell ref="J6:M8"/>
    <mergeCell ref="A1:C8"/>
    <mergeCell ref="D1:F1"/>
    <mergeCell ref="G1:G3"/>
    <mergeCell ref="H1:H3"/>
    <mergeCell ref="D8:F8"/>
    <mergeCell ref="D7:F7"/>
    <mergeCell ref="D6:F6"/>
    <mergeCell ref="G6:H8"/>
    <mergeCell ref="D4:F5"/>
    <mergeCell ref="D3:F3"/>
    <mergeCell ref="D2:F2"/>
  </mergeCells>
  <phoneticPr fontId="24" type="noConversion"/>
  <printOptions horizontalCentered="1"/>
  <pageMargins left="0.51181102362204722" right="0.51181102362204722" top="0.78740157480314965" bottom="0.78740157480314965" header="0.31496062992125984" footer="0.31496062992125984"/>
  <pageSetup paperSize="9" scale="84" fitToHeight="0" orientation="landscape" r:id="rId1"/>
  <rowBreaks count="1" manualBreakCount="1">
    <brk id="74"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tabColor rgb="FF92D050"/>
    <pageSetUpPr fitToPage="1"/>
  </sheetPr>
  <dimension ref="A1:X113"/>
  <sheetViews>
    <sheetView view="pageBreakPreview" topLeftCell="A77" zoomScale="80" zoomScaleNormal="100" zoomScaleSheetLayoutView="80" workbookViewId="0">
      <selection activeCell="O64" sqref="O64"/>
    </sheetView>
  </sheetViews>
  <sheetFormatPr defaultColWidth="9.140625" defaultRowHeight="12" x14ac:dyDescent="0.25"/>
  <cols>
    <col min="1" max="3" width="10.7109375" style="170" customWidth="1"/>
    <col min="4" max="4" width="58" style="171" customWidth="1"/>
    <col min="5" max="5" width="15.7109375" style="170" customWidth="1"/>
    <col min="6" max="6" width="15.7109375" style="174" customWidth="1"/>
    <col min="7" max="7" width="15.7109375" style="175" customWidth="1"/>
    <col min="8" max="8" width="15.7109375" style="169" customWidth="1"/>
    <col min="9" max="9" width="2.5703125" style="171" customWidth="1"/>
    <col min="10" max="10" width="10.5703125" style="170" hidden="1" customWidth="1"/>
    <col min="11" max="11" width="10.5703125" style="171" hidden="1" customWidth="1"/>
    <col min="12" max="12" width="44.42578125" style="218" hidden="1" customWidth="1"/>
    <col min="13" max="13" width="13.42578125" style="170" hidden="1" customWidth="1"/>
    <col min="14" max="14" width="14.140625" style="220" hidden="1" customWidth="1"/>
    <col min="15" max="15" width="13.42578125" style="281" customWidth="1"/>
    <col min="16" max="16" width="21" style="282" customWidth="1"/>
    <col min="17" max="17" width="13" style="283" bestFit="1" customWidth="1"/>
    <col min="18" max="18" width="20.7109375" style="75" customWidth="1"/>
    <col min="19" max="19" width="20.7109375" style="282" customWidth="1"/>
    <col min="20" max="20" width="20.7109375" style="283" customWidth="1"/>
    <col min="21" max="21" width="20.7109375" style="77" customWidth="1"/>
    <col min="22" max="22" width="9.140625" style="171"/>
    <col min="23" max="23" width="14.140625" style="171" customWidth="1"/>
    <col min="24" max="16384" width="9.140625" style="171"/>
  </cols>
  <sheetData>
    <row r="1" spans="1:21" s="77" customFormat="1" ht="15" customHeight="1" x14ac:dyDescent="0.25">
      <c r="A1" s="770"/>
      <c r="B1" s="770"/>
      <c r="C1" s="770"/>
      <c r="D1" s="771" t="s">
        <v>148</v>
      </c>
      <c r="E1" s="772"/>
      <c r="F1" s="773"/>
      <c r="G1" s="777" t="s">
        <v>149</v>
      </c>
      <c r="H1" s="779">
        <f>ORCAMENTO!H1</f>
        <v>44866</v>
      </c>
      <c r="I1" s="190"/>
      <c r="J1" s="75"/>
      <c r="K1" s="75"/>
      <c r="L1" s="185"/>
      <c r="M1" s="185"/>
      <c r="N1" s="185"/>
      <c r="O1" s="789" t="s">
        <v>150</v>
      </c>
      <c r="P1" s="790"/>
      <c r="Q1" s="783" t="s">
        <v>151</v>
      </c>
      <c r="R1" s="785" t="s">
        <v>152</v>
      </c>
      <c r="S1" s="785"/>
      <c r="T1" s="785" t="s">
        <v>153</v>
      </c>
      <c r="U1" s="785"/>
    </row>
    <row r="2" spans="1:21" s="77" customFormat="1" ht="15" customHeight="1" x14ac:dyDescent="0.25">
      <c r="A2" s="770"/>
      <c r="B2" s="770"/>
      <c r="C2" s="770"/>
      <c r="D2" s="774" t="s">
        <v>154</v>
      </c>
      <c r="E2" s="775"/>
      <c r="F2" s="776"/>
      <c r="G2" s="778"/>
      <c r="H2" s="780"/>
      <c r="I2" s="190"/>
      <c r="J2" s="75"/>
      <c r="K2" s="75"/>
      <c r="L2" s="185"/>
      <c r="M2" s="185"/>
      <c r="N2" s="185"/>
      <c r="O2" s="791"/>
      <c r="P2" s="792"/>
      <c r="Q2" s="784"/>
      <c r="R2" s="193" t="s">
        <v>155</v>
      </c>
      <c r="S2" s="193" t="s">
        <v>156</v>
      </c>
      <c r="T2" s="193" t="s">
        <v>142</v>
      </c>
      <c r="U2" s="193" t="s">
        <v>156</v>
      </c>
    </row>
    <row r="3" spans="1:21" s="77" customFormat="1" ht="15" customHeight="1" x14ac:dyDescent="0.25">
      <c r="A3" s="770"/>
      <c r="B3" s="770"/>
      <c r="C3" s="770"/>
      <c r="D3" s="771" t="str">
        <f>Resumo!$B$1</f>
        <v>EXECUÇÃO DAS OBRAS REMANESCENTES DE CONSTRUÇÃO DE GALERIAS DE MACRODRENAGEM NO BAIRRO COBILÂNDIA, MUNICÍPIO DE VILA VELHA/ES</v>
      </c>
      <c r="E3" s="771"/>
      <c r="F3" s="773"/>
      <c r="G3" s="342" t="s">
        <v>157</v>
      </c>
      <c r="H3" s="343">
        <f ca="1">BDI_SEM_DESON!$F$30</f>
        <v>0.27260000000000001</v>
      </c>
      <c r="I3" s="190"/>
      <c r="J3" s="75"/>
      <c r="K3" s="75"/>
      <c r="L3" s="185"/>
      <c r="M3" s="185"/>
      <c r="N3" s="185"/>
      <c r="O3" s="791"/>
      <c r="P3" s="792"/>
      <c r="Q3" s="263" t="s">
        <v>99</v>
      </c>
      <c r="R3" s="263">
        <f ca="1">COUNTIF($U$11:$U$103,Q3)</f>
        <v>17</v>
      </c>
      <c r="S3" s="264">
        <f ca="1">R3/(SUM($R$3:$R$5))</f>
        <v>0.21</v>
      </c>
      <c r="T3" s="265">
        <f ca="1">SUMIF($U$9:$U$103,Q3,$P$9:$P$103)</f>
        <v>15523513.300000001</v>
      </c>
      <c r="U3" s="264">
        <f ca="1">T3/(SUM($T$3:$T$5))</f>
        <v>0.79</v>
      </c>
    </row>
    <row r="4" spans="1:21" s="77" customFormat="1" ht="15" customHeight="1" x14ac:dyDescent="0.25">
      <c r="A4" s="770"/>
      <c r="B4" s="770"/>
      <c r="C4" s="770"/>
      <c r="D4" s="771"/>
      <c r="E4" s="771"/>
      <c r="F4" s="773"/>
      <c r="G4" s="344" t="s">
        <v>158</v>
      </c>
      <c r="H4" s="345">
        <f>BDI_SEM_DESON!$F$64</f>
        <v>0.14030000000000001</v>
      </c>
      <c r="I4" s="190"/>
      <c r="J4" s="75"/>
      <c r="K4" s="75"/>
      <c r="L4" s="185"/>
      <c r="M4" s="185"/>
      <c r="N4" s="185"/>
      <c r="O4" s="791"/>
      <c r="P4" s="792"/>
      <c r="Q4" s="266" t="s">
        <v>101</v>
      </c>
      <c r="R4" s="266">
        <f ca="1">COUNTIF($U$11:$U$103,Q4)</f>
        <v>21</v>
      </c>
      <c r="S4" s="267">
        <f ca="1">R4/(SUM($R$3:$R$5))</f>
        <v>0.26</v>
      </c>
      <c r="T4" s="268">
        <f ca="1">SUMIF($U$9:$U$103,Q4,$P$9:$P$103)</f>
        <v>3078841.71</v>
      </c>
      <c r="U4" s="267">
        <f ca="1">T4/(SUM($T$3:$T$5))</f>
        <v>0.16</v>
      </c>
    </row>
    <row r="5" spans="1:21" s="77" customFormat="1" ht="15" customHeight="1" x14ac:dyDescent="0.25">
      <c r="A5" s="770"/>
      <c r="B5" s="770"/>
      <c r="C5" s="770"/>
      <c r="D5" s="771"/>
      <c r="E5" s="771"/>
      <c r="F5" s="773"/>
      <c r="G5" s="781" t="s">
        <v>159</v>
      </c>
      <c r="H5" s="781"/>
      <c r="I5" s="190"/>
      <c r="J5" s="75"/>
      <c r="K5" s="75"/>
      <c r="L5" s="185"/>
      <c r="M5" s="185"/>
      <c r="N5" s="185"/>
      <c r="O5" s="791"/>
      <c r="P5" s="792"/>
      <c r="Q5" s="269" t="s">
        <v>103</v>
      </c>
      <c r="R5" s="269">
        <f ca="1">COUNTIF($U$11:$U$103,Q5)</f>
        <v>42</v>
      </c>
      <c r="S5" s="270">
        <f ca="1">R5/(SUM($R$3:$R$5))</f>
        <v>0.53</v>
      </c>
      <c r="T5" s="271">
        <f ca="1">SUMIF($U$9:$U$103,Q5,$P$9:$P$103)</f>
        <v>1009993.82</v>
      </c>
      <c r="U5" s="270">
        <f ca="1">T5/(SUM($T$3:$T$5))</f>
        <v>0.05</v>
      </c>
    </row>
    <row r="6" spans="1:21" s="77" customFormat="1" ht="15" customHeight="1" x14ac:dyDescent="0.25">
      <c r="A6" s="770"/>
      <c r="B6" s="770"/>
      <c r="C6" s="770"/>
      <c r="D6" s="771" t="s">
        <v>160</v>
      </c>
      <c r="E6" s="772"/>
      <c r="F6" s="773"/>
      <c r="G6" s="765"/>
      <c r="H6" s="765"/>
      <c r="I6" s="190"/>
      <c r="J6" s="75"/>
      <c r="K6" s="75"/>
      <c r="L6" s="185"/>
      <c r="M6" s="185"/>
      <c r="N6" s="185"/>
      <c r="O6" s="793"/>
      <c r="P6" s="794"/>
      <c r="Q6" s="272"/>
      <c r="R6" s="273">
        <f ca="1">SUM(R3:R5)</f>
        <v>80</v>
      </c>
      <c r="S6" s="274">
        <f ca="1">SUM(S3:S5)</f>
        <v>1</v>
      </c>
      <c r="T6" s="275">
        <f ca="1">SUM(T3:T5)</f>
        <v>19612348.829999998</v>
      </c>
      <c r="U6" s="276">
        <f ca="1">T6/(SUM($T$3:$T$5))</f>
        <v>1</v>
      </c>
    </row>
    <row r="7" spans="1:21" ht="36" hidden="1" customHeight="1" x14ac:dyDescent="0.25">
      <c r="A7" s="769" t="s">
        <v>161</v>
      </c>
      <c r="B7" s="769"/>
      <c r="C7" s="769"/>
      <c r="D7" s="769"/>
      <c r="E7" s="769"/>
      <c r="F7" s="769"/>
      <c r="G7" s="769"/>
      <c r="H7" s="769"/>
      <c r="J7" s="786" t="s">
        <v>150</v>
      </c>
      <c r="K7" s="786"/>
      <c r="L7" s="786"/>
      <c r="M7" s="786"/>
      <c r="N7" s="786"/>
      <c r="O7" s="786"/>
      <c r="P7" s="786"/>
      <c r="Q7" s="787"/>
      <c r="R7" s="787"/>
      <c r="S7" s="787"/>
      <c r="T7" s="787"/>
      <c r="U7" s="788"/>
    </row>
    <row r="8" spans="1:21" ht="30.75" customHeight="1" x14ac:dyDescent="0.25">
      <c r="A8" s="228" t="s">
        <v>155</v>
      </c>
      <c r="B8" s="228" t="s">
        <v>162</v>
      </c>
      <c r="C8" s="228" t="s">
        <v>163</v>
      </c>
      <c r="D8" s="228" t="s">
        <v>164</v>
      </c>
      <c r="E8" s="228" t="s">
        <v>165</v>
      </c>
      <c r="F8" s="228" t="s">
        <v>166</v>
      </c>
      <c r="G8" s="228" t="s">
        <v>167</v>
      </c>
      <c r="H8" s="228" t="s">
        <v>168</v>
      </c>
      <c r="J8" s="210" t="s">
        <v>169</v>
      </c>
      <c r="K8" s="210" t="s">
        <v>170</v>
      </c>
      <c r="L8" s="210" t="s">
        <v>171</v>
      </c>
      <c r="M8" s="210" t="s">
        <v>172</v>
      </c>
      <c r="N8" s="210" t="s">
        <v>173</v>
      </c>
      <c r="O8" s="277" t="s">
        <v>174</v>
      </c>
      <c r="P8" s="277" t="s">
        <v>175</v>
      </c>
      <c r="Q8" s="277" t="s">
        <v>176</v>
      </c>
      <c r="R8" s="277" t="s">
        <v>177</v>
      </c>
      <c r="S8" s="277" t="s">
        <v>178</v>
      </c>
      <c r="T8" s="277" t="s">
        <v>179</v>
      </c>
      <c r="U8" s="277" t="s">
        <v>151</v>
      </c>
    </row>
    <row r="9" spans="1:21" s="55" customFormat="1" ht="15" x14ac:dyDescent="0.25">
      <c r="A9" s="229">
        <v>1</v>
      </c>
      <c r="B9" s="230"/>
      <c r="C9" s="231"/>
      <c r="D9" s="242" t="s">
        <v>267</v>
      </c>
      <c r="E9" s="231"/>
      <c r="F9" s="232"/>
      <c r="G9" s="233"/>
      <c r="H9" s="234">
        <f ca="1">SUBTOTAL(9,OFFSET(H9,1,0):OFFSET(H25,-1,0))</f>
        <v>140709.22</v>
      </c>
      <c r="J9" s="224"/>
      <c r="K9" s="225"/>
      <c r="L9" s="78"/>
      <c r="M9" s="79"/>
      <c r="N9" s="76"/>
      <c r="O9" s="251"/>
      <c r="P9" s="251"/>
      <c r="Q9" s="251"/>
      <c r="R9" s="91"/>
      <c r="S9" s="252"/>
      <c r="T9" s="251"/>
      <c r="U9" s="91"/>
    </row>
    <row r="10" spans="1:21" s="55" customFormat="1" ht="15" x14ac:dyDescent="0.25">
      <c r="A10" s="209" t="s">
        <v>20</v>
      </c>
      <c r="B10" s="243"/>
      <c r="C10" s="244"/>
      <c r="D10" s="245" t="s">
        <v>268</v>
      </c>
      <c r="E10" s="244"/>
      <c r="F10" s="246"/>
      <c r="G10" s="247"/>
      <c r="H10" s="248">
        <f ca="1">SUBTOTAL(9,OFFSET(H10,1,0):OFFSET(H18,-1,0))</f>
        <v>89273.32</v>
      </c>
      <c r="J10" s="224"/>
      <c r="K10" s="225"/>
      <c r="L10" s="78"/>
      <c r="M10" s="79"/>
      <c r="N10" s="76"/>
      <c r="O10" s="249"/>
      <c r="P10" s="249"/>
      <c r="Q10" s="249"/>
      <c r="R10" s="194"/>
      <c r="S10" s="250"/>
      <c r="T10" s="249"/>
      <c r="U10" s="194"/>
    </row>
    <row r="11" spans="1:21" s="55" customFormat="1" ht="15" x14ac:dyDescent="0.25">
      <c r="A11" s="235" t="s">
        <v>181</v>
      </c>
      <c r="B11" s="236" t="s">
        <v>213</v>
      </c>
      <c r="C11" s="237" t="s">
        <v>214</v>
      </c>
      <c r="D11" s="238" t="s">
        <v>31126</v>
      </c>
      <c r="E11" s="173" t="s">
        <v>182</v>
      </c>
      <c r="F11" s="239">
        <f>ORCAMENTO!F12</f>
        <v>18.96</v>
      </c>
      <c r="G11" s="240">
        <f ca="1">ORCAMENTO!G12</f>
        <v>308.13</v>
      </c>
      <c r="H11" s="241">
        <f ca="1">ROUND(F11*G11,2)</f>
        <v>5842.14</v>
      </c>
      <c r="J11" s="211" t="s">
        <v>123</v>
      </c>
      <c r="K11" s="212">
        <f t="shared" ref="K11" ca="1" si="0">IF(C11="MATERIAL",$H$4,IF(J11="SERVIÇO",$H$3,$H$4))</f>
        <v>0.27260000000000001</v>
      </c>
      <c r="L11" s="78" t="str">
        <f t="shared" ref="L11" si="1">CONCATENATE(B11,C11)</f>
        <v>CPU-SEDURBS02</v>
      </c>
      <c r="M11" s="79">
        <f>COUNTIF($L$11:L11,L11)</f>
        <v>1</v>
      </c>
      <c r="N11" s="76">
        <f t="shared" ref="N11:N17" si="2">IF(COUNTIF(L:L,L11)&lt;&gt;1,SUMIF(L:L,L11,G:G)/COUNTIF(L:L,L11),0)</f>
        <v>0</v>
      </c>
      <c r="O11" s="80">
        <f t="shared" ref="O11:O17" si="3">IF(M11=1,SUMIF(L:L,L11,F:F),"")</f>
        <v>18.96</v>
      </c>
      <c r="P11" s="76">
        <f t="shared" ref="P11:P17" ca="1" si="4">IF(M11=1,SUMIF(L:L,L11,H:H),"")</f>
        <v>5842.14</v>
      </c>
      <c r="Q11" s="81">
        <f t="shared" ref="Q11:Q17" ca="1" si="5">IF(M11=1,P11/$P$103,"")</f>
        <v>2.9999999999999997E-4</v>
      </c>
      <c r="R11" s="79">
        <f t="shared" ref="R11:R17" ca="1" si="6">IF(M11=1,_xlfn.RANK.EQ(P11,$P$11:$P$102),"")</f>
        <v>71</v>
      </c>
      <c r="S11" s="76">
        <f t="shared" ref="S11:S17" ca="1" si="7">IF(M11=1,SUMIF($R$11:$R$102,"&lt;="&amp;R11,$P$11:$P$102),"")</f>
        <v>19583921.260000002</v>
      </c>
      <c r="T11" s="81">
        <f t="shared" ref="T11:T17" ca="1" si="8">IF(M11=1,S11/$P$103,"")</f>
        <v>0.99855000000000005</v>
      </c>
      <c r="U11" s="79" t="str">
        <f t="shared" ref="U11" ca="1" si="9">IF(M11=1,IF(T11&lt;=0.8,$Q$3,IF(T11&lt;=0.95,$Q$4,$Q$5)),"")</f>
        <v>C</v>
      </c>
    </row>
    <row r="12" spans="1:21" s="55" customFormat="1" ht="45" x14ac:dyDescent="0.25">
      <c r="A12" s="235" t="s">
        <v>183</v>
      </c>
      <c r="B12" s="236" t="s">
        <v>137</v>
      </c>
      <c r="C12" s="237">
        <v>20350</v>
      </c>
      <c r="D12" s="238" t="s">
        <v>31127</v>
      </c>
      <c r="E12" s="173" t="s">
        <v>199</v>
      </c>
      <c r="F12" s="239">
        <f>ORCAMENTO!F13</f>
        <v>200</v>
      </c>
      <c r="G12" s="240">
        <f ca="1">ORCAMENTO!G13</f>
        <v>261.45999999999998</v>
      </c>
      <c r="H12" s="241">
        <f ca="1">ROUND(F12*G12,2)</f>
        <v>52292</v>
      </c>
      <c r="J12" s="211" t="s">
        <v>123</v>
      </c>
      <c r="K12" s="212">
        <f t="shared" ref="K12" ca="1" si="10">IF(C12="MATERIAL",$H$4,IF(J12="SERVIÇO",$H$3,$H$4))</f>
        <v>0.27260000000000001</v>
      </c>
      <c r="L12" s="78" t="str">
        <f t="shared" ref="L12" si="11">CONCATENATE(B12,C12)</f>
        <v>DER-EDIF20350</v>
      </c>
      <c r="M12" s="79">
        <f>COUNTIF($L$11:L12,L12)</f>
        <v>1</v>
      </c>
      <c r="N12" s="76">
        <f t="shared" si="2"/>
        <v>0</v>
      </c>
      <c r="O12" s="80">
        <f t="shared" si="3"/>
        <v>200</v>
      </c>
      <c r="P12" s="76">
        <f t="shared" ca="1" si="4"/>
        <v>52292</v>
      </c>
      <c r="Q12" s="81">
        <f t="shared" ca="1" si="5"/>
        <v>2.6700000000000001E-3</v>
      </c>
      <c r="R12" s="79">
        <f t="shared" ca="1" si="6"/>
        <v>44</v>
      </c>
      <c r="S12" s="76">
        <f t="shared" ca="1" si="7"/>
        <v>18991427.52</v>
      </c>
      <c r="T12" s="81">
        <f t="shared" ca="1" si="8"/>
        <v>0.96833999999999998</v>
      </c>
      <c r="U12" s="79" t="str">
        <f t="shared" ref="U12" ca="1" si="12">IF(M12=1,IF(T12&lt;=0.8,$Q$3,IF(T12&lt;=0.95,$Q$4,$Q$5)),"")</f>
        <v>C</v>
      </c>
    </row>
    <row r="13" spans="1:21" s="55" customFormat="1" ht="33.75" x14ac:dyDescent="0.25">
      <c r="A13" s="235" t="s">
        <v>185</v>
      </c>
      <c r="B13" s="236" t="s">
        <v>137</v>
      </c>
      <c r="C13" s="237">
        <v>20713</v>
      </c>
      <c r="D13" s="238" t="s">
        <v>201</v>
      </c>
      <c r="E13" s="173" t="s">
        <v>199</v>
      </c>
      <c r="F13" s="239">
        <f>ORCAMENTO!F14</f>
        <v>20</v>
      </c>
      <c r="G13" s="240">
        <f ca="1">ORCAMENTO!G14</f>
        <v>628.91</v>
      </c>
      <c r="H13" s="241">
        <f ca="1">ROUND(F13*G13,2)</f>
        <v>12578.2</v>
      </c>
      <c r="J13" s="211" t="s">
        <v>123</v>
      </c>
      <c r="K13" s="212">
        <f t="shared" ref="K13:K76" ca="1" si="13">IF(C13="MATERIAL",$H$4,IF(J13="SERVIÇO",$H$3,$H$4))</f>
        <v>0.27260000000000001</v>
      </c>
      <c r="L13" s="78" t="str">
        <f t="shared" ref="L13:L76" si="14">CONCATENATE(B13,C13)</f>
        <v>DER-EDIF20713</v>
      </c>
      <c r="M13" s="79">
        <f>COUNTIF($L$11:L13,L13)</f>
        <v>1</v>
      </c>
      <c r="N13" s="76">
        <f t="shared" si="2"/>
        <v>0</v>
      </c>
      <c r="O13" s="80">
        <f t="shared" si="3"/>
        <v>20</v>
      </c>
      <c r="P13" s="76">
        <f t="shared" ca="1" si="4"/>
        <v>12578.2</v>
      </c>
      <c r="Q13" s="81">
        <f t="shared" ca="1" si="5"/>
        <v>6.4000000000000005E-4</v>
      </c>
      <c r="R13" s="79">
        <f t="shared" ca="1" si="6"/>
        <v>64</v>
      </c>
      <c r="S13" s="76">
        <f t="shared" ca="1" si="7"/>
        <v>19526586.469999999</v>
      </c>
      <c r="T13" s="81">
        <f t="shared" ca="1" si="8"/>
        <v>0.99563000000000001</v>
      </c>
      <c r="U13" s="79" t="str">
        <f t="shared" ref="U13:U76" ca="1" si="15">IF(M13=1,IF(T13&lt;=0.8,$Q$3,IF(T13&lt;=0.95,$Q$4,$Q$5)),"")</f>
        <v>C</v>
      </c>
    </row>
    <row r="14" spans="1:21" s="55" customFormat="1" ht="33.75" x14ac:dyDescent="0.25">
      <c r="A14" s="235" t="s">
        <v>188</v>
      </c>
      <c r="B14" s="236" t="s">
        <v>137</v>
      </c>
      <c r="C14" s="237">
        <v>20712</v>
      </c>
      <c r="D14" s="238" t="s">
        <v>198</v>
      </c>
      <c r="E14" s="173" t="s">
        <v>199</v>
      </c>
      <c r="F14" s="239">
        <f>ORCAMENTO!F15</f>
        <v>25</v>
      </c>
      <c r="G14" s="240">
        <f ca="1">ORCAMENTO!G15</f>
        <v>67.69</v>
      </c>
      <c r="H14" s="241">
        <f t="shared" ref="H14" ca="1" si="16">ROUND(F14*G14,2)</f>
        <v>1692.25</v>
      </c>
      <c r="J14" s="211" t="s">
        <v>123</v>
      </c>
      <c r="K14" s="212">
        <f t="shared" ca="1" si="13"/>
        <v>0.27260000000000001</v>
      </c>
      <c r="L14" s="78" t="str">
        <f t="shared" si="14"/>
        <v>DER-EDIF20712</v>
      </c>
      <c r="M14" s="79">
        <f>COUNTIF($L$11:L14,L14)</f>
        <v>1</v>
      </c>
      <c r="N14" s="76">
        <f t="shared" si="2"/>
        <v>0</v>
      </c>
      <c r="O14" s="80">
        <f t="shared" si="3"/>
        <v>25</v>
      </c>
      <c r="P14" s="76">
        <f t="shared" ca="1" si="4"/>
        <v>1692.25</v>
      </c>
      <c r="Q14" s="81">
        <f t="shared" ca="1" si="5"/>
        <v>9.0000000000000006E-5</v>
      </c>
      <c r="R14" s="79">
        <f t="shared" ca="1" si="6"/>
        <v>78</v>
      </c>
      <c r="S14" s="76">
        <f t="shared" ca="1" si="7"/>
        <v>19610482.539999999</v>
      </c>
      <c r="T14" s="81">
        <f t="shared" ca="1" si="8"/>
        <v>0.99990000000000001</v>
      </c>
      <c r="U14" s="79" t="str">
        <f t="shared" ca="1" si="15"/>
        <v>C</v>
      </c>
    </row>
    <row r="15" spans="1:21" s="55" customFormat="1" ht="22.5" x14ac:dyDescent="0.25">
      <c r="A15" s="235" t="s">
        <v>190</v>
      </c>
      <c r="B15" s="236" t="s">
        <v>137</v>
      </c>
      <c r="C15" s="237">
        <v>20714</v>
      </c>
      <c r="D15" s="238" t="s">
        <v>200</v>
      </c>
      <c r="E15" s="173" t="s">
        <v>199</v>
      </c>
      <c r="F15" s="239">
        <f>ORCAMENTO!F16</f>
        <v>25</v>
      </c>
      <c r="G15" s="240">
        <f ca="1">ORCAMENTO!G16</f>
        <v>490.35</v>
      </c>
      <c r="H15" s="241">
        <f ca="1">ROUND(F15*G15,2)</f>
        <v>12258.75</v>
      </c>
      <c r="J15" s="211" t="s">
        <v>123</v>
      </c>
      <c r="K15" s="212">
        <f t="shared" ca="1" si="13"/>
        <v>0.27260000000000001</v>
      </c>
      <c r="L15" s="78" t="str">
        <f t="shared" si="14"/>
        <v>DER-EDIF20714</v>
      </c>
      <c r="M15" s="79">
        <f>COUNTIF($L$11:L15,L15)</f>
        <v>1</v>
      </c>
      <c r="N15" s="76">
        <f t="shared" si="2"/>
        <v>0</v>
      </c>
      <c r="O15" s="80">
        <f t="shared" si="3"/>
        <v>25</v>
      </c>
      <c r="P15" s="76">
        <f t="shared" ca="1" si="4"/>
        <v>12258.75</v>
      </c>
      <c r="Q15" s="81">
        <f t="shared" ca="1" si="5"/>
        <v>6.3000000000000003E-4</v>
      </c>
      <c r="R15" s="79">
        <f t="shared" ca="1" si="6"/>
        <v>65</v>
      </c>
      <c r="S15" s="76">
        <f t="shared" ca="1" si="7"/>
        <v>19538845.219999999</v>
      </c>
      <c r="T15" s="81">
        <f t="shared" ca="1" si="8"/>
        <v>0.99624999999999997</v>
      </c>
      <c r="U15" s="79" t="str">
        <f t="shared" ca="1" si="15"/>
        <v>C</v>
      </c>
    </row>
    <row r="16" spans="1:21" s="55" customFormat="1" ht="22.5" x14ac:dyDescent="0.25">
      <c r="A16" s="235" t="s">
        <v>192</v>
      </c>
      <c r="B16" s="236" t="s">
        <v>137</v>
      </c>
      <c r="C16" s="237">
        <v>20711</v>
      </c>
      <c r="D16" s="238" t="s">
        <v>197</v>
      </c>
      <c r="E16" s="173" t="s">
        <v>196</v>
      </c>
      <c r="F16" s="239">
        <f>ORCAMENTO!F17</f>
        <v>1</v>
      </c>
      <c r="G16" s="240">
        <f ca="1">ORCAMENTO!G17</f>
        <v>3587</v>
      </c>
      <c r="H16" s="241">
        <f ca="1">ROUND(F16*G16,2)</f>
        <v>3587</v>
      </c>
      <c r="J16" s="211" t="s">
        <v>123</v>
      </c>
      <c r="K16" s="212">
        <f t="shared" ca="1" si="13"/>
        <v>0.27260000000000001</v>
      </c>
      <c r="L16" s="78" t="str">
        <f t="shared" si="14"/>
        <v>DER-EDIF20711</v>
      </c>
      <c r="M16" s="79">
        <f>COUNTIF($L$11:L16,L16)</f>
        <v>1</v>
      </c>
      <c r="N16" s="76">
        <f t="shared" si="2"/>
        <v>0</v>
      </c>
      <c r="O16" s="80">
        <f t="shared" si="3"/>
        <v>1</v>
      </c>
      <c r="P16" s="76">
        <f t="shared" ca="1" si="4"/>
        <v>3587</v>
      </c>
      <c r="Q16" s="81">
        <f t="shared" ca="1" si="5"/>
        <v>1.8000000000000001E-4</v>
      </c>
      <c r="R16" s="79">
        <f t="shared" ca="1" si="6"/>
        <v>75</v>
      </c>
      <c r="S16" s="76">
        <f t="shared" ca="1" si="7"/>
        <v>19603197.359999999</v>
      </c>
      <c r="T16" s="81">
        <f t="shared" ca="1" si="8"/>
        <v>0.99953000000000003</v>
      </c>
      <c r="U16" s="79" t="str">
        <f t="shared" ca="1" si="15"/>
        <v>C</v>
      </c>
    </row>
    <row r="17" spans="1:24" s="55" customFormat="1" ht="22.5" x14ac:dyDescent="0.25">
      <c r="A17" s="235" t="s">
        <v>193</v>
      </c>
      <c r="B17" s="236" t="s">
        <v>137</v>
      </c>
      <c r="C17" s="237">
        <v>200576</v>
      </c>
      <c r="D17" s="238" t="s">
        <v>31128</v>
      </c>
      <c r="E17" s="173" t="s">
        <v>196</v>
      </c>
      <c r="F17" s="239">
        <f>ORCAMENTO!F18</f>
        <v>1</v>
      </c>
      <c r="G17" s="240">
        <f ca="1">ORCAMENTO!G18</f>
        <v>1022.98</v>
      </c>
      <c r="H17" s="241">
        <f t="shared" ref="H17" ca="1" si="17">ROUND(F17*G17,2)</f>
        <v>1022.98</v>
      </c>
      <c r="J17" s="211" t="s">
        <v>123</v>
      </c>
      <c r="K17" s="212">
        <f t="shared" ca="1" si="13"/>
        <v>0.27260000000000001</v>
      </c>
      <c r="L17" s="78" t="str">
        <f t="shared" si="14"/>
        <v>DER-EDIF200576</v>
      </c>
      <c r="M17" s="79">
        <f>COUNTIF($L$11:L17,L17)</f>
        <v>1</v>
      </c>
      <c r="N17" s="76">
        <f t="shared" si="2"/>
        <v>0</v>
      </c>
      <c r="O17" s="80">
        <f t="shared" si="3"/>
        <v>1</v>
      </c>
      <c r="P17" s="76">
        <f t="shared" ca="1" si="4"/>
        <v>1022.98</v>
      </c>
      <c r="Q17" s="81">
        <f t="shared" ca="1" si="5"/>
        <v>5.0000000000000002E-5</v>
      </c>
      <c r="R17" s="79">
        <f t="shared" ca="1" si="6"/>
        <v>79</v>
      </c>
      <c r="S17" s="76">
        <f t="shared" ca="1" si="7"/>
        <v>19611505.52</v>
      </c>
      <c r="T17" s="81">
        <f t="shared" ca="1" si="8"/>
        <v>0.99995999999999996</v>
      </c>
      <c r="U17" s="79" t="str">
        <f t="shared" ca="1" si="15"/>
        <v>C</v>
      </c>
    </row>
    <row r="18" spans="1:24" s="55" customFormat="1" ht="15" x14ac:dyDescent="0.25">
      <c r="A18" s="209" t="s">
        <v>21</v>
      </c>
      <c r="B18" s="243"/>
      <c r="C18" s="244"/>
      <c r="D18" s="245" t="s">
        <v>180</v>
      </c>
      <c r="E18" s="244"/>
      <c r="F18" s="244"/>
      <c r="G18" s="244"/>
      <c r="H18" s="248">
        <f ca="1">SUBTOTAL(9,OFFSET(H18,1,0):OFFSET(H25,-1,0))</f>
        <v>51435.9</v>
      </c>
      <c r="J18" s="224"/>
      <c r="K18" s="225"/>
      <c r="L18" s="78"/>
      <c r="M18" s="79"/>
      <c r="N18" s="76"/>
      <c r="O18" s="249"/>
      <c r="P18" s="249"/>
      <c r="Q18" s="249"/>
      <c r="R18" s="194"/>
      <c r="S18" s="250"/>
      <c r="T18" s="249"/>
      <c r="U18" s="194"/>
    </row>
    <row r="19" spans="1:24" s="55" customFormat="1" ht="15" x14ac:dyDescent="0.25">
      <c r="A19" s="235" t="s">
        <v>204</v>
      </c>
      <c r="B19" s="236" t="s">
        <v>137</v>
      </c>
      <c r="C19" s="237">
        <v>20344</v>
      </c>
      <c r="D19" s="238" t="s">
        <v>195</v>
      </c>
      <c r="E19" s="173" t="s">
        <v>196</v>
      </c>
      <c r="F19" s="239">
        <f>ORCAMENTO!F20</f>
        <v>6</v>
      </c>
      <c r="G19" s="240">
        <f ca="1">ORCAMENTO!G20</f>
        <v>1947.08</v>
      </c>
      <c r="H19" s="241">
        <f t="shared" ref="H19" ca="1" si="18">ROUND(F19*G19,2)</f>
        <v>11682.48</v>
      </c>
      <c r="J19" s="211" t="s">
        <v>123</v>
      </c>
      <c r="K19" s="212">
        <f t="shared" ca="1" si="13"/>
        <v>0.27260000000000001</v>
      </c>
      <c r="L19" s="78" t="str">
        <f t="shared" si="14"/>
        <v>DER-EDIF20344</v>
      </c>
      <c r="M19" s="79">
        <f>COUNTIF($L$11:L19,L19)</f>
        <v>1</v>
      </c>
      <c r="N19" s="76">
        <f t="shared" ref="N19:N24" si="19">IF(COUNTIF(L:L,L19)&lt;&gt;1,SUMIF(L:L,L19,G:G)/COUNTIF(L:L,L19),0)</f>
        <v>0</v>
      </c>
      <c r="O19" s="80">
        <f t="shared" ref="O19:O24" si="20">IF(M19=1,SUMIF(L:L,L19,F:F),"")</f>
        <v>6</v>
      </c>
      <c r="P19" s="76">
        <f t="shared" ref="P19:P24" ca="1" si="21">IF(M19=1,SUMIF(L:L,L19,H:H),"")</f>
        <v>11682.48</v>
      </c>
      <c r="Q19" s="81">
        <f t="shared" ref="Q19:Q24" ca="1" si="22">IF(M19=1,P19/$P$103,"")</f>
        <v>5.9999999999999995E-4</v>
      </c>
      <c r="R19" s="79">
        <f t="shared" ref="R19:R24" ca="1" si="23">IF(M19=1,_xlfn.RANK.EQ(P19,$P$11:$P$102),"")</f>
        <v>66</v>
      </c>
      <c r="S19" s="76">
        <f t="shared" ref="S19:S24" ca="1" si="24">IF(M19=1,SUMIF($R$11:$R$102,"&lt;="&amp;R19,$P$11:$P$102),"")</f>
        <v>19550527.699999999</v>
      </c>
      <c r="T19" s="81">
        <f t="shared" ref="T19:T24" ca="1" si="25">IF(M19=1,S19/$P$103,"")</f>
        <v>0.99685000000000001</v>
      </c>
      <c r="U19" s="79" t="str">
        <f t="shared" ca="1" si="15"/>
        <v>C</v>
      </c>
    </row>
    <row r="20" spans="1:24" s="55" customFormat="1" ht="45" x14ac:dyDescent="0.25">
      <c r="A20" s="235" t="s">
        <v>207</v>
      </c>
      <c r="B20" s="236" t="s">
        <v>137</v>
      </c>
      <c r="C20" s="237">
        <v>20352</v>
      </c>
      <c r="D20" s="238" t="s">
        <v>186</v>
      </c>
      <c r="E20" s="173" t="s">
        <v>187</v>
      </c>
      <c r="F20" s="239">
        <f>ORCAMENTO!F21</f>
        <v>12</v>
      </c>
      <c r="G20" s="240">
        <f ca="1">ORCAMENTO!G21</f>
        <v>1258.5999999999999</v>
      </c>
      <c r="H20" s="241">
        <f ca="1">ROUND(F20*G20,2)</f>
        <v>15103.2</v>
      </c>
      <c r="J20" s="211" t="s">
        <v>123</v>
      </c>
      <c r="K20" s="212">
        <f t="shared" ca="1" si="13"/>
        <v>0.27260000000000001</v>
      </c>
      <c r="L20" s="78" t="str">
        <f t="shared" si="14"/>
        <v>DER-EDIF20352</v>
      </c>
      <c r="M20" s="79">
        <f>COUNTIF($L$11:L20,L20)</f>
        <v>1</v>
      </c>
      <c r="N20" s="76">
        <f t="shared" si="19"/>
        <v>0</v>
      </c>
      <c r="O20" s="80">
        <f t="shared" si="20"/>
        <v>12</v>
      </c>
      <c r="P20" s="76">
        <f t="shared" ca="1" si="21"/>
        <v>15103.2</v>
      </c>
      <c r="Q20" s="81">
        <f t="shared" ca="1" si="22"/>
        <v>7.6999999999999996E-4</v>
      </c>
      <c r="R20" s="79">
        <f t="shared" ca="1" si="23"/>
        <v>62</v>
      </c>
      <c r="S20" s="76">
        <f t="shared" ca="1" si="24"/>
        <v>19500158.82</v>
      </c>
      <c r="T20" s="81">
        <f t="shared" ca="1" si="25"/>
        <v>0.99428000000000005</v>
      </c>
      <c r="U20" s="79" t="str">
        <f t="shared" ca="1" si="15"/>
        <v>C</v>
      </c>
    </row>
    <row r="21" spans="1:24" s="55" customFormat="1" ht="33.75" x14ac:dyDescent="0.25">
      <c r="A21" s="235" t="s">
        <v>208</v>
      </c>
      <c r="B21" s="236" t="s">
        <v>137</v>
      </c>
      <c r="C21" s="237">
        <v>20356</v>
      </c>
      <c r="D21" s="238" t="s">
        <v>189</v>
      </c>
      <c r="E21" s="173" t="s">
        <v>187</v>
      </c>
      <c r="F21" s="239">
        <f>ORCAMENTO!F22</f>
        <v>6</v>
      </c>
      <c r="G21" s="240">
        <f ca="1">ORCAMENTO!G22</f>
        <v>845.32</v>
      </c>
      <c r="H21" s="241">
        <f t="shared" ref="H21" ca="1" si="26">ROUND(F21*G21,2)</f>
        <v>5071.92</v>
      </c>
      <c r="J21" s="211" t="s">
        <v>123</v>
      </c>
      <c r="K21" s="212">
        <f t="shared" ca="1" si="13"/>
        <v>0.27260000000000001</v>
      </c>
      <c r="L21" s="78" t="str">
        <f t="shared" si="14"/>
        <v>DER-EDIF20356</v>
      </c>
      <c r="M21" s="79">
        <f>COUNTIF($L$11:L21,L21)</f>
        <v>1</v>
      </c>
      <c r="N21" s="76">
        <f t="shared" si="19"/>
        <v>0</v>
      </c>
      <c r="O21" s="80">
        <f t="shared" si="20"/>
        <v>6</v>
      </c>
      <c r="P21" s="76">
        <f t="shared" ca="1" si="21"/>
        <v>5071.92</v>
      </c>
      <c r="Q21" s="81">
        <f t="shared" ca="1" si="22"/>
        <v>2.5999999999999998E-4</v>
      </c>
      <c r="R21" s="79">
        <f t="shared" ca="1" si="23"/>
        <v>73</v>
      </c>
      <c r="S21" s="76">
        <f t="shared" ca="1" si="24"/>
        <v>19594668.940000001</v>
      </c>
      <c r="T21" s="81">
        <f t="shared" ca="1" si="25"/>
        <v>0.99909999999999999</v>
      </c>
      <c r="U21" s="79" t="str">
        <f t="shared" ca="1" si="15"/>
        <v>C</v>
      </c>
    </row>
    <row r="22" spans="1:24" s="55" customFormat="1" ht="33.75" x14ac:dyDescent="0.25">
      <c r="A22" s="235" t="s">
        <v>210</v>
      </c>
      <c r="B22" s="236" t="s">
        <v>137</v>
      </c>
      <c r="C22" s="237">
        <v>20353</v>
      </c>
      <c r="D22" s="238" t="s">
        <v>202</v>
      </c>
      <c r="E22" s="173" t="s">
        <v>187</v>
      </c>
      <c r="F22" s="239">
        <f>ORCAMENTO!F23</f>
        <v>6</v>
      </c>
      <c r="G22" s="240">
        <f ca="1">ORCAMENTO!G23</f>
        <v>1134.8399999999999</v>
      </c>
      <c r="H22" s="241">
        <f ca="1">ROUND(F22*G22,2)</f>
        <v>6809.04</v>
      </c>
      <c r="J22" s="211" t="s">
        <v>123</v>
      </c>
      <c r="K22" s="212">
        <f t="shared" ca="1" si="13"/>
        <v>0.27260000000000001</v>
      </c>
      <c r="L22" s="78" t="str">
        <f t="shared" si="14"/>
        <v>DER-EDIF20353</v>
      </c>
      <c r="M22" s="79">
        <f>COUNTIF($L$11:L22,L22)</f>
        <v>1</v>
      </c>
      <c r="N22" s="76">
        <f t="shared" si="19"/>
        <v>0</v>
      </c>
      <c r="O22" s="80">
        <f t="shared" si="20"/>
        <v>6</v>
      </c>
      <c r="P22" s="76">
        <f t="shared" ca="1" si="21"/>
        <v>6809.04</v>
      </c>
      <c r="Q22" s="81">
        <f t="shared" ca="1" si="22"/>
        <v>3.5E-4</v>
      </c>
      <c r="R22" s="79">
        <f t="shared" ca="1" si="23"/>
        <v>69</v>
      </c>
      <c r="S22" s="76">
        <f t="shared" ca="1" si="24"/>
        <v>19571395.34</v>
      </c>
      <c r="T22" s="81">
        <f t="shared" ca="1" si="25"/>
        <v>0.99790999999999996</v>
      </c>
      <c r="U22" s="79" t="str">
        <f t="shared" ca="1" si="15"/>
        <v>C</v>
      </c>
    </row>
    <row r="23" spans="1:24" s="55" customFormat="1" ht="33.75" x14ac:dyDescent="0.25">
      <c r="A23" s="235" t="s">
        <v>269</v>
      </c>
      <c r="B23" s="236" t="s">
        <v>137</v>
      </c>
      <c r="C23" s="237">
        <v>20354</v>
      </c>
      <c r="D23" s="238" t="s">
        <v>194</v>
      </c>
      <c r="E23" s="173" t="s">
        <v>187</v>
      </c>
      <c r="F23" s="239">
        <f>ORCAMENTO!F24</f>
        <v>6</v>
      </c>
      <c r="G23" s="240">
        <f ca="1">ORCAMENTO!G24</f>
        <v>945.96</v>
      </c>
      <c r="H23" s="241">
        <f ca="1">ROUND(F23*G23,2)</f>
        <v>5675.76</v>
      </c>
      <c r="J23" s="211" t="s">
        <v>123</v>
      </c>
      <c r="K23" s="212">
        <f t="shared" ca="1" si="13"/>
        <v>0.27260000000000001</v>
      </c>
      <c r="L23" s="78" t="str">
        <f t="shared" si="14"/>
        <v>DER-EDIF20354</v>
      </c>
      <c r="M23" s="79">
        <f>COUNTIF($L$11:L23,L23)</f>
        <v>1</v>
      </c>
      <c r="N23" s="76">
        <f t="shared" si="19"/>
        <v>0</v>
      </c>
      <c r="O23" s="80">
        <f t="shared" si="20"/>
        <v>6</v>
      </c>
      <c r="P23" s="76">
        <f t="shared" ca="1" si="21"/>
        <v>5675.76</v>
      </c>
      <c r="Q23" s="81">
        <f t="shared" ca="1" si="22"/>
        <v>2.9E-4</v>
      </c>
      <c r="R23" s="79">
        <f t="shared" ca="1" si="23"/>
        <v>72</v>
      </c>
      <c r="S23" s="76">
        <f t="shared" ca="1" si="24"/>
        <v>19589597.02</v>
      </c>
      <c r="T23" s="81">
        <f t="shared" ca="1" si="25"/>
        <v>0.99883999999999995</v>
      </c>
      <c r="U23" s="79" t="str">
        <f t="shared" ca="1" si="15"/>
        <v>C</v>
      </c>
    </row>
    <row r="24" spans="1:24" s="55" customFormat="1" ht="33.75" x14ac:dyDescent="0.25">
      <c r="A24" s="235" t="s">
        <v>270</v>
      </c>
      <c r="B24" s="236" t="s">
        <v>137</v>
      </c>
      <c r="C24" s="237">
        <v>20355</v>
      </c>
      <c r="D24" s="238" t="s">
        <v>191</v>
      </c>
      <c r="E24" s="173" t="s">
        <v>187</v>
      </c>
      <c r="F24" s="239">
        <f>ORCAMENTO!F25</f>
        <v>6</v>
      </c>
      <c r="G24" s="240">
        <f ca="1">ORCAMENTO!G25</f>
        <v>1182.25</v>
      </c>
      <c r="H24" s="241">
        <f ca="1">ROUND(F24*G24,2)</f>
        <v>7093.5</v>
      </c>
      <c r="J24" s="211" t="s">
        <v>123</v>
      </c>
      <c r="K24" s="212">
        <f t="shared" ca="1" si="13"/>
        <v>0.27260000000000001</v>
      </c>
      <c r="L24" s="78" t="str">
        <f t="shared" si="14"/>
        <v>DER-EDIF20355</v>
      </c>
      <c r="M24" s="79">
        <f>COUNTIF($L$11:L24,L24)</f>
        <v>1</v>
      </c>
      <c r="N24" s="76">
        <f t="shared" si="19"/>
        <v>0</v>
      </c>
      <c r="O24" s="80">
        <f t="shared" si="20"/>
        <v>6</v>
      </c>
      <c r="P24" s="76">
        <f t="shared" ca="1" si="21"/>
        <v>7093.5</v>
      </c>
      <c r="Q24" s="81">
        <f t="shared" ca="1" si="22"/>
        <v>3.6000000000000002E-4</v>
      </c>
      <c r="R24" s="79">
        <f t="shared" ca="1" si="23"/>
        <v>67</v>
      </c>
      <c r="S24" s="76">
        <f t="shared" ca="1" si="24"/>
        <v>19557621.199999999</v>
      </c>
      <c r="T24" s="81">
        <f t="shared" ca="1" si="25"/>
        <v>0.99721000000000004</v>
      </c>
      <c r="U24" s="79" t="str">
        <f t="shared" ca="1" si="15"/>
        <v>C</v>
      </c>
    </row>
    <row r="25" spans="1:24" s="55" customFormat="1" ht="15" x14ac:dyDescent="0.25">
      <c r="A25" s="229">
        <v>2</v>
      </c>
      <c r="B25" s="230"/>
      <c r="C25" s="231"/>
      <c r="D25" s="242" t="s">
        <v>271</v>
      </c>
      <c r="E25" s="231"/>
      <c r="F25" s="231"/>
      <c r="G25" s="231"/>
      <c r="H25" s="234">
        <f ca="1">SUBTOTAL(9,OFFSET(H25,1,0):OFFSET(H98,-1,0))</f>
        <v>19214339.100000001</v>
      </c>
      <c r="J25" s="224"/>
      <c r="K25" s="225"/>
      <c r="L25" s="78"/>
      <c r="M25" s="79"/>
      <c r="N25" s="76"/>
      <c r="O25" s="251"/>
      <c r="P25" s="251"/>
      <c r="Q25" s="251"/>
      <c r="R25" s="91"/>
      <c r="S25" s="252"/>
      <c r="T25" s="251"/>
      <c r="U25" s="91"/>
    </row>
    <row r="26" spans="1:24" s="55" customFormat="1" ht="15" x14ac:dyDescent="0.25">
      <c r="A26" s="209" t="s">
        <v>23</v>
      </c>
      <c r="B26" s="243"/>
      <c r="C26" s="244"/>
      <c r="D26" s="245" t="s">
        <v>272</v>
      </c>
      <c r="E26" s="244"/>
      <c r="F26" s="244"/>
      <c r="G26" s="244"/>
      <c r="H26" s="248">
        <f ca="1">SUBTOTAL(9,OFFSET(H26,1,0):OFFSET(H41,-1,0))</f>
        <v>7341031.0199999996</v>
      </c>
      <c r="J26" s="224"/>
      <c r="K26" s="225"/>
      <c r="L26" s="78"/>
      <c r="M26" s="79"/>
      <c r="N26" s="76"/>
      <c r="O26" s="249"/>
      <c r="P26" s="249"/>
      <c r="Q26" s="249"/>
      <c r="R26" s="194"/>
      <c r="S26" s="250"/>
      <c r="T26" s="249"/>
      <c r="U26" s="194"/>
    </row>
    <row r="27" spans="1:24" s="55" customFormat="1" ht="15" x14ac:dyDescent="0.25">
      <c r="A27" s="235" t="s">
        <v>273</v>
      </c>
      <c r="B27" s="236" t="s">
        <v>205</v>
      </c>
      <c r="C27" s="237">
        <v>40106</v>
      </c>
      <c r="D27" s="238" t="s">
        <v>31129</v>
      </c>
      <c r="E27" s="173" t="s">
        <v>221</v>
      </c>
      <c r="F27" s="239">
        <f>ORCAMENTO!F28</f>
        <v>14644.41</v>
      </c>
      <c r="G27" s="240">
        <f ca="1">ORCAMENTO!G28</f>
        <v>20.36</v>
      </c>
      <c r="H27" s="241">
        <f t="shared" ref="H27:H36" ca="1" si="27">ROUND(F27*G27,2)</f>
        <v>298160.19</v>
      </c>
      <c r="J27" s="211" t="s">
        <v>123</v>
      </c>
      <c r="K27" s="212">
        <f t="shared" ca="1" si="13"/>
        <v>0.27260000000000001</v>
      </c>
      <c r="L27" s="78" t="str">
        <f t="shared" si="14"/>
        <v>DER-ROD40106</v>
      </c>
      <c r="M27" s="79">
        <f>COUNTIF($L$11:L27,L27)</f>
        <v>1</v>
      </c>
      <c r="N27" s="76">
        <f t="shared" ref="N27:N40" si="28">IF(COUNTIF(L:L,L27)&lt;&gt;1,SUMIF(L:L,L27,G:G)/COUNTIF(L:L,L27),0)</f>
        <v>0</v>
      </c>
      <c r="O27" s="80">
        <f t="shared" ref="O27:O40" si="29">IF(M27=1,SUMIF(L:L,L27,F:F),"")</f>
        <v>14644.41</v>
      </c>
      <c r="P27" s="76">
        <f t="shared" ref="P27:P40" ca="1" si="30">IF(M27=1,SUMIF(L:L,L27,H:H),"")</f>
        <v>298160.19</v>
      </c>
      <c r="Q27" s="81">
        <f t="shared" ref="Q27:Q40" ca="1" si="31">IF(M27=1,P27/$P$103,"")</f>
        <v>1.52E-2</v>
      </c>
      <c r="R27" s="79">
        <f t="shared" ref="R27:R40" ca="1" si="32">IF(M27=1,_xlfn.RANK.EQ(P27,$P$11:$P$102),"")</f>
        <v>15</v>
      </c>
      <c r="S27" s="76">
        <f t="shared" ref="S27:S40" ca="1" si="33">IF(M27=1,SUMIF($R$11:$R$102,"&lt;="&amp;R27,$P$11:$P$102),"")</f>
        <v>14952708.4</v>
      </c>
      <c r="T27" s="81">
        <f t="shared" ref="T27:T40" ca="1" si="34">IF(M27=1,S27/$P$103,"")</f>
        <v>0.76241000000000003</v>
      </c>
      <c r="U27" s="79" t="str">
        <f t="shared" ca="1" si="15"/>
        <v>A</v>
      </c>
      <c r="X27" s="651"/>
    </row>
    <row r="28" spans="1:24" s="55" customFormat="1" ht="15" x14ac:dyDescent="0.25">
      <c r="A28" s="235" t="s">
        <v>274</v>
      </c>
      <c r="B28" s="236" t="s">
        <v>203</v>
      </c>
      <c r="C28" s="237">
        <v>7040100120</v>
      </c>
      <c r="D28" s="238" t="s">
        <v>31130</v>
      </c>
      <c r="E28" s="173" t="s">
        <v>221</v>
      </c>
      <c r="F28" s="239">
        <f>ORCAMENTO!F29</f>
        <v>933.72</v>
      </c>
      <c r="G28" s="240">
        <f ca="1">ORCAMENTO!G29</f>
        <v>1170.92</v>
      </c>
      <c r="H28" s="241">
        <f t="shared" ca="1" si="27"/>
        <v>1093311.42</v>
      </c>
      <c r="J28" s="211" t="s">
        <v>123</v>
      </c>
      <c r="K28" s="212">
        <f t="shared" ca="1" si="13"/>
        <v>0.27260000000000001</v>
      </c>
      <c r="L28" s="78" t="str">
        <f t="shared" si="14"/>
        <v>CESAN7040100120</v>
      </c>
      <c r="M28" s="79">
        <f>COUNTIF($L$11:L28,L28)</f>
        <v>1</v>
      </c>
      <c r="N28" s="76">
        <f t="shared" si="28"/>
        <v>0</v>
      </c>
      <c r="O28" s="80">
        <f t="shared" si="29"/>
        <v>933.72</v>
      </c>
      <c r="P28" s="76">
        <f t="shared" ca="1" si="30"/>
        <v>1093311.42</v>
      </c>
      <c r="Q28" s="81">
        <f t="shared" ca="1" si="31"/>
        <v>5.5750000000000001E-2</v>
      </c>
      <c r="R28" s="79">
        <f t="shared" ca="1" si="32"/>
        <v>5</v>
      </c>
      <c r="S28" s="76">
        <f t="shared" ca="1" si="33"/>
        <v>9596334.3900000006</v>
      </c>
      <c r="T28" s="81">
        <f t="shared" ca="1" si="34"/>
        <v>0.48930000000000001</v>
      </c>
      <c r="U28" s="79" t="str">
        <f t="shared" ca="1" si="15"/>
        <v>A</v>
      </c>
    </row>
    <row r="29" spans="1:24" s="55" customFormat="1" ht="33.75" x14ac:dyDescent="0.25">
      <c r="A29" s="235" t="s">
        <v>275</v>
      </c>
      <c r="B29" s="236" t="s">
        <v>124</v>
      </c>
      <c r="C29" s="237">
        <v>94340</v>
      </c>
      <c r="D29" s="238" t="s">
        <v>31131</v>
      </c>
      <c r="E29" s="173" t="s">
        <v>221</v>
      </c>
      <c r="F29" s="239">
        <f>ORCAMENTO!F30</f>
        <v>6180.61</v>
      </c>
      <c r="G29" s="240">
        <f ca="1">ORCAMENTO!G30</f>
        <v>80.77</v>
      </c>
      <c r="H29" s="241">
        <f t="shared" ca="1" si="27"/>
        <v>499207.87</v>
      </c>
      <c r="J29" s="211" t="s">
        <v>123</v>
      </c>
      <c r="K29" s="212">
        <f t="shared" ca="1" si="13"/>
        <v>0.27260000000000001</v>
      </c>
      <c r="L29" s="78" t="str">
        <f t="shared" si="14"/>
        <v>SINAPI94340</v>
      </c>
      <c r="M29" s="79">
        <f>COUNTIF($L$11:L29,L29)</f>
        <v>1</v>
      </c>
      <c r="N29" s="76">
        <f t="shared" si="28"/>
        <v>0</v>
      </c>
      <c r="O29" s="80">
        <f t="shared" si="29"/>
        <v>6180.61</v>
      </c>
      <c r="P29" s="76">
        <f t="shared" ca="1" si="30"/>
        <v>499207.87</v>
      </c>
      <c r="Q29" s="81">
        <f t="shared" ca="1" si="31"/>
        <v>2.545E-2</v>
      </c>
      <c r="R29" s="79">
        <f t="shared" ca="1" si="32"/>
        <v>10</v>
      </c>
      <c r="S29" s="76">
        <f t="shared" ca="1" si="33"/>
        <v>12976925.67</v>
      </c>
      <c r="T29" s="81">
        <f t="shared" ca="1" si="34"/>
        <v>0.66166999999999998</v>
      </c>
      <c r="U29" s="79" t="str">
        <f t="shared" ca="1" si="15"/>
        <v>A</v>
      </c>
    </row>
    <row r="30" spans="1:24" s="55" customFormat="1" ht="22.5" x14ac:dyDescent="0.25">
      <c r="A30" s="235" t="s">
        <v>276</v>
      </c>
      <c r="B30" s="236" t="s">
        <v>211</v>
      </c>
      <c r="C30" s="237">
        <v>4011549</v>
      </c>
      <c r="D30" s="238" t="s">
        <v>31132</v>
      </c>
      <c r="E30" s="173" t="s">
        <v>221</v>
      </c>
      <c r="F30" s="239">
        <f>ORCAMENTO!F31</f>
        <v>3155.5</v>
      </c>
      <c r="G30" s="240">
        <f ca="1">ORCAMENTO!G31</f>
        <v>226.14</v>
      </c>
      <c r="H30" s="241">
        <f ca="1">ROUND(F30*G30,2)</f>
        <v>713584.77</v>
      </c>
      <c r="J30" s="211" t="s">
        <v>123</v>
      </c>
      <c r="K30" s="212">
        <f t="shared" ca="1" si="13"/>
        <v>0.27260000000000001</v>
      </c>
      <c r="L30" s="78" t="str">
        <f t="shared" si="14"/>
        <v>SICRO4011549</v>
      </c>
      <c r="M30" s="79">
        <f>COUNTIF($L$11:L30,L30)</f>
        <v>1</v>
      </c>
      <c r="N30" s="76">
        <f t="shared" si="28"/>
        <v>0</v>
      </c>
      <c r="O30" s="80">
        <f t="shared" si="29"/>
        <v>3155.5</v>
      </c>
      <c r="P30" s="76">
        <f t="shared" ca="1" si="30"/>
        <v>713584.77</v>
      </c>
      <c r="Q30" s="81">
        <f t="shared" ca="1" si="31"/>
        <v>3.6380000000000003E-2</v>
      </c>
      <c r="R30" s="79">
        <f t="shared" ca="1" si="32"/>
        <v>8</v>
      </c>
      <c r="S30" s="76">
        <f t="shared" ca="1" si="33"/>
        <v>11939148.84</v>
      </c>
      <c r="T30" s="81">
        <f t="shared" ca="1" si="34"/>
        <v>0.60875999999999997</v>
      </c>
      <c r="U30" s="79" t="str">
        <f t="shared" ca="1" si="15"/>
        <v>A</v>
      </c>
    </row>
    <row r="31" spans="1:24" s="55" customFormat="1" ht="15" x14ac:dyDescent="0.25">
      <c r="A31" s="235" t="s">
        <v>277</v>
      </c>
      <c r="B31" s="236" t="s">
        <v>211</v>
      </c>
      <c r="C31" s="237">
        <v>4011279</v>
      </c>
      <c r="D31" s="238" t="s">
        <v>31133</v>
      </c>
      <c r="E31" s="173" t="s">
        <v>221</v>
      </c>
      <c r="F31" s="239">
        <f>ORCAMENTO!F32</f>
        <v>962.88</v>
      </c>
      <c r="G31" s="240">
        <f ca="1">ORCAMENTO!G32</f>
        <v>183.83</v>
      </c>
      <c r="H31" s="241">
        <f t="shared" ref="H31:H32" ca="1" si="35">ROUND(F31*G31,2)</f>
        <v>177006.23</v>
      </c>
      <c r="J31" s="211" t="s">
        <v>123</v>
      </c>
      <c r="K31" s="212">
        <f t="shared" ca="1" si="13"/>
        <v>0.27260000000000001</v>
      </c>
      <c r="L31" s="78" t="str">
        <f t="shared" si="14"/>
        <v>SICRO4011279</v>
      </c>
      <c r="M31" s="79">
        <f>COUNTIF($L$11:L31,L31)</f>
        <v>1</v>
      </c>
      <c r="N31" s="76">
        <f t="shared" si="28"/>
        <v>0</v>
      </c>
      <c r="O31" s="80">
        <f t="shared" si="29"/>
        <v>962.88</v>
      </c>
      <c r="P31" s="76">
        <f t="shared" ca="1" si="30"/>
        <v>177006.23</v>
      </c>
      <c r="Q31" s="81">
        <f t="shared" ca="1" si="31"/>
        <v>9.0299999999999998E-3</v>
      </c>
      <c r="R31" s="79">
        <f t="shared" ca="1" si="32"/>
        <v>24</v>
      </c>
      <c r="S31" s="76">
        <f t="shared" ca="1" si="33"/>
        <v>17035970.760000002</v>
      </c>
      <c r="T31" s="81">
        <f t="shared" ca="1" si="34"/>
        <v>0.86863000000000001</v>
      </c>
      <c r="U31" s="79" t="str">
        <f t="shared" ca="1" si="15"/>
        <v>B</v>
      </c>
    </row>
    <row r="32" spans="1:24" s="55" customFormat="1" ht="15" x14ac:dyDescent="0.25">
      <c r="A32" s="235" t="s">
        <v>279</v>
      </c>
      <c r="B32" s="236" t="s">
        <v>211</v>
      </c>
      <c r="C32" s="237">
        <v>4011352</v>
      </c>
      <c r="D32" s="238" t="s">
        <v>238</v>
      </c>
      <c r="E32" s="173" t="s">
        <v>182</v>
      </c>
      <c r="F32" s="239">
        <f>ORCAMENTO!F33</f>
        <v>36620.31</v>
      </c>
      <c r="G32" s="240">
        <f ca="1">ORCAMENTO!G33</f>
        <v>0.53</v>
      </c>
      <c r="H32" s="241">
        <f t="shared" ca="1" si="35"/>
        <v>19408.759999999998</v>
      </c>
      <c r="J32" s="211" t="s">
        <v>123</v>
      </c>
      <c r="K32" s="212">
        <f t="shared" ca="1" si="13"/>
        <v>0.27260000000000001</v>
      </c>
      <c r="L32" s="78" t="str">
        <f t="shared" si="14"/>
        <v>SICRO4011352</v>
      </c>
      <c r="M32" s="79">
        <f>COUNTIF($L$11:L32,L32)</f>
        <v>1</v>
      </c>
      <c r="N32" s="76">
        <f t="shared" si="28"/>
        <v>0</v>
      </c>
      <c r="O32" s="80">
        <f t="shared" si="29"/>
        <v>36620.31</v>
      </c>
      <c r="P32" s="76">
        <f t="shared" ca="1" si="30"/>
        <v>19408.759999999998</v>
      </c>
      <c r="Q32" s="81">
        <f t="shared" ca="1" si="31"/>
        <v>9.8999999999999999E-4</v>
      </c>
      <c r="R32" s="79">
        <f t="shared" ca="1" si="32"/>
        <v>60</v>
      </c>
      <c r="S32" s="76">
        <f t="shared" ca="1" si="33"/>
        <v>19466386.760000002</v>
      </c>
      <c r="T32" s="81">
        <f t="shared" ca="1" si="34"/>
        <v>0.99256</v>
      </c>
      <c r="U32" s="79" t="str">
        <f t="shared" ca="1" si="15"/>
        <v>C</v>
      </c>
    </row>
    <row r="33" spans="1:21" s="55" customFormat="1" ht="15" x14ac:dyDescent="0.25">
      <c r="A33" s="235" t="s">
        <v>280</v>
      </c>
      <c r="B33" s="236" t="s">
        <v>205</v>
      </c>
      <c r="C33" s="237">
        <v>101196</v>
      </c>
      <c r="D33" s="238" t="s">
        <v>240</v>
      </c>
      <c r="E33" s="173" t="s">
        <v>227</v>
      </c>
      <c r="F33" s="239">
        <f>ORCAMENTO!F34</f>
        <v>29.3</v>
      </c>
      <c r="G33" s="240">
        <f ca="1">ORCAMENTO!G34</f>
        <v>3782.89</v>
      </c>
      <c r="H33" s="241">
        <f t="shared" ca="1" si="27"/>
        <v>110838.68</v>
      </c>
      <c r="J33" s="211" t="s">
        <v>236</v>
      </c>
      <c r="K33" s="212">
        <f t="shared" si="13"/>
        <v>0.14030000000000001</v>
      </c>
      <c r="L33" s="78" t="str">
        <f t="shared" si="14"/>
        <v>DER-ROD101196</v>
      </c>
      <c r="M33" s="79">
        <f>COUNTIF($L$11:L33,L33)</f>
        <v>1</v>
      </c>
      <c r="N33" s="76">
        <f t="shared" si="28"/>
        <v>0</v>
      </c>
      <c r="O33" s="80">
        <f t="shared" si="29"/>
        <v>29.3</v>
      </c>
      <c r="P33" s="76">
        <f t="shared" ca="1" si="30"/>
        <v>110838.68</v>
      </c>
      <c r="Q33" s="81">
        <f t="shared" ca="1" si="31"/>
        <v>5.6499999999999996E-3</v>
      </c>
      <c r="R33" s="79">
        <f t="shared" ca="1" si="32"/>
        <v>31</v>
      </c>
      <c r="S33" s="76">
        <f t="shared" ca="1" si="33"/>
        <v>17969689.260000002</v>
      </c>
      <c r="T33" s="81">
        <f t="shared" ca="1" si="34"/>
        <v>0.91624000000000005</v>
      </c>
      <c r="U33" s="79" t="str">
        <f t="shared" ca="1" si="15"/>
        <v>B</v>
      </c>
    </row>
    <row r="34" spans="1:21" s="55" customFormat="1" ht="22.5" x14ac:dyDescent="0.25">
      <c r="A34" s="235" t="s">
        <v>281</v>
      </c>
      <c r="B34" s="236" t="s">
        <v>124</v>
      </c>
      <c r="C34" s="237">
        <v>95995</v>
      </c>
      <c r="D34" s="238" t="s">
        <v>31134</v>
      </c>
      <c r="E34" s="173" t="s">
        <v>221</v>
      </c>
      <c r="F34" s="239">
        <f>ORCAMENTO!F35</f>
        <v>868.13</v>
      </c>
      <c r="G34" s="240">
        <f ca="1">ORCAMENTO!G35</f>
        <v>2192.83</v>
      </c>
      <c r="H34" s="241">
        <f t="shared" ca="1" si="27"/>
        <v>1903661.51</v>
      </c>
      <c r="J34" s="211" t="s">
        <v>123</v>
      </c>
      <c r="K34" s="212">
        <f t="shared" ca="1" si="13"/>
        <v>0.27260000000000001</v>
      </c>
      <c r="L34" s="78" t="str">
        <f t="shared" si="14"/>
        <v>SINAPI95995</v>
      </c>
      <c r="M34" s="79">
        <f>COUNTIF($L$11:L34,L34)</f>
        <v>1</v>
      </c>
      <c r="N34" s="76">
        <f t="shared" si="28"/>
        <v>0</v>
      </c>
      <c r="O34" s="80">
        <f t="shared" si="29"/>
        <v>868.13</v>
      </c>
      <c r="P34" s="76">
        <f t="shared" ca="1" si="30"/>
        <v>1903661.51</v>
      </c>
      <c r="Q34" s="81">
        <f t="shared" ca="1" si="31"/>
        <v>9.7059999999999994E-2</v>
      </c>
      <c r="R34" s="79">
        <f t="shared" ca="1" si="32"/>
        <v>3</v>
      </c>
      <c r="S34" s="76">
        <f t="shared" ca="1" si="33"/>
        <v>7259817.1699999999</v>
      </c>
      <c r="T34" s="81">
        <f t="shared" ca="1" si="34"/>
        <v>0.37017</v>
      </c>
      <c r="U34" s="79" t="str">
        <f t="shared" ca="1" si="15"/>
        <v>A</v>
      </c>
    </row>
    <row r="35" spans="1:21" s="55" customFormat="1" ht="15" x14ac:dyDescent="0.25">
      <c r="A35" s="235" t="s">
        <v>282</v>
      </c>
      <c r="B35" s="236" t="s">
        <v>211</v>
      </c>
      <c r="C35" s="237">
        <v>5915321</v>
      </c>
      <c r="D35" s="238" t="s">
        <v>230</v>
      </c>
      <c r="E35" s="173" t="s">
        <v>228</v>
      </c>
      <c r="F35" s="239">
        <f>ORCAMENTO!F36</f>
        <v>718091.95</v>
      </c>
      <c r="G35" s="240">
        <f ca="1">ORCAMENTO!G36</f>
        <v>0.75</v>
      </c>
      <c r="H35" s="241">
        <f ca="1">ROUND(F35*G35,2)</f>
        <v>538568.95999999996</v>
      </c>
      <c r="J35" s="211" t="s">
        <v>123</v>
      </c>
      <c r="K35" s="212">
        <f t="shared" ca="1" si="13"/>
        <v>0.27260000000000001</v>
      </c>
      <c r="L35" s="78" t="str">
        <f t="shared" si="14"/>
        <v>SICRO5915321</v>
      </c>
      <c r="M35" s="79">
        <f>COUNTIF($L$11:L35,L35)</f>
        <v>1</v>
      </c>
      <c r="N35" s="76">
        <f t="shared" si="28"/>
        <v>0</v>
      </c>
      <c r="O35" s="80">
        <f t="shared" si="29"/>
        <v>718091.95</v>
      </c>
      <c r="P35" s="76">
        <f t="shared" ca="1" si="30"/>
        <v>538568.95999999996</v>
      </c>
      <c r="Q35" s="81">
        <f t="shared" ca="1" si="31"/>
        <v>2.7459999999999998E-2</v>
      </c>
      <c r="R35" s="79">
        <f t="shared" ca="1" si="32"/>
        <v>9</v>
      </c>
      <c r="S35" s="76">
        <f t="shared" ca="1" si="33"/>
        <v>12477717.800000001</v>
      </c>
      <c r="T35" s="81">
        <f t="shared" ca="1" si="34"/>
        <v>0.63622000000000001</v>
      </c>
      <c r="U35" s="79" t="str">
        <f t="shared" ca="1" si="15"/>
        <v>A</v>
      </c>
    </row>
    <row r="36" spans="1:21" s="55" customFormat="1" ht="22.5" x14ac:dyDescent="0.25">
      <c r="A36" s="235" t="s">
        <v>287</v>
      </c>
      <c r="B36" s="236" t="s">
        <v>211</v>
      </c>
      <c r="C36" s="237">
        <v>5914336</v>
      </c>
      <c r="D36" s="238" t="s">
        <v>31135</v>
      </c>
      <c r="E36" s="173" t="s">
        <v>228</v>
      </c>
      <c r="F36" s="239">
        <f>ORCAMENTO!F37</f>
        <v>44146.32</v>
      </c>
      <c r="G36" s="240">
        <f ca="1">ORCAMENTO!G37</f>
        <v>1.03</v>
      </c>
      <c r="H36" s="241">
        <f t="shared" ca="1" si="27"/>
        <v>45470.71</v>
      </c>
      <c r="J36" s="211" t="s">
        <v>123</v>
      </c>
      <c r="K36" s="212">
        <f t="shared" ca="1" si="13"/>
        <v>0.27260000000000001</v>
      </c>
      <c r="L36" s="78" t="str">
        <f t="shared" si="14"/>
        <v>SICRO5914336</v>
      </c>
      <c r="M36" s="79">
        <f>COUNTIF($L$11:L36,L36)</f>
        <v>1</v>
      </c>
      <c r="N36" s="76">
        <f t="shared" si="28"/>
        <v>0</v>
      </c>
      <c r="O36" s="80">
        <f t="shared" si="29"/>
        <v>44146.32</v>
      </c>
      <c r="P36" s="76">
        <f t="shared" ca="1" si="30"/>
        <v>45470.71</v>
      </c>
      <c r="Q36" s="81">
        <f t="shared" ca="1" si="31"/>
        <v>2.32E-3</v>
      </c>
      <c r="R36" s="79">
        <f t="shared" ca="1" si="32"/>
        <v>47</v>
      </c>
      <c r="S36" s="76">
        <f t="shared" ca="1" si="33"/>
        <v>19134637.41</v>
      </c>
      <c r="T36" s="81">
        <f t="shared" ca="1" si="34"/>
        <v>0.97563999999999995</v>
      </c>
      <c r="U36" s="79" t="str">
        <f t="shared" ca="1" si="15"/>
        <v>C</v>
      </c>
    </row>
    <row r="37" spans="1:21" s="55" customFormat="1" ht="22.5" x14ac:dyDescent="0.25">
      <c r="A37" s="235" t="s">
        <v>283</v>
      </c>
      <c r="B37" s="236" t="s">
        <v>211</v>
      </c>
      <c r="C37" s="237">
        <v>5914612</v>
      </c>
      <c r="D37" s="238" t="s">
        <v>31136</v>
      </c>
      <c r="E37" s="173" t="s">
        <v>228</v>
      </c>
      <c r="F37" s="239">
        <f>ORCAMENTO!F38</f>
        <v>47202.22</v>
      </c>
      <c r="G37" s="240">
        <f ca="1">ORCAMENTO!G38</f>
        <v>1.68</v>
      </c>
      <c r="H37" s="241">
        <f ca="1">ROUND(F37*G37,2)</f>
        <v>79299.73</v>
      </c>
      <c r="J37" s="211" t="s">
        <v>123</v>
      </c>
      <c r="K37" s="212">
        <f t="shared" ca="1" si="13"/>
        <v>0.27260000000000001</v>
      </c>
      <c r="L37" s="78" t="str">
        <f t="shared" si="14"/>
        <v>SICRO5914612</v>
      </c>
      <c r="M37" s="79">
        <f>COUNTIF($L$11:L37,L37)</f>
        <v>1</v>
      </c>
      <c r="N37" s="76">
        <f t="shared" si="28"/>
        <v>0</v>
      </c>
      <c r="O37" s="80">
        <f t="shared" si="29"/>
        <v>47202.22</v>
      </c>
      <c r="P37" s="76">
        <f t="shared" ca="1" si="30"/>
        <v>79299.73</v>
      </c>
      <c r="Q37" s="81">
        <f t="shared" ca="1" si="31"/>
        <v>4.0400000000000002E-3</v>
      </c>
      <c r="R37" s="79">
        <f t="shared" ca="1" si="32"/>
        <v>38</v>
      </c>
      <c r="S37" s="76">
        <f t="shared" ca="1" si="33"/>
        <v>18602355.010000002</v>
      </c>
      <c r="T37" s="81">
        <f t="shared" ca="1" si="34"/>
        <v>0.94850000000000001</v>
      </c>
      <c r="U37" s="79" t="str">
        <f t="shared" ca="1" si="15"/>
        <v>B</v>
      </c>
    </row>
    <row r="38" spans="1:21" s="55" customFormat="1" ht="33.75" x14ac:dyDescent="0.25">
      <c r="A38" s="235" t="s">
        <v>284</v>
      </c>
      <c r="B38" s="236" t="s">
        <v>124</v>
      </c>
      <c r="C38" s="237">
        <v>100994</v>
      </c>
      <c r="D38" s="238" t="s">
        <v>31137</v>
      </c>
      <c r="E38" s="173" t="s">
        <v>227</v>
      </c>
      <c r="F38" s="239">
        <f>ORCAMENTO!F39</f>
        <v>26359.94</v>
      </c>
      <c r="G38" s="240">
        <f ca="1">ORCAMENTO!G39</f>
        <v>5.46</v>
      </c>
      <c r="H38" s="241">
        <f t="shared" ref="H38" ca="1" si="36">ROUND(F38*G38,2)</f>
        <v>143925.26999999999</v>
      </c>
      <c r="J38" s="211" t="s">
        <v>123</v>
      </c>
      <c r="K38" s="212">
        <f t="shared" ca="1" si="13"/>
        <v>0.27260000000000001</v>
      </c>
      <c r="L38" s="78" t="str">
        <f t="shared" si="14"/>
        <v>SINAPI100994</v>
      </c>
      <c r="M38" s="79">
        <f>COUNTIF($L$11:L38,L38)</f>
        <v>1</v>
      </c>
      <c r="N38" s="76">
        <f t="shared" si="28"/>
        <v>0</v>
      </c>
      <c r="O38" s="80">
        <f t="shared" si="29"/>
        <v>26359.94</v>
      </c>
      <c r="P38" s="76">
        <f t="shared" ca="1" si="30"/>
        <v>143925.26999999999</v>
      </c>
      <c r="Q38" s="81">
        <f t="shared" ca="1" si="31"/>
        <v>7.3400000000000002E-3</v>
      </c>
      <c r="R38" s="79">
        <f t="shared" ca="1" si="32"/>
        <v>26</v>
      </c>
      <c r="S38" s="76">
        <f t="shared" ca="1" si="33"/>
        <v>17352326.530000001</v>
      </c>
      <c r="T38" s="81">
        <f t="shared" ca="1" si="34"/>
        <v>0.88476999999999995</v>
      </c>
      <c r="U38" s="79" t="str">
        <f t="shared" ca="1" si="15"/>
        <v>B</v>
      </c>
    </row>
    <row r="39" spans="1:21" s="55" customFormat="1" ht="15" x14ac:dyDescent="0.25">
      <c r="A39" s="235" t="s">
        <v>285</v>
      </c>
      <c r="B39" s="652" t="s">
        <v>288</v>
      </c>
      <c r="C39" s="237">
        <v>1</v>
      </c>
      <c r="D39" s="238" t="s">
        <v>31138</v>
      </c>
      <c r="E39" s="173" t="s">
        <v>227</v>
      </c>
      <c r="F39" s="239">
        <f>ORCAMENTO!F40</f>
        <v>16033.09</v>
      </c>
      <c r="G39" s="240">
        <f ca="1">ORCAMENTO!G40</f>
        <v>77.540000000000006</v>
      </c>
      <c r="H39" s="241">
        <f ca="1">ROUND(F39*G39,2)</f>
        <v>1243205.8</v>
      </c>
      <c r="J39" s="211" t="s">
        <v>236</v>
      </c>
      <c r="K39" s="212">
        <f t="shared" si="13"/>
        <v>0.14030000000000001</v>
      </c>
      <c r="L39" s="78" t="str">
        <f t="shared" si="14"/>
        <v>ATA_RESÍDUOS1</v>
      </c>
      <c r="M39" s="79">
        <f>COUNTIF($L$11:L39,L39)</f>
        <v>1</v>
      </c>
      <c r="N39" s="76">
        <f t="shared" si="28"/>
        <v>0</v>
      </c>
      <c r="O39" s="80">
        <f t="shared" si="29"/>
        <v>16033.09</v>
      </c>
      <c r="P39" s="76">
        <f t="shared" ca="1" si="30"/>
        <v>1243205.8</v>
      </c>
      <c r="Q39" s="81">
        <f t="shared" ca="1" si="31"/>
        <v>6.3390000000000002E-2</v>
      </c>
      <c r="R39" s="79">
        <f t="shared" ca="1" si="32"/>
        <v>4</v>
      </c>
      <c r="S39" s="76">
        <f t="shared" ca="1" si="33"/>
        <v>8503022.9700000007</v>
      </c>
      <c r="T39" s="81">
        <f t="shared" ca="1" si="34"/>
        <v>0.43354999999999999</v>
      </c>
      <c r="U39" s="79" t="str">
        <f t="shared" ca="1" si="15"/>
        <v>A</v>
      </c>
    </row>
    <row r="40" spans="1:21" s="55" customFormat="1" ht="15" x14ac:dyDescent="0.25">
      <c r="A40" s="235" t="s">
        <v>286</v>
      </c>
      <c r="B40" s="652" t="s">
        <v>288</v>
      </c>
      <c r="C40" s="237">
        <v>2</v>
      </c>
      <c r="D40" s="238" t="s">
        <v>31139</v>
      </c>
      <c r="E40" s="173" t="s">
        <v>227</v>
      </c>
      <c r="F40" s="239">
        <f>ORCAMENTO!F41</f>
        <v>16033.09</v>
      </c>
      <c r="G40" s="240">
        <f ca="1">ORCAMENTO!G41</f>
        <v>29.65</v>
      </c>
      <c r="H40" s="241">
        <f ca="1">ROUND(F40*G40,2)</f>
        <v>475381.12</v>
      </c>
      <c r="J40" s="211" t="s">
        <v>236</v>
      </c>
      <c r="K40" s="212">
        <f t="shared" si="13"/>
        <v>0.14030000000000001</v>
      </c>
      <c r="L40" s="78" t="str">
        <f t="shared" si="14"/>
        <v>ATA_RESÍDUOS2</v>
      </c>
      <c r="M40" s="79">
        <f>COUNTIF($L$11:L40,L40)</f>
        <v>1</v>
      </c>
      <c r="N40" s="76">
        <f t="shared" si="28"/>
        <v>0</v>
      </c>
      <c r="O40" s="80">
        <f t="shared" si="29"/>
        <v>16033.09</v>
      </c>
      <c r="P40" s="76">
        <f t="shared" ca="1" si="30"/>
        <v>475381.12</v>
      </c>
      <c r="Q40" s="81">
        <f t="shared" ca="1" si="31"/>
        <v>2.4240000000000001E-2</v>
      </c>
      <c r="R40" s="79">
        <f t="shared" ca="1" si="32"/>
        <v>11</v>
      </c>
      <c r="S40" s="76">
        <f t="shared" ca="1" si="33"/>
        <v>13452306.789999999</v>
      </c>
      <c r="T40" s="81">
        <f t="shared" ca="1" si="34"/>
        <v>0.68591000000000002</v>
      </c>
      <c r="U40" s="79" t="str">
        <f t="shared" ca="1" si="15"/>
        <v>A</v>
      </c>
    </row>
    <row r="41" spans="1:21" s="55" customFormat="1" ht="15" x14ac:dyDescent="0.25">
      <c r="A41" s="209" t="s">
        <v>215</v>
      </c>
      <c r="B41" s="243"/>
      <c r="C41" s="244"/>
      <c r="D41" s="245" t="s">
        <v>289</v>
      </c>
      <c r="E41" s="244"/>
      <c r="F41" s="244"/>
      <c r="G41" s="244"/>
      <c r="H41" s="248">
        <f ca="1">SUBTOTAL(9,OFFSET(H41,1,0):OFFSET(H50,-1,0))</f>
        <v>608851.98</v>
      </c>
      <c r="J41" s="224"/>
      <c r="K41" s="225"/>
      <c r="L41" s="78"/>
      <c r="M41" s="79"/>
      <c r="N41" s="76"/>
      <c r="O41" s="249"/>
      <c r="P41" s="249"/>
      <c r="Q41" s="249"/>
      <c r="R41" s="194"/>
      <c r="S41" s="250"/>
      <c r="T41" s="249"/>
      <c r="U41" s="194"/>
    </row>
    <row r="42" spans="1:21" s="55" customFormat="1" ht="15" x14ac:dyDescent="0.25">
      <c r="A42" s="235" t="s">
        <v>290</v>
      </c>
      <c r="B42" s="236" t="s">
        <v>211</v>
      </c>
      <c r="C42" s="237">
        <v>2003680</v>
      </c>
      <c r="D42" s="238" t="s">
        <v>31140</v>
      </c>
      <c r="E42" s="173" t="s">
        <v>245</v>
      </c>
      <c r="F42" s="239">
        <f>ORCAMENTO!F43</f>
        <v>33</v>
      </c>
      <c r="G42" s="240">
        <f ca="1">ORCAMENTO!G43</f>
        <v>2510.0100000000002</v>
      </c>
      <c r="H42" s="241">
        <f t="shared" ref="H42:H48" ca="1" si="37">ROUND(F42*G42,2)</f>
        <v>82830.33</v>
      </c>
      <c r="J42" s="211" t="s">
        <v>123</v>
      </c>
      <c r="K42" s="212">
        <f t="shared" ca="1" si="13"/>
        <v>0.27260000000000001</v>
      </c>
      <c r="L42" s="78" t="str">
        <f t="shared" si="14"/>
        <v>SICRO2003680</v>
      </c>
      <c r="M42" s="79">
        <f>COUNTIF($L$11:L42,L42)</f>
        <v>1</v>
      </c>
      <c r="N42" s="76">
        <f t="shared" ref="N42:N49" si="38">IF(COUNTIF(L:L,L42)&lt;&gt;1,SUMIF(L:L,L42,G:G)/COUNTIF(L:L,L42),0)</f>
        <v>0</v>
      </c>
      <c r="O42" s="80">
        <f t="shared" ref="O42:O49" si="39">IF(M42=1,SUMIF(L:L,L42,F:F),"")</f>
        <v>33</v>
      </c>
      <c r="P42" s="76">
        <f t="shared" ref="P42:P49" ca="1" si="40">IF(M42=1,SUMIF(L:L,L42,H:H),"")</f>
        <v>82830.33</v>
      </c>
      <c r="Q42" s="81">
        <f t="shared" ref="Q42:Q49" ca="1" si="41">IF(M42=1,P42/$P$103,"")</f>
        <v>4.2199999999999998E-3</v>
      </c>
      <c r="R42" s="79">
        <f t="shared" ref="R42:R49" ca="1" si="42">IF(M42=1,_xlfn.RANK.EQ(P42,$P$11:$P$102),"")</f>
        <v>37</v>
      </c>
      <c r="S42" s="76">
        <f t="shared" ref="S42:S49" ca="1" si="43">IF(M42=1,SUMIF($R$11:$R$102,"&lt;="&amp;R42,$P$11:$P$102),"")</f>
        <v>18523055.280000001</v>
      </c>
      <c r="T42" s="81">
        <f t="shared" ref="T42:T49" ca="1" si="44">IF(M42=1,S42/$P$103,"")</f>
        <v>0.94445999999999997</v>
      </c>
      <c r="U42" s="79" t="str">
        <f t="shared" ca="1" si="15"/>
        <v>B</v>
      </c>
    </row>
    <row r="43" spans="1:21" s="55" customFormat="1" ht="33.75" x14ac:dyDescent="0.25">
      <c r="A43" s="235" t="s">
        <v>291</v>
      </c>
      <c r="B43" s="652" t="s">
        <v>253</v>
      </c>
      <c r="C43" s="237" t="s">
        <v>551</v>
      </c>
      <c r="D43" s="238" t="s">
        <v>31141</v>
      </c>
      <c r="E43" s="173" t="s">
        <v>245</v>
      </c>
      <c r="F43" s="239">
        <f>ORCAMENTO!F44</f>
        <v>21</v>
      </c>
      <c r="G43" s="240">
        <f ca="1">ORCAMENTO!G44</f>
        <v>1152.1400000000001</v>
      </c>
      <c r="H43" s="241">
        <f t="shared" ca="1" si="37"/>
        <v>24194.94</v>
      </c>
      <c r="J43" s="211" t="s">
        <v>123</v>
      </c>
      <c r="K43" s="212">
        <f t="shared" ca="1" si="13"/>
        <v>0.27260000000000001</v>
      </c>
      <c r="L43" s="78" t="str">
        <f t="shared" si="14"/>
        <v>CPU-TRANSMARCP-5199-83627</v>
      </c>
      <c r="M43" s="79">
        <f>COUNTIF($L$11:L43,L43)</f>
        <v>1</v>
      </c>
      <c r="N43" s="76">
        <f t="shared" si="38"/>
        <v>0</v>
      </c>
      <c r="O43" s="80">
        <f t="shared" si="39"/>
        <v>21</v>
      </c>
      <c r="P43" s="76">
        <f t="shared" ca="1" si="40"/>
        <v>24194.94</v>
      </c>
      <c r="Q43" s="81">
        <f t="shared" ca="1" si="41"/>
        <v>1.23E-3</v>
      </c>
      <c r="R43" s="79">
        <f t="shared" ca="1" si="42"/>
        <v>54</v>
      </c>
      <c r="S43" s="76">
        <f t="shared" ca="1" si="43"/>
        <v>19337820.41</v>
      </c>
      <c r="T43" s="81">
        <f t="shared" ca="1" si="44"/>
        <v>0.98599999999999999</v>
      </c>
      <c r="U43" s="79" t="str">
        <f t="shared" ca="1" si="15"/>
        <v>C</v>
      </c>
    </row>
    <row r="44" spans="1:21" s="55" customFormat="1" ht="22.5" x14ac:dyDescent="0.25">
      <c r="A44" s="235" t="s">
        <v>292</v>
      </c>
      <c r="B44" s="236" t="s">
        <v>124</v>
      </c>
      <c r="C44" s="237">
        <v>101801</v>
      </c>
      <c r="D44" s="238" t="s">
        <v>31142</v>
      </c>
      <c r="E44" s="173" t="s">
        <v>245</v>
      </c>
      <c r="F44" s="239">
        <f>ORCAMENTO!F45</f>
        <v>91</v>
      </c>
      <c r="G44" s="240">
        <f ca="1">ORCAMENTO!G45</f>
        <v>1328.8</v>
      </c>
      <c r="H44" s="241">
        <f t="shared" ca="1" si="37"/>
        <v>120920.8</v>
      </c>
      <c r="J44" s="211" t="s">
        <v>123</v>
      </c>
      <c r="K44" s="212">
        <f t="shared" ca="1" si="13"/>
        <v>0.27260000000000001</v>
      </c>
      <c r="L44" s="78" t="str">
        <f t="shared" si="14"/>
        <v>SINAPI101801</v>
      </c>
      <c r="M44" s="79">
        <f>COUNTIF($L$11:L44,L44)</f>
        <v>1</v>
      </c>
      <c r="N44" s="76">
        <f t="shared" si="38"/>
        <v>0</v>
      </c>
      <c r="O44" s="80">
        <f t="shared" si="39"/>
        <v>91</v>
      </c>
      <c r="P44" s="76">
        <f t="shared" ca="1" si="40"/>
        <v>120920.8</v>
      </c>
      <c r="Q44" s="81">
        <f t="shared" ca="1" si="41"/>
        <v>6.1700000000000001E-3</v>
      </c>
      <c r="R44" s="79">
        <f t="shared" ca="1" si="42"/>
        <v>29</v>
      </c>
      <c r="S44" s="76">
        <f t="shared" ca="1" si="43"/>
        <v>17740976.550000001</v>
      </c>
      <c r="T44" s="81">
        <f t="shared" ca="1" si="44"/>
        <v>0.90458000000000005</v>
      </c>
      <c r="U44" s="79" t="str">
        <f t="shared" ca="1" si="15"/>
        <v>B</v>
      </c>
    </row>
    <row r="45" spans="1:21" s="55" customFormat="1" ht="15" x14ac:dyDescent="0.25">
      <c r="A45" s="235" t="s">
        <v>31123</v>
      </c>
      <c r="B45" s="236" t="s">
        <v>211</v>
      </c>
      <c r="C45" s="237">
        <v>2003983</v>
      </c>
      <c r="D45" s="238" t="s">
        <v>31143</v>
      </c>
      <c r="E45" s="173" t="s">
        <v>199</v>
      </c>
      <c r="F45" s="239">
        <f>ORCAMENTO!F46</f>
        <v>182</v>
      </c>
      <c r="G45" s="240">
        <f ca="1">ORCAMENTO!G46</f>
        <v>270.69</v>
      </c>
      <c r="H45" s="241">
        <f t="shared" ca="1" si="37"/>
        <v>49265.58</v>
      </c>
      <c r="J45" s="211" t="s">
        <v>123</v>
      </c>
      <c r="K45" s="212">
        <f t="shared" ca="1" si="13"/>
        <v>0.27260000000000001</v>
      </c>
      <c r="L45" s="78" t="str">
        <f t="shared" si="14"/>
        <v>SICRO2003983</v>
      </c>
      <c r="M45" s="79">
        <f>COUNTIF($L$11:L45,L45)</f>
        <v>1</v>
      </c>
      <c r="N45" s="76">
        <f t="shared" si="38"/>
        <v>0</v>
      </c>
      <c r="O45" s="80">
        <f t="shared" si="39"/>
        <v>182</v>
      </c>
      <c r="P45" s="76">
        <f t="shared" ca="1" si="40"/>
        <v>49265.58</v>
      </c>
      <c r="Q45" s="81">
        <f t="shared" ca="1" si="41"/>
        <v>2.5100000000000001E-3</v>
      </c>
      <c r="R45" s="79">
        <f t="shared" ca="1" si="42"/>
        <v>45</v>
      </c>
      <c r="S45" s="76">
        <f t="shared" ca="1" si="43"/>
        <v>19040693.100000001</v>
      </c>
      <c r="T45" s="81">
        <f t="shared" ca="1" si="44"/>
        <v>0.97084999999999999</v>
      </c>
      <c r="U45" s="79" t="str">
        <f t="shared" ca="1" si="15"/>
        <v>C</v>
      </c>
    </row>
    <row r="46" spans="1:21" s="55" customFormat="1" ht="15" x14ac:dyDescent="0.25">
      <c r="A46" s="235" t="s">
        <v>293</v>
      </c>
      <c r="B46" s="236" t="s">
        <v>211</v>
      </c>
      <c r="C46" s="237">
        <v>804023</v>
      </c>
      <c r="D46" s="238" t="s">
        <v>31144</v>
      </c>
      <c r="E46" s="173" t="s">
        <v>199</v>
      </c>
      <c r="F46" s="239">
        <f>ORCAMENTO!F47</f>
        <v>51</v>
      </c>
      <c r="G46" s="240">
        <f ca="1">ORCAMENTO!G47</f>
        <v>432.87</v>
      </c>
      <c r="H46" s="241">
        <f t="shared" ca="1" si="37"/>
        <v>22076.37</v>
      </c>
      <c r="J46" s="211" t="s">
        <v>123</v>
      </c>
      <c r="K46" s="212">
        <f t="shared" ca="1" si="13"/>
        <v>0.27260000000000001</v>
      </c>
      <c r="L46" s="78" t="str">
        <f t="shared" si="14"/>
        <v>SICRO804023</v>
      </c>
      <c r="M46" s="79">
        <f>COUNTIF($L$11:L46,L46)</f>
        <v>1</v>
      </c>
      <c r="N46" s="76">
        <f t="shared" si="38"/>
        <v>0</v>
      </c>
      <c r="O46" s="80">
        <f t="shared" si="39"/>
        <v>51</v>
      </c>
      <c r="P46" s="76">
        <f t="shared" ca="1" si="40"/>
        <v>22076.37</v>
      </c>
      <c r="Q46" s="81">
        <f t="shared" ca="1" si="41"/>
        <v>1.1299999999999999E-3</v>
      </c>
      <c r="R46" s="79">
        <f t="shared" ca="1" si="42"/>
        <v>57</v>
      </c>
      <c r="S46" s="76">
        <f t="shared" ca="1" si="43"/>
        <v>19405858.870000001</v>
      </c>
      <c r="T46" s="81">
        <f t="shared" ca="1" si="44"/>
        <v>0.98946999999999996</v>
      </c>
      <c r="U46" s="79" t="str">
        <f t="shared" ca="1" si="15"/>
        <v>C</v>
      </c>
    </row>
    <row r="47" spans="1:21" s="55" customFormat="1" ht="15" x14ac:dyDescent="0.25">
      <c r="A47" s="235" t="s">
        <v>31124</v>
      </c>
      <c r="B47" s="236" t="s">
        <v>211</v>
      </c>
      <c r="C47" s="237">
        <v>804081</v>
      </c>
      <c r="D47" s="238" t="s">
        <v>31145</v>
      </c>
      <c r="E47" s="173" t="s">
        <v>245</v>
      </c>
      <c r="F47" s="239">
        <f>ORCAMENTO!F48</f>
        <v>1</v>
      </c>
      <c r="G47" s="240">
        <f ca="1">ORCAMENTO!G48</f>
        <v>843.31</v>
      </c>
      <c r="H47" s="241">
        <f t="shared" ca="1" si="37"/>
        <v>843.31</v>
      </c>
      <c r="J47" s="211" t="s">
        <v>123</v>
      </c>
      <c r="K47" s="212">
        <f t="shared" ca="1" si="13"/>
        <v>0.27260000000000001</v>
      </c>
      <c r="L47" s="78" t="str">
        <f t="shared" si="14"/>
        <v>SICRO804081</v>
      </c>
      <c r="M47" s="79">
        <f>COUNTIF($L$11:L47,L47)</f>
        <v>1</v>
      </c>
      <c r="N47" s="76">
        <f t="shared" si="38"/>
        <v>0</v>
      </c>
      <c r="O47" s="80">
        <f t="shared" si="39"/>
        <v>1</v>
      </c>
      <c r="P47" s="76">
        <f t="shared" ca="1" si="40"/>
        <v>843.31</v>
      </c>
      <c r="Q47" s="81">
        <f t="shared" ca="1" si="41"/>
        <v>4.0000000000000003E-5</v>
      </c>
      <c r="R47" s="79">
        <f t="shared" ca="1" si="42"/>
        <v>80</v>
      </c>
      <c r="S47" s="76">
        <f t="shared" ca="1" si="43"/>
        <v>19612348.829999998</v>
      </c>
      <c r="T47" s="81">
        <f t="shared" ca="1" si="44"/>
        <v>1</v>
      </c>
      <c r="U47" s="79" t="str">
        <f t="shared" ca="1" si="15"/>
        <v>C</v>
      </c>
    </row>
    <row r="48" spans="1:21" s="55" customFormat="1" ht="15" x14ac:dyDescent="0.25">
      <c r="A48" s="235" t="s">
        <v>31125</v>
      </c>
      <c r="B48" s="236" t="s">
        <v>211</v>
      </c>
      <c r="C48" s="237">
        <v>804015</v>
      </c>
      <c r="D48" s="238" t="s">
        <v>31146</v>
      </c>
      <c r="E48" s="173" t="s">
        <v>199</v>
      </c>
      <c r="F48" s="239">
        <f>ORCAMENTO!F49</f>
        <v>94.62</v>
      </c>
      <c r="G48" s="240">
        <f ca="1">ORCAMENTO!G49</f>
        <v>287.24</v>
      </c>
      <c r="H48" s="241">
        <f t="shared" ca="1" si="37"/>
        <v>27178.65</v>
      </c>
      <c r="J48" s="211" t="s">
        <v>123</v>
      </c>
      <c r="K48" s="212">
        <f t="shared" ca="1" si="13"/>
        <v>0.27260000000000001</v>
      </c>
      <c r="L48" s="78" t="str">
        <f t="shared" si="14"/>
        <v>SICRO804015</v>
      </c>
      <c r="M48" s="79">
        <f>COUNTIF($L$11:L48,L48)</f>
        <v>1</v>
      </c>
      <c r="N48" s="76">
        <f t="shared" si="38"/>
        <v>0</v>
      </c>
      <c r="O48" s="80">
        <f t="shared" si="39"/>
        <v>94.62</v>
      </c>
      <c r="P48" s="76">
        <f t="shared" ca="1" si="40"/>
        <v>27178.65</v>
      </c>
      <c r="Q48" s="81">
        <f t="shared" ca="1" si="41"/>
        <v>1.39E-3</v>
      </c>
      <c r="R48" s="79">
        <f t="shared" ca="1" si="42"/>
        <v>51</v>
      </c>
      <c r="S48" s="76">
        <f t="shared" ca="1" si="43"/>
        <v>19263600.140000001</v>
      </c>
      <c r="T48" s="81">
        <f t="shared" ca="1" si="44"/>
        <v>0.98221999999999998</v>
      </c>
      <c r="U48" s="79" t="str">
        <f t="shared" ca="1" si="15"/>
        <v>C</v>
      </c>
    </row>
    <row r="49" spans="1:21" s="55" customFormat="1" ht="22.5" x14ac:dyDescent="0.25">
      <c r="A49" s="235" t="s">
        <v>31197</v>
      </c>
      <c r="B49" s="236" t="s">
        <v>211</v>
      </c>
      <c r="C49" s="237">
        <v>2003333</v>
      </c>
      <c r="D49" s="238" t="s">
        <v>31158</v>
      </c>
      <c r="E49" s="173" t="s">
        <v>199</v>
      </c>
      <c r="F49" s="239">
        <f>ORCAMENTO!F50</f>
        <v>3800</v>
      </c>
      <c r="G49" s="240">
        <f ca="1">ORCAMENTO!G50</f>
        <v>74.09</v>
      </c>
      <c r="H49" s="241">
        <f ca="1">ROUND(F49*G49,2)</f>
        <v>281542</v>
      </c>
      <c r="J49" s="211" t="s">
        <v>123</v>
      </c>
      <c r="K49" s="212">
        <f ca="1">IF(C49="MATERIAL",$H$4,IF(J49="SERVIÇO",$H$3,$H$4))</f>
        <v>0.27260000000000001</v>
      </c>
      <c r="L49" s="78" t="str">
        <f>CONCATENATE(B49,C49)</f>
        <v>SICRO2003333</v>
      </c>
      <c r="M49" s="79">
        <f>COUNTIF($L$11:L63,L49)</f>
        <v>1</v>
      </c>
      <c r="N49" s="76">
        <f t="shared" si="38"/>
        <v>0</v>
      </c>
      <c r="O49" s="80">
        <f t="shared" si="39"/>
        <v>3800</v>
      </c>
      <c r="P49" s="76">
        <f t="shared" ca="1" si="40"/>
        <v>281542</v>
      </c>
      <c r="Q49" s="81">
        <f t="shared" ca="1" si="41"/>
        <v>1.436E-2</v>
      </c>
      <c r="R49" s="79">
        <f t="shared" ca="1" si="42"/>
        <v>17</v>
      </c>
      <c r="S49" s="76">
        <f t="shared" ca="1" si="43"/>
        <v>15523513.300000001</v>
      </c>
      <c r="T49" s="81">
        <f t="shared" ca="1" si="44"/>
        <v>0.79152</v>
      </c>
      <c r="U49" s="79" t="str">
        <f ca="1">IF(M49=1,IF(T49&lt;=0.8,$Q$3,IF(T49&lt;=0.95,$Q$4,$Q$5)),"")</f>
        <v>A</v>
      </c>
    </row>
    <row r="50" spans="1:21" s="55" customFormat="1" ht="15" x14ac:dyDescent="0.25">
      <c r="A50" s="209" t="s">
        <v>216</v>
      </c>
      <c r="B50" s="243"/>
      <c r="C50" s="244"/>
      <c r="D50" s="245" t="s">
        <v>296</v>
      </c>
      <c r="E50" s="244"/>
      <c r="F50" s="244"/>
      <c r="G50" s="244"/>
      <c r="H50" s="248">
        <f ca="1">SUBTOTAL(9,OFFSET(H50,1,0):OFFSET(H54,-1,0))</f>
        <v>124297.84</v>
      </c>
      <c r="J50" s="224"/>
      <c r="K50" s="225"/>
      <c r="L50" s="78"/>
      <c r="M50" s="79"/>
      <c r="N50" s="76"/>
      <c r="O50" s="249"/>
      <c r="P50" s="249"/>
      <c r="Q50" s="249"/>
      <c r="R50" s="194"/>
      <c r="S50" s="250"/>
      <c r="T50" s="249"/>
      <c r="U50" s="194"/>
    </row>
    <row r="51" spans="1:21" s="55" customFormat="1" ht="15" x14ac:dyDescent="0.25">
      <c r="A51" s="235" t="s">
        <v>297</v>
      </c>
      <c r="B51" s="236" t="s">
        <v>205</v>
      </c>
      <c r="C51" s="237">
        <v>42047</v>
      </c>
      <c r="D51" s="238" t="s">
        <v>209</v>
      </c>
      <c r="E51" s="173" t="s">
        <v>16558</v>
      </c>
      <c r="F51" s="239">
        <f>ORCAMENTO!F52</f>
        <v>55</v>
      </c>
      <c r="G51" s="240">
        <f ca="1">ORCAMENTO!G52</f>
        <v>54.07</v>
      </c>
      <c r="H51" s="241">
        <f t="shared" ref="H51:H53" ca="1" si="45">ROUND(F51*G51,2)</f>
        <v>2973.85</v>
      </c>
      <c r="J51" s="211" t="s">
        <v>123</v>
      </c>
      <c r="K51" s="212">
        <f t="shared" ca="1" si="13"/>
        <v>0.27260000000000001</v>
      </c>
      <c r="L51" s="78" t="str">
        <f t="shared" si="14"/>
        <v>DER-ROD42047</v>
      </c>
      <c r="M51" s="79">
        <f>COUNTIF($L$11:L51,L51)</f>
        <v>1</v>
      </c>
      <c r="N51" s="76">
        <f>IF(COUNTIF(L:L,L51)&lt;&gt;1,SUMIF(L:L,L51,G:G)/COUNTIF(L:L,L51),0)</f>
        <v>0</v>
      </c>
      <c r="O51" s="80">
        <f>IF(M51=1,SUMIF(L:L,L51,F:F),"")</f>
        <v>55</v>
      </c>
      <c r="P51" s="76">
        <f ca="1">IF(M51=1,SUMIF(L:L,L51,H:H),"")</f>
        <v>2973.85</v>
      </c>
      <c r="Q51" s="81">
        <f ca="1">IF(M51=1,P51/$P$103,"")</f>
        <v>1.4999999999999999E-4</v>
      </c>
      <c r="R51" s="79">
        <f ca="1">IF(M51=1,_xlfn.RANK.EQ(P51,$P$11:$P$102),"")</f>
        <v>76</v>
      </c>
      <c r="S51" s="76">
        <f ca="1">IF(M51=1,SUMIF($R$11:$R$102,"&lt;="&amp;R51,$P$11:$P$102),"")</f>
        <v>19606171.210000001</v>
      </c>
      <c r="T51" s="81">
        <f ca="1">IF(M51=1,S51/$P$103,"")</f>
        <v>0.99968999999999997</v>
      </c>
      <c r="U51" s="79" t="str">
        <f t="shared" ca="1" si="15"/>
        <v>C</v>
      </c>
    </row>
    <row r="52" spans="1:21" s="55" customFormat="1" ht="15" x14ac:dyDescent="0.25">
      <c r="A52" s="235" t="s">
        <v>298</v>
      </c>
      <c r="B52" s="236" t="s">
        <v>205</v>
      </c>
      <c r="C52" s="237">
        <v>40937</v>
      </c>
      <c r="D52" s="238" t="s">
        <v>31147</v>
      </c>
      <c r="E52" s="173" t="s">
        <v>182</v>
      </c>
      <c r="F52" s="239">
        <f>ORCAMENTO!F53</f>
        <v>22.28</v>
      </c>
      <c r="G52" s="240">
        <f ca="1">ORCAMENTO!G53</f>
        <v>916.4</v>
      </c>
      <c r="H52" s="241">
        <f t="shared" ca="1" si="45"/>
        <v>20417.39</v>
      </c>
      <c r="J52" s="211" t="s">
        <v>123</v>
      </c>
      <c r="K52" s="212">
        <f t="shared" ca="1" si="13"/>
        <v>0.27260000000000001</v>
      </c>
      <c r="L52" s="78" t="str">
        <f t="shared" si="14"/>
        <v>DER-ROD40937</v>
      </c>
      <c r="M52" s="79">
        <f>COUNTIF($L$11:L52,L52)</f>
        <v>1</v>
      </c>
      <c r="N52" s="76">
        <f>IF(COUNTIF(L:L,L52)&lt;&gt;1,SUMIF(L:L,L52,G:G)/COUNTIF(L:L,L52),0)</f>
        <v>0</v>
      </c>
      <c r="O52" s="80">
        <f>IF(M52=1,SUMIF(L:L,L52,F:F),"")</f>
        <v>22.28</v>
      </c>
      <c r="P52" s="76">
        <f ca="1">IF(M52=1,SUMIF(L:L,L52,H:H),"")</f>
        <v>20417.39</v>
      </c>
      <c r="Q52" s="81">
        <f ca="1">IF(M52=1,P52/$P$103,"")</f>
        <v>1.0399999999999999E-3</v>
      </c>
      <c r="R52" s="79">
        <f ca="1">IF(M52=1,_xlfn.RANK.EQ(P52,$P$11:$P$102),"")</f>
        <v>59</v>
      </c>
      <c r="S52" s="76">
        <f ca="1">IF(M52=1,SUMIF($R$11:$R$102,"&lt;="&amp;R52,$P$11:$P$102),"")</f>
        <v>19446978</v>
      </c>
      <c r="T52" s="81">
        <f ca="1">IF(M52=1,S52/$P$103,"")</f>
        <v>0.99156999999999995</v>
      </c>
      <c r="U52" s="79" t="str">
        <f t="shared" ca="1" si="15"/>
        <v>C</v>
      </c>
    </row>
    <row r="53" spans="1:21" s="55" customFormat="1" ht="22.5" x14ac:dyDescent="0.25">
      <c r="A53" s="235" t="s">
        <v>299</v>
      </c>
      <c r="B53" s="236" t="s">
        <v>205</v>
      </c>
      <c r="C53" s="237">
        <v>43088</v>
      </c>
      <c r="D53" s="238" t="s">
        <v>31148</v>
      </c>
      <c r="E53" s="173" t="s">
        <v>199</v>
      </c>
      <c r="F53" s="239">
        <f>ORCAMENTO!F54</f>
        <v>3890</v>
      </c>
      <c r="G53" s="240">
        <f ca="1">ORCAMENTO!G54</f>
        <v>25.94</v>
      </c>
      <c r="H53" s="241">
        <f t="shared" ca="1" si="45"/>
        <v>100906.6</v>
      </c>
      <c r="J53" s="211" t="s">
        <v>123</v>
      </c>
      <c r="K53" s="212">
        <f t="shared" ca="1" si="13"/>
        <v>0.27260000000000001</v>
      </c>
      <c r="L53" s="78" t="str">
        <f t="shared" si="14"/>
        <v>DER-ROD43088</v>
      </c>
      <c r="M53" s="79">
        <f>COUNTIF($L$11:L53,L53)</f>
        <v>1</v>
      </c>
      <c r="N53" s="76">
        <f>IF(COUNTIF(L:L,L53)&lt;&gt;1,SUMIF(L:L,L53,G:G)/COUNTIF(L:L,L53),0)</f>
        <v>0</v>
      </c>
      <c r="O53" s="80">
        <f>IF(M53=1,SUMIF(L:L,L53,F:F),"")</f>
        <v>3890</v>
      </c>
      <c r="P53" s="76">
        <f ca="1">IF(M53=1,SUMIF(L:L,L53,H:H),"")</f>
        <v>100906.6</v>
      </c>
      <c r="Q53" s="81">
        <f ca="1">IF(M53=1,P53/$P$103,"")</f>
        <v>5.1500000000000001E-3</v>
      </c>
      <c r="R53" s="79">
        <f ca="1">IF(M53=1,_xlfn.RANK.EQ(P53,$P$11:$P$102),"")</f>
        <v>33</v>
      </c>
      <c r="S53" s="76">
        <f ca="1">IF(M53=1,SUMIF($R$11:$R$102,"&lt;="&amp;R53,$P$11:$P$102),"")</f>
        <v>18180805.940000001</v>
      </c>
      <c r="T53" s="81">
        <f ca="1">IF(M53=1,S53/$P$103,"")</f>
        <v>0.92701</v>
      </c>
      <c r="U53" s="79" t="str">
        <f t="shared" ca="1" si="15"/>
        <v>B</v>
      </c>
    </row>
    <row r="54" spans="1:21" s="55" customFormat="1" ht="15" x14ac:dyDescent="0.25">
      <c r="A54" s="209" t="s">
        <v>217</v>
      </c>
      <c r="B54" s="243"/>
      <c r="C54" s="244"/>
      <c r="D54" s="245" t="s">
        <v>300</v>
      </c>
      <c r="E54" s="244"/>
      <c r="F54" s="244"/>
      <c r="G54" s="244"/>
      <c r="H54" s="248">
        <f ca="1">SUBTOTAL(9,OFFSET(H54,1,0):OFFSET(H64,-1,0))</f>
        <v>1289934.1399999999</v>
      </c>
      <c r="J54" s="224"/>
      <c r="K54" s="225"/>
      <c r="L54" s="78"/>
      <c r="M54" s="79"/>
      <c r="N54" s="76"/>
      <c r="O54" s="249"/>
      <c r="P54" s="249"/>
      <c r="Q54" s="249"/>
      <c r="R54" s="194"/>
      <c r="S54" s="250"/>
      <c r="T54" s="249"/>
      <c r="U54" s="194"/>
    </row>
    <row r="55" spans="1:21" s="55" customFormat="1" ht="15" x14ac:dyDescent="0.25">
      <c r="A55" s="235" t="s">
        <v>301</v>
      </c>
      <c r="B55" s="236" t="s">
        <v>203</v>
      </c>
      <c r="C55" s="237">
        <v>7020100010</v>
      </c>
      <c r="D55" s="238" t="s">
        <v>31149</v>
      </c>
      <c r="E55" s="173" t="s">
        <v>199</v>
      </c>
      <c r="F55" s="239">
        <f>ORCAMENTO!F56</f>
        <v>1606.8</v>
      </c>
      <c r="G55" s="240">
        <f ca="1">ORCAMENTO!G56</f>
        <v>1.63</v>
      </c>
      <c r="H55" s="241">
        <f t="shared" ref="H55:H63" ca="1" si="46">ROUND(F55*G55,2)</f>
        <v>2619.08</v>
      </c>
      <c r="J55" s="211" t="s">
        <v>123</v>
      </c>
      <c r="K55" s="212">
        <f t="shared" ca="1" si="13"/>
        <v>0.27260000000000001</v>
      </c>
      <c r="L55" s="78" t="str">
        <f t="shared" si="14"/>
        <v>CESAN7020100010</v>
      </c>
      <c r="M55" s="79">
        <f>COUNTIF($L$11:L55,L55)</f>
        <v>1</v>
      </c>
      <c r="N55" s="76">
        <f t="shared" ref="N55:N63" si="47">IF(COUNTIF(L:L,L55)&lt;&gt;1,SUMIF(L:L,L55,G:G)/COUNTIF(L:L,L55),0)</f>
        <v>0</v>
      </c>
      <c r="O55" s="80">
        <f t="shared" ref="O55:O63" si="48">IF(M55=1,SUMIF(L:L,L55,F:F),"")</f>
        <v>1606.8</v>
      </c>
      <c r="P55" s="76">
        <f t="shared" ref="P55:P63" ca="1" si="49">IF(M55=1,SUMIF(L:L,L55,H:H),"")</f>
        <v>2619.08</v>
      </c>
      <c r="Q55" s="81">
        <f t="shared" ref="Q55:Q63" ca="1" si="50">IF(M55=1,P55/$P$103,"")</f>
        <v>1.2999999999999999E-4</v>
      </c>
      <c r="R55" s="79">
        <f t="shared" ref="R55:R63" ca="1" si="51">IF(M55=1,_xlfn.RANK.EQ(P55,$P$11:$P$102),"")</f>
        <v>77</v>
      </c>
      <c r="S55" s="76">
        <f t="shared" ref="S55:S63" ca="1" si="52">IF(M55=1,SUMIF($R$11:$R$102,"&lt;="&amp;R55,$P$11:$P$102),"")</f>
        <v>19608790.289999999</v>
      </c>
      <c r="T55" s="81">
        <f t="shared" ref="T55:T63" ca="1" si="53">IF(M55=1,S55/$P$103,"")</f>
        <v>0.99982000000000004</v>
      </c>
      <c r="U55" s="79" t="str">
        <f t="shared" ca="1" si="15"/>
        <v>C</v>
      </c>
    </row>
    <row r="56" spans="1:21" s="55" customFormat="1" ht="15" x14ac:dyDescent="0.25">
      <c r="A56" s="235" t="s">
        <v>302</v>
      </c>
      <c r="B56" s="236" t="s">
        <v>203</v>
      </c>
      <c r="C56" s="237">
        <v>7200100090</v>
      </c>
      <c r="D56" s="238" t="s">
        <v>31150</v>
      </c>
      <c r="E56" s="173" t="s">
        <v>245</v>
      </c>
      <c r="F56" s="239">
        <f>ORCAMENTO!F57</f>
        <v>140</v>
      </c>
      <c r="G56" s="240">
        <f ca="1">ORCAMENTO!G57</f>
        <v>346.24</v>
      </c>
      <c r="H56" s="241">
        <f t="shared" ca="1" si="46"/>
        <v>48473.599999999999</v>
      </c>
      <c r="J56" s="211" t="s">
        <v>123</v>
      </c>
      <c r="K56" s="212">
        <f t="shared" ca="1" si="13"/>
        <v>0.27260000000000001</v>
      </c>
      <c r="L56" s="78" t="str">
        <f t="shared" si="14"/>
        <v>CESAN7200100090</v>
      </c>
      <c r="M56" s="79">
        <f>COUNTIF($L$11:L56,L56)</f>
        <v>1</v>
      </c>
      <c r="N56" s="76">
        <f t="shared" si="47"/>
        <v>0</v>
      </c>
      <c r="O56" s="80">
        <f t="shared" si="48"/>
        <v>140</v>
      </c>
      <c r="P56" s="76">
        <f t="shared" ca="1" si="49"/>
        <v>48473.599999999999</v>
      </c>
      <c r="Q56" s="81">
        <f t="shared" ca="1" si="50"/>
        <v>2.47E-3</v>
      </c>
      <c r="R56" s="79">
        <f t="shared" ca="1" si="51"/>
        <v>46</v>
      </c>
      <c r="S56" s="76">
        <f t="shared" ca="1" si="52"/>
        <v>19089166.699999999</v>
      </c>
      <c r="T56" s="81">
        <f t="shared" ca="1" si="53"/>
        <v>0.97331999999999996</v>
      </c>
      <c r="U56" s="79" t="str">
        <f t="shared" ca="1" si="15"/>
        <v>C</v>
      </c>
    </row>
    <row r="57" spans="1:21" s="55" customFormat="1" ht="15" x14ac:dyDescent="0.25">
      <c r="A57" s="235" t="s">
        <v>303</v>
      </c>
      <c r="B57" s="236" t="s">
        <v>203</v>
      </c>
      <c r="C57" s="237">
        <v>7250100010</v>
      </c>
      <c r="D57" s="238" t="s">
        <v>31151</v>
      </c>
      <c r="E57" s="173" t="s">
        <v>199</v>
      </c>
      <c r="F57" s="239">
        <f>ORCAMENTO!F58</f>
        <v>843.4</v>
      </c>
      <c r="G57" s="240">
        <f ca="1">ORCAMENTO!G58</f>
        <v>89.92</v>
      </c>
      <c r="H57" s="241">
        <f t="shared" ca="1" si="46"/>
        <v>75838.53</v>
      </c>
      <c r="J57" s="211" t="s">
        <v>123</v>
      </c>
      <c r="K57" s="212">
        <f t="shared" ca="1" si="13"/>
        <v>0.27260000000000001</v>
      </c>
      <c r="L57" s="78" t="str">
        <f t="shared" si="14"/>
        <v>CESAN7250100010</v>
      </c>
      <c r="M57" s="79">
        <f>COUNTIF($L$11:L57,L57)</f>
        <v>1</v>
      </c>
      <c r="N57" s="76">
        <f t="shared" si="47"/>
        <v>0</v>
      </c>
      <c r="O57" s="80">
        <f t="shared" si="48"/>
        <v>843.4</v>
      </c>
      <c r="P57" s="76">
        <f t="shared" ca="1" si="49"/>
        <v>75838.53</v>
      </c>
      <c r="Q57" s="81">
        <f t="shared" ca="1" si="50"/>
        <v>3.8700000000000002E-3</v>
      </c>
      <c r="R57" s="79">
        <f t="shared" ca="1" si="51"/>
        <v>39</v>
      </c>
      <c r="S57" s="76">
        <f t="shared" ca="1" si="52"/>
        <v>18678193.539999999</v>
      </c>
      <c r="T57" s="81">
        <f t="shared" ca="1" si="53"/>
        <v>0.95237000000000005</v>
      </c>
      <c r="U57" s="79" t="str">
        <f t="shared" ca="1" si="15"/>
        <v>C</v>
      </c>
    </row>
    <row r="58" spans="1:21" s="55" customFormat="1" ht="15" x14ac:dyDescent="0.25">
      <c r="A58" s="235" t="s">
        <v>304</v>
      </c>
      <c r="B58" s="236" t="s">
        <v>203</v>
      </c>
      <c r="C58" s="237">
        <v>7250100050</v>
      </c>
      <c r="D58" s="238" t="s">
        <v>31152</v>
      </c>
      <c r="E58" s="173" t="s">
        <v>199</v>
      </c>
      <c r="F58" s="239">
        <f>ORCAMENTO!F59</f>
        <v>208.78</v>
      </c>
      <c r="G58" s="240">
        <f ca="1">ORCAMENTO!G59</f>
        <v>122.93</v>
      </c>
      <c r="H58" s="241">
        <f t="shared" ca="1" si="46"/>
        <v>25665.33</v>
      </c>
      <c r="J58" s="211" t="s">
        <v>123</v>
      </c>
      <c r="K58" s="212">
        <f t="shared" ca="1" si="13"/>
        <v>0.27260000000000001</v>
      </c>
      <c r="L58" s="78" t="str">
        <f t="shared" si="14"/>
        <v>CESAN7250100050</v>
      </c>
      <c r="M58" s="79">
        <f>COUNTIF($L$11:L58,L58)</f>
        <v>1</v>
      </c>
      <c r="N58" s="76">
        <f t="shared" si="47"/>
        <v>0</v>
      </c>
      <c r="O58" s="80">
        <f t="shared" si="48"/>
        <v>208.78</v>
      </c>
      <c r="P58" s="76">
        <f t="shared" ca="1" si="49"/>
        <v>25665.33</v>
      </c>
      <c r="Q58" s="81">
        <f t="shared" ca="1" si="50"/>
        <v>1.31E-3</v>
      </c>
      <c r="R58" s="79">
        <f t="shared" ca="1" si="51"/>
        <v>52</v>
      </c>
      <c r="S58" s="76">
        <f t="shared" ca="1" si="52"/>
        <v>19289265.469999999</v>
      </c>
      <c r="T58" s="81">
        <f t="shared" ca="1" si="53"/>
        <v>0.98353000000000002</v>
      </c>
      <c r="U58" s="79" t="str">
        <f t="shared" ca="1" si="15"/>
        <v>C</v>
      </c>
    </row>
    <row r="59" spans="1:21" s="55" customFormat="1" ht="15" x14ac:dyDescent="0.25">
      <c r="A59" s="235" t="s">
        <v>305</v>
      </c>
      <c r="B59" s="236" t="s">
        <v>203</v>
      </c>
      <c r="C59" s="237">
        <v>7250100090</v>
      </c>
      <c r="D59" s="238" t="s">
        <v>31153</v>
      </c>
      <c r="E59" s="173" t="s">
        <v>199</v>
      </c>
      <c r="F59" s="239">
        <f>ORCAMENTO!F60</f>
        <v>41.85</v>
      </c>
      <c r="G59" s="240">
        <f ca="1">ORCAMENTO!G60</f>
        <v>166.43</v>
      </c>
      <c r="H59" s="241">
        <f t="shared" ca="1" si="46"/>
        <v>6965.1</v>
      </c>
      <c r="J59" s="211" t="s">
        <v>123</v>
      </c>
      <c r="K59" s="212">
        <f t="shared" ca="1" si="13"/>
        <v>0.27260000000000001</v>
      </c>
      <c r="L59" s="78" t="str">
        <f t="shared" si="14"/>
        <v>CESAN7250100090</v>
      </c>
      <c r="M59" s="79">
        <f>COUNTIF($L$11:L59,L59)</f>
        <v>1</v>
      </c>
      <c r="N59" s="76">
        <f t="shared" si="47"/>
        <v>0</v>
      </c>
      <c r="O59" s="80">
        <f t="shared" si="48"/>
        <v>41.85</v>
      </c>
      <c r="P59" s="76">
        <f t="shared" ca="1" si="49"/>
        <v>6965.1</v>
      </c>
      <c r="Q59" s="81">
        <f t="shared" ca="1" si="50"/>
        <v>3.6000000000000002E-4</v>
      </c>
      <c r="R59" s="79">
        <f t="shared" ca="1" si="51"/>
        <v>68</v>
      </c>
      <c r="S59" s="76">
        <f t="shared" ca="1" si="52"/>
        <v>19564586.300000001</v>
      </c>
      <c r="T59" s="81">
        <f t="shared" ca="1" si="53"/>
        <v>0.99756</v>
      </c>
      <c r="U59" s="79" t="str">
        <f t="shared" ca="1" si="15"/>
        <v>C</v>
      </c>
    </row>
    <row r="60" spans="1:21" s="55" customFormat="1" ht="15" x14ac:dyDescent="0.25">
      <c r="A60" s="235" t="s">
        <v>306</v>
      </c>
      <c r="B60" s="236" t="s">
        <v>203</v>
      </c>
      <c r="C60" s="237">
        <v>7260100010</v>
      </c>
      <c r="D60" s="238" t="s">
        <v>31154</v>
      </c>
      <c r="E60" s="173" t="s">
        <v>199</v>
      </c>
      <c r="F60" s="239">
        <f>ORCAMENTO!F61</f>
        <v>3420</v>
      </c>
      <c r="G60" s="240">
        <f ca="1">ORCAMENTO!G61</f>
        <v>240.55</v>
      </c>
      <c r="H60" s="241">
        <f t="shared" ca="1" si="46"/>
        <v>822681</v>
      </c>
      <c r="J60" s="211" t="s">
        <v>123</v>
      </c>
      <c r="K60" s="212">
        <f t="shared" ca="1" si="13"/>
        <v>0.27260000000000001</v>
      </c>
      <c r="L60" s="78" t="str">
        <f t="shared" si="14"/>
        <v>CESAN7260100010</v>
      </c>
      <c r="M60" s="79">
        <f>COUNTIF($L$11:L60,L60)</f>
        <v>1</v>
      </c>
      <c r="N60" s="76">
        <f t="shared" si="47"/>
        <v>0</v>
      </c>
      <c r="O60" s="80">
        <f t="shared" si="48"/>
        <v>3420</v>
      </c>
      <c r="P60" s="76">
        <f t="shared" ca="1" si="49"/>
        <v>822681</v>
      </c>
      <c r="Q60" s="81">
        <f t="shared" ca="1" si="50"/>
        <v>4.1950000000000001E-2</v>
      </c>
      <c r="R60" s="79">
        <f t="shared" ca="1" si="51"/>
        <v>6</v>
      </c>
      <c r="S60" s="76">
        <f t="shared" ca="1" si="52"/>
        <v>10419015.390000001</v>
      </c>
      <c r="T60" s="81">
        <f t="shared" ca="1" si="53"/>
        <v>0.53125</v>
      </c>
      <c r="U60" s="79" t="str">
        <f t="shared" ca="1" si="15"/>
        <v>A</v>
      </c>
    </row>
    <row r="61" spans="1:21" s="55" customFormat="1" ht="15" x14ac:dyDescent="0.25">
      <c r="A61" s="235" t="s">
        <v>307</v>
      </c>
      <c r="B61" s="236" t="s">
        <v>203</v>
      </c>
      <c r="C61" s="237">
        <v>7260100050</v>
      </c>
      <c r="D61" s="238" t="s">
        <v>31155</v>
      </c>
      <c r="E61" s="173" t="s">
        <v>199</v>
      </c>
      <c r="F61" s="239">
        <f>ORCAMENTO!F62</f>
        <v>190</v>
      </c>
      <c r="G61" s="240">
        <f ca="1">ORCAMENTO!G62</f>
        <v>334.78</v>
      </c>
      <c r="H61" s="241">
        <f t="shared" ca="1" si="46"/>
        <v>63608.2</v>
      </c>
      <c r="J61" s="211" t="s">
        <v>123</v>
      </c>
      <c r="K61" s="212">
        <f t="shared" ca="1" si="13"/>
        <v>0.27260000000000001</v>
      </c>
      <c r="L61" s="78" t="str">
        <f t="shared" si="14"/>
        <v>CESAN7260100050</v>
      </c>
      <c r="M61" s="79">
        <f>COUNTIF($L$11:L61,L61)</f>
        <v>1</v>
      </c>
      <c r="N61" s="76">
        <f t="shared" si="47"/>
        <v>0</v>
      </c>
      <c r="O61" s="80">
        <f t="shared" si="48"/>
        <v>190</v>
      </c>
      <c r="P61" s="76">
        <f t="shared" ca="1" si="49"/>
        <v>63608.2</v>
      </c>
      <c r="Q61" s="81">
        <f t="shared" ca="1" si="50"/>
        <v>3.2399999999999998E-3</v>
      </c>
      <c r="R61" s="79">
        <f t="shared" ca="1" si="51"/>
        <v>42</v>
      </c>
      <c r="S61" s="76">
        <f t="shared" ca="1" si="52"/>
        <v>18885188.02</v>
      </c>
      <c r="T61" s="81">
        <f t="shared" ca="1" si="53"/>
        <v>0.96292</v>
      </c>
      <c r="U61" s="79" t="str">
        <f t="shared" ca="1" si="15"/>
        <v>C</v>
      </c>
    </row>
    <row r="62" spans="1:21" s="55" customFormat="1" ht="15" x14ac:dyDescent="0.25">
      <c r="A62" s="235" t="s">
        <v>308</v>
      </c>
      <c r="B62" s="236" t="s">
        <v>203</v>
      </c>
      <c r="C62" s="237">
        <v>7260100090</v>
      </c>
      <c r="D62" s="238" t="s">
        <v>31156</v>
      </c>
      <c r="E62" s="173" t="s">
        <v>199</v>
      </c>
      <c r="F62" s="239">
        <f>ORCAMENTO!F63</f>
        <v>190</v>
      </c>
      <c r="G62" s="240">
        <f ca="1">ORCAMENTO!G63</f>
        <v>377.12</v>
      </c>
      <c r="H62" s="241">
        <f t="shared" ca="1" si="46"/>
        <v>71652.800000000003</v>
      </c>
      <c r="J62" s="211" t="s">
        <v>123</v>
      </c>
      <c r="K62" s="212">
        <f t="shared" ca="1" si="13"/>
        <v>0.27260000000000001</v>
      </c>
      <c r="L62" s="78" t="str">
        <f t="shared" si="14"/>
        <v>CESAN7260100090</v>
      </c>
      <c r="M62" s="79">
        <f>COUNTIF($L$11:L62,L62)</f>
        <v>1</v>
      </c>
      <c r="N62" s="76">
        <f t="shared" si="47"/>
        <v>0</v>
      </c>
      <c r="O62" s="80">
        <f t="shared" si="48"/>
        <v>190</v>
      </c>
      <c r="P62" s="76">
        <f t="shared" ca="1" si="49"/>
        <v>71652.800000000003</v>
      </c>
      <c r="Q62" s="81">
        <f t="shared" ca="1" si="50"/>
        <v>3.65E-3</v>
      </c>
      <c r="R62" s="79">
        <f t="shared" ca="1" si="51"/>
        <v>41</v>
      </c>
      <c r="S62" s="76">
        <f t="shared" ca="1" si="52"/>
        <v>18821579.82</v>
      </c>
      <c r="T62" s="81">
        <f t="shared" ca="1" si="53"/>
        <v>0.95967999999999998</v>
      </c>
      <c r="U62" s="79" t="str">
        <f t="shared" ca="1" si="15"/>
        <v>C</v>
      </c>
    </row>
    <row r="63" spans="1:21" s="55" customFormat="1" ht="15" x14ac:dyDescent="0.25">
      <c r="A63" s="235" t="s">
        <v>309</v>
      </c>
      <c r="B63" s="236" t="s">
        <v>211</v>
      </c>
      <c r="C63" s="237">
        <v>2003684</v>
      </c>
      <c r="D63" s="238" t="s">
        <v>31157</v>
      </c>
      <c r="E63" s="173" t="s">
        <v>245</v>
      </c>
      <c r="F63" s="239">
        <f>ORCAMENTO!F64</f>
        <v>50</v>
      </c>
      <c r="G63" s="240">
        <f ca="1">ORCAMENTO!G64</f>
        <v>3448.61</v>
      </c>
      <c r="H63" s="241">
        <f t="shared" ca="1" si="46"/>
        <v>172430.5</v>
      </c>
      <c r="J63" s="211" t="s">
        <v>123</v>
      </c>
      <c r="K63" s="212">
        <f t="shared" ca="1" si="13"/>
        <v>0.27260000000000001</v>
      </c>
      <c r="L63" s="78" t="str">
        <f t="shared" si="14"/>
        <v>SICRO2003684</v>
      </c>
      <c r="M63" s="79">
        <f>COUNTIF($L$11:L63,L63)</f>
        <v>1</v>
      </c>
      <c r="N63" s="76">
        <f t="shared" si="47"/>
        <v>0</v>
      </c>
      <c r="O63" s="80">
        <f t="shared" si="48"/>
        <v>50</v>
      </c>
      <c r="P63" s="76">
        <f t="shared" ca="1" si="49"/>
        <v>172430.5</v>
      </c>
      <c r="Q63" s="81">
        <f t="shared" ca="1" si="50"/>
        <v>8.7899999999999992E-3</v>
      </c>
      <c r="R63" s="79">
        <f t="shared" ca="1" si="51"/>
        <v>25</v>
      </c>
      <c r="S63" s="76">
        <f t="shared" ca="1" si="52"/>
        <v>17208401.260000002</v>
      </c>
      <c r="T63" s="81">
        <f t="shared" ca="1" si="53"/>
        <v>0.87743000000000004</v>
      </c>
      <c r="U63" s="79" t="str">
        <f t="shared" ca="1" si="15"/>
        <v>B</v>
      </c>
    </row>
    <row r="64" spans="1:21" s="55" customFormat="1" ht="15" x14ac:dyDescent="0.25">
      <c r="A64" s="209" t="s">
        <v>219</v>
      </c>
      <c r="B64" s="243"/>
      <c r="C64" s="244"/>
      <c r="D64" s="245" t="s">
        <v>310</v>
      </c>
      <c r="E64" s="244"/>
      <c r="F64" s="244"/>
      <c r="G64" s="244"/>
      <c r="H64" s="248">
        <f ca="1">SUBTOTAL(9,OFFSET(H64,1,0):OFFSET(H80,-1,0))</f>
        <v>895147.09</v>
      </c>
      <c r="J64" s="224"/>
      <c r="K64" s="225"/>
      <c r="L64" s="78"/>
      <c r="M64" s="79"/>
      <c r="N64" s="76"/>
      <c r="O64" s="249"/>
      <c r="P64" s="249"/>
      <c r="Q64" s="249"/>
      <c r="R64" s="194"/>
      <c r="S64" s="250"/>
      <c r="T64" s="249"/>
      <c r="U64" s="194"/>
    </row>
    <row r="65" spans="1:21" s="55" customFormat="1" ht="15" x14ac:dyDescent="0.25">
      <c r="A65" s="235" t="s">
        <v>311</v>
      </c>
      <c r="B65" s="236" t="s">
        <v>211</v>
      </c>
      <c r="C65" s="237">
        <v>1600436</v>
      </c>
      <c r="D65" s="238" t="s">
        <v>31159</v>
      </c>
      <c r="E65" s="173" t="s">
        <v>221</v>
      </c>
      <c r="F65" s="239">
        <f>ORCAMENTO!F66</f>
        <v>317.73</v>
      </c>
      <c r="G65" s="240">
        <f ca="1">ORCAMENTO!G66</f>
        <v>448.54</v>
      </c>
      <c r="H65" s="241">
        <f t="shared" ref="H65:H69" ca="1" si="54">ROUND(F65*G65,2)</f>
        <v>142514.60999999999</v>
      </c>
      <c r="J65" s="211" t="s">
        <v>123</v>
      </c>
      <c r="K65" s="212">
        <f t="shared" ca="1" si="13"/>
        <v>0.27260000000000001</v>
      </c>
      <c r="L65" s="78" t="str">
        <f t="shared" si="14"/>
        <v>SICRO1600436</v>
      </c>
      <c r="M65" s="79">
        <f>COUNTIF($L$11:L65,L65)</f>
        <v>1</v>
      </c>
      <c r="N65" s="76">
        <f>IF(COUNTIF(L:L,L65)&lt;&gt;1,SUMIF(L:L,L65,G:G)/COUNTIF(L:L,L65),0)</f>
        <v>0</v>
      </c>
      <c r="O65" s="80">
        <f>IF(M65=1,SUMIF(L:L,L65,F:F),"")</f>
        <v>317.73</v>
      </c>
      <c r="P65" s="76">
        <f ca="1">IF(M65=1,SUMIF(L:L,L65,H:H),"")</f>
        <v>142514.60999999999</v>
      </c>
      <c r="Q65" s="81">
        <f ca="1">IF(M65=1,P65/$P$103,"")</f>
        <v>7.2700000000000004E-3</v>
      </c>
      <c r="R65" s="79">
        <f ca="1">IF(M65=1,_xlfn.RANK.EQ(P65,$P$11:$P$102),"")</f>
        <v>27</v>
      </c>
      <c r="S65" s="76">
        <f ca="1">IF(M65=1,SUMIF($R$11:$R$102,"&lt;="&amp;R65,$P$11:$P$102),"")</f>
        <v>17494841.140000001</v>
      </c>
      <c r="T65" s="81">
        <f ca="1">IF(M65=1,S65/$P$103,"")</f>
        <v>0.89202999999999999</v>
      </c>
      <c r="U65" s="79" t="str">
        <f t="shared" ca="1" si="15"/>
        <v>B</v>
      </c>
    </row>
    <row r="66" spans="1:21" s="55" customFormat="1" ht="15" x14ac:dyDescent="0.25">
      <c r="A66" s="235" t="s">
        <v>312</v>
      </c>
      <c r="B66" s="236" t="s">
        <v>205</v>
      </c>
      <c r="C66" s="237">
        <v>40867</v>
      </c>
      <c r="D66" s="238" t="s">
        <v>224</v>
      </c>
      <c r="E66" s="173" t="s">
        <v>182</v>
      </c>
      <c r="F66" s="239">
        <f>ORCAMENTO!F67</f>
        <v>4067.14</v>
      </c>
      <c r="G66" s="240">
        <f ca="1">ORCAMENTO!G67</f>
        <v>5.09</v>
      </c>
      <c r="H66" s="241">
        <f t="shared" ca="1" si="54"/>
        <v>20701.740000000002</v>
      </c>
      <c r="J66" s="211" t="s">
        <v>123</v>
      </c>
      <c r="K66" s="212">
        <f t="shared" ca="1" si="13"/>
        <v>0.27260000000000001</v>
      </c>
      <c r="L66" s="78" t="str">
        <f t="shared" si="14"/>
        <v>DER-ROD40867</v>
      </c>
      <c r="M66" s="79">
        <f>COUNTIF($L$11:L66,L66)</f>
        <v>1</v>
      </c>
      <c r="N66" s="76">
        <f>IF(COUNTIF(L:L,L66)&lt;&gt;1,SUMIF(L:L,L66,G:G)/COUNTIF(L:L,L66),0)</f>
        <v>0</v>
      </c>
      <c r="O66" s="80">
        <f>IF(M66=1,SUMIF(L:L,L66,F:F),"")</f>
        <v>4067.14</v>
      </c>
      <c r="P66" s="76">
        <f ca="1">IF(M66=1,SUMIF(L:L,L66,H:H),"")</f>
        <v>20701.740000000002</v>
      </c>
      <c r="Q66" s="81">
        <f ca="1">IF(M66=1,P66/$P$103,"")</f>
        <v>1.06E-3</v>
      </c>
      <c r="R66" s="79">
        <f ca="1">IF(M66=1,_xlfn.RANK.EQ(P66,$P$11:$P$102),"")</f>
        <v>58</v>
      </c>
      <c r="S66" s="76">
        <f ca="1">IF(M66=1,SUMIF($R$11:$R$102,"&lt;="&amp;R66,$P$11:$P$102),"")</f>
        <v>19426560.609999999</v>
      </c>
      <c r="T66" s="81">
        <f ca="1">IF(M66=1,S66/$P$103,"")</f>
        <v>0.99053000000000002</v>
      </c>
      <c r="U66" s="79" t="str">
        <f t="shared" ca="1" si="15"/>
        <v>C</v>
      </c>
    </row>
    <row r="67" spans="1:21" s="55" customFormat="1" ht="15" x14ac:dyDescent="0.25">
      <c r="A67" s="235" t="s">
        <v>313</v>
      </c>
      <c r="B67" s="236" t="s">
        <v>211</v>
      </c>
      <c r="C67" s="237">
        <v>1600441</v>
      </c>
      <c r="D67" s="238" t="s">
        <v>31160</v>
      </c>
      <c r="E67" s="173" t="s">
        <v>182</v>
      </c>
      <c r="F67" s="239">
        <f>ORCAMENTO!F68</f>
        <v>1522.5</v>
      </c>
      <c r="G67" s="240">
        <f ca="1">ORCAMENTO!G68</f>
        <v>4.3899999999999997</v>
      </c>
      <c r="H67" s="241">
        <f t="shared" ca="1" si="54"/>
        <v>6683.78</v>
      </c>
      <c r="J67" s="211" t="s">
        <v>123</v>
      </c>
      <c r="K67" s="212">
        <f t="shared" ca="1" si="13"/>
        <v>0.27260000000000001</v>
      </c>
      <c r="L67" s="78" t="str">
        <f t="shared" si="14"/>
        <v>SICRO1600441</v>
      </c>
      <c r="M67" s="79">
        <f>COUNTIF($L$11:L67,L67)</f>
        <v>1</v>
      </c>
      <c r="N67" s="76">
        <f>IF(COUNTIF(L:L,L67)&lt;&gt;1,SUMIF(L:L,L67,G:G)/COUNTIF(L:L,L67),0)</f>
        <v>0</v>
      </c>
      <c r="O67" s="80">
        <f>IF(M67=1,SUMIF(L:L,L67,F:F),"")</f>
        <v>1522.5</v>
      </c>
      <c r="P67" s="76">
        <f ca="1">IF(M67=1,SUMIF(L:L,L67,H:H),"")</f>
        <v>6683.78</v>
      </c>
      <c r="Q67" s="81">
        <f ca="1">IF(M67=1,P67/$P$103,"")</f>
        <v>3.4000000000000002E-4</v>
      </c>
      <c r="R67" s="79">
        <f ca="1">IF(M67=1,_xlfn.RANK.EQ(P67,$P$11:$P$102),"")</f>
        <v>70</v>
      </c>
      <c r="S67" s="76">
        <f ca="1">IF(M67=1,SUMIF($R$11:$R$102,"&lt;="&amp;R67,$P$11:$P$102),"")</f>
        <v>19578079.120000001</v>
      </c>
      <c r="T67" s="81">
        <f ca="1">IF(M67=1,S67/$P$103,"")</f>
        <v>0.99824999999999997</v>
      </c>
      <c r="U67" s="79" t="str">
        <f t="shared" ca="1" si="15"/>
        <v>C</v>
      </c>
    </row>
    <row r="68" spans="1:21" s="55" customFormat="1" ht="22.5" x14ac:dyDescent="0.25">
      <c r="A68" s="235" t="s">
        <v>314</v>
      </c>
      <c r="B68" s="236" t="s">
        <v>137</v>
      </c>
      <c r="C68" s="237">
        <v>10213</v>
      </c>
      <c r="D68" s="238" t="s">
        <v>31161</v>
      </c>
      <c r="E68" s="173" t="s">
        <v>182</v>
      </c>
      <c r="F68" s="239">
        <f>ORCAMENTO!F69</f>
        <v>864.51</v>
      </c>
      <c r="G68" s="240">
        <f ca="1">ORCAMENTO!G69</f>
        <v>16.02</v>
      </c>
      <c r="H68" s="241">
        <f t="shared" ca="1" si="54"/>
        <v>13849.45</v>
      </c>
      <c r="J68" s="211" t="s">
        <v>123</v>
      </c>
      <c r="K68" s="212">
        <f t="shared" ca="1" si="13"/>
        <v>0.27260000000000001</v>
      </c>
      <c r="L68" s="78" t="str">
        <f t="shared" si="14"/>
        <v>DER-EDIF10213</v>
      </c>
      <c r="M68" s="79">
        <f>COUNTIF($L$11:L68,L68)</f>
        <v>1</v>
      </c>
      <c r="N68" s="76">
        <f>IF(COUNTIF(L:L,L68)&lt;&gt;1,SUMIF(L:L,L68,G:G)/COUNTIF(L:L,L68),0)</f>
        <v>0</v>
      </c>
      <c r="O68" s="80">
        <f>IF(M68=1,SUMIF(L:L,L68,F:F),"")</f>
        <v>864.51</v>
      </c>
      <c r="P68" s="76">
        <f ca="1">IF(M68=1,SUMIF(L:L,L68,H:H),"")</f>
        <v>13849.45</v>
      </c>
      <c r="Q68" s="81">
        <f ca="1">IF(M68=1,P68/$P$103,"")</f>
        <v>7.1000000000000002E-4</v>
      </c>
      <c r="R68" s="79">
        <f ca="1">IF(M68=1,_xlfn.RANK.EQ(P68,$P$11:$P$102),"")</f>
        <v>63</v>
      </c>
      <c r="S68" s="76">
        <f ca="1">IF(M68=1,SUMIF($R$11:$R$102,"&lt;="&amp;R68,$P$11:$P$102),"")</f>
        <v>19514008.27</v>
      </c>
      <c r="T68" s="81">
        <f ca="1">IF(M68=1,S68/$P$103,"")</f>
        <v>0.99499000000000004</v>
      </c>
      <c r="U68" s="79" t="str">
        <f t="shared" ca="1" si="15"/>
        <v>C</v>
      </c>
    </row>
    <row r="69" spans="1:21" s="55" customFormat="1" ht="15" x14ac:dyDescent="0.25">
      <c r="A69" s="235" t="s">
        <v>315</v>
      </c>
      <c r="B69" s="236" t="s">
        <v>205</v>
      </c>
      <c r="C69" s="237">
        <v>42868</v>
      </c>
      <c r="D69" s="238" t="s">
        <v>31162</v>
      </c>
      <c r="E69" s="173" t="s">
        <v>221</v>
      </c>
      <c r="F69" s="239">
        <f>ORCAMENTO!F70</f>
        <v>246.5</v>
      </c>
      <c r="G69" s="240">
        <f ca="1">ORCAMENTO!G70</f>
        <v>507.97</v>
      </c>
      <c r="H69" s="241">
        <f t="shared" ca="1" si="54"/>
        <v>125214.61</v>
      </c>
      <c r="J69" s="211" t="s">
        <v>123</v>
      </c>
      <c r="K69" s="212">
        <f t="shared" ca="1" si="13"/>
        <v>0.27260000000000001</v>
      </c>
      <c r="L69" s="78" t="str">
        <f t="shared" si="14"/>
        <v>DER-ROD42868</v>
      </c>
      <c r="M69" s="79">
        <f>COUNTIF($L$11:L69,L69)</f>
        <v>1</v>
      </c>
      <c r="N69" s="76">
        <f>IF(COUNTIF(L:L,L69)&lt;&gt;1,SUMIF(L:L,L69,G:G)/COUNTIF(L:L,L69),0)</f>
        <v>0</v>
      </c>
      <c r="O69" s="80">
        <f>IF(M69=1,SUMIF(L:L,L69,F:F),"")</f>
        <v>246.5</v>
      </c>
      <c r="P69" s="76">
        <f ca="1">IF(M69=1,SUMIF(L:L,L69,H:H),"")</f>
        <v>125214.61</v>
      </c>
      <c r="Q69" s="81">
        <f ca="1">IF(M69=1,P69/$P$103,"")</f>
        <v>6.3800000000000003E-3</v>
      </c>
      <c r="R69" s="79">
        <f ca="1">IF(M69=1,_xlfn.RANK.EQ(P69,$P$11:$P$102),"")</f>
        <v>28</v>
      </c>
      <c r="S69" s="76">
        <f ca="1">IF(M69=1,SUMIF($R$11:$R$102,"&lt;="&amp;R69,$P$11:$P$102),"")</f>
        <v>17620055.75</v>
      </c>
      <c r="T69" s="81">
        <f ca="1">IF(M69=1,S69/$P$103,"")</f>
        <v>0.89842</v>
      </c>
      <c r="U69" s="79" t="str">
        <f t="shared" ca="1" si="15"/>
        <v>B</v>
      </c>
    </row>
    <row r="70" spans="1:21" s="55" customFormat="1" ht="15" x14ac:dyDescent="0.25">
      <c r="A70" s="209" t="s">
        <v>316</v>
      </c>
      <c r="B70" s="243"/>
      <c r="C70" s="244"/>
      <c r="D70" s="245" t="s">
        <v>318</v>
      </c>
      <c r="E70" s="244"/>
      <c r="F70" s="244"/>
      <c r="G70" s="244"/>
      <c r="H70" s="248">
        <f ca="1">SUBTOTAL(9,OFFSET(H70,1,0):OFFSET(H74,-1,0))</f>
        <v>416640.4</v>
      </c>
      <c r="J70" s="224"/>
      <c r="K70" s="225"/>
      <c r="L70" s="78"/>
      <c r="M70" s="79"/>
      <c r="N70" s="76"/>
      <c r="O70" s="249"/>
      <c r="P70" s="249"/>
      <c r="Q70" s="249"/>
      <c r="R70" s="194"/>
      <c r="S70" s="250"/>
      <c r="T70" s="249"/>
      <c r="U70" s="194"/>
    </row>
    <row r="71" spans="1:21" s="55" customFormat="1" ht="33.75" x14ac:dyDescent="0.25">
      <c r="A71" s="235" t="s">
        <v>31109</v>
      </c>
      <c r="B71" s="236" t="s">
        <v>124</v>
      </c>
      <c r="C71" s="237">
        <v>94273</v>
      </c>
      <c r="D71" s="238" t="s">
        <v>249</v>
      </c>
      <c r="E71" s="173" t="s">
        <v>199</v>
      </c>
      <c r="F71" s="239">
        <f>ORCAMENTO!F72</f>
        <v>1754.6</v>
      </c>
      <c r="G71" s="240">
        <f ca="1">ORCAMENTO!G72</f>
        <v>67.180000000000007</v>
      </c>
      <c r="H71" s="241">
        <f t="shared" ref="H71:H73" ca="1" si="55">ROUND(F71*G71,2)</f>
        <v>117874.03</v>
      </c>
      <c r="J71" s="211" t="s">
        <v>123</v>
      </c>
      <c r="K71" s="212">
        <f t="shared" ca="1" si="13"/>
        <v>0.27260000000000001</v>
      </c>
      <c r="L71" s="78" t="str">
        <f t="shared" si="14"/>
        <v>SINAPI94273</v>
      </c>
      <c r="M71" s="79">
        <f>COUNTIF($L$11:L71,L71)</f>
        <v>1</v>
      </c>
      <c r="N71" s="76">
        <f>IF(COUNTIF(L:L,L71)&lt;&gt;1,SUMIF(L:L,L71,G:G)/COUNTIF(L:L,L71),0)</f>
        <v>0</v>
      </c>
      <c r="O71" s="80">
        <f>IF(M71=1,SUMIF(L:L,L71,F:F),"")</f>
        <v>1754.6</v>
      </c>
      <c r="P71" s="76">
        <f ca="1">IF(M71=1,SUMIF(L:L,L71,H:H),"")</f>
        <v>117874.03</v>
      </c>
      <c r="Q71" s="81">
        <f ca="1">IF(M71=1,P71/$P$103,"")</f>
        <v>6.0099999999999997E-3</v>
      </c>
      <c r="R71" s="79">
        <f ca="1">IF(M71=1,_xlfn.RANK.EQ(P71,$P$11:$P$102),"")</f>
        <v>30</v>
      </c>
      <c r="S71" s="76">
        <f ca="1">IF(M71=1,SUMIF($R$11:$R$102,"&lt;="&amp;R71,$P$11:$P$102),"")</f>
        <v>17858850.579999998</v>
      </c>
      <c r="T71" s="81">
        <f ca="1">IF(M71=1,S71/$P$103,"")</f>
        <v>0.91059000000000001</v>
      </c>
      <c r="U71" s="79" t="str">
        <f t="shared" ca="1" si="15"/>
        <v>B</v>
      </c>
    </row>
    <row r="72" spans="1:21" s="55" customFormat="1" ht="22.5" x14ac:dyDescent="0.25">
      <c r="A72" s="235" t="s">
        <v>31110</v>
      </c>
      <c r="B72" s="236" t="s">
        <v>124</v>
      </c>
      <c r="C72" s="237">
        <v>94991</v>
      </c>
      <c r="D72" s="238" t="s">
        <v>31163</v>
      </c>
      <c r="E72" s="173" t="s">
        <v>221</v>
      </c>
      <c r="F72" s="239">
        <f>ORCAMENTO!F73</f>
        <v>231.61</v>
      </c>
      <c r="G72" s="240">
        <f ca="1">ORCAMENTO!G73</f>
        <v>913.05</v>
      </c>
      <c r="H72" s="241">
        <f t="shared" ca="1" si="55"/>
        <v>211471.51</v>
      </c>
      <c r="J72" s="211" t="s">
        <v>123</v>
      </c>
      <c r="K72" s="212">
        <f t="shared" ca="1" si="13"/>
        <v>0.27260000000000001</v>
      </c>
      <c r="L72" s="78" t="str">
        <f t="shared" si="14"/>
        <v>SINAPI94991</v>
      </c>
      <c r="M72" s="79">
        <f>COUNTIF($L$11:L72,L72)</f>
        <v>1</v>
      </c>
      <c r="N72" s="76">
        <f>IF(COUNTIF(L:L,L72)&lt;&gt;1,SUMIF(L:L,L72,G:G)/COUNTIF(L:L,L72),0)</f>
        <v>0</v>
      </c>
      <c r="O72" s="80">
        <f>IF(M72=1,SUMIF(L:L,L72,F:F),"")</f>
        <v>231.61</v>
      </c>
      <c r="P72" s="76">
        <f ca="1">IF(M72=1,SUMIF(L:L,L72,H:H),"")</f>
        <v>211471.51</v>
      </c>
      <c r="Q72" s="81">
        <f ca="1">IF(M72=1,P72/$P$103,"")</f>
        <v>1.078E-2</v>
      </c>
      <c r="R72" s="79">
        <f ca="1">IF(M72=1,_xlfn.RANK.EQ(P72,$P$11:$P$102),"")</f>
        <v>23</v>
      </c>
      <c r="S72" s="76">
        <f ca="1">IF(M72=1,SUMIF($R$11:$R$102,"&lt;="&amp;R72,$P$11:$P$102),"")</f>
        <v>16858964.530000001</v>
      </c>
      <c r="T72" s="81">
        <f ca="1">IF(M72=1,S72/$P$103,"")</f>
        <v>0.85960999999999999</v>
      </c>
      <c r="U72" s="79" t="str">
        <f t="shared" ca="1" si="15"/>
        <v>B</v>
      </c>
    </row>
    <row r="73" spans="1:21" s="55" customFormat="1" ht="33.75" x14ac:dyDescent="0.25">
      <c r="A73" s="235" t="s">
        <v>31111</v>
      </c>
      <c r="B73" s="236" t="s">
        <v>137</v>
      </c>
      <c r="C73" s="237">
        <v>200253</v>
      </c>
      <c r="D73" s="238" t="s">
        <v>248</v>
      </c>
      <c r="E73" s="173" t="s">
        <v>182</v>
      </c>
      <c r="F73" s="239">
        <f>ORCAMENTO!F74</f>
        <v>701.84</v>
      </c>
      <c r="G73" s="240">
        <f ca="1">ORCAMENTO!G74</f>
        <v>124.38</v>
      </c>
      <c r="H73" s="241">
        <f t="shared" ca="1" si="55"/>
        <v>87294.86</v>
      </c>
      <c r="J73" s="211" t="s">
        <v>123</v>
      </c>
      <c r="K73" s="212">
        <f t="shared" ca="1" si="13"/>
        <v>0.27260000000000001</v>
      </c>
      <c r="L73" s="78" t="str">
        <f t="shared" si="14"/>
        <v>DER-EDIF200253</v>
      </c>
      <c r="M73" s="79">
        <f>COUNTIF($L$11:L73,L73)</f>
        <v>1</v>
      </c>
      <c r="N73" s="76">
        <f>IF(COUNTIF(L:L,L73)&lt;&gt;1,SUMIF(L:L,L73,G:G)/COUNTIF(L:L,L73),0)</f>
        <v>0</v>
      </c>
      <c r="O73" s="80">
        <f>IF(M73=1,SUMIF(L:L,L73,F:F),"")</f>
        <v>701.84</v>
      </c>
      <c r="P73" s="76">
        <f ca="1">IF(M73=1,SUMIF(L:L,L73,H:H),"")</f>
        <v>87294.86</v>
      </c>
      <c r="Q73" s="81">
        <f ca="1">IF(M73=1,P73/$P$103,"")</f>
        <v>4.45E-3</v>
      </c>
      <c r="R73" s="79">
        <f ca="1">IF(M73=1,_xlfn.RANK.EQ(P73,$P$11:$P$102),"")</f>
        <v>35</v>
      </c>
      <c r="S73" s="76">
        <f ca="1">IF(M73=1,SUMIF($R$11:$R$102,"&lt;="&amp;R73,$P$11:$P$102),"")</f>
        <v>18356186.25</v>
      </c>
      <c r="T73" s="81">
        <f ca="1">IF(M73=1,S73/$P$103,"")</f>
        <v>0.93594999999999995</v>
      </c>
      <c r="U73" s="79" t="str">
        <f t="shared" ca="1" si="15"/>
        <v>B</v>
      </c>
    </row>
    <row r="74" spans="1:21" s="55" customFormat="1" ht="15" x14ac:dyDescent="0.25">
      <c r="A74" s="209" t="s">
        <v>317</v>
      </c>
      <c r="B74" s="243"/>
      <c r="C74" s="244"/>
      <c r="D74" s="245" t="s">
        <v>319</v>
      </c>
      <c r="E74" s="244"/>
      <c r="F74" s="244"/>
      <c r="G74" s="244"/>
      <c r="H74" s="248">
        <f ca="1">SUBTOTAL(9,OFFSET(H74,1,0):OFFSET(H80,-1,0))</f>
        <v>169542.5</v>
      </c>
      <c r="J74" s="224"/>
      <c r="K74" s="225"/>
      <c r="L74" s="78"/>
      <c r="M74" s="79"/>
      <c r="N74" s="76"/>
      <c r="O74" s="249"/>
      <c r="P74" s="249"/>
      <c r="Q74" s="249"/>
      <c r="R74" s="194"/>
      <c r="S74" s="250"/>
      <c r="T74" s="249"/>
      <c r="U74" s="194"/>
    </row>
    <row r="75" spans="1:21" s="55" customFormat="1" ht="15" x14ac:dyDescent="0.25">
      <c r="A75" s="235" t="s">
        <v>31112</v>
      </c>
      <c r="B75" s="236" t="s">
        <v>213</v>
      </c>
      <c r="C75" s="237" t="s">
        <v>223</v>
      </c>
      <c r="D75" s="238" t="s">
        <v>31164</v>
      </c>
      <c r="E75" s="173" t="s">
        <v>199</v>
      </c>
      <c r="F75" s="239">
        <f>ORCAMENTO!F76</f>
        <v>1000</v>
      </c>
      <c r="G75" s="240">
        <f ca="1">ORCAMENTO!G76</f>
        <v>29.1</v>
      </c>
      <c r="H75" s="241">
        <f t="shared" ref="H75:H79" ca="1" si="56">ROUND(F75*G75,2)</f>
        <v>29100</v>
      </c>
      <c r="J75" s="211" t="s">
        <v>123</v>
      </c>
      <c r="K75" s="212">
        <f t="shared" ca="1" si="13"/>
        <v>0.27260000000000001</v>
      </c>
      <c r="L75" s="78" t="str">
        <f t="shared" si="14"/>
        <v>CPU-SEDURBS06</v>
      </c>
      <c r="M75" s="79">
        <f>COUNTIF($L$11:L75,L75)</f>
        <v>1</v>
      </c>
      <c r="N75" s="76">
        <f>IF(COUNTIF(L:L,L75)&lt;&gt;1,SUMIF(L:L,L75,G:G)/COUNTIF(L:L,L75),0)</f>
        <v>0</v>
      </c>
      <c r="O75" s="80">
        <f>IF(M75=1,SUMIF(L:L,L75,F:F),"")</f>
        <v>1000</v>
      </c>
      <c r="P75" s="76">
        <f ca="1">IF(M75=1,SUMIF(L:L,L75,H:H),"")</f>
        <v>29100</v>
      </c>
      <c r="Q75" s="81">
        <f ca="1">IF(M75=1,P75/$P$103,"")</f>
        <v>1.48E-3</v>
      </c>
      <c r="R75" s="79">
        <f ca="1">IF(M75=1,_xlfn.RANK.EQ(P75,$P$11:$P$102),"")</f>
        <v>50</v>
      </c>
      <c r="S75" s="76">
        <f ca="1">IF(M75=1,SUMIF($R$11:$R$102,"&lt;="&amp;R75,$P$11:$P$102),"")</f>
        <v>19236421.489999998</v>
      </c>
      <c r="T75" s="81">
        <f ca="1">IF(M75=1,S75/$P$103,"")</f>
        <v>0.98082999999999998</v>
      </c>
      <c r="U75" s="79" t="str">
        <f t="shared" ca="1" si="15"/>
        <v>C</v>
      </c>
    </row>
    <row r="76" spans="1:21" s="55" customFormat="1" ht="22.5" x14ac:dyDescent="0.25">
      <c r="A76" s="235" t="s">
        <v>31113</v>
      </c>
      <c r="B76" s="236" t="s">
        <v>124</v>
      </c>
      <c r="C76" s="237">
        <v>88489</v>
      </c>
      <c r="D76" s="238" t="s">
        <v>250</v>
      </c>
      <c r="E76" s="173" t="s">
        <v>182</v>
      </c>
      <c r="F76" s="239">
        <f>ORCAMENTO!F77</f>
        <v>1200</v>
      </c>
      <c r="G76" s="240">
        <f ca="1">ORCAMENTO!G77</f>
        <v>20.3</v>
      </c>
      <c r="H76" s="241">
        <f t="shared" ca="1" si="56"/>
        <v>24360</v>
      </c>
      <c r="J76" s="211" t="s">
        <v>123</v>
      </c>
      <c r="K76" s="212">
        <f t="shared" ca="1" si="13"/>
        <v>0.27260000000000001</v>
      </c>
      <c r="L76" s="78" t="str">
        <f t="shared" si="14"/>
        <v>SINAPI88489</v>
      </c>
      <c r="M76" s="79">
        <f>COUNTIF($L$11:L76,L76)</f>
        <v>1</v>
      </c>
      <c r="N76" s="76">
        <f>IF(COUNTIF(L:L,L76)&lt;&gt;1,SUMIF(L:L,L76,G:G)/COUNTIF(L:L,L76),0)</f>
        <v>0</v>
      </c>
      <c r="O76" s="80">
        <f>IF(M76=1,SUMIF(L:L,L76,F:F),"")</f>
        <v>1200</v>
      </c>
      <c r="P76" s="76">
        <f ca="1">IF(M76=1,SUMIF(L:L,L76,H:H),"")</f>
        <v>24360</v>
      </c>
      <c r="Q76" s="81">
        <f ca="1">IF(M76=1,P76/$P$103,"")</f>
        <v>1.24E-3</v>
      </c>
      <c r="R76" s="79">
        <f ca="1">IF(M76=1,_xlfn.RANK.EQ(P76,$P$11:$P$102),"")</f>
        <v>53</v>
      </c>
      <c r="S76" s="76">
        <f ca="1">IF(M76=1,SUMIF($R$11:$R$102,"&lt;="&amp;R76,$P$11:$P$102),"")</f>
        <v>19313625.469999999</v>
      </c>
      <c r="T76" s="81">
        <f ca="1">IF(M76=1,S76/$P$103,"")</f>
        <v>0.98477000000000003</v>
      </c>
      <c r="U76" s="79" t="str">
        <f t="shared" ca="1" si="15"/>
        <v>C</v>
      </c>
    </row>
    <row r="77" spans="1:21" s="55" customFormat="1" ht="22.5" x14ac:dyDescent="0.25">
      <c r="A77" s="235" t="s">
        <v>31114</v>
      </c>
      <c r="B77" s="236" t="s">
        <v>137</v>
      </c>
      <c r="C77" s="237">
        <v>110302</v>
      </c>
      <c r="D77" s="238" t="s">
        <v>31165</v>
      </c>
      <c r="E77" s="173" t="s">
        <v>182</v>
      </c>
      <c r="F77" s="239">
        <f>ORCAMENTO!F78</f>
        <v>500</v>
      </c>
      <c r="G77" s="240">
        <f ca="1">ORCAMENTO!G78</f>
        <v>78.569999999999993</v>
      </c>
      <c r="H77" s="241">
        <f t="shared" ca="1" si="56"/>
        <v>39285</v>
      </c>
      <c r="J77" s="211" t="s">
        <v>123</v>
      </c>
      <c r="K77" s="212">
        <f t="shared" ref="K77:K100" ca="1" si="57">IF(C77="MATERIAL",$H$4,IF(J77="SERVIÇO",$H$3,$H$4))</f>
        <v>0.27260000000000001</v>
      </c>
      <c r="L77" s="78" t="str">
        <f t="shared" ref="L77:L102" si="58">CONCATENATE(B77,C77)</f>
        <v>DER-EDIF110302</v>
      </c>
      <c r="M77" s="79">
        <f>COUNTIF($L$11:L77,L77)</f>
        <v>1</v>
      </c>
      <c r="N77" s="76">
        <f>IF(COUNTIF(L:L,L77)&lt;&gt;1,SUMIF(L:L,L77,G:G)/COUNTIF(L:L,L77),0)</f>
        <v>0</v>
      </c>
      <c r="O77" s="80">
        <f>IF(M77=1,SUMIF(L:L,L77,F:F),"")</f>
        <v>500</v>
      </c>
      <c r="P77" s="76">
        <f ca="1">IF(M77=1,SUMIF(L:L,L77,H:H),"")</f>
        <v>39285</v>
      </c>
      <c r="Q77" s="81">
        <f ca="1">IF(M77=1,P77/$P$103,"")</f>
        <v>2E-3</v>
      </c>
      <c r="R77" s="79">
        <f ca="1">IF(M77=1,_xlfn.RANK.EQ(P77,$P$11:$P$102),"")</f>
        <v>48</v>
      </c>
      <c r="S77" s="76">
        <f ca="1">IF(M77=1,SUMIF($R$11:$R$102,"&lt;="&amp;R77,$P$11:$P$102),"")</f>
        <v>19173922.41</v>
      </c>
      <c r="T77" s="81">
        <f ca="1">IF(M77=1,S77/$P$103,"")</f>
        <v>0.97765000000000002</v>
      </c>
      <c r="U77" s="79" t="str">
        <f t="shared" ref="U77:U102" ca="1" si="59">IF(M77=1,IF(T77&lt;=0.8,$Q$3,IF(T77&lt;=0.95,$Q$4,$Q$5)),"")</f>
        <v>C</v>
      </c>
    </row>
    <row r="78" spans="1:21" s="55" customFormat="1" ht="33.75" x14ac:dyDescent="0.25">
      <c r="A78" s="235" t="s">
        <v>31115</v>
      </c>
      <c r="B78" s="236" t="s">
        <v>124</v>
      </c>
      <c r="C78" s="237">
        <v>87273</v>
      </c>
      <c r="D78" s="238" t="s">
        <v>31166</v>
      </c>
      <c r="E78" s="173" t="s">
        <v>182</v>
      </c>
      <c r="F78" s="239">
        <f>ORCAMENTO!F79</f>
        <v>250</v>
      </c>
      <c r="G78" s="240">
        <f ca="1">ORCAMENTO!G79</f>
        <v>91.4</v>
      </c>
      <c r="H78" s="241">
        <f t="shared" ca="1" si="56"/>
        <v>22850</v>
      </c>
      <c r="J78" s="211" t="s">
        <v>123</v>
      </c>
      <c r="K78" s="212">
        <f t="shared" ca="1" si="57"/>
        <v>0.27260000000000001</v>
      </c>
      <c r="L78" s="78" t="str">
        <f t="shared" si="58"/>
        <v>SINAPI87273</v>
      </c>
      <c r="M78" s="79">
        <f>COUNTIF($L$11:L78,L78)</f>
        <v>1</v>
      </c>
      <c r="N78" s="76">
        <f>IF(COUNTIF(L:L,L78)&lt;&gt;1,SUMIF(L:L,L78,G:G)/COUNTIF(L:L,L78),0)</f>
        <v>0</v>
      </c>
      <c r="O78" s="80">
        <f>IF(M78=1,SUMIF(L:L,L78,F:F),"")</f>
        <v>250</v>
      </c>
      <c r="P78" s="76">
        <f ca="1">IF(M78=1,SUMIF(L:L,L78,H:H),"")</f>
        <v>22850</v>
      </c>
      <c r="Q78" s="81">
        <f ca="1">IF(M78=1,P78/$P$103,"")</f>
        <v>1.17E-3</v>
      </c>
      <c r="R78" s="79">
        <f ca="1">IF(M78=1,_xlfn.RANK.EQ(P78,$P$11:$P$102),"")</f>
        <v>56</v>
      </c>
      <c r="S78" s="76">
        <f ca="1">IF(M78=1,SUMIF($R$11:$R$102,"&lt;="&amp;R78,$P$11:$P$102),"")</f>
        <v>19383782.5</v>
      </c>
      <c r="T78" s="81">
        <f ca="1">IF(M78=1,S78/$P$103,"")</f>
        <v>0.98834999999999995</v>
      </c>
      <c r="U78" s="79" t="str">
        <f t="shared" ca="1" si="59"/>
        <v>C</v>
      </c>
    </row>
    <row r="79" spans="1:21" s="55" customFormat="1" ht="33.75" x14ac:dyDescent="0.25">
      <c r="A79" s="235" t="s">
        <v>31116</v>
      </c>
      <c r="B79" s="236" t="s">
        <v>124</v>
      </c>
      <c r="C79" s="237">
        <v>89171</v>
      </c>
      <c r="D79" s="238" t="s">
        <v>31167</v>
      </c>
      <c r="E79" s="173" t="s">
        <v>182</v>
      </c>
      <c r="F79" s="239">
        <f>ORCAMENTO!F80</f>
        <v>750</v>
      </c>
      <c r="G79" s="240">
        <f ca="1">ORCAMENTO!G80</f>
        <v>71.930000000000007</v>
      </c>
      <c r="H79" s="241">
        <f t="shared" ca="1" si="56"/>
        <v>53947.5</v>
      </c>
      <c r="J79" s="211" t="s">
        <v>123</v>
      </c>
      <c r="K79" s="212">
        <f t="shared" ca="1" si="57"/>
        <v>0.27260000000000001</v>
      </c>
      <c r="L79" s="78" t="str">
        <f t="shared" si="58"/>
        <v>SINAPI89171</v>
      </c>
      <c r="M79" s="79">
        <f>COUNTIF($L$11:L79,L79)</f>
        <v>1</v>
      </c>
      <c r="N79" s="76">
        <f>IF(COUNTIF(L:L,L79)&lt;&gt;1,SUMIF(L:L,L79,G:G)/COUNTIF(L:L,L79),0)</f>
        <v>0</v>
      </c>
      <c r="O79" s="80">
        <f>IF(M79=1,SUMIF(L:L,L79,F:F),"")</f>
        <v>750</v>
      </c>
      <c r="P79" s="76">
        <f ca="1">IF(M79=1,SUMIF(L:L,L79,H:H),"")</f>
        <v>53947.5</v>
      </c>
      <c r="Q79" s="81">
        <f ca="1">IF(M79=1,P79/$P$103,"")</f>
        <v>2.7499999999999998E-3</v>
      </c>
      <c r="R79" s="79">
        <f ca="1">IF(M79=1,_xlfn.RANK.EQ(P79,$P$11:$P$102),"")</f>
        <v>43</v>
      </c>
      <c r="S79" s="76">
        <f ca="1">IF(M79=1,SUMIF($R$11:$R$102,"&lt;="&amp;R79,$P$11:$P$102),"")</f>
        <v>18939135.52</v>
      </c>
      <c r="T79" s="81">
        <f ca="1">IF(M79=1,S79/$P$103,"")</f>
        <v>0.96567000000000003</v>
      </c>
      <c r="U79" s="79" t="str">
        <f t="shared" ca="1" si="59"/>
        <v>C</v>
      </c>
    </row>
    <row r="80" spans="1:21" s="55" customFormat="1" ht="15" x14ac:dyDescent="0.25">
      <c r="A80" s="209" t="s">
        <v>222</v>
      </c>
      <c r="B80" s="243"/>
      <c r="C80" s="244"/>
      <c r="D80" s="245" t="s">
        <v>68</v>
      </c>
      <c r="E80" s="244"/>
      <c r="F80" s="244"/>
      <c r="G80" s="244"/>
      <c r="H80" s="248">
        <f ca="1">SUBTOTAL(9,OFFSET(H80,1,0):OFFSET(H98,-1,0))</f>
        <v>8955077.0299999993</v>
      </c>
      <c r="J80" s="224"/>
      <c r="K80" s="225"/>
      <c r="L80" s="78"/>
      <c r="M80" s="79"/>
      <c r="N80" s="76"/>
      <c r="O80" s="249"/>
      <c r="P80" s="249"/>
      <c r="Q80" s="249"/>
      <c r="R80" s="194"/>
      <c r="S80" s="250"/>
      <c r="T80" s="249"/>
      <c r="U80" s="194"/>
    </row>
    <row r="81" spans="1:21" s="55" customFormat="1" ht="15" x14ac:dyDescent="0.25">
      <c r="A81" s="235" t="s">
        <v>320</v>
      </c>
      <c r="B81" s="236" t="s">
        <v>203</v>
      </c>
      <c r="C81" s="237">
        <v>7010100310</v>
      </c>
      <c r="D81" s="238" t="s">
        <v>31168</v>
      </c>
      <c r="E81" s="173" t="s">
        <v>16585</v>
      </c>
      <c r="F81" s="239">
        <f>ORCAMENTO!F82</f>
        <v>17</v>
      </c>
      <c r="G81" s="240">
        <f ca="1">ORCAMENTO!G82</f>
        <v>25005.46</v>
      </c>
      <c r="H81" s="241">
        <f ca="1">ROUND(F81*G81,2)</f>
        <v>425092.82</v>
      </c>
      <c r="J81" s="211" t="s">
        <v>123</v>
      </c>
      <c r="K81" s="212">
        <f t="shared" ca="1" si="57"/>
        <v>0.27260000000000001</v>
      </c>
      <c r="L81" s="78" t="str">
        <f t="shared" si="58"/>
        <v>CESAN7010100310</v>
      </c>
      <c r="M81" s="79">
        <f>COUNTIF($L$11:L81,L81)</f>
        <v>1</v>
      </c>
      <c r="N81" s="76">
        <f t="shared" ref="N81:N97" si="60">IF(COUNTIF(L:L,L81)&lt;&gt;1,SUMIF(L:L,L81,G:G)/COUNTIF(L:L,L81),0)</f>
        <v>0</v>
      </c>
      <c r="O81" s="80">
        <f t="shared" ref="O81:O97" si="61">IF(M81=1,SUMIF(L:L,L81,F:F),"")</f>
        <v>17</v>
      </c>
      <c r="P81" s="76">
        <f t="shared" ref="P81:P97" ca="1" si="62">IF(M81=1,SUMIF(L:L,L81,H:H),"")</f>
        <v>425092.82</v>
      </c>
      <c r="Q81" s="81">
        <f t="shared" ref="Q81:Q97" ca="1" si="63">IF(M81=1,P81/$P$103,"")</f>
        <v>2.1669999999999998E-2</v>
      </c>
      <c r="R81" s="79">
        <f t="shared" ref="R81:R97" ca="1" si="64">IF(M81=1,_xlfn.RANK.EQ(P81,$P$11:$P$102),"")</f>
        <v>12</v>
      </c>
      <c r="S81" s="76">
        <f t="shared" ref="S81:S97" ca="1" si="65">IF(M81=1,SUMIF($R$11:$R$102,"&lt;="&amp;R81,$P$11:$P$102),"")</f>
        <v>13877399.609999999</v>
      </c>
      <c r="T81" s="81">
        <f t="shared" ref="T81:T97" ca="1" si="66">IF(M81=1,S81/$P$103,"")</f>
        <v>0.70757999999999999</v>
      </c>
      <c r="U81" s="79" t="str">
        <f t="shared" ca="1" si="59"/>
        <v>A</v>
      </c>
    </row>
    <row r="82" spans="1:21" s="55" customFormat="1" ht="15" x14ac:dyDescent="0.25">
      <c r="A82" s="235" t="s">
        <v>322</v>
      </c>
      <c r="B82" s="236" t="s">
        <v>211</v>
      </c>
      <c r="C82" s="237">
        <v>2003864</v>
      </c>
      <c r="D82" s="238" t="s">
        <v>31169</v>
      </c>
      <c r="E82" s="173" t="s">
        <v>577</v>
      </c>
      <c r="F82" s="239">
        <f>ORCAMENTO!F83</f>
        <v>3112.56</v>
      </c>
      <c r="G82" s="240">
        <f ca="1">ORCAMENTO!G83</f>
        <v>28.3</v>
      </c>
      <c r="H82" s="241">
        <f t="shared" ref="H82" ca="1" si="67">ROUND(F82*G82,2)</f>
        <v>88085.45</v>
      </c>
      <c r="J82" s="211" t="s">
        <v>123</v>
      </c>
      <c r="K82" s="212">
        <f t="shared" ca="1" si="57"/>
        <v>0.27260000000000001</v>
      </c>
      <c r="L82" s="78" t="str">
        <f t="shared" si="58"/>
        <v>SICRO2003864</v>
      </c>
      <c r="M82" s="79">
        <f>COUNTIF($L$11:L82,L82)</f>
        <v>1</v>
      </c>
      <c r="N82" s="76">
        <f t="shared" si="60"/>
        <v>0</v>
      </c>
      <c r="O82" s="80">
        <f t="shared" si="61"/>
        <v>3112.56</v>
      </c>
      <c r="P82" s="76">
        <f t="shared" ca="1" si="62"/>
        <v>88085.45</v>
      </c>
      <c r="Q82" s="81">
        <f t="shared" ca="1" si="63"/>
        <v>4.4900000000000001E-3</v>
      </c>
      <c r="R82" s="79">
        <f t="shared" ca="1" si="64"/>
        <v>34</v>
      </c>
      <c r="S82" s="76">
        <f t="shared" ca="1" si="65"/>
        <v>18268891.390000001</v>
      </c>
      <c r="T82" s="81">
        <f t="shared" ca="1" si="66"/>
        <v>0.93149999999999999</v>
      </c>
      <c r="U82" s="79" t="str">
        <f t="shared" ca="1" si="59"/>
        <v>B</v>
      </c>
    </row>
    <row r="83" spans="1:21" s="55" customFormat="1" ht="15" x14ac:dyDescent="0.25">
      <c r="A83" s="235" t="s">
        <v>324</v>
      </c>
      <c r="B83" s="236" t="s">
        <v>203</v>
      </c>
      <c r="C83" s="237">
        <v>7050100030</v>
      </c>
      <c r="D83" s="238" t="s">
        <v>31170</v>
      </c>
      <c r="E83" s="173" t="s">
        <v>182</v>
      </c>
      <c r="F83" s="239">
        <f>ORCAMENTO!F84</f>
        <v>10116</v>
      </c>
      <c r="G83" s="240">
        <f ca="1">ORCAMENTO!G84</f>
        <v>79.73</v>
      </c>
      <c r="H83" s="241">
        <f ca="1">ROUND(F83*G83,2)</f>
        <v>806548.68</v>
      </c>
      <c r="J83" s="211" t="s">
        <v>123</v>
      </c>
      <c r="K83" s="212">
        <f t="shared" ca="1" si="57"/>
        <v>0.27260000000000001</v>
      </c>
      <c r="L83" s="78" t="str">
        <f t="shared" si="58"/>
        <v>CESAN7050100030</v>
      </c>
      <c r="M83" s="79">
        <f>COUNTIF($L$11:L83,L83)</f>
        <v>1</v>
      </c>
      <c r="N83" s="76">
        <f t="shared" si="60"/>
        <v>0</v>
      </c>
      <c r="O83" s="80">
        <f t="shared" si="61"/>
        <v>10116</v>
      </c>
      <c r="P83" s="76">
        <f t="shared" ca="1" si="62"/>
        <v>806548.68</v>
      </c>
      <c r="Q83" s="81">
        <f t="shared" ca="1" si="63"/>
        <v>4.1119999999999997E-2</v>
      </c>
      <c r="R83" s="79">
        <f t="shared" ca="1" si="64"/>
        <v>7</v>
      </c>
      <c r="S83" s="76">
        <f t="shared" ca="1" si="65"/>
        <v>11225564.07</v>
      </c>
      <c r="T83" s="81">
        <f t="shared" ca="1" si="66"/>
        <v>0.57237000000000005</v>
      </c>
      <c r="U83" s="79" t="str">
        <f t="shared" ca="1" si="59"/>
        <v>A</v>
      </c>
    </row>
    <row r="84" spans="1:21" s="55" customFormat="1" ht="22.5" x14ac:dyDescent="0.25">
      <c r="A84" s="235" t="s">
        <v>326</v>
      </c>
      <c r="B84" s="236" t="s">
        <v>211</v>
      </c>
      <c r="C84" s="237">
        <v>1505877</v>
      </c>
      <c r="D84" s="238" t="s">
        <v>31171</v>
      </c>
      <c r="E84" s="173" t="s">
        <v>221</v>
      </c>
      <c r="F84" s="239">
        <f>ORCAMENTO!F85</f>
        <v>1334.08</v>
      </c>
      <c r="G84" s="240">
        <f ca="1">ORCAMENTO!G85</f>
        <v>166.15</v>
      </c>
      <c r="H84" s="241">
        <f t="shared" ref="H84:H96" ca="1" si="68">ROUND(F84*G84,2)</f>
        <v>221657.39</v>
      </c>
      <c r="J84" s="211" t="s">
        <v>123</v>
      </c>
      <c r="K84" s="212">
        <f t="shared" ca="1" si="57"/>
        <v>0.27260000000000001</v>
      </c>
      <c r="L84" s="78" t="str">
        <f t="shared" si="58"/>
        <v>SICRO1505877</v>
      </c>
      <c r="M84" s="79">
        <f>COUNTIF($L$11:L84,L84)</f>
        <v>1</v>
      </c>
      <c r="N84" s="76">
        <f t="shared" si="60"/>
        <v>0</v>
      </c>
      <c r="O84" s="80">
        <f t="shared" si="61"/>
        <v>1334.08</v>
      </c>
      <c r="P84" s="76">
        <f t="shared" ca="1" si="62"/>
        <v>221657.39</v>
      </c>
      <c r="Q84" s="81">
        <f t="shared" ca="1" si="63"/>
        <v>1.1299999999999999E-2</v>
      </c>
      <c r="R84" s="79">
        <f t="shared" ca="1" si="64"/>
        <v>21</v>
      </c>
      <c r="S84" s="76">
        <f t="shared" ca="1" si="65"/>
        <v>16428533.01</v>
      </c>
      <c r="T84" s="81">
        <f t="shared" ca="1" si="66"/>
        <v>0.83765999999999996</v>
      </c>
      <c r="U84" s="79" t="str">
        <f t="shared" ca="1" si="59"/>
        <v>B</v>
      </c>
    </row>
    <row r="85" spans="1:21" s="55" customFormat="1" ht="22.5" x14ac:dyDescent="0.25">
      <c r="A85" s="235" t="s">
        <v>328</v>
      </c>
      <c r="B85" s="236" t="s">
        <v>124</v>
      </c>
      <c r="C85" s="237">
        <v>100322</v>
      </c>
      <c r="D85" s="238" t="s">
        <v>31172</v>
      </c>
      <c r="E85" s="173" t="s">
        <v>221</v>
      </c>
      <c r="F85" s="239">
        <f>ORCAMENTO!F86</f>
        <v>333.52</v>
      </c>
      <c r="G85" s="240">
        <f ca="1">ORCAMENTO!G86</f>
        <v>215.08</v>
      </c>
      <c r="H85" s="241">
        <f t="shared" ca="1" si="68"/>
        <v>71733.48</v>
      </c>
      <c r="J85" s="211" t="s">
        <v>123</v>
      </c>
      <c r="K85" s="212">
        <f t="shared" ca="1" si="57"/>
        <v>0.27260000000000001</v>
      </c>
      <c r="L85" s="78" t="str">
        <f t="shared" si="58"/>
        <v>SINAPI100322</v>
      </c>
      <c r="M85" s="79">
        <f>COUNTIF($L$11:L85,L85)</f>
        <v>1</v>
      </c>
      <c r="N85" s="76">
        <f t="shared" si="60"/>
        <v>0</v>
      </c>
      <c r="O85" s="80">
        <f t="shared" si="61"/>
        <v>333.52</v>
      </c>
      <c r="P85" s="76">
        <f t="shared" ca="1" si="62"/>
        <v>71733.48</v>
      </c>
      <c r="Q85" s="81">
        <f t="shared" ca="1" si="63"/>
        <v>3.6600000000000001E-3</v>
      </c>
      <c r="R85" s="79">
        <f t="shared" ca="1" si="64"/>
        <v>40</v>
      </c>
      <c r="S85" s="76">
        <f t="shared" ca="1" si="65"/>
        <v>18749927.02</v>
      </c>
      <c r="T85" s="81">
        <f t="shared" ca="1" si="66"/>
        <v>0.95603000000000005</v>
      </c>
      <c r="U85" s="79" t="str">
        <f t="shared" ca="1" si="59"/>
        <v>C</v>
      </c>
    </row>
    <row r="86" spans="1:21" s="55" customFormat="1" ht="22.5" x14ac:dyDescent="0.25">
      <c r="A86" s="235" t="s">
        <v>329</v>
      </c>
      <c r="B86" s="236" t="s">
        <v>124</v>
      </c>
      <c r="C86" s="237">
        <v>96541</v>
      </c>
      <c r="D86" s="238" t="s">
        <v>31173</v>
      </c>
      <c r="E86" s="173" t="s">
        <v>182</v>
      </c>
      <c r="F86" s="239">
        <f>ORCAMENTO!F87</f>
        <v>860.06</v>
      </c>
      <c r="G86" s="240">
        <f ca="1">ORCAMENTO!G87</f>
        <v>264.77999999999997</v>
      </c>
      <c r="H86" s="241">
        <f t="shared" ca="1" si="68"/>
        <v>227726.69</v>
      </c>
      <c r="J86" s="211" t="s">
        <v>123</v>
      </c>
      <c r="K86" s="212">
        <f t="shared" ca="1" si="57"/>
        <v>0.27260000000000001</v>
      </c>
      <c r="L86" s="78" t="str">
        <f t="shared" si="58"/>
        <v>SINAPI96541</v>
      </c>
      <c r="M86" s="79">
        <f>COUNTIF($L$11:L86,L86)</f>
        <v>1</v>
      </c>
      <c r="N86" s="76">
        <f t="shared" si="60"/>
        <v>0</v>
      </c>
      <c r="O86" s="80">
        <f t="shared" si="61"/>
        <v>860.06</v>
      </c>
      <c r="P86" s="76">
        <f t="shared" ca="1" si="62"/>
        <v>227726.69</v>
      </c>
      <c r="Q86" s="81">
        <f t="shared" ca="1" si="63"/>
        <v>1.1610000000000001E-2</v>
      </c>
      <c r="R86" s="79">
        <f t="shared" ca="1" si="64"/>
        <v>19</v>
      </c>
      <c r="S86" s="76">
        <f t="shared" ca="1" si="65"/>
        <v>15980980.300000001</v>
      </c>
      <c r="T86" s="81">
        <f t="shared" ca="1" si="66"/>
        <v>0.81484000000000001</v>
      </c>
      <c r="U86" s="79" t="str">
        <f t="shared" ca="1" si="59"/>
        <v>B</v>
      </c>
    </row>
    <row r="87" spans="1:21" s="55" customFormat="1" ht="22.5" x14ac:dyDescent="0.25">
      <c r="A87" s="235" t="s">
        <v>330</v>
      </c>
      <c r="B87" s="236" t="s">
        <v>211</v>
      </c>
      <c r="C87" s="237">
        <v>1106057</v>
      </c>
      <c r="D87" s="238" t="s">
        <v>31174</v>
      </c>
      <c r="E87" s="173" t="s">
        <v>221</v>
      </c>
      <c r="F87" s="239">
        <f>ORCAMENTO!F88</f>
        <v>166.76</v>
      </c>
      <c r="G87" s="240">
        <f ca="1">ORCAMENTO!G88</f>
        <v>503.95</v>
      </c>
      <c r="H87" s="241">
        <f t="shared" ca="1" si="68"/>
        <v>84038.7</v>
      </c>
      <c r="J87" s="211" t="s">
        <v>123</v>
      </c>
      <c r="K87" s="212">
        <f t="shared" ca="1" si="57"/>
        <v>0.27260000000000001</v>
      </c>
      <c r="L87" s="78" t="str">
        <f t="shared" si="58"/>
        <v>SICRO1106057</v>
      </c>
      <c r="M87" s="79">
        <f>COUNTIF($L$11:L87,L87)</f>
        <v>1</v>
      </c>
      <c r="N87" s="76">
        <f t="shared" si="60"/>
        <v>0</v>
      </c>
      <c r="O87" s="80">
        <f t="shared" si="61"/>
        <v>166.76</v>
      </c>
      <c r="P87" s="76">
        <f t="shared" ca="1" si="62"/>
        <v>84038.7</v>
      </c>
      <c r="Q87" s="81">
        <f t="shared" ca="1" si="63"/>
        <v>4.28E-3</v>
      </c>
      <c r="R87" s="79">
        <f t="shared" ca="1" si="64"/>
        <v>36</v>
      </c>
      <c r="S87" s="76">
        <f t="shared" ca="1" si="65"/>
        <v>18440224.949999999</v>
      </c>
      <c r="T87" s="81">
        <f t="shared" ca="1" si="66"/>
        <v>0.94023999999999996</v>
      </c>
      <c r="U87" s="79" t="str">
        <f t="shared" ca="1" si="59"/>
        <v>B</v>
      </c>
    </row>
    <row r="88" spans="1:21" s="55" customFormat="1" ht="22.5" x14ac:dyDescent="0.25">
      <c r="A88" s="235" t="s">
        <v>331</v>
      </c>
      <c r="B88" s="236" t="s">
        <v>211</v>
      </c>
      <c r="C88" s="237">
        <v>1107890</v>
      </c>
      <c r="D88" s="238" t="s">
        <v>31175</v>
      </c>
      <c r="E88" s="173" t="s">
        <v>221</v>
      </c>
      <c r="F88" s="239">
        <f>ORCAMENTO!F89</f>
        <v>474.19</v>
      </c>
      <c r="G88" s="240">
        <f ca="1">ORCAMENTO!G89</f>
        <v>484.49</v>
      </c>
      <c r="H88" s="241">
        <f t="shared" ca="1" si="68"/>
        <v>229740.31</v>
      </c>
      <c r="J88" s="211" t="s">
        <v>123</v>
      </c>
      <c r="K88" s="212">
        <f t="shared" ca="1" si="57"/>
        <v>0.27260000000000001</v>
      </c>
      <c r="L88" s="78" t="str">
        <f t="shared" si="58"/>
        <v>SICRO1107890</v>
      </c>
      <c r="M88" s="79">
        <f>COUNTIF($L$11:L88,L88)</f>
        <v>1</v>
      </c>
      <c r="N88" s="76">
        <f t="shared" si="60"/>
        <v>0</v>
      </c>
      <c r="O88" s="80">
        <f t="shared" si="61"/>
        <v>474.19</v>
      </c>
      <c r="P88" s="76">
        <f t="shared" ca="1" si="62"/>
        <v>229740.31</v>
      </c>
      <c r="Q88" s="81">
        <f t="shared" ca="1" si="63"/>
        <v>1.171E-2</v>
      </c>
      <c r="R88" s="79">
        <f t="shared" ca="1" si="64"/>
        <v>18</v>
      </c>
      <c r="S88" s="76">
        <f t="shared" ca="1" si="65"/>
        <v>15753253.609999999</v>
      </c>
      <c r="T88" s="81">
        <f t="shared" ca="1" si="66"/>
        <v>0.80323</v>
      </c>
      <c r="U88" s="79" t="str">
        <f t="shared" ca="1" si="59"/>
        <v>B</v>
      </c>
    </row>
    <row r="89" spans="1:21" s="55" customFormat="1" ht="15" x14ac:dyDescent="0.25">
      <c r="A89" s="235" t="s">
        <v>332</v>
      </c>
      <c r="B89" s="236" t="s">
        <v>124</v>
      </c>
      <c r="C89" s="237">
        <v>25950</v>
      </c>
      <c r="D89" s="238" t="s">
        <v>31176</v>
      </c>
      <c r="E89" s="173" t="s">
        <v>221</v>
      </c>
      <c r="F89" s="239">
        <f>ORCAMENTO!F90</f>
        <v>474.19</v>
      </c>
      <c r="G89" s="240">
        <f ca="1">ORCAMENTO!G90</f>
        <v>39.369999999999997</v>
      </c>
      <c r="H89" s="241">
        <f t="shared" ca="1" si="68"/>
        <v>18668.86</v>
      </c>
      <c r="J89" s="211" t="s">
        <v>123</v>
      </c>
      <c r="K89" s="212">
        <f t="shared" ca="1" si="57"/>
        <v>0.27260000000000001</v>
      </c>
      <c r="L89" s="78" t="str">
        <f t="shared" si="58"/>
        <v>SINAPI25950</v>
      </c>
      <c r="M89" s="79">
        <f>COUNTIF($L$11:L89,L89)</f>
        <v>1</v>
      </c>
      <c r="N89" s="76">
        <f t="shared" si="60"/>
        <v>0</v>
      </c>
      <c r="O89" s="80">
        <f t="shared" si="61"/>
        <v>474.19</v>
      </c>
      <c r="P89" s="76">
        <f t="shared" ca="1" si="62"/>
        <v>18668.86</v>
      </c>
      <c r="Q89" s="81">
        <f t="shared" ca="1" si="63"/>
        <v>9.5E-4</v>
      </c>
      <c r="R89" s="79">
        <f t="shared" ca="1" si="64"/>
        <v>61</v>
      </c>
      <c r="S89" s="76">
        <f t="shared" ca="1" si="65"/>
        <v>19485055.620000001</v>
      </c>
      <c r="T89" s="81">
        <f t="shared" ca="1" si="66"/>
        <v>0.99351</v>
      </c>
      <c r="U89" s="79" t="str">
        <f t="shared" ca="1" si="59"/>
        <v>C</v>
      </c>
    </row>
    <row r="90" spans="1:21" s="55" customFormat="1" ht="15" x14ac:dyDescent="0.25">
      <c r="A90" s="235" t="s">
        <v>333</v>
      </c>
      <c r="B90" s="236" t="s">
        <v>211</v>
      </c>
      <c r="C90" s="237">
        <v>408067</v>
      </c>
      <c r="D90" s="238" t="s">
        <v>31177</v>
      </c>
      <c r="E90" s="173" t="s">
        <v>234</v>
      </c>
      <c r="F90" s="239">
        <f>ORCAMENTO!F91</f>
        <v>14521.23</v>
      </c>
      <c r="G90" s="240">
        <f ca="1">ORCAMENTO!G91</f>
        <v>19.920000000000002</v>
      </c>
      <c r="H90" s="241">
        <f t="shared" ca="1" si="68"/>
        <v>289262.90000000002</v>
      </c>
      <c r="J90" s="211" t="s">
        <v>123</v>
      </c>
      <c r="K90" s="212">
        <f t="shared" ca="1" si="57"/>
        <v>0.27260000000000001</v>
      </c>
      <c r="L90" s="78" t="str">
        <f t="shared" si="58"/>
        <v>SICRO408067</v>
      </c>
      <c r="M90" s="79">
        <f>COUNTIF($L$11:L90,L90)</f>
        <v>1</v>
      </c>
      <c r="N90" s="76">
        <f t="shared" si="60"/>
        <v>0</v>
      </c>
      <c r="O90" s="80">
        <f t="shared" si="61"/>
        <v>14521.23</v>
      </c>
      <c r="P90" s="76">
        <f t="shared" ca="1" si="62"/>
        <v>289262.90000000002</v>
      </c>
      <c r="Q90" s="81">
        <f t="shared" ca="1" si="63"/>
        <v>1.4749999999999999E-2</v>
      </c>
      <c r="R90" s="79">
        <f t="shared" ca="1" si="64"/>
        <v>16</v>
      </c>
      <c r="S90" s="76">
        <f t="shared" ca="1" si="65"/>
        <v>15241971.300000001</v>
      </c>
      <c r="T90" s="81">
        <f t="shared" ca="1" si="66"/>
        <v>0.77715999999999996</v>
      </c>
      <c r="U90" s="79" t="str">
        <f t="shared" ca="1" si="59"/>
        <v>A</v>
      </c>
    </row>
    <row r="91" spans="1:21" s="55" customFormat="1" ht="15" x14ac:dyDescent="0.25">
      <c r="A91" s="235" t="s">
        <v>334</v>
      </c>
      <c r="B91" s="236" t="s">
        <v>211</v>
      </c>
      <c r="C91" s="237">
        <v>407820</v>
      </c>
      <c r="D91" s="238" t="s">
        <v>235</v>
      </c>
      <c r="E91" s="173" t="s">
        <v>234</v>
      </c>
      <c r="F91" s="239">
        <f>ORCAMENTO!F92</f>
        <v>1101.0999999999999</v>
      </c>
      <c r="G91" s="240">
        <f ca="1">ORCAMENTO!G92</f>
        <v>20.99</v>
      </c>
      <c r="H91" s="241">
        <f t="shared" ca="1" si="68"/>
        <v>23112.09</v>
      </c>
      <c r="J91" s="211" t="s">
        <v>123</v>
      </c>
      <c r="K91" s="212">
        <f t="shared" ca="1" si="57"/>
        <v>0.27260000000000001</v>
      </c>
      <c r="L91" s="78" t="str">
        <f t="shared" si="58"/>
        <v>SICRO407820</v>
      </c>
      <c r="M91" s="79">
        <f>COUNTIF($L$11:L91,L91)</f>
        <v>1</v>
      </c>
      <c r="N91" s="76">
        <f t="shared" si="60"/>
        <v>0</v>
      </c>
      <c r="O91" s="80">
        <f t="shared" si="61"/>
        <v>1101.0999999999999</v>
      </c>
      <c r="P91" s="76">
        <f t="shared" ca="1" si="62"/>
        <v>23112.09</v>
      </c>
      <c r="Q91" s="81">
        <f t="shared" ca="1" si="63"/>
        <v>1.1800000000000001E-3</v>
      </c>
      <c r="R91" s="79">
        <f t="shared" ca="1" si="64"/>
        <v>55</v>
      </c>
      <c r="S91" s="76">
        <f t="shared" ca="1" si="65"/>
        <v>19360932.5</v>
      </c>
      <c r="T91" s="81">
        <f t="shared" ca="1" si="66"/>
        <v>0.98717999999999995</v>
      </c>
      <c r="U91" s="79" t="str">
        <f t="shared" ca="1" si="59"/>
        <v>C</v>
      </c>
    </row>
    <row r="92" spans="1:21" s="55" customFormat="1" ht="15" x14ac:dyDescent="0.25">
      <c r="A92" s="235" t="s">
        <v>335</v>
      </c>
      <c r="B92" s="236" t="s">
        <v>211</v>
      </c>
      <c r="C92" s="237">
        <v>407819</v>
      </c>
      <c r="D92" s="238" t="s">
        <v>233</v>
      </c>
      <c r="E92" s="173" t="s">
        <v>234</v>
      </c>
      <c r="F92" s="239">
        <f>ORCAMENTO!F93</f>
        <v>21427.919999999998</v>
      </c>
      <c r="G92" s="240">
        <f ca="1">ORCAMENTO!G93</f>
        <v>18.809999999999999</v>
      </c>
      <c r="H92" s="241">
        <f t="shared" ca="1" si="68"/>
        <v>403059.18</v>
      </c>
      <c r="J92" s="211" t="s">
        <v>123</v>
      </c>
      <c r="K92" s="212">
        <f t="shared" ca="1" si="57"/>
        <v>0.27260000000000001</v>
      </c>
      <c r="L92" s="78" t="str">
        <f t="shared" si="58"/>
        <v>SICRO407819</v>
      </c>
      <c r="M92" s="79">
        <f>COUNTIF($L$11:L92,L92)</f>
        <v>1</v>
      </c>
      <c r="N92" s="76">
        <f t="shared" si="60"/>
        <v>0</v>
      </c>
      <c r="O92" s="80">
        <f t="shared" si="61"/>
        <v>21427.919999999998</v>
      </c>
      <c r="P92" s="76">
        <f t="shared" ca="1" si="62"/>
        <v>403059.18</v>
      </c>
      <c r="Q92" s="81">
        <f t="shared" ca="1" si="63"/>
        <v>2.0549999999999999E-2</v>
      </c>
      <c r="R92" s="79">
        <f t="shared" ca="1" si="64"/>
        <v>13</v>
      </c>
      <c r="S92" s="76">
        <f t="shared" ca="1" si="65"/>
        <v>14280458.789999999</v>
      </c>
      <c r="T92" s="81">
        <f t="shared" ca="1" si="66"/>
        <v>0.72814000000000001</v>
      </c>
      <c r="U92" s="79" t="str">
        <f t="shared" ca="1" si="59"/>
        <v>A</v>
      </c>
    </row>
    <row r="93" spans="1:21" s="55" customFormat="1" ht="33.75" x14ac:dyDescent="0.25">
      <c r="A93" s="235" t="s">
        <v>336</v>
      </c>
      <c r="B93" s="652" t="s">
        <v>253</v>
      </c>
      <c r="C93" s="237" t="s">
        <v>321</v>
      </c>
      <c r="D93" s="238" t="s">
        <v>31178</v>
      </c>
      <c r="E93" s="173" t="s">
        <v>199</v>
      </c>
      <c r="F93" s="239">
        <f>ORCAMENTO!F94</f>
        <v>416</v>
      </c>
      <c r="G93" s="240">
        <f ca="1">ORCAMENTO!G94</f>
        <v>5569.29</v>
      </c>
      <c r="H93" s="241">
        <f t="shared" ca="1" si="68"/>
        <v>2316824.64</v>
      </c>
      <c r="J93" s="211" t="s">
        <v>123</v>
      </c>
      <c r="K93" s="212">
        <f t="shared" ca="1" si="57"/>
        <v>0.27260000000000001</v>
      </c>
      <c r="L93" s="78" t="str">
        <f t="shared" si="58"/>
        <v>CPU-TRANSMARCP-2420-G3X2F-6817851</v>
      </c>
      <c r="M93" s="79">
        <f>COUNTIF($L$11:L93,L93)</f>
        <v>1</v>
      </c>
      <c r="N93" s="76">
        <f t="shared" si="60"/>
        <v>0</v>
      </c>
      <c r="O93" s="80">
        <f t="shared" si="61"/>
        <v>416</v>
      </c>
      <c r="P93" s="76">
        <f t="shared" ca="1" si="62"/>
        <v>2316824.64</v>
      </c>
      <c r="Q93" s="81">
        <f t="shared" ca="1" si="63"/>
        <v>0.11813</v>
      </c>
      <c r="R93" s="79">
        <f t="shared" ca="1" si="64"/>
        <v>2</v>
      </c>
      <c r="S93" s="76">
        <f t="shared" ca="1" si="65"/>
        <v>5356155.66</v>
      </c>
      <c r="T93" s="81">
        <f t="shared" ca="1" si="66"/>
        <v>0.27310000000000001</v>
      </c>
      <c r="U93" s="79" t="str">
        <f t="shared" ca="1" si="59"/>
        <v>A</v>
      </c>
    </row>
    <row r="94" spans="1:21" s="55" customFormat="1" ht="33.75" x14ac:dyDescent="0.25">
      <c r="A94" s="235" t="s">
        <v>337</v>
      </c>
      <c r="B94" s="652" t="s">
        <v>253</v>
      </c>
      <c r="C94" s="237" t="s">
        <v>323</v>
      </c>
      <c r="D94" s="238" t="s">
        <v>31179</v>
      </c>
      <c r="E94" s="173" t="s">
        <v>199</v>
      </c>
      <c r="F94" s="239">
        <f>ORCAMENTO!F95</f>
        <v>16</v>
      </c>
      <c r="G94" s="240">
        <f ca="1">ORCAMENTO!G95</f>
        <v>6888.13</v>
      </c>
      <c r="H94" s="241">
        <f t="shared" ca="1" si="68"/>
        <v>110210.08</v>
      </c>
      <c r="J94" s="211" t="s">
        <v>123</v>
      </c>
      <c r="K94" s="212">
        <f t="shared" ca="1" si="57"/>
        <v>0.27260000000000001</v>
      </c>
      <c r="L94" s="78" t="str">
        <f t="shared" si="58"/>
        <v>CPU-TRANSMARCP-3019-G3X2A-6817851</v>
      </c>
      <c r="M94" s="79">
        <f>COUNTIF($L$11:L94,L94)</f>
        <v>1</v>
      </c>
      <c r="N94" s="76">
        <f t="shared" si="60"/>
        <v>0</v>
      </c>
      <c r="O94" s="80">
        <f t="shared" si="61"/>
        <v>16</v>
      </c>
      <c r="P94" s="76">
        <f t="shared" ca="1" si="62"/>
        <v>110210.08</v>
      </c>
      <c r="Q94" s="81">
        <f t="shared" ca="1" si="63"/>
        <v>5.62E-3</v>
      </c>
      <c r="R94" s="79">
        <f t="shared" ca="1" si="64"/>
        <v>32</v>
      </c>
      <c r="S94" s="76">
        <f t="shared" ca="1" si="65"/>
        <v>18079899.34</v>
      </c>
      <c r="T94" s="81">
        <f t="shared" ca="1" si="66"/>
        <v>0.92186000000000001</v>
      </c>
      <c r="U94" s="79" t="str">
        <f t="shared" ca="1" si="59"/>
        <v>B</v>
      </c>
    </row>
    <row r="95" spans="1:21" s="55" customFormat="1" ht="22.5" x14ac:dyDescent="0.25">
      <c r="A95" s="235" t="s">
        <v>31122</v>
      </c>
      <c r="B95" s="652" t="s">
        <v>253</v>
      </c>
      <c r="C95" s="237" t="s">
        <v>325</v>
      </c>
      <c r="D95" s="238" t="s">
        <v>31180</v>
      </c>
      <c r="E95" s="173" t="s">
        <v>199</v>
      </c>
      <c r="F95" s="239">
        <f>ORCAMENTO!F96</f>
        <v>453</v>
      </c>
      <c r="G95" s="240">
        <f ca="1">ORCAMENTO!G96</f>
        <v>6709.34</v>
      </c>
      <c r="H95" s="241">
        <f t="shared" ca="1" si="68"/>
        <v>3039331.02</v>
      </c>
      <c r="J95" s="211" t="s">
        <v>123</v>
      </c>
      <c r="K95" s="212">
        <f t="shared" ca="1" si="57"/>
        <v>0.27260000000000001</v>
      </c>
      <c r="L95" s="78" t="str">
        <f t="shared" si="58"/>
        <v>CPU-TRANSMARARIBIRIF-6817851</v>
      </c>
      <c r="M95" s="79">
        <f>COUNTIF($L$11:L95,L95)</f>
        <v>1</v>
      </c>
      <c r="N95" s="76">
        <f t="shared" si="60"/>
        <v>0</v>
      </c>
      <c r="O95" s="80">
        <f t="shared" si="61"/>
        <v>453</v>
      </c>
      <c r="P95" s="76">
        <f t="shared" ca="1" si="62"/>
        <v>3039331.02</v>
      </c>
      <c r="Q95" s="81">
        <f t="shared" ca="1" si="63"/>
        <v>0.15497</v>
      </c>
      <c r="R95" s="79">
        <f t="shared" ca="1" si="64"/>
        <v>1</v>
      </c>
      <c r="S95" s="76">
        <f t="shared" ca="1" si="65"/>
        <v>3039331.02</v>
      </c>
      <c r="T95" s="81">
        <f t="shared" ca="1" si="66"/>
        <v>0.15497</v>
      </c>
      <c r="U95" s="79" t="str">
        <f t="shared" ca="1" si="59"/>
        <v>A</v>
      </c>
    </row>
    <row r="96" spans="1:21" s="55" customFormat="1" ht="22.5" x14ac:dyDescent="0.25">
      <c r="A96" s="235" t="s">
        <v>338</v>
      </c>
      <c r="B96" s="652" t="s">
        <v>253</v>
      </c>
      <c r="C96" s="237" t="s">
        <v>327</v>
      </c>
      <c r="D96" s="238" t="s">
        <v>31181</v>
      </c>
      <c r="E96" s="173" t="s">
        <v>199</v>
      </c>
      <c r="F96" s="239">
        <f>ORCAMENTO!F97</f>
        <v>28</v>
      </c>
      <c r="G96" s="240">
        <f ca="1">ORCAMENTO!G97</f>
        <v>8067.69</v>
      </c>
      <c r="H96" s="241">
        <f t="shared" ca="1" si="68"/>
        <v>225895.32</v>
      </c>
      <c r="J96" s="211" t="s">
        <v>123</v>
      </c>
      <c r="K96" s="212">
        <f t="shared" ca="1" si="57"/>
        <v>0.27260000000000001</v>
      </c>
      <c r="L96" s="78" t="str">
        <f t="shared" si="58"/>
        <v>CPU-TRANSMARARIBIRIA-6817851</v>
      </c>
      <c r="M96" s="79">
        <f>COUNTIF($L$11:L96,L96)</f>
        <v>1</v>
      </c>
      <c r="N96" s="76">
        <f t="shared" si="60"/>
        <v>0</v>
      </c>
      <c r="O96" s="80">
        <f t="shared" si="61"/>
        <v>28</v>
      </c>
      <c r="P96" s="76">
        <f t="shared" ca="1" si="62"/>
        <v>225895.32</v>
      </c>
      <c r="Q96" s="81">
        <f t="shared" ca="1" si="63"/>
        <v>1.1520000000000001E-2</v>
      </c>
      <c r="R96" s="79">
        <f t="shared" ca="1" si="64"/>
        <v>20</v>
      </c>
      <c r="S96" s="76">
        <f t="shared" ca="1" si="65"/>
        <v>16206875.619999999</v>
      </c>
      <c r="T96" s="81">
        <f t="shared" ca="1" si="66"/>
        <v>0.82635999999999998</v>
      </c>
      <c r="U96" s="79" t="str">
        <f t="shared" ca="1" si="59"/>
        <v>B</v>
      </c>
    </row>
    <row r="97" spans="1:21" s="55" customFormat="1" ht="22.5" x14ac:dyDescent="0.25">
      <c r="A97" s="235" t="s">
        <v>340</v>
      </c>
      <c r="B97" s="652" t="s">
        <v>253</v>
      </c>
      <c r="C97" s="237" t="s">
        <v>339</v>
      </c>
      <c r="D97" s="238" t="s">
        <v>31182</v>
      </c>
      <c r="E97" s="173" t="s">
        <v>234</v>
      </c>
      <c r="F97" s="239">
        <f>ORCAMENTO!F98</f>
        <v>10703.56</v>
      </c>
      <c r="G97" s="240">
        <f ca="1">ORCAMENTO!G98</f>
        <v>34.950000000000003</v>
      </c>
      <c r="H97" s="241">
        <f ca="1">ROUND(F97*G97,2)</f>
        <v>374089.42</v>
      </c>
      <c r="J97" s="211" t="s">
        <v>123</v>
      </c>
      <c r="K97" s="212">
        <f t="shared" ca="1" si="57"/>
        <v>0.27260000000000001</v>
      </c>
      <c r="L97" s="78" t="str">
        <f t="shared" si="58"/>
        <v>CPU-TRANSMARCP-3762-S160326</v>
      </c>
      <c r="M97" s="79">
        <f>COUNTIF($L$11:L97,L97)</f>
        <v>1</v>
      </c>
      <c r="N97" s="76">
        <f t="shared" si="60"/>
        <v>0</v>
      </c>
      <c r="O97" s="80">
        <f t="shared" si="61"/>
        <v>10703.56</v>
      </c>
      <c r="P97" s="76">
        <f t="shared" ca="1" si="62"/>
        <v>374089.42</v>
      </c>
      <c r="Q97" s="81">
        <f t="shared" ca="1" si="63"/>
        <v>1.907E-2</v>
      </c>
      <c r="R97" s="79">
        <f t="shared" ca="1" si="64"/>
        <v>14</v>
      </c>
      <c r="S97" s="76">
        <f t="shared" ca="1" si="65"/>
        <v>14654548.210000001</v>
      </c>
      <c r="T97" s="81">
        <f t="shared" ca="1" si="66"/>
        <v>0.74721000000000004</v>
      </c>
      <c r="U97" s="79" t="str">
        <f t="shared" ca="1" si="59"/>
        <v>A</v>
      </c>
    </row>
    <row r="98" spans="1:21" s="55" customFormat="1" ht="15" x14ac:dyDescent="0.25">
      <c r="A98" s="229">
        <v>3</v>
      </c>
      <c r="B98" s="230"/>
      <c r="C98" s="231"/>
      <c r="D98" s="242" t="s">
        <v>341</v>
      </c>
      <c r="E98" s="231"/>
      <c r="F98" s="231"/>
      <c r="G98" s="231"/>
      <c r="H98" s="234">
        <f ca="1">SUBTOTAL(9,OFFSET(H98,1,0):OFFSET(H101,-1,0))</f>
        <v>252359.09</v>
      </c>
      <c r="J98" s="224"/>
      <c r="K98" s="225"/>
      <c r="L98" s="78"/>
      <c r="M98" s="79"/>
      <c r="N98" s="76"/>
      <c r="O98" s="251"/>
      <c r="P98" s="251"/>
      <c r="Q98" s="251"/>
      <c r="R98" s="91"/>
      <c r="S98" s="252"/>
      <c r="T98" s="251"/>
      <c r="U98" s="91"/>
    </row>
    <row r="99" spans="1:21" s="55" customFormat="1" ht="15" x14ac:dyDescent="0.25">
      <c r="A99" s="235" t="s">
        <v>25</v>
      </c>
      <c r="B99" s="236" t="s">
        <v>203</v>
      </c>
      <c r="C99" s="237">
        <v>7010100210</v>
      </c>
      <c r="D99" s="238" t="s">
        <v>31183</v>
      </c>
      <c r="E99" s="173" t="s">
        <v>31184</v>
      </c>
      <c r="F99" s="239">
        <f>ORCAMENTO!F100</f>
        <v>13</v>
      </c>
      <c r="G99" s="240">
        <f ca="1">ORCAMENTO!G100</f>
        <v>2569.16</v>
      </c>
      <c r="H99" s="241">
        <f t="shared" ref="H99" ca="1" si="69">ROUND(F99*G99,2)</f>
        <v>33399.08</v>
      </c>
      <c r="J99" s="211" t="s">
        <v>123</v>
      </c>
      <c r="K99" s="212">
        <f t="shared" ca="1" si="57"/>
        <v>0.27260000000000001</v>
      </c>
      <c r="L99" s="78" t="str">
        <f t="shared" si="58"/>
        <v>CESAN7010100210</v>
      </c>
      <c r="M99" s="79">
        <f>COUNTIF($L$11:L99,L99)</f>
        <v>1</v>
      </c>
      <c r="N99" s="76">
        <f>IF(COUNTIF(L:L,L99)&lt;&gt;1,SUMIF(L:L,L99,G:G)/COUNTIF(L:L,L99),0)</f>
        <v>0</v>
      </c>
      <c r="O99" s="80">
        <f>IF(M99=1,SUMIF(L:L,L99,F:F),"")</f>
        <v>13</v>
      </c>
      <c r="P99" s="76">
        <f ca="1">IF(M99=1,SUMIF(L:L,L99,H:H),"")</f>
        <v>33399.08</v>
      </c>
      <c r="Q99" s="81">
        <f ca="1">IF(M99=1,P99/$P$103,"")</f>
        <v>1.6999999999999999E-3</v>
      </c>
      <c r="R99" s="79">
        <f ca="1">IF(M99=1,_xlfn.RANK.EQ(P99,$P$11:$P$102),"")</f>
        <v>49</v>
      </c>
      <c r="S99" s="76">
        <f ca="1">IF(M99=1,SUMIF($R$11:$R$102,"&lt;="&amp;R99,$P$11:$P$102),"")</f>
        <v>19207321.489999998</v>
      </c>
      <c r="T99" s="81">
        <f ca="1">IF(M99=1,S99/$P$103,"")</f>
        <v>0.97935000000000005</v>
      </c>
      <c r="U99" s="79" t="str">
        <f t="shared" ca="1" si="59"/>
        <v>C</v>
      </c>
    </row>
    <row r="100" spans="1:21" s="55" customFormat="1" ht="15" x14ac:dyDescent="0.25">
      <c r="A100" s="235" t="s">
        <v>226</v>
      </c>
      <c r="B100" s="236" t="s">
        <v>213</v>
      </c>
      <c r="C100" s="237" t="s">
        <v>220</v>
      </c>
      <c r="D100" s="238" t="s">
        <v>31185</v>
      </c>
      <c r="E100" s="173" t="s">
        <v>138</v>
      </c>
      <c r="F100" s="239">
        <f>ORCAMENTO!F101</f>
        <v>9</v>
      </c>
      <c r="G100" s="240">
        <f ca="1">ORCAMENTO!G101</f>
        <v>24328.89</v>
      </c>
      <c r="H100" s="241">
        <f ca="1">ROUND(F100*G100,2)</f>
        <v>218960.01</v>
      </c>
      <c r="J100" s="211" t="s">
        <v>123</v>
      </c>
      <c r="K100" s="212">
        <f t="shared" ca="1" si="57"/>
        <v>0.27260000000000001</v>
      </c>
      <c r="L100" s="78" t="str">
        <f t="shared" si="58"/>
        <v>CPU-SEDURBS05</v>
      </c>
      <c r="M100" s="79">
        <f>COUNTIF($L$11:L100,L100)</f>
        <v>1</v>
      </c>
      <c r="N100" s="76">
        <f>IF(COUNTIF(L:L,L100)&lt;&gt;1,SUMIF(L:L,L100,G:G)/COUNTIF(L:L,L100),0)</f>
        <v>0</v>
      </c>
      <c r="O100" s="80">
        <f>IF(M100=1,SUMIF(L:L,L100,F:F),"")</f>
        <v>9</v>
      </c>
      <c r="P100" s="76">
        <f ca="1">IF(M100=1,SUMIF(L:L,L100,H:H),"")</f>
        <v>218960.01</v>
      </c>
      <c r="Q100" s="81">
        <f ca="1">IF(M100=1,P100/$P$103,"")</f>
        <v>1.116E-2</v>
      </c>
      <c r="R100" s="79">
        <f ca="1">IF(M100=1,_xlfn.RANK.EQ(P100,$P$11:$P$102),"")</f>
        <v>22</v>
      </c>
      <c r="S100" s="76">
        <f ca="1">IF(M100=1,SUMIF($R$11:$R$102,"&lt;="&amp;R100,$P$11:$P$102),"")</f>
        <v>16647493.02</v>
      </c>
      <c r="T100" s="81">
        <f ca="1">IF(M100=1,S100/$P$103,"")</f>
        <v>0.84882999999999997</v>
      </c>
      <c r="U100" s="79" t="str">
        <f t="shared" ca="1" si="59"/>
        <v>B</v>
      </c>
    </row>
    <row r="101" spans="1:21" s="55" customFormat="1" ht="15" x14ac:dyDescent="0.25">
      <c r="A101" s="229">
        <v>4</v>
      </c>
      <c r="B101" s="230"/>
      <c r="C101" s="231"/>
      <c r="D101" s="242" t="s">
        <v>85</v>
      </c>
      <c r="E101" s="231"/>
      <c r="F101" s="231"/>
      <c r="G101" s="231"/>
      <c r="H101" s="234">
        <f ca="1">SUBTOTAL(9,OFFSET(H101,1,0):OFFSET(H103,-1,0))</f>
        <v>4941.42</v>
      </c>
      <c r="J101" s="224"/>
      <c r="K101" s="225"/>
      <c r="L101" s="78"/>
      <c r="M101" s="79"/>
      <c r="N101" s="76"/>
      <c r="O101" s="251"/>
      <c r="P101" s="251"/>
      <c r="Q101" s="251"/>
      <c r="R101" s="91"/>
      <c r="S101" s="252"/>
      <c r="T101" s="251"/>
      <c r="U101" s="91"/>
    </row>
    <row r="102" spans="1:21" s="55" customFormat="1" ht="15" x14ac:dyDescent="0.25">
      <c r="A102" s="235" t="s">
        <v>27</v>
      </c>
      <c r="B102" s="236" t="s">
        <v>213</v>
      </c>
      <c r="C102" s="237" t="s">
        <v>218</v>
      </c>
      <c r="D102" s="238" t="s">
        <v>262</v>
      </c>
      <c r="E102" s="173" t="s">
        <v>196</v>
      </c>
      <c r="F102" s="239">
        <f>ORCAMENTO!F103</f>
        <v>1</v>
      </c>
      <c r="G102" s="240">
        <f ca="1">ORCAMENTO!G103</f>
        <v>4941.42</v>
      </c>
      <c r="H102" s="241">
        <f ca="1">ROUND(F102*G102,2)</f>
        <v>4941.42</v>
      </c>
      <c r="J102" s="211" t="s">
        <v>342</v>
      </c>
      <c r="K102" s="212"/>
      <c r="L102" s="78" t="str">
        <f t="shared" si="58"/>
        <v>CPU-SEDURBS04</v>
      </c>
      <c r="M102" s="79">
        <f>COUNTIF($L$11:L102,L102)</f>
        <v>1</v>
      </c>
      <c r="N102" s="76">
        <f>IF(COUNTIF(L:L,L102)&lt;&gt;1,SUMIF(L:L,L102,G:G)/COUNTIF(L:L,L102),0)</f>
        <v>0</v>
      </c>
      <c r="O102" s="80">
        <f>IF(M102=1,SUMIF(L:L,L102,F:F),"")</f>
        <v>1</v>
      </c>
      <c r="P102" s="76">
        <f ca="1">IF(M102=1,SUMIF(L:L,L102,H:H),"")</f>
        <v>4941.42</v>
      </c>
      <c r="Q102" s="81">
        <f ca="1">IF(M102=1,P102/$P$103,"")</f>
        <v>2.5000000000000001E-4</v>
      </c>
      <c r="R102" s="79">
        <f ca="1">IF(M102=1,_xlfn.RANK.EQ(P102,$P$11:$P$102),"")</f>
        <v>74</v>
      </c>
      <c r="S102" s="76">
        <f ca="1">IF(M102=1,SUMIF($R$11:$R$102,"&lt;="&amp;R102,$P$11:$P$102),"")</f>
        <v>19599610.359999999</v>
      </c>
      <c r="T102" s="81">
        <f ca="1">IF(M102=1,S102/$P$103,"")</f>
        <v>0.99934999999999996</v>
      </c>
      <c r="U102" s="79" t="str">
        <f t="shared" ca="1" si="59"/>
        <v>C</v>
      </c>
    </row>
    <row r="103" spans="1:21" x14ac:dyDescent="0.25">
      <c r="A103" s="224"/>
      <c r="B103" s="224"/>
      <c r="C103" s="224"/>
      <c r="D103" s="223" t="s">
        <v>142</v>
      </c>
      <c r="E103" s="224"/>
      <c r="F103" s="226"/>
      <c r="G103" s="227"/>
      <c r="H103" s="216">
        <f ca="1">SUBTOTAL(9,H9:H102)</f>
        <v>19612348.829999998</v>
      </c>
      <c r="J103" s="215"/>
      <c r="K103" s="214"/>
      <c r="L103" s="213" t="str">
        <f>CONCATENATE(B103,C103)</f>
        <v/>
      </c>
      <c r="M103" s="172"/>
      <c r="N103" s="217"/>
      <c r="O103" s="253"/>
      <c r="P103" s="216">
        <f ca="1">SUM(P11:P102)</f>
        <v>19612348.829999998</v>
      </c>
      <c r="Q103" s="253"/>
      <c r="R103" s="254"/>
      <c r="S103" s="255"/>
      <c r="T103" s="253"/>
      <c r="U103" s="254"/>
    </row>
    <row r="104" spans="1:21" x14ac:dyDescent="0.25">
      <c r="N104" s="219"/>
      <c r="O104" s="278"/>
      <c r="P104" s="279"/>
      <c r="Q104" s="280"/>
      <c r="S104" s="279"/>
      <c r="T104" s="280"/>
    </row>
    <row r="105" spans="1:21" x14ac:dyDescent="0.25">
      <c r="N105" s="219"/>
      <c r="O105" s="278"/>
      <c r="P105" s="279"/>
      <c r="Q105" s="280"/>
      <c r="S105" s="279"/>
      <c r="T105" s="280"/>
    </row>
    <row r="107" spans="1:21" x14ac:dyDescent="0.25">
      <c r="G107" s="175" t="str">
        <f ca="1">IF(SUM(H107,O107,P107,Q107,R107,S107,T107)=3,"CURVA ABC OK","VERIFICAR PLANILHA")</f>
        <v>CURVA ABC OK</v>
      </c>
      <c r="H107" s="585">
        <f ca="1">$H$103-ORCAMENTO!$H$104</f>
        <v>0</v>
      </c>
      <c r="N107" s="586"/>
      <c r="O107" s="588">
        <f>SUM(O11:O102)/SUM(F9:F102)</f>
        <v>1</v>
      </c>
      <c r="P107" s="585">
        <f ca="1">$H$103-$P$103</f>
        <v>0</v>
      </c>
      <c r="Q107" s="587">
        <f ca="1">SUM(Q9:Q103)</f>
        <v>1</v>
      </c>
      <c r="R107" s="585">
        <f ca="1">LARGE($R$11:$R$102,1)-R6</f>
        <v>0</v>
      </c>
      <c r="S107" s="585">
        <f ca="1">LARGE($S$11:$S$102,1)-$H$103</f>
        <v>0</v>
      </c>
      <c r="T107" s="587">
        <f ca="1">LARGE($T$11:$T$102,1)</f>
        <v>1</v>
      </c>
    </row>
    <row r="111" spans="1:21" x14ac:dyDescent="0.25">
      <c r="Q111" s="584"/>
      <c r="S111" s="782"/>
      <c r="T111" s="282"/>
    </row>
    <row r="112" spans="1:21" x14ac:dyDescent="0.25">
      <c r="Q112" s="584"/>
      <c r="S112" s="782"/>
      <c r="T112" s="282"/>
    </row>
    <row r="113" spans="17:20" x14ac:dyDescent="0.25">
      <c r="Q113" s="584"/>
      <c r="S113" s="782"/>
      <c r="T113" s="282"/>
    </row>
  </sheetData>
  <autoFilter ref="A8:U102" xr:uid="{00000000-0009-0000-0000-000003000000}"/>
  <mergeCells count="15">
    <mergeCell ref="S111:S113"/>
    <mergeCell ref="Q1:Q2"/>
    <mergeCell ref="R1:S1"/>
    <mergeCell ref="T1:U1"/>
    <mergeCell ref="J7:U7"/>
    <mergeCell ref="O1:P6"/>
    <mergeCell ref="A7:H7"/>
    <mergeCell ref="A1:C6"/>
    <mergeCell ref="D1:F1"/>
    <mergeCell ref="D2:F2"/>
    <mergeCell ref="D6:F6"/>
    <mergeCell ref="G1:G2"/>
    <mergeCell ref="H1:H2"/>
    <mergeCell ref="G5:H6"/>
    <mergeCell ref="D3:F5"/>
  </mergeCells>
  <phoneticPr fontId="24" type="noConversion"/>
  <conditionalFormatting sqref="G107">
    <cfRule type="cellIs" dxfId="27" priority="21" operator="equal">
      <formula>"VERIFICAR PLANILHA"</formula>
    </cfRule>
    <cfRule type="cellIs" dxfId="26" priority="24" operator="equal">
      <formula>"CURVA ABC OK"</formula>
    </cfRule>
  </conditionalFormatting>
  <conditionalFormatting sqref="H107">
    <cfRule type="cellIs" dxfId="25" priority="20" operator="lessThan">
      <formula>0</formula>
    </cfRule>
    <cfRule type="cellIs" dxfId="24" priority="23" operator="greaterThan">
      <formula>0</formula>
    </cfRule>
    <cfRule type="cellIs" dxfId="23" priority="25" operator="equal">
      <formula>0</formula>
    </cfRule>
  </conditionalFormatting>
  <conditionalFormatting sqref="N9:N122">
    <cfRule type="cellIs" dxfId="22" priority="31" operator="equal">
      <formula>0</formula>
    </cfRule>
    <cfRule type="cellIs" dxfId="21" priority="32" operator="equal">
      <formula>$G9</formula>
    </cfRule>
    <cfRule type="cellIs" dxfId="20" priority="33" operator="greaterThan">
      <formula>$G9</formula>
    </cfRule>
    <cfRule type="cellIs" dxfId="19" priority="34" operator="lessThan">
      <formula>$G9</formula>
    </cfRule>
  </conditionalFormatting>
  <conditionalFormatting sqref="O107">
    <cfRule type="cellIs" dxfId="18" priority="7" operator="lessThan">
      <formula>1</formula>
    </cfRule>
    <cfRule type="cellIs" dxfId="17" priority="8" operator="greaterThan">
      <formula>1</formula>
    </cfRule>
    <cfRule type="cellIs" dxfId="16" priority="14" operator="equal">
      <formula>1</formula>
    </cfRule>
  </conditionalFormatting>
  <conditionalFormatting sqref="O11:U17 O19:U24 O27:U40 O51:U53 O65:U69 O71:U73 O75:U79 O81:U97 O99:U100 O102:U102 O55:U63 O42:U49">
    <cfRule type="expression" dxfId="15" priority="54">
      <formula>IF($U11="",TRUE,FALSE)</formula>
    </cfRule>
    <cfRule type="expression" dxfId="14" priority="55">
      <formula>IF($U11="A",TRUE,FALSE)</formula>
    </cfRule>
    <cfRule type="expression" dxfId="13" priority="56">
      <formula>IF($U11="B",TRUE,FALSE)</formula>
    </cfRule>
    <cfRule type="expression" dxfId="12" priority="57">
      <formula>IF($U11="C",TRUE,FALSE)</formula>
    </cfRule>
  </conditionalFormatting>
  <conditionalFormatting sqref="P107">
    <cfRule type="cellIs" dxfId="11" priority="15" operator="lessThan">
      <formula>0</formula>
    </cfRule>
    <cfRule type="cellIs" dxfId="10" priority="17" operator="greaterThan">
      <formula>0</formula>
    </cfRule>
    <cfRule type="cellIs" dxfId="9" priority="19" operator="equal">
      <formula>0</formula>
    </cfRule>
  </conditionalFormatting>
  <conditionalFormatting sqref="Q107">
    <cfRule type="cellIs" dxfId="8" priority="4" operator="lessThan">
      <formula>1</formula>
    </cfRule>
    <cfRule type="cellIs" dxfId="7" priority="5" operator="greaterThan">
      <formula>1</formula>
    </cfRule>
    <cfRule type="cellIs" dxfId="6" priority="6" operator="equal">
      <formula>1</formula>
    </cfRule>
  </conditionalFormatting>
  <conditionalFormatting sqref="R107:S107">
    <cfRule type="cellIs" dxfId="5" priority="9" operator="lessThan">
      <formula>0</formula>
    </cfRule>
    <cfRule type="cellIs" dxfId="4" priority="10" operator="greaterThan">
      <formula>0</formula>
    </cfRule>
    <cfRule type="cellIs" dxfId="3" priority="11" operator="equal">
      <formula>0</formula>
    </cfRule>
  </conditionalFormatting>
  <conditionalFormatting sqref="T107">
    <cfRule type="cellIs" dxfId="2" priority="1" operator="lessThan">
      <formula>1</formula>
    </cfRule>
    <cfRule type="cellIs" dxfId="1" priority="2" operator="greaterThan">
      <formula>1</formula>
    </cfRule>
    <cfRule type="cellIs" dxfId="0" priority="3" operator="equal">
      <formula>1</formula>
    </cfRule>
  </conditionalFormatting>
  <printOptions horizontalCentered="1"/>
  <pageMargins left="0.51181102362204722" right="0.51181102362204722" top="0.78740157480314965" bottom="0.78740157480314965" header="0.31496062992125984" footer="0.31496062992125984"/>
  <pageSetup paperSize="8" scale="6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1">
    <tabColor rgb="FFFFFF00"/>
  </sheetPr>
  <dimension ref="A1:P556"/>
  <sheetViews>
    <sheetView view="pageBreakPreview" topLeftCell="A130" zoomScale="90" zoomScaleNormal="100" zoomScaleSheetLayoutView="90" workbookViewId="0">
      <selection activeCell="O64" sqref="O64:O65"/>
    </sheetView>
  </sheetViews>
  <sheetFormatPr defaultColWidth="9.140625" defaultRowHeight="14.25" x14ac:dyDescent="0.25"/>
  <cols>
    <col min="1" max="1" width="9.140625" style="466"/>
    <col min="2" max="2" width="60.7109375" style="466" customWidth="1"/>
    <col min="3" max="3" width="13.7109375" style="466" customWidth="1"/>
    <col min="4" max="4" width="8.7109375" style="466" customWidth="1"/>
    <col min="5" max="13" width="10.7109375" style="474" customWidth="1"/>
    <col min="14" max="14" width="11.28515625" style="474" bestFit="1" customWidth="1"/>
    <col min="15" max="15" width="40.7109375" style="466" customWidth="1"/>
    <col min="16" max="16384" width="9.140625" style="466"/>
  </cols>
  <sheetData>
    <row r="1" spans="1:15" s="4" customFormat="1" ht="24.95" customHeight="1" x14ac:dyDescent="0.25">
      <c r="A1" s="620"/>
      <c r="B1" s="828" t="s">
        <v>148</v>
      </c>
      <c r="C1" s="828"/>
      <c r="D1" s="828"/>
      <c r="E1" s="828"/>
      <c r="F1" s="828"/>
      <c r="G1" s="828"/>
      <c r="H1" s="828"/>
      <c r="I1" s="828"/>
      <c r="J1" s="828"/>
      <c r="K1" s="828"/>
      <c r="L1" s="828"/>
      <c r="M1" s="828"/>
      <c r="N1" s="828"/>
      <c r="O1" s="829"/>
    </row>
    <row r="2" spans="1:15" s="4" customFormat="1" ht="24.95" customHeight="1" x14ac:dyDescent="0.25">
      <c r="A2" s="621"/>
      <c r="B2" s="830" t="s">
        <v>154</v>
      </c>
      <c r="C2" s="830"/>
      <c r="D2" s="830"/>
      <c r="E2" s="830"/>
      <c r="F2" s="830"/>
      <c r="G2" s="830"/>
      <c r="H2" s="830"/>
      <c r="I2" s="830"/>
      <c r="J2" s="830"/>
      <c r="K2" s="830"/>
      <c r="L2" s="830"/>
      <c r="M2" s="830"/>
      <c r="N2" s="830"/>
      <c r="O2" s="831"/>
    </row>
    <row r="3" spans="1:15" s="4" customFormat="1" ht="24.95" customHeight="1" x14ac:dyDescent="0.25">
      <c r="A3" s="622"/>
      <c r="B3" s="832" t="str">
        <f>Resumo!$B$1</f>
        <v>EXECUÇÃO DAS OBRAS REMANESCENTES DE CONSTRUÇÃO DE GALERIAS DE MACRODRENAGEM NO BAIRRO COBILÂNDIA, MUNICÍPIO DE VILA VELHA/ES</v>
      </c>
      <c r="C3" s="832"/>
      <c r="D3" s="832"/>
      <c r="E3" s="832"/>
      <c r="F3" s="832"/>
      <c r="G3" s="832"/>
      <c r="H3" s="832"/>
      <c r="I3" s="832"/>
      <c r="J3" s="832"/>
      <c r="K3" s="832"/>
      <c r="L3" s="832"/>
      <c r="M3" s="832"/>
      <c r="N3" s="832"/>
      <c r="O3" s="833"/>
    </row>
    <row r="4" spans="1:15" s="4" customFormat="1" ht="33" customHeight="1" x14ac:dyDescent="0.25">
      <c r="A4" s="622"/>
      <c r="B4" s="832" t="s">
        <v>345</v>
      </c>
      <c r="C4" s="832"/>
      <c r="D4" s="832"/>
      <c r="E4" s="832"/>
      <c r="F4" s="832"/>
      <c r="G4" s="832"/>
      <c r="H4" s="832"/>
      <c r="I4" s="832"/>
      <c r="J4" s="832"/>
      <c r="K4" s="832"/>
      <c r="L4" s="832"/>
      <c r="M4" s="832"/>
      <c r="N4" s="832"/>
      <c r="O4" s="833"/>
    </row>
    <row r="5" spans="1:15" s="625" customFormat="1" ht="12.75" x14ac:dyDescent="0.25">
      <c r="A5" s="626" t="s">
        <v>155</v>
      </c>
      <c r="B5" s="627" t="s">
        <v>31192</v>
      </c>
      <c r="C5" s="628" t="s">
        <v>31198</v>
      </c>
      <c r="D5" s="628" t="s">
        <v>252</v>
      </c>
      <c r="E5" s="623"/>
      <c r="F5" s="623"/>
      <c r="G5" s="623"/>
      <c r="H5" s="623"/>
      <c r="I5" s="623"/>
      <c r="J5" s="623"/>
      <c r="K5" s="623"/>
      <c r="L5" s="623"/>
      <c r="M5" s="623"/>
      <c r="N5" s="623"/>
      <c r="O5" s="624"/>
    </row>
    <row r="6" spans="1:15" x14ac:dyDescent="0.25">
      <c r="A6" s="374">
        <f>ORCAMENTO!$A$10</f>
        <v>1</v>
      </c>
      <c r="B6" s="372" t="str">
        <f>VLOOKUP($A6,ORCAMENTO!$A:$F,4,FALSE)</f>
        <v>ADMINISTRAÇÃO E CANTEIRO</v>
      </c>
      <c r="C6" s="375"/>
      <c r="D6" s="376"/>
      <c r="E6" s="441"/>
      <c r="F6" s="441"/>
      <c r="G6" s="442"/>
      <c r="H6" s="442"/>
      <c r="I6" s="442"/>
      <c r="J6" s="442"/>
      <c r="K6" s="442"/>
      <c r="L6" s="442"/>
      <c r="M6" s="442"/>
      <c r="N6" s="442"/>
      <c r="O6" s="377"/>
    </row>
    <row r="7" spans="1:15" x14ac:dyDescent="0.25">
      <c r="A7" s="378" t="str">
        <f>ORCAMENTO!$A$11</f>
        <v>1.1</v>
      </c>
      <c r="B7" s="373" t="str">
        <f>VLOOKUP($A7,ORCAMENTO!$A:$F,4,FALSE)</f>
        <v>IMPLANTAÇÃO DO CANTEIRO DE OBRAS</v>
      </c>
      <c r="C7" s="379"/>
      <c r="D7" s="380"/>
      <c r="E7" s="443"/>
      <c r="F7" s="443"/>
      <c r="G7" s="444"/>
      <c r="H7" s="444"/>
      <c r="I7" s="444"/>
      <c r="J7" s="444"/>
      <c r="K7" s="444"/>
      <c r="L7" s="444"/>
      <c r="M7" s="444"/>
      <c r="N7" s="444"/>
      <c r="O7" s="381"/>
    </row>
    <row r="8" spans="1:15" ht="14.25" customHeight="1" x14ac:dyDescent="0.25">
      <c r="A8" s="796" t="str">
        <f>ORCAMENTO!$A$12</f>
        <v>1.1.1</v>
      </c>
      <c r="B8" s="807" t="str">
        <f ca="1">VLOOKUP($A8,ORCAMENTO!$A:$F,4,FALSE)</f>
        <v>Placa De Obra, Padrões Sedurb</v>
      </c>
      <c r="C8" s="808">
        <f>TRUNC(N10,2)</f>
        <v>18.96</v>
      </c>
      <c r="D8" s="809" t="str">
        <f ca="1">VLOOKUP($A8,ORCAMENTO!$A:$F,5,FALSE)</f>
        <v>m2</v>
      </c>
      <c r="E8" s="810" t="s">
        <v>174</v>
      </c>
      <c r="F8" s="810" t="s">
        <v>349</v>
      </c>
      <c r="G8" s="814" t="s">
        <v>350</v>
      </c>
      <c r="H8" s="814" t="s">
        <v>351</v>
      </c>
      <c r="I8" s="810"/>
      <c r="J8" s="810"/>
      <c r="K8" s="810"/>
      <c r="L8" s="810"/>
      <c r="M8" s="810"/>
      <c r="N8" s="811" t="str">
        <f ca="1">$D8</f>
        <v>m2</v>
      </c>
      <c r="O8" s="812" t="s">
        <v>347</v>
      </c>
    </row>
    <row r="9" spans="1:15" x14ac:dyDescent="0.25">
      <c r="A9" s="813"/>
      <c r="B9" s="797"/>
      <c r="C9" s="798"/>
      <c r="D9" s="799"/>
      <c r="E9" s="801"/>
      <c r="F9" s="801"/>
      <c r="G9" s="815"/>
      <c r="H9" s="815"/>
      <c r="I9" s="801"/>
      <c r="J9" s="801"/>
      <c r="K9" s="801"/>
      <c r="L9" s="801"/>
      <c r="M9" s="801"/>
      <c r="N9" s="803"/>
      <c r="O9" s="805"/>
    </row>
    <row r="10" spans="1:15" x14ac:dyDescent="0.25">
      <c r="A10" s="468"/>
      <c r="B10" s="468" t="s">
        <v>352</v>
      </c>
      <c r="C10" s="468"/>
      <c r="D10" s="468"/>
      <c r="E10" s="459">
        <v>2</v>
      </c>
      <c r="F10" s="459">
        <v>6</v>
      </c>
      <c r="G10" s="459">
        <v>3</v>
      </c>
      <c r="H10" s="448">
        <f>F10*G10</f>
        <v>18</v>
      </c>
      <c r="I10" s="448"/>
      <c r="J10" s="449"/>
      <c r="K10" s="449"/>
      <c r="L10" s="449"/>
      <c r="M10" s="449"/>
      <c r="N10" s="450">
        <f>SUM(H10:H11)</f>
        <v>18.96</v>
      </c>
      <c r="O10" s="460"/>
    </row>
    <row r="11" spans="1:15" x14ac:dyDescent="0.25">
      <c r="A11" s="469"/>
      <c r="B11" s="469" t="s">
        <v>353</v>
      </c>
      <c r="C11" s="469"/>
      <c r="D11" s="469"/>
      <c r="E11" s="461">
        <v>2</v>
      </c>
      <c r="F11" s="461">
        <v>1.2</v>
      </c>
      <c r="G11" s="461">
        <v>0.8</v>
      </c>
      <c r="H11" s="451">
        <f t="shared" ref="H11" si="0">F11*G11</f>
        <v>0.96</v>
      </c>
      <c r="I11" s="451"/>
      <c r="J11" s="452"/>
      <c r="K11" s="452"/>
      <c r="L11" s="452"/>
      <c r="M11" s="452"/>
      <c r="N11" s="453"/>
      <c r="O11" s="462"/>
    </row>
    <row r="12" spans="1:15" ht="27.75" customHeight="1" x14ac:dyDescent="0.25">
      <c r="A12" s="796" t="str">
        <f>ORCAMENTO!$A$13</f>
        <v>1.1.2</v>
      </c>
      <c r="B12" s="807" t="str">
        <f ca="1">VLOOKUP($A12,ORCAMENTO!$A:$F,4,FALSE)</f>
        <v>Tapume Telha Metálica Ondulada Em Aço Galvalume 0,50Mm Branca H=2,20M, Incl. Montagem Estr. Mad. 8"X8", C/Adesivo "Der-Es" 60X60Cm A Cada 10M, Incl. Faixas Pint. Esmalte Sint. Cores Azul C/ H=30Cm E Rosa C/ H=10Cm (Reaproveitamento 2X)</v>
      </c>
      <c r="C12" s="808">
        <f>TRUNC(N14,2)</f>
        <v>200</v>
      </c>
      <c r="D12" s="809" t="str">
        <f ca="1">VLOOKUP($A12,ORCAMENTO!$A:$F,5,FALSE)</f>
        <v>m</v>
      </c>
      <c r="E12" s="810" t="s">
        <v>348</v>
      </c>
      <c r="F12" s="810"/>
      <c r="G12" s="810"/>
      <c r="H12" s="810"/>
      <c r="I12" s="810"/>
      <c r="J12" s="810"/>
      <c r="K12" s="810"/>
      <c r="L12" s="810"/>
      <c r="M12" s="810"/>
      <c r="N12" s="811" t="str">
        <f ca="1">$D12</f>
        <v>m</v>
      </c>
      <c r="O12" s="812" t="s">
        <v>347</v>
      </c>
    </row>
    <row r="13" spans="1:15" ht="27.75" customHeight="1" x14ac:dyDescent="0.25">
      <c r="A13" s="813"/>
      <c r="B13" s="797"/>
      <c r="C13" s="798"/>
      <c r="D13" s="799"/>
      <c r="E13" s="801"/>
      <c r="F13" s="801"/>
      <c r="G13" s="801"/>
      <c r="H13" s="801"/>
      <c r="I13" s="801"/>
      <c r="J13" s="801"/>
      <c r="K13" s="801"/>
      <c r="L13" s="801"/>
      <c r="M13" s="801"/>
      <c r="N13" s="803"/>
      <c r="O13" s="805"/>
    </row>
    <row r="14" spans="1:15" x14ac:dyDescent="0.25">
      <c r="A14" s="467"/>
      <c r="B14" s="467"/>
      <c r="C14" s="467"/>
      <c r="D14" s="467"/>
      <c r="E14" s="457">
        <v>200</v>
      </c>
      <c r="F14" s="457"/>
      <c r="G14" s="445"/>
      <c r="H14" s="445"/>
      <c r="I14" s="445"/>
      <c r="J14" s="446"/>
      <c r="K14" s="446"/>
      <c r="L14" s="446"/>
      <c r="M14" s="446"/>
      <c r="N14" s="447">
        <f>E14</f>
        <v>200</v>
      </c>
      <c r="O14" s="458"/>
    </row>
    <row r="15" spans="1:15" ht="24.75" customHeight="1" x14ac:dyDescent="0.25">
      <c r="A15" s="796" t="str">
        <f>ORCAMENTO!$A$14</f>
        <v>1.1.3</v>
      </c>
      <c r="B15" s="807" t="str">
        <f ca="1">VLOOKUP($A15,ORCAMENTO!$A:$F,4,FALSE)</f>
        <v>Rede De Luz, Incl. Padrão Entrada De Energia Trifás., Cabo De Ligação Até Barracões, Quadro De Distrib., Disj. E Chave De Força (Quando Necessário), Cons. 20M Entre Padrão Entrada E Qdg, Conf. Projeto (1 Utilização)</v>
      </c>
      <c r="C15" s="808">
        <f>TRUNC(N17,2)</f>
        <v>20</v>
      </c>
      <c r="D15" s="809" t="str">
        <f ca="1">VLOOKUP($A15,ORCAMENTO!$A:$F,5,FALSE)</f>
        <v>m</v>
      </c>
      <c r="E15" s="810" t="s">
        <v>346</v>
      </c>
      <c r="F15" s="810"/>
      <c r="G15" s="810"/>
      <c r="H15" s="810"/>
      <c r="I15" s="810"/>
      <c r="J15" s="810"/>
      <c r="K15" s="810"/>
      <c r="L15" s="810"/>
      <c r="M15" s="810"/>
      <c r="N15" s="811" t="str">
        <f ca="1">$D15</f>
        <v>m</v>
      </c>
      <c r="O15" s="812" t="s">
        <v>347</v>
      </c>
    </row>
    <row r="16" spans="1:15" ht="24.75" customHeight="1" x14ac:dyDescent="0.25">
      <c r="A16" s="813"/>
      <c r="B16" s="797"/>
      <c r="C16" s="798"/>
      <c r="D16" s="799"/>
      <c r="E16" s="801"/>
      <c r="F16" s="801"/>
      <c r="G16" s="801"/>
      <c r="H16" s="801"/>
      <c r="I16" s="801"/>
      <c r="J16" s="801"/>
      <c r="K16" s="801"/>
      <c r="L16" s="801"/>
      <c r="M16" s="801"/>
      <c r="N16" s="803"/>
      <c r="O16" s="805"/>
    </row>
    <row r="17" spans="1:15" x14ac:dyDescent="0.25">
      <c r="A17" s="467"/>
      <c r="B17" s="467"/>
      <c r="C17" s="467"/>
      <c r="D17" s="467"/>
      <c r="E17" s="457">
        <v>20</v>
      </c>
      <c r="F17" s="457"/>
      <c r="G17" s="445"/>
      <c r="H17" s="445"/>
      <c r="I17" s="445"/>
      <c r="J17" s="446"/>
      <c r="K17" s="446"/>
      <c r="L17" s="446"/>
      <c r="M17" s="446"/>
      <c r="N17" s="447">
        <f>E17</f>
        <v>20</v>
      </c>
      <c r="O17" s="458"/>
    </row>
    <row r="18" spans="1:15" ht="23.25" customHeight="1" x14ac:dyDescent="0.25">
      <c r="A18" s="813" t="str">
        <f>ORCAMENTO!$A$15</f>
        <v>1.1.4</v>
      </c>
      <c r="B18" s="797" t="str">
        <f ca="1">VLOOKUP($A18,ORCAMENTO!$A:$F,4,FALSE)</f>
        <v>Rede De Água Com Padrão De Entrada D'Água Diâm. 3/4", Conf. Espec. Cesan, Incl. Tubos E Conexões Para Alimentação, Distribuição, Extravasor E Limpeza, Cons. O Padrão A 25M, Conf. Projeto (1 Utilização)</v>
      </c>
      <c r="C18" s="798">
        <f>TRUNC(N20,2)</f>
        <v>25</v>
      </c>
      <c r="D18" s="799" t="str">
        <f ca="1">VLOOKUP($A18,ORCAMENTO!$A:$F,5,FALSE)</f>
        <v>m</v>
      </c>
      <c r="E18" s="800" t="s">
        <v>346</v>
      </c>
      <c r="F18" s="800"/>
      <c r="G18" s="800"/>
      <c r="H18" s="800"/>
      <c r="I18" s="800"/>
      <c r="J18" s="800"/>
      <c r="K18" s="800"/>
      <c r="L18" s="800"/>
      <c r="M18" s="800"/>
      <c r="N18" s="802" t="str">
        <f ca="1">$D18</f>
        <v>m</v>
      </c>
      <c r="O18" s="804" t="s">
        <v>347</v>
      </c>
    </row>
    <row r="19" spans="1:15" ht="23.25" customHeight="1" x14ac:dyDescent="0.25">
      <c r="A19" s="813"/>
      <c r="B19" s="797"/>
      <c r="C19" s="798"/>
      <c r="D19" s="799"/>
      <c r="E19" s="801"/>
      <c r="F19" s="801"/>
      <c r="G19" s="801"/>
      <c r="H19" s="801"/>
      <c r="I19" s="801"/>
      <c r="J19" s="801"/>
      <c r="K19" s="801"/>
      <c r="L19" s="801"/>
      <c r="M19" s="801"/>
      <c r="N19" s="803"/>
      <c r="O19" s="805"/>
    </row>
    <row r="20" spans="1:15" x14ac:dyDescent="0.25">
      <c r="A20" s="467"/>
      <c r="B20" s="467"/>
      <c r="C20" s="467"/>
      <c r="D20" s="467"/>
      <c r="E20" s="457">
        <v>25</v>
      </c>
      <c r="F20" s="457"/>
      <c r="G20" s="445"/>
      <c r="H20" s="445"/>
      <c r="I20" s="445"/>
      <c r="J20" s="446"/>
      <c r="K20" s="446"/>
      <c r="L20" s="446"/>
      <c r="M20" s="446"/>
      <c r="N20" s="447">
        <f>E20</f>
        <v>25</v>
      </c>
      <c r="O20" s="458"/>
    </row>
    <row r="21" spans="1:15" ht="22.5" customHeight="1" x14ac:dyDescent="0.25">
      <c r="A21" s="796" t="str">
        <f>ORCAMENTO!$A$16</f>
        <v>1.1.5</v>
      </c>
      <c r="B21" s="807" t="str">
        <f ca="1">VLOOKUP($A21,ORCAMENTO!$A:$F,4,FALSE)</f>
        <v>Rede De Esgoto, Contendo Fossa E Filtro, Inclusive Tubos E Conexões De Ligação Entre Caixas, Considerando Distância De 25M, Conforme Projeto (1 Utilização)</v>
      </c>
      <c r="C21" s="808">
        <f>TRUNC(N23,2)</f>
        <v>25</v>
      </c>
      <c r="D21" s="809" t="str">
        <f ca="1">VLOOKUP($A21,ORCAMENTO!$A:$F,5,FALSE)</f>
        <v>m</v>
      </c>
      <c r="E21" s="810" t="s">
        <v>346</v>
      </c>
      <c r="F21" s="810"/>
      <c r="G21" s="810"/>
      <c r="H21" s="810"/>
      <c r="I21" s="810"/>
      <c r="J21" s="810"/>
      <c r="K21" s="810"/>
      <c r="L21" s="810"/>
      <c r="M21" s="810"/>
      <c r="N21" s="811" t="str">
        <f ca="1">$D21</f>
        <v>m</v>
      </c>
      <c r="O21" s="812" t="s">
        <v>347</v>
      </c>
    </row>
    <row r="22" spans="1:15" ht="22.5" customHeight="1" x14ac:dyDescent="0.25">
      <c r="A22" s="813"/>
      <c r="B22" s="797"/>
      <c r="C22" s="798"/>
      <c r="D22" s="799"/>
      <c r="E22" s="801"/>
      <c r="F22" s="801"/>
      <c r="G22" s="801"/>
      <c r="H22" s="801"/>
      <c r="I22" s="801"/>
      <c r="J22" s="801"/>
      <c r="K22" s="801"/>
      <c r="L22" s="801"/>
      <c r="M22" s="801"/>
      <c r="N22" s="803"/>
      <c r="O22" s="805"/>
    </row>
    <row r="23" spans="1:15" x14ac:dyDescent="0.25">
      <c r="A23" s="467"/>
      <c r="B23" s="467"/>
      <c r="C23" s="467"/>
      <c r="D23" s="467"/>
      <c r="E23" s="457">
        <v>25</v>
      </c>
      <c r="F23" s="457"/>
      <c r="G23" s="445"/>
      <c r="H23" s="445"/>
      <c r="I23" s="445"/>
      <c r="J23" s="446"/>
      <c r="K23" s="446"/>
      <c r="L23" s="446"/>
      <c r="M23" s="446"/>
      <c r="N23" s="447">
        <f>E23</f>
        <v>25</v>
      </c>
      <c r="O23" s="458"/>
    </row>
    <row r="24" spans="1:15" x14ac:dyDescent="0.25">
      <c r="A24" s="796" t="str">
        <f>ORCAMENTO!$A$17</f>
        <v>1.1.6</v>
      </c>
      <c r="B24" s="807" t="str">
        <f ca="1">VLOOKUP($A24,ORCAMENTO!$A:$F,4,FALSE)</f>
        <v>Reservatório De Poliestileno De 1000 L, Incl. Suporte Em Madeira De 7X12Cm E 8X7Cm, Elevado De 4M, Conf. Projeto (1 Utilização)</v>
      </c>
      <c r="C24" s="808">
        <f>TRUNC(N26,2)</f>
        <v>1</v>
      </c>
      <c r="D24" s="809" t="str">
        <f ca="1">VLOOKUP($A24,ORCAMENTO!$A:$F,5,FALSE)</f>
        <v>und</v>
      </c>
      <c r="E24" s="810" t="s">
        <v>348</v>
      </c>
      <c r="F24" s="810"/>
      <c r="G24" s="810"/>
      <c r="H24" s="810"/>
      <c r="I24" s="810"/>
      <c r="J24" s="810"/>
      <c r="K24" s="810"/>
      <c r="L24" s="810"/>
      <c r="M24" s="810"/>
      <c r="N24" s="811" t="str">
        <f ca="1">$D24</f>
        <v>und</v>
      </c>
      <c r="O24" s="812" t="s">
        <v>347</v>
      </c>
    </row>
    <row r="25" spans="1:15" x14ac:dyDescent="0.25">
      <c r="A25" s="813"/>
      <c r="B25" s="797"/>
      <c r="C25" s="798"/>
      <c r="D25" s="799"/>
      <c r="E25" s="801"/>
      <c r="F25" s="801"/>
      <c r="G25" s="801"/>
      <c r="H25" s="801"/>
      <c r="I25" s="801"/>
      <c r="J25" s="801"/>
      <c r="K25" s="801"/>
      <c r="L25" s="801"/>
      <c r="M25" s="801"/>
      <c r="N25" s="803"/>
      <c r="O25" s="805"/>
    </row>
    <row r="26" spans="1:15" x14ac:dyDescent="0.25">
      <c r="A26" s="467"/>
      <c r="B26" s="467"/>
      <c r="C26" s="467"/>
      <c r="D26" s="467"/>
      <c r="E26" s="457">
        <v>1</v>
      </c>
      <c r="F26" s="457"/>
      <c r="G26" s="445"/>
      <c r="H26" s="445"/>
      <c r="I26" s="445"/>
      <c r="J26" s="446"/>
      <c r="K26" s="446"/>
      <c r="L26" s="446"/>
      <c r="M26" s="446"/>
      <c r="N26" s="447">
        <f>E26</f>
        <v>1</v>
      </c>
      <c r="O26" s="458"/>
    </row>
    <row r="27" spans="1:15" ht="21.75" customHeight="1" x14ac:dyDescent="0.25">
      <c r="A27" s="796" t="str">
        <f>ORCAMENTO!$A$18</f>
        <v>1.1.7</v>
      </c>
      <c r="B27" s="807" t="str">
        <f ca="1">VLOOKUP($A27,ORCAMENTO!$A:$F,4,FALSE)</f>
        <v>Placa Para Inauguração De Obra Em Alumínio Polido E=4Mm, Dimensões 40 X 50 Cm, Gravação Em Baixo Relevo, Inclusive Pintura E Fixação</v>
      </c>
      <c r="C27" s="808">
        <f>TRUNC(N29,2)</f>
        <v>1</v>
      </c>
      <c r="D27" s="809" t="str">
        <f ca="1">VLOOKUP($A27,ORCAMENTO!$A:$F,5,FALSE)</f>
        <v>und</v>
      </c>
      <c r="E27" s="810" t="s">
        <v>348</v>
      </c>
      <c r="F27" s="810"/>
      <c r="G27" s="810"/>
      <c r="H27" s="810"/>
      <c r="I27" s="810"/>
      <c r="J27" s="810"/>
      <c r="K27" s="810"/>
      <c r="L27" s="810"/>
      <c r="M27" s="810"/>
      <c r="N27" s="811" t="str">
        <f ca="1">$D27</f>
        <v>und</v>
      </c>
      <c r="O27" s="812" t="s">
        <v>347</v>
      </c>
    </row>
    <row r="28" spans="1:15" ht="21.75" customHeight="1" x14ac:dyDescent="0.25">
      <c r="A28" s="813"/>
      <c r="B28" s="797"/>
      <c r="C28" s="798"/>
      <c r="D28" s="799"/>
      <c r="E28" s="801"/>
      <c r="F28" s="801"/>
      <c r="G28" s="801"/>
      <c r="H28" s="801"/>
      <c r="I28" s="801"/>
      <c r="J28" s="801"/>
      <c r="K28" s="801"/>
      <c r="L28" s="801"/>
      <c r="M28" s="801"/>
      <c r="N28" s="803"/>
      <c r="O28" s="805"/>
    </row>
    <row r="29" spans="1:15" x14ac:dyDescent="0.25">
      <c r="A29" s="467"/>
      <c r="B29" s="467"/>
      <c r="C29" s="467"/>
      <c r="D29" s="467"/>
      <c r="E29" s="457">
        <v>1</v>
      </c>
      <c r="F29" s="457"/>
      <c r="G29" s="445"/>
      <c r="H29" s="445"/>
      <c r="I29" s="445"/>
      <c r="J29" s="446"/>
      <c r="K29" s="446"/>
      <c r="L29" s="446"/>
      <c r="M29" s="446"/>
      <c r="N29" s="447">
        <f>E29</f>
        <v>1</v>
      </c>
      <c r="O29" s="458"/>
    </row>
    <row r="30" spans="1:15" x14ac:dyDescent="0.25">
      <c r="A30" s="558" t="str">
        <f>ORCAMENTO!$A$19</f>
        <v>1.2</v>
      </c>
      <c r="B30" s="559" t="str">
        <f>VLOOKUP($A30,ORCAMENTO!$A:$F,4,FALSE)</f>
        <v>CANTEIRO DE OBRAS</v>
      </c>
      <c r="C30" s="560"/>
      <c r="D30" s="561"/>
      <c r="E30" s="562"/>
      <c r="F30" s="562"/>
      <c r="G30" s="563"/>
      <c r="H30" s="563"/>
      <c r="I30" s="563"/>
      <c r="J30" s="563"/>
      <c r="K30" s="563"/>
      <c r="L30" s="563"/>
      <c r="M30" s="563"/>
      <c r="N30" s="563"/>
      <c r="O30" s="564"/>
    </row>
    <row r="31" spans="1:15" x14ac:dyDescent="0.25">
      <c r="A31" s="813" t="str">
        <f>ORCAMENTO!$A$20</f>
        <v>1.2.1</v>
      </c>
      <c r="B31" s="797" t="str">
        <f ca="1">VLOOKUP($A31,ORCAMENTO!$A:$F,4,FALSE)</f>
        <v>Mobilização E Desmobilização De Conteiner Locado Para Barracão De Obra</v>
      </c>
      <c r="C31" s="798">
        <f>TRUNC(N33,2)</f>
        <v>6</v>
      </c>
      <c r="D31" s="799" t="str">
        <f ca="1">VLOOKUP($A31,ORCAMENTO!$A:$F,5,FALSE)</f>
        <v>und</v>
      </c>
      <c r="E31" s="800" t="s">
        <v>348</v>
      </c>
      <c r="F31" s="800"/>
      <c r="G31" s="800"/>
      <c r="H31" s="800"/>
      <c r="I31" s="800"/>
      <c r="J31" s="800"/>
      <c r="K31" s="800"/>
      <c r="L31" s="800"/>
      <c r="M31" s="800"/>
      <c r="N31" s="802" t="str">
        <f ca="1">$D31</f>
        <v>und</v>
      </c>
      <c r="O31" s="804" t="s">
        <v>347</v>
      </c>
    </row>
    <row r="32" spans="1:15" x14ac:dyDescent="0.25">
      <c r="A32" s="813"/>
      <c r="B32" s="797"/>
      <c r="C32" s="798"/>
      <c r="D32" s="799"/>
      <c r="E32" s="801"/>
      <c r="F32" s="801"/>
      <c r="G32" s="801"/>
      <c r="H32" s="801"/>
      <c r="I32" s="801"/>
      <c r="J32" s="801"/>
      <c r="K32" s="801"/>
      <c r="L32" s="801"/>
      <c r="M32" s="801"/>
      <c r="N32" s="803"/>
      <c r="O32" s="805"/>
    </row>
    <row r="33" spans="1:15" x14ac:dyDescent="0.25">
      <c r="A33" s="467"/>
      <c r="B33" s="467"/>
      <c r="C33" s="467"/>
      <c r="D33" s="467"/>
      <c r="E33" s="457">
        <f>SUM(F42,F48,F36,F39,F45)</f>
        <v>6</v>
      </c>
      <c r="F33" s="457"/>
      <c r="G33" s="445"/>
      <c r="H33" s="445"/>
      <c r="I33" s="445"/>
      <c r="J33" s="446"/>
      <c r="K33" s="446"/>
      <c r="L33" s="446"/>
      <c r="M33" s="446"/>
      <c r="N33" s="447">
        <f>E33</f>
        <v>6</v>
      </c>
      <c r="O33" s="458"/>
    </row>
    <row r="34" spans="1:15" ht="23.25" customHeight="1" x14ac:dyDescent="0.25">
      <c r="A34" s="796" t="str">
        <f>ORCAMENTO!$A$21</f>
        <v>1.2.2</v>
      </c>
      <c r="B34" s="807" t="str">
        <f ca="1">VLOOKUP($A34,ORCAMENTO!$A:$F,4,FALSE)</f>
        <v>Aluguel Mensal Container Para Escritório, Dim. 6.00X2.40M, C/ Banheiro (Vaso+Lavat+Chuveiro E Básc), Incl. Porta, 2 Janelas, Abert P/ Ar Cond., 2 Pt Iluminação, 2 Tom. Elét. E 1 Tom.Telef. Isolam.Térmico(Teto E Paredes), Piso Em Comp. Naval, Cert. Nr18, Incl. Laudo Descontaminação.</v>
      </c>
      <c r="C34" s="808">
        <f>TRUNC(N36,2)</f>
        <v>12</v>
      </c>
      <c r="D34" s="809" t="str">
        <f ca="1">VLOOKUP($A34,ORCAMENTO!$A:$F,5,FALSE)</f>
        <v>ms</v>
      </c>
      <c r="E34" s="810" t="s">
        <v>360</v>
      </c>
      <c r="F34" s="810" t="s">
        <v>348</v>
      </c>
      <c r="G34" s="810"/>
      <c r="H34" s="810"/>
      <c r="I34" s="810"/>
      <c r="J34" s="810"/>
      <c r="K34" s="810"/>
      <c r="L34" s="810"/>
      <c r="M34" s="810"/>
      <c r="N34" s="811" t="str">
        <f ca="1">$D34</f>
        <v>ms</v>
      </c>
      <c r="O34" s="812" t="s">
        <v>347</v>
      </c>
    </row>
    <row r="35" spans="1:15" ht="23.25" customHeight="1" x14ac:dyDescent="0.25">
      <c r="A35" s="813"/>
      <c r="B35" s="797"/>
      <c r="C35" s="798"/>
      <c r="D35" s="799"/>
      <c r="E35" s="801"/>
      <c r="F35" s="801"/>
      <c r="G35" s="801"/>
      <c r="H35" s="801"/>
      <c r="I35" s="801"/>
      <c r="J35" s="801"/>
      <c r="K35" s="801"/>
      <c r="L35" s="801"/>
      <c r="M35" s="801"/>
      <c r="N35" s="803"/>
      <c r="O35" s="805"/>
    </row>
    <row r="36" spans="1:15" x14ac:dyDescent="0.25">
      <c r="A36" s="467"/>
      <c r="B36" s="467"/>
      <c r="C36" s="467"/>
      <c r="D36" s="467"/>
      <c r="E36" s="457">
        <v>6</v>
      </c>
      <c r="F36" s="457">
        <v>2</v>
      </c>
      <c r="G36" s="445"/>
      <c r="H36" s="445"/>
      <c r="I36" s="445"/>
      <c r="J36" s="446"/>
      <c r="K36" s="446"/>
      <c r="L36" s="446"/>
      <c r="M36" s="446"/>
      <c r="N36" s="447">
        <f>E36*F36</f>
        <v>12</v>
      </c>
      <c r="O36" s="458"/>
    </row>
    <row r="37" spans="1:15" ht="23.25" customHeight="1" x14ac:dyDescent="0.25">
      <c r="A37" s="796" t="str">
        <f>ORCAMENTO!$A$22</f>
        <v>1.2.3</v>
      </c>
      <c r="B37" s="807" t="str">
        <f ca="1">VLOOKUP($A37,ORCAMENTO!$A:$F,4,FALSE)</f>
        <v>Aluguel Mensal Container Para Almoxarifado, Incl. Porta, 2 Janelas, 1 Pt Iluminação, Isolamento Térmico (Teto), Piso Em Comp. Naval Pintado, Cert. Nr18, Incl. Laudo Descontaminação.</v>
      </c>
      <c r="C37" s="808">
        <f>TRUNC(N39,2)</f>
        <v>6</v>
      </c>
      <c r="D37" s="809" t="str">
        <f ca="1">VLOOKUP($A37,ORCAMENTO!$A:$F,5,FALSE)</f>
        <v>ms</v>
      </c>
      <c r="E37" s="810" t="s">
        <v>360</v>
      </c>
      <c r="F37" s="810" t="s">
        <v>348</v>
      </c>
      <c r="G37" s="810"/>
      <c r="H37" s="810"/>
      <c r="I37" s="810"/>
      <c r="J37" s="810"/>
      <c r="K37" s="810"/>
      <c r="L37" s="810"/>
      <c r="M37" s="810"/>
      <c r="N37" s="811" t="str">
        <f ca="1">$D37</f>
        <v>ms</v>
      </c>
      <c r="O37" s="812" t="s">
        <v>347</v>
      </c>
    </row>
    <row r="38" spans="1:15" ht="23.25" customHeight="1" x14ac:dyDescent="0.25">
      <c r="A38" s="813"/>
      <c r="B38" s="797"/>
      <c r="C38" s="798"/>
      <c r="D38" s="799"/>
      <c r="E38" s="801"/>
      <c r="F38" s="801"/>
      <c r="G38" s="801"/>
      <c r="H38" s="801"/>
      <c r="I38" s="801"/>
      <c r="J38" s="801"/>
      <c r="K38" s="801"/>
      <c r="L38" s="801"/>
      <c r="M38" s="801"/>
      <c r="N38" s="803"/>
      <c r="O38" s="805"/>
    </row>
    <row r="39" spans="1:15" x14ac:dyDescent="0.25">
      <c r="A39" s="467"/>
      <c r="B39" s="467"/>
      <c r="C39" s="467"/>
      <c r="D39" s="467"/>
      <c r="E39" s="457">
        <v>6</v>
      </c>
      <c r="F39" s="457">
        <v>1</v>
      </c>
      <c r="G39" s="445"/>
      <c r="H39" s="445"/>
      <c r="I39" s="445"/>
      <c r="J39" s="446"/>
      <c r="K39" s="446"/>
      <c r="L39" s="446"/>
      <c r="M39" s="446"/>
      <c r="N39" s="447">
        <f>E39*F39</f>
        <v>6</v>
      </c>
      <c r="O39" s="458"/>
    </row>
    <row r="40" spans="1:15" ht="26.25" customHeight="1" x14ac:dyDescent="0.25">
      <c r="A40" s="796" t="str">
        <f>ORCAMENTO!$A$23</f>
        <v>1.2.4</v>
      </c>
      <c r="B40" s="807" t="str">
        <f ca="1">VLOOKUP($A40,ORCAMENTO!$A:$F,4,FALSE)</f>
        <v>Aluguel Mensal Container Para Refeitorio, Incl. Porta, 2 Janelas, Abert P/ Ar Cond., 2 Pt Iluminação, 2 Tomadas Elét. E 1 Tomada Telef. Isolamento Térmico (Paredes E Teto), Piso Em Comp. Naval Pintado, Cert. Nr18, Incl. Laudo Descontaminação.</v>
      </c>
      <c r="C40" s="808">
        <f>TRUNC(N42,2)</f>
        <v>6</v>
      </c>
      <c r="D40" s="809" t="str">
        <f ca="1">VLOOKUP($A40,ORCAMENTO!$A:$F,5,FALSE)</f>
        <v>ms</v>
      </c>
      <c r="E40" s="810" t="s">
        <v>360</v>
      </c>
      <c r="F40" s="810" t="s">
        <v>348</v>
      </c>
      <c r="G40" s="810"/>
      <c r="H40" s="810"/>
      <c r="I40" s="810"/>
      <c r="J40" s="810"/>
      <c r="K40" s="810"/>
      <c r="L40" s="810"/>
      <c r="M40" s="810"/>
      <c r="N40" s="811" t="str">
        <f ca="1">$D40</f>
        <v>ms</v>
      </c>
      <c r="O40" s="812" t="s">
        <v>347</v>
      </c>
    </row>
    <row r="41" spans="1:15" ht="26.25" customHeight="1" x14ac:dyDescent="0.25">
      <c r="A41" s="813"/>
      <c r="B41" s="797"/>
      <c r="C41" s="798"/>
      <c r="D41" s="799"/>
      <c r="E41" s="801"/>
      <c r="F41" s="801"/>
      <c r="G41" s="801"/>
      <c r="H41" s="801"/>
      <c r="I41" s="801"/>
      <c r="J41" s="801"/>
      <c r="K41" s="801"/>
      <c r="L41" s="801"/>
      <c r="M41" s="801"/>
      <c r="N41" s="803"/>
      <c r="O41" s="805"/>
    </row>
    <row r="42" spans="1:15" x14ac:dyDescent="0.25">
      <c r="A42" s="467"/>
      <c r="B42" s="467"/>
      <c r="C42" s="467"/>
      <c r="D42" s="467"/>
      <c r="E42" s="457">
        <v>6</v>
      </c>
      <c r="F42" s="457">
        <v>1</v>
      </c>
      <c r="G42" s="445"/>
      <c r="H42" s="445"/>
      <c r="I42" s="445"/>
      <c r="J42" s="446"/>
      <c r="K42" s="446"/>
      <c r="L42" s="446"/>
      <c r="M42" s="446"/>
      <c r="N42" s="447">
        <f>E42*F42</f>
        <v>6</v>
      </c>
      <c r="O42" s="458"/>
    </row>
    <row r="43" spans="1:15" ht="23.25" customHeight="1" x14ac:dyDescent="0.25">
      <c r="A43" s="796" t="str">
        <f>ORCAMENTO!$A$24</f>
        <v>1.2.5</v>
      </c>
      <c r="B43" s="807" t="str">
        <f ca="1">VLOOKUP($A43,ORCAMENTO!$A:$F,4,FALSE)</f>
        <v>Aluguel Mensal Container Para Vestiário, Incl. Porta, Venezianas De Circulação, 1 Pt Iluminação, Isolamento Térmico (Teto), Piso Em Comp. Naval Pintado, Cert. Nr18, Incl. Laudo Descontaminação.</v>
      </c>
      <c r="C43" s="808">
        <f>TRUNC(N45,2)</f>
        <v>6</v>
      </c>
      <c r="D43" s="809" t="str">
        <f ca="1">VLOOKUP($A43,ORCAMENTO!$A:$F,5,FALSE)</f>
        <v>ms</v>
      </c>
      <c r="E43" s="810" t="s">
        <v>360</v>
      </c>
      <c r="F43" s="810" t="s">
        <v>348</v>
      </c>
      <c r="G43" s="810"/>
      <c r="H43" s="810"/>
      <c r="I43" s="810"/>
      <c r="J43" s="810"/>
      <c r="K43" s="810"/>
      <c r="L43" s="810"/>
      <c r="M43" s="810"/>
      <c r="N43" s="811" t="str">
        <f ca="1">$D43</f>
        <v>ms</v>
      </c>
      <c r="O43" s="812" t="s">
        <v>347</v>
      </c>
    </row>
    <row r="44" spans="1:15" ht="23.25" customHeight="1" x14ac:dyDescent="0.25">
      <c r="A44" s="813"/>
      <c r="B44" s="797"/>
      <c r="C44" s="798"/>
      <c r="D44" s="799"/>
      <c r="E44" s="801"/>
      <c r="F44" s="801"/>
      <c r="G44" s="801"/>
      <c r="H44" s="801"/>
      <c r="I44" s="801"/>
      <c r="J44" s="801"/>
      <c r="K44" s="801"/>
      <c r="L44" s="801"/>
      <c r="M44" s="801"/>
      <c r="N44" s="803"/>
      <c r="O44" s="805"/>
    </row>
    <row r="45" spans="1:15" x14ac:dyDescent="0.25">
      <c r="A45" s="467"/>
      <c r="B45" s="467"/>
      <c r="C45" s="467"/>
      <c r="D45" s="467"/>
      <c r="E45" s="457">
        <v>6</v>
      </c>
      <c r="F45" s="457">
        <v>1</v>
      </c>
      <c r="G45" s="445"/>
      <c r="H45" s="445"/>
      <c r="I45" s="445"/>
      <c r="J45" s="446"/>
      <c r="K45" s="446"/>
      <c r="L45" s="446"/>
      <c r="M45" s="446"/>
      <c r="N45" s="447">
        <f>E45*F45</f>
        <v>6</v>
      </c>
      <c r="O45" s="458"/>
    </row>
    <row r="46" spans="1:15" ht="23.25" customHeight="1" x14ac:dyDescent="0.25">
      <c r="A46" s="796" t="str">
        <f>ORCAMENTO!$A$25</f>
        <v>1.2.6</v>
      </c>
      <c r="B46" s="807" t="str">
        <f ca="1">VLOOKUP($A46,ORCAMENTO!$A:$F,4,FALSE)</f>
        <v>Aluguel Mensal Container Sanitário, Incl Porta, Básc, 2 Ptos Luz, 1 Pto Aterram., 3Vasos, 3Lavatórios, Calha Mictório, 6 Chuveiros (1 Eletrico), Torn.,Registros, Piso Comp. Naval Pintado, Cert Nr18 E Laudo Descontaminação</v>
      </c>
      <c r="C46" s="808">
        <f>TRUNC(N48,2)</f>
        <v>6</v>
      </c>
      <c r="D46" s="809" t="str">
        <f ca="1">VLOOKUP($A46,ORCAMENTO!$A:$F,5,FALSE)</f>
        <v>ms</v>
      </c>
      <c r="E46" s="810" t="s">
        <v>360</v>
      </c>
      <c r="F46" s="810" t="s">
        <v>348</v>
      </c>
      <c r="G46" s="810"/>
      <c r="H46" s="810"/>
      <c r="I46" s="810"/>
      <c r="J46" s="810"/>
      <c r="K46" s="810"/>
      <c r="L46" s="810"/>
      <c r="M46" s="810"/>
      <c r="N46" s="811" t="str">
        <f ca="1">$D46</f>
        <v>ms</v>
      </c>
      <c r="O46" s="812" t="s">
        <v>347</v>
      </c>
    </row>
    <row r="47" spans="1:15" ht="23.25" customHeight="1" x14ac:dyDescent="0.25">
      <c r="A47" s="813"/>
      <c r="B47" s="797"/>
      <c r="C47" s="798"/>
      <c r="D47" s="799"/>
      <c r="E47" s="801"/>
      <c r="F47" s="801"/>
      <c r="G47" s="801"/>
      <c r="H47" s="801"/>
      <c r="I47" s="801"/>
      <c r="J47" s="801"/>
      <c r="K47" s="801"/>
      <c r="L47" s="801"/>
      <c r="M47" s="801"/>
      <c r="N47" s="803"/>
      <c r="O47" s="805"/>
    </row>
    <row r="48" spans="1:15" x14ac:dyDescent="0.25">
      <c r="A48" s="467"/>
      <c r="B48" s="467"/>
      <c r="C48" s="467"/>
      <c r="D48" s="467"/>
      <c r="E48" s="457">
        <v>6</v>
      </c>
      <c r="F48" s="457">
        <v>1</v>
      </c>
      <c r="G48" s="445"/>
      <c r="H48" s="445"/>
      <c r="I48" s="445"/>
      <c r="J48" s="446"/>
      <c r="K48" s="446"/>
      <c r="L48" s="446"/>
      <c r="M48" s="446"/>
      <c r="N48" s="447">
        <f>E48*F48</f>
        <v>6</v>
      </c>
      <c r="O48" s="458"/>
    </row>
    <row r="49" spans="1:15" x14ac:dyDescent="0.25">
      <c r="A49" s="500">
        <f>ORCAMENTO!$A$26</f>
        <v>2</v>
      </c>
      <c r="B49" s="501" t="str">
        <f>VLOOKUP($A49,ORCAMENTO!$A:$F,4,FALSE)</f>
        <v>GALERIAS PRÉ-MOLDADAS</v>
      </c>
      <c r="C49" s="502"/>
      <c r="D49" s="503"/>
      <c r="E49" s="504"/>
      <c r="F49" s="504"/>
      <c r="G49" s="505"/>
      <c r="H49" s="505"/>
      <c r="I49" s="505"/>
      <c r="J49" s="505"/>
      <c r="K49" s="505"/>
      <c r="L49" s="505"/>
      <c r="M49" s="505"/>
      <c r="N49" s="505"/>
      <c r="O49" s="506"/>
    </row>
    <row r="50" spans="1:15" x14ac:dyDescent="0.25">
      <c r="A50" s="507" t="str">
        <f>ORCAMENTO!$A$27</f>
        <v>2.1</v>
      </c>
      <c r="B50" s="373" t="str">
        <f>VLOOKUP($A50,ORCAMENTO!$A:$F,4,FALSE)</f>
        <v>TERRAPLANAGEM E PAVIMENTAÇÃO</v>
      </c>
      <c r="C50" s="379"/>
      <c r="D50" s="380"/>
      <c r="E50" s="443"/>
      <c r="F50" s="443"/>
      <c r="G50" s="444"/>
      <c r="H50" s="444"/>
      <c r="I50" s="444"/>
      <c r="J50" s="444"/>
      <c r="K50" s="444"/>
      <c r="L50" s="444"/>
      <c r="M50" s="444"/>
      <c r="N50" s="444"/>
      <c r="O50" s="381"/>
    </row>
    <row r="51" spans="1:15" ht="23.25" customHeight="1" x14ac:dyDescent="0.25">
      <c r="A51" s="813" t="str">
        <f>ORCAMENTO!$A$28</f>
        <v>2.1.1</v>
      </c>
      <c r="B51" s="797" t="str">
        <f ca="1">VLOOKUP($A51,ORCAMENTO!$A:$F,4,FALSE)</f>
        <v>Escavação, Carga E Transporte De Material De 1º Categoria</v>
      </c>
      <c r="C51" s="798">
        <f>TRUNC(N53,2)</f>
        <v>14644.41</v>
      </c>
      <c r="D51" s="799" t="str">
        <f ca="1">VLOOKUP($A51,ORCAMENTO!$A:$F,5,FALSE)</f>
        <v>m3</v>
      </c>
      <c r="E51" s="817" t="s">
        <v>361</v>
      </c>
      <c r="F51" s="818"/>
      <c r="G51" s="800" t="s">
        <v>346</v>
      </c>
      <c r="H51" s="800" t="s">
        <v>349</v>
      </c>
      <c r="I51" s="816" t="s">
        <v>362</v>
      </c>
      <c r="J51" s="800" t="s">
        <v>363</v>
      </c>
      <c r="K51" s="800" t="s">
        <v>364</v>
      </c>
      <c r="L51" s="800" t="s">
        <v>365</v>
      </c>
      <c r="M51" s="827" t="s">
        <v>385</v>
      </c>
      <c r="N51" s="802" t="str">
        <f ca="1">$D51</f>
        <v>m3</v>
      </c>
      <c r="O51" s="804" t="s">
        <v>347</v>
      </c>
    </row>
    <row r="52" spans="1:15" ht="23.25" customHeight="1" x14ac:dyDescent="0.25">
      <c r="A52" s="813"/>
      <c r="B52" s="797"/>
      <c r="C52" s="798"/>
      <c r="D52" s="799"/>
      <c r="E52" s="480" t="s">
        <v>366</v>
      </c>
      <c r="F52" s="480" t="s">
        <v>367</v>
      </c>
      <c r="G52" s="801"/>
      <c r="H52" s="801"/>
      <c r="I52" s="810"/>
      <c r="J52" s="801"/>
      <c r="K52" s="801"/>
      <c r="L52" s="801"/>
      <c r="M52" s="820"/>
      <c r="N52" s="803"/>
      <c r="O52" s="805"/>
    </row>
    <row r="53" spans="1:15" x14ac:dyDescent="0.25">
      <c r="A53" s="468"/>
      <c r="B53" s="468" t="s">
        <v>368</v>
      </c>
      <c r="C53" s="468"/>
      <c r="D53" s="468"/>
      <c r="E53" s="449">
        <f>0.15+2.5+0.15</f>
        <v>2.8</v>
      </c>
      <c r="F53" s="449">
        <f>0.15+1.5+0.15</f>
        <v>1.8</v>
      </c>
      <c r="G53" s="459">
        <f>SUM(G511,H515)</f>
        <v>555</v>
      </c>
      <c r="H53" s="448">
        <f t="shared" ref="H53:H58" si="1">0.2+0.7+E53+0.7+0.2</f>
        <v>4.5999999999999996</v>
      </c>
      <c r="I53" s="448">
        <v>3.45</v>
      </c>
      <c r="J53" s="459">
        <f t="shared" ref="J53:J58" si="2">G53*H53*I53</f>
        <v>8807.85</v>
      </c>
      <c r="K53" s="449"/>
      <c r="L53" s="449">
        <f t="shared" ref="L53:L58" si="3">J53-K53</f>
        <v>8807.85</v>
      </c>
      <c r="M53" s="553">
        <f>H53*I53*(SUM(M511,M515))</f>
        <v>8807.85</v>
      </c>
      <c r="N53" s="450">
        <f>SUM(L53:L60)-SUM(M53:M60)</f>
        <v>14644.41</v>
      </c>
      <c r="O53" s="460" t="s">
        <v>369</v>
      </c>
    </row>
    <row r="54" spans="1:15" x14ac:dyDescent="0.25">
      <c r="A54" s="470"/>
      <c r="B54" s="470" t="s">
        <v>370</v>
      </c>
      <c r="C54" s="470"/>
      <c r="D54" s="470"/>
      <c r="E54" s="455">
        <f>0.15+2.5+0.15</f>
        <v>2.8</v>
      </c>
      <c r="F54" s="455">
        <f>0.15+1.5+0.15</f>
        <v>1.8</v>
      </c>
      <c r="G54" s="463">
        <f>SUM(G512,H516)</f>
        <v>432</v>
      </c>
      <c r="H54" s="454">
        <f t="shared" si="1"/>
        <v>4.5999999999999996</v>
      </c>
      <c r="I54" s="454">
        <v>3.45</v>
      </c>
      <c r="J54" s="463">
        <f t="shared" si="2"/>
        <v>6855.84</v>
      </c>
      <c r="K54" s="455"/>
      <c r="L54" s="455">
        <f t="shared" si="3"/>
        <v>6855.84</v>
      </c>
      <c r="M54" s="554"/>
      <c r="N54" s="456"/>
      <c r="O54" s="464" t="s">
        <v>369</v>
      </c>
    </row>
    <row r="55" spans="1:15" x14ac:dyDescent="0.25">
      <c r="A55" s="470"/>
      <c r="B55" s="470" t="s">
        <v>357</v>
      </c>
      <c r="C55" s="470"/>
      <c r="D55" s="470"/>
      <c r="E55" s="455">
        <f>0.2+3+0.2</f>
        <v>3.4</v>
      </c>
      <c r="F55" s="455">
        <f t="shared" ref="F55:F60" si="4">0.2+2+0.2</f>
        <v>2.4</v>
      </c>
      <c r="G55" s="463">
        <f>SUM(G519,H526)</f>
        <v>566</v>
      </c>
      <c r="H55" s="454">
        <f t="shared" si="1"/>
        <v>5.2</v>
      </c>
      <c r="I55" s="454">
        <f t="shared" ref="I55:I58" si="5">(0.3)+F55+(0.15+0.1)+(0.1+0.4)</f>
        <v>3.45</v>
      </c>
      <c r="J55" s="463">
        <f>G55*H55*I55</f>
        <v>10154.040000000001</v>
      </c>
      <c r="K55" s="455">
        <f>G63</f>
        <v>933.72</v>
      </c>
      <c r="L55" s="455">
        <f t="shared" si="3"/>
        <v>9220.32</v>
      </c>
      <c r="M55" s="554">
        <f>H55*I55*(SUM(M519,M526))</f>
        <v>6189.3</v>
      </c>
      <c r="N55" s="456"/>
      <c r="O55" s="464" t="s">
        <v>371</v>
      </c>
    </row>
    <row r="56" spans="1:15" x14ac:dyDescent="0.25">
      <c r="A56" s="470"/>
      <c r="B56" s="470" t="s">
        <v>372</v>
      </c>
      <c r="C56" s="470"/>
      <c r="D56" s="470"/>
      <c r="E56" s="455">
        <f>0.2+3+0.2</f>
        <v>3.4</v>
      </c>
      <c r="F56" s="455">
        <f t="shared" si="4"/>
        <v>2.4</v>
      </c>
      <c r="G56" s="463">
        <f>SUM(G520,H527)</f>
        <v>202</v>
      </c>
      <c r="H56" s="454">
        <f t="shared" si="1"/>
        <v>5.2</v>
      </c>
      <c r="I56" s="454">
        <f t="shared" si="5"/>
        <v>3.45</v>
      </c>
      <c r="J56" s="463">
        <f t="shared" si="2"/>
        <v>3623.88</v>
      </c>
      <c r="K56" s="455"/>
      <c r="L56" s="455">
        <f t="shared" si="3"/>
        <v>3623.88</v>
      </c>
      <c r="M56" s="554">
        <f>H56*I56*(SUM(M520,M527))</f>
        <v>3623.88</v>
      </c>
      <c r="N56" s="456"/>
      <c r="O56" s="464" t="s">
        <v>371</v>
      </c>
    </row>
    <row r="57" spans="1:15" x14ac:dyDescent="0.25">
      <c r="A57" s="470"/>
      <c r="B57" s="470" t="s">
        <v>373</v>
      </c>
      <c r="C57" s="470"/>
      <c r="D57" s="470"/>
      <c r="E57" s="455">
        <f>0.2+3+0.2</f>
        <v>3.4</v>
      </c>
      <c r="F57" s="455">
        <f t="shared" si="4"/>
        <v>2.4</v>
      </c>
      <c r="G57" s="463">
        <f>SUM(G521,H528)</f>
        <v>75</v>
      </c>
      <c r="H57" s="454">
        <f t="shared" si="1"/>
        <v>5.2</v>
      </c>
      <c r="I57" s="454">
        <f t="shared" si="5"/>
        <v>3.45</v>
      </c>
      <c r="J57" s="463">
        <f t="shared" si="2"/>
        <v>1345.5</v>
      </c>
      <c r="K57" s="455"/>
      <c r="L57" s="455">
        <f t="shared" si="3"/>
        <v>1345.5</v>
      </c>
      <c r="M57" s="554"/>
      <c r="N57" s="456"/>
      <c r="O57" s="464" t="s">
        <v>371</v>
      </c>
    </row>
    <row r="58" spans="1:15" x14ac:dyDescent="0.25">
      <c r="A58" s="470"/>
      <c r="B58" s="470" t="s">
        <v>374</v>
      </c>
      <c r="C58" s="470"/>
      <c r="D58" s="470"/>
      <c r="E58" s="455">
        <f>(0.2+3+0.2)*2</f>
        <v>6.8</v>
      </c>
      <c r="F58" s="455">
        <f t="shared" si="4"/>
        <v>2.4</v>
      </c>
      <c r="G58" s="463">
        <f>SUM(G522,H529)/2</f>
        <v>70</v>
      </c>
      <c r="H58" s="454">
        <f t="shared" si="1"/>
        <v>8.6</v>
      </c>
      <c r="I58" s="454">
        <f t="shared" si="5"/>
        <v>3.45</v>
      </c>
      <c r="J58" s="463">
        <f t="shared" si="2"/>
        <v>2076.9</v>
      </c>
      <c r="K58" s="455"/>
      <c r="L58" s="455">
        <f t="shared" si="3"/>
        <v>2076.9</v>
      </c>
      <c r="M58" s="554"/>
      <c r="N58" s="456"/>
      <c r="O58" s="464" t="s">
        <v>375</v>
      </c>
    </row>
    <row r="59" spans="1:15" x14ac:dyDescent="0.25">
      <c r="A59" s="470"/>
      <c r="B59" s="470"/>
      <c r="C59" s="470"/>
      <c r="D59" s="470"/>
      <c r="E59" s="455"/>
      <c r="F59" s="455"/>
      <c r="G59" s="463"/>
      <c r="H59" s="454"/>
      <c r="I59" s="454"/>
      <c r="J59" s="463"/>
      <c r="K59" s="455"/>
      <c r="L59" s="455"/>
      <c r="M59" s="554"/>
      <c r="N59" s="456"/>
      <c r="O59" s="464"/>
    </row>
    <row r="60" spans="1:15" x14ac:dyDescent="0.25">
      <c r="A60" s="469"/>
      <c r="B60" s="469" t="s">
        <v>359</v>
      </c>
      <c r="C60" s="469"/>
      <c r="D60" s="469"/>
      <c r="E60" s="452">
        <f>(0.2+3+0.2)*2</f>
        <v>6.8</v>
      </c>
      <c r="F60" s="452">
        <f t="shared" si="4"/>
        <v>2.4</v>
      </c>
      <c r="G60" s="461">
        <f>SUM(G523,H530)</f>
        <v>45</v>
      </c>
      <c r="H60" s="451">
        <f>0.2+0.7+E60+0.7+0.2</f>
        <v>8.6</v>
      </c>
      <c r="I60" s="451">
        <f t="shared" ref="I60" si="6">(0.3)+F60+(0.15+0.1)+(0.1+0.4)</f>
        <v>3.45</v>
      </c>
      <c r="J60" s="461">
        <f>G60*H60*I60</f>
        <v>1335.15</v>
      </c>
      <c r="K60" s="452"/>
      <c r="L60" s="452">
        <f>J60-K60</f>
        <v>1335.15</v>
      </c>
      <c r="M60" s="525"/>
      <c r="N60" s="453"/>
      <c r="O60" s="462" t="s">
        <v>375</v>
      </c>
    </row>
    <row r="61" spans="1:15" ht="23.25" customHeight="1" x14ac:dyDescent="0.25">
      <c r="A61" s="796" t="str">
        <f>ORCAMENTO!$A$29</f>
        <v>2.1.2</v>
      </c>
      <c r="B61" s="807" t="str">
        <f ca="1">VLOOKUP($A61,ORCAMENTO!$A:$F,4,FALSE)</f>
        <v>Escavacao De Rocha Macico Ou Aflorada C/ Argamassa Expansiva</v>
      </c>
      <c r="C61" s="808">
        <f>TRUNC(N63,2)</f>
        <v>933.72</v>
      </c>
      <c r="D61" s="809" t="str">
        <f ca="1">VLOOKUP($A61,ORCAMENTO!$A:$F,5,FALSE)</f>
        <v>m3</v>
      </c>
      <c r="E61" s="810" t="s">
        <v>414</v>
      </c>
      <c r="F61" s="810" t="s">
        <v>382</v>
      </c>
      <c r="G61" s="810" t="s">
        <v>365</v>
      </c>
      <c r="H61" s="810"/>
      <c r="I61" s="810"/>
      <c r="J61" s="810"/>
      <c r="K61" s="810"/>
      <c r="L61" s="810"/>
      <c r="M61" s="810"/>
      <c r="N61" s="811" t="str">
        <f ca="1">$D61</f>
        <v>m3</v>
      </c>
      <c r="O61" s="812" t="s">
        <v>347</v>
      </c>
    </row>
    <row r="62" spans="1:15" ht="23.25" customHeight="1" x14ac:dyDescent="0.25">
      <c r="A62" s="813"/>
      <c r="B62" s="797"/>
      <c r="C62" s="798"/>
      <c r="D62" s="799"/>
      <c r="E62" s="801"/>
      <c r="F62" s="801"/>
      <c r="G62" s="801"/>
      <c r="H62" s="801"/>
      <c r="I62" s="801"/>
      <c r="J62" s="801"/>
      <c r="K62" s="801"/>
      <c r="L62" s="801"/>
      <c r="M62" s="801"/>
      <c r="N62" s="803"/>
      <c r="O62" s="805"/>
    </row>
    <row r="63" spans="1:15" ht="24" x14ac:dyDescent="0.25">
      <c r="A63" s="467"/>
      <c r="B63" s="467" t="s">
        <v>357</v>
      </c>
      <c r="C63" s="467"/>
      <c r="D63" s="467"/>
      <c r="E63" s="457">
        <v>212.21</v>
      </c>
      <c r="F63" s="457">
        <f>3.4+0.5+0.5</f>
        <v>4.4000000000000004</v>
      </c>
      <c r="G63" s="445">
        <f>E63*F63</f>
        <v>933.72</v>
      </c>
      <c r="H63" s="445"/>
      <c r="I63" s="445"/>
      <c r="J63" s="446"/>
      <c r="K63" s="446"/>
      <c r="L63" s="446"/>
      <c r="M63" s="446"/>
      <c r="N63" s="447">
        <f>SUM(G63:G63)</f>
        <v>933.72</v>
      </c>
      <c r="O63" s="458" t="s">
        <v>415</v>
      </c>
    </row>
    <row r="64" spans="1:15" ht="23.25" customHeight="1" x14ac:dyDescent="0.25">
      <c r="A64" s="796" t="str">
        <f>ORCAMENTO!$A$30</f>
        <v>2.1.3</v>
      </c>
      <c r="B64" s="807" t="str">
        <f ca="1">VLOOKUP($A64,ORCAMENTO!$A:$F,4,FALSE)</f>
        <v>Aterro Mecanizado De Vala Com Retroescavadeira (Capacidade Da Caçamba Da Retro: 0,26 M³ / Potência: 88 Hp), Largura Até 0,8 M, Profundidade De 1,5 A 3,0 M, Com Areia Para Aterro. Af_05/2016</v>
      </c>
      <c r="C64" s="808">
        <f>TRUNC(N66,2)</f>
        <v>6180.61</v>
      </c>
      <c r="D64" s="809" t="str">
        <f ca="1">VLOOKUP($A64,ORCAMENTO!$A:$F,5,FALSE)</f>
        <v>m3</v>
      </c>
      <c r="E64" s="810" t="s">
        <v>377</v>
      </c>
      <c r="F64" s="810" t="s">
        <v>378</v>
      </c>
      <c r="G64" s="810" t="s">
        <v>379</v>
      </c>
      <c r="H64" s="810"/>
      <c r="I64" s="810"/>
      <c r="J64" s="810"/>
      <c r="K64" s="810"/>
      <c r="L64" s="810"/>
      <c r="M64" s="821" t="s">
        <v>385</v>
      </c>
      <c r="N64" s="811" t="str">
        <f ca="1">$D64</f>
        <v>m3</v>
      </c>
      <c r="O64" s="812" t="s">
        <v>347</v>
      </c>
    </row>
    <row r="65" spans="1:15" ht="23.25" customHeight="1" x14ac:dyDescent="0.25">
      <c r="A65" s="813"/>
      <c r="B65" s="797"/>
      <c r="C65" s="798"/>
      <c r="D65" s="799"/>
      <c r="E65" s="801"/>
      <c r="F65" s="801"/>
      <c r="G65" s="801"/>
      <c r="H65" s="801"/>
      <c r="I65" s="801"/>
      <c r="J65" s="801"/>
      <c r="K65" s="801"/>
      <c r="L65" s="801"/>
      <c r="M65" s="822"/>
      <c r="N65" s="803"/>
      <c r="O65" s="805"/>
    </row>
    <row r="66" spans="1:15" x14ac:dyDescent="0.25">
      <c r="A66" s="468"/>
      <c r="B66" s="468" t="s">
        <v>368</v>
      </c>
      <c r="C66" s="468"/>
      <c r="D66" s="468"/>
      <c r="E66" s="459">
        <f t="shared" ref="E66:E71" si="7">J53</f>
        <v>8807.85</v>
      </c>
      <c r="F66" s="459">
        <f t="shared" ref="F66:F71" si="8">((0.08*H53)+(E53*F53)+((0.15+0.1)*(0.2+E53+0.2))+((0.1+0.4)*H53))*G53</f>
        <v>4721.9399999999996</v>
      </c>
      <c r="G66" s="459">
        <f t="shared" ref="G66:G72" si="9">E66-F66</f>
        <v>4085.91</v>
      </c>
      <c r="H66" s="448"/>
      <c r="I66" s="448"/>
      <c r="J66" s="449"/>
      <c r="K66" s="449"/>
      <c r="L66" s="449"/>
      <c r="M66" s="553">
        <f>G66</f>
        <v>4085.91</v>
      </c>
      <c r="N66" s="450">
        <f>SUM(G66:G72)-SUM(M66:M72)</f>
        <v>6180.61</v>
      </c>
      <c r="O66" s="460"/>
    </row>
    <row r="67" spans="1:15" x14ac:dyDescent="0.25">
      <c r="A67" s="470"/>
      <c r="B67" s="470" t="s">
        <v>370</v>
      </c>
      <c r="C67" s="470"/>
      <c r="D67" s="470"/>
      <c r="E67" s="463">
        <f t="shared" si="7"/>
        <v>6855.84</v>
      </c>
      <c r="F67" s="463">
        <f t="shared" si="8"/>
        <v>3675.46</v>
      </c>
      <c r="G67" s="463">
        <f t="shared" si="9"/>
        <v>3180.38</v>
      </c>
      <c r="H67" s="454"/>
      <c r="I67" s="454"/>
      <c r="J67" s="455"/>
      <c r="K67" s="455"/>
      <c r="L67" s="455"/>
      <c r="M67" s="554"/>
      <c r="N67" s="456"/>
      <c r="O67" s="464"/>
    </row>
    <row r="68" spans="1:15" x14ac:dyDescent="0.25">
      <c r="A68" s="470"/>
      <c r="B68" s="470" t="s">
        <v>357</v>
      </c>
      <c r="C68" s="470"/>
      <c r="D68" s="470"/>
      <c r="E68" s="463">
        <f t="shared" si="7"/>
        <v>10154.040000000001</v>
      </c>
      <c r="F68" s="463">
        <f t="shared" si="8"/>
        <v>6863.32</v>
      </c>
      <c r="G68" s="463">
        <f t="shared" si="9"/>
        <v>3290.72</v>
      </c>
      <c r="H68" s="454"/>
      <c r="I68" s="454"/>
      <c r="J68" s="455"/>
      <c r="K68" s="455"/>
      <c r="L68" s="455"/>
      <c r="M68" s="554">
        <f>G68*0.6</f>
        <v>1974.43</v>
      </c>
      <c r="N68" s="456"/>
      <c r="O68" s="464"/>
    </row>
    <row r="69" spans="1:15" x14ac:dyDescent="0.25">
      <c r="A69" s="470"/>
      <c r="B69" s="470" t="s">
        <v>372</v>
      </c>
      <c r="C69" s="470"/>
      <c r="D69" s="470"/>
      <c r="E69" s="463">
        <f t="shared" si="7"/>
        <v>3623.88</v>
      </c>
      <c r="F69" s="463">
        <f t="shared" si="8"/>
        <v>2449.4499999999998</v>
      </c>
      <c r="G69" s="463">
        <f t="shared" si="9"/>
        <v>1174.43</v>
      </c>
      <c r="H69" s="454"/>
      <c r="I69" s="454"/>
      <c r="J69" s="455"/>
      <c r="K69" s="455"/>
      <c r="L69" s="455"/>
      <c r="M69" s="554">
        <f>G69*0.58</f>
        <v>681.17</v>
      </c>
      <c r="N69" s="456"/>
      <c r="O69" s="464"/>
    </row>
    <row r="70" spans="1:15" x14ac:dyDescent="0.25">
      <c r="A70" s="470"/>
      <c r="B70" s="470" t="s">
        <v>373</v>
      </c>
      <c r="C70" s="470"/>
      <c r="D70" s="470"/>
      <c r="E70" s="463">
        <f t="shared" si="7"/>
        <v>1345.5</v>
      </c>
      <c r="F70" s="463">
        <f t="shared" si="8"/>
        <v>909.45</v>
      </c>
      <c r="G70" s="463">
        <f t="shared" si="9"/>
        <v>436.05</v>
      </c>
      <c r="H70" s="454"/>
      <c r="I70" s="454"/>
      <c r="J70" s="455"/>
      <c r="K70" s="455"/>
      <c r="L70" s="455"/>
      <c r="M70" s="554"/>
      <c r="N70" s="456"/>
      <c r="O70" s="464"/>
    </row>
    <row r="71" spans="1:15" x14ac:dyDescent="0.25">
      <c r="A71" s="470"/>
      <c r="B71" s="470" t="s">
        <v>374</v>
      </c>
      <c r="C71" s="470"/>
      <c r="D71" s="470"/>
      <c r="E71" s="463">
        <f t="shared" si="7"/>
        <v>2076.9</v>
      </c>
      <c r="F71" s="463">
        <f t="shared" si="8"/>
        <v>1617.56</v>
      </c>
      <c r="G71" s="463">
        <f t="shared" si="9"/>
        <v>459.34</v>
      </c>
      <c r="H71" s="454"/>
      <c r="I71" s="454"/>
      <c r="J71" s="455"/>
      <c r="K71" s="455"/>
      <c r="L71" s="455"/>
      <c r="M71" s="554"/>
      <c r="N71" s="456"/>
      <c r="O71" s="464"/>
    </row>
    <row r="72" spans="1:15" x14ac:dyDescent="0.25">
      <c r="A72" s="470"/>
      <c r="B72" s="470" t="s">
        <v>359</v>
      </c>
      <c r="C72" s="470"/>
      <c r="D72" s="470"/>
      <c r="E72" s="463">
        <f>J60</f>
        <v>1335.15</v>
      </c>
      <c r="F72" s="463">
        <f>((0.08*H60)+(E60*F60)+((0.15+0.1)*(0.2+E60+0.2))+((0.1+0.4)*H60))*G60</f>
        <v>1039.8599999999999</v>
      </c>
      <c r="G72" s="463">
        <f t="shared" si="9"/>
        <v>295.29000000000002</v>
      </c>
      <c r="H72" s="463"/>
      <c r="I72" s="455"/>
      <c r="J72" s="455"/>
      <c r="K72" s="455"/>
      <c r="L72" s="455"/>
      <c r="M72" s="525"/>
      <c r="N72" s="456"/>
      <c r="O72" s="464"/>
    </row>
    <row r="73" spans="1:15" ht="23.25" customHeight="1" x14ac:dyDescent="0.25">
      <c r="A73" s="796" t="str">
        <f>ORCAMENTO!$A$31</f>
        <v>2.1.4</v>
      </c>
      <c r="B73" s="807" t="str">
        <f ca="1">VLOOKUP($A73,ORCAMENTO!$A:$F,4,FALSE)</f>
        <v>Base Ou Sub-Base De Brita Graduada Executada Com Vibroacabadora - Brita Comercial</v>
      </c>
      <c r="C73" s="808">
        <f>TRUNC(N75,2)</f>
        <v>3155.5</v>
      </c>
      <c r="D73" s="809" t="str">
        <f ca="1">VLOOKUP($A73,ORCAMENTO!$A:$F,5,FALSE)</f>
        <v>m3</v>
      </c>
      <c r="E73" s="810" t="s">
        <v>381</v>
      </c>
      <c r="F73" s="810" t="s">
        <v>387</v>
      </c>
      <c r="G73" s="810" t="s">
        <v>388</v>
      </c>
      <c r="H73" s="810" t="s">
        <v>365</v>
      </c>
      <c r="I73" s="810"/>
      <c r="J73" s="810"/>
      <c r="K73" s="810"/>
      <c r="L73" s="810"/>
      <c r="M73" s="819" t="s">
        <v>385</v>
      </c>
      <c r="N73" s="811" t="str">
        <f ca="1">$D73</f>
        <v>m3</v>
      </c>
      <c r="O73" s="812" t="s">
        <v>347</v>
      </c>
    </row>
    <row r="74" spans="1:15" ht="23.25" customHeight="1" x14ac:dyDescent="0.25">
      <c r="A74" s="813"/>
      <c r="B74" s="797"/>
      <c r="C74" s="798"/>
      <c r="D74" s="799"/>
      <c r="E74" s="801"/>
      <c r="F74" s="801"/>
      <c r="G74" s="801"/>
      <c r="H74" s="801"/>
      <c r="I74" s="801"/>
      <c r="J74" s="801"/>
      <c r="K74" s="801"/>
      <c r="L74" s="801"/>
      <c r="M74" s="820"/>
      <c r="N74" s="803"/>
      <c r="O74" s="805"/>
    </row>
    <row r="75" spans="1:15" x14ac:dyDescent="0.25">
      <c r="A75" s="468"/>
      <c r="B75" s="468" t="s">
        <v>368</v>
      </c>
      <c r="C75" s="468"/>
      <c r="D75" s="468"/>
      <c r="E75" s="459">
        <f t="shared" ref="E75:E80" si="10">G53</f>
        <v>555</v>
      </c>
      <c r="F75" s="459">
        <v>0.2</v>
      </c>
      <c r="G75" s="448">
        <v>9</v>
      </c>
      <c r="H75" s="448">
        <f t="shared" ref="H75:H81" si="11">PRODUCT(E75:G75)</f>
        <v>999</v>
      </c>
      <c r="I75" s="448"/>
      <c r="J75" s="449"/>
      <c r="K75" s="449"/>
      <c r="L75" s="449"/>
      <c r="M75" s="553">
        <v>564.5</v>
      </c>
      <c r="N75" s="450">
        <f>SUM(H75:H81)-SUM(M75:M81)</f>
        <v>3155.5</v>
      </c>
      <c r="O75" s="460" t="s">
        <v>391</v>
      </c>
    </row>
    <row r="76" spans="1:15" x14ac:dyDescent="0.25">
      <c r="A76" s="470"/>
      <c r="B76" s="470" t="s">
        <v>370</v>
      </c>
      <c r="C76" s="470"/>
      <c r="D76" s="470"/>
      <c r="E76" s="463">
        <f t="shared" si="10"/>
        <v>432</v>
      </c>
      <c r="F76" s="463">
        <v>0.2</v>
      </c>
      <c r="G76" s="454">
        <v>7</v>
      </c>
      <c r="H76" s="454">
        <f t="shared" ref="H76" si="12">PRODUCT(E76:G76)</f>
        <v>604.79999999999995</v>
      </c>
      <c r="I76" s="454"/>
      <c r="J76" s="455"/>
      <c r="K76" s="455"/>
      <c r="L76" s="455"/>
      <c r="M76" s="554"/>
      <c r="N76" s="456"/>
      <c r="O76" s="464"/>
    </row>
    <row r="77" spans="1:15" x14ac:dyDescent="0.25">
      <c r="A77" s="470"/>
      <c r="B77" s="470" t="s">
        <v>357</v>
      </c>
      <c r="C77" s="470"/>
      <c r="D77" s="470"/>
      <c r="E77" s="463">
        <f t="shared" si="10"/>
        <v>566</v>
      </c>
      <c r="F77" s="463">
        <v>0.2</v>
      </c>
      <c r="G77" s="454">
        <v>13.5</v>
      </c>
      <c r="H77" s="454">
        <f t="shared" si="11"/>
        <v>1528.2</v>
      </c>
      <c r="I77" s="454"/>
      <c r="J77" s="455"/>
      <c r="K77" s="455"/>
      <c r="L77" s="455"/>
      <c r="M77" s="554">
        <v>131.5</v>
      </c>
      <c r="N77" s="456"/>
      <c r="O77" s="464"/>
    </row>
    <row r="78" spans="1:15" x14ac:dyDescent="0.25">
      <c r="A78" s="470"/>
      <c r="B78" s="470" t="s">
        <v>372</v>
      </c>
      <c r="C78" s="470"/>
      <c r="D78" s="470"/>
      <c r="E78" s="463">
        <f t="shared" si="10"/>
        <v>202</v>
      </c>
      <c r="F78" s="463">
        <v>0.2</v>
      </c>
      <c r="G78" s="454">
        <v>8</v>
      </c>
      <c r="H78" s="454">
        <f t="shared" si="11"/>
        <v>323.2</v>
      </c>
      <c r="I78" s="454"/>
      <c r="J78" s="455"/>
      <c r="K78" s="455"/>
      <c r="L78" s="455"/>
      <c r="M78" s="554"/>
      <c r="N78" s="456"/>
      <c r="O78" s="464"/>
    </row>
    <row r="79" spans="1:15" x14ac:dyDescent="0.25">
      <c r="A79" s="470"/>
      <c r="B79" s="470" t="s">
        <v>373</v>
      </c>
      <c r="C79" s="470"/>
      <c r="D79" s="470"/>
      <c r="E79" s="463">
        <f t="shared" si="10"/>
        <v>75</v>
      </c>
      <c r="F79" s="463">
        <v>0.2</v>
      </c>
      <c r="G79" s="454">
        <v>10.5</v>
      </c>
      <c r="H79" s="454">
        <f t="shared" si="11"/>
        <v>157.5</v>
      </c>
      <c r="I79" s="454"/>
      <c r="J79" s="455"/>
      <c r="K79" s="455"/>
      <c r="L79" s="455"/>
      <c r="M79" s="554"/>
      <c r="N79" s="456"/>
      <c r="O79" s="464"/>
    </row>
    <row r="80" spans="1:15" x14ac:dyDescent="0.25">
      <c r="A80" s="470"/>
      <c r="B80" s="470" t="s">
        <v>374</v>
      </c>
      <c r="C80" s="470"/>
      <c r="D80" s="470"/>
      <c r="E80" s="463">
        <f t="shared" si="10"/>
        <v>70</v>
      </c>
      <c r="F80" s="463">
        <v>0.2</v>
      </c>
      <c r="G80" s="454">
        <v>10.5</v>
      </c>
      <c r="H80" s="454">
        <f t="shared" si="11"/>
        <v>147</v>
      </c>
      <c r="I80" s="454"/>
      <c r="J80" s="455"/>
      <c r="K80" s="455"/>
      <c r="L80" s="455"/>
      <c r="M80" s="554"/>
      <c r="N80" s="456"/>
      <c r="O80" s="464"/>
    </row>
    <row r="81" spans="1:15" x14ac:dyDescent="0.25">
      <c r="A81" s="469"/>
      <c r="B81" s="469" t="s">
        <v>359</v>
      </c>
      <c r="C81" s="469"/>
      <c r="D81" s="469"/>
      <c r="E81" s="461">
        <f>G60</f>
        <v>45</v>
      </c>
      <c r="F81" s="461">
        <v>0.2</v>
      </c>
      <c r="G81" s="451">
        <f>1+0.2+0.5+(3.4*2)+0.5+0.2+1</f>
        <v>10.199999999999999</v>
      </c>
      <c r="H81" s="451">
        <f t="shared" si="11"/>
        <v>91.8</v>
      </c>
      <c r="I81" s="451"/>
      <c r="J81" s="452"/>
      <c r="K81" s="452"/>
      <c r="L81" s="452"/>
      <c r="M81" s="525"/>
      <c r="N81" s="453"/>
      <c r="O81" s="462"/>
    </row>
    <row r="82" spans="1:15" ht="23.25" customHeight="1" x14ac:dyDescent="0.25">
      <c r="A82" s="796" t="str">
        <f>ORCAMENTO!$A$32</f>
        <v>2.1.5</v>
      </c>
      <c r="B82" s="807" t="str">
        <f ca="1">VLOOKUP($A82,ORCAMENTO!$A:$F,4,FALSE)</f>
        <v>Base Ou Sub-Base De Macadame Seco Com Brita Comercial</v>
      </c>
      <c r="C82" s="808">
        <f>TRUNC(N84,2)</f>
        <v>962.88</v>
      </c>
      <c r="D82" s="809" t="str">
        <f ca="1">VLOOKUP($A82,ORCAMENTO!$A:$F,5,FALSE)</f>
        <v>m3</v>
      </c>
      <c r="E82" s="810" t="s">
        <v>381</v>
      </c>
      <c r="F82" s="810" t="s">
        <v>387</v>
      </c>
      <c r="G82" s="810" t="s">
        <v>388</v>
      </c>
      <c r="H82" s="810" t="s">
        <v>365</v>
      </c>
      <c r="I82" s="810"/>
      <c r="J82" s="810"/>
      <c r="K82" s="810"/>
      <c r="L82" s="810"/>
      <c r="M82" s="810"/>
      <c r="N82" s="811" t="str">
        <f ca="1">$D82</f>
        <v>m3</v>
      </c>
      <c r="O82" s="812" t="s">
        <v>347</v>
      </c>
    </row>
    <row r="83" spans="1:15" ht="23.25" customHeight="1" x14ac:dyDescent="0.25">
      <c r="A83" s="813"/>
      <c r="B83" s="797"/>
      <c r="C83" s="798"/>
      <c r="D83" s="799"/>
      <c r="E83" s="801"/>
      <c r="F83" s="801"/>
      <c r="G83" s="801"/>
      <c r="H83" s="801"/>
      <c r="I83" s="801"/>
      <c r="J83" s="801"/>
      <c r="K83" s="801"/>
      <c r="L83" s="801"/>
      <c r="M83" s="801"/>
      <c r="N83" s="803"/>
      <c r="O83" s="805"/>
    </row>
    <row r="84" spans="1:15" x14ac:dyDescent="0.25">
      <c r="A84" s="468"/>
      <c r="B84" s="468" t="s">
        <v>368</v>
      </c>
      <c r="C84" s="468"/>
      <c r="D84" s="468"/>
      <c r="E84" s="459">
        <f t="shared" ref="E84:E90" si="13">E75</f>
        <v>555</v>
      </c>
      <c r="F84" s="459">
        <v>0.05</v>
      </c>
      <c r="G84" s="448">
        <v>9</v>
      </c>
      <c r="H84" s="448">
        <f t="shared" ref="H84:H90" si="14">PRODUCT(E84:G84)</f>
        <v>249.75</v>
      </c>
      <c r="I84" s="448"/>
      <c r="J84" s="449"/>
      <c r="K84" s="449"/>
      <c r="L84" s="449"/>
      <c r="M84" s="449"/>
      <c r="N84" s="450">
        <f>SUM(H84:H90)-SUM(M84:M90)</f>
        <v>962.88</v>
      </c>
      <c r="O84" s="460" t="s">
        <v>389</v>
      </c>
    </row>
    <row r="85" spans="1:15" x14ac:dyDescent="0.25">
      <c r="A85" s="470"/>
      <c r="B85" s="470" t="s">
        <v>370</v>
      </c>
      <c r="C85" s="470"/>
      <c r="D85" s="470"/>
      <c r="E85" s="463">
        <f t="shared" si="13"/>
        <v>432</v>
      </c>
      <c r="F85" s="463">
        <v>0.05</v>
      </c>
      <c r="G85" s="454">
        <v>7</v>
      </c>
      <c r="H85" s="454">
        <f t="shared" si="14"/>
        <v>151.19999999999999</v>
      </c>
      <c r="I85" s="454"/>
      <c r="J85" s="455"/>
      <c r="K85" s="455"/>
      <c r="L85" s="455"/>
      <c r="M85" s="455"/>
      <c r="N85" s="456"/>
      <c r="O85" s="464"/>
    </row>
    <row r="86" spans="1:15" x14ac:dyDescent="0.25">
      <c r="A86" s="470"/>
      <c r="B86" s="470" t="s">
        <v>357</v>
      </c>
      <c r="C86" s="470"/>
      <c r="D86" s="470"/>
      <c r="E86" s="463">
        <f t="shared" si="13"/>
        <v>566</v>
      </c>
      <c r="F86" s="463">
        <v>0.05</v>
      </c>
      <c r="G86" s="454">
        <v>13.5</v>
      </c>
      <c r="H86" s="454">
        <f t="shared" si="14"/>
        <v>382.05</v>
      </c>
      <c r="I86" s="454"/>
      <c r="J86" s="455"/>
      <c r="K86" s="455"/>
      <c r="L86" s="455"/>
      <c r="M86" s="455"/>
      <c r="N86" s="456"/>
      <c r="O86" s="464"/>
    </row>
    <row r="87" spans="1:15" x14ac:dyDescent="0.25">
      <c r="A87" s="470"/>
      <c r="B87" s="470" t="s">
        <v>372</v>
      </c>
      <c r="C87" s="470"/>
      <c r="D87" s="470"/>
      <c r="E87" s="463">
        <f t="shared" si="13"/>
        <v>202</v>
      </c>
      <c r="F87" s="463">
        <v>0.05</v>
      </c>
      <c r="G87" s="454">
        <v>8</v>
      </c>
      <c r="H87" s="454">
        <f t="shared" si="14"/>
        <v>80.8</v>
      </c>
      <c r="I87" s="454"/>
      <c r="J87" s="455"/>
      <c r="K87" s="455"/>
      <c r="L87" s="455"/>
      <c r="M87" s="455"/>
      <c r="N87" s="456"/>
      <c r="O87" s="464"/>
    </row>
    <row r="88" spans="1:15" x14ac:dyDescent="0.25">
      <c r="A88" s="470"/>
      <c r="B88" s="470" t="s">
        <v>373</v>
      </c>
      <c r="C88" s="470"/>
      <c r="D88" s="470"/>
      <c r="E88" s="463">
        <f t="shared" si="13"/>
        <v>75</v>
      </c>
      <c r="F88" s="463">
        <v>0.05</v>
      </c>
      <c r="G88" s="454">
        <v>10.5</v>
      </c>
      <c r="H88" s="454">
        <f t="shared" si="14"/>
        <v>39.380000000000003</v>
      </c>
      <c r="I88" s="454"/>
      <c r="J88" s="455"/>
      <c r="K88" s="455"/>
      <c r="L88" s="455"/>
      <c r="M88" s="455"/>
      <c r="N88" s="456"/>
      <c r="O88" s="464"/>
    </row>
    <row r="89" spans="1:15" x14ac:dyDescent="0.25">
      <c r="A89" s="470"/>
      <c r="B89" s="470" t="s">
        <v>374</v>
      </c>
      <c r="C89" s="470"/>
      <c r="D89" s="470"/>
      <c r="E89" s="463">
        <f t="shared" si="13"/>
        <v>70</v>
      </c>
      <c r="F89" s="463">
        <v>0.05</v>
      </c>
      <c r="G89" s="454">
        <v>10.5</v>
      </c>
      <c r="H89" s="454">
        <f t="shared" si="14"/>
        <v>36.75</v>
      </c>
      <c r="I89" s="454"/>
      <c r="J89" s="455"/>
      <c r="K89" s="455"/>
      <c r="L89" s="455"/>
      <c r="M89" s="455"/>
      <c r="N89" s="456"/>
      <c r="O89" s="464"/>
    </row>
    <row r="90" spans="1:15" x14ac:dyDescent="0.25">
      <c r="A90" s="469"/>
      <c r="B90" s="469" t="s">
        <v>359</v>
      </c>
      <c r="C90" s="469"/>
      <c r="D90" s="469"/>
      <c r="E90" s="461">
        <f t="shared" si="13"/>
        <v>45</v>
      </c>
      <c r="F90" s="461">
        <v>0.05</v>
      </c>
      <c r="G90" s="451">
        <f>1+0.2+0.5+(3.4*2)+0.5+0.2+1</f>
        <v>10.199999999999999</v>
      </c>
      <c r="H90" s="451">
        <f t="shared" si="14"/>
        <v>22.95</v>
      </c>
      <c r="I90" s="451"/>
      <c r="J90" s="452"/>
      <c r="K90" s="452"/>
      <c r="L90" s="452"/>
      <c r="M90" s="452"/>
      <c r="N90" s="453"/>
      <c r="O90" s="462"/>
    </row>
    <row r="91" spans="1:15" ht="23.25" customHeight="1" x14ac:dyDescent="0.25">
      <c r="A91" s="796" t="str">
        <f>ORCAMENTO!$A$33</f>
        <v>2.1.6</v>
      </c>
      <c r="B91" s="807" t="str">
        <f ca="1">VLOOKUP($A91,ORCAMENTO!$A:$F,4,FALSE)</f>
        <v>Imprimação Com Emulsão Asfáltica</v>
      </c>
      <c r="C91" s="808">
        <f>TRUNC(N93,2)</f>
        <v>36620.31</v>
      </c>
      <c r="D91" s="809" t="str">
        <f ca="1">VLOOKUP($A91,ORCAMENTO!$A:$F,5,FALSE)</f>
        <v>m2</v>
      </c>
      <c r="E91" s="810" t="s">
        <v>381</v>
      </c>
      <c r="F91" s="810" t="s">
        <v>382</v>
      </c>
      <c r="G91" s="814" t="s">
        <v>384</v>
      </c>
      <c r="H91" s="810" t="s">
        <v>351</v>
      </c>
      <c r="I91" s="810"/>
      <c r="J91" s="810"/>
      <c r="K91" s="810"/>
      <c r="L91" s="810"/>
      <c r="M91" s="819" t="s">
        <v>385</v>
      </c>
      <c r="N91" s="811" t="str">
        <f ca="1">$D91</f>
        <v>m2</v>
      </c>
      <c r="O91" s="812" t="s">
        <v>347</v>
      </c>
    </row>
    <row r="92" spans="1:15" ht="23.25" customHeight="1" x14ac:dyDescent="0.25">
      <c r="A92" s="813"/>
      <c r="B92" s="797"/>
      <c r="C92" s="798"/>
      <c r="D92" s="799"/>
      <c r="E92" s="801"/>
      <c r="F92" s="801"/>
      <c r="G92" s="810"/>
      <c r="H92" s="801"/>
      <c r="I92" s="801"/>
      <c r="J92" s="801"/>
      <c r="K92" s="801"/>
      <c r="L92" s="801"/>
      <c r="M92" s="820"/>
      <c r="N92" s="803"/>
      <c r="O92" s="805"/>
    </row>
    <row r="93" spans="1:15" x14ac:dyDescent="0.25">
      <c r="A93" s="468"/>
      <c r="B93" s="468" t="s">
        <v>368</v>
      </c>
      <c r="C93" s="468"/>
      <c r="D93" s="468"/>
      <c r="E93" s="459">
        <f t="shared" ref="E93:F99" si="15">E111</f>
        <v>555</v>
      </c>
      <c r="F93" s="459">
        <f t="shared" si="15"/>
        <v>9</v>
      </c>
      <c r="G93" s="487">
        <v>2</v>
      </c>
      <c r="H93" s="448">
        <f t="shared" ref="H93:H99" si="16">E93*F93*G93</f>
        <v>9990</v>
      </c>
      <c r="I93" s="448"/>
      <c r="J93" s="449"/>
      <c r="K93" s="449"/>
      <c r="L93" s="449"/>
      <c r="M93" s="553">
        <v>1894.69</v>
      </c>
      <c r="N93" s="450">
        <f>SUM(H93:H99)-SUM(M93:M99)</f>
        <v>36620.31</v>
      </c>
      <c r="O93" s="460"/>
    </row>
    <row r="94" spans="1:15" x14ac:dyDescent="0.25">
      <c r="A94" s="470"/>
      <c r="B94" s="470" t="s">
        <v>370</v>
      </c>
      <c r="C94" s="470"/>
      <c r="D94" s="470"/>
      <c r="E94" s="463">
        <f t="shared" si="15"/>
        <v>432</v>
      </c>
      <c r="F94" s="463">
        <f t="shared" si="15"/>
        <v>7</v>
      </c>
      <c r="G94" s="488">
        <v>2</v>
      </c>
      <c r="H94" s="454">
        <f t="shared" ref="H94" si="17">E94*F94*G94</f>
        <v>6048</v>
      </c>
      <c r="I94" s="454"/>
      <c r="J94" s="455"/>
      <c r="K94" s="455"/>
      <c r="L94" s="455"/>
      <c r="M94" s="554"/>
      <c r="N94" s="456"/>
      <c r="O94" s="464"/>
    </row>
    <row r="95" spans="1:15" x14ac:dyDescent="0.25">
      <c r="A95" s="470"/>
      <c r="B95" s="470" t="s">
        <v>357</v>
      </c>
      <c r="C95" s="470"/>
      <c r="D95" s="470"/>
      <c r="E95" s="463">
        <f t="shared" si="15"/>
        <v>566</v>
      </c>
      <c r="F95" s="463">
        <f t="shared" si="15"/>
        <v>13.5</v>
      </c>
      <c r="G95" s="488">
        <v>2</v>
      </c>
      <c r="H95" s="454">
        <f t="shared" si="16"/>
        <v>15282</v>
      </c>
      <c r="I95" s="454"/>
      <c r="J95" s="455"/>
      <c r="K95" s="455"/>
      <c r="L95" s="455"/>
      <c r="M95" s="554"/>
      <c r="N95" s="456"/>
      <c r="O95" s="464"/>
    </row>
    <row r="96" spans="1:15" x14ac:dyDescent="0.25">
      <c r="A96" s="470"/>
      <c r="B96" s="470" t="s">
        <v>372</v>
      </c>
      <c r="C96" s="470"/>
      <c r="D96" s="470"/>
      <c r="E96" s="463">
        <f t="shared" si="15"/>
        <v>202</v>
      </c>
      <c r="F96" s="463">
        <f t="shared" si="15"/>
        <v>8</v>
      </c>
      <c r="G96" s="488">
        <v>2</v>
      </c>
      <c r="H96" s="454">
        <f t="shared" si="16"/>
        <v>3232</v>
      </c>
      <c r="I96" s="454"/>
      <c r="J96" s="455"/>
      <c r="K96" s="455"/>
      <c r="L96" s="455"/>
      <c r="M96" s="554"/>
      <c r="N96" s="456"/>
      <c r="O96" s="464"/>
    </row>
    <row r="97" spans="1:15" x14ac:dyDescent="0.25">
      <c r="A97" s="470"/>
      <c r="B97" s="470" t="s">
        <v>373</v>
      </c>
      <c r="C97" s="470"/>
      <c r="D97" s="470"/>
      <c r="E97" s="463">
        <f t="shared" si="15"/>
        <v>75</v>
      </c>
      <c r="F97" s="463">
        <f t="shared" si="15"/>
        <v>10.5</v>
      </c>
      <c r="G97" s="488">
        <v>2</v>
      </c>
      <c r="H97" s="454">
        <f t="shared" si="16"/>
        <v>1575</v>
      </c>
      <c r="I97" s="454"/>
      <c r="J97" s="455"/>
      <c r="K97" s="455"/>
      <c r="L97" s="455"/>
      <c r="M97" s="554"/>
      <c r="N97" s="456"/>
      <c r="O97" s="464"/>
    </row>
    <row r="98" spans="1:15" x14ac:dyDescent="0.25">
      <c r="A98" s="470"/>
      <c r="B98" s="470" t="s">
        <v>374</v>
      </c>
      <c r="C98" s="470"/>
      <c r="D98" s="470"/>
      <c r="E98" s="463">
        <f t="shared" si="15"/>
        <v>70</v>
      </c>
      <c r="F98" s="463">
        <f t="shared" si="15"/>
        <v>10.5</v>
      </c>
      <c r="G98" s="488">
        <v>2</v>
      </c>
      <c r="H98" s="454">
        <f t="shared" si="16"/>
        <v>1470</v>
      </c>
      <c r="I98" s="454"/>
      <c r="J98" s="455"/>
      <c r="K98" s="455"/>
      <c r="L98" s="455"/>
      <c r="M98" s="554"/>
      <c r="N98" s="456"/>
      <c r="O98" s="464"/>
    </row>
    <row r="99" spans="1:15" x14ac:dyDescent="0.25">
      <c r="A99" s="469"/>
      <c r="B99" s="469" t="s">
        <v>359</v>
      </c>
      <c r="C99" s="469"/>
      <c r="D99" s="469"/>
      <c r="E99" s="461">
        <f t="shared" si="15"/>
        <v>45</v>
      </c>
      <c r="F99" s="461">
        <f t="shared" si="15"/>
        <v>10.199999999999999</v>
      </c>
      <c r="G99" s="489">
        <v>2</v>
      </c>
      <c r="H99" s="451">
        <f t="shared" si="16"/>
        <v>918</v>
      </c>
      <c r="I99" s="451"/>
      <c r="J99" s="452"/>
      <c r="K99" s="452"/>
      <c r="L99" s="452"/>
      <c r="M99" s="525"/>
      <c r="N99" s="453"/>
      <c r="O99" s="462"/>
    </row>
    <row r="100" spans="1:15" ht="23.25" customHeight="1" x14ac:dyDescent="0.25">
      <c r="A100" s="796" t="str">
        <f>ORCAMENTO!$A$34</f>
        <v>2.1.7</v>
      </c>
      <c r="B100" s="807" t="str">
        <f ca="1">VLOOKUP($A100,ORCAMENTO!$A:$F,4,FALSE)</f>
        <v>Emulsão Asfáltica Para Imprimação (Eai), Fornecimento</v>
      </c>
      <c r="C100" s="808">
        <f>TRUNC(N102,2)</f>
        <v>29.3</v>
      </c>
      <c r="D100" s="809" t="str">
        <f ca="1">VLOOKUP($A100,ORCAMENTO!$A:$F,5,FALSE)</f>
        <v>t</v>
      </c>
      <c r="E100" s="810" t="s">
        <v>381</v>
      </c>
      <c r="F100" s="810" t="s">
        <v>382</v>
      </c>
      <c r="G100" s="810" t="s">
        <v>383</v>
      </c>
      <c r="H100" s="814" t="s">
        <v>384</v>
      </c>
      <c r="I100" s="814" t="s">
        <v>380</v>
      </c>
      <c r="J100" s="810"/>
      <c r="K100" s="810"/>
      <c r="L100" s="810"/>
      <c r="M100" s="821" t="s">
        <v>385</v>
      </c>
      <c r="N100" s="811" t="str">
        <f ca="1">$D100</f>
        <v>t</v>
      </c>
      <c r="O100" s="812" t="s">
        <v>347</v>
      </c>
    </row>
    <row r="101" spans="1:15" ht="23.25" customHeight="1" x14ac:dyDescent="0.25">
      <c r="A101" s="813"/>
      <c r="B101" s="797"/>
      <c r="C101" s="798"/>
      <c r="D101" s="799"/>
      <c r="E101" s="801"/>
      <c r="F101" s="801"/>
      <c r="G101" s="801"/>
      <c r="H101" s="810"/>
      <c r="I101" s="810"/>
      <c r="J101" s="801"/>
      <c r="K101" s="801"/>
      <c r="L101" s="801"/>
      <c r="M101" s="822"/>
      <c r="N101" s="803"/>
      <c r="O101" s="805"/>
    </row>
    <row r="102" spans="1:15" x14ac:dyDescent="0.25">
      <c r="A102" s="468"/>
      <c r="B102" s="468" t="s">
        <v>368</v>
      </c>
      <c r="C102" s="468"/>
      <c r="D102" s="468"/>
      <c r="E102" s="459">
        <f t="shared" ref="E102:E108" si="18">E75</f>
        <v>555</v>
      </c>
      <c r="F102" s="459">
        <f t="shared" ref="F102:F108" si="19">G75</f>
        <v>9</v>
      </c>
      <c r="G102" s="527">
        <v>8.0000000000000004E-4</v>
      </c>
      <c r="H102" s="487">
        <v>2</v>
      </c>
      <c r="I102" s="448">
        <f t="shared" ref="I102:I108" si="20">PRODUCT(E102:H102)</f>
        <v>7.99</v>
      </c>
      <c r="J102" s="449"/>
      <c r="K102" s="449"/>
      <c r="L102" s="449"/>
      <c r="M102" s="553">
        <v>1.52</v>
      </c>
      <c r="N102" s="450">
        <f>SUM(I102:I108)-SUM(M102:M108)</f>
        <v>29.3</v>
      </c>
      <c r="O102" s="460"/>
    </row>
    <row r="103" spans="1:15" x14ac:dyDescent="0.25">
      <c r="A103" s="470"/>
      <c r="B103" s="470" t="s">
        <v>370</v>
      </c>
      <c r="C103" s="470"/>
      <c r="D103" s="470"/>
      <c r="E103" s="463">
        <f t="shared" si="18"/>
        <v>432</v>
      </c>
      <c r="F103" s="463">
        <f t="shared" si="19"/>
        <v>7</v>
      </c>
      <c r="G103" s="523">
        <v>8.0000000000000004E-4</v>
      </c>
      <c r="H103" s="488">
        <v>2</v>
      </c>
      <c r="I103" s="454">
        <f t="shared" ref="I103" si="21">PRODUCT(E103:H103)</f>
        <v>4.84</v>
      </c>
      <c r="J103" s="455"/>
      <c r="K103" s="455"/>
      <c r="L103" s="455"/>
      <c r="M103" s="554"/>
      <c r="N103" s="456"/>
      <c r="O103" s="464"/>
    </row>
    <row r="104" spans="1:15" x14ac:dyDescent="0.25">
      <c r="A104" s="470"/>
      <c r="B104" s="470" t="s">
        <v>357</v>
      </c>
      <c r="C104" s="470"/>
      <c r="D104" s="470"/>
      <c r="E104" s="463">
        <f t="shared" si="18"/>
        <v>566</v>
      </c>
      <c r="F104" s="463">
        <f t="shared" si="19"/>
        <v>13.5</v>
      </c>
      <c r="G104" s="523">
        <v>8.0000000000000004E-4</v>
      </c>
      <c r="H104" s="488">
        <v>2</v>
      </c>
      <c r="I104" s="454">
        <f t="shared" si="20"/>
        <v>12.23</v>
      </c>
      <c r="J104" s="455"/>
      <c r="K104" s="455"/>
      <c r="L104" s="455"/>
      <c r="M104" s="554"/>
      <c r="N104" s="456"/>
      <c r="O104" s="464"/>
    </row>
    <row r="105" spans="1:15" x14ac:dyDescent="0.25">
      <c r="A105" s="470"/>
      <c r="B105" s="470" t="s">
        <v>372</v>
      </c>
      <c r="C105" s="470"/>
      <c r="D105" s="470"/>
      <c r="E105" s="463">
        <f t="shared" si="18"/>
        <v>202</v>
      </c>
      <c r="F105" s="463">
        <f t="shared" si="19"/>
        <v>8</v>
      </c>
      <c r="G105" s="523">
        <v>8.0000000000000004E-4</v>
      </c>
      <c r="H105" s="488">
        <v>2</v>
      </c>
      <c r="I105" s="454">
        <f t="shared" si="20"/>
        <v>2.59</v>
      </c>
      <c r="J105" s="455"/>
      <c r="K105" s="455"/>
      <c r="L105" s="455"/>
      <c r="M105" s="554"/>
      <c r="N105" s="456"/>
      <c r="O105" s="464"/>
    </row>
    <row r="106" spans="1:15" x14ac:dyDescent="0.25">
      <c r="A106" s="470"/>
      <c r="B106" s="470" t="s">
        <v>373</v>
      </c>
      <c r="C106" s="470"/>
      <c r="D106" s="470"/>
      <c r="E106" s="463">
        <f t="shared" si="18"/>
        <v>75</v>
      </c>
      <c r="F106" s="463">
        <f t="shared" si="19"/>
        <v>10.5</v>
      </c>
      <c r="G106" s="523">
        <v>8.0000000000000004E-4</v>
      </c>
      <c r="H106" s="488">
        <v>2</v>
      </c>
      <c r="I106" s="454">
        <f t="shared" si="20"/>
        <v>1.26</v>
      </c>
      <c r="J106" s="455"/>
      <c r="K106" s="455"/>
      <c r="L106" s="455"/>
      <c r="M106" s="554"/>
      <c r="N106" s="456"/>
      <c r="O106" s="464"/>
    </row>
    <row r="107" spans="1:15" x14ac:dyDescent="0.25">
      <c r="A107" s="470"/>
      <c r="B107" s="470" t="s">
        <v>374</v>
      </c>
      <c r="C107" s="470"/>
      <c r="D107" s="470"/>
      <c r="E107" s="463">
        <f t="shared" si="18"/>
        <v>70</v>
      </c>
      <c r="F107" s="463">
        <f t="shared" si="19"/>
        <v>10.5</v>
      </c>
      <c r="G107" s="523">
        <v>8.0000000000000004E-4</v>
      </c>
      <c r="H107" s="488">
        <v>2</v>
      </c>
      <c r="I107" s="454">
        <f t="shared" si="20"/>
        <v>1.18</v>
      </c>
      <c r="J107" s="455"/>
      <c r="K107" s="455"/>
      <c r="L107" s="455"/>
      <c r="M107" s="554"/>
      <c r="N107" s="456"/>
      <c r="O107" s="464"/>
    </row>
    <row r="108" spans="1:15" x14ac:dyDescent="0.25">
      <c r="A108" s="469"/>
      <c r="B108" s="469" t="s">
        <v>359</v>
      </c>
      <c r="C108" s="469"/>
      <c r="D108" s="469"/>
      <c r="E108" s="461">
        <f t="shared" si="18"/>
        <v>45</v>
      </c>
      <c r="F108" s="461">
        <f t="shared" si="19"/>
        <v>10.199999999999999</v>
      </c>
      <c r="G108" s="528">
        <v>8.0000000000000004E-4</v>
      </c>
      <c r="H108" s="489">
        <v>2</v>
      </c>
      <c r="I108" s="451">
        <f t="shared" si="20"/>
        <v>0.73</v>
      </c>
      <c r="J108" s="452"/>
      <c r="K108" s="452"/>
      <c r="L108" s="452"/>
      <c r="M108" s="525"/>
      <c r="N108" s="453"/>
      <c r="O108" s="462"/>
    </row>
    <row r="109" spans="1:15" ht="23.25" customHeight="1" x14ac:dyDescent="0.25">
      <c r="A109" s="796" t="str">
        <f>ORCAMENTO!$A$35</f>
        <v>2.1.8</v>
      </c>
      <c r="B109" s="807" t="str">
        <f ca="1">VLOOKUP($A109,ORCAMENTO!$A:$F,4,FALSE)</f>
        <v>Execução De Pavimento Com Aplicação De Concreto Asfáltico, Camada De Rolamento - Exclusive Carga E Transporte. Af_11/2019</v>
      </c>
      <c r="C109" s="808">
        <f>TRUNC(N111,2)</f>
        <v>868.13</v>
      </c>
      <c r="D109" s="809" t="str">
        <f ca="1">VLOOKUP($A109,ORCAMENTO!$A:$F,5,FALSE)</f>
        <v>m3</v>
      </c>
      <c r="E109" s="810" t="s">
        <v>381</v>
      </c>
      <c r="F109" s="810" t="s">
        <v>382</v>
      </c>
      <c r="G109" s="810" t="s">
        <v>392</v>
      </c>
      <c r="H109" s="810" t="s">
        <v>365</v>
      </c>
      <c r="I109" s="810"/>
      <c r="J109" s="810"/>
      <c r="K109" s="810"/>
      <c r="L109" s="810"/>
      <c r="M109" s="821" t="s">
        <v>385</v>
      </c>
      <c r="N109" s="811" t="str">
        <f ca="1">$D109</f>
        <v>m3</v>
      </c>
      <c r="O109" s="812" t="s">
        <v>347</v>
      </c>
    </row>
    <row r="110" spans="1:15" ht="23.25" customHeight="1" x14ac:dyDescent="0.25">
      <c r="A110" s="813"/>
      <c r="B110" s="797"/>
      <c r="C110" s="798"/>
      <c r="D110" s="799"/>
      <c r="E110" s="801"/>
      <c r="F110" s="801"/>
      <c r="G110" s="801"/>
      <c r="H110" s="801"/>
      <c r="I110" s="801"/>
      <c r="J110" s="801"/>
      <c r="K110" s="801"/>
      <c r="L110" s="801"/>
      <c r="M110" s="822"/>
      <c r="N110" s="803"/>
      <c r="O110" s="805"/>
    </row>
    <row r="111" spans="1:15" x14ac:dyDescent="0.25">
      <c r="A111" s="468"/>
      <c r="B111" s="468" t="s">
        <v>368</v>
      </c>
      <c r="C111" s="468"/>
      <c r="D111" s="468"/>
      <c r="E111" s="459">
        <f t="shared" ref="E111:F117" si="22">E102</f>
        <v>555</v>
      </c>
      <c r="F111" s="459">
        <f t="shared" si="22"/>
        <v>9</v>
      </c>
      <c r="G111" s="448">
        <v>0.05</v>
      </c>
      <c r="H111" s="448">
        <f t="shared" ref="H111:H117" si="23">E111*F111*G111</f>
        <v>249.75</v>
      </c>
      <c r="I111" s="448"/>
      <c r="J111" s="449"/>
      <c r="K111" s="449"/>
      <c r="L111" s="449"/>
      <c r="M111" s="553">
        <v>94.75</v>
      </c>
      <c r="N111" s="450">
        <f>SUM(H111:H117)-SUM(M111:M117)</f>
        <v>868.13</v>
      </c>
      <c r="O111" s="460" t="s">
        <v>393</v>
      </c>
    </row>
    <row r="112" spans="1:15" x14ac:dyDescent="0.25">
      <c r="A112" s="470"/>
      <c r="B112" s="470" t="s">
        <v>370</v>
      </c>
      <c r="C112" s="470"/>
      <c r="D112" s="470"/>
      <c r="E112" s="463">
        <f t="shared" si="22"/>
        <v>432</v>
      </c>
      <c r="F112" s="463">
        <f t="shared" si="22"/>
        <v>7</v>
      </c>
      <c r="G112" s="454">
        <v>0.05</v>
      </c>
      <c r="H112" s="454">
        <f t="shared" ref="H112" si="24">E112*F112*G112</f>
        <v>151.19999999999999</v>
      </c>
      <c r="I112" s="454"/>
      <c r="J112" s="455"/>
      <c r="K112" s="455"/>
      <c r="L112" s="455"/>
      <c r="M112" s="554"/>
      <c r="N112" s="456"/>
      <c r="O112" s="464"/>
    </row>
    <row r="113" spans="1:15" x14ac:dyDescent="0.25">
      <c r="A113" s="470"/>
      <c r="B113" s="470" t="s">
        <v>357</v>
      </c>
      <c r="C113" s="470"/>
      <c r="D113" s="470"/>
      <c r="E113" s="463">
        <f t="shared" si="22"/>
        <v>566</v>
      </c>
      <c r="F113" s="463">
        <f t="shared" si="22"/>
        <v>13.5</v>
      </c>
      <c r="G113" s="454">
        <v>0.05</v>
      </c>
      <c r="H113" s="454">
        <f t="shared" si="23"/>
        <v>382.05</v>
      </c>
      <c r="I113" s="454"/>
      <c r="J113" s="455"/>
      <c r="K113" s="455"/>
      <c r="L113" s="455"/>
      <c r="M113" s="554"/>
      <c r="N113" s="456"/>
      <c r="O113" s="464"/>
    </row>
    <row r="114" spans="1:15" x14ac:dyDescent="0.25">
      <c r="A114" s="470"/>
      <c r="B114" s="470" t="s">
        <v>372</v>
      </c>
      <c r="C114" s="470"/>
      <c r="D114" s="470"/>
      <c r="E114" s="463">
        <f t="shared" si="22"/>
        <v>202</v>
      </c>
      <c r="F114" s="463">
        <f t="shared" si="22"/>
        <v>8</v>
      </c>
      <c r="G114" s="454">
        <v>0.05</v>
      </c>
      <c r="H114" s="454">
        <f t="shared" si="23"/>
        <v>80.8</v>
      </c>
      <c r="I114" s="454"/>
      <c r="J114" s="455"/>
      <c r="K114" s="455"/>
      <c r="L114" s="455"/>
      <c r="M114" s="554"/>
      <c r="N114" s="456"/>
      <c r="O114" s="464"/>
    </row>
    <row r="115" spans="1:15" x14ac:dyDescent="0.25">
      <c r="A115" s="470"/>
      <c r="B115" s="470" t="s">
        <v>373</v>
      </c>
      <c r="C115" s="470"/>
      <c r="D115" s="470"/>
      <c r="E115" s="463">
        <f t="shared" si="22"/>
        <v>75</v>
      </c>
      <c r="F115" s="463">
        <f t="shared" si="22"/>
        <v>10.5</v>
      </c>
      <c r="G115" s="454">
        <v>0.05</v>
      </c>
      <c r="H115" s="454">
        <f t="shared" si="23"/>
        <v>39.380000000000003</v>
      </c>
      <c r="I115" s="454"/>
      <c r="J115" s="455"/>
      <c r="K115" s="455"/>
      <c r="L115" s="455"/>
      <c r="M115" s="554"/>
      <c r="N115" s="456"/>
      <c r="O115" s="464"/>
    </row>
    <row r="116" spans="1:15" x14ac:dyDescent="0.25">
      <c r="A116" s="470"/>
      <c r="B116" s="470" t="s">
        <v>374</v>
      </c>
      <c r="C116" s="470"/>
      <c r="D116" s="470"/>
      <c r="E116" s="463">
        <f t="shared" si="22"/>
        <v>70</v>
      </c>
      <c r="F116" s="463">
        <f t="shared" si="22"/>
        <v>10.5</v>
      </c>
      <c r="G116" s="454">
        <v>0.05</v>
      </c>
      <c r="H116" s="454">
        <f t="shared" si="23"/>
        <v>36.75</v>
      </c>
      <c r="I116" s="454"/>
      <c r="J116" s="455"/>
      <c r="K116" s="455"/>
      <c r="L116" s="455"/>
      <c r="M116" s="554"/>
      <c r="N116" s="456"/>
      <c r="O116" s="464"/>
    </row>
    <row r="117" spans="1:15" x14ac:dyDescent="0.25">
      <c r="A117" s="470"/>
      <c r="B117" s="470" t="s">
        <v>359</v>
      </c>
      <c r="C117" s="470"/>
      <c r="D117" s="470"/>
      <c r="E117" s="463">
        <f t="shared" si="22"/>
        <v>45</v>
      </c>
      <c r="F117" s="463">
        <f t="shared" si="22"/>
        <v>10.199999999999999</v>
      </c>
      <c r="G117" s="454">
        <v>0.05</v>
      </c>
      <c r="H117" s="454">
        <f t="shared" si="23"/>
        <v>22.95</v>
      </c>
      <c r="I117" s="454"/>
      <c r="J117" s="455"/>
      <c r="K117" s="455"/>
      <c r="L117" s="455"/>
      <c r="M117" s="554"/>
      <c r="N117" s="456"/>
      <c r="O117" s="464"/>
    </row>
    <row r="118" spans="1:15" ht="288.75" customHeight="1" x14ac:dyDescent="0.25">
      <c r="A118" s="469"/>
      <c r="B118" s="469"/>
      <c r="C118" s="469"/>
      <c r="D118" s="469"/>
      <c r="E118" s="461"/>
      <c r="F118" s="461"/>
      <c r="G118" s="451"/>
      <c r="H118" s="451"/>
      <c r="I118" s="451"/>
      <c r="J118" s="452"/>
      <c r="K118" s="452"/>
      <c r="L118" s="452"/>
      <c r="M118" s="452"/>
      <c r="N118" s="453"/>
      <c r="O118" s="462"/>
    </row>
    <row r="119" spans="1:15" ht="23.25" customHeight="1" x14ac:dyDescent="0.25">
      <c r="A119" s="796" t="str">
        <f>ORCAMENTO!$A$36</f>
        <v>2.1.9</v>
      </c>
      <c r="B119" s="807" t="str">
        <f ca="1">VLOOKUP($A119,ORCAMENTO!$A:$F,4,FALSE)</f>
        <v>Transporte Com Caminhão Basculante De 14 M³ - Rodovia Pavimentada</v>
      </c>
      <c r="C119" s="808">
        <f>TRUNC(N121,2)</f>
        <v>718091.95</v>
      </c>
      <c r="D119" s="809" t="str">
        <f ca="1">VLOOKUP($A119,ORCAMENTO!$A:$F,5,FALSE)</f>
        <v>tkm</v>
      </c>
      <c r="E119" s="810" t="s">
        <v>365</v>
      </c>
      <c r="F119" s="810" t="s">
        <v>396</v>
      </c>
      <c r="G119" s="810" t="s">
        <v>380</v>
      </c>
      <c r="H119" s="810" t="s">
        <v>406</v>
      </c>
      <c r="I119" s="810" t="s">
        <v>407</v>
      </c>
      <c r="J119" s="557"/>
      <c r="K119" s="557"/>
      <c r="L119" s="557"/>
      <c r="M119" s="557"/>
      <c r="N119" s="811" t="str">
        <f ca="1">$D119</f>
        <v>tkm</v>
      </c>
      <c r="O119" s="812" t="s">
        <v>347</v>
      </c>
    </row>
    <row r="120" spans="1:15" ht="23.25" customHeight="1" x14ac:dyDescent="0.25">
      <c r="A120" s="813"/>
      <c r="B120" s="797"/>
      <c r="C120" s="798"/>
      <c r="D120" s="799"/>
      <c r="E120" s="801"/>
      <c r="F120" s="801"/>
      <c r="G120" s="801"/>
      <c r="H120" s="801"/>
      <c r="I120" s="801"/>
      <c r="J120" s="475"/>
      <c r="K120" s="475"/>
      <c r="L120" s="475"/>
      <c r="M120" s="475"/>
      <c r="N120" s="803"/>
      <c r="O120" s="805"/>
    </row>
    <row r="121" spans="1:15" x14ac:dyDescent="0.25">
      <c r="A121" s="468"/>
      <c r="B121" s="468" t="s">
        <v>408</v>
      </c>
      <c r="C121" s="468"/>
      <c r="D121" s="468"/>
      <c r="E121" s="448"/>
      <c r="F121" s="484"/>
      <c r="G121" s="459">
        <f>$N$136</f>
        <v>16033.09</v>
      </c>
      <c r="H121" s="459">
        <v>19.7</v>
      </c>
      <c r="I121" s="448">
        <f t="shared" ref="I121:I122" si="25">G121*H121</f>
        <v>315851.87</v>
      </c>
      <c r="J121" s="448"/>
      <c r="K121" s="448"/>
      <c r="L121" s="448"/>
      <c r="M121" s="448"/>
      <c r="N121" s="450">
        <f>SUM(I121:I123)-SUM(M121:M123)</f>
        <v>718091.95</v>
      </c>
      <c r="O121" s="460"/>
    </row>
    <row r="122" spans="1:15" x14ac:dyDescent="0.25">
      <c r="A122" s="470"/>
      <c r="B122" s="470" t="s">
        <v>409</v>
      </c>
      <c r="C122" s="470"/>
      <c r="D122" s="470"/>
      <c r="E122" s="454"/>
      <c r="F122" s="485"/>
      <c r="G122" s="463">
        <f>$N$150-G126</f>
        <v>13792.16</v>
      </c>
      <c r="H122" s="463">
        <v>19.7</v>
      </c>
      <c r="I122" s="454">
        <f t="shared" si="25"/>
        <v>271705.55</v>
      </c>
      <c r="J122" s="454"/>
      <c r="K122" s="454"/>
      <c r="L122" s="454"/>
      <c r="M122" s="454"/>
      <c r="N122" s="456"/>
      <c r="O122" s="464"/>
    </row>
    <row r="123" spans="1:15" x14ac:dyDescent="0.25">
      <c r="A123" s="469"/>
      <c r="B123" s="469" t="s">
        <v>410</v>
      </c>
      <c r="C123" s="469"/>
      <c r="D123" s="469"/>
      <c r="E123" s="451">
        <f>$N$66</f>
        <v>6180.61</v>
      </c>
      <c r="F123" s="486">
        <f t="shared" ref="F123" si="26">AVERAGE(1.5,1.8)</f>
        <v>1.65</v>
      </c>
      <c r="G123" s="461">
        <f>PRODUCT(E123:F123)</f>
        <v>10198.01</v>
      </c>
      <c r="H123" s="461">
        <f>DMT!$AI$6</f>
        <v>12.8</v>
      </c>
      <c r="I123" s="451">
        <f>G123*H123</f>
        <v>130534.53</v>
      </c>
      <c r="J123" s="451"/>
      <c r="K123" s="451"/>
      <c r="L123" s="451"/>
      <c r="M123" s="451"/>
      <c r="N123" s="453"/>
      <c r="O123" s="462"/>
    </row>
    <row r="124" spans="1:15" ht="23.25" customHeight="1" x14ac:dyDescent="0.25">
      <c r="A124" s="796" t="str">
        <f>ORCAMENTO!$A$37</f>
        <v>2.1.10</v>
      </c>
      <c r="B124" s="807" t="str">
        <f ca="1">VLOOKUP($A124,ORCAMENTO!$A:$F,4,FALSE)</f>
        <v>Transporte De Material De 3ª Categoria Com Caminhão Basculante De 12 M³ Para Rocha - Rodovia Pavimentada</v>
      </c>
      <c r="C124" s="808">
        <f>TRUNC(N126,2)</f>
        <v>44146.32</v>
      </c>
      <c r="D124" s="809" t="str">
        <f ca="1">VLOOKUP($A124,ORCAMENTO!$A:$F,5,FALSE)</f>
        <v>tkm</v>
      </c>
      <c r="E124" s="810" t="s">
        <v>365</v>
      </c>
      <c r="F124" s="810" t="s">
        <v>396</v>
      </c>
      <c r="G124" s="810" t="s">
        <v>380</v>
      </c>
      <c r="H124" s="810" t="s">
        <v>406</v>
      </c>
      <c r="I124" s="810" t="s">
        <v>407</v>
      </c>
      <c r="J124" s="557"/>
      <c r="K124" s="557"/>
      <c r="L124" s="557"/>
      <c r="M124" s="557"/>
      <c r="N124" s="811" t="str">
        <f ca="1">$D124</f>
        <v>tkm</v>
      </c>
      <c r="O124" s="812" t="s">
        <v>347</v>
      </c>
    </row>
    <row r="125" spans="1:15" ht="23.25" customHeight="1" x14ac:dyDescent="0.25">
      <c r="A125" s="813"/>
      <c r="B125" s="797"/>
      <c r="C125" s="798"/>
      <c r="D125" s="799"/>
      <c r="E125" s="801"/>
      <c r="F125" s="801"/>
      <c r="G125" s="801"/>
      <c r="H125" s="801"/>
      <c r="I125" s="801"/>
      <c r="J125" s="475"/>
      <c r="K125" s="475"/>
      <c r="L125" s="475"/>
      <c r="M125" s="475"/>
      <c r="N125" s="803"/>
      <c r="O125" s="805"/>
    </row>
    <row r="126" spans="1:15" x14ac:dyDescent="0.25">
      <c r="A126" s="467"/>
      <c r="B126" s="467" t="s">
        <v>404</v>
      </c>
      <c r="C126" s="467"/>
      <c r="D126" s="467"/>
      <c r="E126" s="445">
        <f>$N$63</f>
        <v>933.72</v>
      </c>
      <c r="F126" s="570">
        <v>2.4</v>
      </c>
      <c r="G126" s="457">
        <f>PRODUCT(E126:F126)</f>
        <v>2240.9299999999998</v>
      </c>
      <c r="H126" s="457">
        <v>19.7</v>
      </c>
      <c r="I126" s="445">
        <f>G126*H126</f>
        <v>44146.32</v>
      </c>
      <c r="J126" s="445"/>
      <c r="K126" s="445"/>
      <c r="L126" s="445"/>
      <c r="M126" s="445"/>
      <c r="N126" s="447">
        <f>SUM(I126:I126)</f>
        <v>44146.32</v>
      </c>
      <c r="O126" s="458"/>
    </row>
    <row r="127" spans="1:15" ht="23.25" customHeight="1" x14ac:dyDescent="0.25">
      <c r="A127" s="796" t="str">
        <f>ORCAMENTO!$A$38</f>
        <v>2.1.11</v>
      </c>
      <c r="B127" s="807" t="str">
        <f ca="1">VLOOKUP($A127,ORCAMENTO!$A:$F,4,FALSE)</f>
        <v>Transporte De Mistura Betuminosa A Quente Com Caminhão Com Caçamba Térmica De 6 M³ - Rodovia Pavimentada</v>
      </c>
      <c r="C127" s="808">
        <f>TRUNC(N129,2)</f>
        <v>47202.22</v>
      </c>
      <c r="D127" s="809" t="str">
        <f ca="1">VLOOKUP($A127,ORCAMENTO!$A:$F,5,FALSE)</f>
        <v>tkm</v>
      </c>
      <c r="E127" s="810" t="s">
        <v>365</v>
      </c>
      <c r="F127" s="810" t="s">
        <v>396</v>
      </c>
      <c r="G127" s="810" t="s">
        <v>380</v>
      </c>
      <c r="H127" s="810" t="s">
        <v>406</v>
      </c>
      <c r="I127" s="810" t="s">
        <v>407</v>
      </c>
      <c r="J127" s="557"/>
      <c r="K127" s="557"/>
      <c r="L127" s="557"/>
      <c r="M127" s="557"/>
      <c r="N127" s="811" t="str">
        <f ca="1">$D127</f>
        <v>tkm</v>
      </c>
      <c r="O127" s="812" t="s">
        <v>347</v>
      </c>
    </row>
    <row r="128" spans="1:15" ht="23.25" customHeight="1" x14ac:dyDescent="0.25">
      <c r="A128" s="813"/>
      <c r="B128" s="797"/>
      <c r="C128" s="798"/>
      <c r="D128" s="799"/>
      <c r="E128" s="801"/>
      <c r="F128" s="801"/>
      <c r="G128" s="801"/>
      <c r="H128" s="801"/>
      <c r="I128" s="801"/>
      <c r="J128" s="475"/>
      <c r="K128" s="475"/>
      <c r="L128" s="475"/>
      <c r="M128" s="475"/>
      <c r="N128" s="803"/>
      <c r="O128" s="805"/>
    </row>
    <row r="129" spans="1:15" x14ac:dyDescent="0.25">
      <c r="A129" s="468"/>
      <c r="B129" s="468" t="s">
        <v>411</v>
      </c>
      <c r="C129" s="468"/>
      <c r="D129" s="468"/>
      <c r="E129" s="448"/>
      <c r="F129" s="484"/>
      <c r="G129" s="459">
        <f>$N$102</f>
        <v>29.3</v>
      </c>
      <c r="H129" s="459">
        <f>DMT!$AI$4</f>
        <v>21.2</v>
      </c>
      <c r="I129" s="448">
        <f>G129*H129</f>
        <v>621.16</v>
      </c>
      <c r="J129" s="448"/>
      <c r="K129" s="448"/>
      <c r="L129" s="448"/>
      <c r="M129" s="448"/>
      <c r="N129" s="450">
        <f>SUM(I129:I130)</f>
        <v>47202.22</v>
      </c>
      <c r="O129" s="460"/>
    </row>
    <row r="130" spans="1:15" x14ac:dyDescent="0.25">
      <c r="A130" s="469"/>
      <c r="B130" s="469" t="s">
        <v>412</v>
      </c>
      <c r="C130" s="469"/>
      <c r="D130" s="469"/>
      <c r="E130" s="451">
        <f>($N$93/2)*0.05</f>
        <v>915.51</v>
      </c>
      <c r="F130" s="486">
        <v>2.4</v>
      </c>
      <c r="G130" s="461">
        <f>PRODUCT(E130:F130)</f>
        <v>2197.2199999999998</v>
      </c>
      <c r="H130" s="461">
        <f>DMT!$AI$4</f>
        <v>21.2</v>
      </c>
      <c r="I130" s="451">
        <f>G130*H130</f>
        <v>46581.06</v>
      </c>
      <c r="J130" s="451"/>
      <c r="K130" s="451"/>
      <c r="L130" s="451"/>
      <c r="M130" s="451"/>
      <c r="N130" s="453"/>
      <c r="O130" s="462"/>
    </row>
    <row r="131" spans="1:15" ht="23.25" customHeight="1" x14ac:dyDescent="0.25">
      <c r="A131" s="796" t="str">
        <f>ORCAMENTO!$A$39</f>
        <v>2.1.12</v>
      </c>
      <c r="B131" s="807" t="str">
        <f ca="1">VLOOKUP($A131,ORCAMENTO!$A:$F,4,FALSE)</f>
        <v>Carga, Manobra E Descarga De Solos E Materiais Granulares Em Caminhão Basculante 10 M³ - Carga Com Escavadeira Hidráulica (Caçamba De 1,20 M³ / 155 Hp) E Descarga Livre (Unidade: T). Af_07/2020</v>
      </c>
      <c r="C131" s="808">
        <f>TRUNC(N133,2)</f>
        <v>26359.94</v>
      </c>
      <c r="D131" s="809" t="str">
        <f ca="1">VLOOKUP($A131,ORCAMENTO!$A:$F,5,FALSE)</f>
        <v>t</v>
      </c>
      <c r="E131" s="810" t="s">
        <v>380</v>
      </c>
      <c r="F131" s="810"/>
      <c r="G131" s="810"/>
      <c r="H131" s="810"/>
      <c r="I131" s="810"/>
      <c r="J131" s="810"/>
      <c r="K131" s="810"/>
      <c r="L131" s="810"/>
      <c r="M131" s="810"/>
      <c r="N131" s="811" t="str">
        <f ca="1">$D131</f>
        <v>t</v>
      </c>
      <c r="O131" s="812" t="s">
        <v>347</v>
      </c>
    </row>
    <row r="132" spans="1:15" ht="23.25" customHeight="1" x14ac:dyDescent="0.25">
      <c r="A132" s="813"/>
      <c r="B132" s="797"/>
      <c r="C132" s="798"/>
      <c r="D132" s="799"/>
      <c r="E132" s="801"/>
      <c r="F132" s="801"/>
      <c r="G132" s="801"/>
      <c r="H132" s="801"/>
      <c r="I132" s="801"/>
      <c r="J132" s="801"/>
      <c r="K132" s="801"/>
      <c r="L132" s="801"/>
      <c r="M132" s="801"/>
      <c r="N132" s="803"/>
      <c r="O132" s="805"/>
    </row>
    <row r="133" spans="1:15" x14ac:dyDescent="0.25">
      <c r="A133" s="467"/>
      <c r="B133" s="467" t="s">
        <v>31117</v>
      </c>
      <c r="C133" s="467"/>
      <c r="D133" s="467"/>
      <c r="E133" s="457">
        <f>SUM(I150:I156)-SUM(M150:M156)</f>
        <v>26359.94</v>
      </c>
      <c r="F133" s="457"/>
      <c r="G133" s="445"/>
      <c r="H133" s="445"/>
      <c r="I133" s="445"/>
      <c r="J133" s="446"/>
      <c r="K133" s="446"/>
      <c r="L133" s="446"/>
      <c r="M133" s="446"/>
      <c r="N133" s="447">
        <f>SUM(E133:E133)-M133</f>
        <v>26359.94</v>
      </c>
      <c r="O133" s="458"/>
    </row>
    <row r="134" spans="1:15" ht="23.25" customHeight="1" x14ac:dyDescent="0.25">
      <c r="A134" s="796" t="str">
        <f>ORCAMENTO!$A$40</f>
        <v>2.1.13</v>
      </c>
      <c r="B134" s="807" t="str">
        <f ca="1">VLOOKUP($A134,ORCAMENTO!$A:$F,4,FALSE)</f>
        <v>Destinação Final De Resíduos Classe Ii A Em Aterro Sanitário Controlado</v>
      </c>
      <c r="C134" s="808">
        <f>TRUNC(N136,2)</f>
        <v>16033.09</v>
      </c>
      <c r="D134" s="809" t="str">
        <f ca="1">VLOOKUP($A134,ORCAMENTO!$A:$F,5,FALSE)</f>
        <v>t</v>
      </c>
      <c r="E134" s="810" t="s">
        <v>394</v>
      </c>
      <c r="F134" s="810" t="s">
        <v>378</v>
      </c>
      <c r="G134" s="814" t="s">
        <v>395</v>
      </c>
      <c r="H134" s="814" t="s">
        <v>396</v>
      </c>
      <c r="I134" s="814" t="s">
        <v>380</v>
      </c>
      <c r="J134" s="810"/>
      <c r="K134" s="814"/>
      <c r="L134" s="814"/>
      <c r="M134" s="814"/>
      <c r="N134" s="811" t="str">
        <f ca="1">$D134</f>
        <v>t</v>
      </c>
      <c r="O134" s="812" t="s">
        <v>347</v>
      </c>
    </row>
    <row r="135" spans="1:15" ht="23.25" customHeight="1" x14ac:dyDescent="0.25">
      <c r="A135" s="813"/>
      <c r="B135" s="797"/>
      <c r="C135" s="798"/>
      <c r="D135" s="799"/>
      <c r="E135" s="800"/>
      <c r="F135" s="801"/>
      <c r="G135" s="810" t="s">
        <v>397</v>
      </c>
      <c r="H135" s="810" t="s">
        <v>398</v>
      </c>
      <c r="I135" s="810"/>
      <c r="J135" s="800"/>
      <c r="K135" s="810"/>
      <c r="L135" s="810"/>
      <c r="M135" s="810"/>
      <c r="N135" s="802"/>
      <c r="O135" s="805"/>
    </row>
    <row r="136" spans="1:15" ht="24" x14ac:dyDescent="0.25">
      <c r="A136" s="468"/>
      <c r="B136" s="650" t="s">
        <v>31201</v>
      </c>
      <c r="C136" s="468"/>
      <c r="D136" s="468"/>
      <c r="E136" s="459"/>
      <c r="F136" s="448"/>
      <c r="G136" s="484"/>
      <c r="H136" s="448"/>
      <c r="I136" s="448">
        <f>SUM(I150:I163)-SUM(M150:M153)</f>
        <v>32066.18</v>
      </c>
      <c r="J136" s="449"/>
      <c r="K136" s="449"/>
      <c r="L136" s="449"/>
      <c r="M136" s="553"/>
      <c r="N136" s="450">
        <f>I136*0.5</f>
        <v>16033.09</v>
      </c>
      <c r="O136" s="460"/>
    </row>
    <row r="137" spans="1:15" x14ac:dyDescent="0.25">
      <c r="A137" s="470"/>
      <c r="B137" s="470"/>
      <c r="C137" s="470"/>
      <c r="D137" s="470"/>
      <c r="E137" s="463"/>
      <c r="F137" s="454"/>
      <c r="G137" s="485"/>
      <c r="H137" s="454"/>
      <c r="I137" s="454"/>
      <c r="J137" s="455"/>
      <c r="K137" s="455"/>
      <c r="L137" s="455"/>
      <c r="M137" s="554"/>
      <c r="N137" s="456"/>
      <c r="O137" s="464"/>
    </row>
    <row r="138" spans="1:15" x14ac:dyDescent="0.25">
      <c r="A138" s="470"/>
      <c r="B138" s="470"/>
      <c r="C138" s="470"/>
      <c r="D138" s="470"/>
      <c r="E138" s="463"/>
      <c r="F138" s="454"/>
      <c r="G138" s="485"/>
      <c r="H138" s="454"/>
      <c r="I138" s="454"/>
      <c r="J138" s="455"/>
      <c r="K138" s="455"/>
      <c r="L138" s="455"/>
      <c r="M138" s="554"/>
      <c r="N138" s="456"/>
      <c r="O138" s="464"/>
    </row>
    <row r="139" spans="1:15" x14ac:dyDescent="0.25">
      <c r="A139" s="470"/>
      <c r="B139" s="470"/>
      <c r="C139" s="470"/>
      <c r="D139" s="470"/>
      <c r="E139" s="463"/>
      <c r="F139" s="454"/>
      <c r="G139" s="485"/>
      <c r="H139" s="454"/>
      <c r="I139" s="454"/>
      <c r="J139" s="455"/>
      <c r="K139" s="455"/>
      <c r="L139" s="455"/>
      <c r="M139" s="554"/>
      <c r="N139" s="456"/>
      <c r="O139" s="464"/>
    </row>
    <row r="140" spans="1:15" x14ac:dyDescent="0.25">
      <c r="A140" s="470"/>
      <c r="B140" s="470"/>
      <c r="C140" s="470"/>
      <c r="D140" s="470"/>
      <c r="E140" s="463"/>
      <c r="F140" s="454"/>
      <c r="G140" s="485"/>
      <c r="H140" s="454"/>
      <c r="I140" s="454"/>
      <c r="J140" s="455"/>
      <c r="K140" s="455"/>
      <c r="L140" s="455"/>
      <c r="M140" s="554"/>
      <c r="N140" s="456"/>
      <c r="O140" s="464"/>
    </row>
    <row r="141" spans="1:15" x14ac:dyDescent="0.25">
      <c r="A141" s="470"/>
      <c r="B141" s="470"/>
      <c r="C141" s="470"/>
      <c r="D141" s="470"/>
      <c r="E141" s="463"/>
      <c r="F141" s="454"/>
      <c r="G141" s="485"/>
      <c r="H141" s="454"/>
      <c r="I141" s="454"/>
      <c r="J141" s="455"/>
      <c r="K141" s="455"/>
      <c r="L141" s="455"/>
      <c r="M141" s="554"/>
      <c r="N141" s="456"/>
      <c r="O141" s="464"/>
    </row>
    <row r="142" spans="1:15" x14ac:dyDescent="0.25">
      <c r="A142" s="470"/>
      <c r="B142" s="470"/>
      <c r="C142" s="470"/>
      <c r="D142" s="470"/>
      <c r="E142" s="463"/>
      <c r="F142" s="454"/>
      <c r="G142" s="485"/>
      <c r="H142" s="454"/>
      <c r="I142" s="454"/>
      <c r="J142" s="455"/>
      <c r="K142" s="455"/>
      <c r="L142" s="455"/>
      <c r="M142" s="554"/>
      <c r="N142" s="456"/>
      <c r="O142" s="464"/>
    </row>
    <row r="143" spans="1:15" x14ac:dyDescent="0.25">
      <c r="A143" s="490"/>
      <c r="B143" s="490"/>
      <c r="C143" s="490"/>
      <c r="D143" s="490"/>
      <c r="E143" s="491"/>
      <c r="F143" s="491"/>
      <c r="G143" s="491"/>
      <c r="H143" s="491"/>
      <c r="I143" s="491"/>
      <c r="J143" s="492"/>
      <c r="K143" s="492"/>
      <c r="L143" s="492"/>
      <c r="M143" s="492"/>
      <c r="N143" s="493"/>
      <c r="O143" s="494"/>
    </row>
    <row r="144" spans="1:15" x14ac:dyDescent="0.25">
      <c r="A144" s="490"/>
      <c r="B144" s="490"/>
      <c r="C144" s="490"/>
      <c r="D144" s="490"/>
      <c r="E144" s="491"/>
      <c r="F144" s="491"/>
      <c r="G144" s="491"/>
      <c r="H144" s="491"/>
      <c r="I144" s="491"/>
      <c r="J144" s="492"/>
      <c r="K144" s="492"/>
      <c r="L144" s="492"/>
      <c r="M144" s="492"/>
      <c r="N144" s="493"/>
      <c r="O144" s="494"/>
    </row>
    <row r="145" spans="1:16" x14ac:dyDescent="0.25">
      <c r="A145" s="490"/>
      <c r="B145" s="490"/>
      <c r="C145" s="490"/>
      <c r="D145" s="490"/>
      <c r="E145" s="491"/>
      <c r="F145" s="491"/>
      <c r="G145" s="491"/>
      <c r="H145" s="491"/>
      <c r="I145" s="491"/>
      <c r="J145" s="492"/>
      <c r="K145" s="492"/>
      <c r="L145" s="492"/>
      <c r="M145" s="492"/>
      <c r="N145" s="493"/>
      <c r="O145" s="494"/>
    </row>
    <row r="146" spans="1:16" x14ac:dyDescent="0.25">
      <c r="A146" s="490"/>
      <c r="B146" s="490"/>
      <c r="C146" s="490"/>
      <c r="D146" s="490"/>
      <c r="E146" s="491"/>
      <c r="F146" s="491"/>
      <c r="G146" s="491"/>
      <c r="H146" s="491"/>
      <c r="I146" s="491"/>
      <c r="J146" s="492"/>
      <c r="K146" s="492"/>
      <c r="L146" s="492"/>
      <c r="M146" s="492"/>
      <c r="N146" s="493"/>
      <c r="O146" s="494"/>
    </row>
    <row r="147" spans="1:16" x14ac:dyDescent="0.25">
      <c r="A147" s="565"/>
      <c r="B147" s="565"/>
      <c r="C147" s="565"/>
      <c r="D147" s="565"/>
      <c r="E147" s="566"/>
      <c r="F147" s="566"/>
      <c r="G147" s="566"/>
      <c r="H147" s="566"/>
      <c r="I147" s="566"/>
      <c r="J147" s="567"/>
      <c r="K147" s="567"/>
      <c r="L147" s="567"/>
      <c r="M147" s="567"/>
      <c r="N147" s="568"/>
      <c r="O147" s="569"/>
    </row>
    <row r="148" spans="1:16" ht="23.25" customHeight="1" x14ac:dyDescent="0.25">
      <c r="A148" s="796" t="str">
        <f>ORCAMENTO!$A$41</f>
        <v>2.1.14</v>
      </c>
      <c r="B148" s="807" t="str">
        <f ca="1">VLOOKUP($A148,ORCAMENTO!$A:$F,4,FALSE)</f>
        <v>Destinação Final De Resíduos Classe Ii B Em Aterro Sanitário Controlado</v>
      </c>
      <c r="C148" s="808">
        <f>TRUNC(N150,2)</f>
        <v>16033.09</v>
      </c>
      <c r="D148" s="809" t="str">
        <f ca="1">VLOOKUP($A148,ORCAMENTO!$A:$F,5,FALSE)</f>
        <v>t</v>
      </c>
      <c r="E148" s="810" t="s">
        <v>351</v>
      </c>
      <c r="F148" s="810" t="s">
        <v>387</v>
      </c>
      <c r="G148" s="810" t="s">
        <v>365</v>
      </c>
      <c r="H148" s="810" t="s">
        <v>396</v>
      </c>
      <c r="I148" s="810" t="s">
        <v>380</v>
      </c>
      <c r="J148" s="810"/>
      <c r="K148" s="810"/>
      <c r="L148" s="810"/>
      <c r="M148" s="819" t="s">
        <v>385</v>
      </c>
      <c r="N148" s="811" t="str">
        <f ca="1">$D148</f>
        <v>t</v>
      </c>
      <c r="O148" s="812" t="s">
        <v>347</v>
      </c>
    </row>
    <row r="149" spans="1:16" ht="23.25" customHeight="1" x14ac:dyDescent="0.25">
      <c r="A149" s="813"/>
      <c r="B149" s="797"/>
      <c r="C149" s="798"/>
      <c r="D149" s="799"/>
      <c r="E149" s="801"/>
      <c r="F149" s="801"/>
      <c r="G149" s="801"/>
      <c r="H149" s="801"/>
      <c r="I149" s="801"/>
      <c r="J149" s="801"/>
      <c r="K149" s="801"/>
      <c r="L149" s="801"/>
      <c r="M149" s="820"/>
      <c r="N149" s="803"/>
      <c r="O149" s="805"/>
    </row>
    <row r="150" spans="1:16" x14ac:dyDescent="0.25">
      <c r="A150" s="468"/>
      <c r="B150" s="468" t="s">
        <v>368</v>
      </c>
      <c r="C150" s="468"/>
      <c r="D150" s="468"/>
      <c r="E150" s="448"/>
      <c r="F150" s="484"/>
      <c r="G150" s="448">
        <f>$L$53</f>
        <v>8807.85</v>
      </c>
      <c r="H150" s="448">
        <v>1.8</v>
      </c>
      <c r="I150" s="448">
        <f t="shared" ref="I150:I156" si="27">G150*H150</f>
        <v>15854.13</v>
      </c>
      <c r="J150" s="449"/>
      <c r="K150" s="449"/>
      <c r="L150" s="553">
        <f>$M$53</f>
        <v>8807.85</v>
      </c>
      <c r="M150" s="553">
        <f>L150*H150</f>
        <v>15854.13</v>
      </c>
      <c r="N150" s="450">
        <f>SUM(I150:I163)-SUM(M150:M163)-N136</f>
        <v>16033.09</v>
      </c>
      <c r="O150" s="460"/>
    </row>
    <row r="151" spans="1:16" x14ac:dyDescent="0.25">
      <c r="A151" s="470"/>
      <c r="B151" s="470" t="s">
        <v>370</v>
      </c>
      <c r="C151" s="470"/>
      <c r="D151" s="470"/>
      <c r="E151" s="454"/>
      <c r="F151" s="485"/>
      <c r="G151" s="454">
        <f>$L$54</f>
        <v>6855.84</v>
      </c>
      <c r="H151" s="454">
        <v>1.8</v>
      </c>
      <c r="I151" s="454">
        <f t="shared" si="27"/>
        <v>12340.51</v>
      </c>
      <c r="J151" s="455"/>
      <c r="K151" s="455"/>
      <c r="L151" s="554"/>
      <c r="M151" s="554"/>
      <c r="N151" s="456"/>
      <c r="O151" s="464"/>
    </row>
    <row r="152" spans="1:16" x14ac:dyDescent="0.25">
      <c r="A152" s="470"/>
      <c r="B152" s="470" t="s">
        <v>357</v>
      </c>
      <c r="C152" s="470"/>
      <c r="D152" s="470"/>
      <c r="E152" s="454"/>
      <c r="F152" s="485"/>
      <c r="G152" s="454">
        <f>$L$55</f>
        <v>9220.32</v>
      </c>
      <c r="H152" s="454">
        <v>1.8</v>
      </c>
      <c r="I152" s="454">
        <f t="shared" si="27"/>
        <v>16596.580000000002</v>
      </c>
      <c r="J152" s="455"/>
      <c r="K152" s="455"/>
      <c r="L152" s="554">
        <f>$M$55</f>
        <v>6189.3</v>
      </c>
      <c r="M152" s="554">
        <f>L152*H152</f>
        <v>11140.74</v>
      </c>
      <c r="N152" s="456"/>
      <c r="O152" s="464"/>
      <c r="P152" s="466">
        <f>L152/G152</f>
        <v>0.67126737466812403</v>
      </c>
    </row>
    <row r="153" spans="1:16" x14ac:dyDescent="0.25">
      <c r="A153" s="470"/>
      <c r="B153" s="470" t="s">
        <v>372</v>
      </c>
      <c r="C153" s="470"/>
      <c r="D153" s="470"/>
      <c r="E153" s="454"/>
      <c r="F153" s="485"/>
      <c r="G153" s="454">
        <f>$L$56</f>
        <v>3623.88</v>
      </c>
      <c r="H153" s="454">
        <v>1.8</v>
      </c>
      <c r="I153" s="454">
        <f t="shared" si="27"/>
        <v>6522.98</v>
      </c>
      <c r="J153" s="455"/>
      <c r="K153" s="455"/>
      <c r="L153" s="554">
        <f>$M$56</f>
        <v>3623.88</v>
      </c>
      <c r="M153" s="554">
        <f>L153*H153</f>
        <v>6522.98</v>
      </c>
      <c r="N153" s="456"/>
      <c r="O153" s="464"/>
      <c r="P153" s="466">
        <f>K152/G152</f>
        <v>0</v>
      </c>
    </row>
    <row r="154" spans="1:16" x14ac:dyDescent="0.25">
      <c r="A154" s="470"/>
      <c r="B154" s="470" t="s">
        <v>373</v>
      </c>
      <c r="C154" s="470"/>
      <c r="D154" s="470"/>
      <c r="E154" s="454"/>
      <c r="F154" s="485"/>
      <c r="G154" s="454">
        <f>$L$57</f>
        <v>1345.5</v>
      </c>
      <c r="H154" s="454">
        <v>1.8</v>
      </c>
      <c r="I154" s="454">
        <f t="shared" si="27"/>
        <v>2421.9</v>
      </c>
      <c r="J154" s="455"/>
      <c r="K154" s="455"/>
      <c r="L154" s="455"/>
      <c r="M154" s="554"/>
      <c r="N154" s="456"/>
      <c r="O154" s="464"/>
    </row>
    <row r="155" spans="1:16" x14ac:dyDescent="0.25">
      <c r="A155" s="470"/>
      <c r="B155" s="470" t="s">
        <v>374</v>
      </c>
      <c r="C155" s="470"/>
      <c r="D155" s="470"/>
      <c r="E155" s="454"/>
      <c r="F155" s="485"/>
      <c r="G155" s="454">
        <f>$L$58</f>
        <v>2076.9</v>
      </c>
      <c r="H155" s="454">
        <v>1.8</v>
      </c>
      <c r="I155" s="454">
        <f t="shared" si="27"/>
        <v>3738.42</v>
      </c>
      <c r="J155" s="455"/>
      <c r="K155" s="455"/>
      <c r="L155" s="455"/>
      <c r="M155" s="554"/>
      <c r="N155" s="456"/>
      <c r="O155" s="464"/>
    </row>
    <row r="156" spans="1:16" x14ac:dyDescent="0.25">
      <c r="A156" s="470"/>
      <c r="B156" s="470" t="s">
        <v>359</v>
      </c>
      <c r="C156" s="470"/>
      <c r="D156" s="470"/>
      <c r="E156" s="454"/>
      <c r="F156" s="485"/>
      <c r="G156" s="454">
        <f>$L$60</f>
        <v>1335.15</v>
      </c>
      <c r="H156" s="454">
        <v>1.8</v>
      </c>
      <c r="I156" s="454">
        <f t="shared" si="27"/>
        <v>2403.27</v>
      </c>
      <c r="J156" s="455"/>
      <c r="K156" s="455"/>
      <c r="L156" s="455"/>
      <c r="M156" s="554"/>
      <c r="N156" s="456"/>
      <c r="O156" s="464"/>
    </row>
    <row r="157" spans="1:16" x14ac:dyDescent="0.25">
      <c r="A157" s="470"/>
      <c r="B157" s="470" t="s">
        <v>399</v>
      </c>
      <c r="C157" s="470"/>
      <c r="D157" s="470"/>
      <c r="E157" s="454"/>
      <c r="F157" s="485"/>
      <c r="G157" s="454">
        <f>$N$312</f>
        <v>317.73</v>
      </c>
      <c r="H157" s="463">
        <v>2.4</v>
      </c>
      <c r="I157" s="454">
        <f t="shared" ref="I157" si="28">G157*H157</f>
        <v>762.55</v>
      </c>
      <c r="J157" s="455"/>
      <c r="K157" s="455"/>
      <c r="L157" s="455"/>
      <c r="M157" s="455"/>
      <c r="N157" s="456"/>
      <c r="O157" s="464"/>
    </row>
    <row r="158" spans="1:16" x14ac:dyDescent="0.25">
      <c r="A158" s="470"/>
      <c r="B158" s="470" t="s">
        <v>400</v>
      </c>
      <c r="C158" s="470"/>
      <c r="D158" s="470"/>
      <c r="E158" s="454">
        <f>$N$319</f>
        <v>4067.14</v>
      </c>
      <c r="F158" s="485">
        <v>0.1</v>
      </c>
      <c r="G158" s="454">
        <f>E158*F158</f>
        <v>406.71</v>
      </c>
      <c r="H158" s="463">
        <v>2.4</v>
      </c>
      <c r="I158" s="454">
        <f t="shared" ref="I158:I163" si="29">G158*H158</f>
        <v>976.1</v>
      </c>
      <c r="J158" s="455"/>
      <c r="K158" s="455"/>
      <c r="L158" s="455"/>
      <c r="M158" s="455"/>
      <c r="N158" s="456"/>
      <c r="O158" s="464"/>
    </row>
    <row r="159" spans="1:16" x14ac:dyDescent="0.25">
      <c r="A159" s="470"/>
      <c r="B159" s="470" t="s">
        <v>401</v>
      </c>
      <c r="C159" s="470"/>
      <c r="D159" s="470"/>
      <c r="E159" s="454">
        <f>$N$326</f>
        <v>1522.5</v>
      </c>
      <c r="F159" s="485">
        <v>0.1</v>
      </c>
      <c r="G159" s="454">
        <f>E159*F159</f>
        <v>152.25</v>
      </c>
      <c r="H159" s="463">
        <v>2.4</v>
      </c>
      <c r="I159" s="454">
        <f t="shared" si="29"/>
        <v>365.4</v>
      </c>
      <c r="J159" s="455"/>
      <c r="K159" s="455"/>
      <c r="L159" s="455"/>
      <c r="M159" s="455"/>
      <c r="N159" s="456"/>
      <c r="O159" s="464"/>
    </row>
    <row r="160" spans="1:16" x14ac:dyDescent="0.25">
      <c r="A160" s="470"/>
      <c r="B160" s="470" t="s">
        <v>402</v>
      </c>
      <c r="C160" s="470"/>
      <c r="D160" s="470"/>
      <c r="E160" s="454">
        <f>$N$329</f>
        <v>864.51</v>
      </c>
      <c r="F160" s="485">
        <v>0.08</v>
      </c>
      <c r="G160" s="454">
        <f>E160*F160</f>
        <v>69.16</v>
      </c>
      <c r="H160" s="463">
        <v>2.4</v>
      </c>
      <c r="I160" s="454">
        <f t="shared" si="29"/>
        <v>165.98</v>
      </c>
      <c r="J160" s="455"/>
      <c r="K160" s="455"/>
      <c r="L160" s="455"/>
      <c r="M160" s="455"/>
      <c r="N160" s="456"/>
      <c r="O160" s="464"/>
    </row>
    <row r="161" spans="1:15" x14ac:dyDescent="0.25">
      <c r="A161" s="470"/>
      <c r="B161" s="470" t="s">
        <v>403</v>
      </c>
      <c r="C161" s="470"/>
      <c r="D161" s="470"/>
      <c r="E161" s="454"/>
      <c r="F161" s="485"/>
      <c r="G161" s="454">
        <f>$N$334</f>
        <v>246.5</v>
      </c>
      <c r="H161" s="463">
        <v>2.5</v>
      </c>
      <c r="I161" s="454">
        <f t="shared" si="29"/>
        <v>616.25</v>
      </c>
      <c r="J161" s="455"/>
      <c r="K161" s="455"/>
      <c r="L161" s="455"/>
      <c r="M161" s="455"/>
      <c r="N161" s="456"/>
      <c r="O161" s="464"/>
    </row>
    <row r="162" spans="1:15" x14ac:dyDescent="0.25">
      <c r="A162" s="470"/>
      <c r="B162" s="470" t="s">
        <v>404</v>
      </c>
      <c r="C162" s="470"/>
      <c r="D162" s="470"/>
      <c r="E162" s="454"/>
      <c r="F162" s="485"/>
      <c r="G162" s="454">
        <f>N63</f>
        <v>933.72</v>
      </c>
      <c r="H162" s="463">
        <v>2.4</v>
      </c>
      <c r="I162" s="454">
        <f t="shared" ref="I162" si="30">G162*H162</f>
        <v>2240.9299999999998</v>
      </c>
      <c r="J162" s="455"/>
      <c r="K162" s="455"/>
      <c r="L162" s="455"/>
      <c r="M162" s="455"/>
      <c r="N162" s="456"/>
      <c r="O162" s="464"/>
    </row>
    <row r="163" spans="1:15" x14ac:dyDescent="0.25">
      <c r="A163" s="469"/>
      <c r="B163" s="469" t="s">
        <v>405</v>
      </c>
      <c r="C163" s="469"/>
      <c r="D163" s="469"/>
      <c r="E163" s="451"/>
      <c r="F163" s="486"/>
      <c r="G163" s="451">
        <f>$E$316</f>
        <v>231.61</v>
      </c>
      <c r="H163" s="461">
        <v>2.5</v>
      </c>
      <c r="I163" s="451">
        <f t="shared" si="29"/>
        <v>579.03</v>
      </c>
      <c r="J163" s="452"/>
      <c r="K163" s="452"/>
      <c r="L163" s="452"/>
      <c r="M163" s="452"/>
      <c r="N163" s="453"/>
      <c r="O163" s="462"/>
    </row>
    <row r="164" spans="1:15" x14ac:dyDescent="0.25">
      <c r="A164" s="558" t="str">
        <f>ORCAMENTO!$A$42</f>
        <v>2.2</v>
      </c>
      <c r="B164" s="559" t="str">
        <f>VLOOKUP($A164,ORCAMENTO!$A:$F,4,FALSE)</f>
        <v>DRENAGEM PLUVIAL</v>
      </c>
      <c r="C164" s="560"/>
      <c r="D164" s="561"/>
      <c r="E164" s="562"/>
      <c r="F164" s="562"/>
      <c r="G164" s="563"/>
      <c r="H164" s="563"/>
      <c r="I164" s="563"/>
      <c r="J164" s="563"/>
      <c r="K164" s="563"/>
      <c r="L164" s="563"/>
      <c r="M164" s="563"/>
      <c r="N164" s="563"/>
      <c r="O164" s="564"/>
    </row>
    <row r="165" spans="1:15" ht="23.25" customHeight="1" x14ac:dyDescent="0.25">
      <c r="A165" s="813" t="str">
        <f>ORCAMENTO!$A$43</f>
        <v>2.2.1</v>
      </c>
      <c r="B165" s="797" t="str">
        <f ca="1">VLOOKUP($A165,ORCAMENTO!$A:$F,4,FALSE)</f>
        <v>Poço De Visita - Pvi 02 - Areia E Brita Comerciais</v>
      </c>
      <c r="C165" s="798">
        <f>TRUNC(N167,2)</f>
        <v>33</v>
      </c>
      <c r="D165" s="799" t="str">
        <f ca="1">VLOOKUP($A165,ORCAMENTO!$A:$F,5,FALSE)</f>
        <v>un</v>
      </c>
      <c r="E165" s="800" t="s">
        <v>348</v>
      </c>
      <c r="F165" s="800"/>
      <c r="G165" s="800"/>
      <c r="H165" s="800"/>
      <c r="I165" s="800"/>
      <c r="J165" s="800"/>
      <c r="K165" s="800"/>
      <c r="L165" s="800"/>
      <c r="M165" s="800"/>
      <c r="N165" s="802" t="str">
        <f ca="1">$D165</f>
        <v>un</v>
      </c>
      <c r="O165" s="804" t="s">
        <v>347</v>
      </c>
    </row>
    <row r="166" spans="1:15" ht="23.25" customHeight="1" x14ac:dyDescent="0.25">
      <c r="A166" s="813"/>
      <c r="B166" s="797"/>
      <c r="C166" s="798"/>
      <c r="D166" s="799"/>
      <c r="E166" s="801"/>
      <c r="F166" s="801"/>
      <c r="G166" s="801"/>
      <c r="H166" s="801"/>
      <c r="I166" s="801"/>
      <c r="J166" s="801"/>
      <c r="K166" s="801"/>
      <c r="L166" s="801"/>
      <c r="M166" s="801"/>
      <c r="N166" s="803"/>
      <c r="O166" s="805"/>
    </row>
    <row r="167" spans="1:15" x14ac:dyDescent="0.25">
      <c r="A167" s="468"/>
      <c r="B167" s="468" t="s">
        <v>356</v>
      </c>
      <c r="C167" s="468"/>
      <c r="D167" s="468"/>
      <c r="E167" s="459">
        <v>26</v>
      </c>
      <c r="F167" s="459"/>
      <c r="G167" s="448"/>
      <c r="H167" s="448"/>
      <c r="I167" s="448"/>
      <c r="J167" s="449"/>
      <c r="K167" s="449"/>
      <c r="L167" s="449"/>
      <c r="M167" s="449"/>
      <c r="N167" s="450">
        <f>SUM(E167:E169)</f>
        <v>33</v>
      </c>
      <c r="O167" s="460" t="s">
        <v>416</v>
      </c>
    </row>
    <row r="168" spans="1:15" x14ac:dyDescent="0.25">
      <c r="A168" s="470"/>
      <c r="B168" s="470" t="s">
        <v>357</v>
      </c>
      <c r="C168" s="470"/>
      <c r="D168" s="470"/>
      <c r="E168" s="463">
        <v>5</v>
      </c>
      <c r="F168" s="463"/>
      <c r="G168" s="454"/>
      <c r="H168" s="454"/>
      <c r="I168" s="454"/>
      <c r="J168" s="455"/>
      <c r="K168" s="455"/>
      <c r="L168" s="455"/>
      <c r="M168" s="455"/>
      <c r="N168" s="456"/>
      <c r="O168" s="464" t="s">
        <v>416</v>
      </c>
    </row>
    <row r="169" spans="1:15" x14ac:dyDescent="0.25">
      <c r="A169" s="469"/>
      <c r="B169" s="469" t="s">
        <v>358</v>
      </c>
      <c r="C169" s="469"/>
      <c r="D169" s="469"/>
      <c r="E169" s="461">
        <v>2</v>
      </c>
      <c r="F169" s="461"/>
      <c r="G169" s="451"/>
      <c r="H169" s="451"/>
      <c r="I169" s="451"/>
      <c r="J169" s="452"/>
      <c r="K169" s="452"/>
      <c r="L169" s="452"/>
      <c r="M169" s="452"/>
      <c r="N169" s="453"/>
      <c r="O169" s="462" t="s">
        <v>416</v>
      </c>
    </row>
    <row r="170" spans="1:15" ht="23.25" customHeight="1" x14ac:dyDescent="0.25">
      <c r="A170" s="796" t="str">
        <f>ORCAMENTO!$A$44</f>
        <v>2.2.2</v>
      </c>
      <c r="B170" s="807" t="str">
        <f ca="1">VLOOKUP($A170,ORCAMENTO!$A:$F,4,FALSE)</f>
        <v>Tampao Fofo Articulado, Classe D400 Carga Max 40 T, Redondo Tampa 600 Mm, Rede Pluvial/Esgoto, P = Chamine Cx Areia / Poco Visita Assentado Com Arg Cim/Areia 1:4, Fornecimento E Assentamento (Un)</v>
      </c>
      <c r="C170" s="808">
        <f>TRUNC(N172,2)</f>
        <v>21</v>
      </c>
      <c r="D170" s="809" t="str">
        <f ca="1">VLOOKUP($A170,ORCAMENTO!$A:$F,5,FALSE)</f>
        <v>un</v>
      </c>
      <c r="E170" s="810" t="s">
        <v>348</v>
      </c>
      <c r="F170" s="810"/>
      <c r="G170" s="810"/>
      <c r="H170" s="810"/>
      <c r="I170" s="810"/>
      <c r="J170" s="810"/>
      <c r="K170" s="810"/>
      <c r="L170" s="810"/>
      <c r="M170" s="810"/>
      <c r="N170" s="811" t="str">
        <f ca="1">$D170</f>
        <v>un</v>
      </c>
      <c r="O170" s="812" t="s">
        <v>347</v>
      </c>
    </row>
    <row r="171" spans="1:15" ht="23.25" customHeight="1" x14ac:dyDescent="0.25">
      <c r="A171" s="813"/>
      <c r="B171" s="797"/>
      <c r="C171" s="798"/>
      <c r="D171" s="799"/>
      <c r="E171" s="801"/>
      <c r="F171" s="801"/>
      <c r="G171" s="801"/>
      <c r="H171" s="801"/>
      <c r="I171" s="801"/>
      <c r="J171" s="801"/>
      <c r="K171" s="801"/>
      <c r="L171" s="801"/>
      <c r="M171" s="801"/>
      <c r="N171" s="803"/>
      <c r="O171" s="805"/>
    </row>
    <row r="172" spans="1:15" x14ac:dyDescent="0.25">
      <c r="A172" s="468"/>
      <c r="B172" s="468" t="s">
        <v>356</v>
      </c>
      <c r="C172" s="468"/>
      <c r="D172" s="468"/>
      <c r="E172" s="495">
        <f>E515</f>
        <v>2</v>
      </c>
      <c r="F172" s="459"/>
      <c r="G172" s="448"/>
      <c r="H172" s="448"/>
      <c r="I172" s="448"/>
      <c r="J172" s="449"/>
      <c r="K172" s="449"/>
      <c r="L172" s="449"/>
      <c r="M172" s="449"/>
      <c r="N172" s="450">
        <f>SUM(E172:E176)</f>
        <v>21</v>
      </c>
      <c r="O172" s="460" t="s">
        <v>416</v>
      </c>
    </row>
    <row r="173" spans="1:15" x14ac:dyDescent="0.25">
      <c r="A173" s="470"/>
      <c r="B173" s="470" t="s">
        <v>357</v>
      </c>
      <c r="C173" s="470"/>
      <c r="D173" s="470"/>
      <c r="E173" s="496">
        <f>E526</f>
        <v>12</v>
      </c>
      <c r="F173" s="463"/>
      <c r="G173" s="454"/>
      <c r="H173" s="454"/>
      <c r="I173" s="454"/>
      <c r="J173" s="455"/>
      <c r="K173" s="455"/>
      <c r="L173" s="455"/>
      <c r="M173" s="455"/>
      <c r="N173" s="456"/>
      <c r="O173" s="464" t="s">
        <v>416</v>
      </c>
    </row>
    <row r="174" spans="1:15" x14ac:dyDescent="0.25">
      <c r="A174" s="470"/>
      <c r="B174" s="470" t="s">
        <v>372</v>
      </c>
      <c r="C174" s="470"/>
      <c r="D174" s="470"/>
      <c r="E174" s="496">
        <f t="shared" ref="E174:E176" si="31">E527</f>
        <v>3</v>
      </c>
      <c r="F174" s="463"/>
      <c r="G174" s="454"/>
      <c r="H174" s="454"/>
      <c r="I174" s="454"/>
      <c r="J174" s="455"/>
      <c r="K174" s="455"/>
      <c r="L174" s="455"/>
      <c r="M174" s="455"/>
      <c r="N174" s="456"/>
      <c r="O174" s="464" t="s">
        <v>416</v>
      </c>
    </row>
    <row r="175" spans="1:15" x14ac:dyDescent="0.25">
      <c r="A175" s="470"/>
      <c r="B175" s="470" t="s">
        <v>373</v>
      </c>
      <c r="C175" s="470"/>
      <c r="D175" s="470"/>
      <c r="E175" s="496">
        <f t="shared" si="31"/>
        <v>2</v>
      </c>
      <c r="F175" s="463"/>
      <c r="G175" s="454"/>
      <c r="H175" s="454"/>
      <c r="I175" s="454"/>
      <c r="J175" s="455"/>
      <c r="K175" s="455"/>
      <c r="L175" s="455"/>
      <c r="M175" s="455"/>
      <c r="N175" s="456"/>
      <c r="O175" s="464" t="s">
        <v>416</v>
      </c>
    </row>
    <row r="176" spans="1:15" x14ac:dyDescent="0.25">
      <c r="A176" s="469"/>
      <c r="B176" s="469" t="s">
        <v>374</v>
      </c>
      <c r="C176" s="469"/>
      <c r="D176" s="469"/>
      <c r="E176" s="497">
        <f t="shared" si="31"/>
        <v>2</v>
      </c>
      <c r="F176" s="461"/>
      <c r="G176" s="451"/>
      <c r="H176" s="451"/>
      <c r="I176" s="451"/>
      <c r="J176" s="452"/>
      <c r="K176" s="452"/>
      <c r="L176" s="452"/>
      <c r="M176" s="452"/>
      <c r="N176" s="453"/>
      <c r="O176" s="462"/>
    </row>
    <row r="177" spans="1:15" ht="23.25" customHeight="1" x14ac:dyDescent="0.25">
      <c r="A177" s="796" t="str">
        <f>ORCAMENTO!$A$45</f>
        <v>2.2.3</v>
      </c>
      <c r="B177" s="807" t="str">
        <f ca="1">VLOOKUP($A177,ORCAMENTO!$A:$F,4,FALSE)</f>
        <v>Caixa Com Grelha Retangular De Ferro Fundido, Em Alvenaria Com Blocos De Concreto, Dimensões Internas: 0,30 X 1,00 X 1,00. Af_12/2020</v>
      </c>
      <c r="C177" s="808">
        <f>TRUNC(N179,2)</f>
        <v>91</v>
      </c>
      <c r="D177" s="809" t="str">
        <f ca="1">VLOOKUP($A177,ORCAMENTO!$A:$F,5,FALSE)</f>
        <v>un</v>
      </c>
      <c r="E177" s="810" t="s">
        <v>348</v>
      </c>
      <c r="F177" s="810"/>
      <c r="G177" s="810"/>
      <c r="H177" s="810"/>
      <c r="I177" s="810"/>
      <c r="J177" s="810"/>
      <c r="K177" s="810"/>
      <c r="L177" s="810"/>
      <c r="M177" s="810"/>
      <c r="N177" s="811" t="str">
        <f ca="1">$D177</f>
        <v>un</v>
      </c>
      <c r="O177" s="812" t="s">
        <v>347</v>
      </c>
    </row>
    <row r="178" spans="1:15" ht="23.25" customHeight="1" x14ac:dyDescent="0.25">
      <c r="A178" s="813"/>
      <c r="B178" s="797"/>
      <c r="C178" s="798"/>
      <c r="D178" s="799"/>
      <c r="E178" s="801"/>
      <c r="F178" s="801"/>
      <c r="G178" s="801"/>
      <c r="H178" s="801"/>
      <c r="I178" s="801"/>
      <c r="J178" s="801"/>
      <c r="K178" s="801"/>
      <c r="L178" s="801"/>
      <c r="M178" s="801"/>
      <c r="N178" s="803"/>
      <c r="O178" s="805"/>
    </row>
    <row r="179" spans="1:15" ht="24" x14ac:dyDescent="0.25">
      <c r="A179" s="468"/>
      <c r="B179" s="468" t="s">
        <v>356</v>
      </c>
      <c r="C179" s="468"/>
      <c r="D179" s="468"/>
      <c r="E179" s="459">
        <v>44</v>
      </c>
      <c r="F179" s="459"/>
      <c r="G179" s="448"/>
      <c r="H179" s="448"/>
      <c r="I179" s="448"/>
      <c r="J179" s="449"/>
      <c r="K179" s="449"/>
      <c r="L179" s="449"/>
      <c r="M179" s="449"/>
      <c r="N179" s="450">
        <f>SUM(E179:E184)</f>
        <v>91</v>
      </c>
      <c r="O179" s="460" t="s">
        <v>417</v>
      </c>
    </row>
    <row r="180" spans="1:15" x14ac:dyDescent="0.25">
      <c r="A180" s="470"/>
      <c r="B180" s="470" t="s">
        <v>357</v>
      </c>
      <c r="C180" s="470"/>
      <c r="D180" s="470"/>
      <c r="E180" s="463">
        <v>30</v>
      </c>
      <c r="F180" s="463"/>
      <c r="G180" s="454"/>
      <c r="H180" s="454"/>
      <c r="I180" s="454"/>
      <c r="J180" s="455"/>
      <c r="K180" s="455"/>
      <c r="L180" s="455"/>
      <c r="M180" s="455"/>
      <c r="N180" s="456"/>
      <c r="O180" s="464"/>
    </row>
    <row r="181" spans="1:15" x14ac:dyDescent="0.25">
      <c r="A181" s="470"/>
      <c r="B181" s="470" t="s">
        <v>372</v>
      </c>
      <c r="C181" s="470"/>
      <c r="D181" s="470"/>
      <c r="E181" s="463">
        <v>9</v>
      </c>
      <c r="F181" s="463"/>
      <c r="G181" s="454"/>
      <c r="H181" s="454"/>
      <c r="I181" s="454"/>
      <c r="J181" s="455"/>
      <c r="K181" s="455"/>
      <c r="L181" s="455"/>
      <c r="M181" s="455"/>
      <c r="N181" s="456"/>
      <c r="O181" s="464"/>
    </row>
    <row r="182" spans="1:15" x14ac:dyDescent="0.25">
      <c r="A182" s="470"/>
      <c r="B182" s="470" t="s">
        <v>373</v>
      </c>
      <c r="C182" s="470"/>
      <c r="D182" s="470"/>
      <c r="E182" s="463">
        <v>4</v>
      </c>
      <c r="F182" s="463"/>
      <c r="G182" s="454"/>
      <c r="H182" s="454"/>
      <c r="I182" s="454"/>
      <c r="J182" s="455"/>
      <c r="K182" s="455"/>
      <c r="L182" s="455"/>
      <c r="M182" s="455"/>
      <c r="N182" s="456"/>
      <c r="O182" s="464"/>
    </row>
    <row r="183" spans="1:15" x14ac:dyDescent="0.25">
      <c r="A183" s="470"/>
      <c r="B183" s="470" t="s">
        <v>374</v>
      </c>
      <c r="C183" s="470"/>
      <c r="D183" s="470"/>
      <c r="E183" s="463">
        <v>4</v>
      </c>
      <c r="F183" s="463"/>
      <c r="G183" s="454"/>
      <c r="H183" s="454"/>
      <c r="I183" s="454"/>
      <c r="J183" s="455"/>
      <c r="K183" s="455"/>
      <c r="L183" s="455"/>
      <c r="M183" s="455"/>
      <c r="N183" s="456"/>
      <c r="O183" s="464"/>
    </row>
    <row r="184" spans="1:15" x14ac:dyDescent="0.25">
      <c r="A184" s="469"/>
      <c r="B184" s="469" t="s">
        <v>359</v>
      </c>
      <c r="C184" s="469"/>
      <c r="D184" s="469"/>
      <c r="E184" s="461"/>
      <c r="F184" s="461"/>
      <c r="G184" s="451"/>
      <c r="H184" s="451"/>
      <c r="I184" s="451"/>
      <c r="J184" s="452"/>
      <c r="K184" s="452"/>
      <c r="L184" s="452"/>
      <c r="M184" s="452"/>
      <c r="N184" s="453"/>
      <c r="O184" s="462"/>
    </row>
    <row r="185" spans="1:15" ht="23.25" customHeight="1" x14ac:dyDescent="0.25">
      <c r="A185" s="796" t="str">
        <f>ORCAMENTO!$A$46</f>
        <v>2.2.4</v>
      </c>
      <c r="B185" s="807" t="str">
        <f ca="1">VLOOKUP($A185,ORCAMENTO!$A:$F,4,FALSE)</f>
        <v>Tubo Pead Para Drenagem - D = 400 Mm - Fornecimento E Instalação</v>
      </c>
      <c r="C185" s="808">
        <f>TRUNC(N187,2)</f>
        <v>182</v>
      </c>
      <c r="D185" s="809" t="str">
        <f ca="1">VLOOKUP($A185,ORCAMENTO!$A:$F,5,FALSE)</f>
        <v>m</v>
      </c>
      <c r="E185" s="810" t="s">
        <v>348</v>
      </c>
      <c r="F185" s="810" t="s">
        <v>381</v>
      </c>
      <c r="G185" s="810" t="s">
        <v>418</v>
      </c>
      <c r="H185" s="810"/>
      <c r="I185" s="810"/>
      <c r="J185" s="810"/>
      <c r="K185" s="810"/>
      <c r="L185" s="810"/>
      <c r="M185" s="810"/>
      <c r="N185" s="811" t="str">
        <f ca="1">$D185</f>
        <v>m</v>
      </c>
      <c r="O185" s="812" t="s">
        <v>347</v>
      </c>
    </row>
    <row r="186" spans="1:15" ht="23.25" customHeight="1" x14ac:dyDescent="0.25">
      <c r="A186" s="813"/>
      <c r="B186" s="797"/>
      <c r="C186" s="798"/>
      <c r="D186" s="799"/>
      <c r="E186" s="801"/>
      <c r="F186" s="801"/>
      <c r="G186" s="801"/>
      <c r="H186" s="801"/>
      <c r="I186" s="801"/>
      <c r="J186" s="801"/>
      <c r="K186" s="801"/>
      <c r="L186" s="801"/>
      <c r="M186" s="801"/>
      <c r="N186" s="803"/>
      <c r="O186" s="805"/>
    </row>
    <row r="187" spans="1:15" x14ac:dyDescent="0.25">
      <c r="A187" s="467"/>
      <c r="B187" s="467" t="s">
        <v>419</v>
      </c>
      <c r="C187" s="467"/>
      <c r="D187" s="467"/>
      <c r="E187" s="457">
        <f>$N$179</f>
        <v>91</v>
      </c>
      <c r="F187" s="457">
        <v>2</v>
      </c>
      <c r="G187" s="445">
        <f>E187*F187</f>
        <v>182</v>
      </c>
      <c r="H187" s="445"/>
      <c r="I187" s="445"/>
      <c r="J187" s="446"/>
      <c r="K187" s="446"/>
      <c r="L187" s="446"/>
      <c r="M187" s="446"/>
      <c r="N187" s="447">
        <f>G187</f>
        <v>182</v>
      </c>
      <c r="O187" s="458" t="s">
        <v>420</v>
      </c>
    </row>
    <row r="188" spans="1:15" ht="23.25" customHeight="1" x14ac:dyDescent="0.25">
      <c r="A188" s="796" t="str">
        <f>ORCAMENTO!$A$47</f>
        <v>2.2.5</v>
      </c>
      <c r="B188" s="807" t="str">
        <f ca="1">VLOOKUP($A188,ORCAMENTO!$A:$F,4,FALSE)</f>
        <v>Corpo De Bstc D = 0,60 M Pa2 - Areia, Brita E Pedra De Mão Comerciais</v>
      </c>
      <c r="C188" s="808">
        <f>TRUNC(N190,2)</f>
        <v>51</v>
      </c>
      <c r="D188" s="809" t="str">
        <f ca="1">VLOOKUP($A188,ORCAMENTO!$A:$F,5,FALSE)</f>
        <v>m</v>
      </c>
      <c r="E188" s="810" t="s">
        <v>381</v>
      </c>
      <c r="F188" s="810"/>
      <c r="G188" s="810"/>
      <c r="H188" s="810"/>
      <c r="I188" s="810"/>
      <c r="J188" s="810"/>
      <c r="K188" s="810"/>
      <c r="L188" s="810"/>
      <c r="M188" s="810"/>
      <c r="N188" s="811" t="str">
        <f ca="1">$D188</f>
        <v>m</v>
      </c>
      <c r="O188" s="812" t="s">
        <v>347</v>
      </c>
    </row>
    <row r="189" spans="1:15" ht="23.25" customHeight="1" x14ac:dyDescent="0.25">
      <c r="A189" s="813"/>
      <c r="B189" s="797"/>
      <c r="C189" s="798"/>
      <c r="D189" s="799"/>
      <c r="E189" s="801"/>
      <c r="F189" s="801"/>
      <c r="G189" s="801"/>
      <c r="H189" s="801"/>
      <c r="I189" s="801"/>
      <c r="J189" s="801"/>
      <c r="K189" s="801"/>
      <c r="L189" s="801"/>
      <c r="M189" s="801"/>
      <c r="N189" s="803"/>
      <c r="O189" s="805"/>
    </row>
    <row r="190" spans="1:15" x14ac:dyDescent="0.25">
      <c r="A190" s="471"/>
      <c r="B190" s="468" t="s">
        <v>356</v>
      </c>
      <c r="C190" s="468"/>
      <c r="D190" s="468"/>
      <c r="E190" s="459">
        <v>6</v>
      </c>
      <c r="F190" s="459"/>
      <c r="G190" s="448"/>
      <c r="H190" s="448"/>
      <c r="I190" s="448"/>
      <c r="J190" s="449"/>
      <c r="K190" s="449"/>
      <c r="L190" s="449"/>
      <c r="M190" s="449"/>
      <c r="N190" s="450">
        <f>SUM(E190:E191)</f>
        <v>51</v>
      </c>
      <c r="O190" s="460" t="s">
        <v>416</v>
      </c>
    </row>
    <row r="191" spans="1:15" x14ac:dyDescent="0.25">
      <c r="A191" s="473"/>
      <c r="B191" s="469" t="s">
        <v>357</v>
      </c>
      <c r="C191" s="469"/>
      <c r="D191" s="469"/>
      <c r="E191" s="461">
        <v>45</v>
      </c>
      <c r="F191" s="461"/>
      <c r="G191" s="451"/>
      <c r="H191" s="451"/>
      <c r="I191" s="451"/>
      <c r="J191" s="452"/>
      <c r="K191" s="452"/>
      <c r="L191" s="452"/>
      <c r="M191" s="452"/>
      <c r="N191" s="453"/>
      <c r="O191" s="462" t="s">
        <v>416</v>
      </c>
    </row>
    <row r="192" spans="1:15" ht="23.25" customHeight="1" x14ac:dyDescent="0.25">
      <c r="A192" s="796" t="str">
        <f>ORCAMENTO!$A$48</f>
        <v>2.2.6</v>
      </c>
      <c r="B192" s="807" t="str">
        <f ca="1">VLOOKUP($A192,ORCAMENTO!$A:$F,4,FALSE)</f>
        <v>Boca De Bstc D = 0,60 M - Esconsidade 0° - Areia E Brita Comerciais - Alas Retas</v>
      </c>
      <c r="C192" s="808">
        <f>TRUNC(N194,2)</f>
        <v>1</v>
      </c>
      <c r="D192" s="809" t="str">
        <f ca="1">VLOOKUP($A192,ORCAMENTO!$A:$F,5,FALSE)</f>
        <v>un</v>
      </c>
      <c r="E192" s="810" t="s">
        <v>348</v>
      </c>
      <c r="F192" s="810"/>
      <c r="G192" s="810"/>
      <c r="H192" s="810"/>
      <c r="I192" s="810"/>
      <c r="J192" s="810"/>
      <c r="K192" s="810"/>
      <c r="L192" s="810"/>
      <c r="M192" s="810"/>
      <c r="N192" s="811" t="str">
        <f ca="1">$D192</f>
        <v>un</v>
      </c>
      <c r="O192" s="812" t="s">
        <v>347</v>
      </c>
    </row>
    <row r="193" spans="1:15" ht="23.25" customHeight="1" x14ac:dyDescent="0.25">
      <c r="A193" s="813"/>
      <c r="B193" s="797"/>
      <c r="C193" s="798"/>
      <c r="D193" s="799"/>
      <c r="E193" s="801"/>
      <c r="F193" s="801"/>
      <c r="G193" s="801"/>
      <c r="H193" s="801"/>
      <c r="I193" s="801"/>
      <c r="J193" s="801"/>
      <c r="K193" s="801"/>
      <c r="L193" s="801"/>
      <c r="M193" s="801"/>
      <c r="N193" s="803"/>
      <c r="O193" s="805"/>
    </row>
    <row r="194" spans="1:15" x14ac:dyDescent="0.25">
      <c r="A194" s="571"/>
      <c r="B194" s="467" t="s">
        <v>356</v>
      </c>
      <c r="C194" s="467"/>
      <c r="D194" s="467"/>
      <c r="E194" s="457">
        <v>1</v>
      </c>
      <c r="F194" s="457"/>
      <c r="G194" s="445"/>
      <c r="H194" s="445"/>
      <c r="I194" s="445"/>
      <c r="J194" s="446"/>
      <c r="K194" s="446"/>
      <c r="L194" s="446"/>
      <c r="M194" s="446"/>
      <c r="N194" s="447">
        <f>SUM(E194:E194)</f>
        <v>1</v>
      </c>
      <c r="O194" s="458" t="s">
        <v>416</v>
      </c>
    </row>
    <row r="195" spans="1:15" ht="23.25" customHeight="1" x14ac:dyDescent="0.25">
      <c r="A195" s="796" t="str">
        <f>ORCAMENTO!$A$49</f>
        <v>2.2.7</v>
      </c>
      <c r="B195" s="807" t="str">
        <f ca="1">VLOOKUP($A195,ORCAMENTO!$A:$F,4,FALSE)</f>
        <v>Corpo De Bstc D = 0,40 M Pa2 - Areia, Brita E Pedra De Mão Comerciais</v>
      </c>
      <c r="C195" s="808">
        <f>TRUNC(N197,2)</f>
        <v>94.62</v>
      </c>
      <c r="D195" s="809" t="str">
        <f ca="1">VLOOKUP($A195,ORCAMENTO!$A:$F,5,FALSE)</f>
        <v>m</v>
      </c>
      <c r="E195" s="810" t="s">
        <v>381</v>
      </c>
      <c r="F195" s="810"/>
      <c r="G195" s="810"/>
      <c r="H195" s="810"/>
      <c r="I195" s="810"/>
      <c r="J195" s="810"/>
      <c r="K195" s="810"/>
      <c r="L195" s="810"/>
      <c r="M195" s="810"/>
      <c r="N195" s="811" t="str">
        <f ca="1">$D195</f>
        <v>m</v>
      </c>
      <c r="O195" s="812" t="s">
        <v>347</v>
      </c>
    </row>
    <row r="196" spans="1:15" ht="23.25" customHeight="1" x14ac:dyDescent="0.25">
      <c r="A196" s="813"/>
      <c r="B196" s="797"/>
      <c r="C196" s="798"/>
      <c r="D196" s="799"/>
      <c r="E196" s="801"/>
      <c r="F196" s="801"/>
      <c r="G196" s="801"/>
      <c r="H196" s="801"/>
      <c r="I196" s="801"/>
      <c r="J196" s="801"/>
      <c r="K196" s="801"/>
      <c r="L196" s="801"/>
      <c r="M196" s="801"/>
      <c r="N196" s="803"/>
      <c r="O196" s="805"/>
    </row>
    <row r="197" spans="1:15" x14ac:dyDescent="0.25">
      <c r="A197" s="471"/>
      <c r="B197" s="468" t="s">
        <v>356</v>
      </c>
      <c r="C197" s="468"/>
      <c r="D197" s="468"/>
      <c r="E197" s="459"/>
      <c r="F197" s="459"/>
      <c r="G197" s="448"/>
      <c r="H197" s="448"/>
      <c r="I197" s="448"/>
      <c r="J197" s="449"/>
      <c r="K197" s="449"/>
      <c r="L197" s="449"/>
      <c r="M197" s="449"/>
      <c r="N197" s="450">
        <f>SUM(E197:E199)</f>
        <v>94.62</v>
      </c>
      <c r="O197" s="460"/>
    </row>
    <row r="198" spans="1:15" x14ac:dyDescent="0.25">
      <c r="A198" s="472"/>
      <c r="B198" s="470" t="s">
        <v>357</v>
      </c>
      <c r="C198" s="470"/>
      <c r="D198" s="470"/>
      <c r="E198" s="463">
        <v>74.239999999999995</v>
      </c>
      <c r="F198" s="463"/>
      <c r="G198" s="454"/>
      <c r="H198" s="454"/>
      <c r="I198" s="454"/>
      <c r="J198" s="455"/>
      <c r="K198" s="455"/>
      <c r="L198" s="455"/>
      <c r="M198" s="455"/>
      <c r="N198" s="456"/>
      <c r="O198" s="464" t="s">
        <v>416</v>
      </c>
    </row>
    <row r="199" spans="1:15" x14ac:dyDescent="0.25">
      <c r="A199" s="473"/>
      <c r="B199" s="469" t="s">
        <v>358</v>
      </c>
      <c r="C199" s="469"/>
      <c r="D199" s="469"/>
      <c r="E199" s="461">
        <v>20.38</v>
      </c>
      <c r="F199" s="461"/>
      <c r="G199" s="451"/>
      <c r="H199" s="451"/>
      <c r="I199" s="451"/>
      <c r="J199" s="452"/>
      <c r="K199" s="452"/>
      <c r="L199" s="452"/>
      <c r="M199" s="452"/>
      <c r="N199" s="453"/>
      <c r="O199" s="462" t="s">
        <v>416</v>
      </c>
    </row>
    <row r="200" spans="1:15" ht="23.25" customHeight="1" x14ac:dyDescent="0.25">
      <c r="A200" s="806" t="str">
        <f>ORCAMENTO!$A$50</f>
        <v>2.2.8</v>
      </c>
      <c r="B200" s="807" t="str">
        <f ca="1">VLOOKUP($A200,ORCAMENTO!$A:$F,4,FALSE)</f>
        <v>Sarjeta Triangular De Concreto - Stc 08 - Escavação Mecânica - Areia E Brita Comerciais</v>
      </c>
      <c r="C200" s="808">
        <f>TRUNC(N202,2)</f>
        <v>3800</v>
      </c>
      <c r="D200" s="809" t="str">
        <f ca="1">VLOOKUP($A200,ORCAMENTO!$A:$F,5,FALSE)</f>
        <v>m</v>
      </c>
      <c r="E200" s="810" t="s">
        <v>348</v>
      </c>
      <c r="F200" s="810" t="s">
        <v>423</v>
      </c>
      <c r="G200" s="810" t="s">
        <v>429</v>
      </c>
      <c r="H200" s="810"/>
      <c r="I200" s="810"/>
      <c r="J200" s="810"/>
      <c r="K200" s="810"/>
      <c r="L200" s="810"/>
      <c r="M200" s="810"/>
      <c r="N200" s="811" t="str">
        <f ca="1">$D200</f>
        <v>m</v>
      </c>
      <c r="O200" s="812" t="s">
        <v>347</v>
      </c>
    </row>
    <row r="201" spans="1:15" ht="23.25" customHeight="1" x14ac:dyDescent="0.25">
      <c r="A201" s="796"/>
      <c r="B201" s="797"/>
      <c r="C201" s="798"/>
      <c r="D201" s="799"/>
      <c r="E201" s="801"/>
      <c r="F201" s="801"/>
      <c r="G201" s="801"/>
      <c r="H201" s="801"/>
      <c r="I201" s="801"/>
      <c r="J201" s="801"/>
      <c r="K201" s="801"/>
      <c r="L201" s="801"/>
      <c r="M201" s="801"/>
      <c r="N201" s="803"/>
      <c r="O201" s="805"/>
    </row>
    <row r="202" spans="1:15" x14ac:dyDescent="0.25">
      <c r="A202" s="468"/>
      <c r="B202" s="468" t="s">
        <v>368</v>
      </c>
      <c r="C202" s="468"/>
      <c r="D202" s="468"/>
      <c r="E202" s="459">
        <f t="shared" ref="E202:E207" si="32">E111</f>
        <v>555</v>
      </c>
      <c r="F202" s="495">
        <v>2</v>
      </c>
      <c r="G202" s="448">
        <f>E202*F202</f>
        <v>1110</v>
      </c>
      <c r="H202" s="448"/>
      <c r="I202" s="448"/>
      <c r="J202" s="449"/>
      <c r="K202" s="449"/>
      <c r="L202" s="449"/>
      <c r="M202" s="449"/>
      <c r="N202" s="450">
        <f>SUM(G202:G208)</f>
        <v>3800</v>
      </c>
      <c r="O202" s="460"/>
    </row>
    <row r="203" spans="1:15" x14ac:dyDescent="0.25">
      <c r="A203" s="470"/>
      <c r="B203" s="470" t="s">
        <v>370</v>
      </c>
      <c r="C203" s="470"/>
      <c r="D203" s="470"/>
      <c r="E203" s="463">
        <f t="shared" si="32"/>
        <v>432</v>
      </c>
      <c r="F203" s="496">
        <v>2</v>
      </c>
      <c r="G203" s="454">
        <f t="shared" ref="G203:G207" si="33">E203*F203</f>
        <v>864</v>
      </c>
      <c r="H203" s="454"/>
      <c r="I203" s="454"/>
      <c r="J203" s="455"/>
      <c r="K203" s="455"/>
      <c r="L203" s="455"/>
      <c r="M203" s="455"/>
      <c r="N203" s="456"/>
      <c r="O203" s="464"/>
    </row>
    <row r="204" spans="1:15" x14ac:dyDescent="0.25">
      <c r="A204" s="470"/>
      <c r="B204" s="470" t="s">
        <v>357</v>
      </c>
      <c r="C204" s="470"/>
      <c r="D204" s="470"/>
      <c r="E204" s="463">
        <f t="shared" si="32"/>
        <v>566</v>
      </c>
      <c r="F204" s="496">
        <v>2</v>
      </c>
      <c r="G204" s="454">
        <f t="shared" si="33"/>
        <v>1132</v>
      </c>
      <c r="H204" s="454"/>
      <c r="I204" s="454"/>
      <c r="J204" s="455"/>
      <c r="K204" s="455"/>
      <c r="L204" s="455"/>
      <c r="M204" s="455"/>
      <c r="N204" s="456"/>
      <c r="O204" s="464"/>
    </row>
    <row r="205" spans="1:15" x14ac:dyDescent="0.25">
      <c r="A205" s="470"/>
      <c r="B205" s="470" t="s">
        <v>372</v>
      </c>
      <c r="C205" s="470"/>
      <c r="D205" s="470"/>
      <c r="E205" s="463">
        <f t="shared" si="32"/>
        <v>202</v>
      </c>
      <c r="F205" s="496">
        <v>2</v>
      </c>
      <c r="G205" s="454">
        <f t="shared" si="33"/>
        <v>404</v>
      </c>
      <c r="H205" s="454"/>
      <c r="I205" s="454"/>
      <c r="J205" s="455"/>
      <c r="K205" s="455"/>
      <c r="L205" s="455"/>
      <c r="M205" s="455"/>
      <c r="N205" s="456"/>
      <c r="O205" s="464"/>
    </row>
    <row r="206" spans="1:15" x14ac:dyDescent="0.25">
      <c r="A206" s="470"/>
      <c r="B206" s="470" t="s">
        <v>373</v>
      </c>
      <c r="C206" s="470"/>
      <c r="D206" s="470"/>
      <c r="E206" s="463">
        <f t="shared" si="32"/>
        <v>75</v>
      </c>
      <c r="F206" s="496">
        <v>2</v>
      </c>
      <c r="G206" s="454">
        <f t="shared" si="33"/>
        <v>150</v>
      </c>
      <c r="H206" s="454"/>
      <c r="I206" s="454"/>
      <c r="J206" s="455"/>
      <c r="K206" s="455"/>
      <c r="L206" s="455"/>
      <c r="M206" s="455"/>
      <c r="N206" s="456"/>
      <c r="O206" s="464"/>
    </row>
    <row r="207" spans="1:15" x14ac:dyDescent="0.25">
      <c r="A207" s="470"/>
      <c r="B207" s="470" t="s">
        <v>374</v>
      </c>
      <c r="C207" s="470"/>
      <c r="D207" s="470"/>
      <c r="E207" s="463">
        <f t="shared" si="32"/>
        <v>70</v>
      </c>
      <c r="F207" s="496">
        <v>2</v>
      </c>
      <c r="G207" s="454">
        <f t="shared" si="33"/>
        <v>140</v>
      </c>
      <c r="H207" s="454"/>
      <c r="I207" s="454"/>
      <c r="J207" s="455"/>
      <c r="K207" s="455"/>
      <c r="L207" s="455"/>
      <c r="M207" s="455"/>
      <c r="N207" s="456"/>
      <c r="O207" s="464"/>
    </row>
    <row r="208" spans="1:15" x14ac:dyDescent="0.25">
      <c r="A208" s="469"/>
      <c r="B208" s="469" t="s">
        <v>359</v>
      </c>
      <c r="C208" s="469"/>
      <c r="D208" s="469"/>
      <c r="E208" s="461"/>
      <c r="F208" s="497"/>
      <c r="G208" s="451"/>
      <c r="H208" s="451"/>
      <c r="I208" s="451"/>
      <c r="J208" s="452"/>
      <c r="K208" s="452"/>
      <c r="L208" s="452"/>
      <c r="M208" s="452"/>
      <c r="N208" s="453"/>
      <c r="O208" s="462"/>
    </row>
    <row r="209" spans="1:15" x14ac:dyDescent="0.25">
      <c r="A209" s="558" t="str">
        <f>ORCAMENTO!$A$51</f>
        <v>2.3</v>
      </c>
      <c r="B209" s="559" t="str">
        <f>VLOOKUP($A209,ORCAMENTO!$A:$F,4,FALSE)</f>
        <v>SINALIZAÇÃO DE OBRAS</v>
      </c>
      <c r="C209" s="560"/>
      <c r="D209" s="561"/>
      <c r="E209" s="562"/>
      <c r="F209" s="562"/>
      <c r="G209" s="563"/>
      <c r="H209" s="563"/>
      <c r="I209" s="563"/>
      <c r="J209" s="563"/>
      <c r="K209" s="563"/>
      <c r="L209" s="563"/>
      <c r="M209" s="563"/>
      <c r="N209" s="563"/>
      <c r="O209" s="564"/>
    </row>
    <row r="210" spans="1:15" ht="23.25" customHeight="1" x14ac:dyDescent="0.25">
      <c r="A210" s="813" t="str">
        <f>ORCAMENTO!$A$52</f>
        <v>2.3.1</v>
      </c>
      <c r="B210" s="797" t="str">
        <f ca="1">VLOOKUP($A210,ORCAMENTO!$A:$F,4,FALSE)</f>
        <v>Elementos De Madeira Para Sinalização - Cavaletes</v>
      </c>
      <c r="C210" s="798">
        <f>TRUNC(N212,2)</f>
        <v>55</v>
      </c>
      <c r="D210" s="799" t="str">
        <f ca="1">VLOOKUP($A210,ORCAMENTO!$A:$F,5,FALSE)</f>
        <v>ud</v>
      </c>
      <c r="E210" s="800" t="s">
        <v>348</v>
      </c>
      <c r="F210" s="800"/>
      <c r="G210" s="800"/>
      <c r="H210" s="800"/>
      <c r="I210" s="800"/>
      <c r="J210" s="800"/>
      <c r="K210" s="800"/>
      <c r="L210" s="800"/>
      <c r="M210" s="800"/>
      <c r="N210" s="802" t="str">
        <f ca="1">$D210</f>
        <v>ud</v>
      </c>
      <c r="O210" s="804" t="s">
        <v>347</v>
      </c>
    </row>
    <row r="211" spans="1:15" ht="23.25" customHeight="1" x14ac:dyDescent="0.25">
      <c r="A211" s="813"/>
      <c r="B211" s="797"/>
      <c r="C211" s="798"/>
      <c r="D211" s="799"/>
      <c r="E211" s="801"/>
      <c r="F211" s="801"/>
      <c r="G211" s="801"/>
      <c r="H211" s="801"/>
      <c r="I211" s="801"/>
      <c r="J211" s="801"/>
      <c r="K211" s="801"/>
      <c r="L211" s="801"/>
      <c r="M211" s="801"/>
      <c r="N211" s="803"/>
      <c r="O211" s="805"/>
    </row>
    <row r="212" spans="1:15" x14ac:dyDescent="0.25">
      <c r="A212" s="468"/>
      <c r="B212" s="468" t="s">
        <v>356</v>
      </c>
      <c r="C212" s="468"/>
      <c r="D212" s="468"/>
      <c r="E212" s="459">
        <v>20</v>
      </c>
      <c r="F212" s="459"/>
      <c r="G212" s="448"/>
      <c r="H212" s="448"/>
      <c r="I212" s="448"/>
      <c r="J212" s="449"/>
      <c r="K212" s="449"/>
      <c r="L212" s="449"/>
      <c r="M212" s="449"/>
      <c r="N212" s="450">
        <f>SUM(E212:E215)</f>
        <v>55</v>
      </c>
      <c r="O212" s="460"/>
    </row>
    <row r="213" spans="1:15" x14ac:dyDescent="0.25">
      <c r="A213" s="470"/>
      <c r="B213" s="470" t="s">
        <v>357</v>
      </c>
      <c r="C213" s="470"/>
      <c r="D213" s="470"/>
      <c r="E213" s="463">
        <v>15</v>
      </c>
      <c r="F213" s="463"/>
      <c r="G213" s="454"/>
      <c r="H213" s="454"/>
      <c r="I213" s="454"/>
      <c r="J213" s="455"/>
      <c r="K213" s="455"/>
      <c r="L213" s="455"/>
      <c r="M213" s="455"/>
      <c r="N213" s="456"/>
      <c r="O213" s="464"/>
    </row>
    <row r="214" spans="1:15" x14ac:dyDescent="0.25">
      <c r="A214" s="470"/>
      <c r="B214" s="470" t="s">
        <v>358</v>
      </c>
      <c r="C214" s="470"/>
      <c r="D214" s="470"/>
      <c r="E214" s="463">
        <v>10</v>
      </c>
      <c r="F214" s="463"/>
      <c r="G214" s="454"/>
      <c r="H214" s="454"/>
      <c r="I214" s="454"/>
      <c r="J214" s="455"/>
      <c r="K214" s="455"/>
      <c r="L214" s="455"/>
      <c r="M214" s="455"/>
      <c r="N214" s="456"/>
      <c r="O214" s="464"/>
    </row>
    <row r="215" spans="1:15" x14ac:dyDescent="0.25">
      <c r="A215" s="469"/>
      <c r="B215" s="469" t="s">
        <v>359</v>
      </c>
      <c r="C215" s="469"/>
      <c r="D215" s="469"/>
      <c r="E215" s="461">
        <v>10</v>
      </c>
      <c r="F215" s="461"/>
      <c r="G215" s="451"/>
      <c r="H215" s="451"/>
      <c r="I215" s="451"/>
      <c r="J215" s="452"/>
      <c r="K215" s="452"/>
      <c r="L215" s="452"/>
      <c r="M215" s="452"/>
      <c r="N215" s="453"/>
      <c r="O215" s="462"/>
    </row>
    <row r="216" spans="1:15" ht="23.25" customHeight="1" x14ac:dyDescent="0.25">
      <c r="A216" s="796" t="str">
        <f>ORCAMENTO!$A$53</f>
        <v>2.3.2</v>
      </c>
      <c r="B216" s="807" t="str">
        <f ca="1">VLOOKUP($A216,ORCAMENTO!$A:$F,4,FALSE)</f>
        <v>Sinalização Vertical Com Chapa Em Esmalte Sintético</v>
      </c>
      <c r="C216" s="808">
        <f>TRUNC(N218,2)</f>
        <v>22.28</v>
      </c>
      <c r="D216" s="809" t="str">
        <f ca="1">VLOOKUP($A216,ORCAMENTO!$A:$F,5,FALSE)</f>
        <v>m2</v>
      </c>
      <c r="E216" s="810" t="s">
        <v>421</v>
      </c>
      <c r="F216" s="810" t="s">
        <v>382</v>
      </c>
      <c r="G216" s="810" t="s">
        <v>348</v>
      </c>
      <c r="H216" s="810" t="s">
        <v>422</v>
      </c>
      <c r="I216" s="810"/>
      <c r="J216" s="810"/>
      <c r="K216" s="810"/>
      <c r="L216" s="810"/>
      <c r="M216" s="810"/>
      <c r="N216" s="811" t="str">
        <f ca="1">$D216</f>
        <v>m2</v>
      </c>
      <c r="O216" s="812" t="s">
        <v>347</v>
      </c>
    </row>
    <row r="217" spans="1:15" ht="23.25" customHeight="1" x14ac:dyDescent="0.25">
      <c r="A217" s="813"/>
      <c r="B217" s="797"/>
      <c r="C217" s="798"/>
      <c r="D217" s="799"/>
      <c r="E217" s="801"/>
      <c r="F217" s="801"/>
      <c r="G217" s="801"/>
      <c r="H217" s="801"/>
      <c r="I217" s="801"/>
      <c r="J217" s="801"/>
      <c r="K217" s="801"/>
      <c r="L217" s="801"/>
      <c r="M217" s="801"/>
      <c r="N217" s="803"/>
      <c r="O217" s="805"/>
    </row>
    <row r="218" spans="1:15" x14ac:dyDescent="0.25">
      <c r="A218" s="468"/>
      <c r="B218" s="468" t="s">
        <v>356</v>
      </c>
      <c r="C218" s="468"/>
      <c r="D218" s="468"/>
      <c r="E218" s="459">
        <v>0.45</v>
      </c>
      <c r="F218" s="459">
        <v>0.45</v>
      </c>
      <c r="G218" s="448">
        <f>E212*2</f>
        <v>40</v>
      </c>
      <c r="H218" s="448">
        <f>E218*F218*G218</f>
        <v>8.1</v>
      </c>
      <c r="I218" s="448"/>
      <c r="J218" s="449"/>
      <c r="K218" s="449"/>
      <c r="L218" s="449"/>
      <c r="M218" s="449"/>
      <c r="N218" s="450">
        <f>SUM(H218:H221)</f>
        <v>22.28</v>
      </c>
      <c r="O218" s="460"/>
    </row>
    <row r="219" spans="1:15" x14ac:dyDescent="0.25">
      <c r="A219" s="470"/>
      <c r="B219" s="470" t="s">
        <v>357</v>
      </c>
      <c r="C219" s="470"/>
      <c r="D219" s="470"/>
      <c r="E219" s="463">
        <v>0.45</v>
      </c>
      <c r="F219" s="463">
        <v>0.45</v>
      </c>
      <c r="G219" s="454">
        <f>E213*2</f>
        <v>30</v>
      </c>
      <c r="H219" s="454">
        <f>E219*F219*G219</f>
        <v>6.08</v>
      </c>
      <c r="I219" s="454"/>
      <c r="J219" s="455"/>
      <c r="K219" s="455"/>
      <c r="L219" s="455"/>
      <c r="M219" s="455"/>
      <c r="N219" s="456"/>
      <c r="O219" s="464"/>
    </row>
    <row r="220" spans="1:15" x14ac:dyDescent="0.25">
      <c r="A220" s="470"/>
      <c r="B220" s="470" t="s">
        <v>358</v>
      </c>
      <c r="C220" s="470"/>
      <c r="D220" s="470"/>
      <c r="E220" s="463">
        <v>0.45</v>
      </c>
      <c r="F220" s="463">
        <v>0.45</v>
      </c>
      <c r="G220" s="454">
        <f>E214*2</f>
        <v>20</v>
      </c>
      <c r="H220" s="454">
        <f>E220*F220*G220</f>
        <v>4.05</v>
      </c>
      <c r="I220" s="454"/>
      <c r="J220" s="455"/>
      <c r="K220" s="455"/>
      <c r="L220" s="455"/>
      <c r="M220" s="455"/>
      <c r="N220" s="456"/>
      <c r="O220" s="464"/>
    </row>
    <row r="221" spans="1:15" x14ac:dyDescent="0.25">
      <c r="A221" s="469"/>
      <c r="B221" s="469" t="s">
        <v>359</v>
      </c>
      <c r="C221" s="469"/>
      <c r="D221" s="469"/>
      <c r="E221" s="461">
        <v>0.45</v>
      </c>
      <c r="F221" s="461">
        <v>0.45</v>
      </c>
      <c r="G221" s="451">
        <f>E215*2</f>
        <v>20</v>
      </c>
      <c r="H221" s="451">
        <f>E221*F221*G221</f>
        <v>4.05</v>
      </c>
      <c r="I221" s="451"/>
      <c r="J221" s="452"/>
      <c r="K221" s="452"/>
      <c r="L221" s="452"/>
      <c r="M221" s="452"/>
      <c r="N221" s="453"/>
      <c r="O221" s="462"/>
    </row>
    <row r="222" spans="1:15" ht="23.25" customHeight="1" x14ac:dyDescent="0.25">
      <c r="A222" s="796" t="str">
        <f>ORCAMENTO!$A$54</f>
        <v>2.3.3</v>
      </c>
      <c r="B222" s="807" t="str">
        <f ca="1">VLOOKUP($A222,ORCAMENTO!$A:$F,4,FALSE)</f>
        <v>Tela De Proteção De Segurança De Pvc Cor Laranja Com Suporte Para Sinalização De Obras Em Vias Urbanas</v>
      </c>
      <c r="C222" s="808">
        <f>TRUNC(N224,2)</f>
        <v>3890</v>
      </c>
      <c r="D222" s="809" t="str">
        <f ca="1">VLOOKUP($A222,ORCAMENTO!$A:$F,5,FALSE)</f>
        <v>m</v>
      </c>
      <c r="E222" s="810" t="s">
        <v>381</v>
      </c>
      <c r="F222" s="810" t="s">
        <v>423</v>
      </c>
      <c r="G222" s="810" t="s">
        <v>381</v>
      </c>
      <c r="H222" s="810"/>
      <c r="I222" s="810"/>
      <c r="J222" s="810"/>
      <c r="K222" s="810"/>
      <c r="L222" s="810"/>
      <c r="M222" s="810"/>
      <c r="N222" s="811" t="str">
        <f ca="1">$D222</f>
        <v>m</v>
      </c>
      <c r="O222" s="812" t="s">
        <v>347</v>
      </c>
    </row>
    <row r="223" spans="1:15" ht="23.25" customHeight="1" x14ac:dyDescent="0.25">
      <c r="A223" s="813"/>
      <c r="B223" s="797"/>
      <c r="C223" s="798"/>
      <c r="D223" s="799"/>
      <c r="E223" s="801"/>
      <c r="F223" s="801"/>
      <c r="G223" s="801"/>
      <c r="H223" s="801"/>
      <c r="I223" s="801"/>
      <c r="J223" s="801"/>
      <c r="K223" s="801"/>
      <c r="L223" s="801"/>
      <c r="M223" s="801"/>
      <c r="N223" s="803"/>
      <c r="O223" s="805"/>
    </row>
    <row r="224" spans="1:15" x14ac:dyDescent="0.25">
      <c r="A224" s="468"/>
      <c r="B224" s="468" t="s">
        <v>368</v>
      </c>
      <c r="C224" s="468"/>
      <c r="D224" s="468"/>
      <c r="E224" s="459">
        <f t="shared" ref="E224" si="34">E234</f>
        <v>555</v>
      </c>
      <c r="F224" s="459">
        <v>2</v>
      </c>
      <c r="G224" s="448">
        <f t="shared" ref="G224:G230" si="35">E224*F224</f>
        <v>1110</v>
      </c>
      <c r="H224" s="448"/>
      <c r="I224" s="448"/>
      <c r="J224" s="449"/>
      <c r="K224" s="449"/>
      <c r="L224" s="449"/>
      <c r="M224" s="449"/>
      <c r="N224" s="450">
        <f>SUM(G224:G230)</f>
        <v>3890</v>
      </c>
      <c r="O224" s="460" t="s">
        <v>424</v>
      </c>
    </row>
    <row r="225" spans="1:15" x14ac:dyDescent="0.25">
      <c r="A225" s="470"/>
      <c r="B225" s="470" t="s">
        <v>370</v>
      </c>
      <c r="C225" s="470"/>
      <c r="D225" s="470"/>
      <c r="E225" s="463">
        <f t="shared" ref="E225:E230" si="36">E235</f>
        <v>432</v>
      </c>
      <c r="F225" s="463">
        <v>2</v>
      </c>
      <c r="G225" s="454">
        <f t="shared" ref="G225" si="37">E225*F225</f>
        <v>864</v>
      </c>
      <c r="H225" s="454"/>
      <c r="I225" s="454"/>
      <c r="J225" s="455"/>
      <c r="K225" s="455"/>
      <c r="L225" s="455"/>
      <c r="M225" s="455"/>
      <c r="N225" s="456"/>
      <c r="O225" s="464" t="s">
        <v>425</v>
      </c>
    </row>
    <row r="226" spans="1:15" x14ac:dyDescent="0.25">
      <c r="A226" s="470"/>
      <c r="B226" s="470" t="s">
        <v>357</v>
      </c>
      <c r="C226" s="470"/>
      <c r="D226" s="470"/>
      <c r="E226" s="463">
        <f t="shared" si="36"/>
        <v>566</v>
      </c>
      <c r="F226" s="463">
        <v>2</v>
      </c>
      <c r="G226" s="454">
        <f t="shared" si="35"/>
        <v>1132</v>
      </c>
      <c r="H226" s="454"/>
      <c r="I226" s="454"/>
      <c r="J226" s="455"/>
      <c r="K226" s="455"/>
      <c r="L226" s="455"/>
      <c r="M226" s="455"/>
      <c r="N226" s="456"/>
      <c r="O226" s="464"/>
    </row>
    <row r="227" spans="1:15" x14ac:dyDescent="0.25">
      <c r="A227" s="470"/>
      <c r="B227" s="470" t="s">
        <v>372</v>
      </c>
      <c r="C227" s="470"/>
      <c r="D227" s="470"/>
      <c r="E227" s="463">
        <f t="shared" si="36"/>
        <v>202</v>
      </c>
      <c r="F227" s="463">
        <v>2</v>
      </c>
      <c r="G227" s="454">
        <f t="shared" si="35"/>
        <v>404</v>
      </c>
      <c r="H227" s="454"/>
      <c r="I227" s="454"/>
      <c r="J227" s="455"/>
      <c r="K227" s="455"/>
      <c r="L227" s="455"/>
      <c r="M227" s="455"/>
      <c r="N227" s="456"/>
      <c r="O227" s="464"/>
    </row>
    <row r="228" spans="1:15" x14ac:dyDescent="0.25">
      <c r="A228" s="470"/>
      <c r="B228" s="470" t="s">
        <v>373</v>
      </c>
      <c r="C228" s="470"/>
      <c r="D228" s="470"/>
      <c r="E228" s="463">
        <f t="shared" si="36"/>
        <v>75</v>
      </c>
      <c r="F228" s="463">
        <v>2</v>
      </c>
      <c r="G228" s="454">
        <f t="shared" si="35"/>
        <v>150</v>
      </c>
      <c r="H228" s="454"/>
      <c r="I228" s="454"/>
      <c r="J228" s="455"/>
      <c r="K228" s="455"/>
      <c r="L228" s="455"/>
      <c r="M228" s="455"/>
      <c r="N228" s="456"/>
      <c r="O228" s="464"/>
    </row>
    <row r="229" spans="1:15" x14ac:dyDescent="0.25">
      <c r="A229" s="470"/>
      <c r="B229" s="470" t="s">
        <v>374</v>
      </c>
      <c r="C229" s="470"/>
      <c r="D229" s="470"/>
      <c r="E229" s="463">
        <f t="shared" si="36"/>
        <v>70</v>
      </c>
      <c r="F229" s="463">
        <v>2</v>
      </c>
      <c r="G229" s="454">
        <f t="shared" si="35"/>
        <v>140</v>
      </c>
      <c r="H229" s="454"/>
      <c r="I229" s="454"/>
      <c r="J229" s="455"/>
      <c r="K229" s="455"/>
      <c r="L229" s="455"/>
      <c r="M229" s="455"/>
      <c r="N229" s="456"/>
      <c r="O229" s="464"/>
    </row>
    <row r="230" spans="1:15" x14ac:dyDescent="0.25">
      <c r="A230" s="469"/>
      <c r="B230" s="469" t="s">
        <v>359</v>
      </c>
      <c r="C230" s="469"/>
      <c r="D230" s="469"/>
      <c r="E230" s="461">
        <f t="shared" si="36"/>
        <v>45</v>
      </c>
      <c r="F230" s="461">
        <v>2</v>
      </c>
      <c r="G230" s="451">
        <f t="shared" si="35"/>
        <v>90</v>
      </c>
      <c r="H230" s="451"/>
      <c r="I230" s="451"/>
      <c r="J230" s="452"/>
      <c r="K230" s="452"/>
      <c r="L230" s="452"/>
      <c r="M230" s="452"/>
      <c r="N230" s="453"/>
      <c r="O230" s="462"/>
    </row>
    <row r="231" spans="1:15" x14ac:dyDescent="0.25">
      <c r="A231" s="558" t="str">
        <f>ORCAMENTO!$A$55</f>
        <v>2.4</v>
      </c>
      <c r="B231" s="559" t="str">
        <f>VLOOKUP($A231,ORCAMENTO!$A:$F,4,FALSE)</f>
        <v>INTERFERÊNCIAS</v>
      </c>
      <c r="C231" s="560"/>
      <c r="D231" s="561"/>
      <c r="E231" s="562"/>
      <c r="F231" s="562"/>
      <c r="G231" s="563"/>
      <c r="H231" s="563"/>
      <c r="I231" s="563"/>
      <c r="J231" s="563"/>
      <c r="K231" s="563"/>
      <c r="L231" s="563"/>
      <c r="M231" s="563"/>
      <c r="N231" s="563"/>
      <c r="O231" s="564"/>
    </row>
    <row r="232" spans="1:15" ht="23.25" customHeight="1" x14ac:dyDescent="0.25">
      <c r="A232" s="813" t="str">
        <f>ORCAMENTO!$A$56</f>
        <v>2.4.1</v>
      </c>
      <c r="B232" s="797" t="str">
        <f ca="1">VLOOKUP($A232,ORCAMENTO!$A:$F,4,FALSE)</f>
        <v>Cadastro De Rede Agua Ou Esgoto</v>
      </c>
      <c r="C232" s="798">
        <f>TRUNC(N234,2)</f>
        <v>1606.8</v>
      </c>
      <c r="D232" s="799" t="str">
        <f ca="1">VLOOKUP($A232,ORCAMENTO!$A:$F,5,FALSE)</f>
        <v>m</v>
      </c>
      <c r="E232" s="800" t="s">
        <v>426</v>
      </c>
      <c r="F232" s="800" t="s">
        <v>423</v>
      </c>
      <c r="G232" s="800" t="s">
        <v>427</v>
      </c>
      <c r="H232" s="800"/>
      <c r="I232" s="800"/>
      <c r="J232" s="800"/>
      <c r="K232" s="800"/>
      <c r="L232" s="800"/>
      <c r="M232" s="820" t="s">
        <v>385</v>
      </c>
      <c r="N232" s="802" t="str">
        <f ca="1">$D232</f>
        <v>m</v>
      </c>
      <c r="O232" s="804" t="s">
        <v>347</v>
      </c>
    </row>
    <row r="233" spans="1:15" ht="23.25" customHeight="1" x14ac:dyDescent="0.25">
      <c r="A233" s="813"/>
      <c r="B233" s="797"/>
      <c r="C233" s="798"/>
      <c r="D233" s="799"/>
      <c r="E233" s="801"/>
      <c r="F233" s="801"/>
      <c r="G233" s="801"/>
      <c r="H233" s="801"/>
      <c r="I233" s="801"/>
      <c r="J233" s="801"/>
      <c r="K233" s="801"/>
      <c r="L233" s="801"/>
      <c r="M233" s="825"/>
      <c r="N233" s="803"/>
      <c r="O233" s="805"/>
    </row>
    <row r="234" spans="1:15" x14ac:dyDescent="0.25">
      <c r="A234" s="468"/>
      <c r="B234" s="468" t="s">
        <v>368</v>
      </c>
      <c r="C234" s="468"/>
      <c r="D234" s="468"/>
      <c r="E234" s="459">
        <f t="shared" ref="E234:E239" si="38">G53</f>
        <v>555</v>
      </c>
      <c r="F234" s="459">
        <v>2</v>
      </c>
      <c r="G234" s="448">
        <f t="shared" ref="G234:G239" si="39">E234*F234</f>
        <v>1110</v>
      </c>
      <c r="H234" s="448"/>
      <c r="I234" s="448"/>
      <c r="J234" s="449"/>
      <c r="K234" s="449"/>
      <c r="L234" s="449"/>
      <c r="M234" s="553">
        <f>G234</f>
        <v>1110</v>
      </c>
      <c r="N234" s="450">
        <f>SUM(G234:G240)-SUM(M234:M240)</f>
        <v>1606.8</v>
      </c>
      <c r="O234" s="460"/>
    </row>
    <row r="235" spans="1:15" x14ac:dyDescent="0.25">
      <c r="A235" s="470"/>
      <c r="B235" s="470" t="s">
        <v>370</v>
      </c>
      <c r="C235" s="470"/>
      <c r="D235" s="470"/>
      <c r="E235" s="463">
        <f t="shared" si="38"/>
        <v>432</v>
      </c>
      <c r="F235" s="463">
        <v>2</v>
      </c>
      <c r="G235" s="454">
        <f t="shared" si="39"/>
        <v>864</v>
      </c>
      <c r="H235" s="454"/>
      <c r="I235" s="454"/>
      <c r="J235" s="455"/>
      <c r="K235" s="455"/>
      <c r="L235" s="455"/>
      <c r="M235" s="554"/>
      <c r="N235" s="456"/>
      <c r="O235" s="464"/>
    </row>
    <row r="236" spans="1:15" x14ac:dyDescent="0.25">
      <c r="A236" s="470"/>
      <c r="B236" s="470" t="s">
        <v>357</v>
      </c>
      <c r="C236" s="470"/>
      <c r="D236" s="470"/>
      <c r="E236" s="463">
        <f t="shared" si="38"/>
        <v>566</v>
      </c>
      <c r="F236" s="463">
        <v>2</v>
      </c>
      <c r="G236" s="454">
        <f t="shared" si="39"/>
        <v>1132</v>
      </c>
      <c r="H236" s="454"/>
      <c r="I236" s="454"/>
      <c r="J236" s="455"/>
      <c r="K236" s="455"/>
      <c r="L236" s="455"/>
      <c r="M236" s="554">
        <f>G236*0.6</f>
        <v>679.2</v>
      </c>
      <c r="N236" s="456"/>
      <c r="O236" s="464"/>
    </row>
    <row r="237" spans="1:15" x14ac:dyDescent="0.25">
      <c r="A237" s="470"/>
      <c r="B237" s="470" t="s">
        <v>372</v>
      </c>
      <c r="C237" s="470"/>
      <c r="D237" s="470"/>
      <c r="E237" s="463">
        <f t="shared" si="38"/>
        <v>202</v>
      </c>
      <c r="F237" s="463">
        <v>2</v>
      </c>
      <c r="G237" s="454">
        <f t="shared" si="39"/>
        <v>404</v>
      </c>
      <c r="H237" s="454"/>
      <c r="I237" s="454"/>
      <c r="J237" s="455"/>
      <c r="K237" s="455"/>
      <c r="L237" s="455"/>
      <c r="M237" s="554">
        <f>G237</f>
        <v>404</v>
      </c>
      <c r="N237" s="456"/>
      <c r="O237" s="464"/>
    </row>
    <row r="238" spans="1:15" x14ac:dyDescent="0.25">
      <c r="A238" s="470"/>
      <c r="B238" s="470" t="s">
        <v>373</v>
      </c>
      <c r="C238" s="470"/>
      <c r="D238" s="470"/>
      <c r="E238" s="463">
        <f t="shared" si="38"/>
        <v>75</v>
      </c>
      <c r="F238" s="463">
        <v>2</v>
      </c>
      <c r="G238" s="454">
        <f t="shared" si="39"/>
        <v>150</v>
      </c>
      <c r="H238" s="454"/>
      <c r="I238" s="454"/>
      <c r="J238" s="455"/>
      <c r="K238" s="455"/>
      <c r="L238" s="455"/>
      <c r="M238" s="554"/>
      <c r="N238" s="456"/>
      <c r="O238" s="464"/>
    </row>
    <row r="239" spans="1:15" x14ac:dyDescent="0.25">
      <c r="A239" s="470"/>
      <c r="B239" s="470" t="s">
        <v>374</v>
      </c>
      <c r="C239" s="470"/>
      <c r="D239" s="470"/>
      <c r="E239" s="463">
        <f t="shared" si="38"/>
        <v>70</v>
      </c>
      <c r="F239" s="463">
        <v>2</v>
      </c>
      <c r="G239" s="454">
        <f t="shared" si="39"/>
        <v>140</v>
      </c>
      <c r="H239" s="454"/>
      <c r="I239" s="454"/>
      <c r="J239" s="455"/>
      <c r="K239" s="455"/>
      <c r="L239" s="455"/>
      <c r="M239" s="554"/>
      <c r="N239" s="456"/>
      <c r="O239" s="464"/>
    </row>
    <row r="240" spans="1:15" x14ac:dyDescent="0.25">
      <c r="A240" s="469"/>
      <c r="B240" s="469" t="s">
        <v>359</v>
      </c>
      <c r="C240" s="469"/>
      <c r="D240" s="469"/>
      <c r="E240" s="461">
        <f>G60</f>
        <v>45</v>
      </c>
      <c r="F240" s="461"/>
      <c r="G240" s="451"/>
      <c r="H240" s="451"/>
      <c r="I240" s="451"/>
      <c r="J240" s="452"/>
      <c r="K240" s="452"/>
      <c r="L240" s="452"/>
      <c r="M240" s="525"/>
      <c r="N240" s="453"/>
      <c r="O240" s="462"/>
    </row>
    <row r="241" spans="1:15" ht="23.25" customHeight="1" x14ac:dyDescent="0.25">
      <c r="A241" s="796" t="str">
        <f>ORCAMENTO!$A$57</f>
        <v>2.4.2</v>
      </c>
      <c r="B241" s="807" t="str">
        <f ca="1">VLOOKUP($A241,ORCAMENTO!$A:$F,4,FALSE)</f>
        <v>Lig Pred Agua Dn 20, C/ Colar, S/Pav</v>
      </c>
      <c r="C241" s="808">
        <f>TRUNC(N243,2)</f>
        <v>140</v>
      </c>
      <c r="D241" s="809" t="str">
        <f ca="1">VLOOKUP($A241,ORCAMENTO!$A:$F,5,FALSE)</f>
        <v>un</v>
      </c>
      <c r="E241" s="810" t="s">
        <v>428</v>
      </c>
      <c r="F241" s="810"/>
      <c r="G241" s="810"/>
      <c r="H241" s="810"/>
      <c r="I241" s="810"/>
      <c r="J241" s="810"/>
      <c r="K241" s="810"/>
      <c r="L241" s="810"/>
      <c r="M241" s="810"/>
      <c r="N241" s="811" t="str">
        <f ca="1">$D241</f>
        <v>un</v>
      </c>
      <c r="O241" s="812" t="s">
        <v>347</v>
      </c>
    </row>
    <row r="242" spans="1:15" ht="23.25" customHeight="1" x14ac:dyDescent="0.25">
      <c r="A242" s="813"/>
      <c r="B242" s="797"/>
      <c r="C242" s="798"/>
      <c r="D242" s="799"/>
      <c r="E242" s="801"/>
      <c r="F242" s="801"/>
      <c r="G242" s="801"/>
      <c r="H242" s="801"/>
      <c r="I242" s="801"/>
      <c r="J242" s="801"/>
      <c r="K242" s="801"/>
      <c r="L242" s="801"/>
      <c r="M242" s="801"/>
      <c r="N242" s="803"/>
      <c r="O242" s="805"/>
    </row>
    <row r="243" spans="1:15" x14ac:dyDescent="0.25">
      <c r="A243" s="468"/>
      <c r="B243" s="468" t="s">
        <v>356</v>
      </c>
      <c r="C243" s="468"/>
      <c r="D243" s="468"/>
      <c r="E243" s="459">
        <f>21+26</f>
        <v>47</v>
      </c>
      <c r="F243" s="459"/>
      <c r="G243" s="448"/>
      <c r="H243" s="448"/>
      <c r="I243" s="448"/>
      <c r="J243" s="449"/>
      <c r="K243" s="449"/>
      <c r="L243" s="449"/>
      <c r="M243" s="449"/>
      <c r="N243" s="450">
        <f>SUM(E243:E248)</f>
        <v>140</v>
      </c>
      <c r="O243" s="460"/>
    </row>
    <row r="244" spans="1:15" x14ac:dyDescent="0.25">
      <c r="A244" s="470"/>
      <c r="B244" s="470" t="s">
        <v>357</v>
      </c>
      <c r="C244" s="470"/>
      <c r="D244" s="470"/>
      <c r="E244" s="463">
        <v>50</v>
      </c>
      <c r="F244" s="463"/>
      <c r="G244" s="454"/>
      <c r="H244" s="454"/>
      <c r="I244" s="454"/>
      <c r="J244" s="455"/>
      <c r="K244" s="455"/>
      <c r="L244" s="455"/>
      <c r="M244" s="455"/>
      <c r="N244" s="456"/>
      <c r="O244" s="464"/>
    </row>
    <row r="245" spans="1:15" x14ac:dyDescent="0.25">
      <c r="A245" s="470"/>
      <c r="B245" s="470" t="s">
        <v>372</v>
      </c>
      <c r="C245" s="470"/>
      <c r="D245" s="470"/>
      <c r="E245" s="463">
        <v>28</v>
      </c>
      <c r="F245" s="463"/>
      <c r="G245" s="454"/>
      <c r="H245" s="454"/>
      <c r="I245" s="454"/>
      <c r="J245" s="455"/>
      <c r="K245" s="455"/>
      <c r="L245" s="455"/>
      <c r="M245" s="455"/>
      <c r="N245" s="456"/>
      <c r="O245" s="464"/>
    </row>
    <row r="246" spans="1:15" x14ac:dyDescent="0.25">
      <c r="A246" s="470"/>
      <c r="B246" s="470" t="s">
        <v>373</v>
      </c>
      <c r="C246" s="470"/>
      <c r="D246" s="470"/>
      <c r="E246" s="463">
        <v>10</v>
      </c>
      <c r="F246" s="463"/>
      <c r="G246" s="454"/>
      <c r="H246" s="454"/>
      <c r="I246" s="454"/>
      <c r="J246" s="455"/>
      <c r="K246" s="455"/>
      <c r="L246" s="455"/>
      <c r="M246" s="455"/>
      <c r="N246" s="456"/>
      <c r="O246" s="464"/>
    </row>
    <row r="247" spans="1:15" x14ac:dyDescent="0.25">
      <c r="A247" s="470"/>
      <c r="B247" s="470" t="s">
        <v>374</v>
      </c>
      <c r="C247" s="470"/>
      <c r="D247" s="470"/>
      <c r="E247" s="463">
        <v>5</v>
      </c>
      <c r="F247" s="463"/>
      <c r="G247" s="454"/>
      <c r="H247" s="454"/>
      <c r="I247" s="454"/>
      <c r="J247" s="455"/>
      <c r="K247" s="455"/>
      <c r="L247" s="455"/>
      <c r="M247" s="455"/>
      <c r="N247" s="456"/>
      <c r="O247" s="464"/>
    </row>
    <row r="248" spans="1:15" x14ac:dyDescent="0.25">
      <c r="A248" s="469"/>
      <c r="B248" s="469" t="s">
        <v>359</v>
      </c>
      <c r="C248" s="469"/>
      <c r="D248" s="469"/>
      <c r="E248" s="461">
        <f>ROUNDUP(G240/6,0)</f>
        <v>0</v>
      </c>
      <c r="F248" s="461"/>
      <c r="G248" s="451"/>
      <c r="H248" s="451"/>
      <c r="I248" s="451"/>
      <c r="J248" s="452"/>
      <c r="K248" s="452"/>
      <c r="L248" s="452"/>
      <c r="M248" s="452"/>
      <c r="N248" s="453"/>
      <c r="O248" s="462"/>
    </row>
    <row r="249" spans="1:15" ht="23.25" customHeight="1" x14ac:dyDescent="0.25">
      <c r="A249" s="796" t="str">
        <f>ORCAMENTO!$A$58</f>
        <v>2.4.3</v>
      </c>
      <c r="B249" s="807" t="str">
        <f ca="1">VLOOKUP($A249,ORCAMENTO!$A:$F,4,FALSE)</f>
        <v>Rede Agua Pvc Pba 15 Dn 50 S/Pav</v>
      </c>
      <c r="C249" s="808">
        <f>TRUNC(N251,2)</f>
        <v>843.4</v>
      </c>
      <c r="D249" s="809" t="str">
        <f ca="1">VLOOKUP($A249,ORCAMENTO!$A:$F,5,FALSE)</f>
        <v>m</v>
      </c>
      <c r="E249" s="810" t="s">
        <v>381</v>
      </c>
      <c r="F249" s="810"/>
      <c r="G249" s="810"/>
      <c r="H249" s="810"/>
      <c r="I249" s="810"/>
      <c r="J249" s="810"/>
      <c r="K249" s="810"/>
      <c r="L249" s="810"/>
      <c r="M249" s="810"/>
      <c r="N249" s="811" t="str">
        <f ca="1">$D249</f>
        <v>m</v>
      </c>
      <c r="O249" s="812" t="s">
        <v>347</v>
      </c>
    </row>
    <row r="250" spans="1:15" ht="23.25" customHeight="1" x14ac:dyDescent="0.25">
      <c r="A250" s="813"/>
      <c r="B250" s="797"/>
      <c r="C250" s="798"/>
      <c r="D250" s="799"/>
      <c r="E250" s="801"/>
      <c r="F250" s="801"/>
      <c r="G250" s="801"/>
      <c r="H250" s="801"/>
      <c r="I250" s="801"/>
      <c r="J250" s="801"/>
      <c r="K250" s="801"/>
      <c r="L250" s="801"/>
      <c r="M250" s="801"/>
      <c r="N250" s="803"/>
      <c r="O250" s="805"/>
    </row>
    <row r="251" spans="1:15" x14ac:dyDescent="0.25">
      <c r="A251" s="468"/>
      <c r="B251" s="468" t="s">
        <v>356</v>
      </c>
      <c r="C251" s="468"/>
      <c r="D251" s="468"/>
      <c r="E251" s="459">
        <f>7.47+53.53+288.18+8.02+19.68</f>
        <v>376.88</v>
      </c>
      <c r="F251" s="459"/>
      <c r="G251" s="448"/>
      <c r="H251" s="448"/>
      <c r="I251" s="448"/>
      <c r="J251" s="449"/>
      <c r="K251" s="449"/>
      <c r="L251" s="449"/>
      <c r="M251" s="449"/>
      <c r="N251" s="450">
        <f>SUM(E251:E256)</f>
        <v>843.4</v>
      </c>
      <c r="O251" s="460"/>
    </row>
    <row r="252" spans="1:15" x14ac:dyDescent="0.25">
      <c r="A252" s="470"/>
      <c r="B252" s="470" t="s">
        <v>357</v>
      </c>
      <c r="C252" s="470"/>
      <c r="D252" s="470"/>
      <c r="E252" s="463">
        <f>21.84+21.87+21.14+7.94</f>
        <v>72.790000000000006</v>
      </c>
      <c r="F252" s="463"/>
      <c r="G252" s="454"/>
      <c r="H252" s="454"/>
      <c r="I252" s="454"/>
      <c r="J252" s="455"/>
      <c r="K252" s="455"/>
      <c r="L252" s="455"/>
      <c r="M252" s="455"/>
      <c r="N252" s="456"/>
      <c r="O252" s="464"/>
    </row>
    <row r="253" spans="1:15" x14ac:dyDescent="0.25">
      <c r="A253" s="470"/>
      <c r="B253" s="470" t="s">
        <v>372</v>
      </c>
      <c r="C253" s="470"/>
      <c r="D253" s="470"/>
      <c r="E253" s="463">
        <v>204.9</v>
      </c>
      <c r="F253" s="463"/>
      <c r="G253" s="454"/>
      <c r="H253" s="454"/>
      <c r="I253" s="454"/>
      <c r="J253" s="455"/>
      <c r="K253" s="455"/>
      <c r="L253" s="455"/>
      <c r="M253" s="455"/>
      <c r="N253" s="456"/>
      <c r="O253" s="464"/>
    </row>
    <row r="254" spans="1:15" x14ac:dyDescent="0.25">
      <c r="A254" s="470"/>
      <c r="B254" s="470" t="s">
        <v>373</v>
      </c>
      <c r="C254" s="470"/>
      <c r="D254" s="470"/>
      <c r="E254" s="463">
        <f>71.26</f>
        <v>71.260000000000005</v>
      </c>
      <c r="F254" s="463"/>
      <c r="G254" s="454"/>
      <c r="H254" s="454"/>
      <c r="I254" s="454"/>
      <c r="J254" s="455"/>
      <c r="K254" s="455"/>
      <c r="L254" s="455"/>
      <c r="M254" s="455"/>
      <c r="N254" s="456"/>
      <c r="O254" s="464"/>
    </row>
    <row r="255" spans="1:15" x14ac:dyDescent="0.25">
      <c r="A255" s="470"/>
      <c r="B255" s="470" t="s">
        <v>374</v>
      </c>
      <c r="C255" s="470"/>
      <c r="D255" s="470"/>
      <c r="E255" s="463">
        <f>31.43+44.09+3.23+3.53+11.84</f>
        <v>94.12</v>
      </c>
      <c r="F255" s="463"/>
      <c r="G255" s="454"/>
      <c r="H255" s="454"/>
      <c r="I255" s="454"/>
      <c r="J255" s="455"/>
      <c r="K255" s="455"/>
      <c r="L255" s="455"/>
      <c r="M255" s="455"/>
      <c r="N255" s="456"/>
      <c r="O255" s="464"/>
    </row>
    <row r="256" spans="1:15" x14ac:dyDescent="0.25">
      <c r="A256" s="469"/>
      <c r="B256" s="469" t="s">
        <v>359</v>
      </c>
      <c r="C256" s="469"/>
      <c r="D256" s="469"/>
      <c r="E256" s="461">
        <v>23.45</v>
      </c>
      <c r="F256" s="461"/>
      <c r="G256" s="451"/>
      <c r="H256" s="451"/>
      <c r="I256" s="451"/>
      <c r="J256" s="452"/>
      <c r="K256" s="452"/>
      <c r="L256" s="452"/>
      <c r="M256" s="452"/>
      <c r="N256" s="453"/>
      <c r="O256" s="462"/>
    </row>
    <row r="257" spans="1:15" ht="23.25" customHeight="1" x14ac:dyDescent="0.25">
      <c r="A257" s="796" t="str">
        <f>ORCAMENTO!$A$59</f>
        <v>2.4.4</v>
      </c>
      <c r="B257" s="807" t="str">
        <f ca="1">VLOOKUP($A257,ORCAMENTO!$A:$F,4,FALSE)</f>
        <v>Rede Agua Pvc Pba 15 Dn 75 S/Pav</v>
      </c>
      <c r="C257" s="808">
        <f>TRUNC(N259,2)</f>
        <v>208.78</v>
      </c>
      <c r="D257" s="809" t="str">
        <f ca="1">VLOOKUP($A257,ORCAMENTO!$A:$F,5,FALSE)</f>
        <v>m</v>
      </c>
      <c r="E257" s="810" t="s">
        <v>381</v>
      </c>
      <c r="F257" s="810"/>
      <c r="G257" s="810"/>
      <c r="H257" s="810"/>
      <c r="I257" s="810"/>
      <c r="J257" s="810"/>
      <c r="K257" s="810"/>
      <c r="L257" s="810"/>
      <c r="M257" s="810"/>
      <c r="N257" s="811" t="str">
        <f ca="1">$D257</f>
        <v>m</v>
      </c>
      <c r="O257" s="812" t="s">
        <v>347</v>
      </c>
    </row>
    <row r="258" spans="1:15" ht="23.25" customHeight="1" x14ac:dyDescent="0.25">
      <c r="A258" s="813"/>
      <c r="B258" s="797"/>
      <c r="C258" s="798"/>
      <c r="D258" s="799"/>
      <c r="E258" s="801"/>
      <c r="F258" s="801"/>
      <c r="G258" s="801"/>
      <c r="H258" s="801"/>
      <c r="I258" s="801"/>
      <c r="J258" s="801"/>
      <c r="K258" s="801"/>
      <c r="L258" s="801"/>
      <c r="M258" s="801"/>
      <c r="N258" s="803"/>
      <c r="O258" s="805"/>
    </row>
    <row r="259" spans="1:15" x14ac:dyDescent="0.25">
      <c r="A259" s="468"/>
      <c r="B259" s="468" t="s">
        <v>356</v>
      </c>
      <c r="C259" s="468"/>
      <c r="D259" s="468"/>
      <c r="E259" s="459"/>
      <c r="F259" s="459"/>
      <c r="G259" s="448"/>
      <c r="H259" s="448"/>
      <c r="I259" s="448"/>
      <c r="J259" s="449"/>
      <c r="K259" s="449"/>
      <c r="L259" s="449"/>
      <c r="M259" s="449"/>
      <c r="N259" s="450">
        <f>SUM(E259:E264)</f>
        <v>208.78</v>
      </c>
      <c r="O259" s="460"/>
    </row>
    <row r="260" spans="1:15" x14ac:dyDescent="0.25">
      <c r="A260" s="470"/>
      <c r="B260" s="470" t="s">
        <v>357</v>
      </c>
      <c r="C260" s="470"/>
      <c r="D260" s="470"/>
      <c r="E260" s="463">
        <v>186.09</v>
      </c>
      <c r="F260" s="463"/>
      <c r="G260" s="454"/>
      <c r="H260" s="454"/>
      <c r="I260" s="454"/>
      <c r="J260" s="455"/>
      <c r="K260" s="455"/>
      <c r="L260" s="455"/>
      <c r="M260" s="455"/>
      <c r="N260" s="456"/>
      <c r="O260" s="464"/>
    </row>
    <row r="261" spans="1:15" x14ac:dyDescent="0.25">
      <c r="A261" s="470"/>
      <c r="B261" s="470" t="s">
        <v>372</v>
      </c>
      <c r="C261" s="470"/>
      <c r="D261" s="470"/>
      <c r="E261" s="463"/>
      <c r="F261" s="463"/>
      <c r="G261" s="454"/>
      <c r="H261" s="454"/>
      <c r="I261" s="454"/>
      <c r="J261" s="455"/>
      <c r="K261" s="455"/>
      <c r="L261" s="455"/>
      <c r="M261" s="455"/>
      <c r="N261" s="456"/>
      <c r="O261" s="464"/>
    </row>
    <row r="262" spans="1:15" x14ac:dyDescent="0.25">
      <c r="A262" s="470"/>
      <c r="B262" s="470" t="s">
        <v>373</v>
      </c>
      <c r="C262" s="470"/>
      <c r="D262" s="470"/>
      <c r="E262" s="463"/>
      <c r="F262" s="463"/>
      <c r="G262" s="454"/>
      <c r="H262" s="454"/>
      <c r="I262" s="454"/>
      <c r="J262" s="455"/>
      <c r="K262" s="455"/>
      <c r="L262" s="455"/>
      <c r="M262" s="455"/>
      <c r="N262" s="456"/>
      <c r="O262" s="464"/>
    </row>
    <row r="263" spans="1:15" x14ac:dyDescent="0.25">
      <c r="A263" s="470"/>
      <c r="B263" s="470" t="s">
        <v>374</v>
      </c>
      <c r="C263" s="470"/>
      <c r="D263" s="470"/>
      <c r="E263" s="463"/>
      <c r="F263" s="463"/>
      <c r="G263" s="454"/>
      <c r="H263" s="454"/>
      <c r="I263" s="454"/>
      <c r="J263" s="455"/>
      <c r="K263" s="455"/>
      <c r="L263" s="455"/>
      <c r="M263" s="455"/>
      <c r="N263" s="456"/>
      <c r="O263" s="464"/>
    </row>
    <row r="264" spans="1:15" x14ac:dyDescent="0.25">
      <c r="A264" s="469"/>
      <c r="B264" s="469" t="s">
        <v>359</v>
      </c>
      <c r="C264" s="469"/>
      <c r="D264" s="469"/>
      <c r="E264" s="461">
        <f>10.77+11.92</f>
        <v>22.69</v>
      </c>
      <c r="F264" s="461"/>
      <c r="G264" s="451"/>
      <c r="H264" s="451"/>
      <c r="I264" s="451"/>
      <c r="J264" s="452"/>
      <c r="K264" s="452"/>
      <c r="L264" s="452"/>
      <c r="M264" s="452"/>
      <c r="N264" s="453"/>
      <c r="O264" s="462"/>
    </row>
    <row r="265" spans="1:15" ht="23.25" customHeight="1" x14ac:dyDescent="0.25">
      <c r="A265" s="796" t="str">
        <f>ORCAMENTO!$A$60</f>
        <v>2.4.5</v>
      </c>
      <c r="B265" s="807" t="str">
        <f ca="1">VLOOKUP($A265,ORCAMENTO!$A:$F,4,FALSE)</f>
        <v>Rede Agua Pvc Pba 15 Dn 100 S/Pav</v>
      </c>
      <c r="C265" s="808">
        <f>TRUNC(N267,2)</f>
        <v>41.85</v>
      </c>
      <c r="D265" s="809" t="str">
        <f ca="1">VLOOKUP($A265,ORCAMENTO!$A:$F,5,FALSE)</f>
        <v>m</v>
      </c>
      <c r="E265" s="810" t="s">
        <v>429</v>
      </c>
      <c r="F265" s="810"/>
      <c r="G265" s="810"/>
      <c r="H265" s="810"/>
      <c r="I265" s="810"/>
      <c r="J265" s="810"/>
      <c r="K265" s="810"/>
      <c r="L265" s="810"/>
      <c r="M265" s="810"/>
      <c r="N265" s="811" t="str">
        <f ca="1">$D265</f>
        <v>m</v>
      </c>
      <c r="O265" s="812" t="s">
        <v>347</v>
      </c>
    </row>
    <row r="266" spans="1:15" ht="23.25" customHeight="1" x14ac:dyDescent="0.25">
      <c r="A266" s="813"/>
      <c r="B266" s="797"/>
      <c r="C266" s="798"/>
      <c r="D266" s="799"/>
      <c r="E266" s="801"/>
      <c r="F266" s="801"/>
      <c r="G266" s="801"/>
      <c r="H266" s="801"/>
      <c r="I266" s="801"/>
      <c r="J266" s="801"/>
      <c r="K266" s="801"/>
      <c r="L266" s="801"/>
      <c r="M266" s="801"/>
      <c r="N266" s="803"/>
      <c r="O266" s="805"/>
    </row>
    <row r="267" spans="1:15" x14ac:dyDescent="0.25">
      <c r="A267" s="468"/>
      <c r="B267" s="468" t="s">
        <v>356</v>
      </c>
      <c r="C267" s="468"/>
      <c r="D267" s="468"/>
      <c r="E267" s="459">
        <v>20.170000000000002</v>
      </c>
      <c r="F267" s="459"/>
      <c r="G267" s="448"/>
      <c r="H267" s="448"/>
      <c r="I267" s="448"/>
      <c r="J267" s="449"/>
      <c r="K267" s="449"/>
      <c r="L267" s="449"/>
      <c r="M267" s="449"/>
      <c r="N267" s="450">
        <f>SUM(E267:E272)</f>
        <v>41.85</v>
      </c>
      <c r="O267" s="460"/>
    </row>
    <row r="268" spans="1:15" x14ac:dyDescent="0.25">
      <c r="A268" s="470"/>
      <c r="B268" s="470" t="s">
        <v>357</v>
      </c>
      <c r="C268" s="470"/>
      <c r="D268" s="470"/>
      <c r="E268" s="463">
        <v>21.68</v>
      </c>
      <c r="F268" s="463"/>
      <c r="G268" s="454"/>
      <c r="H268" s="454"/>
      <c r="I268" s="454"/>
      <c r="J268" s="455"/>
      <c r="K268" s="455"/>
      <c r="L268" s="455"/>
      <c r="M268" s="455"/>
      <c r="N268" s="456"/>
      <c r="O268" s="464"/>
    </row>
    <row r="269" spans="1:15" x14ac:dyDescent="0.25">
      <c r="A269" s="470"/>
      <c r="B269" s="470" t="s">
        <v>372</v>
      </c>
      <c r="C269" s="470"/>
      <c r="D269" s="470"/>
      <c r="E269" s="463"/>
      <c r="F269" s="463"/>
      <c r="G269" s="454"/>
      <c r="H269" s="454"/>
      <c r="I269" s="454"/>
      <c r="J269" s="455"/>
      <c r="K269" s="455"/>
      <c r="L269" s="455"/>
      <c r="M269" s="455"/>
      <c r="N269" s="456"/>
      <c r="O269" s="464"/>
    </row>
    <row r="270" spans="1:15" x14ac:dyDescent="0.25">
      <c r="A270" s="470"/>
      <c r="B270" s="470" t="s">
        <v>373</v>
      </c>
      <c r="C270" s="470"/>
      <c r="D270" s="470"/>
      <c r="E270" s="463"/>
      <c r="F270" s="463"/>
      <c r="G270" s="454"/>
      <c r="H270" s="454"/>
      <c r="I270" s="454"/>
      <c r="J270" s="455"/>
      <c r="K270" s="455"/>
      <c r="L270" s="455"/>
      <c r="M270" s="455"/>
      <c r="N270" s="456"/>
      <c r="O270" s="464"/>
    </row>
    <row r="271" spans="1:15" x14ac:dyDescent="0.25">
      <c r="A271" s="470"/>
      <c r="B271" s="470" t="s">
        <v>374</v>
      </c>
      <c r="C271" s="470"/>
      <c r="D271" s="470"/>
      <c r="E271" s="463"/>
      <c r="F271" s="463"/>
      <c r="G271" s="454"/>
      <c r="H271" s="454"/>
      <c r="I271" s="454"/>
      <c r="J271" s="455"/>
      <c r="K271" s="455"/>
      <c r="L271" s="455"/>
      <c r="M271" s="455"/>
      <c r="N271" s="456"/>
      <c r="O271" s="464"/>
    </row>
    <row r="272" spans="1:15" x14ac:dyDescent="0.25">
      <c r="A272" s="469"/>
      <c r="B272" s="469" t="s">
        <v>359</v>
      </c>
      <c r="C272" s="469"/>
      <c r="D272" s="469"/>
      <c r="E272" s="461"/>
      <c r="F272" s="461"/>
      <c r="G272" s="451"/>
      <c r="H272" s="451"/>
      <c r="I272" s="451"/>
      <c r="J272" s="452"/>
      <c r="K272" s="452"/>
      <c r="L272" s="452"/>
      <c r="M272" s="452"/>
      <c r="N272" s="453"/>
      <c r="O272" s="462"/>
    </row>
    <row r="273" spans="1:15" ht="23.25" customHeight="1" x14ac:dyDescent="0.25">
      <c r="A273" s="796" t="str">
        <f>ORCAMENTO!$A$61</f>
        <v>2.4.6</v>
      </c>
      <c r="B273" s="807" t="str">
        <f ca="1">VLOOKUP($A273,ORCAMENTO!$A:$F,4,FALSE)</f>
        <v>Rede Esg Pvc Nbr7362 150 Ate 1,25M S/Pav</v>
      </c>
      <c r="C273" s="808">
        <f>TRUNC(N275,2)</f>
        <v>3420</v>
      </c>
      <c r="D273" s="809" t="str">
        <f ca="1">VLOOKUP($A273,ORCAMENTO!$A:$F,5,FALSE)</f>
        <v>m</v>
      </c>
      <c r="E273" s="810" t="s">
        <v>430</v>
      </c>
      <c r="F273" s="810" t="s">
        <v>431</v>
      </c>
      <c r="G273" s="810" t="s">
        <v>432</v>
      </c>
      <c r="H273" s="810"/>
      <c r="I273" s="810"/>
      <c r="J273" s="810"/>
      <c r="K273" s="810"/>
      <c r="L273" s="810"/>
      <c r="M273" s="810"/>
      <c r="N273" s="811" t="str">
        <f ca="1">$D273</f>
        <v>m</v>
      </c>
      <c r="O273" s="812" t="s">
        <v>347</v>
      </c>
    </row>
    <row r="274" spans="1:15" ht="23.25" customHeight="1" x14ac:dyDescent="0.25">
      <c r="A274" s="813"/>
      <c r="B274" s="797"/>
      <c r="C274" s="798"/>
      <c r="D274" s="799"/>
      <c r="E274" s="801"/>
      <c r="F274" s="801"/>
      <c r="G274" s="801"/>
      <c r="H274" s="801"/>
      <c r="I274" s="801"/>
      <c r="J274" s="801"/>
      <c r="K274" s="801"/>
      <c r="L274" s="801"/>
      <c r="M274" s="801"/>
      <c r="N274" s="803"/>
      <c r="O274" s="805"/>
    </row>
    <row r="275" spans="1:15" x14ac:dyDescent="0.25">
      <c r="A275" s="468"/>
      <c r="B275" s="468" t="s">
        <v>368</v>
      </c>
      <c r="C275" s="468"/>
      <c r="D275" s="468"/>
      <c r="E275" s="459">
        <f t="shared" ref="E275:E281" si="40">G234</f>
        <v>1110</v>
      </c>
      <c r="F275" s="508">
        <v>0.9</v>
      </c>
      <c r="G275" s="448">
        <f t="shared" ref="G275:G280" si="41">E275*F275</f>
        <v>999</v>
      </c>
      <c r="H275" s="448"/>
      <c r="I275" s="448"/>
      <c r="J275" s="449"/>
      <c r="K275" s="449"/>
      <c r="L275" s="449"/>
      <c r="M275" s="449"/>
      <c r="N275" s="450">
        <f>SUM(G275:G281)</f>
        <v>3420</v>
      </c>
      <c r="O275" s="460"/>
    </row>
    <row r="276" spans="1:15" x14ac:dyDescent="0.25">
      <c r="A276" s="470"/>
      <c r="B276" s="470" t="s">
        <v>370</v>
      </c>
      <c r="C276" s="470"/>
      <c r="D276" s="470"/>
      <c r="E276" s="463">
        <f t="shared" si="40"/>
        <v>864</v>
      </c>
      <c r="F276" s="509">
        <v>0.9</v>
      </c>
      <c r="G276" s="454">
        <f t="shared" si="41"/>
        <v>777.6</v>
      </c>
      <c r="H276" s="454"/>
      <c r="I276" s="454"/>
      <c r="J276" s="455"/>
      <c r="K276" s="455"/>
      <c r="L276" s="455"/>
      <c r="M276" s="455"/>
      <c r="N276" s="456"/>
      <c r="O276" s="464"/>
    </row>
    <row r="277" spans="1:15" x14ac:dyDescent="0.25">
      <c r="A277" s="470"/>
      <c r="B277" s="470" t="s">
        <v>357</v>
      </c>
      <c r="C277" s="470"/>
      <c r="D277" s="470"/>
      <c r="E277" s="463">
        <f t="shared" si="40"/>
        <v>1132</v>
      </c>
      <c r="F277" s="509">
        <v>0.9</v>
      </c>
      <c r="G277" s="454">
        <f t="shared" si="41"/>
        <v>1018.8</v>
      </c>
      <c r="H277" s="454"/>
      <c r="I277" s="454"/>
      <c r="J277" s="455"/>
      <c r="K277" s="455"/>
      <c r="L277" s="455"/>
      <c r="M277" s="455"/>
      <c r="N277" s="456"/>
      <c r="O277" s="464"/>
    </row>
    <row r="278" spans="1:15" x14ac:dyDescent="0.25">
      <c r="A278" s="470"/>
      <c r="B278" s="470" t="s">
        <v>372</v>
      </c>
      <c r="C278" s="470"/>
      <c r="D278" s="470"/>
      <c r="E278" s="463">
        <f t="shared" si="40"/>
        <v>404</v>
      </c>
      <c r="F278" s="509">
        <v>0.9</v>
      </c>
      <c r="G278" s="454">
        <f t="shared" si="41"/>
        <v>363.6</v>
      </c>
      <c r="H278" s="454"/>
      <c r="I278" s="454"/>
      <c r="J278" s="455"/>
      <c r="K278" s="455"/>
      <c r="L278" s="455"/>
      <c r="M278" s="455"/>
      <c r="N278" s="456"/>
      <c r="O278" s="464"/>
    </row>
    <row r="279" spans="1:15" x14ac:dyDescent="0.25">
      <c r="A279" s="470"/>
      <c r="B279" s="470" t="s">
        <v>373</v>
      </c>
      <c r="C279" s="470"/>
      <c r="D279" s="470"/>
      <c r="E279" s="463">
        <f t="shared" si="40"/>
        <v>150</v>
      </c>
      <c r="F279" s="509">
        <v>0.9</v>
      </c>
      <c r="G279" s="454">
        <f t="shared" si="41"/>
        <v>135</v>
      </c>
      <c r="H279" s="454"/>
      <c r="I279" s="454"/>
      <c r="J279" s="455"/>
      <c r="K279" s="455"/>
      <c r="L279" s="455"/>
      <c r="M279" s="455"/>
      <c r="N279" s="456"/>
      <c r="O279" s="464"/>
    </row>
    <row r="280" spans="1:15" x14ac:dyDescent="0.25">
      <c r="A280" s="470"/>
      <c r="B280" s="470" t="s">
        <v>374</v>
      </c>
      <c r="C280" s="470"/>
      <c r="D280" s="470"/>
      <c r="E280" s="463">
        <f t="shared" si="40"/>
        <v>140</v>
      </c>
      <c r="F280" s="509">
        <v>0.9</v>
      </c>
      <c r="G280" s="454">
        <f t="shared" si="41"/>
        <v>126</v>
      </c>
      <c r="H280" s="454"/>
      <c r="I280" s="454"/>
      <c r="J280" s="455"/>
      <c r="K280" s="455"/>
      <c r="L280" s="455"/>
      <c r="M280" s="455"/>
      <c r="N280" s="456"/>
      <c r="O280" s="464"/>
    </row>
    <row r="281" spans="1:15" x14ac:dyDescent="0.25">
      <c r="A281" s="469"/>
      <c r="B281" s="469" t="s">
        <v>359</v>
      </c>
      <c r="C281" s="469"/>
      <c r="D281" s="469"/>
      <c r="E281" s="461">
        <f t="shared" si="40"/>
        <v>0</v>
      </c>
      <c r="F281" s="510"/>
      <c r="G281" s="451"/>
      <c r="H281" s="451"/>
      <c r="I281" s="451"/>
      <c r="J281" s="452"/>
      <c r="K281" s="452"/>
      <c r="L281" s="452"/>
      <c r="M281" s="452"/>
      <c r="N281" s="453"/>
      <c r="O281" s="462"/>
    </row>
    <row r="282" spans="1:15" ht="23.25" customHeight="1" x14ac:dyDescent="0.25">
      <c r="A282" s="796" t="str">
        <f>ORCAMENTO!$A$62</f>
        <v>2.4.7</v>
      </c>
      <c r="B282" s="807" t="str">
        <f ca="1">VLOOKUP($A282,ORCAMENTO!$A:$F,4,FALSE)</f>
        <v>Rede Esg Pvc Nbr7362 150 1,26A1,75 S/Pav</v>
      </c>
      <c r="C282" s="808">
        <f>TRUNC(N284,2)</f>
        <v>190</v>
      </c>
      <c r="D282" s="809" t="str">
        <f ca="1">VLOOKUP($A282,ORCAMENTO!$A:$F,5,FALSE)</f>
        <v>m</v>
      </c>
      <c r="E282" s="810" t="s">
        <v>430</v>
      </c>
      <c r="F282" s="810" t="s">
        <v>431</v>
      </c>
      <c r="G282" s="810" t="s">
        <v>432</v>
      </c>
      <c r="H282" s="810"/>
      <c r="I282" s="810"/>
      <c r="J282" s="810"/>
      <c r="K282" s="810"/>
      <c r="L282" s="810"/>
      <c r="M282" s="810"/>
      <c r="N282" s="811" t="str">
        <f ca="1">$D282</f>
        <v>m</v>
      </c>
      <c r="O282" s="812" t="s">
        <v>347</v>
      </c>
    </row>
    <row r="283" spans="1:15" ht="23.25" customHeight="1" x14ac:dyDescent="0.25">
      <c r="A283" s="813"/>
      <c r="B283" s="797"/>
      <c r="C283" s="798"/>
      <c r="D283" s="799"/>
      <c r="E283" s="801"/>
      <c r="F283" s="801"/>
      <c r="G283" s="801"/>
      <c r="H283" s="801"/>
      <c r="I283" s="801"/>
      <c r="J283" s="801"/>
      <c r="K283" s="801"/>
      <c r="L283" s="801"/>
      <c r="M283" s="801"/>
      <c r="N283" s="803"/>
      <c r="O283" s="805"/>
    </row>
    <row r="284" spans="1:15" x14ac:dyDescent="0.25">
      <c r="A284" s="468"/>
      <c r="B284" s="468" t="s">
        <v>368</v>
      </c>
      <c r="C284" s="468"/>
      <c r="D284" s="468"/>
      <c r="E284" s="459">
        <f t="shared" ref="E284:E289" si="42">G234</f>
        <v>1110</v>
      </c>
      <c r="F284" s="508">
        <v>0.05</v>
      </c>
      <c r="G284" s="448">
        <f t="shared" ref="G284:G289" si="43">E284*F284</f>
        <v>55.5</v>
      </c>
      <c r="H284" s="448"/>
      <c r="I284" s="448"/>
      <c r="J284" s="449"/>
      <c r="K284" s="449"/>
      <c r="L284" s="449"/>
      <c r="M284" s="449"/>
      <c r="N284" s="450">
        <f>SUM(G284:G290)</f>
        <v>190</v>
      </c>
      <c r="O284" s="460"/>
    </row>
    <row r="285" spans="1:15" x14ac:dyDescent="0.25">
      <c r="A285" s="470"/>
      <c r="B285" s="470" t="s">
        <v>370</v>
      </c>
      <c r="C285" s="470"/>
      <c r="D285" s="470"/>
      <c r="E285" s="463">
        <f t="shared" si="42"/>
        <v>864</v>
      </c>
      <c r="F285" s="509">
        <v>0.05</v>
      </c>
      <c r="G285" s="454">
        <f t="shared" ref="G285" si="44">E285*F285</f>
        <v>43.2</v>
      </c>
      <c r="H285" s="454"/>
      <c r="I285" s="454"/>
      <c r="J285" s="455"/>
      <c r="K285" s="455"/>
      <c r="L285" s="455"/>
      <c r="M285" s="455"/>
      <c r="N285" s="456"/>
      <c r="O285" s="464"/>
    </row>
    <row r="286" spans="1:15" x14ac:dyDescent="0.25">
      <c r="A286" s="470"/>
      <c r="B286" s="470" t="s">
        <v>357</v>
      </c>
      <c r="C286" s="470"/>
      <c r="D286" s="470"/>
      <c r="E286" s="463">
        <f t="shared" si="42"/>
        <v>1132</v>
      </c>
      <c r="F286" s="509">
        <v>0.05</v>
      </c>
      <c r="G286" s="454">
        <f t="shared" si="43"/>
        <v>56.6</v>
      </c>
      <c r="H286" s="454"/>
      <c r="I286" s="454"/>
      <c r="J286" s="455"/>
      <c r="K286" s="455"/>
      <c r="L286" s="455"/>
      <c r="M286" s="455"/>
      <c r="N286" s="456"/>
      <c r="O286" s="464"/>
    </row>
    <row r="287" spans="1:15" x14ac:dyDescent="0.25">
      <c r="A287" s="470"/>
      <c r="B287" s="470" t="s">
        <v>372</v>
      </c>
      <c r="C287" s="470"/>
      <c r="D287" s="470"/>
      <c r="E287" s="463">
        <f t="shared" si="42"/>
        <v>404</v>
      </c>
      <c r="F287" s="509">
        <v>0.05</v>
      </c>
      <c r="G287" s="454">
        <f t="shared" si="43"/>
        <v>20.2</v>
      </c>
      <c r="H287" s="454"/>
      <c r="I287" s="454"/>
      <c r="J287" s="455"/>
      <c r="K287" s="455"/>
      <c r="L287" s="455"/>
      <c r="M287" s="455"/>
      <c r="N287" s="456"/>
      <c r="O287" s="464"/>
    </row>
    <row r="288" spans="1:15" x14ac:dyDescent="0.25">
      <c r="A288" s="470"/>
      <c r="B288" s="470" t="s">
        <v>373</v>
      </c>
      <c r="C288" s="470"/>
      <c r="D288" s="470"/>
      <c r="E288" s="463">
        <f t="shared" si="42"/>
        <v>150</v>
      </c>
      <c r="F288" s="509">
        <v>0.05</v>
      </c>
      <c r="G288" s="454">
        <f t="shared" si="43"/>
        <v>7.5</v>
      </c>
      <c r="H288" s="454"/>
      <c r="I288" s="454"/>
      <c r="J288" s="455"/>
      <c r="K288" s="455"/>
      <c r="L288" s="455"/>
      <c r="M288" s="455"/>
      <c r="N288" s="456"/>
      <c r="O288" s="464"/>
    </row>
    <row r="289" spans="1:15" x14ac:dyDescent="0.25">
      <c r="A289" s="470"/>
      <c r="B289" s="470" t="s">
        <v>374</v>
      </c>
      <c r="C289" s="470"/>
      <c r="D289" s="470"/>
      <c r="E289" s="463">
        <f t="shared" si="42"/>
        <v>140</v>
      </c>
      <c r="F289" s="509">
        <v>0.05</v>
      </c>
      <c r="G289" s="454">
        <f t="shared" si="43"/>
        <v>7</v>
      </c>
      <c r="H289" s="454"/>
      <c r="I289" s="454"/>
      <c r="J289" s="455"/>
      <c r="K289" s="455"/>
      <c r="L289" s="455"/>
      <c r="M289" s="455"/>
      <c r="N289" s="456"/>
      <c r="O289" s="464"/>
    </row>
    <row r="290" spans="1:15" x14ac:dyDescent="0.25">
      <c r="A290" s="469"/>
      <c r="B290" s="469" t="s">
        <v>359</v>
      </c>
      <c r="C290" s="469"/>
      <c r="D290" s="469"/>
      <c r="E290" s="461"/>
      <c r="F290" s="510"/>
      <c r="G290" s="451"/>
      <c r="H290" s="451"/>
      <c r="I290" s="451"/>
      <c r="J290" s="452"/>
      <c r="K290" s="452"/>
      <c r="L290" s="452"/>
      <c r="M290" s="452"/>
      <c r="N290" s="453"/>
      <c r="O290" s="462"/>
    </row>
    <row r="291" spans="1:15" ht="23.25" customHeight="1" x14ac:dyDescent="0.25">
      <c r="A291" s="796" t="str">
        <f>ORCAMENTO!$A$63</f>
        <v>2.4.8</v>
      </c>
      <c r="B291" s="807" t="str">
        <f ca="1">VLOOKUP($A291,ORCAMENTO!$A:$F,4,FALSE)</f>
        <v>Rede Esg Pvc Nbr7362 150 1,76A2,25 S/Pav</v>
      </c>
      <c r="C291" s="808">
        <f>TRUNC(N293,2)</f>
        <v>190</v>
      </c>
      <c r="D291" s="809" t="str">
        <f ca="1">VLOOKUP($A291,ORCAMENTO!$A:$F,5,FALSE)</f>
        <v>m</v>
      </c>
      <c r="E291" s="810" t="s">
        <v>430</v>
      </c>
      <c r="F291" s="810"/>
      <c r="G291" s="810"/>
      <c r="H291" s="810"/>
      <c r="I291" s="810"/>
      <c r="J291" s="810"/>
      <c r="K291" s="810"/>
      <c r="L291" s="810"/>
      <c r="M291" s="810"/>
      <c r="N291" s="811" t="str">
        <f ca="1">$D291</f>
        <v>m</v>
      </c>
      <c r="O291" s="812" t="s">
        <v>347</v>
      </c>
    </row>
    <row r="292" spans="1:15" ht="23.25" customHeight="1" x14ac:dyDescent="0.25">
      <c r="A292" s="813"/>
      <c r="B292" s="797"/>
      <c r="C292" s="798"/>
      <c r="D292" s="799"/>
      <c r="E292" s="801"/>
      <c r="F292" s="801"/>
      <c r="G292" s="801"/>
      <c r="H292" s="801"/>
      <c r="I292" s="801"/>
      <c r="J292" s="801"/>
      <c r="K292" s="801"/>
      <c r="L292" s="801"/>
      <c r="M292" s="801"/>
      <c r="N292" s="803"/>
      <c r="O292" s="805"/>
    </row>
    <row r="293" spans="1:15" x14ac:dyDescent="0.25">
      <c r="A293" s="468"/>
      <c r="B293" s="468" t="s">
        <v>368</v>
      </c>
      <c r="C293" s="468"/>
      <c r="D293" s="468"/>
      <c r="E293" s="459">
        <f t="shared" ref="E293:E298" si="45">G234</f>
        <v>1110</v>
      </c>
      <c r="F293" s="508">
        <v>0.05</v>
      </c>
      <c r="G293" s="448">
        <f t="shared" ref="G293:G298" si="46">E293*F293</f>
        <v>55.5</v>
      </c>
      <c r="H293" s="448"/>
      <c r="I293" s="448"/>
      <c r="J293" s="449"/>
      <c r="K293" s="449"/>
      <c r="L293" s="449"/>
      <c r="M293" s="449"/>
      <c r="N293" s="450">
        <f>SUM(G293:G299)</f>
        <v>190</v>
      </c>
      <c r="O293" s="460"/>
    </row>
    <row r="294" spans="1:15" x14ac:dyDescent="0.25">
      <c r="A294" s="470"/>
      <c r="B294" s="470" t="s">
        <v>370</v>
      </c>
      <c r="C294" s="470"/>
      <c r="D294" s="470"/>
      <c r="E294" s="463">
        <f t="shared" si="45"/>
        <v>864</v>
      </c>
      <c r="F294" s="509">
        <v>0.05</v>
      </c>
      <c r="G294" s="454">
        <f t="shared" ref="G294" si="47">E294*F294</f>
        <v>43.2</v>
      </c>
      <c r="H294" s="454"/>
      <c r="I294" s="454"/>
      <c r="J294" s="455"/>
      <c r="K294" s="455"/>
      <c r="L294" s="455"/>
      <c r="M294" s="455"/>
      <c r="N294" s="456"/>
      <c r="O294" s="464"/>
    </row>
    <row r="295" spans="1:15" x14ac:dyDescent="0.25">
      <c r="A295" s="470"/>
      <c r="B295" s="470" t="s">
        <v>357</v>
      </c>
      <c r="C295" s="470"/>
      <c r="D295" s="470"/>
      <c r="E295" s="463">
        <f t="shared" si="45"/>
        <v>1132</v>
      </c>
      <c r="F295" s="509">
        <v>0.05</v>
      </c>
      <c r="G295" s="454">
        <f t="shared" si="46"/>
        <v>56.6</v>
      </c>
      <c r="H295" s="454"/>
      <c r="I295" s="454"/>
      <c r="J295" s="455"/>
      <c r="K295" s="455"/>
      <c r="L295" s="455"/>
      <c r="M295" s="455"/>
      <c r="N295" s="456"/>
      <c r="O295" s="464"/>
    </row>
    <row r="296" spans="1:15" x14ac:dyDescent="0.25">
      <c r="A296" s="470"/>
      <c r="B296" s="470" t="s">
        <v>372</v>
      </c>
      <c r="C296" s="470"/>
      <c r="D296" s="470"/>
      <c r="E296" s="463">
        <f t="shared" si="45"/>
        <v>404</v>
      </c>
      <c r="F296" s="509">
        <v>0.05</v>
      </c>
      <c r="G296" s="454">
        <f t="shared" si="46"/>
        <v>20.2</v>
      </c>
      <c r="H296" s="454"/>
      <c r="I296" s="454"/>
      <c r="J296" s="455"/>
      <c r="K296" s="455"/>
      <c r="L296" s="455"/>
      <c r="M296" s="455"/>
      <c r="N296" s="456"/>
      <c r="O296" s="464"/>
    </row>
    <row r="297" spans="1:15" x14ac:dyDescent="0.25">
      <c r="A297" s="470"/>
      <c r="B297" s="470" t="s">
        <v>373</v>
      </c>
      <c r="C297" s="470"/>
      <c r="D297" s="470"/>
      <c r="E297" s="463">
        <f t="shared" si="45"/>
        <v>150</v>
      </c>
      <c r="F297" s="509">
        <v>0.05</v>
      </c>
      <c r="G297" s="454">
        <f t="shared" si="46"/>
        <v>7.5</v>
      </c>
      <c r="H297" s="454"/>
      <c r="I297" s="454"/>
      <c r="J297" s="455"/>
      <c r="K297" s="455"/>
      <c r="L297" s="455"/>
      <c r="M297" s="455"/>
      <c r="N297" s="456"/>
      <c r="O297" s="464"/>
    </row>
    <row r="298" spans="1:15" x14ac:dyDescent="0.25">
      <c r="A298" s="470"/>
      <c r="B298" s="470" t="s">
        <v>374</v>
      </c>
      <c r="C298" s="470"/>
      <c r="D298" s="470"/>
      <c r="E298" s="463">
        <f t="shared" si="45"/>
        <v>140</v>
      </c>
      <c r="F298" s="509">
        <v>0.05</v>
      </c>
      <c r="G298" s="454">
        <f t="shared" si="46"/>
        <v>7</v>
      </c>
      <c r="H298" s="454"/>
      <c r="I298" s="454"/>
      <c r="J298" s="455"/>
      <c r="K298" s="455"/>
      <c r="L298" s="455"/>
      <c r="M298" s="455"/>
      <c r="N298" s="456"/>
      <c r="O298" s="464"/>
    </row>
    <row r="299" spans="1:15" x14ac:dyDescent="0.25">
      <c r="A299" s="469"/>
      <c r="B299" s="469" t="s">
        <v>359</v>
      </c>
      <c r="C299" s="469"/>
      <c r="D299" s="469"/>
      <c r="E299" s="461"/>
      <c r="F299" s="510"/>
      <c r="G299" s="451"/>
      <c r="H299" s="451"/>
      <c r="I299" s="451"/>
      <c r="J299" s="452"/>
      <c r="K299" s="452"/>
      <c r="L299" s="452"/>
      <c r="M299" s="452"/>
      <c r="N299" s="453"/>
      <c r="O299" s="462"/>
    </row>
    <row r="300" spans="1:15" ht="23.25" customHeight="1" x14ac:dyDescent="0.25">
      <c r="A300" s="796" t="str">
        <f>ORCAMENTO!$A$64</f>
        <v>2.4.9</v>
      </c>
      <c r="B300" s="807" t="str">
        <f ca="1">VLOOKUP($A300,ORCAMENTO!$A:$F,4,FALSE)</f>
        <v>Poço De Visita - Pvi 04 - Areia E Brita Comerciais</v>
      </c>
      <c r="C300" s="808">
        <f>TRUNC(N302,2)</f>
        <v>50</v>
      </c>
      <c r="D300" s="809" t="str">
        <f ca="1">VLOOKUP($A300,ORCAMENTO!$A:$F,5,FALSE)</f>
        <v>un</v>
      </c>
      <c r="E300" s="810" t="s">
        <v>381</v>
      </c>
      <c r="F300" s="810" t="s">
        <v>433</v>
      </c>
      <c r="G300" s="810"/>
      <c r="H300" s="810"/>
      <c r="I300" s="810"/>
      <c r="J300" s="810"/>
      <c r="K300" s="810"/>
      <c r="L300" s="810"/>
      <c r="M300" s="810"/>
      <c r="N300" s="811" t="str">
        <f ca="1">$D300</f>
        <v>un</v>
      </c>
      <c r="O300" s="812" t="s">
        <v>347</v>
      </c>
    </row>
    <row r="301" spans="1:15" ht="23.25" customHeight="1" x14ac:dyDescent="0.25">
      <c r="A301" s="813"/>
      <c r="B301" s="797"/>
      <c r="C301" s="798"/>
      <c r="D301" s="799"/>
      <c r="E301" s="801"/>
      <c r="F301" s="801"/>
      <c r="G301" s="801"/>
      <c r="H301" s="801"/>
      <c r="I301" s="801"/>
      <c r="J301" s="801"/>
      <c r="K301" s="801"/>
      <c r="L301" s="801"/>
      <c r="M301" s="801"/>
      <c r="N301" s="803"/>
      <c r="O301" s="805"/>
    </row>
    <row r="302" spans="1:15" x14ac:dyDescent="0.25">
      <c r="A302" s="468"/>
      <c r="B302" s="468" t="s">
        <v>368</v>
      </c>
      <c r="C302" s="468"/>
      <c r="D302" s="468"/>
      <c r="E302" s="459">
        <f t="shared" ref="E302:E307" si="48">E275</f>
        <v>1110</v>
      </c>
      <c r="F302" s="487">
        <f>ROUNDUP(E302/80,0)</f>
        <v>14</v>
      </c>
      <c r="G302" s="448"/>
      <c r="H302" s="448"/>
      <c r="I302" s="448"/>
      <c r="J302" s="449"/>
      <c r="K302" s="449"/>
      <c r="L302" s="449"/>
      <c r="M302" s="449"/>
      <c r="N302" s="450">
        <f>SUM(F302:F308)</f>
        <v>50</v>
      </c>
      <c r="O302" s="460"/>
    </row>
    <row r="303" spans="1:15" x14ac:dyDescent="0.25">
      <c r="A303" s="470"/>
      <c r="B303" s="470" t="s">
        <v>370</v>
      </c>
      <c r="C303" s="470"/>
      <c r="D303" s="470"/>
      <c r="E303" s="463">
        <f t="shared" si="48"/>
        <v>864</v>
      </c>
      <c r="F303" s="488">
        <f t="shared" ref="F303" si="49">ROUNDUP(E303/80,0)</f>
        <v>11</v>
      </c>
      <c r="G303" s="454"/>
      <c r="H303" s="454"/>
      <c r="I303" s="454"/>
      <c r="J303" s="455"/>
      <c r="K303" s="455"/>
      <c r="L303" s="455"/>
      <c r="M303" s="455"/>
      <c r="N303" s="456"/>
      <c r="O303" s="464"/>
    </row>
    <row r="304" spans="1:15" x14ac:dyDescent="0.25">
      <c r="A304" s="470"/>
      <c r="B304" s="470" t="s">
        <v>357</v>
      </c>
      <c r="C304" s="470"/>
      <c r="D304" s="470"/>
      <c r="E304" s="463">
        <f t="shared" si="48"/>
        <v>1132</v>
      </c>
      <c r="F304" s="488">
        <f t="shared" ref="F304:F307" si="50">ROUNDUP(E304/80,0)</f>
        <v>15</v>
      </c>
      <c r="G304" s="454"/>
      <c r="H304" s="454"/>
      <c r="I304" s="454"/>
      <c r="J304" s="455"/>
      <c r="K304" s="455"/>
      <c r="L304" s="455"/>
      <c r="M304" s="455"/>
      <c r="N304" s="456"/>
      <c r="O304" s="464"/>
    </row>
    <row r="305" spans="1:15" x14ac:dyDescent="0.25">
      <c r="A305" s="470"/>
      <c r="B305" s="470" t="s">
        <v>372</v>
      </c>
      <c r="C305" s="470"/>
      <c r="D305" s="470"/>
      <c r="E305" s="463">
        <f t="shared" si="48"/>
        <v>404</v>
      </c>
      <c r="F305" s="488">
        <f t="shared" si="50"/>
        <v>6</v>
      </c>
      <c r="G305" s="454"/>
      <c r="H305" s="454"/>
      <c r="I305" s="454"/>
      <c r="J305" s="455"/>
      <c r="K305" s="455"/>
      <c r="L305" s="455"/>
      <c r="M305" s="455"/>
      <c r="N305" s="456"/>
      <c r="O305" s="464"/>
    </row>
    <row r="306" spans="1:15" x14ac:dyDescent="0.25">
      <c r="A306" s="470"/>
      <c r="B306" s="470" t="s">
        <v>373</v>
      </c>
      <c r="C306" s="470"/>
      <c r="D306" s="470"/>
      <c r="E306" s="463">
        <f t="shared" si="48"/>
        <v>150</v>
      </c>
      <c r="F306" s="488">
        <f t="shared" si="50"/>
        <v>2</v>
      </c>
      <c r="G306" s="454"/>
      <c r="H306" s="454"/>
      <c r="I306" s="454"/>
      <c r="J306" s="455"/>
      <c r="K306" s="455"/>
      <c r="L306" s="455"/>
      <c r="M306" s="455"/>
      <c r="N306" s="456"/>
      <c r="O306" s="464"/>
    </row>
    <row r="307" spans="1:15" x14ac:dyDescent="0.25">
      <c r="A307" s="470"/>
      <c r="B307" s="470" t="s">
        <v>374</v>
      </c>
      <c r="C307" s="470"/>
      <c r="D307" s="470"/>
      <c r="E307" s="463">
        <f t="shared" si="48"/>
        <v>140</v>
      </c>
      <c r="F307" s="488">
        <f t="shared" si="50"/>
        <v>2</v>
      </c>
      <c r="G307" s="454"/>
      <c r="H307" s="454"/>
      <c r="I307" s="454"/>
      <c r="J307" s="455"/>
      <c r="K307" s="455"/>
      <c r="L307" s="455"/>
      <c r="M307" s="455"/>
      <c r="N307" s="456"/>
      <c r="O307" s="464"/>
    </row>
    <row r="308" spans="1:15" x14ac:dyDescent="0.25">
      <c r="A308" s="469"/>
      <c r="B308" s="469" t="s">
        <v>359</v>
      </c>
      <c r="C308" s="469"/>
      <c r="D308" s="469"/>
      <c r="E308" s="461"/>
      <c r="F308" s="489"/>
      <c r="G308" s="451"/>
      <c r="H308" s="451"/>
      <c r="I308" s="451"/>
      <c r="J308" s="452"/>
      <c r="K308" s="452"/>
      <c r="L308" s="452"/>
      <c r="M308" s="452"/>
      <c r="N308" s="453"/>
      <c r="O308" s="462"/>
    </row>
    <row r="309" spans="1:15" x14ac:dyDescent="0.25">
      <c r="A309" s="558" t="str">
        <f>ORCAMENTO!$A$65</f>
        <v>2.5</v>
      </c>
      <c r="B309" s="559" t="str">
        <f>VLOOKUP($A309,ORCAMENTO!$A:$F,4,FALSE)</f>
        <v>OBRAS COMPLEMENTARES</v>
      </c>
      <c r="C309" s="560"/>
      <c r="D309" s="561"/>
      <c r="E309" s="562"/>
      <c r="F309" s="562"/>
      <c r="G309" s="563"/>
      <c r="H309" s="563"/>
      <c r="I309" s="563"/>
      <c r="J309" s="563"/>
      <c r="K309" s="563"/>
      <c r="L309" s="563"/>
      <c r="M309" s="563"/>
      <c r="N309" s="563"/>
      <c r="O309" s="564"/>
    </row>
    <row r="310" spans="1:15" ht="23.25" customHeight="1" x14ac:dyDescent="0.25">
      <c r="A310" s="813" t="str">
        <f>ORCAMENTO!$A$66</f>
        <v>2.5.1</v>
      </c>
      <c r="B310" s="797" t="str">
        <f ca="1">VLOOKUP($A310,ORCAMENTO!$A:$F,4,FALSE)</f>
        <v>Demolição De Concreto Simples</v>
      </c>
      <c r="C310" s="798">
        <f>TRUNC(N312,2)</f>
        <v>317.73</v>
      </c>
      <c r="D310" s="799" t="str">
        <f ca="1">VLOOKUP($A310,ORCAMENTO!$A:$F,5,FALSE)</f>
        <v>m3</v>
      </c>
      <c r="E310" s="800" t="s">
        <v>365</v>
      </c>
      <c r="F310" s="800"/>
      <c r="G310" s="800"/>
      <c r="H310" s="800"/>
      <c r="I310" s="800"/>
      <c r="J310" s="800"/>
      <c r="K310" s="800"/>
      <c r="L310" s="800"/>
      <c r="M310" s="800"/>
      <c r="N310" s="802" t="str">
        <f ca="1">$D310</f>
        <v>m3</v>
      </c>
      <c r="O310" s="804" t="s">
        <v>347</v>
      </c>
    </row>
    <row r="311" spans="1:15" ht="23.25" customHeight="1" x14ac:dyDescent="0.25">
      <c r="A311" s="813"/>
      <c r="B311" s="797"/>
      <c r="C311" s="798"/>
      <c r="D311" s="799"/>
      <c r="E311" s="801"/>
      <c r="F311" s="801"/>
      <c r="G311" s="801"/>
      <c r="H311" s="801"/>
      <c r="I311" s="801"/>
      <c r="J311" s="801"/>
      <c r="K311" s="801"/>
      <c r="L311" s="801"/>
      <c r="M311" s="801"/>
      <c r="N311" s="803"/>
      <c r="O311" s="805"/>
    </row>
    <row r="312" spans="1:15" x14ac:dyDescent="0.25">
      <c r="A312" s="468"/>
      <c r="B312" s="468" t="s">
        <v>356</v>
      </c>
      <c r="C312" s="468"/>
      <c r="D312" s="468"/>
      <c r="E312" s="459">
        <f>40.08+1.86+8.63</f>
        <v>50.57</v>
      </c>
      <c r="F312" s="459"/>
      <c r="G312" s="448"/>
      <c r="H312" s="448"/>
      <c r="I312" s="448"/>
      <c r="J312" s="449"/>
      <c r="K312" s="449"/>
      <c r="L312" s="449"/>
      <c r="M312" s="449"/>
      <c r="N312" s="450">
        <f>SUM(E312:E316)</f>
        <v>317.73</v>
      </c>
      <c r="O312" s="460" t="s">
        <v>416</v>
      </c>
    </row>
    <row r="313" spans="1:15" x14ac:dyDescent="0.25">
      <c r="A313" s="470"/>
      <c r="B313" s="470" t="s">
        <v>357</v>
      </c>
      <c r="C313" s="470"/>
      <c r="D313" s="470"/>
      <c r="E313" s="463">
        <v>15.03</v>
      </c>
      <c r="F313" s="463"/>
      <c r="G313" s="454"/>
      <c r="H313" s="454"/>
      <c r="I313" s="454"/>
      <c r="J313" s="455"/>
      <c r="K313" s="455"/>
      <c r="L313" s="455"/>
      <c r="M313" s="455"/>
      <c r="N313" s="456"/>
      <c r="O313" s="464" t="s">
        <v>416</v>
      </c>
    </row>
    <row r="314" spans="1:15" x14ac:dyDescent="0.25">
      <c r="A314" s="470"/>
      <c r="B314" s="470" t="s">
        <v>372</v>
      </c>
      <c r="C314" s="470"/>
      <c r="D314" s="470"/>
      <c r="E314" s="463"/>
      <c r="F314" s="463"/>
      <c r="G314" s="454"/>
      <c r="H314" s="454"/>
      <c r="I314" s="454"/>
      <c r="J314" s="455"/>
      <c r="K314" s="455"/>
      <c r="L314" s="455"/>
      <c r="M314" s="455"/>
      <c r="N314" s="456"/>
      <c r="O314" s="464"/>
    </row>
    <row r="315" spans="1:15" x14ac:dyDescent="0.25">
      <c r="A315" s="470"/>
      <c r="B315" s="470" t="s">
        <v>413</v>
      </c>
      <c r="C315" s="470"/>
      <c r="D315" s="470"/>
      <c r="E315" s="463">
        <v>20.52</v>
      </c>
      <c r="F315" s="463"/>
      <c r="G315" s="454"/>
      <c r="H315" s="454"/>
      <c r="I315" s="454"/>
      <c r="J315" s="455"/>
      <c r="K315" s="455"/>
      <c r="L315" s="455"/>
      <c r="M315" s="455"/>
      <c r="N315" s="456"/>
      <c r="O315" s="464" t="s">
        <v>416</v>
      </c>
    </row>
    <row r="316" spans="1:15" x14ac:dyDescent="0.25">
      <c r="A316" s="469"/>
      <c r="B316" s="469" t="s">
        <v>405</v>
      </c>
      <c r="C316" s="469"/>
      <c r="D316" s="469"/>
      <c r="E316" s="461">
        <f>$N$351</f>
        <v>231.61</v>
      </c>
      <c r="F316" s="461"/>
      <c r="G316" s="451"/>
      <c r="H316" s="451"/>
      <c r="I316" s="451"/>
      <c r="J316" s="452"/>
      <c r="K316" s="452"/>
      <c r="L316" s="452"/>
      <c r="M316" s="452"/>
      <c r="N316" s="453"/>
      <c r="O316" s="462"/>
    </row>
    <row r="317" spans="1:15" ht="23.25" customHeight="1" x14ac:dyDescent="0.25">
      <c r="A317" s="796" t="str">
        <f>ORCAMENTO!$A$67</f>
        <v>2.5.2</v>
      </c>
      <c r="B317" s="807" t="str">
        <f ca="1">VLOOKUP($A317,ORCAMENTO!$A:$F,4,FALSE)</f>
        <v>Demolição E Remoção De Pavimento Asfáltico</v>
      </c>
      <c r="C317" s="808">
        <f>TRUNC(N319,2)</f>
        <v>4067.14</v>
      </c>
      <c r="D317" s="809" t="str">
        <f ca="1">VLOOKUP($A317,ORCAMENTO!$A:$F,5,FALSE)</f>
        <v>m2</v>
      </c>
      <c r="E317" s="810" t="s">
        <v>351</v>
      </c>
      <c r="F317" s="810"/>
      <c r="G317" s="810"/>
      <c r="H317" s="810"/>
      <c r="I317" s="810"/>
      <c r="J317" s="810"/>
      <c r="K317" s="810"/>
      <c r="L317" s="810"/>
      <c r="M317" s="820" t="s">
        <v>385</v>
      </c>
      <c r="N317" s="811" t="str">
        <f ca="1">$D317</f>
        <v>m2</v>
      </c>
      <c r="O317" s="812" t="s">
        <v>347</v>
      </c>
    </row>
    <row r="318" spans="1:15" ht="23.25" customHeight="1" x14ac:dyDescent="0.25">
      <c r="A318" s="813"/>
      <c r="B318" s="797"/>
      <c r="C318" s="798"/>
      <c r="D318" s="799"/>
      <c r="E318" s="801"/>
      <c r="F318" s="801"/>
      <c r="G318" s="801"/>
      <c r="H318" s="801"/>
      <c r="I318" s="801"/>
      <c r="J318" s="801"/>
      <c r="K318" s="801"/>
      <c r="L318" s="801"/>
      <c r="M318" s="825"/>
      <c r="N318" s="803"/>
      <c r="O318" s="805"/>
    </row>
    <row r="319" spans="1:15" x14ac:dyDescent="0.25">
      <c r="A319" s="468"/>
      <c r="B319" s="468" t="s">
        <v>386</v>
      </c>
      <c r="C319" s="468"/>
      <c r="D319" s="468"/>
      <c r="E319" s="459">
        <v>3146.58</v>
      </c>
      <c r="F319" s="459"/>
      <c r="G319" s="448"/>
      <c r="H319" s="448"/>
      <c r="I319" s="448"/>
      <c r="J319" s="449"/>
      <c r="K319" s="449"/>
      <c r="L319" s="449"/>
      <c r="M319" s="553"/>
      <c r="N319" s="450">
        <f>SUM(E319:E323)-SUM(M319:M323)</f>
        <v>4067.14</v>
      </c>
      <c r="O319" s="460" t="s">
        <v>416</v>
      </c>
    </row>
    <row r="320" spans="1:15" x14ac:dyDescent="0.25">
      <c r="A320" s="470"/>
      <c r="B320" s="470" t="s">
        <v>357</v>
      </c>
      <c r="C320" s="470"/>
      <c r="D320" s="470"/>
      <c r="E320" s="463">
        <v>808.18</v>
      </c>
      <c r="F320" s="463"/>
      <c r="G320" s="454"/>
      <c r="H320" s="454"/>
      <c r="I320" s="454"/>
      <c r="J320" s="455"/>
      <c r="K320" s="455"/>
      <c r="L320" s="455"/>
      <c r="M320" s="554">
        <v>273.10000000000002</v>
      </c>
      <c r="N320" s="456"/>
      <c r="O320" s="464" t="s">
        <v>416</v>
      </c>
    </row>
    <row r="321" spans="1:15" x14ac:dyDescent="0.25">
      <c r="A321" s="470"/>
      <c r="B321" s="470" t="s">
        <v>372</v>
      </c>
      <c r="C321" s="470"/>
      <c r="D321" s="470"/>
      <c r="E321" s="463"/>
      <c r="F321" s="463"/>
      <c r="G321" s="454"/>
      <c r="H321" s="454"/>
      <c r="I321" s="454"/>
      <c r="J321" s="455"/>
      <c r="K321" s="455"/>
      <c r="L321" s="455"/>
      <c r="M321" s="554"/>
      <c r="N321" s="456"/>
      <c r="O321" s="464"/>
    </row>
    <row r="322" spans="1:15" x14ac:dyDescent="0.25">
      <c r="A322" s="470"/>
      <c r="B322" s="470" t="s">
        <v>413</v>
      </c>
      <c r="C322" s="470"/>
      <c r="D322" s="470"/>
      <c r="E322" s="463"/>
      <c r="F322" s="463"/>
      <c r="G322" s="454"/>
      <c r="H322" s="454"/>
      <c r="I322" s="454"/>
      <c r="J322" s="455"/>
      <c r="K322" s="455"/>
      <c r="L322" s="455"/>
      <c r="M322" s="554"/>
      <c r="N322" s="456"/>
      <c r="O322" s="464"/>
    </row>
    <row r="323" spans="1:15" x14ac:dyDescent="0.25">
      <c r="A323" s="469"/>
      <c r="B323" s="469" t="s">
        <v>359</v>
      </c>
      <c r="C323" s="469"/>
      <c r="D323" s="469"/>
      <c r="E323" s="461">
        <v>385.48</v>
      </c>
      <c r="F323" s="461"/>
      <c r="G323" s="451"/>
      <c r="H323" s="451"/>
      <c r="I323" s="451"/>
      <c r="J323" s="452"/>
      <c r="K323" s="452"/>
      <c r="L323" s="452"/>
      <c r="M323" s="525"/>
      <c r="N323" s="453"/>
      <c r="O323" s="462" t="s">
        <v>416</v>
      </c>
    </row>
    <row r="324" spans="1:15" ht="23.25" customHeight="1" x14ac:dyDescent="0.25">
      <c r="A324" s="796" t="str">
        <f>ORCAMENTO!$A$68</f>
        <v>2.5.3</v>
      </c>
      <c r="B324" s="807" t="str">
        <f ca="1">VLOOKUP($A324,ORCAMENTO!$A:$F,4,FALSE)</f>
        <v>Remoção De Paralelepípedos</v>
      </c>
      <c r="C324" s="808">
        <f>TRUNC(N326,2)</f>
        <v>1522.5</v>
      </c>
      <c r="D324" s="809" t="str">
        <f ca="1">VLOOKUP($A324,ORCAMENTO!$A:$F,5,FALSE)</f>
        <v>m2</v>
      </c>
      <c r="E324" s="810" t="s">
        <v>351</v>
      </c>
      <c r="F324" s="810"/>
      <c r="G324" s="810"/>
      <c r="H324" s="810"/>
      <c r="I324" s="810"/>
      <c r="J324" s="810"/>
      <c r="K324" s="810"/>
      <c r="L324" s="810"/>
      <c r="M324" s="810"/>
      <c r="N324" s="811" t="str">
        <f ca="1">$D324</f>
        <v>m2</v>
      </c>
      <c r="O324" s="812" t="s">
        <v>347</v>
      </c>
    </row>
    <row r="325" spans="1:15" ht="23.25" customHeight="1" x14ac:dyDescent="0.25">
      <c r="A325" s="813"/>
      <c r="B325" s="797"/>
      <c r="C325" s="798"/>
      <c r="D325" s="799"/>
      <c r="E325" s="801"/>
      <c r="F325" s="801"/>
      <c r="G325" s="801"/>
      <c r="H325" s="801"/>
      <c r="I325" s="801"/>
      <c r="J325" s="801"/>
      <c r="K325" s="801"/>
      <c r="L325" s="801"/>
      <c r="M325" s="801"/>
      <c r="N325" s="803"/>
      <c r="O325" s="805"/>
    </row>
    <row r="326" spans="1:15" x14ac:dyDescent="0.25">
      <c r="A326" s="468"/>
      <c r="B326" s="580" t="s">
        <v>31119</v>
      </c>
      <c r="C326" s="578"/>
      <c r="D326" s="578"/>
      <c r="E326" s="579">
        <f>(70+75)*10.5</f>
        <v>1522.5</v>
      </c>
      <c r="F326" s="459"/>
      <c r="G326" s="448"/>
      <c r="H326" s="448"/>
      <c r="I326" s="448"/>
      <c r="J326" s="449"/>
      <c r="K326" s="449"/>
      <c r="L326" s="449"/>
      <c r="M326" s="449"/>
      <c r="N326" s="450">
        <f>SUM(E326:E326)</f>
        <v>1522.5</v>
      </c>
      <c r="O326" s="460"/>
    </row>
    <row r="327" spans="1:15" ht="23.25" customHeight="1" x14ac:dyDescent="0.25">
      <c r="A327" s="796" t="str">
        <f>ORCAMENTO!$A$69</f>
        <v>2.5.4</v>
      </c>
      <c r="B327" s="807" t="str">
        <f ca="1">VLOOKUP($A327,ORCAMENTO!$A:$F,4,FALSE)</f>
        <v>Retirada Manual De Blocos Pré-Moldados De Concreto (Blokret), Inclusive Empilhamento Para Reaproveitamento</v>
      </c>
      <c r="C327" s="808">
        <f>TRUNC(N329,2)</f>
        <v>864.51</v>
      </c>
      <c r="D327" s="809" t="str">
        <f ca="1">VLOOKUP($A327,ORCAMENTO!$A:$F,5,FALSE)</f>
        <v>m2</v>
      </c>
      <c r="E327" s="810" t="s">
        <v>351</v>
      </c>
      <c r="F327" s="810"/>
      <c r="G327" s="810"/>
      <c r="H327" s="810"/>
      <c r="I327" s="810"/>
      <c r="J327" s="810"/>
      <c r="K327" s="810"/>
      <c r="L327" s="810"/>
      <c r="M327" s="820" t="s">
        <v>385</v>
      </c>
      <c r="N327" s="811" t="str">
        <f ca="1">$D327</f>
        <v>m2</v>
      </c>
      <c r="O327" s="812" t="s">
        <v>347</v>
      </c>
    </row>
    <row r="328" spans="1:15" ht="23.25" customHeight="1" x14ac:dyDescent="0.25">
      <c r="A328" s="813"/>
      <c r="B328" s="797"/>
      <c r="C328" s="798"/>
      <c r="D328" s="799"/>
      <c r="E328" s="801"/>
      <c r="F328" s="801"/>
      <c r="G328" s="801"/>
      <c r="H328" s="801"/>
      <c r="I328" s="801"/>
      <c r="J328" s="801"/>
      <c r="K328" s="801"/>
      <c r="L328" s="801"/>
      <c r="M328" s="825"/>
      <c r="N328" s="803"/>
      <c r="O328" s="805"/>
    </row>
    <row r="329" spans="1:15" x14ac:dyDescent="0.25">
      <c r="A329" s="468"/>
      <c r="B329" s="468" t="s">
        <v>356</v>
      </c>
      <c r="C329" s="468"/>
      <c r="D329" s="468"/>
      <c r="E329" s="459"/>
      <c r="F329" s="459"/>
      <c r="G329" s="448"/>
      <c r="H329" s="448"/>
      <c r="I329" s="448"/>
      <c r="J329" s="449"/>
      <c r="K329" s="449"/>
      <c r="L329" s="449"/>
      <c r="M329" s="581"/>
      <c r="N329" s="450">
        <f>SUM(E329:E331)-SUM(M329:M331)</f>
        <v>864.51</v>
      </c>
      <c r="O329" s="460"/>
    </row>
    <row r="330" spans="1:15" x14ac:dyDescent="0.25">
      <c r="A330" s="470"/>
      <c r="B330" s="470" t="s">
        <v>357</v>
      </c>
      <c r="C330" s="470"/>
      <c r="D330" s="470"/>
      <c r="E330" s="463">
        <v>368.15</v>
      </c>
      <c r="F330" s="463"/>
      <c r="G330" s="454"/>
      <c r="H330" s="454"/>
      <c r="I330" s="454"/>
      <c r="J330" s="455"/>
      <c r="K330" s="455"/>
      <c r="L330" s="455"/>
      <c r="M330" s="554">
        <v>238.64</v>
      </c>
      <c r="N330" s="456"/>
      <c r="O330" s="464" t="s">
        <v>416</v>
      </c>
    </row>
    <row r="331" spans="1:15" x14ac:dyDescent="0.25">
      <c r="A331" s="469"/>
      <c r="B331" s="469" t="s">
        <v>413</v>
      </c>
      <c r="C331" s="469"/>
      <c r="D331" s="469"/>
      <c r="E331" s="461">
        <f>70*10.5</f>
        <v>735</v>
      </c>
      <c r="F331" s="461"/>
      <c r="G331" s="451"/>
      <c r="H331" s="451"/>
      <c r="I331" s="451"/>
      <c r="J331" s="452"/>
      <c r="K331" s="452"/>
      <c r="L331" s="452"/>
      <c r="M331" s="582"/>
      <c r="N331" s="453"/>
      <c r="O331" s="462"/>
    </row>
    <row r="332" spans="1:15" ht="23.25" customHeight="1" x14ac:dyDescent="0.25">
      <c r="A332" s="796" t="str">
        <f>ORCAMENTO!$A$70</f>
        <v>2.5.5</v>
      </c>
      <c r="B332" s="807" t="str">
        <f ca="1">VLOOKUP($A332,ORCAMENTO!$A:$F,4,FALSE)</f>
        <v>Demolição Manual De Concreto Armado Em Vias Urbanas</v>
      </c>
      <c r="C332" s="808">
        <f>TRUNC(N334,2)</f>
        <v>246.5</v>
      </c>
      <c r="D332" s="809" t="str">
        <f ca="1">VLOOKUP($A332,ORCAMENTO!$A:$F,5,FALSE)</f>
        <v>m3</v>
      </c>
      <c r="E332" s="810" t="s">
        <v>381</v>
      </c>
      <c r="F332" s="810" t="s">
        <v>349</v>
      </c>
      <c r="G332" s="810" t="s">
        <v>434</v>
      </c>
      <c r="H332" s="810" t="s">
        <v>435</v>
      </c>
      <c r="I332" s="810" t="s">
        <v>436</v>
      </c>
      <c r="J332" s="810" t="s">
        <v>365</v>
      </c>
      <c r="K332" s="810" t="s">
        <v>365</v>
      </c>
      <c r="L332" s="810"/>
      <c r="M332" s="810"/>
      <c r="N332" s="811" t="str">
        <f ca="1">$D332</f>
        <v>m3</v>
      </c>
      <c r="O332" s="812" t="s">
        <v>347</v>
      </c>
    </row>
    <row r="333" spans="1:15" ht="23.25" customHeight="1" x14ac:dyDescent="0.25">
      <c r="A333" s="813"/>
      <c r="B333" s="797"/>
      <c r="C333" s="798"/>
      <c r="D333" s="799"/>
      <c r="E333" s="801"/>
      <c r="F333" s="801"/>
      <c r="G333" s="801"/>
      <c r="H333" s="801"/>
      <c r="I333" s="801"/>
      <c r="J333" s="801"/>
      <c r="K333" s="801"/>
      <c r="L333" s="801"/>
      <c r="M333" s="801"/>
      <c r="N333" s="803"/>
      <c r="O333" s="805"/>
    </row>
    <row r="334" spans="1:15" x14ac:dyDescent="0.25">
      <c r="A334" s="468"/>
      <c r="B334" s="468" t="s">
        <v>356</v>
      </c>
      <c r="C334" s="468"/>
      <c r="D334" s="468"/>
      <c r="E334" s="459"/>
      <c r="F334" s="459"/>
      <c r="G334" s="448"/>
      <c r="H334" s="448"/>
      <c r="I334" s="448"/>
      <c r="J334" s="449"/>
      <c r="K334" s="449"/>
      <c r="L334" s="449"/>
      <c r="M334" s="449"/>
      <c r="N334" s="450">
        <f>SUM(K334:K338)</f>
        <v>246.5</v>
      </c>
      <c r="O334" s="460"/>
    </row>
    <row r="335" spans="1:15" x14ac:dyDescent="0.25">
      <c r="A335" s="470"/>
      <c r="B335" s="470" t="s">
        <v>357</v>
      </c>
      <c r="C335" s="470"/>
      <c r="D335" s="470"/>
      <c r="E335" s="463"/>
      <c r="F335" s="463"/>
      <c r="G335" s="454"/>
      <c r="H335" s="454"/>
      <c r="I335" s="454"/>
      <c r="J335" s="463"/>
      <c r="K335" s="463">
        <v>47.23</v>
      </c>
      <c r="L335" s="455"/>
      <c r="M335" s="455"/>
      <c r="N335" s="456"/>
      <c r="O335" s="464" t="s">
        <v>416</v>
      </c>
    </row>
    <row r="336" spans="1:15" x14ac:dyDescent="0.25">
      <c r="A336" s="470"/>
      <c r="B336" s="470" t="s">
        <v>358</v>
      </c>
      <c r="C336" s="470"/>
      <c r="D336" s="470"/>
      <c r="E336" s="463"/>
      <c r="F336" s="463"/>
      <c r="G336" s="454"/>
      <c r="H336" s="454"/>
      <c r="I336" s="454"/>
      <c r="J336" s="463"/>
      <c r="K336" s="463">
        <v>29.32</v>
      </c>
      <c r="L336" s="455"/>
      <c r="M336" s="455"/>
      <c r="N336" s="456"/>
      <c r="O336" s="464" t="s">
        <v>416</v>
      </c>
    </row>
    <row r="337" spans="1:15" s="481" customFormat="1" x14ac:dyDescent="0.25">
      <c r="A337" s="470"/>
      <c r="B337" s="470" t="s">
        <v>374</v>
      </c>
      <c r="C337" s="470"/>
      <c r="D337" s="470"/>
      <c r="E337" s="463">
        <f>$G$58</f>
        <v>70</v>
      </c>
      <c r="F337" s="455">
        <v>2.5</v>
      </c>
      <c r="G337" s="455">
        <v>1</v>
      </c>
      <c r="H337" s="463">
        <f>(0.2+F337+0.2)*(0.2+G337+0.2)</f>
        <v>4.0599999999999996</v>
      </c>
      <c r="I337" s="454">
        <f>F337*G337</f>
        <v>2.5</v>
      </c>
      <c r="J337" s="454"/>
      <c r="K337" s="454">
        <f>(H337-I337)*E337</f>
        <v>109.2</v>
      </c>
      <c r="L337" s="455"/>
      <c r="M337" s="455"/>
      <c r="N337" s="456"/>
      <c r="O337" s="464" t="s">
        <v>437</v>
      </c>
    </row>
    <row r="338" spans="1:15" s="481" customFormat="1" x14ac:dyDescent="0.25">
      <c r="A338" s="469"/>
      <c r="B338" s="469" t="s">
        <v>359</v>
      </c>
      <c r="C338" s="469"/>
      <c r="D338" s="469"/>
      <c r="E338" s="461">
        <f>$G$60</f>
        <v>45</v>
      </c>
      <c r="F338" s="452">
        <v>0.8</v>
      </c>
      <c r="G338" s="452"/>
      <c r="H338" s="461">
        <f>PI()*(0.15+$F338+0.15)^2/4</f>
        <v>0.95</v>
      </c>
      <c r="I338" s="461">
        <f>PI()*($F338)^2/4</f>
        <v>0.5</v>
      </c>
      <c r="J338" s="451">
        <v>3</v>
      </c>
      <c r="K338" s="451">
        <f>(H338-I338)*E338*J338</f>
        <v>60.75</v>
      </c>
      <c r="L338" s="452"/>
      <c r="M338" s="452"/>
      <c r="N338" s="453"/>
      <c r="O338" s="462" t="s">
        <v>438</v>
      </c>
    </row>
    <row r="339" spans="1:15" x14ac:dyDescent="0.25">
      <c r="A339" s="558" t="str">
        <f>ORCAMENTO!$A$71</f>
        <v>2.5.6</v>
      </c>
      <c r="B339" s="559" t="str">
        <f>VLOOKUP($A339,ORCAMENTO!$A:$F,4,FALSE)</f>
        <v>RECUPERAÇÃO DE CALÇADAS</v>
      </c>
      <c r="C339" s="560"/>
      <c r="D339" s="561"/>
      <c r="E339" s="562"/>
      <c r="F339" s="562"/>
      <c r="G339" s="563"/>
      <c r="H339" s="563"/>
      <c r="I339" s="563"/>
      <c r="J339" s="563"/>
      <c r="K339" s="563"/>
      <c r="L339" s="563"/>
      <c r="M339" s="563"/>
      <c r="N339" s="563"/>
      <c r="O339" s="564"/>
    </row>
    <row r="340" spans="1:15" ht="29.25" customHeight="1" x14ac:dyDescent="0.25">
      <c r="A340" s="795" t="str">
        <f>ORCAMENTO!$A$72</f>
        <v>2.5.6.1</v>
      </c>
      <c r="B340" s="797" t="str">
        <f ca="1">VLOOKUP($A340,ORCAMENTO!$A:$F,4,FALSE)</f>
        <v>Assentamento De Guia (Meio-Fio) Em Trecho Reto, Confeccionada Em Concreto Pré-Fabricado, Dimensões 100X15X13X30 Cm (Comprimento X Base Inferior X Base Superior X Altura), Para Vias Urbanas (Uso Viário). Af_06/2016</v>
      </c>
      <c r="C340" s="798">
        <f>TRUNC(N342,2)</f>
        <v>1754.6</v>
      </c>
      <c r="D340" s="799" t="str">
        <f ca="1">VLOOKUP($A340,ORCAMENTO!$A:$F,5,FALSE)</f>
        <v>m</v>
      </c>
      <c r="E340" s="800" t="s">
        <v>381</v>
      </c>
      <c r="F340" s="800" t="s">
        <v>439</v>
      </c>
      <c r="G340" s="800" t="s">
        <v>423</v>
      </c>
      <c r="H340" s="800" t="s">
        <v>440</v>
      </c>
      <c r="I340" s="800"/>
      <c r="J340" s="800"/>
      <c r="K340" s="800"/>
      <c r="L340" s="800"/>
      <c r="M340" s="820" t="s">
        <v>385</v>
      </c>
      <c r="N340" s="802" t="str">
        <f ca="1">$D340</f>
        <v>m</v>
      </c>
      <c r="O340" s="804" t="s">
        <v>347</v>
      </c>
    </row>
    <row r="341" spans="1:15" ht="29.25" customHeight="1" x14ac:dyDescent="0.25">
      <c r="A341" s="796"/>
      <c r="B341" s="797"/>
      <c r="C341" s="798"/>
      <c r="D341" s="799"/>
      <c r="E341" s="801"/>
      <c r="F341" s="801"/>
      <c r="G341" s="801"/>
      <c r="H341" s="801"/>
      <c r="I341" s="801"/>
      <c r="J341" s="801"/>
      <c r="K341" s="801"/>
      <c r="L341" s="801"/>
      <c r="M341" s="825"/>
      <c r="N341" s="803"/>
      <c r="O341" s="805"/>
    </row>
    <row r="342" spans="1:15" x14ac:dyDescent="0.25">
      <c r="A342" s="468"/>
      <c r="B342" s="468" t="s">
        <v>31118</v>
      </c>
      <c r="C342" s="468"/>
      <c r="D342" s="468"/>
      <c r="E342" s="459">
        <f t="shared" ref="E342:E348" si="51">E93</f>
        <v>555</v>
      </c>
      <c r="F342" s="508">
        <v>1</v>
      </c>
      <c r="G342" s="448">
        <v>2</v>
      </c>
      <c r="H342" s="448">
        <v>1118.0899999999999</v>
      </c>
      <c r="I342" s="448"/>
      <c r="J342" s="449"/>
      <c r="K342" s="449"/>
      <c r="L342" s="449"/>
      <c r="M342" s="553">
        <f>H342</f>
        <v>1118.0899999999999</v>
      </c>
      <c r="N342" s="450">
        <f>SUM(H342:H348)-SUM(M342:M348)</f>
        <v>1754.6</v>
      </c>
      <c r="O342" s="460"/>
    </row>
    <row r="343" spans="1:15" x14ac:dyDescent="0.25">
      <c r="A343" s="470"/>
      <c r="B343" s="470" t="s">
        <v>386</v>
      </c>
      <c r="C343" s="470"/>
      <c r="D343" s="470"/>
      <c r="E343" s="463">
        <f t="shared" si="51"/>
        <v>432</v>
      </c>
      <c r="F343" s="509">
        <v>0.7</v>
      </c>
      <c r="G343" s="454">
        <v>2</v>
      </c>
      <c r="H343" s="454">
        <f t="shared" ref="H343" si="52">E343*F343*G343</f>
        <v>604.79999999999995</v>
      </c>
      <c r="I343" s="454"/>
      <c r="J343" s="455"/>
      <c r="K343" s="455"/>
      <c r="L343" s="455"/>
      <c r="M343" s="554"/>
      <c r="N343" s="456"/>
      <c r="O343" s="464"/>
    </row>
    <row r="344" spans="1:15" x14ac:dyDescent="0.25">
      <c r="A344" s="470"/>
      <c r="B344" s="470" t="s">
        <v>357</v>
      </c>
      <c r="C344" s="470"/>
      <c r="D344" s="470"/>
      <c r="E344" s="463">
        <f t="shared" si="51"/>
        <v>566</v>
      </c>
      <c r="F344" s="509">
        <v>0.4</v>
      </c>
      <c r="G344" s="454">
        <v>2</v>
      </c>
      <c r="H344" s="454">
        <f t="shared" ref="H344:H348" si="53">E344*F344*G344</f>
        <v>452.8</v>
      </c>
      <c r="I344" s="454"/>
      <c r="J344" s="455"/>
      <c r="K344" s="455"/>
      <c r="L344" s="455"/>
      <c r="M344" s="554"/>
      <c r="N344" s="456"/>
      <c r="O344" s="464"/>
    </row>
    <row r="345" spans="1:15" x14ac:dyDescent="0.25">
      <c r="A345" s="470"/>
      <c r="B345" s="470" t="s">
        <v>372</v>
      </c>
      <c r="C345" s="470"/>
      <c r="D345" s="470"/>
      <c r="E345" s="463">
        <f t="shared" si="51"/>
        <v>202</v>
      </c>
      <c r="F345" s="509">
        <v>1</v>
      </c>
      <c r="G345" s="454">
        <v>2</v>
      </c>
      <c r="H345" s="454">
        <f t="shared" si="53"/>
        <v>404</v>
      </c>
      <c r="I345" s="454"/>
      <c r="J345" s="455"/>
      <c r="K345" s="455"/>
      <c r="L345" s="455"/>
      <c r="M345" s="554"/>
      <c r="N345" s="456"/>
      <c r="O345" s="464"/>
    </row>
    <row r="346" spans="1:15" x14ac:dyDescent="0.25">
      <c r="A346" s="470"/>
      <c r="B346" s="470" t="s">
        <v>373</v>
      </c>
      <c r="C346" s="470"/>
      <c r="D346" s="470"/>
      <c r="E346" s="463">
        <f t="shared" si="51"/>
        <v>75</v>
      </c>
      <c r="F346" s="509">
        <v>0.7</v>
      </c>
      <c r="G346" s="454">
        <v>2</v>
      </c>
      <c r="H346" s="454">
        <f t="shared" si="53"/>
        <v>105</v>
      </c>
      <c r="I346" s="454"/>
      <c r="J346" s="455"/>
      <c r="K346" s="455"/>
      <c r="L346" s="455"/>
      <c r="M346" s="554"/>
      <c r="N346" s="456"/>
      <c r="O346" s="464"/>
    </row>
    <row r="347" spans="1:15" x14ac:dyDescent="0.25">
      <c r="A347" s="470"/>
      <c r="B347" s="470" t="s">
        <v>374</v>
      </c>
      <c r="C347" s="470"/>
      <c r="D347" s="470"/>
      <c r="E347" s="463">
        <f t="shared" si="51"/>
        <v>70</v>
      </c>
      <c r="F347" s="509">
        <v>0.7</v>
      </c>
      <c r="G347" s="454">
        <v>2</v>
      </c>
      <c r="H347" s="454">
        <f t="shared" si="53"/>
        <v>98</v>
      </c>
      <c r="I347" s="454"/>
      <c r="J347" s="455"/>
      <c r="K347" s="455"/>
      <c r="L347" s="455"/>
      <c r="M347" s="554"/>
      <c r="N347" s="456"/>
      <c r="O347" s="464"/>
    </row>
    <row r="348" spans="1:15" x14ac:dyDescent="0.25">
      <c r="A348" s="469"/>
      <c r="B348" s="469" t="s">
        <v>359</v>
      </c>
      <c r="C348" s="469"/>
      <c r="D348" s="469"/>
      <c r="E348" s="461">
        <f t="shared" si="51"/>
        <v>45</v>
      </c>
      <c r="F348" s="510">
        <v>1</v>
      </c>
      <c r="G348" s="451">
        <v>2</v>
      </c>
      <c r="H348" s="451">
        <f t="shared" si="53"/>
        <v>90</v>
      </c>
      <c r="I348" s="451"/>
      <c r="J348" s="452"/>
      <c r="K348" s="452"/>
      <c r="L348" s="452"/>
      <c r="M348" s="525"/>
      <c r="N348" s="453"/>
      <c r="O348" s="462"/>
    </row>
    <row r="349" spans="1:15" ht="23.25" customHeight="1" x14ac:dyDescent="0.25">
      <c r="A349" s="806" t="str">
        <f>ORCAMENTO!$A$73</f>
        <v>2.5.6.2</v>
      </c>
      <c r="B349" s="807" t="str">
        <f ca="1">VLOOKUP($A349,ORCAMENTO!$A:$F,4,FALSE)</f>
        <v>Execução De Passeio (Calçada) Ou Piso De Concreto Com Concreto Moldado In Loco, Usinado, Acabamento Convencional, Não Armado. Af_08/2022</v>
      </c>
      <c r="C349" s="808">
        <f>TRUNC(N351,2)</f>
        <v>231.61</v>
      </c>
      <c r="D349" s="809" t="str">
        <f ca="1">VLOOKUP($A349,ORCAMENTO!$A:$F,5,FALSE)</f>
        <v>m3</v>
      </c>
      <c r="E349" s="810" t="s">
        <v>440</v>
      </c>
      <c r="F349" s="810" t="s">
        <v>382</v>
      </c>
      <c r="G349" s="810" t="s">
        <v>387</v>
      </c>
      <c r="H349" s="810" t="s">
        <v>31120</v>
      </c>
      <c r="I349" s="810" t="s">
        <v>365</v>
      </c>
      <c r="J349" s="810"/>
      <c r="K349" s="810"/>
      <c r="L349" s="810"/>
      <c r="M349" s="820" t="s">
        <v>385</v>
      </c>
      <c r="N349" s="811" t="str">
        <f ca="1">$D349</f>
        <v>m3</v>
      </c>
      <c r="O349" s="812" t="s">
        <v>347</v>
      </c>
    </row>
    <row r="350" spans="1:15" ht="23.25" customHeight="1" x14ac:dyDescent="0.25">
      <c r="A350" s="796"/>
      <c r="B350" s="797"/>
      <c r="C350" s="798"/>
      <c r="D350" s="799"/>
      <c r="E350" s="801"/>
      <c r="F350" s="801"/>
      <c r="G350" s="801"/>
      <c r="H350" s="801"/>
      <c r="I350" s="801"/>
      <c r="J350" s="801"/>
      <c r="K350" s="801"/>
      <c r="L350" s="801"/>
      <c r="M350" s="825"/>
      <c r="N350" s="803"/>
      <c r="O350" s="805"/>
    </row>
    <row r="351" spans="1:15" x14ac:dyDescent="0.25">
      <c r="A351" s="468"/>
      <c r="B351" s="468" t="s">
        <v>31118</v>
      </c>
      <c r="C351" s="468"/>
      <c r="D351" s="468"/>
      <c r="E351" s="463">
        <f t="shared" ref="E351:E352" si="54">H342</f>
        <v>1118.0899999999999</v>
      </c>
      <c r="F351" s="463">
        <f t="shared" ref="F351:F352" si="55">1.5-F360</f>
        <v>1.1000000000000001</v>
      </c>
      <c r="G351" s="454">
        <v>0.06</v>
      </c>
      <c r="H351" s="454">
        <v>2</v>
      </c>
      <c r="I351" s="454">
        <f t="shared" ref="I351:I352" si="56">E351*F351*G351*H351</f>
        <v>147.59</v>
      </c>
      <c r="J351" s="449"/>
      <c r="K351" s="449"/>
      <c r="L351" s="449"/>
      <c r="M351" s="553">
        <f>I351</f>
        <v>147.59</v>
      </c>
      <c r="N351" s="450">
        <f>SUM(I351:I357)-SUM(M351:M357)</f>
        <v>231.61</v>
      </c>
      <c r="O351" s="460"/>
    </row>
    <row r="352" spans="1:15" x14ac:dyDescent="0.25">
      <c r="A352" s="573"/>
      <c r="B352" s="470" t="s">
        <v>386</v>
      </c>
      <c r="C352" s="573"/>
      <c r="D352" s="573"/>
      <c r="E352" s="463">
        <f t="shared" si="54"/>
        <v>604.79999999999995</v>
      </c>
      <c r="F352" s="463">
        <f t="shared" si="55"/>
        <v>1.1000000000000001</v>
      </c>
      <c r="G352" s="454">
        <v>0.06</v>
      </c>
      <c r="H352" s="454">
        <v>2</v>
      </c>
      <c r="I352" s="454">
        <f t="shared" si="56"/>
        <v>79.83</v>
      </c>
      <c r="J352" s="575"/>
      <c r="K352" s="575"/>
      <c r="L352" s="575"/>
      <c r="M352" s="583"/>
      <c r="N352" s="576"/>
      <c r="O352" s="577"/>
    </row>
    <row r="353" spans="1:15" x14ac:dyDescent="0.25">
      <c r="A353" s="470"/>
      <c r="B353" s="470" t="s">
        <v>357</v>
      </c>
      <c r="C353" s="470"/>
      <c r="D353" s="470"/>
      <c r="E353" s="463">
        <f>H344</f>
        <v>452.8</v>
      </c>
      <c r="F353" s="463">
        <f>1.5-F362</f>
        <v>1.1000000000000001</v>
      </c>
      <c r="G353" s="454">
        <v>0.06</v>
      </c>
      <c r="H353" s="454">
        <v>2</v>
      </c>
      <c r="I353" s="454">
        <f>E353*F353*G353*H353</f>
        <v>59.77</v>
      </c>
      <c r="J353" s="455"/>
      <c r="K353" s="455"/>
      <c r="L353" s="455"/>
      <c r="M353" s="554"/>
      <c r="N353" s="456"/>
      <c r="O353" s="464"/>
    </row>
    <row r="354" spans="1:15" x14ac:dyDescent="0.25">
      <c r="A354" s="470"/>
      <c r="B354" s="470" t="s">
        <v>372</v>
      </c>
      <c r="C354" s="470"/>
      <c r="D354" s="470"/>
      <c r="E354" s="463">
        <f>H345</f>
        <v>404</v>
      </c>
      <c r="F354" s="463">
        <f>1.5-F363</f>
        <v>1.1000000000000001</v>
      </c>
      <c r="G354" s="454">
        <v>0.06</v>
      </c>
      <c r="H354" s="454">
        <v>2</v>
      </c>
      <c r="I354" s="454">
        <f t="shared" ref="I354:I357" si="57">E354*F354*G354*H354</f>
        <v>53.33</v>
      </c>
      <c r="J354" s="455"/>
      <c r="K354" s="455"/>
      <c r="L354" s="455"/>
      <c r="M354" s="554"/>
      <c r="N354" s="456"/>
      <c r="O354" s="464"/>
    </row>
    <row r="355" spans="1:15" x14ac:dyDescent="0.25">
      <c r="A355" s="470"/>
      <c r="B355" s="470" t="s">
        <v>373</v>
      </c>
      <c r="C355" s="470"/>
      <c r="D355" s="470"/>
      <c r="E355" s="463">
        <f>H346</f>
        <v>105</v>
      </c>
      <c r="F355" s="463">
        <f>1.5-F364</f>
        <v>1.1000000000000001</v>
      </c>
      <c r="G355" s="454">
        <v>0.06</v>
      </c>
      <c r="H355" s="454">
        <v>2</v>
      </c>
      <c r="I355" s="454">
        <f t="shared" si="57"/>
        <v>13.86</v>
      </c>
      <c r="J355" s="455"/>
      <c r="K355" s="455"/>
      <c r="L355" s="455"/>
      <c r="M355" s="554"/>
      <c r="N355" s="456"/>
      <c r="O355" s="464"/>
    </row>
    <row r="356" spans="1:15" x14ac:dyDescent="0.25">
      <c r="A356" s="470"/>
      <c r="B356" s="470" t="s">
        <v>374</v>
      </c>
      <c r="C356" s="470"/>
      <c r="D356" s="470"/>
      <c r="E356" s="463">
        <f>H347</f>
        <v>98</v>
      </c>
      <c r="F356" s="463">
        <f>1.5-F365</f>
        <v>1.1000000000000001</v>
      </c>
      <c r="G356" s="454">
        <v>0.06</v>
      </c>
      <c r="H356" s="454">
        <v>2</v>
      </c>
      <c r="I356" s="454">
        <f t="shared" si="57"/>
        <v>12.94</v>
      </c>
      <c r="J356" s="455"/>
      <c r="K356" s="455"/>
      <c r="L356" s="455"/>
      <c r="M356" s="554"/>
      <c r="N356" s="456"/>
      <c r="O356" s="464"/>
    </row>
    <row r="357" spans="1:15" x14ac:dyDescent="0.25">
      <c r="A357" s="469"/>
      <c r="B357" s="469" t="s">
        <v>359</v>
      </c>
      <c r="C357" s="469"/>
      <c r="D357" s="469"/>
      <c r="E357" s="461">
        <f>H348</f>
        <v>90</v>
      </c>
      <c r="F357" s="461">
        <f>1.5-F366</f>
        <v>1.1000000000000001</v>
      </c>
      <c r="G357" s="451">
        <v>0.06</v>
      </c>
      <c r="H357" s="451">
        <v>2</v>
      </c>
      <c r="I357" s="451">
        <f t="shared" si="57"/>
        <v>11.88</v>
      </c>
      <c r="J357" s="452"/>
      <c r="K357" s="452"/>
      <c r="L357" s="452"/>
      <c r="M357" s="525"/>
      <c r="N357" s="453"/>
      <c r="O357" s="462"/>
    </row>
    <row r="358" spans="1:15" ht="23.25" customHeight="1" x14ac:dyDescent="0.25">
      <c r="A358" s="806" t="str">
        <f>ORCAMENTO!$A$74</f>
        <v>2.5.6.3</v>
      </c>
      <c r="B358" s="807" t="str">
        <f ca="1">VLOOKUP($A358,ORCAMENTO!$A:$F,4,FALSE)</f>
        <v>Fornecimento E Assentamento De Ladrilho Hidráulico Pastilhado, Vermelho, Dim. 20X20 Cm, Esp. 1.5Cm, Assentado Com Pasta De Cimento Colante, Exclusive Regularização E Lastro</v>
      </c>
      <c r="C358" s="808">
        <f>TRUNC(N360,2)</f>
        <v>701.84</v>
      </c>
      <c r="D358" s="809" t="str">
        <f ca="1">VLOOKUP($A358,ORCAMENTO!$A:$F,5,FALSE)</f>
        <v>m2</v>
      </c>
      <c r="E358" s="810" t="s">
        <v>348</v>
      </c>
      <c r="F358" s="810" t="s">
        <v>382</v>
      </c>
      <c r="G358" s="810" t="s">
        <v>351</v>
      </c>
      <c r="H358" s="810"/>
      <c r="I358" s="810"/>
      <c r="J358" s="810"/>
      <c r="K358" s="810"/>
      <c r="L358" s="810"/>
      <c r="M358" s="820" t="s">
        <v>385</v>
      </c>
      <c r="N358" s="811" t="str">
        <f ca="1">$D358</f>
        <v>m2</v>
      </c>
      <c r="O358" s="812" t="s">
        <v>347</v>
      </c>
    </row>
    <row r="359" spans="1:15" ht="23.25" customHeight="1" x14ac:dyDescent="0.25">
      <c r="A359" s="796"/>
      <c r="B359" s="797"/>
      <c r="C359" s="798"/>
      <c r="D359" s="799"/>
      <c r="E359" s="801"/>
      <c r="F359" s="801"/>
      <c r="G359" s="801"/>
      <c r="H359" s="801"/>
      <c r="I359" s="801"/>
      <c r="J359" s="801"/>
      <c r="K359" s="801"/>
      <c r="L359" s="801"/>
      <c r="M359" s="825"/>
      <c r="N359" s="803"/>
      <c r="O359" s="805"/>
    </row>
    <row r="360" spans="1:15" x14ac:dyDescent="0.25">
      <c r="A360" s="468"/>
      <c r="B360" s="468" t="s">
        <v>31118</v>
      </c>
      <c r="C360" s="468"/>
      <c r="D360" s="468"/>
      <c r="E360" s="463">
        <f t="shared" ref="E360:E361" si="58">H342</f>
        <v>1118.0899999999999</v>
      </c>
      <c r="F360" s="459">
        <v>0.4</v>
      </c>
      <c r="G360" s="454">
        <f t="shared" ref="G360:G366" si="59">E360*F360</f>
        <v>447.24</v>
      </c>
      <c r="H360" s="448"/>
      <c r="I360" s="448"/>
      <c r="J360" s="449"/>
      <c r="K360" s="449"/>
      <c r="L360" s="449"/>
      <c r="M360" s="553">
        <f>G360</f>
        <v>447.24</v>
      </c>
      <c r="N360" s="450">
        <f>SUM(G360:G366)-SUM(M360:M366)</f>
        <v>701.84</v>
      </c>
      <c r="O360" s="460"/>
    </row>
    <row r="361" spans="1:15" x14ac:dyDescent="0.25">
      <c r="A361" s="573"/>
      <c r="B361" s="470" t="s">
        <v>386</v>
      </c>
      <c r="C361" s="573"/>
      <c r="D361" s="573"/>
      <c r="E361" s="463">
        <f t="shared" si="58"/>
        <v>604.79999999999995</v>
      </c>
      <c r="F361" s="463">
        <v>0.4</v>
      </c>
      <c r="G361" s="454">
        <f t="shared" si="59"/>
        <v>241.92</v>
      </c>
      <c r="H361" s="574"/>
      <c r="I361" s="574"/>
      <c r="J361" s="575"/>
      <c r="K361" s="575"/>
      <c r="L361" s="575"/>
      <c r="M361" s="583"/>
      <c r="N361" s="576"/>
      <c r="O361" s="577"/>
    </row>
    <row r="362" spans="1:15" x14ac:dyDescent="0.25">
      <c r="A362" s="470"/>
      <c r="B362" s="470" t="s">
        <v>357</v>
      </c>
      <c r="C362" s="470"/>
      <c r="D362" s="470"/>
      <c r="E362" s="463">
        <f>H344</f>
        <v>452.8</v>
      </c>
      <c r="F362" s="463">
        <v>0.4</v>
      </c>
      <c r="G362" s="454">
        <f t="shared" si="59"/>
        <v>181.12</v>
      </c>
      <c r="H362" s="454"/>
      <c r="I362" s="454"/>
      <c r="J362" s="455"/>
      <c r="K362" s="455"/>
      <c r="L362" s="455"/>
      <c r="M362" s="554"/>
      <c r="N362" s="456"/>
      <c r="O362" s="464"/>
    </row>
    <row r="363" spans="1:15" x14ac:dyDescent="0.25">
      <c r="A363" s="470"/>
      <c r="B363" s="470" t="s">
        <v>372</v>
      </c>
      <c r="C363" s="470"/>
      <c r="D363" s="470"/>
      <c r="E363" s="463">
        <f>H345</f>
        <v>404</v>
      </c>
      <c r="F363" s="463">
        <v>0.4</v>
      </c>
      <c r="G363" s="454">
        <f t="shared" si="59"/>
        <v>161.6</v>
      </c>
      <c r="H363" s="454"/>
      <c r="I363" s="454"/>
      <c r="J363" s="455"/>
      <c r="K363" s="455"/>
      <c r="L363" s="455"/>
      <c r="M363" s="554"/>
      <c r="N363" s="456"/>
      <c r="O363" s="464"/>
    </row>
    <row r="364" spans="1:15" x14ac:dyDescent="0.25">
      <c r="A364" s="470"/>
      <c r="B364" s="470" t="s">
        <v>373</v>
      </c>
      <c r="C364" s="470"/>
      <c r="D364" s="470"/>
      <c r="E364" s="463">
        <f>H346</f>
        <v>105</v>
      </c>
      <c r="F364" s="463">
        <v>0.4</v>
      </c>
      <c r="G364" s="454">
        <f t="shared" si="59"/>
        <v>42</v>
      </c>
      <c r="H364" s="454"/>
      <c r="I364" s="454"/>
      <c r="J364" s="455"/>
      <c r="K364" s="455"/>
      <c r="L364" s="455"/>
      <c r="M364" s="554"/>
      <c r="N364" s="456"/>
      <c r="O364" s="464"/>
    </row>
    <row r="365" spans="1:15" x14ac:dyDescent="0.25">
      <c r="A365" s="470"/>
      <c r="B365" s="470" t="s">
        <v>374</v>
      </c>
      <c r="C365" s="470"/>
      <c r="D365" s="470"/>
      <c r="E365" s="463">
        <f>H347</f>
        <v>98</v>
      </c>
      <c r="F365" s="463">
        <v>0.4</v>
      </c>
      <c r="G365" s="454">
        <f t="shared" si="59"/>
        <v>39.200000000000003</v>
      </c>
      <c r="H365" s="454"/>
      <c r="I365" s="454"/>
      <c r="J365" s="455"/>
      <c r="K365" s="455"/>
      <c r="L365" s="455"/>
      <c r="M365" s="554"/>
      <c r="N365" s="456"/>
      <c r="O365" s="464"/>
    </row>
    <row r="366" spans="1:15" x14ac:dyDescent="0.25">
      <c r="A366" s="469"/>
      <c r="B366" s="469" t="s">
        <v>359</v>
      </c>
      <c r="C366" s="469"/>
      <c r="D366" s="469"/>
      <c r="E366" s="461">
        <f>H348</f>
        <v>90</v>
      </c>
      <c r="F366" s="461">
        <v>0.4</v>
      </c>
      <c r="G366" s="451">
        <f t="shared" si="59"/>
        <v>36</v>
      </c>
      <c r="H366" s="451"/>
      <c r="I366" s="451"/>
      <c r="J366" s="452"/>
      <c r="K366" s="452"/>
      <c r="L366" s="452"/>
      <c r="M366" s="525"/>
      <c r="N366" s="453"/>
      <c r="O366" s="462"/>
    </row>
    <row r="367" spans="1:15" x14ac:dyDescent="0.25">
      <c r="A367" s="558" t="str">
        <f>ORCAMENTO!$A$75</f>
        <v>2.5.7</v>
      </c>
      <c r="B367" s="559" t="str">
        <f>VLOOKUP($A367,ORCAMENTO!$A:$F,4,FALSE)</f>
        <v>RECUPERAÇÃO DE RESIDÊNCIAS</v>
      </c>
      <c r="C367" s="560"/>
      <c r="D367" s="561"/>
      <c r="E367" s="562"/>
      <c r="F367" s="562"/>
      <c r="G367" s="563"/>
      <c r="H367" s="563"/>
      <c r="I367" s="563"/>
      <c r="J367" s="563"/>
      <c r="K367" s="563"/>
      <c r="L367" s="563"/>
      <c r="M367" s="563"/>
      <c r="N367" s="563"/>
      <c r="O367" s="564"/>
    </row>
    <row r="368" spans="1:15" ht="29.25" customHeight="1" x14ac:dyDescent="0.25">
      <c r="A368" s="795" t="str">
        <f>ORCAMENTO!$A$76</f>
        <v>2.5.7.1</v>
      </c>
      <c r="B368" s="797" t="str">
        <f ca="1">VLOOKUP($A368,ORCAMENTO!$A:$F,4,FALSE)</f>
        <v>Execução De Tratamento De Trincas Em Paredes De Alevnaria De Vedação</v>
      </c>
      <c r="C368" s="798">
        <f>TRUNC(N370,2)</f>
        <v>1000</v>
      </c>
      <c r="D368" s="799" t="str">
        <f ca="1">VLOOKUP($A368,ORCAMENTO!$A:$F,5,FALSE)</f>
        <v>m</v>
      </c>
      <c r="E368" s="800" t="s">
        <v>441</v>
      </c>
      <c r="F368" s="800" t="s">
        <v>442</v>
      </c>
      <c r="G368" s="800" t="s">
        <v>381</v>
      </c>
      <c r="H368" s="800"/>
      <c r="I368" s="800"/>
      <c r="J368" s="800"/>
      <c r="K368" s="800"/>
      <c r="L368" s="800"/>
      <c r="M368" s="800"/>
      <c r="N368" s="802" t="str">
        <f ca="1">$D368</f>
        <v>m</v>
      </c>
      <c r="O368" s="804" t="s">
        <v>347</v>
      </c>
    </row>
    <row r="369" spans="1:15" ht="29.25" customHeight="1" x14ac:dyDescent="0.25">
      <c r="A369" s="796"/>
      <c r="B369" s="797"/>
      <c r="C369" s="798"/>
      <c r="D369" s="799"/>
      <c r="E369" s="801"/>
      <c r="F369" s="801"/>
      <c r="G369" s="801"/>
      <c r="H369" s="801"/>
      <c r="I369" s="801"/>
      <c r="J369" s="801"/>
      <c r="K369" s="801"/>
      <c r="L369" s="801"/>
      <c r="M369" s="801"/>
      <c r="N369" s="803"/>
      <c r="O369" s="805"/>
    </row>
    <row r="370" spans="1:15" x14ac:dyDescent="0.25">
      <c r="A370" s="467"/>
      <c r="B370" s="467" t="s">
        <v>443</v>
      </c>
      <c r="C370" s="467"/>
      <c r="D370" s="467"/>
      <c r="E370" s="457">
        <v>50</v>
      </c>
      <c r="F370" s="457">
        <v>20</v>
      </c>
      <c r="G370" s="445">
        <f>E370*F370</f>
        <v>1000</v>
      </c>
      <c r="H370" s="445"/>
      <c r="I370" s="445"/>
      <c r="J370" s="446"/>
      <c r="K370" s="446"/>
      <c r="L370" s="446"/>
      <c r="M370" s="446"/>
      <c r="N370" s="447">
        <f>G370</f>
        <v>1000</v>
      </c>
      <c r="O370" s="458"/>
    </row>
    <row r="371" spans="1:15" ht="29.25" customHeight="1" x14ac:dyDescent="0.25">
      <c r="A371" s="806" t="str">
        <f>ORCAMENTO!$A$77</f>
        <v>2.5.7.2</v>
      </c>
      <c r="B371" s="807" t="str">
        <f ca="1">VLOOKUP($A371,ORCAMENTO!$A:$F,4,FALSE)</f>
        <v>Aplicação Manual De Pintura Com Tinta Látex Acrílica Em Paredes, Duas Demãos. Af_06/2014</v>
      </c>
      <c r="C371" s="808">
        <f>TRUNC(N373,2)</f>
        <v>1200</v>
      </c>
      <c r="D371" s="809" t="str">
        <f ca="1">VLOOKUP($A371,ORCAMENTO!$A:$F,5,FALSE)</f>
        <v>m2</v>
      </c>
      <c r="E371" s="810" t="s">
        <v>441</v>
      </c>
      <c r="F371" s="810" t="s">
        <v>444</v>
      </c>
      <c r="G371" s="810" t="s">
        <v>351</v>
      </c>
      <c r="H371" s="810"/>
      <c r="I371" s="810"/>
      <c r="J371" s="810"/>
      <c r="K371" s="810"/>
      <c r="L371" s="810"/>
      <c r="M371" s="810"/>
      <c r="N371" s="811" t="str">
        <f ca="1">$D371</f>
        <v>m2</v>
      </c>
      <c r="O371" s="812" t="s">
        <v>347</v>
      </c>
    </row>
    <row r="372" spans="1:15" ht="29.25" customHeight="1" x14ac:dyDescent="0.25">
      <c r="A372" s="796"/>
      <c r="B372" s="797"/>
      <c r="C372" s="798"/>
      <c r="D372" s="799"/>
      <c r="E372" s="801"/>
      <c r="F372" s="801"/>
      <c r="G372" s="801"/>
      <c r="H372" s="801"/>
      <c r="I372" s="801"/>
      <c r="J372" s="801"/>
      <c r="K372" s="801"/>
      <c r="L372" s="801"/>
      <c r="M372" s="801"/>
      <c r="N372" s="803"/>
      <c r="O372" s="805"/>
    </row>
    <row r="373" spans="1:15" x14ac:dyDescent="0.25">
      <c r="A373" s="467"/>
      <c r="B373" s="467" t="s">
        <v>443</v>
      </c>
      <c r="C373" s="467"/>
      <c r="D373" s="467"/>
      <c r="E373" s="457">
        <f>$E$370</f>
        <v>50</v>
      </c>
      <c r="F373" s="457">
        <f>6*4</f>
        <v>24</v>
      </c>
      <c r="G373" s="445">
        <f>E373*F373</f>
        <v>1200</v>
      </c>
      <c r="H373" s="445"/>
      <c r="I373" s="445"/>
      <c r="J373" s="446"/>
      <c r="K373" s="446"/>
      <c r="L373" s="446"/>
      <c r="M373" s="446"/>
      <c r="N373" s="447">
        <f>G373</f>
        <v>1200</v>
      </c>
      <c r="O373" s="458"/>
    </row>
    <row r="374" spans="1:15" ht="29.25" customHeight="1" x14ac:dyDescent="0.25">
      <c r="A374" s="806" t="str">
        <f>ORCAMENTO!$A$78</f>
        <v>2.5.7.3</v>
      </c>
      <c r="B374" s="807" t="str">
        <f ca="1">VLOOKUP($A374,ORCAMENTO!$A:$F,4,FALSE)</f>
        <v>Reboco Tipo Paulista De Argamassa De Cimento, Cal Hidratada Ch1 E Areia Lavada Traço 1:0.5:6, Espessura 25 Mm</v>
      </c>
      <c r="C374" s="808">
        <f>TRUNC(N376,2)</f>
        <v>500</v>
      </c>
      <c r="D374" s="809" t="str">
        <f ca="1">VLOOKUP($A374,ORCAMENTO!$A:$F,5,FALSE)</f>
        <v>m2</v>
      </c>
      <c r="E374" s="810" t="s">
        <v>441</v>
      </c>
      <c r="F374" s="810" t="s">
        <v>445</v>
      </c>
      <c r="G374" s="810" t="s">
        <v>351</v>
      </c>
      <c r="H374" s="810"/>
      <c r="I374" s="810"/>
      <c r="J374" s="810"/>
      <c r="K374" s="810"/>
      <c r="L374" s="810"/>
      <c r="M374" s="810"/>
      <c r="N374" s="811" t="str">
        <f ca="1">$D374</f>
        <v>m2</v>
      </c>
      <c r="O374" s="812" t="s">
        <v>347</v>
      </c>
    </row>
    <row r="375" spans="1:15" ht="29.25" customHeight="1" x14ac:dyDescent="0.25">
      <c r="A375" s="796"/>
      <c r="B375" s="797"/>
      <c r="C375" s="798"/>
      <c r="D375" s="799"/>
      <c r="E375" s="801"/>
      <c r="F375" s="801"/>
      <c r="G375" s="801"/>
      <c r="H375" s="801"/>
      <c r="I375" s="801"/>
      <c r="J375" s="801"/>
      <c r="K375" s="801"/>
      <c r="L375" s="801"/>
      <c r="M375" s="801"/>
      <c r="N375" s="803"/>
      <c r="O375" s="805"/>
    </row>
    <row r="376" spans="1:15" x14ac:dyDescent="0.25">
      <c r="A376" s="467"/>
      <c r="B376" s="467" t="s">
        <v>443</v>
      </c>
      <c r="C376" s="467"/>
      <c r="D376" s="467"/>
      <c r="E376" s="457">
        <f>$E$370</f>
        <v>50</v>
      </c>
      <c r="F376" s="457">
        <v>10</v>
      </c>
      <c r="G376" s="445">
        <f>E376*F376</f>
        <v>500</v>
      </c>
      <c r="H376" s="445"/>
      <c r="I376" s="445"/>
      <c r="J376" s="446"/>
      <c r="K376" s="446"/>
      <c r="L376" s="446"/>
      <c r="M376" s="446"/>
      <c r="N376" s="447">
        <f>G376</f>
        <v>500</v>
      </c>
      <c r="O376" s="458"/>
    </row>
    <row r="377" spans="1:15" ht="29.25" customHeight="1" x14ac:dyDescent="0.25">
      <c r="A377" s="806" t="str">
        <f>ORCAMENTO!$A$79</f>
        <v>2.5.7.4</v>
      </c>
      <c r="B377" s="807" t="str">
        <f ca="1">VLOOKUP($A377,ORCAMENTO!$A:$F,4,FALSE)</f>
        <v>Revestimento Cerâmico Para Paredes Internas Com Placas Tipo Esmaltada Extra De Dimensões 33X45 Cm Aplicadas Em Ambientes De Área Maior Que 5 M² Na Altura Inteira Das Paredes. Af_06/2014</v>
      </c>
      <c r="C377" s="808">
        <f>TRUNC(N379,2)</f>
        <v>250</v>
      </c>
      <c r="D377" s="809" t="str">
        <f ca="1">VLOOKUP($A377,ORCAMENTO!$A:$F,5,FALSE)</f>
        <v>m2</v>
      </c>
      <c r="E377" s="810" t="s">
        <v>441</v>
      </c>
      <c r="F377" s="810" t="s">
        <v>446</v>
      </c>
      <c r="G377" s="810" t="s">
        <v>351</v>
      </c>
      <c r="H377" s="810"/>
      <c r="I377" s="810"/>
      <c r="J377" s="810"/>
      <c r="K377" s="810"/>
      <c r="L377" s="810"/>
      <c r="M377" s="810"/>
      <c r="N377" s="811" t="str">
        <f ca="1">$D377</f>
        <v>m2</v>
      </c>
      <c r="O377" s="812" t="s">
        <v>347</v>
      </c>
    </row>
    <row r="378" spans="1:15" ht="29.25" customHeight="1" x14ac:dyDescent="0.25">
      <c r="A378" s="796"/>
      <c r="B378" s="797"/>
      <c r="C378" s="798"/>
      <c r="D378" s="799"/>
      <c r="E378" s="801"/>
      <c r="F378" s="801"/>
      <c r="G378" s="801"/>
      <c r="H378" s="801"/>
      <c r="I378" s="801"/>
      <c r="J378" s="801"/>
      <c r="K378" s="801"/>
      <c r="L378" s="801"/>
      <c r="M378" s="801"/>
      <c r="N378" s="803"/>
      <c r="O378" s="805"/>
    </row>
    <row r="379" spans="1:15" x14ac:dyDescent="0.25">
      <c r="A379" s="467"/>
      <c r="B379" s="467" t="s">
        <v>443</v>
      </c>
      <c r="C379" s="467"/>
      <c r="D379" s="467"/>
      <c r="E379" s="457">
        <f>$E$370</f>
        <v>50</v>
      </c>
      <c r="F379" s="457">
        <f>F382/3</f>
        <v>5</v>
      </c>
      <c r="G379" s="445">
        <f>E379*F379</f>
        <v>250</v>
      </c>
      <c r="H379" s="445"/>
      <c r="I379" s="445"/>
      <c r="J379" s="446"/>
      <c r="K379" s="446"/>
      <c r="L379" s="446"/>
      <c r="M379" s="446"/>
      <c r="N379" s="447">
        <f>G379</f>
        <v>250</v>
      </c>
      <c r="O379" s="458"/>
    </row>
    <row r="380" spans="1:15" ht="29.25" customHeight="1" x14ac:dyDescent="0.25">
      <c r="A380" s="806" t="str">
        <f>ORCAMENTO!$A$80</f>
        <v>2.5.7.5</v>
      </c>
      <c r="B380" s="807" t="str">
        <f ca="1">VLOOKUP($A380,ORCAMENTO!$A:$F,4,FALSE)</f>
        <v>Revestimento Cerâmico Para Piso Com Placas Tipo Esmaltada Extra De Dimensões 35X35 Cm, Para Edificação Habitacional Unifamiliar (Casa) E Edificação Pública Padrão. Af_11/2014</v>
      </c>
      <c r="C380" s="808">
        <f>TRUNC(N382,2)</f>
        <v>750</v>
      </c>
      <c r="D380" s="809" t="str">
        <f ca="1">VLOOKUP($A380,ORCAMENTO!$A:$F,5,FALSE)</f>
        <v>m2</v>
      </c>
      <c r="E380" s="810" t="s">
        <v>441</v>
      </c>
      <c r="F380" s="810" t="s">
        <v>447</v>
      </c>
      <c r="G380" s="810" t="s">
        <v>351</v>
      </c>
      <c r="H380" s="810"/>
      <c r="I380" s="810"/>
      <c r="J380" s="810"/>
      <c r="K380" s="810"/>
      <c r="L380" s="810"/>
      <c r="M380" s="810"/>
      <c r="N380" s="811" t="str">
        <f ca="1">$D380</f>
        <v>m2</v>
      </c>
      <c r="O380" s="812" t="s">
        <v>347</v>
      </c>
    </row>
    <row r="381" spans="1:15" ht="29.25" customHeight="1" x14ac:dyDescent="0.25">
      <c r="A381" s="796"/>
      <c r="B381" s="797"/>
      <c r="C381" s="798"/>
      <c r="D381" s="799"/>
      <c r="E381" s="801"/>
      <c r="F381" s="801"/>
      <c r="G381" s="801"/>
      <c r="H381" s="801"/>
      <c r="I381" s="801"/>
      <c r="J381" s="801"/>
      <c r="K381" s="801"/>
      <c r="L381" s="801"/>
      <c r="M381" s="801"/>
      <c r="N381" s="803"/>
      <c r="O381" s="805"/>
    </row>
    <row r="382" spans="1:15" x14ac:dyDescent="0.25">
      <c r="A382" s="467"/>
      <c r="B382" s="467" t="s">
        <v>443</v>
      </c>
      <c r="C382" s="467"/>
      <c r="D382" s="467"/>
      <c r="E382" s="457">
        <f>$E$370</f>
        <v>50</v>
      </c>
      <c r="F382" s="457">
        <v>15</v>
      </c>
      <c r="G382" s="445">
        <f>E382*F382</f>
        <v>750</v>
      </c>
      <c r="H382" s="445"/>
      <c r="I382" s="445"/>
      <c r="J382" s="446"/>
      <c r="K382" s="446"/>
      <c r="L382" s="446"/>
      <c r="M382" s="446"/>
      <c r="N382" s="447">
        <f>G382</f>
        <v>750</v>
      </c>
      <c r="O382" s="458"/>
    </row>
    <row r="383" spans="1:15" x14ac:dyDescent="0.25">
      <c r="A383" s="558" t="str">
        <f>ORCAMENTO!$A$81</f>
        <v>2.6</v>
      </c>
      <c r="B383" s="559" t="str">
        <f>VLOOKUP($A383,ORCAMENTO!$A:$F,4,FALSE)</f>
        <v>ESTRUTURA</v>
      </c>
      <c r="C383" s="560"/>
      <c r="D383" s="561"/>
      <c r="E383" s="562"/>
      <c r="F383" s="562"/>
      <c r="G383" s="563"/>
      <c r="H383" s="563"/>
      <c r="I383" s="563"/>
      <c r="J383" s="563"/>
      <c r="K383" s="563"/>
      <c r="L383" s="563"/>
      <c r="M383" s="563"/>
      <c r="N383" s="563"/>
      <c r="O383" s="564"/>
    </row>
    <row r="384" spans="1:15" ht="14.25" customHeight="1" x14ac:dyDescent="0.25">
      <c r="A384" s="796" t="str">
        <f>ORCAMENTO!$A$82</f>
        <v>2.6.1</v>
      </c>
      <c r="B384" s="807" t="str">
        <f ca="1">VLOOKUP($A384,ORCAMENTO!$A:$F,4,FALSE)</f>
        <v>Grupo Gerador De 81 A 125 Kva</v>
      </c>
      <c r="C384" s="808">
        <f>TRUNC(N386,2)</f>
        <v>17</v>
      </c>
      <c r="D384" s="809" t="str">
        <f ca="1">VLOOKUP($A384,ORCAMENTO!$A:$F,5,FALSE)</f>
        <v>mes</v>
      </c>
      <c r="E384" s="814" t="s">
        <v>354</v>
      </c>
      <c r="F384" s="810" t="s">
        <v>355</v>
      </c>
      <c r="G384" s="810" t="s">
        <v>348</v>
      </c>
      <c r="H384" s="810"/>
      <c r="I384" s="810"/>
      <c r="J384" s="810"/>
      <c r="K384" s="810"/>
      <c r="L384" s="810"/>
      <c r="M384" s="819" t="s">
        <v>385</v>
      </c>
      <c r="N384" s="811" t="str">
        <f ca="1">$D384</f>
        <v>mes</v>
      </c>
      <c r="O384" s="812" t="s">
        <v>347</v>
      </c>
    </row>
    <row r="385" spans="1:15" x14ac:dyDescent="0.25">
      <c r="A385" s="813"/>
      <c r="B385" s="797"/>
      <c r="C385" s="798"/>
      <c r="D385" s="799"/>
      <c r="E385" s="810"/>
      <c r="F385" s="801"/>
      <c r="G385" s="801"/>
      <c r="H385" s="801"/>
      <c r="I385" s="801"/>
      <c r="J385" s="801"/>
      <c r="K385" s="801"/>
      <c r="L385" s="801"/>
      <c r="M385" s="820"/>
      <c r="N385" s="803"/>
      <c r="O385" s="805"/>
    </row>
    <row r="386" spans="1:15" x14ac:dyDescent="0.25">
      <c r="A386" s="468"/>
      <c r="B386" s="468" t="s">
        <v>368</v>
      </c>
      <c r="C386" s="468"/>
      <c r="D386" s="468"/>
      <c r="E386" s="459">
        <v>2</v>
      </c>
      <c r="F386" s="459">
        <v>3</v>
      </c>
      <c r="G386" s="448">
        <f>E386*F386</f>
        <v>6</v>
      </c>
      <c r="H386" s="448"/>
      <c r="I386" s="448"/>
      <c r="J386" s="449"/>
      <c r="K386" s="449"/>
      <c r="L386" s="449"/>
      <c r="M386" s="553">
        <f>G386*1</f>
        <v>6</v>
      </c>
      <c r="N386" s="450">
        <f>SUM(G386:G390)-SUM(M386:M390)</f>
        <v>17</v>
      </c>
      <c r="O386" s="460"/>
    </row>
    <row r="387" spans="1:15" x14ac:dyDescent="0.25">
      <c r="A387" s="470"/>
      <c r="B387" s="470" t="s">
        <v>31107</v>
      </c>
      <c r="C387" s="470"/>
      <c r="D387" s="470"/>
      <c r="E387" s="463">
        <v>2</v>
      </c>
      <c r="F387" s="463">
        <v>3</v>
      </c>
      <c r="G387" s="454">
        <f>E387*F387</f>
        <v>6</v>
      </c>
      <c r="H387" s="454"/>
      <c r="I387" s="454"/>
      <c r="J387" s="455"/>
      <c r="K387" s="455"/>
      <c r="L387" s="455"/>
      <c r="M387" s="554"/>
      <c r="N387" s="456"/>
      <c r="O387" s="464"/>
    </row>
    <row r="388" spans="1:15" x14ac:dyDescent="0.25">
      <c r="A388" s="470"/>
      <c r="B388" s="470" t="s">
        <v>357</v>
      </c>
      <c r="C388" s="470"/>
      <c r="D388" s="470"/>
      <c r="E388" s="463">
        <v>2</v>
      </c>
      <c r="F388" s="463">
        <v>4</v>
      </c>
      <c r="G388" s="454">
        <f>E388*F388</f>
        <v>8</v>
      </c>
      <c r="H388" s="454"/>
      <c r="I388" s="454"/>
      <c r="J388" s="455"/>
      <c r="K388" s="455"/>
      <c r="L388" s="455"/>
      <c r="M388" s="554">
        <v>4</v>
      </c>
      <c r="N388" s="456"/>
      <c r="O388" s="464"/>
    </row>
    <row r="389" spans="1:15" x14ac:dyDescent="0.25">
      <c r="A389" s="470"/>
      <c r="B389" s="470" t="s">
        <v>358</v>
      </c>
      <c r="C389" s="470"/>
      <c r="D389" s="470"/>
      <c r="E389" s="463">
        <v>2</v>
      </c>
      <c r="F389" s="463">
        <v>3</v>
      </c>
      <c r="G389" s="454">
        <f>E389*F389</f>
        <v>6</v>
      </c>
      <c r="H389" s="454"/>
      <c r="I389" s="454"/>
      <c r="J389" s="455"/>
      <c r="K389" s="455"/>
      <c r="L389" s="455"/>
      <c r="M389" s="554">
        <v>3</v>
      </c>
      <c r="N389" s="456"/>
      <c r="O389" s="464"/>
    </row>
    <row r="390" spans="1:15" x14ac:dyDescent="0.25">
      <c r="A390" s="469"/>
      <c r="B390" s="469" t="s">
        <v>359</v>
      </c>
      <c r="C390" s="469"/>
      <c r="D390" s="469"/>
      <c r="E390" s="461">
        <v>2</v>
      </c>
      <c r="F390" s="461">
        <v>2</v>
      </c>
      <c r="G390" s="451">
        <f>E390*F390</f>
        <v>4</v>
      </c>
      <c r="H390" s="451"/>
      <c r="I390" s="451"/>
      <c r="J390" s="452"/>
      <c r="K390" s="452"/>
      <c r="L390" s="452"/>
      <c r="M390" s="525"/>
      <c r="N390" s="453"/>
      <c r="O390" s="462"/>
    </row>
    <row r="391" spans="1:15" ht="23.25" customHeight="1" x14ac:dyDescent="0.25">
      <c r="A391" s="806" t="str">
        <f>ORCAMENTO!$A$83</f>
        <v>2.6.2</v>
      </c>
      <c r="B391" s="807" t="str">
        <f ca="1">VLOOKUP($A391,ORCAMENTO!$A:$F,4,FALSE)</f>
        <v>Esgotamento De Água Com Bomba Submersa</v>
      </c>
      <c r="C391" s="808">
        <f>TRUNC(N393,2)</f>
        <v>3112.56</v>
      </c>
      <c r="D391" s="809" t="str">
        <f ca="1">VLOOKUP($A391,ORCAMENTO!$A:$F,5,FALSE)</f>
        <v>h</v>
      </c>
      <c r="E391" s="810" t="s">
        <v>485</v>
      </c>
      <c r="F391" s="810" t="s">
        <v>486</v>
      </c>
      <c r="G391" s="810" t="s">
        <v>355</v>
      </c>
      <c r="H391" s="810" t="s">
        <v>487</v>
      </c>
      <c r="I391" s="814" t="s">
        <v>488</v>
      </c>
      <c r="J391" s="810"/>
      <c r="K391" s="810"/>
      <c r="L391" s="810"/>
      <c r="M391" s="819" t="s">
        <v>385</v>
      </c>
      <c r="N391" s="811" t="str">
        <f ca="1">$D391</f>
        <v>h</v>
      </c>
      <c r="O391" s="812" t="s">
        <v>347</v>
      </c>
    </row>
    <row r="392" spans="1:15" ht="23.25" customHeight="1" x14ac:dyDescent="0.25">
      <c r="A392" s="796"/>
      <c r="B392" s="797"/>
      <c r="C392" s="798"/>
      <c r="D392" s="799"/>
      <c r="E392" s="801"/>
      <c r="F392" s="801"/>
      <c r="G392" s="801"/>
      <c r="H392" s="801"/>
      <c r="I392" s="810"/>
      <c r="J392" s="801"/>
      <c r="K392" s="801"/>
      <c r="L392" s="801"/>
      <c r="M392" s="820"/>
      <c r="N392" s="803"/>
      <c r="O392" s="805"/>
    </row>
    <row r="393" spans="1:15" x14ac:dyDescent="0.25">
      <c r="A393" s="468"/>
      <c r="B393" s="468" t="s">
        <v>368</v>
      </c>
      <c r="C393" s="468"/>
      <c r="D393" s="468"/>
      <c r="E393" s="459">
        <v>9</v>
      </c>
      <c r="F393" s="459">
        <v>22</v>
      </c>
      <c r="G393" s="459">
        <v>3</v>
      </c>
      <c r="H393" s="459">
        <v>2</v>
      </c>
      <c r="I393" s="459">
        <f>E393*F393*G393*H393</f>
        <v>1188</v>
      </c>
      <c r="J393" s="449"/>
      <c r="K393" s="449"/>
      <c r="L393" s="449"/>
      <c r="M393" s="553">
        <f>I393*1</f>
        <v>1188</v>
      </c>
      <c r="N393" s="450">
        <f>SUM(I393:I397)-SUM(M393:M397)</f>
        <v>3112.56</v>
      </c>
      <c r="O393" s="460"/>
    </row>
    <row r="394" spans="1:15" x14ac:dyDescent="0.25">
      <c r="A394" s="470"/>
      <c r="B394" s="470" t="s">
        <v>31107</v>
      </c>
      <c r="C394" s="470"/>
      <c r="D394" s="470"/>
      <c r="E394" s="463">
        <v>9</v>
      </c>
      <c r="F394" s="463">
        <v>22</v>
      </c>
      <c r="G394" s="463">
        <v>3</v>
      </c>
      <c r="H394" s="463">
        <v>2</v>
      </c>
      <c r="I394" s="463">
        <f>E394*F394*G394*H394</f>
        <v>1188</v>
      </c>
      <c r="J394" s="455"/>
      <c r="K394" s="455"/>
      <c r="L394" s="455"/>
      <c r="M394" s="554"/>
      <c r="N394" s="456"/>
      <c r="O394" s="464"/>
    </row>
    <row r="395" spans="1:15" x14ac:dyDescent="0.25">
      <c r="A395" s="470"/>
      <c r="B395" s="470" t="s">
        <v>357</v>
      </c>
      <c r="C395" s="470"/>
      <c r="D395" s="470"/>
      <c r="E395" s="463">
        <v>9</v>
      </c>
      <c r="F395" s="463">
        <v>22</v>
      </c>
      <c r="G395" s="463">
        <v>4</v>
      </c>
      <c r="H395" s="463">
        <v>2</v>
      </c>
      <c r="I395" s="463">
        <f>E395*F395*G395*H395</f>
        <v>1584</v>
      </c>
      <c r="J395" s="455"/>
      <c r="K395" s="455"/>
      <c r="L395" s="455"/>
      <c r="M395" s="554">
        <f>I395*0.6</f>
        <v>950.4</v>
      </c>
      <c r="N395" s="456"/>
      <c r="O395" s="464"/>
    </row>
    <row r="396" spans="1:15" x14ac:dyDescent="0.25">
      <c r="A396" s="470"/>
      <c r="B396" s="470" t="s">
        <v>358</v>
      </c>
      <c r="C396" s="470"/>
      <c r="D396" s="470"/>
      <c r="E396" s="463">
        <v>9</v>
      </c>
      <c r="F396" s="463">
        <v>22</v>
      </c>
      <c r="G396" s="463">
        <v>3</v>
      </c>
      <c r="H396" s="463">
        <v>2</v>
      </c>
      <c r="I396" s="463">
        <f>E396*F396*G396*H396</f>
        <v>1188</v>
      </c>
      <c r="J396" s="455"/>
      <c r="K396" s="455"/>
      <c r="L396" s="455"/>
      <c r="M396" s="554">
        <f>I396*0.58</f>
        <v>689.04</v>
      </c>
      <c r="N396" s="456"/>
      <c r="O396" s="464"/>
    </row>
    <row r="397" spans="1:15" x14ac:dyDescent="0.25">
      <c r="A397" s="469"/>
      <c r="B397" s="469" t="s">
        <v>359</v>
      </c>
      <c r="C397" s="469"/>
      <c r="D397" s="469"/>
      <c r="E397" s="461">
        <v>9</v>
      </c>
      <c r="F397" s="461">
        <v>22</v>
      </c>
      <c r="G397" s="461">
        <v>2</v>
      </c>
      <c r="H397" s="461">
        <v>2</v>
      </c>
      <c r="I397" s="461">
        <f>E397*F397*G397*H397</f>
        <v>792</v>
      </c>
      <c r="J397" s="452"/>
      <c r="K397" s="452"/>
      <c r="L397" s="452"/>
      <c r="M397" s="525"/>
      <c r="N397" s="453"/>
      <c r="O397" s="462"/>
    </row>
    <row r="398" spans="1:15" ht="23.25" customHeight="1" x14ac:dyDescent="0.25">
      <c r="A398" s="806" t="str">
        <f>ORCAMENTO!$A$84</f>
        <v>2.6.3</v>
      </c>
      <c r="B398" s="807" t="str">
        <f ca="1">VLOOKUP($A398,ORCAMENTO!$A:$F,4,FALSE)</f>
        <v>Escoramento Cavas Com Prancha Metalica, Inclusive Estroncamento</v>
      </c>
      <c r="C398" s="808">
        <f>TRUNC(N400,2)</f>
        <v>10116</v>
      </c>
      <c r="D398" s="809" t="str">
        <f ca="1">VLOOKUP($A398,ORCAMENTO!$A:$F,5,FALSE)</f>
        <v>m2</v>
      </c>
      <c r="E398" s="810" t="s">
        <v>381</v>
      </c>
      <c r="F398" s="810" t="s">
        <v>477</v>
      </c>
      <c r="G398" s="810" t="s">
        <v>423</v>
      </c>
      <c r="H398" s="810" t="s">
        <v>478</v>
      </c>
      <c r="I398" s="810"/>
      <c r="J398" s="810"/>
      <c r="K398" s="810"/>
      <c r="L398" s="810"/>
      <c r="M398" s="819" t="s">
        <v>385</v>
      </c>
      <c r="N398" s="811" t="str">
        <f ca="1">$D398</f>
        <v>m2</v>
      </c>
      <c r="O398" s="812" t="s">
        <v>347</v>
      </c>
    </row>
    <row r="399" spans="1:15" ht="23.25" customHeight="1" x14ac:dyDescent="0.25">
      <c r="A399" s="796"/>
      <c r="B399" s="797"/>
      <c r="C399" s="798"/>
      <c r="D399" s="799"/>
      <c r="E399" s="801"/>
      <c r="F399" s="801"/>
      <c r="G399" s="801"/>
      <c r="H399" s="801"/>
      <c r="I399" s="801"/>
      <c r="J399" s="801"/>
      <c r="K399" s="801"/>
      <c r="L399" s="801"/>
      <c r="M399" s="820"/>
      <c r="N399" s="803"/>
      <c r="O399" s="805"/>
    </row>
    <row r="400" spans="1:15" x14ac:dyDescent="0.25">
      <c r="A400" s="468"/>
      <c r="B400" s="468" t="s">
        <v>368</v>
      </c>
      <c r="C400" s="468"/>
      <c r="D400" s="468"/>
      <c r="E400" s="459">
        <f t="shared" ref="E400:E406" si="60">E447</f>
        <v>555</v>
      </c>
      <c r="F400" s="459">
        <v>6</v>
      </c>
      <c r="G400" s="487">
        <v>2</v>
      </c>
      <c r="H400" s="459">
        <f>PRODUCT(E400:G400)</f>
        <v>6660</v>
      </c>
      <c r="I400" s="459"/>
      <c r="J400" s="449"/>
      <c r="K400" s="449"/>
      <c r="L400" s="449"/>
      <c r="M400" s="553">
        <f>SUM($M$511,$M$515)*F400*G400</f>
        <v>6660</v>
      </c>
      <c r="N400" s="450">
        <f>SUM(H400:H406)-SUM(M400:M406)</f>
        <v>10116</v>
      </c>
      <c r="O400" s="460"/>
    </row>
    <row r="401" spans="1:15" x14ac:dyDescent="0.25">
      <c r="A401" s="470"/>
      <c r="B401" s="470" t="s">
        <v>31107</v>
      </c>
      <c r="C401" s="470"/>
      <c r="D401" s="470"/>
      <c r="E401" s="463">
        <f t="shared" si="60"/>
        <v>432</v>
      </c>
      <c r="F401" s="463">
        <v>6</v>
      </c>
      <c r="G401" s="488">
        <v>2</v>
      </c>
      <c r="H401" s="463">
        <f t="shared" ref="H401:H406" si="61">PRODUCT(E401:G401)</f>
        <v>5184</v>
      </c>
      <c r="I401" s="463"/>
      <c r="J401" s="455"/>
      <c r="K401" s="455"/>
      <c r="L401" s="455"/>
      <c r="M401" s="554"/>
      <c r="N401" s="456"/>
      <c r="O401" s="464"/>
    </row>
    <row r="402" spans="1:15" x14ac:dyDescent="0.25">
      <c r="A402" s="470"/>
      <c r="B402" s="470" t="s">
        <v>357</v>
      </c>
      <c r="C402" s="470"/>
      <c r="D402" s="470"/>
      <c r="E402" s="463">
        <f t="shared" si="60"/>
        <v>566</v>
      </c>
      <c r="F402" s="463">
        <v>6</v>
      </c>
      <c r="G402" s="488">
        <v>2</v>
      </c>
      <c r="H402" s="463">
        <f t="shared" si="61"/>
        <v>6792</v>
      </c>
      <c r="I402" s="463"/>
      <c r="J402" s="455"/>
      <c r="K402" s="455"/>
      <c r="L402" s="455"/>
      <c r="M402" s="554">
        <f>SUM($M$519,$M$526)*F402*G402</f>
        <v>4140</v>
      </c>
      <c r="N402" s="456"/>
      <c r="O402" s="464"/>
    </row>
    <row r="403" spans="1:15" x14ac:dyDescent="0.25">
      <c r="A403" s="470"/>
      <c r="B403" s="470" t="s">
        <v>372</v>
      </c>
      <c r="C403" s="470"/>
      <c r="D403" s="470"/>
      <c r="E403" s="463">
        <f t="shared" si="60"/>
        <v>202</v>
      </c>
      <c r="F403" s="463">
        <v>6</v>
      </c>
      <c r="G403" s="488">
        <v>2</v>
      </c>
      <c r="H403" s="463">
        <f t="shared" si="61"/>
        <v>2424</v>
      </c>
      <c r="I403" s="463"/>
      <c r="J403" s="455"/>
      <c r="K403" s="455"/>
      <c r="L403" s="455"/>
      <c r="M403" s="554">
        <f>SUM($M$520,$M$527)*F403*G403</f>
        <v>2424</v>
      </c>
      <c r="N403" s="456"/>
      <c r="O403" s="464"/>
    </row>
    <row r="404" spans="1:15" x14ac:dyDescent="0.25">
      <c r="A404" s="470"/>
      <c r="B404" s="470" t="s">
        <v>373</v>
      </c>
      <c r="C404" s="470"/>
      <c r="D404" s="470"/>
      <c r="E404" s="463">
        <f t="shared" si="60"/>
        <v>75</v>
      </c>
      <c r="F404" s="463">
        <v>6</v>
      </c>
      <c r="G404" s="488">
        <v>2</v>
      </c>
      <c r="H404" s="463">
        <f t="shared" si="61"/>
        <v>900</v>
      </c>
      <c r="I404" s="463"/>
      <c r="J404" s="455"/>
      <c r="K404" s="455"/>
      <c r="L404" s="455"/>
      <c r="M404" s="554"/>
      <c r="N404" s="456"/>
      <c r="O404" s="464"/>
    </row>
    <row r="405" spans="1:15" x14ac:dyDescent="0.25">
      <c r="A405" s="470"/>
      <c r="B405" s="470" t="s">
        <v>374</v>
      </c>
      <c r="C405" s="470"/>
      <c r="D405" s="470"/>
      <c r="E405" s="463">
        <f t="shared" si="60"/>
        <v>70</v>
      </c>
      <c r="F405" s="463">
        <v>6</v>
      </c>
      <c r="G405" s="488">
        <v>2</v>
      </c>
      <c r="H405" s="463">
        <f t="shared" si="61"/>
        <v>840</v>
      </c>
      <c r="I405" s="463"/>
      <c r="J405" s="455"/>
      <c r="K405" s="455"/>
      <c r="L405" s="455"/>
      <c r="M405" s="554"/>
      <c r="N405" s="456"/>
      <c r="O405" s="464"/>
    </row>
    <row r="406" spans="1:15" x14ac:dyDescent="0.25">
      <c r="A406" s="469"/>
      <c r="B406" s="469" t="s">
        <v>359</v>
      </c>
      <c r="C406" s="469"/>
      <c r="D406" s="469"/>
      <c r="E406" s="461">
        <f t="shared" si="60"/>
        <v>45</v>
      </c>
      <c r="F406" s="461">
        <v>6</v>
      </c>
      <c r="G406" s="489">
        <v>2</v>
      </c>
      <c r="H406" s="461">
        <f t="shared" si="61"/>
        <v>540</v>
      </c>
      <c r="I406" s="461"/>
      <c r="J406" s="452"/>
      <c r="K406" s="452"/>
      <c r="L406" s="452"/>
      <c r="M406" s="525"/>
      <c r="N406" s="453"/>
      <c r="O406" s="462"/>
    </row>
    <row r="407" spans="1:15" ht="23.25" customHeight="1" x14ac:dyDescent="0.25">
      <c r="A407" s="806" t="str">
        <f>ORCAMENTO!$A$85</f>
        <v>2.6.4</v>
      </c>
      <c r="B407" s="807" t="str">
        <f ca="1">VLOOKUP($A407,ORCAMENTO!$A:$F,4,FALSE)</f>
        <v>Enrocamento De Pedra Espalhada E Compactada Mecanicamente - Pedra De Mão Comercial - Fornecimento E Assentamento</v>
      </c>
      <c r="C407" s="808">
        <f>TRUNC(N409,2)</f>
        <v>1334.08</v>
      </c>
      <c r="D407" s="809" t="str">
        <f ca="1">VLOOKUP($A407,ORCAMENTO!$A:$F,5,FALSE)</f>
        <v>m3</v>
      </c>
      <c r="E407" s="810" t="s">
        <v>381</v>
      </c>
      <c r="F407" s="810" t="s">
        <v>382</v>
      </c>
      <c r="G407" s="810" t="s">
        <v>387</v>
      </c>
      <c r="H407" s="810" t="s">
        <v>376</v>
      </c>
      <c r="I407" s="810"/>
      <c r="J407" s="810"/>
      <c r="K407" s="810"/>
      <c r="L407" s="810"/>
      <c r="M407" s="819" t="s">
        <v>385</v>
      </c>
      <c r="N407" s="811" t="str">
        <f ca="1">$D407</f>
        <v>m3</v>
      </c>
      <c r="O407" s="812" t="s">
        <v>347</v>
      </c>
    </row>
    <row r="408" spans="1:15" ht="23.25" customHeight="1" x14ac:dyDescent="0.25">
      <c r="A408" s="796"/>
      <c r="B408" s="797"/>
      <c r="C408" s="798"/>
      <c r="D408" s="799"/>
      <c r="E408" s="810"/>
      <c r="F408" s="801"/>
      <c r="G408" s="801"/>
      <c r="H408" s="801"/>
      <c r="I408" s="801"/>
      <c r="J408" s="801"/>
      <c r="K408" s="801"/>
      <c r="L408" s="801"/>
      <c r="M408" s="820"/>
      <c r="N408" s="803"/>
      <c r="O408" s="805"/>
    </row>
    <row r="409" spans="1:15" x14ac:dyDescent="0.25">
      <c r="A409" s="468"/>
      <c r="B409" s="468" t="s">
        <v>368</v>
      </c>
      <c r="C409" s="468"/>
      <c r="D409" s="468"/>
      <c r="E409" s="459">
        <f t="shared" ref="E409:F415" si="62">E447</f>
        <v>555</v>
      </c>
      <c r="F409" s="459">
        <f t="shared" si="62"/>
        <v>3.2</v>
      </c>
      <c r="G409" s="459">
        <v>0.4</v>
      </c>
      <c r="H409" s="448">
        <f t="shared" ref="H409:H415" si="63">E409*F409*G409</f>
        <v>710.4</v>
      </c>
      <c r="I409" s="448"/>
      <c r="J409" s="449"/>
      <c r="K409" s="449"/>
      <c r="L409" s="449"/>
      <c r="M409" s="553">
        <f>SUM($M$511,$M$515)*F409*G409</f>
        <v>710.4</v>
      </c>
      <c r="N409" s="450">
        <f>SUM(H409:H415)-SUM(M409:M415)</f>
        <v>1334.08</v>
      </c>
      <c r="O409" s="460" t="s">
        <v>476</v>
      </c>
    </row>
    <row r="410" spans="1:15" x14ac:dyDescent="0.25">
      <c r="A410" s="470"/>
      <c r="B410" s="470" t="s">
        <v>31107</v>
      </c>
      <c r="C410" s="470"/>
      <c r="D410" s="470"/>
      <c r="E410" s="463">
        <f t="shared" si="62"/>
        <v>432</v>
      </c>
      <c r="F410" s="463">
        <f t="shared" si="62"/>
        <v>3.2</v>
      </c>
      <c r="G410" s="463">
        <v>0.4</v>
      </c>
      <c r="H410" s="454">
        <f t="shared" si="63"/>
        <v>552.96</v>
      </c>
      <c r="I410" s="454"/>
      <c r="J410" s="455"/>
      <c r="K410" s="455"/>
      <c r="L410" s="455"/>
      <c r="M410" s="554"/>
      <c r="N410" s="456"/>
      <c r="O410" s="464" t="s">
        <v>476</v>
      </c>
    </row>
    <row r="411" spans="1:15" x14ac:dyDescent="0.25">
      <c r="A411" s="470"/>
      <c r="B411" s="470" t="s">
        <v>357</v>
      </c>
      <c r="C411" s="470"/>
      <c r="D411" s="470"/>
      <c r="E411" s="463">
        <f t="shared" si="62"/>
        <v>566</v>
      </c>
      <c r="F411" s="463">
        <f t="shared" si="62"/>
        <v>3.8</v>
      </c>
      <c r="G411" s="463">
        <v>0.4</v>
      </c>
      <c r="H411" s="454">
        <f t="shared" si="63"/>
        <v>860.32</v>
      </c>
      <c r="I411" s="454"/>
      <c r="J411" s="455"/>
      <c r="K411" s="455"/>
      <c r="L411" s="455"/>
      <c r="M411" s="554">
        <f>SUM($M$519,$M$526)*F411*G411</f>
        <v>524.4</v>
      </c>
      <c r="N411" s="456"/>
      <c r="O411" s="464" t="s">
        <v>476</v>
      </c>
    </row>
    <row r="412" spans="1:15" x14ac:dyDescent="0.25">
      <c r="A412" s="470"/>
      <c r="B412" s="470" t="s">
        <v>372</v>
      </c>
      <c r="C412" s="470"/>
      <c r="D412" s="470"/>
      <c r="E412" s="463">
        <f t="shared" si="62"/>
        <v>202</v>
      </c>
      <c r="F412" s="463">
        <f t="shared" si="62"/>
        <v>3.8</v>
      </c>
      <c r="G412" s="463">
        <v>0.4</v>
      </c>
      <c r="H412" s="454">
        <f t="shared" si="63"/>
        <v>307.04000000000002</v>
      </c>
      <c r="I412" s="454"/>
      <c r="J412" s="455"/>
      <c r="K412" s="455"/>
      <c r="L412" s="455"/>
      <c r="M412" s="554">
        <f>SUM($M$520,$M$527)*F412*G412</f>
        <v>307.04000000000002</v>
      </c>
      <c r="N412" s="456"/>
      <c r="O412" s="464" t="s">
        <v>476</v>
      </c>
    </row>
    <row r="413" spans="1:15" x14ac:dyDescent="0.25">
      <c r="A413" s="470"/>
      <c r="B413" s="470" t="s">
        <v>373</v>
      </c>
      <c r="C413" s="470"/>
      <c r="D413" s="470"/>
      <c r="E413" s="463">
        <f t="shared" si="62"/>
        <v>75</v>
      </c>
      <c r="F413" s="463">
        <f t="shared" si="62"/>
        <v>3.8</v>
      </c>
      <c r="G413" s="463">
        <v>0.4</v>
      </c>
      <c r="H413" s="454">
        <f t="shared" si="63"/>
        <v>114</v>
      </c>
      <c r="I413" s="454"/>
      <c r="J413" s="455"/>
      <c r="K413" s="455"/>
      <c r="L413" s="455"/>
      <c r="M413" s="554"/>
      <c r="N413" s="456"/>
      <c r="O413" s="464" t="s">
        <v>476</v>
      </c>
    </row>
    <row r="414" spans="1:15" x14ac:dyDescent="0.25">
      <c r="A414" s="470"/>
      <c r="B414" s="470" t="s">
        <v>374</v>
      </c>
      <c r="C414" s="470"/>
      <c r="D414" s="470"/>
      <c r="E414" s="463">
        <f t="shared" si="62"/>
        <v>70</v>
      </c>
      <c r="F414" s="463">
        <f t="shared" si="62"/>
        <v>7.2</v>
      </c>
      <c r="G414" s="463">
        <v>0.4</v>
      </c>
      <c r="H414" s="454">
        <f t="shared" si="63"/>
        <v>201.6</v>
      </c>
      <c r="I414" s="454"/>
      <c r="J414" s="455"/>
      <c r="K414" s="455"/>
      <c r="L414" s="455"/>
      <c r="M414" s="554"/>
      <c r="N414" s="456"/>
      <c r="O414" s="464" t="s">
        <v>476</v>
      </c>
    </row>
    <row r="415" spans="1:15" x14ac:dyDescent="0.25">
      <c r="A415" s="469"/>
      <c r="B415" s="469" t="s">
        <v>359</v>
      </c>
      <c r="C415" s="469"/>
      <c r="D415" s="469"/>
      <c r="E415" s="461">
        <f t="shared" si="62"/>
        <v>45</v>
      </c>
      <c r="F415" s="461">
        <f t="shared" si="62"/>
        <v>7.2</v>
      </c>
      <c r="G415" s="461">
        <v>0.4</v>
      </c>
      <c r="H415" s="451">
        <f t="shared" si="63"/>
        <v>129.6</v>
      </c>
      <c r="I415" s="451"/>
      <c r="J415" s="452"/>
      <c r="K415" s="452"/>
      <c r="L415" s="452"/>
      <c r="M415" s="525"/>
      <c r="N415" s="453"/>
      <c r="O415" s="462" t="s">
        <v>476</v>
      </c>
    </row>
    <row r="416" spans="1:15" ht="23.25" customHeight="1" x14ac:dyDescent="0.25">
      <c r="A416" s="806" t="str">
        <f>ORCAMENTO!$A$86</f>
        <v>2.6.5</v>
      </c>
      <c r="B416" s="807" t="str">
        <f ca="1">VLOOKUP($A416,ORCAMENTO!$A:$F,4,FALSE)</f>
        <v>Lastro Com Material Granular (Pedra Britada N.3), Aplicado Em Pisos Ou Lajes Sobre Solo, Espessura De *10 Cm*. Af_07/2019</v>
      </c>
      <c r="C416" s="808">
        <f>TRUNC(N418,2)</f>
        <v>333.52</v>
      </c>
      <c r="D416" s="809" t="str">
        <f ca="1">VLOOKUP($A416,ORCAMENTO!$A:$F,5,FALSE)</f>
        <v>m3</v>
      </c>
      <c r="E416" s="810" t="s">
        <v>381</v>
      </c>
      <c r="F416" s="810" t="s">
        <v>382</v>
      </c>
      <c r="G416" s="810" t="s">
        <v>387</v>
      </c>
      <c r="H416" s="810" t="s">
        <v>376</v>
      </c>
      <c r="I416" s="810"/>
      <c r="J416" s="810"/>
      <c r="K416" s="810"/>
      <c r="L416" s="810"/>
      <c r="M416" s="819" t="s">
        <v>385</v>
      </c>
      <c r="N416" s="811" t="str">
        <f ca="1">$D416</f>
        <v>m3</v>
      </c>
      <c r="O416" s="812" t="s">
        <v>347</v>
      </c>
    </row>
    <row r="417" spans="1:15" ht="23.25" customHeight="1" x14ac:dyDescent="0.25">
      <c r="A417" s="796"/>
      <c r="B417" s="797"/>
      <c r="C417" s="798"/>
      <c r="D417" s="799"/>
      <c r="E417" s="810"/>
      <c r="F417" s="801"/>
      <c r="G417" s="801"/>
      <c r="H417" s="801"/>
      <c r="I417" s="801"/>
      <c r="J417" s="801"/>
      <c r="K417" s="801"/>
      <c r="L417" s="801"/>
      <c r="M417" s="820"/>
      <c r="N417" s="803"/>
      <c r="O417" s="805"/>
    </row>
    <row r="418" spans="1:15" x14ac:dyDescent="0.25">
      <c r="A418" s="468"/>
      <c r="B418" s="468" t="s">
        <v>368</v>
      </c>
      <c r="C418" s="468"/>
      <c r="D418" s="468"/>
      <c r="E418" s="459">
        <f t="shared" ref="E418:F424" si="64">E447</f>
        <v>555</v>
      </c>
      <c r="F418" s="459">
        <f t="shared" si="64"/>
        <v>3.2</v>
      </c>
      <c r="G418" s="459">
        <v>0.1</v>
      </c>
      <c r="H418" s="448">
        <f t="shared" ref="H418:H424" si="65">E418*F418*G418</f>
        <v>177.6</v>
      </c>
      <c r="I418" s="448"/>
      <c r="J418" s="449"/>
      <c r="K418" s="449"/>
      <c r="L418" s="449"/>
      <c r="M418" s="553">
        <f>SUM($M$511,$M$515)*F418*G418</f>
        <v>177.6</v>
      </c>
      <c r="N418" s="450">
        <f>SUM(H418:H424)-SUM(M418:M424)</f>
        <v>333.52</v>
      </c>
      <c r="O418" s="460" t="s">
        <v>475</v>
      </c>
    </row>
    <row r="419" spans="1:15" x14ac:dyDescent="0.25">
      <c r="A419" s="470"/>
      <c r="B419" s="470" t="s">
        <v>31107</v>
      </c>
      <c r="C419" s="470"/>
      <c r="D419" s="470"/>
      <c r="E419" s="463">
        <f t="shared" si="64"/>
        <v>432</v>
      </c>
      <c r="F419" s="463">
        <f t="shared" si="64"/>
        <v>3.2</v>
      </c>
      <c r="G419" s="463">
        <v>0.1</v>
      </c>
      <c r="H419" s="454">
        <f t="shared" ref="H419" si="66">E419*F419*G419</f>
        <v>138.24</v>
      </c>
      <c r="I419" s="454"/>
      <c r="J419" s="455"/>
      <c r="K419" s="455"/>
      <c r="L419" s="455"/>
      <c r="M419" s="554"/>
      <c r="N419" s="456"/>
      <c r="O419" s="464" t="s">
        <v>475</v>
      </c>
    </row>
    <row r="420" spans="1:15" x14ac:dyDescent="0.25">
      <c r="A420" s="470"/>
      <c r="B420" s="470" t="s">
        <v>357</v>
      </c>
      <c r="C420" s="470"/>
      <c r="D420" s="470"/>
      <c r="E420" s="463">
        <f t="shared" si="64"/>
        <v>566</v>
      </c>
      <c r="F420" s="463">
        <f t="shared" si="64"/>
        <v>3.8</v>
      </c>
      <c r="G420" s="463">
        <v>0.1</v>
      </c>
      <c r="H420" s="454">
        <f t="shared" si="65"/>
        <v>215.08</v>
      </c>
      <c r="I420" s="454"/>
      <c r="J420" s="455"/>
      <c r="K420" s="455"/>
      <c r="L420" s="455"/>
      <c r="M420" s="554">
        <f>SUM($M$519,$M$526)*F420*G420</f>
        <v>131.1</v>
      </c>
      <c r="N420" s="456"/>
      <c r="O420" s="464" t="s">
        <v>475</v>
      </c>
    </row>
    <row r="421" spans="1:15" x14ac:dyDescent="0.25">
      <c r="A421" s="470"/>
      <c r="B421" s="470" t="s">
        <v>372</v>
      </c>
      <c r="C421" s="470"/>
      <c r="D421" s="470"/>
      <c r="E421" s="463">
        <f t="shared" si="64"/>
        <v>202</v>
      </c>
      <c r="F421" s="463">
        <f t="shared" si="64"/>
        <v>3.8</v>
      </c>
      <c r="G421" s="463">
        <v>0.1</v>
      </c>
      <c r="H421" s="454">
        <f t="shared" si="65"/>
        <v>76.760000000000005</v>
      </c>
      <c r="I421" s="454"/>
      <c r="J421" s="455"/>
      <c r="K421" s="455"/>
      <c r="L421" s="455"/>
      <c r="M421" s="554">
        <f>SUM($M$520,$M$527)*F421*G421</f>
        <v>76.760000000000005</v>
      </c>
      <c r="N421" s="456"/>
      <c r="O421" s="464" t="s">
        <v>475</v>
      </c>
    </row>
    <row r="422" spans="1:15" x14ac:dyDescent="0.25">
      <c r="A422" s="470"/>
      <c r="B422" s="470" t="s">
        <v>373</v>
      </c>
      <c r="C422" s="470"/>
      <c r="D422" s="470"/>
      <c r="E422" s="463">
        <f t="shared" si="64"/>
        <v>75</v>
      </c>
      <c r="F422" s="463">
        <f t="shared" si="64"/>
        <v>3.8</v>
      </c>
      <c r="G422" s="463">
        <v>0.1</v>
      </c>
      <c r="H422" s="454">
        <f t="shared" si="65"/>
        <v>28.5</v>
      </c>
      <c r="I422" s="454"/>
      <c r="J422" s="455"/>
      <c r="K422" s="455"/>
      <c r="L422" s="455"/>
      <c r="M422" s="554"/>
      <c r="N422" s="456"/>
      <c r="O422" s="464" t="s">
        <v>475</v>
      </c>
    </row>
    <row r="423" spans="1:15" x14ac:dyDescent="0.25">
      <c r="A423" s="470"/>
      <c r="B423" s="470" t="s">
        <v>374</v>
      </c>
      <c r="C423" s="470"/>
      <c r="D423" s="470"/>
      <c r="E423" s="463">
        <f t="shared" si="64"/>
        <v>70</v>
      </c>
      <c r="F423" s="463">
        <f t="shared" si="64"/>
        <v>7.2</v>
      </c>
      <c r="G423" s="463">
        <v>0.1</v>
      </c>
      <c r="H423" s="454">
        <f t="shared" si="65"/>
        <v>50.4</v>
      </c>
      <c r="I423" s="454"/>
      <c r="J423" s="455"/>
      <c r="K423" s="455"/>
      <c r="L423" s="455"/>
      <c r="M423" s="554"/>
      <c r="N423" s="456"/>
      <c r="O423" s="464" t="s">
        <v>475</v>
      </c>
    </row>
    <row r="424" spans="1:15" x14ac:dyDescent="0.25">
      <c r="A424" s="469"/>
      <c r="B424" s="469" t="s">
        <v>359</v>
      </c>
      <c r="C424" s="469"/>
      <c r="D424" s="469"/>
      <c r="E424" s="461">
        <f t="shared" si="64"/>
        <v>45</v>
      </c>
      <c r="F424" s="461">
        <f t="shared" si="64"/>
        <v>7.2</v>
      </c>
      <c r="G424" s="461">
        <v>0.1</v>
      </c>
      <c r="H424" s="451">
        <f t="shared" si="65"/>
        <v>32.4</v>
      </c>
      <c r="I424" s="451"/>
      <c r="J424" s="452"/>
      <c r="K424" s="452"/>
      <c r="L424" s="452"/>
      <c r="M424" s="525"/>
      <c r="N424" s="453"/>
      <c r="O424" s="462" t="s">
        <v>475</v>
      </c>
    </row>
    <row r="425" spans="1:15" ht="23.25" customHeight="1" x14ac:dyDescent="0.25">
      <c r="A425" s="806" t="str">
        <f>ORCAMENTO!$A$87</f>
        <v>2.6.6</v>
      </c>
      <c r="B425" s="807" t="str">
        <f ca="1">VLOOKUP($A425,ORCAMENTO!$A:$F,4,FALSE)</f>
        <v>Fabricação, Montagem E Desmontagem De Fôrma Para Sapata, Em Chapa De Madeira Compensada Resinada, E=17 Mm, 4 Utilizações. Af_06/2017</v>
      </c>
      <c r="C425" s="808">
        <f>TRUNC(N427,2)</f>
        <v>860.06</v>
      </c>
      <c r="D425" s="809" t="str">
        <f ca="1">VLOOKUP($A425,ORCAMENTO!$A:$F,5,FALSE)</f>
        <v>m2</v>
      </c>
      <c r="E425" s="810" t="s">
        <v>381</v>
      </c>
      <c r="F425" s="810" t="s">
        <v>466</v>
      </c>
      <c r="G425" s="810" t="s">
        <v>382</v>
      </c>
      <c r="H425" s="823" t="s">
        <v>397</v>
      </c>
      <c r="I425" s="824"/>
      <c r="J425" s="810" t="s">
        <v>351</v>
      </c>
      <c r="K425" s="810"/>
      <c r="L425" s="810"/>
      <c r="M425" s="819" t="s">
        <v>385</v>
      </c>
      <c r="N425" s="811" t="str">
        <f ca="1">$D425</f>
        <v>m2</v>
      </c>
      <c r="O425" s="812" t="s">
        <v>347</v>
      </c>
    </row>
    <row r="426" spans="1:15" ht="23.25" customHeight="1" x14ac:dyDescent="0.25">
      <c r="A426" s="796"/>
      <c r="B426" s="797"/>
      <c r="C426" s="798"/>
      <c r="D426" s="799"/>
      <c r="E426" s="800"/>
      <c r="F426" s="800"/>
      <c r="G426" s="800"/>
      <c r="H426" s="479" t="s">
        <v>467</v>
      </c>
      <c r="I426" s="479" t="s">
        <v>390</v>
      </c>
      <c r="J426" s="800"/>
      <c r="K426" s="801"/>
      <c r="L426" s="801"/>
      <c r="M426" s="820"/>
      <c r="N426" s="803"/>
      <c r="O426" s="805"/>
    </row>
    <row r="427" spans="1:15" x14ac:dyDescent="0.25">
      <c r="A427" s="468"/>
      <c r="B427" s="468" t="s">
        <v>368</v>
      </c>
      <c r="C427" s="468"/>
      <c r="D427" s="468"/>
      <c r="E427" s="459">
        <f>$G$53</f>
        <v>555</v>
      </c>
      <c r="F427" s="448">
        <v>10</v>
      </c>
      <c r="G427" s="459">
        <f>0.2+$E$53+0.2</f>
        <v>3.2</v>
      </c>
      <c r="H427" s="448">
        <v>0.05</v>
      </c>
      <c r="I427" s="448">
        <v>0.12</v>
      </c>
      <c r="J427" s="449">
        <f>((E427*2)+((0.02+G427+0.02)*(ROUNDUP(E427/F427,0)+1)))*(H427+I427)</f>
        <v>220.1</v>
      </c>
      <c r="K427" s="449"/>
      <c r="L427" s="449"/>
      <c r="M427" s="555">
        <f>(((SUM($M$511,$M$515))*2)+((0.02+G427+0.02)*(ROUNDUP((SUM($M$511,$M$515))/F427,0)+1)))*(H427+I427)</f>
        <v>220.1</v>
      </c>
      <c r="N427" s="450">
        <f>SUM(J427:J444)-SUM(M427:M444)</f>
        <v>860.06</v>
      </c>
      <c r="O427" s="460" t="s">
        <v>468</v>
      </c>
    </row>
    <row r="428" spans="1:15" x14ac:dyDescent="0.25">
      <c r="A428" s="470"/>
      <c r="B428" s="470" t="s">
        <v>31107</v>
      </c>
      <c r="C428" s="470"/>
      <c r="D428" s="470"/>
      <c r="E428" s="463">
        <f>$G$54</f>
        <v>432</v>
      </c>
      <c r="F428" s="454">
        <v>10</v>
      </c>
      <c r="G428" s="463">
        <f>0.2+$E$54+0.2</f>
        <v>3.2</v>
      </c>
      <c r="H428" s="454">
        <v>0.05</v>
      </c>
      <c r="I428" s="454">
        <v>0.12</v>
      </c>
      <c r="J428" s="455">
        <f>((E428*2)+((0.02+G428+0.02)*(ROUNDUP(E428/F428,0)+1)))*(H428+I428)</f>
        <v>171.67</v>
      </c>
      <c r="K428" s="455"/>
      <c r="L428" s="455"/>
      <c r="M428" s="556"/>
      <c r="N428" s="456"/>
      <c r="O428" s="464" t="s">
        <v>468</v>
      </c>
    </row>
    <row r="429" spans="1:15" x14ac:dyDescent="0.25">
      <c r="A429" s="470"/>
      <c r="B429" s="498" t="s">
        <v>469</v>
      </c>
      <c r="C429" s="470"/>
      <c r="D429" s="470"/>
      <c r="E429" s="463"/>
      <c r="F429" s="454"/>
      <c r="G429" s="463"/>
      <c r="H429" s="454"/>
      <c r="I429" s="454"/>
      <c r="J429" s="455">
        <v>44.5</v>
      </c>
      <c r="K429" s="455"/>
      <c r="L429" s="455"/>
      <c r="M429" s="455"/>
      <c r="N429" s="456"/>
      <c r="O429" s="464" t="s">
        <v>456</v>
      </c>
    </row>
    <row r="430" spans="1:15" x14ac:dyDescent="0.25">
      <c r="A430" s="470"/>
      <c r="B430" s="498" t="s">
        <v>470</v>
      </c>
      <c r="C430" s="470"/>
      <c r="D430" s="470"/>
      <c r="E430" s="463"/>
      <c r="F430" s="454"/>
      <c r="G430" s="463"/>
      <c r="H430" s="454"/>
      <c r="I430" s="454"/>
      <c r="J430" s="455">
        <v>29.5</v>
      </c>
      <c r="K430" s="455"/>
      <c r="L430" s="455"/>
      <c r="M430" s="455"/>
      <c r="N430" s="456"/>
      <c r="O430" s="464" t="s">
        <v>456</v>
      </c>
    </row>
    <row r="431" spans="1:15" x14ac:dyDescent="0.25">
      <c r="A431" s="470"/>
      <c r="B431" s="498" t="s">
        <v>471</v>
      </c>
      <c r="C431" s="470"/>
      <c r="D431" s="470"/>
      <c r="E431" s="463"/>
      <c r="F431" s="454"/>
      <c r="G431" s="463"/>
      <c r="H431" s="454"/>
      <c r="I431" s="454"/>
      <c r="J431" s="455">
        <v>24.5</v>
      </c>
      <c r="K431" s="455"/>
      <c r="L431" s="455"/>
      <c r="M431" s="455"/>
      <c r="N431" s="456"/>
      <c r="O431" s="464" t="s">
        <v>456</v>
      </c>
    </row>
    <row r="432" spans="1:15" x14ac:dyDescent="0.25">
      <c r="A432" s="470"/>
      <c r="B432" s="498" t="s">
        <v>472</v>
      </c>
      <c r="C432" s="470"/>
      <c r="D432" s="470"/>
      <c r="E432" s="463"/>
      <c r="F432" s="454"/>
      <c r="G432" s="463"/>
      <c r="H432" s="454"/>
      <c r="I432" s="454"/>
      <c r="J432" s="455">
        <v>21</v>
      </c>
      <c r="K432" s="455"/>
      <c r="L432" s="455"/>
      <c r="M432" s="455"/>
      <c r="N432" s="456"/>
      <c r="O432" s="464" t="s">
        <v>456</v>
      </c>
    </row>
    <row r="433" spans="1:15" x14ac:dyDescent="0.25">
      <c r="A433" s="470"/>
      <c r="B433" s="498" t="s">
        <v>460</v>
      </c>
      <c r="C433" s="470"/>
      <c r="D433" s="470"/>
      <c r="E433" s="463"/>
      <c r="F433" s="454"/>
      <c r="G433" s="463"/>
      <c r="H433" s="454"/>
      <c r="I433" s="454"/>
      <c r="J433" s="455">
        <f>8*L462</f>
        <v>6.48</v>
      </c>
      <c r="K433" s="455"/>
      <c r="L433" s="455"/>
      <c r="M433" s="455"/>
      <c r="N433" s="456"/>
      <c r="O433" s="464" t="s">
        <v>473</v>
      </c>
    </row>
    <row r="434" spans="1:15" x14ac:dyDescent="0.25">
      <c r="A434" s="470"/>
      <c r="B434" s="470" t="s">
        <v>357</v>
      </c>
      <c r="C434" s="470"/>
      <c r="D434" s="470"/>
      <c r="E434" s="463">
        <f>$G$55</f>
        <v>566</v>
      </c>
      <c r="F434" s="454">
        <v>10</v>
      </c>
      <c r="G434" s="463">
        <f>0.2+$E$55+0.2</f>
        <v>3.8</v>
      </c>
      <c r="H434" s="454">
        <v>0.05</v>
      </c>
      <c r="I434" s="454">
        <v>0.12</v>
      </c>
      <c r="J434" s="455">
        <f>((E434*2)+((0.02+G434+0.02)*(ROUNDUP(E434/F434,0)+1)))*(H434+I434)</f>
        <v>230.3</v>
      </c>
      <c r="K434" s="455"/>
      <c r="L434" s="455"/>
      <c r="M434" s="556">
        <f>(((SUM($M$519,$M$526))*2)+((0.02+G434+0.02)*(ROUNDUP((SUM($M$519,$M$526))/F434,0)+1)))*(H434+I434)</f>
        <v>140.80000000000001</v>
      </c>
      <c r="N434" s="456"/>
      <c r="O434" s="464" t="s">
        <v>468</v>
      </c>
    </row>
    <row r="435" spans="1:15" x14ac:dyDescent="0.25">
      <c r="A435" s="470"/>
      <c r="B435" s="498" t="s">
        <v>462</v>
      </c>
      <c r="C435" s="470"/>
      <c r="D435" s="470"/>
      <c r="E435" s="463"/>
      <c r="F435" s="454"/>
      <c r="G435" s="463"/>
      <c r="H435" s="454"/>
      <c r="I435" s="454"/>
      <c r="J435" s="455">
        <f>5*50</f>
        <v>250</v>
      </c>
      <c r="K435" s="455"/>
      <c r="L435" s="455"/>
      <c r="M435" s="455"/>
      <c r="N435" s="456"/>
      <c r="O435" s="464" t="s">
        <v>463</v>
      </c>
    </row>
    <row r="436" spans="1:15" x14ac:dyDescent="0.25">
      <c r="A436" s="470"/>
      <c r="B436" s="498" t="s">
        <v>464</v>
      </c>
      <c r="C436" s="470"/>
      <c r="D436" s="470"/>
      <c r="E436" s="463"/>
      <c r="F436" s="454"/>
      <c r="G436" s="463"/>
      <c r="H436" s="454"/>
      <c r="I436" s="454"/>
      <c r="J436" s="455">
        <f>1*58</f>
        <v>58</v>
      </c>
      <c r="K436" s="455"/>
      <c r="L436" s="455"/>
      <c r="M436" s="455"/>
      <c r="N436" s="456"/>
      <c r="O436" s="464" t="s">
        <v>463</v>
      </c>
    </row>
    <row r="437" spans="1:15" x14ac:dyDescent="0.25">
      <c r="A437" s="470"/>
      <c r="B437" s="498" t="s">
        <v>460</v>
      </c>
      <c r="C437" s="470"/>
      <c r="D437" s="470"/>
      <c r="E437" s="463"/>
      <c r="F437" s="454"/>
      <c r="G437" s="463"/>
      <c r="H437" s="454"/>
      <c r="I437" s="454"/>
      <c r="J437" s="455">
        <f>8*L466</f>
        <v>44.08</v>
      </c>
      <c r="K437" s="455"/>
      <c r="L437" s="455"/>
      <c r="M437" s="455"/>
      <c r="N437" s="456"/>
      <c r="O437" s="464" t="s">
        <v>473</v>
      </c>
    </row>
    <row r="438" spans="1:15" x14ac:dyDescent="0.25">
      <c r="A438" s="470"/>
      <c r="B438" s="470" t="s">
        <v>372</v>
      </c>
      <c r="C438" s="470"/>
      <c r="D438" s="470"/>
      <c r="E438" s="463">
        <f>$G$56</f>
        <v>202</v>
      </c>
      <c r="F438" s="454">
        <v>10</v>
      </c>
      <c r="G438" s="463">
        <f>0.2+$E$56+0.2</f>
        <v>3.8</v>
      </c>
      <c r="H438" s="454">
        <v>0.05</v>
      </c>
      <c r="I438" s="454">
        <v>0.12</v>
      </c>
      <c r="J438" s="455">
        <f>((E438*2)+((0.02+G438+0.02)*(ROUNDUP(E438/F438,0)+1)))*(H438+I438)</f>
        <v>83.04</v>
      </c>
      <c r="K438" s="455"/>
      <c r="L438" s="455"/>
      <c r="M438" s="556">
        <f>(((SUM($M$520,$M$527))*2)+((0.02+G438+0.02)*(ROUNDUP((SUM($M$520,$M$527))/F438,0)+1)))*(H438+I438)</f>
        <v>83.04</v>
      </c>
      <c r="N438" s="456"/>
      <c r="O438" s="464" t="s">
        <v>468</v>
      </c>
    </row>
    <row r="439" spans="1:15" x14ac:dyDescent="0.25">
      <c r="A439" s="470"/>
      <c r="B439" s="498" t="s">
        <v>460</v>
      </c>
      <c r="C439" s="470"/>
      <c r="D439" s="470"/>
      <c r="E439" s="463"/>
      <c r="F439" s="454"/>
      <c r="G439" s="463"/>
      <c r="H439" s="454"/>
      <c r="I439" s="454"/>
      <c r="J439" s="455">
        <f>8*L468</f>
        <v>11.04</v>
      </c>
      <c r="K439" s="455"/>
      <c r="L439" s="455"/>
      <c r="M439" s="455"/>
      <c r="N439" s="456"/>
      <c r="O439" s="464" t="s">
        <v>473</v>
      </c>
    </row>
    <row r="440" spans="1:15" x14ac:dyDescent="0.25">
      <c r="A440" s="470"/>
      <c r="B440" s="470" t="s">
        <v>373</v>
      </c>
      <c r="C440" s="470"/>
      <c r="D440" s="470"/>
      <c r="E440" s="463">
        <f>$G$57</f>
        <v>75</v>
      </c>
      <c r="F440" s="454">
        <v>10</v>
      </c>
      <c r="G440" s="463">
        <f>0.2+$E$57+0.2</f>
        <v>3.8</v>
      </c>
      <c r="H440" s="454">
        <v>0.05</v>
      </c>
      <c r="I440" s="454">
        <v>0.12</v>
      </c>
      <c r="J440" s="455">
        <f>((E440*2)+((0.02+G440+0.02)*(ROUNDUP(E440/F440,0)+1)))*(H440+I440)</f>
        <v>31.38</v>
      </c>
      <c r="K440" s="455"/>
      <c r="L440" s="455"/>
      <c r="M440" s="455"/>
      <c r="N440" s="456"/>
      <c r="O440" s="464" t="s">
        <v>468</v>
      </c>
    </row>
    <row r="441" spans="1:15" x14ac:dyDescent="0.25">
      <c r="A441" s="470"/>
      <c r="B441" s="498" t="s">
        <v>460</v>
      </c>
      <c r="C441" s="470"/>
      <c r="D441" s="470"/>
      <c r="E441" s="463"/>
      <c r="F441" s="454"/>
      <c r="G441" s="463"/>
      <c r="H441" s="454"/>
      <c r="I441" s="454"/>
      <c r="J441" s="455">
        <f>8*L470</f>
        <v>7.36</v>
      </c>
      <c r="K441" s="455"/>
      <c r="L441" s="455"/>
      <c r="M441" s="455"/>
      <c r="N441" s="456"/>
      <c r="O441" s="464" t="s">
        <v>473</v>
      </c>
    </row>
    <row r="442" spans="1:15" x14ac:dyDescent="0.25">
      <c r="A442" s="470"/>
      <c r="B442" s="470" t="s">
        <v>374</v>
      </c>
      <c r="C442" s="470"/>
      <c r="D442" s="470"/>
      <c r="E442" s="463">
        <f>$G$58</f>
        <v>70</v>
      </c>
      <c r="F442" s="454">
        <v>10</v>
      </c>
      <c r="G442" s="463">
        <f>0.2+$E$58+0.2</f>
        <v>7.2</v>
      </c>
      <c r="H442" s="454">
        <v>0.05</v>
      </c>
      <c r="I442" s="454">
        <v>0.12</v>
      </c>
      <c r="J442" s="455">
        <f>((E442*2)+((0.02+G442+0.02)*(ROUNDUP(E442/F442,0)+1)))*(H442+I442)</f>
        <v>33.65</v>
      </c>
      <c r="K442" s="455"/>
      <c r="L442" s="455"/>
      <c r="M442" s="455"/>
      <c r="N442" s="456"/>
      <c r="O442" s="464" t="s">
        <v>468</v>
      </c>
    </row>
    <row r="443" spans="1:15" x14ac:dyDescent="0.25">
      <c r="A443" s="470"/>
      <c r="B443" s="498" t="s">
        <v>460</v>
      </c>
      <c r="C443" s="470"/>
      <c r="D443" s="470"/>
      <c r="E443" s="463"/>
      <c r="F443" s="454"/>
      <c r="G443" s="463"/>
      <c r="H443" s="454"/>
      <c r="I443" s="454"/>
      <c r="J443" s="455">
        <f>8*L472</f>
        <v>14.72</v>
      </c>
      <c r="K443" s="455"/>
      <c r="L443" s="455"/>
      <c r="M443" s="455"/>
      <c r="N443" s="456"/>
      <c r="O443" s="464" t="s">
        <v>473</v>
      </c>
    </row>
    <row r="444" spans="1:15" x14ac:dyDescent="0.25">
      <c r="A444" s="469"/>
      <c r="B444" s="469" t="s">
        <v>359</v>
      </c>
      <c r="C444" s="469"/>
      <c r="D444" s="469"/>
      <c r="E444" s="461">
        <f>$G$60</f>
        <v>45</v>
      </c>
      <c r="F444" s="451">
        <v>10</v>
      </c>
      <c r="G444" s="461">
        <f>0.2+$E$60+0.2</f>
        <v>7.2</v>
      </c>
      <c r="H444" s="451">
        <v>0.05</v>
      </c>
      <c r="I444" s="451">
        <v>0.12</v>
      </c>
      <c r="J444" s="452">
        <f>((E444*2)+((0.02+G444+0.02)*(ROUNDUP(E444/F444,0)+1)))*(H444+I444)</f>
        <v>22.68</v>
      </c>
      <c r="K444" s="452"/>
      <c r="L444" s="452"/>
      <c r="M444" s="452"/>
      <c r="N444" s="453"/>
      <c r="O444" s="462" t="s">
        <v>468</v>
      </c>
    </row>
    <row r="445" spans="1:15" ht="23.25" customHeight="1" x14ac:dyDescent="0.25">
      <c r="A445" s="806" t="str">
        <f>ORCAMENTO!$A$88</f>
        <v>2.6.7</v>
      </c>
      <c r="B445" s="807" t="str">
        <f ca="1">VLOOKUP($A445,ORCAMENTO!$A:$F,4,FALSE)</f>
        <v>Concreto Magro - Confecção Em Betoneira E Lançamento Manual - Areia E Brita Comerciais</v>
      </c>
      <c r="C445" s="808">
        <f>TRUNC(N447,2)</f>
        <v>166.76</v>
      </c>
      <c r="D445" s="809" t="str">
        <f ca="1">VLOOKUP($A445,ORCAMENTO!$A:$F,5,FALSE)</f>
        <v>m3</v>
      </c>
      <c r="E445" s="810" t="s">
        <v>381</v>
      </c>
      <c r="F445" s="810" t="s">
        <v>382</v>
      </c>
      <c r="G445" s="810" t="s">
        <v>387</v>
      </c>
      <c r="H445" s="810" t="s">
        <v>376</v>
      </c>
      <c r="I445" s="814"/>
      <c r="J445" s="810"/>
      <c r="K445" s="814"/>
      <c r="L445" s="814"/>
      <c r="M445" s="819" t="s">
        <v>385</v>
      </c>
      <c r="N445" s="811" t="str">
        <f ca="1">$D445</f>
        <v>m3</v>
      </c>
      <c r="O445" s="812" t="s">
        <v>347</v>
      </c>
    </row>
    <row r="446" spans="1:15" ht="23.25" customHeight="1" x14ac:dyDescent="0.25">
      <c r="A446" s="796"/>
      <c r="B446" s="797"/>
      <c r="C446" s="798"/>
      <c r="D446" s="799"/>
      <c r="E446" s="810"/>
      <c r="F446" s="801"/>
      <c r="G446" s="801"/>
      <c r="H446" s="801"/>
      <c r="I446" s="810"/>
      <c r="J446" s="801"/>
      <c r="K446" s="810"/>
      <c r="L446" s="810"/>
      <c r="M446" s="820"/>
      <c r="N446" s="803"/>
      <c r="O446" s="805"/>
    </row>
    <row r="447" spans="1:15" x14ac:dyDescent="0.25">
      <c r="A447" s="468"/>
      <c r="B447" s="468" t="s">
        <v>368</v>
      </c>
      <c r="C447" s="468"/>
      <c r="D447" s="468"/>
      <c r="E447" s="459">
        <f>$G$53</f>
        <v>555</v>
      </c>
      <c r="F447" s="459">
        <f>0.2+$E$53+0.2</f>
        <v>3.2</v>
      </c>
      <c r="G447" s="459">
        <v>0.05</v>
      </c>
      <c r="H447" s="448">
        <f t="shared" ref="H447:H453" si="67">E447*F447*G447</f>
        <v>88.8</v>
      </c>
      <c r="I447" s="448"/>
      <c r="J447" s="449"/>
      <c r="K447" s="449"/>
      <c r="L447" s="449"/>
      <c r="M447" s="553">
        <f>SUM($M$511,$M$515)*F447*G447</f>
        <v>88.8</v>
      </c>
      <c r="N447" s="450">
        <f>SUM(H447:H453)-SUM(M447:M453)</f>
        <v>166.76</v>
      </c>
      <c r="O447" s="460" t="s">
        <v>474</v>
      </c>
    </row>
    <row r="448" spans="1:15" x14ac:dyDescent="0.25">
      <c r="A448" s="470"/>
      <c r="B448" s="470" t="s">
        <v>31107</v>
      </c>
      <c r="C448" s="470"/>
      <c r="D448" s="470"/>
      <c r="E448" s="463">
        <f>$G$54</f>
        <v>432</v>
      </c>
      <c r="F448" s="463">
        <f>0.2+$E$54+0.2</f>
        <v>3.2</v>
      </c>
      <c r="G448" s="463">
        <v>0.05</v>
      </c>
      <c r="H448" s="454">
        <f t="shared" si="67"/>
        <v>69.12</v>
      </c>
      <c r="I448" s="454"/>
      <c r="J448" s="455"/>
      <c r="K448" s="455"/>
      <c r="L448" s="455"/>
      <c r="M448" s="554"/>
      <c r="N448" s="456"/>
      <c r="O448" s="464" t="s">
        <v>474</v>
      </c>
    </row>
    <row r="449" spans="1:15" x14ac:dyDescent="0.25">
      <c r="A449" s="470"/>
      <c r="B449" s="470" t="s">
        <v>357</v>
      </c>
      <c r="C449" s="470"/>
      <c r="D449" s="470"/>
      <c r="E449" s="463">
        <f>$G$55</f>
        <v>566</v>
      </c>
      <c r="F449" s="463">
        <f>0.2+$E$55+0.2</f>
        <v>3.8</v>
      </c>
      <c r="G449" s="463">
        <v>0.05</v>
      </c>
      <c r="H449" s="454">
        <f t="shared" si="67"/>
        <v>107.54</v>
      </c>
      <c r="I449" s="454"/>
      <c r="J449" s="455"/>
      <c r="K449" s="455"/>
      <c r="L449" s="455"/>
      <c r="M449" s="554">
        <f>SUM($M$519,$M$526)*F449*G449</f>
        <v>65.55</v>
      </c>
      <c r="N449" s="456"/>
      <c r="O449" s="464" t="s">
        <v>474</v>
      </c>
    </row>
    <row r="450" spans="1:15" x14ac:dyDescent="0.25">
      <c r="A450" s="470"/>
      <c r="B450" s="470" t="s">
        <v>372</v>
      </c>
      <c r="C450" s="470"/>
      <c r="D450" s="470"/>
      <c r="E450" s="463">
        <f>$G$56</f>
        <v>202</v>
      </c>
      <c r="F450" s="463">
        <f>0.2+$E$56+0.2</f>
        <v>3.8</v>
      </c>
      <c r="G450" s="463">
        <v>0.05</v>
      </c>
      <c r="H450" s="454">
        <f t="shared" si="67"/>
        <v>38.380000000000003</v>
      </c>
      <c r="I450" s="454"/>
      <c r="J450" s="455"/>
      <c r="K450" s="455"/>
      <c r="L450" s="455"/>
      <c r="M450" s="554">
        <f>SUM($M$520,$M$527)*F450*G450</f>
        <v>38.380000000000003</v>
      </c>
      <c r="N450" s="456"/>
      <c r="O450" s="464" t="s">
        <v>474</v>
      </c>
    </row>
    <row r="451" spans="1:15" x14ac:dyDescent="0.25">
      <c r="A451" s="470"/>
      <c r="B451" s="470" t="s">
        <v>373</v>
      </c>
      <c r="C451" s="470"/>
      <c r="D451" s="470"/>
      <c r="E451" s="463">
        <f>$G$57</f>
        <v>75</v>
      </c>
      <c r="F451" s="463">
        <f>0.2+$E$57+0.2</f>
        <v>3.8</v>
      </c>
      <c r="G451" s="463">
        <v>0.05</v>
      </c>
      <c r="H451" s="454">
        <f t="shared" si="67"/>
        <v>14.25</v>
      </c>
      <c r="I451" s="454"/>
      <c r="J451" s="455"/>
      <c r="K451" s="455"/>
      <c r="L451" s="455"/>
      <c r="M451" s="554"/>
      <c r="N451" s="456"/>
      <c r="O451" s="464" t="s">
        <v>474</v>
      </c>
    </row>
    <row r="452" spans="1:15" x14ac:dyDescent="0.25">
      <c r="A452" s="470"/>
      <c r="B452" s="470" t="s">
        <v>374</v>
      </c>
      <c r="C452" s="470"/>
      <c r="D452" s="470"/>
      <c r="E452" s="463">
        <f>$G$58</f>
        <v>70</v>
      </c>
      <c r="F452" s="463">
        <f>0.2+$E$58+0.2</f>
        <v>7.2</v>
      </c>
      <c r="G452" s="463">
        <v>0.05</v>
      </c>
      <c r="H452" s="454">
        <f t="shared" si="67"/>
        <v>25.2</v>
      </c>
      <c r="I452" s="454"/>
      <c r="J452" s="455"/>
      <c r="K452" s="455"/>
      <c r="L452" s="455"/>
      <c r="M452" s="554"/>
      <c r="N452" s="456"/>
      <c r="O452" s="464" t="s">
        <v>474</v>
      </c>
    </row>
    <row r="453" spans="1:15" x14ac:dyDescent="0.25">
      <c r="A453" s="469"/>
      <c r="B453" s="469" t="s">
        <v>359</v>
      </c>
      <c r="C453" s="469"/>
      <c r="D453" s="469"/>
      <c r="E453" s="461">
        <f>$G$60</f>
        <v>45</v>
      </c>
      <c r="F453" s="461">
        <f>0.2+$E$60+0.2</f>
        <v>7.2</v>
      </c>
      <c r="G453" s="461">
        <v>0.05</v>
      </c>
      <c r="H453" s="451">
        <f t="shared" si="67"/>
        <v>16.2</v>
      </c>
      <c r="I453" s="451"/>
      <c r="J453" s="452"/>
      <c r="K453" s="452"/>
      <c r="L453" s="452"/>
      <c r="M453" s="525"/>
      <c r="N453" s="453"/>
      <c r="O453" s="462" t="s">
        <v>474</v>
      </c>
    </row>
    <row r="454" spans="1:15" ht="23.25" customHeight="1" x14ac:dyDescent="0.25">
      <c r="A454" s="806" t="str">
        <f>ORCAMENTO!$A$89</f>
        <v>2.6.8</v>
      </c>
      <c r="B454" s="807" t="str">
        <f ca="1">VLOOKUP($A454,ORCAMENTO!$A:$F,4,FALSE)</f>
        <v>Concreto Fck = 30 Mpa - Confecção Em Central Dosadora De 30 M³/H - Areia E Brita Comerciais</v>
      </c>
      <c r="C454" s="808">
        <f>TRUNC(N456,2)</f>
        <v>474.19</v>
      </c>
      <c r="D454" s="809" t="str">
        <f ca="1">VLOOKUP($A454,ORCAMENTO!$A:$F,5,FALSE)</f>
        <v>m3</v>
      </c>
      <c r="E454" s="810" t="s">
        <v>381</v>
      </c>
      <c r="F454" s="814" t="s">
        <v>382</v>
      </c>
      <c r="G454" s="814" t="s">
        <v>387</v>
      </c>
      <c r="H454" s="814" t="s">
        <v>348</v>
      </c>
      <c r="I454" s="810" t="s">
        <v>451</v>
      </c>
      <c r="J454" s="810" t="s">
        <v>452</v>
      </c>
      <c r="K454" s="810" t="s">
        <v>453</v>
      </c>
      <c r="L454" s="810" t="s">
        <v>376</v>
      </c>
      <c r="M454" s="819" t="s">
        <v>385</v>
      </c>
      <c r="N454" s="811" t="str">
        <f ca="1">$D454</f>
        <v>m3</v>
      </c>
      <c r="O454" s="812" t="s">
        <v>347</v>
      </c>
    </row>
    <row r="455" spans="1:15" ht="23.25" customHeight="1" x14ac:dyDescent="0.25">
      <c r="A455" s="796"/>
      <c r="B455" s="797"/>
      <c r="C455" s="798"/>
      <c r="D455" s="799"/>
      <c r="E455" s="810"/>
      <c r="F455" s="810"/>
      <c r="G455" s="810"/>
      <c r="H455" s="810"/>
      <c r="I455" s="801"/>
      <c r="J455" s="801"/>
      <c r="K455" s="801"/>
      <c r="L455" s="801"/>
      <c r="M455" s="820"/>
      <c r="N455" s="803"/>
      <c r="O455" s="805"/>
    </row>
    <row r="456" spans="1:15" x14ac:dyDescent="0.25">
      <c r="A456" s="468"/>
      <c r="B456" s="468" t="s">
        <v>368</v>
      </c>
      <c r="C456" s="468"/>
      <c r="D456" s="468"/>
      <c r="E456" s="459">
        <f>$G$53</f>
        <v>555</v>
      </c>
      <c r="F456" s="459">
        <f>0.2+$E$53+0.2</f>
        <v>3.2</v>
      </c>
      <c r="G456" s="459">
        <v>0.12</v>
      </c>
      <c r="H456" s="449"/>
      <c r="I456" s="495"/>
      <c r="J456" s="459"/>
      <c r="K456" s="459"/>
      <c r="L456" s="448">
        <f>E456*F456*G456</f>
        <v>213.12</v>
      </c>
      <c r="M456" s="555">
        <f>SUM($M$511,$M$515)*F456*G456</f>
        <v>213.12</v>
      </c>
      <c r="N456" s="450">
        <f>SUM(L456:L473)-SUM(M456:M473)</f>
        <v>474.19</v>
      </c>
      <c r="O456" s="460" t="s">
        <v>454</v>
      </c>
    </row>
    <row r="457" spans="1:15" x14ac:dyDescent="0.25">
      <c r="A457" s="470"/>
      <c r="B457" s="470" t="s">
        <v>31107</v>
      </c>
      <c r="C457" s="470"/>
      <c r="D457" s="470"/>
      <c r="E457" s="463">
        <f>$G$54</f>
        <v>432</v>
      </c>
      <c r="F457" s="463">
        <f>0.2+$E$54+0.2</f>
        <v>3.2</v>
      </c>
      <c r="G457" s="463">
        <v>0.12</v>
      </c>
      <c r="H457" s="455"/>
      <c r="I457" s="496"/>
      <c r="J457" s="463"/>
      <c r="K457" s="463"/>
      <c r="L457" s="454">
        <f>E457*F457*G457</f>
        <v>165.89</v>
      </c>
      <c r="M457" s="556"/>
      <c r="N457" s="456"/>
      <c r="O457" s="464"/>
    </row>
    <row r="458" spans="1:15" x14ac:dyDescent="0.25">
      <c r="A458" s="470"/>
      <c r="B458" s="498" t="s">
        <v>455</v>
      </c>
      <c r="C458" s="470"/>
      <c r="D458" s="470"/>
      <c r="E458" s="463"/>
      <c r="F458" s="463"/>
      <c r="G458" s="463"/>
      <c r="H458" s="455"/>
      <c r="I458" s="496"/>
      <c r="J458" s="463"/>
      <c r="K458" s="463"/>
      <c r="L458" s="454">
        <v>6</v>
      </c>
      <c r="M458" s="556"/>
      <c r="N458" s="456"/>
      <c r="O458" s="464" t="s">
        <v>456</v>
      </c>
    </row>
    <row r="459" spans="1:15" ht="15" x14ac:dyDescent="0.25">
      <c r="A459" s="470"/>
      <c r="B459" s="498" t="s">
        <v>457</v>
      </c>
      <c r="C459" s="470"/>
      <c r="D459" s="470"/>
      <c r="E459" s="463"/>
      <c r="F459" s="463"/>
      <c r="G459" s="463"/>
      <c r="H459" s="455"/>
      <c r="I459" s="496"/>
      <c r="J459" s="463"/>
      <c r="K459" s="463"/>
      <c r="L459" s="454">
        <v>4</v>
      </c>
      <c r="M459" s="556"/>
      <c r="N459" s="456"/>
      <c r="O459" s="464" t="s">
        <v>456</v>
      </c>
    </row>
    <row r="460" spans="1:15" ht="15" x14ac:dyDescent="0.25">
      <c r="A460" s="470"/>
      <c r="B460" s="498" t="s">
        <v>458</v>
      </c>
      <c r="C460" s="470"/>
      <c r="D460" s="470"/>
      <c r="E460" s="463"/>
      <c r="F460" s="463"/>
      <c r="G460" s="463"/>
      <c r="H460" s="455"/>
      <c r="I460" s="496"/>
      <c r="J460" s="463"/>
      <c r="K460" s="463"/>
      <c r="L460" s="454">
        <v>5</v>
      </c>
      <c r="M460" s="556"/>
      <c r="N460" s="456"/>
      <c r="O460" s="464" t="s">
        <v>456</v>
      </c>
    </row>
    <row r="461" spans="1:15" ht="15" x14ac:dyDescent="0.25">
      <c r="A461" s="470"/>
      <c r="B461" s="498" t="s">
        <v>459</v>
      </c>
      <c r="C461" s="470"/>
      <c r="D461" s="470"/>
      <c r="E461" s="463"/>
      <c r="F461" s="463"/>
      <c r="G461" s="463"/>
      <c r="H461" s="455"/>
      <c r="I461" s="496"/>
      <c r="J461" s="463"/>
      <c r="K461" s="463"/>
      <c r="L461" s="454">
        <v>4.5</v>
      </c>
      <c r="M461" s="556"/>
      <c r="N461" s="456"/>
      <c r="O461" s="464" t="s">
        <v>456</v>
      </c>
    </row>
    <row r="462" spans="1:15" x14ac:dyDescent="0.25">
      <c r="A462" s="470"/>
      <c r="B462" s="498" t="s">
        <v>460</v>
      </c>
      <c r="C462" s="470"/>
      <c r="D462" s="470"/>
      <c r="E462" s="463"/>
      <c r="F462" s="463">
        <v>0.3</v>
      </c>
      <c r="G462" s="463">
        <v>0.15</v>
      </c>
      <c r="H462" s="499">
        <f>E515</f>
        <v>2</v>
      </c>
      <c r="I462" s="496">
        <v>1</v>
      </c>
      <c r="J462" s="463">
        <f>E53</f>
        <v>2.8</v>
      </c>
      <c r="K462" s="463">
        <f>(2*J462)+(2*I462*(2-(G462*2)))</f>
        <v>9</v>
      </c>
      <c r="L462" s="454">
        <f>K462*F462*G462*H462</f>
        <v>0.81</v>
      </c>
      <c r="M462" s="556"/>
      <c r="N462" s="456"/>
      <c r="O462" s="464" t="s">
        <v>461</v>
      </c>
    </row>
    <row r="463" spans="1:15" x14ac:dyDescent="0.25">
      <c r="A463" s="470"/>
      <c r="B463" s="470" t="s">
        <v>357</v>
      </c>
      <c r="C463" s="470"/>
      <c r="D463" s="470"/>
      <c r="E463" s="463">
        <f>$G$55</f>
        <v>566</v>
      </c>
      <c r="F463" s="463">
        <f>0.2+$E$55+0.2</f>
        <v>3.8</v>
      </c>
      <c r="G463" s="463">
        <v>0.12</v>
      </c>
      <c r="H463" s="499"/>
      <c r="I463" s="496"/>
      <c r="J463" s="463"/>
      <c r="K463" s="463"/>
      <c r="L463" s="454">
        <f>E463*F463*G463</f>
        <v>258.10000000000002</v>
      </c>
      <c r="M463" s="556">
        <f>SUM($M$519,$M$526)*F463*G463</f>
        <v>157.32</v>
      </c>
      <c r="N463" s="456"/>
      <c r="O463" s="464" t="s">
        <v>454</v>
      </c>
    </row>
    <row r="464" spans="1:15" x14ac:dyDescent="0.25">
      <c r="A464" s="470"/>
      <c r="B464" s="498" t="s">
        <v>462</v>
      </c>
      <c r="C464" s="470"/>
      <c r="D464" s="470"/>
      <c r="E464" s="463"/>
      <c r="F464" s="463"/>
      <c r="G464" s="463"/>
      <c r="H464" s="499"/>
      <c r="I464" s="496"/>
      <c r="J464" s="463"/>
      <c r="K464" s="463"/>
      <c r="L464" s="454">
        <f>5*7.2</f>
        <v>36</v>
      </c>
      <c r="M464" s="556"/>
      <c r="N464" s="456"/>
      <c r="O464" s="464" t="s">
        <v>463</v>
      </c>
    </row>
    <row r="465" spans="1:15" x14ac:dyDescent="0.25">
      <c r="A465" s="470"/>
      <c r="B465" s="498" t="s">
        <v>464</v>
      </c>
      <c r="C465" s="470"/>
      <c r="D465" s="470"/>
      <c r="E465" s="463"/>
      <c r="F465" s="463"/>
      <c r="G465" s="463"/>
      <c r="H465" s="499"/>
      <c r="I465" s="496"/>
      <c r="J465" s="463"/>
      <c r="K465" s="463"/>
      <c r="L465" s="454">
        <v>8</v>
      </c>
      <c r="M465" s="556"/>
      <c r="N465" s="456"/>
      <c r="O465" s="464" t="s">
        <v>463</v>
      </c>
    </row>
    <row r="466" spans="1:15" x14ac:dyDescent="0.25">
      <c r="A466" s="470"/>
      <c r="B466" s="498" t="s">
        <v>460</v>
      </c>
      <c r="C466" s="470"/>
      <c r="D466" s="470"/>
      <c r="E466" s="463"/>
      <c r="F466" s="463">
        <v>0.3</v>
      </c>
      <c r="G466" s="463">
        <v>0.15</v>
      </c>
      <c r="H466" s="499">
        <f>E526</f>
        <v>12</v>
      </c>
      <c r="I466" s="496">
        <v>1</v>
      </c>
      <c r="J466" s="463">
        <f>E55</f>
        <v>3.4</v>
      </c>
      <c r="K466" s="463">
        <f>(2*J466)+(2*I466*(2-(G466*2)))</f>
        <v>10.199999999999999</v>
      </c>
      <c r="L466" s="454">
        <f>K466*F466*G466*H466</f>
        <v>5.51</v>
      </c>
      <c r="M466" s="556"/>
      <c r="N466" s="456"/>
      <c r="O466" s="464" t="s">
        <v>461</v>
      </c>
    </row>
    <row r="467" spans="1:15" x14ac:dyDescent="0.25">
      <c r="A467" s="470"/>
      <c r="B467" s="470" t="s">
        <v>372</v>
      </c>
      <c r="C467" s="470"/>
      <c r="D467" s="470"/>
      <c r="E467" s="463">
        <f>$G$56</f>
        <v>202</v>
      </c>
      <c r="F467" s="463">
        <f>0.2+$E$56+0.2</f>
        <v>3.8</v>
      </c>
      <c r="G467" s="463">
        <v>0.12</v>
      </c>
      <c r="H467" s="499"/>
      <c r="I467" s="496"/>
      <c r="J467" s="463"/>
      <c r="K467" s="463"/>
      <c r="L467" s="454">
        <f>E467*F467*G467</f>
        <v>92.11</v>
      </c>
      <c r="M467" s="556">
        <f>SUM($M$520,$M$527)*F467*G467</f>
        <v>92.11</v>
      </c>
      <c r="N467" s="456"/>
      <c r="O467" s="464" t="s">
        <v>454</v>
      </c>
    </row>
    <row r="468" spans="1:15" x14ac:dyDescent="0.25">
      <c r="A468" s="470"/>
      <c r="B468" s="498" t="s">
        <v>460</v>
      </c>
      <c r="C468" s="470"/>
      <c r="D468" s="470"/>
      <c r="E468" s="463"/>
      <c r="F468" s="463">
        <v>0.3</v>
      </c>
      <c r="G468" s="463">
        <v>0.15</v>
      </c>
      <c r="H468" s="499">
        <f>E527</f>
        <v>3</v>
      </c>
      <c r="I468" s="496">
        <v>1</v>
      </c>
      <c r="J468" s="463">
        <f>E56</f>
        <v>3.4</v>
      </c>
      <c r="K468" s="463">
        <f>(2*J468)+(2*I468*(2-(G468*2)))</f>
        <v>10.199999999999999</v>
      </c>
      <c r="L468" s="454">
        <f>K468*F468*G468*H468</f>
        <v>1.38</v>
      </c>
      <c r="M468" s="556"/>
      <c r="N468" s="456"/>
      <c r="O468" s="464" t="s">
        <v>461</v>
      </c>
    </row>
    <row r="469" spans="1:15" x14ac:dyDescent="0.25">
      <c r="A469" s="470"/>
      <c r="B469" s="470" t="s">
        <v>373</v>
      </c>
      <c r="C469" s="470"/>
      <c r="D469" s="470"/>
      <c r="E469" s="463">
        <f>$G$57</f>
        <v>75</v>
      </c>
      <c r="F469" s="463">
        <f>0.2+$E$57+0.2</f>
        <v>3.8</v>
      </c>
      <c r="G469" s="463">
        <v>0.12</v>
      </c>
      <c r="H469" s="499"/>
      <c r="I469" s="496"/>
      <c r="J469" s="463"/>
      <c r="K469" s="463"/>
      <c r="L469" s="454">
        <f>E469*F469*G469</f>
        <v>34.200000000000003</v>
      </c>
      <c r="M469" s="556"/>
      <c r="N469" s="456"/>
      <c r="O469" s="464" t="s">
        <v>454</v>
      </c>
    </row>
    <row r="470" spans="1:15" x14ac:dyDescent="0.25">
      <c r="A470" s="470"/>
      <c r="B470" s="498" t="s">
        <v>460</v>
      </c>
      <c r="C470" s="470"/>
      <c r="D470" s="470"/>
      <c r="E470" s="463"/>
      <c r="F470" s="463">
        <v>0.3</v>
      </c>
      <c r="G470" s="463">
        <v>0.15</v>
      </c>
      <c r="H470" s="499">
        <f>E528</f>
        <v>2</v>
      </c>
      <c r="I470" s="496">
        <v>1</v>
      </c>
      <c r="J470" s="463">
        <f>E57</f>
        <v>3.4</v>
      </c>
      <c r="K470" s="463">
        <f>(2*J470)+(2*I470*(2-(G470*2)))</f>
        <v>10.199999999999999</v>
      </c>
      <c r="L470" s="454">
        <f>K470*F470*G470*H470</f>
        <v>0.92</v>
      </c>
      <c r="M470" s="556"/>
      <c r="N470" s="456"/>
      <c r="O470" s="464" t="s">
        <v>461</v>
      </c>
    </row>
    <row r="471" spans="1:15" x14ac:dyDescent="0.25">
      <c r="A471" s="470"/>
      <c r="B471" s="470" t="s">
        <v>374</v>
      </c>
      <c r="C471" s="470"/>
      <c r="D471" s="470"/>
      <c r="E471" s="463">
        <f>$G$58</f>
        <v>70</v>
      </c>
      <c r="F471" s="463">
        <f>0.2+$E$58+0.2</f>
        <v>7.2</v>
      </c>
      <c r="G471" s="463">
        <v>0.12</v>
      </c>
      <c r="H471" s="499"/>
      <c r="I471" s="496"/>
      <c r="J471" s="463"/>
      <c r="K471" s="463"/>
      <c r="L471" s="454">
        <f>E471*F471*G471</f>
        <v>60.48</v>
      </c>
      <c r="M471" s="556"/>
      <c r="N471" s="456"/>
      <c r="O471" s="464" t="s">
        <v>454</v>
      </c>
    </row>
    <row r="472" spans="1:15" x14ac:dyDescent="0.25">
      <c r="A472" s="470"/>
      <c r="B472" s="498" t="s">
        <v>460</v>
      </c>
      <c r="C472" s="470"/>
      <c r="D472" s="470"/>
      <c r="E472" s="463"/>
      <c r="F472" s="463">
        <v>0.3</v>
      </c>
      <c r="G472" s="463">
        <v>0.15</v>
      </c>
      <c r="H472" s="499">
        <f>E529</f>
        <v>2</v>
      </c>
      <c r="I472" s="496">
        <v>2</v>
      </c>
      <c r="J472" s="463">
        <f>E58</f>
        <v>6.8</v>
      </c>
      <c r="K472" s="463">
        <f>(2*J472)+(2*I472*(2-(G472*2)))</f>
        <v>20.399999999999999</v>
      </c>
      <c r="L472" s="454">
        <f>K472*F472*G472*H472</f>
        <v>1.84</v>
      </c>
      <c r="M472" s="556"/>
      <c r="N472" s="456"/>
      <c r="O472" s="464" t="s">
        <v>461</v>
      </c>
    </row>
    <row r="473" spans="1:15" x14ac:dyDescent="0.25">
      <c r="A473" s="469"/>
      <c r="B473" s="469" t="s">
        <v>359</v>
      </c>
      <c r="C473" s="469"/>
      <c r="D473" s="469"/>
      <c r="E473" s="461">
        <f>$G$60</f>
        <v>45</v>
      </c>
      <c r="F473" s="461">
        <f>0.2+$E$60+0.2</f>
        <v>7.2</v>
      </c>
      <c r="G473" s="461">
        <v>0.12</v>
      </c>
      <c r="H473" s="452"/>
      <c r="I473" s="497"/>
      <c r="J473" s="461"/>
      <c r="K473" s="461"/>
      <c r="L473" s="451">
        <f>E473*F473*G473</f>
        <v>38.880000000000003</v>
      </c>
      <c r="M473" s="526"/>
      <c r="N473" s="453"/>
      <c r="O473" s="462" t="s">
        <v>454</v>
      </c>
    </row>
    <row r="474" spans="1:15" ht="23.25" customHeight="1" x14ac:dyDescent="0.25">
      <c r="A474" s="806" t="str">
        <f>ORCAMENTO!$A$90</f>
        <v>2.6.9</v>
      </c>
      <c r="B474" s="807" t="str">
        <f ca="1">VLOOKUP($A474,ORCAMENTO!$A:$F,4,FALSE)</f>
        <v>Servico De Bombeamento De Concreto Com Consumo Minimo De 40 M3</v>
      </c>
      <c r="C474" s="808">
        <f>TRUNC(N476,2)</f>
        <v>474.19</v>
      </c>
      <c r="D474" s="809" t="str">
        <f ca="1">VLOOKUP($A474,ORCAMENTO!$A:$F,5,FALSE)</f>
        <v>m3</v>
      </c>
      <c r="E474" s="810" t="s">
        <v>376</v>
      </c>
      <c r="F474" s="810"/>
      <c r="G474" s="810"/>
      <c r="H474" s="810"/>
      <c r="I474" s="810"/>
      <c r="J474" s="810"/>
      <c r="K474" s="810"/>
      <c r="L474" s="810"/>
      <c r="M474" s="810"/>
      <c r="N474" s="811" t="str">
        <f ca="1">$D474</f>
        <v>m3</v>
      </c>
      <c r="O474" s="812" t="s">
        <v>347</v>
      </c>
    </row>
    <row r="475" spans="1:15" ht="23.25" customHeight="1" x14ac:dyDescent="0.25">
      <c r="A475" s="796"/>
      <c r="B475" s="797"/>
      <c r="C475" s="798"/>
      <c r="D475" s="799"/>
      <c r="E475" s="801"/>
      <c r="F475" s="801"/>
      <c r="G475" s="801"/>
      <c r="H475" s="801"/>
      <c r="I475" s="801"/>
      <c r="J475" s="801"/>
      <c r="K475" s="801"/>
      <c r="L475" s="801"/>
      <c r="M475" s="801"/>
      <c r="N475" s="803"/>
      <c r="O475" s="805"/>
    </row>
    <row r="476" spans="1:15" x14ac:dyDescent="0.25">
      <c r="A476" s="467"/>
      <c r="B476" s="467" t="s">
        <v>465</v>
      </c>
      <c r="C476" s="467"/>
      <c r="D476" s="467"/>
      <c r="E476" s="457">
        <f>N456</f>
        <v>474.19</v>
      </c>
      <c r="F476" s="457"/>
      <c r="G476" s="445"/>
      <c r="H476" s="445"/>
      <c r="I476" s="445"/>
      <c r="J476" s="446"/>
      <c r="K476" s="446"/>
      <c r="L476" s="446"/>
      <c r="M476" s="446"/>
      <c r="N476" s="447">
        <f>SUM(E476:E476)</f>
        <v>474.19</v>
      </c>
      <c r="O476" s="458"/>
    </row>
    <row r="477" spans="1:15" ht="23.25" customHeight="1" x14ac:dyDescent="0.25">
      <c r="A477" s="806" t="str">
        <f>ORCAMENTO!$A$91</f>
        <v>2.6.10</v>
      </c>
      <c r="B477" s="807" t="str">
        <f ca="1">VLOOKUP($A477,ORCAMENTO!$A:$F,4,FALSE)</f>
        <v>Tela De Aço Eletrossoldada - Fornecimento, Preparo E Colocação</v>
      </c>
      <c r="C477" s="808">
        <f>TRUNC(N479,2)</f>
        <v>14521.23</v>
      </c>
      <c r="D477" s="809" t="str">
        <f ca="1">VLOOKUP($A477,ORCAMENTO!$A:$F,5,FALSE)</f>
        <v>kg</v>
      </c>
      <c r="E477" s="810" t="s">
        <v>381</v>
      </c>
      <c r="F477" s="810" t="s">
        <v>382</v>
      </c>
      <c r="G477" s="810" t="s">
        <v>479</v>
      </c>
      <c r="H477" s="810" t="s">
        <v>480</v>
      </c>
      <c r="I477" s="810" t="s">
        <v>495</v>
      </c>
      <c r="J477" s="810" t="s">
        <v>496</v>
      </c>
      <c r="K477" s="810" t="s">
        <v>482</v>
      </c>
      <c r="L477" s="810"/>
      <c r="M477" s="819" t="s">
        <v>385</v>
      </c>
      <c r="N477" s="811" t="str">
        <f ca="1">$D477</f>
        <v>kg</v>
      </c>
      <c r="O477" s="812" t="s">
        <v>347</v>
      </c>
    </row>
    <row r="478" spans="1:15" ht="23.25" customHeight="1" x14ac:dyDescent="0.25">
      <c r="A478" s="796"/>
      <c r="B478" s="797"/>
      <c r="C478" s="798"/>
      <c r="D478" s="799"/>
      <c r="E478" s="801"/>
      <c r="F478" s="801"/>
      <c r="G478" s="801"/>
      <c r="H478" s="801"/>
      <c r="I478" s="801"/>
      <c r="J478" s="801"/>
      <c r="K478" s="801"/>
      <c r="L478" s="801"/>
      <c r="M478" s="820"/>
      <c r="N478" s="803"/>
      <c r="O478" s="805"/>
    </row>
    <row r="479" spans="1:15" x14ac:dyDescent="0.25">
      <c r="A479" s="468"/>
      <c r="B479" s="468" t="s">
        <v>368</v>
      </c>
      <c r="C479" s="468"/>
      <c r="D479" s="468"/>
      <c r="E479" s="459">
        <f>$E$400</f>
        <v>555</v>
      </c>
      <c r="F479" s="459">
        <f>$F$456</f>
        <v>3.2</v>
      </c>
      <c r="G479" s="459">
        <v>0.12</v>
      </c>
      <c r="H479" s="449">
        <f t="shared" ref="H479:H485" si="68">(F479-(2*0.03))+(2*(G479-(2*0.03)))+(2*0.4)</f>
        <v>4.0599999999999996</v>
      </c>
      <c r="I479" s="449">
        <v>3.11</v>
      </c>
      <c r="J479" s="518">
        <v>0.15</v>
      </c>
      <c r="K479" s="459">
        <f>E479*H479*(I479*(1+J479))</f>
        <v>8058.93</v>
      </c>
      <c r="L479" s="449"/>
      <c r="M479" s="553">
        <f>SUM($M$511,$M$515)*H479*(I479*(1+J479))</f>
        <v>8058.93</v>
      </c>
      <c r="N479" s="450">
        <f>SUM(K479:K485)-SUM(M479:M485)</f>
        <v>14521.23</v>
      </c>
      <c r="O479" s="460" t="s">
        <v>497</v>
      </c>
    </row>
    <row r="480" spans="1:15" x14ac:dyDescent="0.25">
      <c r="A480" s="470"/>
      <c r="B480" s="470" t="s">
        <v>31107</v>
      </c>
      <c r="C480" s="470"/>
      <c r="D480" s="470"/>
      <c r="E480" s="463">
        <f>$E$401</f>
        <v>432</v>
      </c>
      <c r="F480" s="463">
        <f>$F$457</f>
        <v>3.2</v>
      </c>
      <c r="G480" s="463">
        <v>0.12</v>
      </c>
      <c r="H480" s="455">
        <f t="shared" ref="H480" si="69">(F480-(2*0.03))+(2*(G480-(2*0.03)))+(2*0.4)</f>
        <v>4.0599999999999996</v>
      </c>
      <c r="I480" s="455">
        <v>3.11</v>
      </c>
      <c r="J480" s="519">
        <v>0.15</v>
      </c>
      <c r="K480" s="463">
        <f t="shared" ref="K480:K485" si="70">E480*H480*(I480*(1+J480))</f>
        <v>6272.89</v>
      </c>
      <c r="L480" s="455"/>
      <c r="M480" s="554"/>
      <c r="N480" s="456"/>
      <c r="O480" s="464" t="s">
        <v>497</v>
      </c>
    </row>
    <row r="481" spans="1:15" x14ac:dyDescent="0.25">
      <c r="A481" s="470"/>
      <c r="B481" s="470" t="s">
        <v>357</v>
      </c>
      <c r="C481" s="470"/>
      <c r="D481" s="470"/>
      <c r="E481" s="463">
        <f>$E$402</f>
        <v>566</v>
      </c>
      <c r="F481" s="463">
        <f>$F$463</f>
        <v>3.8</v>
      </c>
      <c r="G481" s="463">
        <v>0.12</v>
      </c>
      <c r="H481" s="455">
        <f t="shared" si="68"/>
        <v>4.66</v>
      </c>
      <c r="I481" s="455">
        <v>3.11</v>
      </c>
      <c r="J481" s="519">
        <v>0.15</v>
      </c>
      <c r="K481" s="463">
        <f t="shared" si="70"/>
        <v>9433.23</v>
      </c>
      <c r="L481" s="455"/>
      <c r="M481" s="554">
        <f>SUM($M$519,$M$526)*H481*(I481*(1+J481))</f>
        <v>5749.94</v>
      </c>
      <c r="N481" s="456"/>
      <c r="O481" s="464" t="s">
        <v>497</v>
      </c>
    </row>
    <row r="482" spans="1:15" x14ac:dyDescent="0.25">
      <c r="A482" s="470"/>
      <c r="B482" s="470" t="s">
        <v>372</v>
      </c>
      <c r="C482" s="470"/>
      <c r="D482" s="470"/>
      <c r="E482" s="463">
        <f>$E$403</f>
        <v>202</v>
      </c>
      <c r="F482" s="463">
        <f>$F$467</f>
        <v>3.8</v>
      </c>
      <c r="G482" s="463">
        <v>0.12</v>
      </c>
      <c r="H482" s="455">
        <f t="shared" si="68"/>
        <v>4.66</v>
      </c>
      <c r="I482" s="455">
        <v>3.11</v>
      </c>
      <c r="J482" s="519">
        <v>0.15</v>
      </c>
      <c r="K482" s="463">
        <f t="shared" si="70"/>
        <v>3366.63</v>
      </c>
      <c r="L482" s="455"/>
      <c r="M482" s="554">
        <f>SUM($M$520,$M$527)*H482*(I482*(1+J482))</f>
        <v>3366.63</v>
      </c>
      <c r="N482" s="456"/>
      <c r="O482" s="464" t="s">
        <v>497</v>
      </c>
    </row>
    <row r="483" spans="1:15" x14ac:dyDescent="0.25">
      <c r="A483" s="470"/>
      <c r="B483" s="470" t="s">
        <v>373</v>
      </c>
      <c r="C483" s="470"/>
      <c r="D483" s="470"/>
      <c r="E483" s="463">
        <f>$E$404</f>
        <v>75</v>
      </c>
      <c r="F483" s="463">
        <f>$F$469</f>
        <v>3.8</v>
      </c>
      <c r="G483" s="463">
        <v>0.12</v>
      </c>
      <c r="H483" s="455">
        <f t="shared" si="68"/>
        <v>4.66</v>
      </c>
      <c r="I483" s="455">
        <v>3.11</v>
      </c>
      <c r="J483" s="519">
        <v>0.15</v>
      </c>
      <c r="K483" s="463">
        <f t="shared" si="70"/>
        <v>1249.99</v>
      </c>
      <c r="L483" s="455"/>
      <c r="M483" s="554"/>
      <c r="N483" s="456"/>
      <c r="O483" s="464" t="s">
        <v>497</v>
      </c>
    </row>
    <row r="484" spans="1:15" x14ac:dyDescent="0.25">
      <c r="A484" s="470"/>
      <c r="B484" s="470" t="s">
        <v>374</v>
      </c>
      <c r="C484" s="470"/>
      <c r="D484" s="470"/>
      <c r="E484" s="463">
        <f>$E$405</f>
        <v>70</v>
      </c>
      <c r="F484" s="463">
        <f>$F$471</f>
        <v>7.2</v>
      </c>
      <c r="G484" s="463">
        <v>0.12</v>
      </c>
      <c r="H484" s="455">
        <f t="shared" si="68"/>
        <v>8.06</v>
      </c>
      <c r="I484" s="455">
        <v>3.11</v>
      </c>
      <c r="J484" s="519">
        <v>0.15</v>
      </c>
      <c r="K484" s="463">
        <f t="shared" si="70"/>
        <v>2017.86</v>
      </c>
      <c r="L484" s="455"/>
      <c r="M484" s="554"/>
      <c r="N484" s="456"/>
      <c r="O484" s="464" t="s">
        <v>497</v>
      </c>
    </row>
    <row r="485" spans="1:15" x14ac:dyDescent="0.25">
      <c r="A485" s="469"/>
      <c r="B485" s="469" t="s">
        <v>359</v>
      </c>
      <c r="C485" s="469"/>
      <c r="D485" s="469"/>
      <c r="E485" s="461">
        <f>$E$406</f>
        <v>45</v>
      </c>
      <c r="F485" s="461">
        <f>$F$473</f>
        <v>7.2</v>
      </c>
      <c r="G485" s="461">
        <v>0.12</v>
      </c>
      <c r="H485" s="452">
        <f t="shared" si="68"/>
        <v>8.06</v>
      </c>
      <c r="I485" s="452">
        <v>3.11</v>
      </c>
      <c r="J485" s="520">
        <v>0.15</v>
      </c>
      <c r="K485" s="461">
        <f t="shared" si="70"/>
        <v>1297.2</v>
      </c>
      <c r="L485" s="452"/>
      <c r="M485" s="525"/>
      <c r="N485" s="453"/>
      <c r="O485" s="462" t="s">
        <v>497</v>
      </c>
    </row>
    <row r="486" spans="1:15" ht="23.25" customHeight="1" x14ac:dyDescent="0.25">
      <c r="A486" s="806" t="str">
        <f>ORCAMENTO!$A$92</f>
        <v>2.6.11</v>
      </c>
      <c r="B486" s="807" t="str">
        <f ca="1">VLOOKUP($A486,ORCAMENTO!$A:$F,4,FALSE)</f>
        <v>Armação Em Aço Ca-60 - Fornecimento, Preparo E Colocação</v>
      </c>
      <c r="C486" s="808">
        <f>TRUNC(N488,2)</f>
        <v>1101.0999999999999</v>
      </c>
      <c r="D486" s="809" t="str">
        <f ca="1">VLOOKUP($A486,ORCAMENTO!$A:$F,5,FALSE)</f>
        <v>kg</v>
      </c>
      <c r="E486" s="810" t="s">
        <v>381</v>
      </c>
      <c r="F486" s="810" t="s">
        <v>382</v>
      </c>
      <c r="G486" s="810" t="s">
        <v>479</v>
      </c>
      <c r="H486" s="810" t="s">
        <v>480</v>
      </c>
      <c r="I486" s="810" t="s">
        <v>481</v>
      </c>
      <c r="J486" s="810" t="s">
        <v>482</v>
      </c>
      <c r="K486" s="810"/>
      <c r="L486" s="810"/>
      <c r="M486" s="810"/>
      <c r="N486" s="811" t="str">
        <f ca="1">$D486</f>
        <v>kg</v>
      </c>
      <c r="O486" s="812" t="s">
        <v>347</v>
      </c>
    </row>
    <row r="487" spans="1:15" ht="23.25" customHeight="1" x14ac:dyDescent="0.25">
      <c r="A487" s="796"/>
      <c r="B487" s="797"/>
      <c r="C487" s="798"/>
      <c r="D487" s="799"/>
      <c r="E487" s="801"/>
      <c r="F487" s="801"/>
      <c r="G487" s="801"/>
      <c r="H487" s="801"/>
      <c r="I487" s="801"/>
      <c r="J487" s="801"/>
      <c r="K487" s="801"/>
      <c r="L487" s="801"/>
      <c r="M487" s="801"/>
      <c r="N487" s="803"/>
      <c r="O487" s="805"/>
    </row>
    <row r="488" spans="1:15" x14ac:dyDescent="0.25">
      <c r="A488" s="468"/>
      <c r="B488" s="468" t="s">
        <v>357</v>
      </c>
      <c r="C488" s="468"/>
      <c r="D488" s="468"/>
      <c r="E488" s="459"/>
      <c r="F488" s="459"/>
      <c r="G488" s="459"/>
      <c r="H488" s="449"/>
      <c r="I488" s="449"/>
      <c r="J488" s="459"/>
      <c r="K488" s="449"/>
      <c r="L488" s="449"/>
      <c r="M488" s="449"/>
      <c r="N488" s="450">
        <f>SUM(J488:J489)</f>
        <v>1101.0999999999999</v>
      </c>
      <c r="O488" s="460"/>
    </row>
    <row r="489" spans="1:15" x14ac:dyDescent="0.25">
      <c r="A489" s="469"/>
      <c r="B489" s="572" t="s">
        <v>462</v>
      </c>
      <c r="C489" s="469"/>
      <c r="D489" s="469"/>
      <c r="E489" s="461"/>
      <c r="F489" s="461"/>
      <c r="G489" s="461"/>
      <c r="H489" s="452"/>
      <c r="I489" s="452"/>
      <c r="J489" s="461">
        <v>1101.0999999999999</v>
      </c>
      <c r="K489" s="452"/>
      <c r="L489" s="452"/>
      <c r="M489" s="452"/>
      <c r="N489" s="453"/>
      <c r="O489" s="462"/>
    </row>
    <row r="490" spans="1:15" ht="23.25" customHeight="1" x14ac:dyDescent="0.25">
      <c r="A490" s="806" t="str">
        <f>ORCAMENTO!$A$93</f>
        <v>2.6.12</v>
      </c>
      <c r="B490" s="807" t="str">
        <f ca="1">VLOOKUP($A490,ORCAMENTO!$A:$F,4,FALSE)</f>
        <v>Armação Em Aço Ca-50 - Fornecimento, Preparo E Colocação</v>
      </c>
      <c r="C490" s="808">
        <f>TRUNC(N492,2)</f>
        <v>21427.919999999998</v>
      </c>
      <c r="D490" s="809" t="str">
        <f ca="1">VLOOKUP($A490,ORCAMENTO!$A:$F,5,FALSE)</f>
        <v>kg</v>
      </c>
      <c r="E490" s="810" t="s">
        <v>482</v>
      </c>
      <c r="F490" s="810"/>
      <c r="G490" s="810"/>
      <c r="H490" s="810"/>
      <c r="I490" s="810"/>
      <c r="J490" s="810"/>
      <c r="K490" s="810"/>
      <c r="L490" s="810"/>
      <c r="M490" s="810"/>
      <c r="N490" s="811" t="str">
        <f ca="1">$D490</f>
        <v>kg</v>
      </c>
      <c r="O490" s="812" t="s">
        <v>347</v>
      </c>
    </row>
    <row r="491" spans="1:15" ht="23.25" customHeight="1" x14ac:dyDescent="0.25">
      <c r="A491" s="796"/>
      <c r="B491" s="797"/>
      <c r="C491" s="798"/>
      <c r="D491" s="799"/>
      <c r="E491" s="801"/>
      <c r="F491" s="801"/>
      <c r="G491" s="801"/>
      <c r="H491" s="801"/>
      <c r="I491" s="801"/>
      <c r="J491" s="801"/>
      <c r="K491" s="801"/>
      <c r="L491" s="801"/>
      <c r="M491" s="801"/>
      <c r="N491" s="803"/>
      <c r="O491" s="805"/>
    </row>
    <row r="492" spans="1:15" x14ac:dyDescent="0.25">
      <c r="A492" s="468"/>
      <c r="B492" s="468" t="s">
        <v>31108</v>
      </c>
      <c r="C492" s="468"/>
      <c r="D492" s="468"/>
      <c r="E492" s="459"/>
      <c r="F492" s="459"/>
      <c r="G492" s="448"/>
      <c r="H492" s="448"/>
      <c r="I492" s="448"/>
      <c r="J492" s="449"/>
      <c r="K492" s="449"/>
      <c r="L492" s="449"/>
      <c r="M492" s="553"/>
      <c r="N492" s="450">
        <f>SUM(E492:E508)-SUM(M492:M508)</f>
        <v>21427.919999999998</v>
      </c>
      <c r="O492" s="460"/>
    </row>
    <row r="493" spans="1:15" x14ac:dyDescent="0.25">
      <c r="A493" s="470"/>
      <c r="B493" s="498" t="s">
        <v>469</v>
      </c>
      <c r="C493" s="470"/>
      <c r="D493" s="470"/>
      <c r="E493" s="463">
        <v>1905.77</v>
      </c>
      <c r="F493" s="463"/>
      <c r="G493" s="454"/>
      <c r="H493" s="454"/>
      <c r="I493" s="454"/>
      <c r="J493" s="455"/>
      <c r="K493" s="455"/>
      <c r="L493" s="455"/>
      <c r="M493" s="554"/>
      <c r="N493" s="456"/>
      <c r="O493" s="464" t="s">
        <v>483</v>
      </c>
    </row>
    <row r="494" spans="1:15" x14ac:dyDescent="0.25">
      <c r="A494" s="470"/>
      <c r="B494" s="498" t="s">
        <v>470</v>
      </c>
      <c r="C494" s="470"/>
      <c r="D494" s="470"/>
      <c r="E494" s="463">
        <v>1202.96</v>
      </c>
      <c r="F494" s="463"/>
      <c r="G494" s="454"/>
      <c r="H494" s="454"/>
      <c r="I494" s="454"/>
      <c r="J494" s="455"/>
      <c r="K494" s="455"/>
      <c r="L494" s="455"/>
      <c r="M494" s="554"/>
      <c r="N494" s="456"/>
      <c r="O494" s="464" t="s">
        <v>483</v>
      </c>
    </row>
    <row r="495" spans="1:15" x14ac:dyDescent="0.25">
      <c r="A495" s="470"/>
      <c r="B495" s="498" t="s">
        <v>471</v>
      </c>
      <c r="C495" s="470"/>
      <c r="D495" s="470"/>
      <c r="E495" s="463">
        <v>1069.67</v>
      </c>
      <c r="F495" s="463"/>
      <c r="G495" s="454"/>
      <c r="H495" s="454"/>
      <c r="I495" s="454"/>
      <c r="J495" s="455"/>
      <c r="K495" s="455"/>
      <c r="L495" s="455"/>
      <c r="M495" s="554"/>
      <c r="N495" s="456"/>
      <c r="O495" s="464" t="s">
        <v>483</v>
      </c>
    </row>
    <row r="496" spans="1:15" x14ac:dyDescent="0.25">
      <c r="A496" s="470"/>
      <c r="B496" s="498" t="s">
        <v>472</v>
      </c>
      <c r="C496" s="470"/>
      <c r="D496" s="470"/>
      <c r="E496" s="463">
        <v>988.03</v>
      </c>
      <c r="F496" s="463"/>
      <c r="G496" s="454"/>
      <c r="H496" s="454"/>
      <c r="I496" s="454"/>
      <c r="J496" s="455"/>
      <c r="K496" s="455"/>
      <c r="L496" s="455"/>
      <c r="M496" s="554"/>
      <c r="N496" s="456"/>
      <c r="O496" s="464" t="s">
        <v>483</v>
      </c>
    </row>
    <row r="497" spans="1:16" ht="24" x14ac:dyDescent="0.25">
      <c r="A497" s="470"/>
      <c r="B497" s="498" t="s">
        <v>460</v>
      </c>
      <c r="C497" s="470"/>
      <c r="D497" s="470"/>
      <c r="E497" s="463">
        <f>60*L462</f>
        <v>48.6</v>
      </c>
      <c r="F497" s="463"/>
      <c r="G497" s="454"/>
      <c r="H497" s="454"/>
      <c r="I497" s="454"/>
      <c r="J497" s="455"/>
      <c r="K497" s="455"/>
      <c r="L497" s="455"/>
      <c r="M497" s="554"/>
      <c r="N497" s="456"/>
      <c r="O497" s="464" t="s">
        <v>484</v>
      </c>
    </row>
    <row r="498" spans="1:16" x14ac:dyDescent="0.25">
      <c r="A498" s="470"/>
      <c r="B498" s="470" t="s">
        <v>357</v>
      </c>
      <c r="C498" s="470"/>
      <c r="D498" s="470"/>
      <c r="E498" s="463"/>
      <c r="F498" s="463"/>
      <c r="G498" s="454"/>
      <c r="H498" s="454"/>
      <c r="I498" s="454"/>
      <c r="J498" s="455"/>
      <c r="K498" s="455"/>
      <c r="L498" s="455"/>
      <c r="M498" s="554"/>
      <c r="N498" s="456"/>
      <c r="O498" s="464"/>
    </row>
    <row r="499" spans="1:16" x14ac:dyDescent="0.25">
      <c r="A499" s="470"/>
      <c r="B499" s="498" t="s">
        <v>462</v>
      </c>
      <c r="C499" s="470"/>
      <c r="D499" s="470"/>
      <c r="E499" s="463">
        <v>14717.33</v>
      </c>
      <c r="F499" s="463"/>
      <c r="G499" s="454"/>
      <c r="H499" s="454"/>
      <c r="I499" s="454"/>
      <c r="J499" s="455"/>
      <c r="K499" s="455"/>
      <c r="L499" s="455"/>
      <c r="M499" s="554"/>
      <c r="N499" s="456"/>
      <c r="O499" s="464" t="s">
        <v>463</v>
      </c>
    </row>
    <row r="500" spans="1:16" x14ac:dyDescent="0.25">
      <c r="A500" s="470"/>
      <c r="B500" s="498" t="s">
        <v>464</v>
      </c>
      <c r="C500" s="470"/>
      <c r="D500" s="470"/>
      <c r="E500" s="463">
        <v>916.56</v>
      </c>
      <c r="F500" s="463"/>
      <c r="G500" s="454"/>
      <c r="H500" s="454"/>
      <c r="I500" s="454"/>
      <c r="J500" s="455"/>
      <c r="K500" s="455"/>
      <c r="L500" s="455"/>
      <c r="M500" s="554"/>
      <c r="N500" s="456"/>
      <c r="O500" s="464" t="s">
        <v>463</v>
      </c>
    </row>
    <row r="501" spans="1:16" ht="24" x14ac:dyDescent="0.25">
      <c r="A501" s="470"/>
      <c r="B501" s="498" t="s">
        <v>460</v>
      </c>
      <c r="C501" s="470"/>
      <c r="D501" s="470"/>
      <c r="E501" s="463">
        <f>60*L466</f>
        <v>330.6</v>
      </c>
      <c r="F501" s="463"/>
      <c r="G501" s="454"/>
      <c r="H501" s="454"/>
      <c r="I501" s="454"/>
      <c r="J501" s="455"/>
      <c r="K501" s="455"/>
      <c r="L501" s="455"/>
      <c r="M501" s="554"/>
      <c r="N501" s="456"/>
      <c r="O501" s="464" t="s">
        <v>484</v>
      </c>
    </row>
    <row r="502" spans="1:16" x14ac:dyDescent="0.25">
      <c r="A502" s="470"/>
      <c r="B502" s="470" t="s">
        <v>372</v>
      </c>
      <c r="C502" s="470"/>
      <c r="D502" s="470"/>
      <c r="E502" s="463"/>
      <c r="F502" s="463"/>
      <c r="G502" s="454"/>
      <c r="H502" s="454"/>
      <c r="I502" s="454"/>
      <c r="J502" s="455"/>
      <c r="K502" s="455"/>
      <c r="L502" s="455"/>
      <c r="M502" s="554"/>
      <c r="N502" s="456"/>
      <c r="O502" s="464"/>
    </row>
    <row r="503" spans="1:16" ht="24" x14ac:dyDescent="0.25">
      <c r="A503" s="470"/>
      <c r="B503" s="498" t="s">
        <v>460</v>
      </c>
      <c r="C503" s="470"/>
      <c r="D503" s="470"/>
      <c r="E503" s="463">
        <f>60*L468</f>
        <v>82.8</v>
      </c>
      <c r="F503" s="463"/>
      <c r="G503" s="454"/>
      <c r="H503" s="454"/>
      <c r="I503" s="454"/>
      <c r="J503" s="455"/>
      <c r="K503" s="455"/>
      <c r="L503" s="455"/>
      <c r="M503" s="554"/>
      <c r="N503" s="456"/>
      <c r="O503" s="464" t="s">
        <v>484</v>
      </c>
    </row>
    <row r="504" spans="1:16" x14ac:dyDescent="0.25">
      <c r="A504" s="470"/>
      <c r="B504" s="470" t="s">
        <v>373</v>
      </c>
      <c r="C504" s="470"/>
      <c r="D504" s="470"/>
      <c r="E504" s="463"/>
      <c r="F504" s="463"/>
      <c r="G504" s="454"/>
      <c r="H504" s="454"/>
      <c r="I504" s="454"/>
      <c r="J504" s="455"/>
      <c r="K504" s="455"/>
      <c r="L504" s="455"/>
      <c r="M504" s="554"/>
      <c r="N504" s="456"/>
      <c r="O504" s="464"/>
    </row>
    <row r="505" spans="1:16" ht="24" x14ac:dyDescent="0.25">
      <c r="A505" s="470"/>
      <c r="B505" s="498" t="s">
        <v>460</v>
      </c>
      <c r="C505" s="470"/>
      <c r="D505" s="470"/>
      <c r="E505" s="463">
        <f>60*L470</f>
        <v>55.2</v>
      </c>
      <c r="F505" s="463"/>
      <c r="G505" s="454"/>
      <c r="H505" s="454"/>
      <c r="I505" s="454"/>
      <c r="J505" s="455"/>
      <c r="K505" s="455"/>
      <c r="L505" s="455"/>
      <c r="M505" s="554"/>
      <c r="N505" s="456"/>
      <c r="O505" s="464" t="s">
        <v>484</v>
      </c>
    </row>
    <row r="506" spans="1:16" x14ac:dyDescent="0.25">
      <c r="A506" s="470"/>
      <c r="B506" s="470" t="s">
        <v>374</v>
      </c>
      <c r="C506" s="470"/>
      <c r="D506" s="470"/>
      <c r="E506" s="463"/>
      <c r="F506" s="463"/>
      <c r="G506" s="454"/>
      <c r="H506" s="454"/>
      <c r="I506" s="454"/>
      <c r="J506" s="455"/>
      <c r="K506" s="455"/>
      <c r="L506" s="455"/>
      <c r="M506" s="554"/>
      <c r="N506" s="456"/>
      <c r="O506" s="464"/>
    </row>
    <row r="507" spans="1:16" ht="24" x14ac:dyDescent="0.25">
      <c r="A507" s="470"/>
      <c r="B507" s="498" t="s">
        <v>460</v>
      </c>
      <c r="C507" s="470"/>
      <c r="D507" s="470"/>
      <c r="E507" s="463">
        <f>60*L472</f>
        <v>110.4</v>
      </c>
      <c r="F507" s="463"/>
      <c r="G507" s="454"/>
      <c r="H507" s="454"/>
      <c r="I507" s="454"/>
      <c r="J507" s="455"/>
      <c r="K507" s="455"/>
      <c r="L507" s="455"/>
      <c r="M507" s="554"/>
      <c r="N507" s="456"/>
      <c r="O507" s="464" t="s">
        <v>484</v>
      </c>
    </row>
    <row r="508" spans="1:16" x14ac:dyDescent="0.25">
      <c r="A508" s="469"/>
      <c r="B508" s="469" t="s">
        <v>359</v>
      </c>
      <c r="C508" s="469"/>
      <c r="D508" s="469"/>
      <c r="E508" s="461"/>
      <c r="F508" s="461"/>
      <c r="G508" s="451"/>
      <c r="H508" s="451"/>
      <c r="I508" s="451"/>
      <c r="J508" s="452"/>
      <c r="K508" s="452"/>
      <c r="L508" s="452"/>
      <c r="M508" s="525"/>
      <c r="N508" s="453"/>
      <c r="O508" s="462"/>
    </row>
    <row r="509" spans="1:16" ht="23.25" customHeight="1" x14ac:dyDescent="0.25">
      <c r="A509" s="795" t="str">
        <f>ORCAMENTO!$A$94</f>
        <v>2.6.13</v>
      </c>
      <c r="B509" s="797" t="str">
        <f ca="1">VLOOKUP($A509,ORCAMENTO!$A:$F,4,FALSE)</f>
        <v>Fornecimento, Assentamento E Rejuntamento De Galeria De Concreto Pré-Moldado 2,5 X 1,5 Metros Fechada (Tampa Fixa)</v>
      </c>
      <c r="C509" s="798">
        <f>TRUNC(N511,2)</f>
        <v>416</v>
      </c>
      <c r="D509" s="799" t="str">
        <f ca="1">VLOOKUP($A509,ORCAMENTO!$A:$F,5,FALSE)</f>
        <v>m</v>
      </c>
      <c r="E509" s="800" t="s">
        <v>381</v>
      </c>
      <c r="F509" s="800" t="s">
        <v>448</v>
      </c>
      <c r="G509" s="800" t="s">
        <v>429</v>
      </c>
      <c r="H509" s="800"/>
      <c r="I509" s="800"/>
      <c r="J509" s="800"/>
      <c r="K509" s="800"/>
      <c r="L509" s="800"/>
      <c r="M509" s="827" t="s">
        <v>385</v>
      </c>
      <c r="N509" s="802" t="str">
        <f ca="1">$D509</f>
        <v>m</v>
      </c>
      <c r="O509" s="804" t="s">
        <v>347</v>
      </c>
    </row>
    <row r="510" spans="1:16" ht="23.25" customHeight="1" x14ac:dyDescent="0.25">
      <c r="A510" s="796"/>
      <c r="B510" s="797"/>
      <c r="C510" s="798"/>
      <c r="D510" s="799"/>
      <c r="E510" s="801"/>
      <c r="F510" s="801"/>
      <c r="G510" s="801"/>
      <c r="H510" s="801"/>
      <c r="I510" s="801"/>
      <c r="J510" s="801"/>
      <c r="K510" s="801"/>
      <c r="L510" s="801"/>
      <c r="M510" s="820"/>
      <c r="N510" s="803"/>
      <c r="O510" s="805"/>
    </row>
    <row r="511" spans="1:16" x14ac:dyDescent="0.25">
      <c r="A511" s="468"/>
      <c r="B511" s="468" t="s">
        <v>368</v>
      </c>
      <c r="C511" s="468"/>
      <c r="D511" s="468"/>
      <c r="E511" s="459">
        <v>551</v>
      </c>
      <c r="F511" s="495">
        <v>1</v>
      </c>
      <c r="G511" s="448">
        <f>E511*F511</f>
        <v>551</v>
      </c>
      <c r="H511" s="448"/>
      <c r="I511" s="448"/>
      <c r="J511" s="449"/>
      <c r="K511" s="449"/>
      <c r="L511" s="449"/>
      <c r="M511" s="553">
        <v>551</v>
      </c>
      <c r="N511" s="450">
        <f>SUM(G511:G512)-SUM(M511:M512)</f>
        <v>416</v>
      </c>
      <c r="O511" s="460"/>
      <c r="P511" s="466">
        <v>555</v>
      </c>
    </row>
    <row r="512" spans="1:16" x14ac:dyDescent="0.25">
      <c r="A512" s="469"/>
      <c r="B512" s="469" t="s">
        <v>31121</v>
      </c>
      <c r="C512" s="469"/>
      <c r="D512" s="469"/>
      <c r="E512" s="461">
        <f>P512-E516*F516</f>
        <v>416</v>
      </c>
      <c r="F512" s="497">
        <v>1</v>
      </c>
      <c r="G512" s="451">
        <f>E512*F512</f>
        <v>416</v>
      </c>
      <c r="H512" s="451"/>
      <c r="I512" s="451"/>
      <c r="J512" s="452"/>
      <c r="K512" s="452"/>
      <c r="L512" s="452"/>
      <c r="M512" s="525"/>
      <c r="N512" s="453"/>
      <c r="O512" s="462"/>
      <c r="P512" s="466">
        <f>397+35</f>
        <v>432</v>
      </c>
    </row>
    <row r="513" spans="1:16" ht="23.25" customHeight="1" x14ac:dyDescent="0.25">
      <c r="A513" s="806" t="str">
        <f>ORCAMENTO!$A$95</f>
        <v>2.6.14</v>
      </c>
      <c r="B513" s="807" t="str">
        <f ca="1">VLOOKUP($A513,ORCAMENTO!$A:$F,4,FALSE)</f>
        <v>Fornecimento, Assentamento E Rejuntamento De Galeria De Concreto Pré-Moldado 2,5 X 1,5 Metros Aberta (Tampa Removível)</v>
      </c>
      <c r="C513" s="808">
        <f>TRUNC(N515,2)</f>
        <v>16</v>
      </c>
      <c r="D513" s="809" t="str">
        <f ca="1">VLOOKUP($A513,ORCAMENTO!$A:$F,5,FALSE)</f>
        <v>m</v>
      </c>
      <c r="E513" s="810" t="s">
        <v>449</v>
      </c>
      <c r="F513" s="810" t="s">
        <v>450</v>
      </c>
      <c r="G513" s="810" t="s">
        <v>448</v>
      </c>
      <c r="H513" s="810" t="s">
        <v>429</v>
      </c>
      <c r="I513" s="810"/>
      <c r="J513" s="810"/>
      <c r="K513" s="810"/>
      <c r="L513" s="810"/>
      <c r="M513" s="819" t="s">
        <v>385</v>
      </c>
      <c r="N513" s="811" t="str">
        <f ca="1">$D513</f>
        <v>m</v>
      </c>
      <c r="O513" s="812" t="s">
        <v>347</v>
      </c>
    </row>
    <row r="514" spans="1:16" ht="23.25" customHeight="1" x14ac:dyDescent="0.25">
      <c r="A514" s="796"/>
      <c r="B514" s="797"/>
      <c r="C514" s="798"/>
      <c r="D514" s="799"/>
      <c r="E514" s="801"/>
      <c r="F514" s="801"/>
      <c r="G514" s="801"/>
      <c r="H514" s="801"/>
      <c r="I514" s="801"/>
      <c r="J514" s="801"/>
      <c r="K514" s="801"/>
      <c r="L514" s="801"/>
      <c r="M514" s="820"/>
      <c r="N514" s="803"/>
      <c r="O514" s="805"/>
    </row>
    <row r="515" spans="1:16" x14ac:dyDescent="0.25">
      <c r="A515" s="468"/>
      <c r="B515" s="468" t="s">
        <v>368</v>
      </c>
      <c r="C515" s="468"/>
      <c r="D515" s="468"/>
      <c r="E515" s="495">
        <v>2</v>
      </c>
      <c r="F515" s="459">
        <v>2</v>
      </c>
      <c r="G515" s="495">
        <v>1</v>
      </c>
      <c r="H515" s="448">
        <f>E515*F515*G515</f>
        <v>4</v>
      </c>
      <c r="I515" s="448"/>
      <c r="J515" s="449"/>
      <c r="K515" s="449"/>
      <c r="L515" s="449"/>
      <c r="M515" s="553">
        <v>4</v>
      </c>
      <c r="N515" s="450">
        <f>SUM(H515:H516)-SUM(M515:M516)</f>
        <v>16</v>
      </c>
      <c r="O515" s="460"/>
    </row>
    <row r="516" spans="1:16" x14ac:dyDescent="0.25">
      <c r="A516" s="469"/>
      <c r="B516" s="469" t="s">
        <v>31107</v>
      </c>
      <c r="C516" s="469"/>
      <c r="D516" s="469"/>
      <c r="E516" s="497">
        <f>MROUND(P512/50,2)</f>
        <v>8</v>
      </c>
      <c r="F516" s="461">
        <v>2</v>
      </c>
      <c r="G516" s="497">
        <v>1</v>
      </c>
      <c r="H516" s="451">
        <f>E516*F516*G516</f>
        <v>16</v>
      </c>
      <c r="I516" s="451"/>
      <c r="J516" s="452"/>
      <c r="K516" s="452"/>
      <c r="L516" s="452"/>
      <c r="M516" s="525"/>
      <c r="N516" s="453"/>
      <c r="O516" s="462"/>
    </row>
    <row r="517" spans="1:16" ht="23.25" customHeight="1" x14ac:dyDescent="0.25">
      <c r="A517" s="806" t="str">
        <f>ORCAMENTO!$A$96</f>
        <v>2.6.15</v>
      </c>
      <c r="B517" s="807" t="str">
        <f ca="1">VLOOKUP($A517,ORCAMENTO!$A:$F,4,FALSE)</f>
        <v>Fornecimento, Assentamento E Rejuntamento De Galeria De Concreto Pré-Moldado 3 X 2 Metros Fechada (Tampa Fixa)</v>
      </c>
      <c r="C517" s="808">
        <f>TRUNC(N519,2)</f>
        <v>453</v>
      </c>
      <c r="D517" s="809" t="str">
        <f ca="1">VLOOKUP($A517,ORCAMENTO!$A:$F,5,FALSE)</f>
        <v>m</v>
      </c>
      <c r="E517" s="810" t="s">
        <v>381</v>
      </c>
      <c r="F517" s="810" t="s">
        <v>448</v>
      </c>
      <c r="G517" s="810" t="s">
        <v>429</v>
      </c>
      <c r="H517" s="810"/>
      <c r="I517" s="810"/>
      <c r="J517" s="810"/>
      <c r="K517" s="810"/>
      <c r="L517" s="810"/>
      <c r="M517" s="819" t="s">
        <v>385</v>
      </c>
      <c r="N517" s="811" t="str">
        <f ca="1">$D517</f>
        <v>m</v>
      </c>
      <c r="O517" s="812" t="s">
        <v>347</v>
      </c>
    </row>
    <row r="518" spans="1:16" ht="23.25" customHeight="1" x14ac:dyDescent="0.25">
      <c r="A518" s="796"/>
      <c r="B518" s="797"/>
      <c r="C518" s="798"/>
      <c r="D518" s="799"/>
      <c r="E518" s="801"/>
      <c r="F518" s="801"/>
      <c r="G518" s="801"/>
      <c r="H518" s="801"/>
      <c r="I518" s="801"/>
      <c r="J518" s="801"/>
      <c r="K518" s="801"/>
      <c r="L518" s="801"/>
      <c r="M518" s="820"/>
      <c r="N518" s="803"/>
      <c r="O518" s="805"/>
    </row>
    <row r="519" spans="1:16" x14ac:dyDescent="0.25">
      <c r="A519" s="468"/>
      <c r="B519" s="468" t="s">
        <v>357</v>
      </c>
      <c r="C519" s="468"/>
      <c r="D519" s="468"/>
      <c r="E519" s="459">
        <f>P519-E526*F526</f>
        <v>542</v>
      </c>
      <c r="F519" s="495">
        <v>1</v>
      </c>
      <c r="G519" s="448">
        <f>E519*F519</f>
        <v>542</v>
      </c>
      <c r="H519" s="448"/>
      <c r="I519" s="448"/>
      <c r="J519" s="449"/>
      <c r="K519" s="449"/>
      <c r="L519" s="449"/>
      <c r="M519" s="553">
        <v>337</v>
      </c>
      <c r="N519" s="450">
        <f>SUM(G519:G523)-SUM(M519:M523)</f>
        <v>453</v>
      </c>
      <c r="O519" s="460"/>
      <c r="P519" s="466">
        <v>566</v>
      </c>
    </row>
    <row r="520" spans="1:16" x14ac:dyDescent="0.25">
      <c r="A520" s="470"/>
      <c r="B520" s="470" t="s">
        <v>372</v>
      </c>
      <c r="C520" s="470"/>
      <c r="D520" s="470"/>
      <c r="E520" s="463">
        <f>P520-E527*F527</f>
        <v>196</v>
      </c>
      <c r="F520" s="496">
        <v>1</v>
      </c>
      <c r="G520" s="454">
        <f>E520*F520</f>
        <v>196</v>
      </c>
      <c r="H520" s="454"/>
      <c r="I520" s="454"/>
      <c r="J520" s="455"/>
      <c r="K520" s="455"/>
      <c r="L520" s="455"/>
      <c r="M520" s="554">
        <v>196</v>
      </c>
      <c r="N520" s="456"/>
      <c r="O520" s="464"/>
      <c r="P520" s="466">
        <v>202</v>
      </c>
    </row>
    <row r="521" spans="1:16" x14ac:dyDescent="0.25">
      <c r="A521" s="470"/>
      <c r="B521" s="470" t="s">
        <v>373</v>
      </c>
      <c r="C521" s="470"/>
      <c r="D521" s="470"/>
      <c r="E521" s="463">
        <f>P521-E528*F528</f>
        <v>71</v>
      </c>
      <c r="F521" s="496">
        <v>1</v>
      </c>
      <c r="G521" s="454">
        <f>E521*F521</f>
        <v>71</v>
      </c>
      <c r="H521" s="454"/>
      <c r="I521" s="454"/>
      <c r="J521" s="455"/>
      <c r="K521" s="455"/>
      <c r="L521" s="455"/>
      <c r="M521" s="554"/>
      <c r="N521" s="456"/>
      <c r="O521" s="464"/>
      <c r="P521" s="466">
        <v>75</v>
      </c>
    </row>
    <row r="522" spans="1:16" x14ac:dyDescent="0.25">
      <c r="A522" s="470"/>
      <c r="B522" s="470" t="s">
        <v>374</v>
      </c>
      <c r="C522" s="470"/>
      <c r="D522" s="470"/>
      <c r="E522" s="463">
        <f>P522-E529*F529</f>
        <v>66</v>
      </c>
      <c r="F522" s="496">
        <v>2</v>
      </c>
      <c r="G522" s="454">
        <f>E522*F522</f>
        <v>132</v>
      </c>
      <c r="H522" s="454"/>
      <c r="I522" s="454"/>
      <c r="J522" s="455"/>
      <c r="K522" s="455"/>
      <c r="L522" s="455"/>
      <c r="M522" s="554"/>
      <c r="N522" s="456"/>
      <c r="O522" s="464"/>
      <c r="P522" s="466">
        <v>70</v>
      </c>
    </row>
    <row r="523" spans="1:16" x14ac:dyDescent="0.25">
      <c r="A523" s="469"/>
      <c r="B523" s="469" t="s">
        <v>359</v>
      </c>
      <c r="C523" s="469"/>
      <c r="D523" s="469"/>
      <c r="E523" s="461">
        <f>P523-E530</f>
        <v>45</v>
      </c>
      <c r="F523" s="497">
        <v>1</v>
      </c>
      <c r="G523" s="451">
        <f>E523*F523</f>
        <v>45</v>
      </c>
      <c r="H523" s="451"/>
      <c r="I523" s="451"/>
      <c r="J523" s="452"/>
      <c r="K523" s="452"/>
      <c r="L523" s="452"/>
      <c r="M523" s="525"/>
      <c r="N523" s="453"/>
      <c r="O523" s="462"/>
      <c r="P523" s="466">
        <v>45</v>
      </c>
    </row>
    <row r="524" spans="1:16" ht="23.25" customHeight="1" x14ac:dyDescent="0.25">
      <c r="A524" s="806" t="str">
        <f>ORCAMENTO!$A$97</f>
        <v>2.6.16</v>
      </c>
      <c r="B524" s="807" t="str">
        <f ca="1">VLOOKUP($A524,ORCAMENTO!$A:$F,4,FALSE)</f>
        <v>Fornecimento, Assentamento E Rejuntamento De Galeria De Concreto Pré-Moldado 3 X 2 Metros Aberta (Tampa Removível)</v>
      </c>
      <c r="C524" s="808">
        <f>TRUNC(N526,2)</f>
        <v>28</v>
      </c>
      <c r="D524" s="809" t="str">
        <f ca="1">VLOOKUP($A524,ORCAMENTO!$A:$F,5,FALSE)</f>
        <v>m</v>
      </c>
      <c r="E524" s="810" t="s">
        <v>449</v>
      </c>
      <c r="F524" s="810" t="s">
        <v>450</v>
      </c>
      <c r="G524" s="810" t="s">
        <v>448</v>
      </c>
      <c r="H524" s="810" t="s">
        <v>429</v>
      </c>
      <c r="I524" s="810"/>
      <c r="J524" s="810"/>
      <c r="K524" s="810"/>
      <c r="L524" s="810"/>
      <c r="M524" s="819" t="s">
        <v>385</v>
      </c>
      <c r="N524" s="811" t="str">
        <f ca="1">$D524</f>
        <v>m</v>
      </c>
      <c r="O524" s="812" t="s">
        <v>347</v>
      </c>
    </row>
    <row r="525" spans="1:16" ht="23.25" customHeight="1" x14ac:dyDescent="0.25">
      <c r="A525" s="796"/>
      <c r="B525" s="797"/>
      <c r="C525" s="798"/>
      <c r="D525" s="799"/>
      <c r="E525" s="801"/>
      <c r="F525" s="801"/>
      <c r="G525" s="801"/>
      <c r="H525" s="801"/>
      <c r="I525" s="801"/>
      <c r="J525" s="801"/>
      <c r="K525" s="801"/>
      <c r="L525" s="801"/>
      <c r="M525" s="820"/>
      <c r="N525" s="803"/>
      <c r="O525" s="805"/>
    </row>
    <row r="526" spans="1:16" x14ac:dyDescent="0.25">
      <c r="A526" s="468"/>
      <c r="B526" s="468" t="s">
        <v>357</v>
      </c>
      <c r="C526" s="468"/>
      <c r="D526" s="468"/>
      <c r="E526" s="495">
        <f>MROUND($P$519/50,2)</f>
        <v>12</v>
      </c>
      <c r="F526" s="459">
        <v>2</v>
      </c>
      <c r="G526" s="487">
        <v>1</v>
      </c>
      <c r="H526" s="448">
        <f>E526*F526*G526</f>
        <v>24</v>
      </c>
      <c r="I526" s="448"/>
      <c r="J526" s="449"/>
      <c r="K526" s="449"/>
      <c r="L526" s="449"/>
      <c r="M526" s="553">
        <v>8</v>
      </c>
      <c r="N526" s="450">
        <f>SUM(H526:H530)-SUM(M526:M530)</f>
        <v>28</v>
      </c>
      <c r="O526" s="460"/>
    </row>
    <row r="527" spans="1:16" x14ac:dyDescent="0.25">
      <c r="A527" s="470"/>
      <c r="B527" s="470" t="s">
        <v>372</v>
      </c>
      <c r="C527" s="470"/>
      <c r="D527" s="470"/>
      <c r="E527" s="496">
        <v>3</v>
      </c>
      <c r="F527" s="463">
        <v>2</v>
      </c>
      <c r="G527" s="488">
        <v>1</v>
      </c>
      <c r="H527" s="454">
        <f>E527*F527*G527</f>
        <v>6</v>
      </c>
      <c r="I527" s="454"/>
      <c r="J527" s="455"/>
      <c r="K527" s="455"/>
      <c r="L527" s="455"/>
      <c r="M527" s="554">
        <v>6</v>
      </c>
      <c r="N527" s="456"/>
      <c r="O527" s="464"/>
    </row>
    <row r="528" spans="1:16" x14ac:dyDescent="0.25">
      <c r="A528" s="470"/>
      <c r="B528" s="470" t="s">
        <v>373</v>
      </c>
      <c r="C528" s="470"/>
      <c r="D528" s="470"/>
      <c r="E528" s="496">
        <f>MROUND($P$521/50,2)</f>
        <v>2</v>
      </c>
      <c r="F528" s="463">
        <v>2</v>
      </c>
      <c r="G528" s="488">
        <v>1</v>
      </c>
      <c r="H528" s="454">
        <f>E528*F528*G528</f>
        <v>4</v>
      </c>
      <c r="I528" s="454"/>
      <c r="J528" s="455"/>
      <c r="K528" s="455"/>
      <c r="L528" s="455"/>
      <c r="M528" s="554"/>
      <c r="N528" s="456"/>
      <c r="O528" s="464"/>
    </row>
    <row r="529" spans="1:15" x14ac:dyDescent="0.25">
      <c r="A529" s="470"/>
      <c r="B529" s="470" t="s">
        <v>374</v>
      </c>
      <c r="C529" s="470"/>
      <c r="D529" s="470"/>
      <c r="E529" s="496">
        <f>MROUND($P$522/50,2)</f>
        <v>2</v>
      </c>
      <c r="F529" s="463">
        <v>2</v>
      </c>
      <c r="G529" s="488">
        <v>2</v>
      </c>
      <c r="H529" s="454">
        <f>E529*F529*G529</f>
        <v>8</v>
      </c>
      <c r="I529" s="454"/>
      <c r="J529" s="455"/>
      <c r="K529" s="455"/>
      <c r="L529" s="455"/>
      <c r="M529" s="554"/>
      <c r="N529" s="456"/>
      <c r="O529" s="464"/>
    </row>
    <row r="530" spans="1:15" x14ac:dyDescent="0.25">
      <c r="A530" s="469"/>
      <c r="B530" s="469" t="s">
        <v>359</v>
      </c>
      <c r="C530" s="469"/>
      <c r="D530" s="469"/>
      <c r="E530" s="497"/>
      <c r="F530" s="461"/>
      <c r="G530" s="489"/>
      <c r="H530" s="451"/>
      <c r="I530" s="451"/>
      <c r="J530" s="452"/>
      <c r="K530" s="452"/>
      <c r="L530" s="452"/>
      <c r="M530" s="525"/>
      <c r="N530" s="453"/>
      <c r="O530" s="462"/>
    </row>
    <row r="531" spans="1:15" ht="23.25" customHeight="1" x14ac:dyDescent="0.25">
      <c r="A531" s="806" t="str">
        <f>ORCAMENTO!$A$98</f>
        <v>2.6.17</v>
      </c>
      <c r="B531" s="807" t="str">
        <f ca="1">VLOOKUP($A531,ORCAMENTO!$A:$F,4,FALSE)</f>
        <v>Barra Chata Em Qualquer Dimensão</v>
      </c>
      <c r="C531" s="808">
        <f>TRUNC(N533,2)</f>
        <v>10703.56</v>
      </c>
      <c r="D531" s="809" t="str">
        <f ca="1">VLOOKUP($A531,ORCAMENTO!$A:$F,5,FALSE)</f>
        <v>kg</v>
      </c>
      <c r="E531" s="810" t="s">
        <v>381</v>
      </c>
      <c r="F531" s="823" t="s">
        <v>490</v>
      </c>
      <c r="G531" s="826"/>
      <c r="H531" s="826"/>
      <c r="I531" s="824"/>
      <c r="J531" s="810" t="s">
        <v>482</v>
      </c>
      <c r="K531" s="810"/>
      <c r="L531" s="810"/>
      <c r="M531" s="819" t="s">
        <v>385</v>
      </c>
      <c r="N531" s="811" t="str">
        <f ca="1">$D531</f>
        <v>kg</v>
      </c>
      <c r="O531" s="812" t="s">
        <v>347</v>
      </c>
    </row>
    <row r="532" spans="1:15" ht="23.25" customHeight="1" x14ac:dyDescent="0.25">
      <c r="A532" s="796"/>
      <c r="B532" s="797"/>
      <c r="C532" s="798"/>
      <c r="D532" s="799"/>
      <c r="E532" s="800"/>
      <c r="F532" s="479" t="s">
        <v>491</v>
      </c>
      <c r="G532" s="479" t="s">
        <v>492</v>
      </c>
      <c r="H532" s="479" t="s">
        <v>493</v>
      </c>
      <c r="I532" s="479" t="s">
        <v>494</v>
      </c>
      <c r="J532" s="800"/>
      <c r="K532" s="800"/>
      <c r="L532" s="800"/>
      <c r="M532" s="820"/>
      <c r="N532" s="802"/>
      <c r="O532" s="805"/>
    </row>
    <row r="533" spans="1:15" x14ac:dyDescent="0.25">
      <c r="A533" s="468"/>
      <c r="B533" s="468" t="s">
        <v>368</v>
      </c>
      <c r="C533" s="468"/>
      <c r="D533" s="468"/>
      <c r="E533" s="459">
        <f>E515/2</f>
        <v>1</v>
      </c>
      <c r="F533" s="459">
        <v>1</v>
      </c>
      <c r="G533" s="448">
        <f t="shared" ref="G533:G538" si="71">E53</f>
        <v>2.8</v>
      </c>
      <c r="H533" s="448">
        <f>((((G533/0.05)-1))*(F533*0.02))+((F533/0.05+1)*(G533*0.2))+((2)*(F533*0.2))</f>
        <v>13.26</v>
      </c>
      <c r="I533" s="449">
        <v>50</v>
      </c>
      <c r="J533" s="449">
        <f t="shared" ref="J533:J538" si="72">E533*H533*I533</f>
        <v>663</v>
      </c>
      <c r="K533" s="449"/>
      <c r="L533" s="449"/>
      <c r="M533" s="553"/>
      <c r="N533" s="450">
        <f>SUM(J533:J538)-SUM(M533:M538)</f>
        <v>10703.56</v>
      </c>
      <c r="O533" s="460" t="s">
        <v>483</v>
      </c>
    </row>
    <row r="534" spans="1:15" x14ac:dyDescent="0.25">
      <c r="A534" s="470"/>
      <c r="B534" s="470" t="s">
        <v>31107</v>
      </c>
      <c r="C534" s="470"/>
      <c r="D534" s="470"/>
      <c r="E534" s="463">
        <f>E516/2</f>
        <v>4</v>
      </c>
      <c r="F534" s="463">
        <v>1</v>
      </c>
      <c r="G534" s="454">
        <f t="shared" si="71"/>
        <v>2.8</v>
      </c>
      <c r="H534" s="454">
        <f>((((G534/0.05)-1))*(F534*0.02))+((F534/0.05+1)*(G534*0.2))+((2)*(F534*0.2))</f>
        <v>13.26</v>
      </c>
      <c r="I534" s="455">
        <v>50</v>
      </c>
      <c r="J534" s="455">
        <f t="shared" si="72"/>
        <v>2652</v>
      </c>
      <c r="K534" s="455"/>
      <c r="L534" s="455"/>
      <c r="M534" s="554"/>
      <c r="N534" s="456"/>
      <c r="O534" s="464" t="s">
        <v>483</v>
      </c>
    </row>
    <row r="535" spans="1:15" x14ac:dyDescent="0.25">
      <c r="A535" s="470"/>
      <c r="B535" s="470" t="s">
        <v>357</v>
      </c>
      <c r="C535" s="470"/>
      <c r="D535" s="470"/>
      <c r="E535" s="463">
        <f>E526/2</f>
        <v>6</v>
      </c>
      <c r="F535" s="463">
        <v>1</v>
      </c>
      <c r="G535" s="454">
        <f t="shared" si="71"/>
        <v>3.4</v>
      </c>
      <c r="H535" s="454">
        <f>((((G535/0.05)-1))*(F535*0.02))+((F535/0.05+1)*(G535*0.2))+((2)*(F535*0.2))</f>
        <v>16.02</v>
      </c>
      <c r="I535" s="455">
        <v>50</v>
      </c>
      <c r="J535" s="455">
        <f t="shared" si="72"/>
        <v>4806</v>
      </c>
      <c r="K535" s="455"/>
      <c r="L535" s="455"/>
      <c r="M535" s="554">
        <v>1022.94</v>
      </c>
      <c r="N535" s="456"/>
      <c r="O535" s="464" t="s">
        <v>483</v>
      </c>
    </row>
    <row r="536" spans="1:15" x14ac:dyDescent="0.25">
      <c r="A536" s="470"/>
      <c r="B536" s="470" t="s">
        <v>372</v>
      </c>
      <c r="C536" s="470"/>
      <c r="D536" s="470"/>
      <c r="E536" s="463">
        <f>E527/2</f>
        <v>1.5</v>
      </c>
      <c r="F536" s="463">
        <v>1</v>
      </c>
      <c r="G536" s="454">
        <f t="shared" si="71"/>
        <v>3.4</v>
      </c>
      <c r="H536" s="454">
        <f>((((G536/0.05)-1))*(F536*0.02))+((F536/0.05+1)*(G536*0.2))+((2)*(F536*0.2))</f>
        <v>16.02</v>
      </c>
      <c r="I536" s="455">
        <v>50</v>
      </c>
      <c r="J536" s="455">
        <f t="shared" si="72"/>
        <v>1201.5</v>
      </c>
      <c r="K536" s="455"/>
      <c r="L536" s="455"/>
      <c r="M536" s="554"/>
      <c r="N536" s="456"/>
      <c r="O536" s="464" t="s">
        <v>483</v>
      </c>
    </row>
    <row r="537" spans="1:15" x14ac:dyDescent="0.25">
      <c r="A537" s="470"/>
      <c r="B537" s="470" t="s">
        <v>373</v>
      </c>
      <c r="C537" s="470"/>
      <c r="D537" s="470"/>
      <c r="E537" s="463">
        <f>E528/2</f>
        <v>1</v>
      </c>
      <c r="F537" s="463">
        <v>1</v>
      </c>
      <c r="G537" s="454">
        <f t="shared" si="71"/>
        <v>3.4</v>
      </c>
      <c r="H537" s="454">
        <f>((((G537/0.05)-1))*(F537*0.02))+((F537/0.05+1)*(G537*0.2))+((2)*(F537*0.2))</f>
        <v>16.02</v>
      </c>
      <c r="I537" s="455">
        <v>50</v>
      </c>
      <c r="J537" s="455">
        <f t="shared" si="72"/>
        <v>801</v>
      </c>
      <c r="K537" s="455"/>
      <c r="L537" s="455"/>
      <c r="M537" s="554"/>
      <c r="N537" s="456"/>
      <c r="O537" s="464" t="s">
        <v>483</v>
      </c>
    </row>
    <row r="538" spans="1:15" x14ac:dyDescent="0.25">
      <c r="A538" s="469"/>
      <c r="B538" s="469" t="s">
        <v>374</v>
      </c>
      <c r="C538" s="469"/>
      <c r="D538" s="469"/>
      <c r="E538" s="461">
        <f>E529/2</f>
        <v>1</v>
      </c>
      <c r="F538" s="461">
        <v>1</v>
      </c>
      <c r="G538" s="451">
        <f t="shared" si="71"/>
        <v>6.8</v>
      </c>
      <c r="H538" s="451">
        <f>((((G538/0.05)-1))*(F538*0.02))+((F538/0.05+1)*(G538*0.2))+((2+2)*(F538*0.2))</f>
        <v>32.06</v>
      </c>
      <c r="I538" s="452">
        <v>50</v>
      </c>
      <c r="J538" s="452">
        <f t="shared" si="72"/>
        <v>1603</v>
      </c>
      <c r="K538" s="452"/>
      <c r="L538" s="452"/>
      <c r="M538" s="525"/>
      <c r="N538" s="453"/>
      <c r="O538" s="462" t="s">
        <v>483</v>
      </c>
    </row>
    <row r="539" spans="1:15" x14ac:dyDescent="0.25">
      <c r="A539" s="500">
        <f>ORCAMENTO!$A$99</f>
        <v>3</v>
      </c>
      <c r="B539" s="501" t="str">
        <f>VLOOKUP($A539,ORCAMENTO!$A:$F,4,FALSE)</f>
        <v>SERVIÇOS COMPLEMENTARES</v>
      </c>
      <c r="C539" s="502"/>
      <c r="D539" s="503"/>
      <c r="E539" s="504"/>
      <c r="F539" s="504"/>
      <c r="G539" s="505"/>
      <c r="H539" s="505"/>
      <c r="I539" s="505"/>
      <c r="J539" s="505"/>
      <c r="K539" s="505"/>
      <c r="L539" s="505"/>
      <c r="M539" s="505"/>
      <c r="N539" s="505"/>
      <c r="O539" s="506"/>
    </row>
    <row r="540" spans="1:15" x14ac:dyDescent="0.25">
      <c r="A540" s="796" t="str">
        <f>ORCAMENTO!$A$100</f>
        <v>3.1</v>
      </c>
      <c r="B540" s="807" t="str">
        <f ca="1">VLOOKUP($A540,ORCAMENTO!$A:$F,4,FALSE)</f>
        <v>Banheiro Quimico</v>
      </c>
      <c r="C540" s="808">
        <f>TRUNC(N542,2)</f>
        <v>13</v>
      </c>
      <c r="D540" s="809" t="str">
        <f ca="1">VLOOKUP($A540,ORCAMENTO!$A:$F,5,FALSE)</f>
        <v>unm</v>
      </c>
      <c r="E540" s="810" t="s">
        <v>354</v>
      </c>
      <c r="F540" s="810" t="s">
        <v>355</v>
      </c>
      <c r="G540" s="810" t="s">
        <v>348</v>
      </c>
      <c r="H540" s="810"/>
      <c r="I540" s="810"/>
      <c r="J540" s="810"/>
      <c r="K540" s="810"/>
      <c r="L540" s="810"/>
      <c r="M540" s="810"/>
      <c r="N540" s="811" t="str">
        <f ca="1">$D540</f>
        <v>unm</v>
      </c>
      <c r="O540" s="812" t="s">
        <v>347</v>
      </c>
    </row>
    <row r="541" spans="1:15" x14ac:dyDescent="0.25">
      <c r="A541" s="813"/>
      <c r="B541" s="797"/>
      <c r="C541" s="798"/>
      <c r="D541" s="799"/>
      <c r="E541" s="801"/>
      <c r="F541" s="801"/>
      <c r="G541" s="801"/>
      <c r="H541" s="801"/>
      <c r="I541" s="801"/>
      <c r="J541" s="801"/>
      <c r="K541" s="801"/>
      <c r="L541" s="801"/>
      <c r="M541" s="801"/>
      <c r="N541" s="803"/>
      <c r="O541" s="805"/>
    </row>
    <row r="542" spans="1:15" x14ac:dyDescent="0.25">
      <c r="A542" s="468"/>
      <c r="B542" s="468" t="s">
        <v>356</v>
      </c>
      <c r="C542" s="468"/>
      <c r="D542" s="468"/>
      <c r="E542" s="459">
        <v>1</v>
      </c>
      <c r="F542" s="459">
        <v>4</v>
      </c>
      <c r="G542" s="448">
        <f>E542*F542</f>
        <v>4</v>
      </c>
      <c r="H542" s="448"/>
      <c r="I542" s="448"/>
      <c r="J542" s="449"/>
      <c r="K542" s="449"/>
      <c r="L542" s="449"/>
      <c r="M542" s="449"/>
      <c r="N542" s="450">
        <f>SUM(G542:G545)</f>
        <v>13</v>
      </c>
      <c r="O542" s="460"/>
    </row>
    <row r="543" spans="1:15" x14ac:dyDescent="0.25">
      <c r="A543" s="470"/>
      <c r="B543" s="470" t="s">
        <v>357</v>
      </c>
      <c r="C543" s="470"/>
      <c r="D543" s="470"/>
      <c r="E543" s="463">
        <v>1</v>
      </c>
      <c r="F543" s="463">
        <v>4</v>
      </c>
      <c r="G543" s="454">
        <f>E543*F543</f>
        <v>4</v>
      </c>
      <c r="H543" s="454"/>
      <c r="I543" s="454"/>
      <c r="J543" s="455"/>
      <c r="K543" s="455"/>
      <c r="L543" s="455"/>
      <c r="M543" s="455"/>
      <c r="N543" s="456"/>
      <c r="O543" s="464"/>
    </row>
    <row r="544" spans="1:15" x14ac:dyDescent="0.25">
      <c r="A544" s="470"/>
      <c r="B544" s="470" t="s">
        <v>358</v>
      </c>
      <c r="C544" s="470"/>
      <c r="D544" s="470"/>
      <c r="E544" s="463">
        <v>1</v>
      </c>
      <c r="F544" s="463">
        <v>3</v>
      </c>
      <c r="G544" s="454">
        <f>E544*F544</f>
        <v>3</v>
      </c>
      <c r="H544" s="454"/>
      <c r="I544" s="454"/>
      <c r="J544" s="455"/>
      <c r="K544" s="455"/>
      <c r="L544" s="455"/>
      <c r="M544" s="455"/>
      <c r="N544" s="456"/>
      <c r="O544" s="464"/>
    </row>
    <row r="545" spans="1:15" x14ac:dyDescent="0.25">
      <c r="A545" s="469"/>
      <c r="B545" s="469" t="s">
        <v>359</v>
      </c>
      <c r="C545" s="469"/>
      <c r="D545" s="469"/>
      <c r="E545" s="461">
        <v>1</v>
      </c>
      <c r="F545" s="461">
        <v>2</v>
      </c>
      <c r="G545" s="451">
        <f>E545*F545</f>
        <v>2</v>
      </c>
      <c r="H545" s="451"/>
      <c r="I545" s="451"/>
      <c r="J545" s="452"/>
      <c r="K545" s="452"/>
      <c r="L545" s="452"/>
      <c r="M545" s="452"/>
      <c r="N545" s="453"/>
      <c r="O545" s="462"/>
    </row>
    <row r="546" spans="1:15" ht="23.25" customHeight="1" x14ac:dyDescent="0.25">
      <c r="A546" s="813" t="str">
        <f>ORCAMENTO!$A$101</f>
        <v>3.2</v>
      </c>
      <c r="B546" s="797" t="str">
        <f ca="1">VLOOKUP($A546,ORCAMENTO!$A:$F,4,FALSE)</f>
        <v>Locação De Caminhão Pipa Com Capacidade Mínima 6.000 Litros</v>
      </c>
      <c r="C546" s="798">
        <f>TRUNC(N548,2)</f>
        <v>9</v>
      </c>
      <c r="D546" s="799" t="str">
        <f ca="1">VLOOKUP($A546,ORCAMENTO!$A:$F,5,FALSE)</f>
        <v>mês</v>
      </c>
      <c r="E546" s="816" t="s">
        <v>354</v>
      </c>
      <c r="F546" s="800" t="s">
        <v>355</v>
      </c>
      <c r="G546" s="800" t="s">
        <v>348</v>
      </c>
      <c r="H546" s="800"/>
      <c r="I546" s="800"/>
      <c r="J546" s="800"/>
      <c r="K546" s="800"/>
      <c r="L546" s="800"/>
      <c r="M546" s="827" t="s">
        <v>385</v>
      </c>
      <c r="N546" s="802" t="str">
        <f ca="1">$D546</f>
        <v>mês</v>
      </c>
      <c r="O546" s="804" t="s">
        <v>347</v>
      </c>
    </row>
    <row r="547" spans="1:15" ht="23.25" customHeight="1" x14ac:dyDescent="0.25">
      <c r="A547" s="813"/>
      <c r="B547" s="797"/>
      <c r="C547" s="798"/>
      <c r="D547" s="799"/>
      <c r="E547" s="810"/>
      <c r="F547" s="801"/>
      <c r="G547" s="801"/>
      <c r="H547" s="801"/>
      <c r="I547" s="801"/>
      <c r="J547" s="801"/>
      <c r="K547" s="801"/>
      <c r="L547" s="801"/>
      <c r="M547" s="820"/>
      <c r="N547" s="803"/>
      <c r="O547" s="805"/>
    </row>
    <row r="548" spans="1:15" x14ac:dyDescent="0.25">
      <c r="A548" s="468"/>
      <c r="B548" s="468" t="s">
        <v>368</v>
      </c>
      <c r="C548" s="468"/>
      <c r="D548" s="468"/>
      <c r="E548" s="459">
        <v>1</v>
      </c>
      <c r="F548" s="459">
        <f>F386</f>
        <v>3</v>
      </c>
      <c r="G548" s="449">
        <f>E548*F548</f>
        <v>3</v>
      </c>
      <c r="H548" s="449"/>
      <c r="I548" s="449"/>
      <c r="J548" s="449"/>
      <c r="K548" s="449"/>
      <c r="L548" s="449"/>
      <c r="M548" s="553">
        <f>M386/2</f>
        <v>3</v>
      </c>
      <c r="N548" s="450">
        <f>SUM(G548:G552)-SUM(M548:M552)</f>
        <v>9</v>
      </c>
      <c r="O548" s="460"/>
    </row>
    <row r="549" spans="1:15" x14ac:dyDescent="0.25">
      <c r="A549" s="470"/>
      <c r="B549" s="470" t="s">
        <v>31107</v>
      </c>
      <c r="C549" s="470"/>
      <c r="D549" s="470"/>
      <c r="E549" s="463">
        <v>1</v>
      </c>
      <c r="F549" s="463">
        <f>F387</f>
        <v>3</v>
      </c>
      <c r="G549" s="455">
        <f>E549*F549</f>
        <v>3</v>
      </c>
      <c r="H549" s="455"/>
      <c r="I549" s="455"/>
      <c r="J549" s="455"/>
      <c r="K549" s="455"/>
      <c r="L549" s="455"/>
      <c r="M549" s="554"/>
      <c r="N549" s="456"/>
      <c r="O549" s="464"/>
    </row>
    <row r="550" spans="1:15" x14ac:dyDescent="0.25">
      <c r="A550" s="470"/>
      <c r="B550" s="470" t="s">
        <v>357</v>
      </c>
      <c r="C550" s="470"/>
      <c r="D550" s="470"/>
      <c r="E550" s="463">
        <v>1</v>
      </c>
      <c r="F550" s="463">
        <f>F388</f>
        <v>4</v>
      </c>
      <c r="G550" s="455">
        <f>E550*F550</f>
        <v>4</v>
      </c>
      <c r="H550" s="455"/>
      <c r="I550" s="455"/>
      <c r="J550" s="455"/>
      <c r="K550" s="455"/>
      <c r="L550" s="455"/>
      <c r="M550" s="554">
        <f>M388/2</f>
        <v>2</v>
      </c>
      <c r="N550" s="456"/>
      <c r="O550" s="464"/>
    </row>
    <row r="551" spans="1:15" x14ac:dyDescent="0.25">
      <c r="A551" s="470"/>
      <c r="B551" s="470" t="s">
        <v>358</v>
      </c>
      <c r="C551" s="470"/>
      <c r="D551" s="470"/>
      <c r="E551" s="463">
        <v>1</v>
      </c>
      <c r="F551" s="463">
        <f>F389</f>
        <v>3</v>
      </c>
      <c r="G551" s="455">
        <f>E551*F551</f>
        <v>3</v>
      </c>
      <c r="H551" s="455"/>
      <c r="I551" s="455"/>
      <c r="J551" s="455"/>
      <c r="K551" s="455"/>
      <c r="L551" s="455"/>
      <c r="M551" s="554">
        <v>1</v>
      </c>
      <c r="N551" s="456"/>
      <c r="O551" s="464"/>
    </row>
    <row r="552" spans="1:15" x14ac:dyDescent="0.25">
      <c r="A552" s="469"/>
      <c r="B552" s="469" t="s">
        <v>359</v>
      </c>
      <c r="C552" s="469"/>
      <c r="D552" s="469"/>
      <c r="E552" s="461">
        <v>1</v>
      </c>
      <c r="F552" s="461">
        <f>F390</f>
        <v>2</v>
      </c>
      <c r="G552" s="452">
        <f>E552*F552</f>
        <v>2</v>
      </c>
      <c r="H552" s="452"/>
      <c r="I552" s="452"/>
      <c r="J552" s="452"/>
      <c r="K552" s="452"/>
      <c r="L552" s="452"/>
      <c r="M552" s="525"/>
      <c r="N552" s="453"/>
      <c r="O552" s="462"/>
    </row>
    <row r="553" spans="1:15" x14ac:dyDescent="0.25">
      <c r="A553" s="500">
        <f>ORCAMENTO!$A$102</f>
        <v>4</v>
      </c>
      <c r="B553" s="501" t="str">
        <f>VLOOKUP($A553,ORCAMENTO!$A:$F,4,FALSE)</f>
        <v>SERVIÇOS DIVERSOS</v>
      </c>
      <c r="C553" s="502"/>
      <c r="D553" s="503"/>
      <c r="E553" s="504"/>
      <c r="F553" s="504"/>
      <c r="G553" s="505"/>
      <c r="H553" s="505"/>
      <c r="I553" s="505"/>
      <c r="J553" s="505"/>
      <c r="K553" s="505"/>
      <c r="L553" s="505"/>
      <c r="M553" s="505"/>
      <c r="N553" s="505"/>
      <c r="O553" s="506"/>
    </row>
    <row r="554" spans="1:15" ht="23.25" customHeight="1" x14ac:dyDescent="0.25">
      <c r="A554" s="813" t="str">
        <f>ORCAMENTO!$A$103</f>
        <v>4.1</v>
      </c>
      <c r="B554" s="797" t="str">
        <f ca="1">VLOOKUP($A554,ORCAMENTO!$A:$F,4,FALSE)</f>
        <v>Elaboração Do Projeto As Built</v>
      </c>
      <c r="C554" s="798">
        <f>TRUNC(N556,2)</f>
        <v>1</v>
      </c>
      <c r="D554" s="799" t="str">
        <f>VLOOKUP($A554,ORCAMENTO!$A:$F,5,FALSE)</f>
        <v>und</v>
      </c>
      <c r="E554" s="800" t="s">
        <v>348</v>
      </c>
      <c r="F554" s="800"/>
      <c r="G554" s="800"/>
      <c r="H554" s="800"/>
      <c r="I554" s="800"/>
      <c r="J554" s="800"/>
      <c r="K554" s="800"/>
      <c r="L554" s="800"/>
      <c r="M554" s="800"/>
      <c r="N554" s="802" t="str">
        <f>$D554</f>
        <v>und</v>
      </c>
      <c r="O554" s="804" t="s">
        <v>347</v>
      </c>
    </row>
    <row r="555" spans="1:15" ht="23.25" customHeight="1" x14ac:dyDescent="0.25">
      <c r="A555" s="813"/>
      <c r="B555" s="797"/>
      <c r="C555" s="798"/>
      <c r="D555" s="799"/>
      <c r="E555" s="801"/>
      <c r="F555" s="801"/>
      <c r="G555" s="801"/>
      <c r="H555" s="801"/>
      <c r="I555" s="801"/>
      <c r="J555" s="801"/>
      <c r="K555" s="801"/>
      <c r="L555" s="801"/>
      <c r="M555" s="801"/>
      <c r="N555" s="803"/>
      <c r="O555" s="805"/>
    </row>
    <row r="556" spans="1:15" x14ac:dyDescent="0.25">
      <c r="A556" s="467"/>
      <c r="B556" s="467"/>
      <c r="C556" s="467"/>
      <c r="D556" s="467"/>
      <c r="E556" s="457">
        <v>1</v>
      </c>
      <c r="F556" s="457"/>
      <c r="G556" s="445"/>
      <c r="H556" s="445"/>
      <c r="I556" s="445"/>
      <c r="J556" s="446"/>
      <c r="K556" s="446"/>
      <c r="L556" s="446"/>
      <c r="M556" s="446"/>
      <c r="N556" s="447">
        <f>E556</f>
        <v>1</v>
      </c>
      <c r="O556" s="458"/>
    </row>
  </sheetData>
  <autoFilter ref="A5:O556" xr:uid="{00000000-0001-0000-0500-000000000000}"/>
  <mergeCells count="1187">
    <mergeCell ref="B1:O1"/>
    <mergeCell ref="B2:O2"/>
    <mergeCell ref="B3:O3"/>
    <mergeCell ref="B4:O4"/>
    <mergeCell ref="M324:M325"/>
    <mergeCell ref="M327:M328"/>
    <mergeCell ref="M332:M333"/>
    <mergeCell ref="M200:M201"/>
    <mergeCell ref="M340:M341"/>
    <mergeCell ref="M349:M350"/>
    <mergeCell ref="M358:M359"/>
    <mergeCell ref="M368:M369"/>
    <mergeCell ref="M445:M446"/>
    <mergeCell ref="M416:M417"/>
    <mergeCell ref="M407:M408"/>
    <mergeCell ref="M398:M399"/>
    <mergeCell ref="M486:M487"/>
    <mergeCell ref="L109:L110"/>
    <mergeCell ref="L134:L135"/>
    <mergeCell ref="M134:M135"/>
    <mergeCell ref="L340:L341"/>
    <mergeCell ref="L317:L318"/>
    <mergeCell ref="L324:L325"/>
    <mergeCell ref="N349:N350"/>
    <mergeCell ref="O349:O350"/>
    <mergeCell ref="E148:E149"/>
    <mergeCell ref="F148:F149"/>
    <mergeCell ref="G91:G92"/>
    <mergeCell ref="L91:L92"/>
    <mergeCell ref="M109:M110"/>
    <mergeCell ref="K477:K478"/>
    <mergeCell ref="L477:L478"/>
    <mergeCell ref="M531:M532"/>
    <mergeCell ref="M477:M478"/>
    <mergeCell ref="M384:M385"/>
    <mergeCell ref="M546:M547"/>
    <mergeCell ref="M554:M555"/>
    <mergeCell ref="G546:G547"/>
    <mergeCell ref="H546:H547"/>
    <mergeCell ref="M18:M19"/>
    <mergeCell ref="M21:M22"/>
    <mergeCell ref="M15:M16"/>
    <mergeCell ref="M24:M25"/>
    <mergeCell ref="M12:M13"/>
    <mergeCell ref="M8:M9"/>
    <mergeCell ref="M27:M28"/>
    <mergeCell ref="M540:M541"/>
    <mergeCell ref="M31:M32"/>
    <mergeCell ref="M40:M41"/>
    <mergeCell ref="M46:M47"/>
    <mergeCell ref="M34:M35"/>
    <mergeCell ref="M37:M38"/>
    <mergeCell ref="M43:M44"/>
    <mergeCell ref="M165:M166"/>
    <mergeCell ref="M170:M171"/>
    <mergeCell ref="M177:M178"/>
    <mergeCell ref="M51:M52"/>
    <mergeCell ref="M100:M101"/>
    <mergeCell ref="L100:L101"/>
    <mergeCell ref="M91:M92"/>
    <mergeCell ref="M73:M74"/>
    <mergeCell ref="L73:L74"/>
    <mergeCell ref="M291:M292"/>
    <mergeCell ref="M300:M301"/>
    <mergeCell ref="M509:M510"/>
    <mergeCell ref="M513:M514"/>
    <mergeCell ref="M524:M525"/>
    <mergeCell ref="M454:M455"/>
    <mergeCell ref="M425:M426"/>
    <mergeCell ref="M474:M475"/>
    <mergeCell ref="M185:M186"/>
    <mergeCell ref="M188:M189"/>
    <mergeCell ref="M192:M193"/>
    <mergeCell ref="M195:M196"/>
    <mergeCell ref="M210:M211"/>
    <mergeCell ref="M216:M217"/>
    <mergeCell ref="M222:M223"/>
    <mergeCell ref="M232:M233"/>
    <mergeCell ref="M241:M242"/>
    <mergeCell ref="M249:M250"/>
    <mergeCell ref="M257:M258"/>
    <mergeCell ref="M265:M266"/>
    <mergeCell ref="M273:M274"/>
    <mergeCell ref="M282:M283"/>
    <mergeCell ref="L509:L510"/>
    <mergeCell ref="L513:L514"/>
    <mergeCell ref="L517:L518"/>
    <mergeCell ref="M310:M311"/>
    <mergeCell ref="M317:M318"/>
    <mergeCell ref="A546:A547"/>
    <mergeCell ref="B546:B547"/>
    <mergeCell ref="C546:C547"/>
    <mergeCell ref="D546:D547"/>
    <mergeCell ref="E546:E547"/>
    <mergeCell ref="F546:F547"/>
    <mergeCell ref="I546:I547"/>
    <mergeCell ref="H384:H385"/>
    <mergeCell ref="I384:I385"/>
    <mergeCell ref="E486:E487"/>
    <mergeCell ref="A61:A62"/>
    <mergeCell ref="B61:B62"/>
    <mergeCell ref="C61:C62"/>
    <mergeCell ref="D61:D62"/>
    <mergeCell ref="E61:E62"/>
    <mergeCell ref="F61:F62"/>
    <mergeCell ref="G61:G62"/>
    <mergeCell ref="G477:G478"/>
    <mergeCell ref="H477:H478"/>
    <mergeCell ref="F531:I531"/>
    <mergeCell ref="J546:J547"/>
    <mergeCell ref="K546:K547"/>
    <mergeCell ref="L546:L547"/>
    <mergeCell ref="I349:I350"/>
    <mergeCell ref="J349:J350"/>
    <mergeCell ref="K349:K350"/>
    <mergeCell ref="L349:L350"/>
    <mergeCell ref="N546:N547"/>
    <mergeCell ref="O546:O547"/>
    <mergeCell ref="G340:G341"/>
    <mergeCell ref="G349:G350"/>
    <mergeCell ref="J477:J478"/>
    <mergeCell ref="A358:A359"/>
    <mergeCell ref="B358:B359"/>
    <mergeCell ref="C358:C359"/>
    <mergeCell ref="D358:D359"/>
    <mergeCell ref="E358:E359"/>
    <mergeCell ref="F358:F359"/>
    <mergeCell ref="G358:G359"/>
    <mergeCell ref="H358:H359"/>
    <mergeCell ref="I358:I359"/>
    <mergeCell ref="J358:J359"/>
    <mergeCell ref="K358:K359"/>
    <mergeCell ref="L358:L359"/>
    <mergeCell ref="N358:N359"/>
    <mergeCell ref="O358:O359"/>
    <mergeCell ref="A349:A350"/>
    <mergeCell ref="N384:N385"/>
    <mergeCell ref="O384:O385"/>
    <mergeCell ref="A384:A385"/>
    <mergeCell ref="B384:B385"/>
    <mergeCell ref="C384:C385"/>
    <mergeCell ref="D384:D385"/>
    <mergeCell ref="E384:E385"/>
    <mergeCell ref="F384:F385"/>
    <mergeCell ref="G384:G385"/>
    <mergeCell ref="L540:L541"/>
    <mergeCell ref="N540:N541"/>
    <mergeCell ref="O540:O541"/>
    <mergeCell ref="A340:A341"/>
    <mergeCell ref="B340:B341"/>
    <mergeCell ref="G241:G242"/>
    <mergeCell ref="L188:L189"/>
    <mergeCell ref="L192:L193"/>
    <mergeCell ref="L195:L196"/>
    <mergeCell ref="L210:L211"/>
    <mergeCell ref="L249:L250"/>
    <mergeCell ref="L310:L311"/>
    <mergeCell ref="I340:I341"/>
    <mergeCell ref="J340:J341"/>
    <mergeCell ref="K340:K341"/>
    <mergeCell ref="B349:B350"/>
    <mergeCell ref="C349:C350"/>
    <mergeCell ref="D349:D350"/>
    <mergeCell ref="E349:E350"/>
    <mergeCell ref="F349:F350"/>
    <mergeCell ref="H349:H350"/>
    <mergeCell ref="K257:K258"/>
    <mergeCell ref="A291:A292"/>
    <mergeCell ref="B291:B292"/>
    <mergeCell ref="C291:C292"/>
    <mergeCell ref="D291:D292"/>
    <mergeCell ref="A210:A211"/>
    <mergeCell ref="B210:B211"/>
    <mergeCell ref="C210:C211"/>
    <mergeCell ref="D210:D211"/>
    <mergeCell ref="E210:E211"/>
    <mergeCell ref="F210:F211"/>
    <mergeCell ref="G210:G211"/>
    <mergeCell ref="H210:H211"/>
    <mergeCell ref="I210:I211"/>
    <mergeCell ref="N477:N478"/>
    <mergeCell ref="O477:O478"/>
    <mergeCell ref="A131:A132"/>
    <mergeCell ref="B131:B132"/>
    <mergeCell ref="C131:C132"/>
    <mergeCell ref="D131:D132"/>
    <mergeCell ref="E131:E132"/>
    <mergeCell ref="F131:F132"/>
    <mergeCell ref="G131:G132"/>
    <mergeCell ref="H131:H132"/>
    <mergeCell ref="I131:I132"/>
    <mergeCell ref="J131:J132"/>
    <mergeCell ref="K131:K132"/>
    <mergeCell ref="L131:L132"/>
    <mergeCell ref="N131:N132"/>
    <mergeCell ref="O131:O132"/>
    <mergeCell ref="C340:C341"/>
    <mergeCell ref="D340:D341"/>
    <mergeCell ref="E340:E341"/>
    <mergeCell ref="F340:F341"/>
    <mergeCell ref="H340:H341"/>
    <mergeCell ref="A477:A478"/>
    <mergeCell ref="B477:B478"/>
    <mergeCell ref="C477:C478"/>
    <mergeCell ref="D477:D478"/>
    <mergeCell ref="E477:E478"/>
    <mergeCell ref="F477:F478"/>
    <mergeCell ref="I477:I478"/>
    <mergeCell ref="E454:E455"/>
    <mergeCell ref="H425:I425"/>
    <mergeCell ref="J249:J250"/>
    <mergeCell ref="K249:K250"/>
    <mergeCell ref="L15:L16"/>
    <mergeCell ref="L24:L25"/>
    <mergeCell ref="L8:L9"/>
    <mergeCell ref="L27:L28"/>
    <mergeCell ref="L31:L32"/>
    <mergeCell ref="L40:L41"/>
    <mergeCell ref="L46:L47"/>
    <mergeCell ref="L34:L35"/>
    <mergeCell ref="L37:L38"/>
    <mergeCell ref="L43:L44"/>
    <mergeCell ref="L51:L52"/>
    <mergeCell ref="L64:L65"/>
    <mergeCell ref="J100:J101"/>
    <mergeCell ref="K100:K101"/>
    <mergeCell ref="H64:H65"/>
    <mergeCell ref="I64:I65"/>
    <mergeCell ref="J64:J65"/>
    <mergeCell ref="K64:K65"/>
    <mergeCell ref="J8:J9"/>
    <mergeCell ref="H540:H541"/>
    <mergeCell ref="I540:I541"/>
    <mergeCell ref="K51:K52"/>
    <mergeCell ref="K43:K44"/>
    <mergeCell ref="J384:J385"/>
    <mergeCell ref="K384:K385"/>
    <mergeCell ref="L384:L385"/>
    <mergeCell ref="H327:H328"/>
    <mergeCell ref="I327:I328"/>
    <mergeCell ref="J327:J328"/>
    <mergeCell ref="K327:K328"/>
    <mergeCell ref="N327:N328"/>
    <mergeCell ref="O327:O328"/>
    <mergeCell ref="H61:H62"/>
    <mergeCell ref="I61:I62"/>
    <mergeCell ref="J61:J62"/>
    <mergeCell ref="K61:K62"/>
    <mergeCell ref="N61:N62"/>
    <mergeCell ref="O61:O62"/>
    <mergeCell ref="N332:N333"/>
    <mergeCell ref="O332:O333"/>
    <mergeCell ref="L200:L201"/>
    <mergeCell ref="N340:N341"/>
    <mergeCell ref="O340:O341"/>
    <mergeCell ref="N317:N318"/>
    <mergeCell ref="O317:O318"/>
    <mergeCell ref="O513:O514"/>
    <mergeCell ref="M371:M372"/>
    <mergeCell ref="M374:M375"/>
    <mergeCell ref="M377:M378"/>
    <mergeCell ref="M380:M381"/>
    <mergeCell ref="N249:N250"/>
    <mergeCell ref="O249:O250"/>
    <mergeCell ref="J241:J242"/>
    <mergeCell ref="L332:L333"/>
    <mergeCell ref="J332:J333"/>
    <mergeCell ref="G327:G328"/>
    <mergeCell ref="L327:L328"/>
    <mergeCell ref="A317:A318"/>
    <mergeCell ref="B317:B318"/>
    <mergeCell ref="C317:C318"/>
    <mergeCell ref="D317:D318"/>
    <mergeCell ref="K332:K333"/>
    <mergeCell ref="J317:J318"/>
    <mergeCell ref="K317:K318"/>
    <mergeCell ref="E317:E318"/>
    <mergeCell ref="F317:F318"/>
    <mergeCell ref="G317:G318"/>
    <mergeCell ref="H317:H318"/>
    <mergeCell ref="I317:I318"/>
    <mergeCell ref="A324:A325"/>
    <mergeCell ref="B324:B325"/>
    <mergeCell ref="C324:C325"/>
    <mergeCell ref="D324:D325"/>
    <mergeCell ref="E324:E325"/>
    <mergeCell ref="F324:F325"/>
    <mergeCell ref="G324:G325"/>
    <mergeCell ref="B257:B258"/>
    <mergeCell ref="C257:C258"/>
    <mergeCell ref="D257:D258"/>
    <mergeCell ref="E257:E258"/>
    <mergeCell ref="F257:F258"/>
    <mergeCell ref="G257:G258"/>
    <mergeCell ref="J257:J258"/>
    <mergeCell ref="N391:N392"/>
    <mergeCell ref="O391:O392"/>
    <mergeCell ref="O524:O525"/>
    <mergeCell ref="O517:O518"/>
    <mergeCell ref="J474:J475"/>
    <mergeCell ref="K474:K475"/>
    <mergeCell ref="N474:N475"/>
    <mergeCell ref="O474:O475"/>
    <mergeCell ref="K454:K455"/>
    <mergeCell ref="N454:N455"/>
    <mergeCell ref="O454:O455"/>
    <mergeCell ref="J517:J518"/>
    <mergeCell ref="K517:K518"/>
    <mergeCell ref="N517:N518"/>
    <mergeCell ref="L474:L475"/>
    <mergeCell ref="J425:J426"/>
    <mergeCell ref="A474:A475"/>
    <mergeCell ref="B474:B475"/>
    <mergeCell ref="C474:C475"/>
    <mergeCell ref="D474:D475"/>
    <mergeCell ref="E474:E475"/>
    <mergeCell ref="L524:L525"/>
    <mergeCell ref="L454:L455"/>
    <mergeCell ref="K425:K426"/>
    <mergeCell ref="M490:M491"/>
    <mergeCell ref="M391:M392"/>
    <mergeCell ref="A391:A392"/>
    <mergeCell ref="B391:B392"/>
    <mergeCell ref="C391:C392"/>
    <mergeCell ref="D391:D392"/>
    <mergeCell ref="E391:E392"/>
    <mergeCell ref="F391:F392"/>
    <mergeCell ref="G391:G392"/>
    <mergeCell ref="H391:H392"/>
    <mergeCell ref="I391:I392"/>
    <mergeCell ref="J391:J392"/>
    <mergeCell ref="K391:K392"/>
    <mergeCell ref="A332:A333"/>
    <mergeCell ref="B332:B333"/>
    <mergeCell ref="C332:C333"/>
    <mergeCell ref="D332:D333"/>
    <mergeCell ref="E332:E333"/>
    <mergeCell ref="F332:F333"/>
    <mergeCell ref="G332:G333"/>
    <mergeCell ref="H332:H333"/>
    <mergeCell ref="I332:I333"/>
    <mergeCell ref="J222:J223"/>
    <mergeCell ref="K222:K223"/>
    <mergeCell ref="N222:N223"/>
    <mergeCell ref="H324:H325"/>
    <mergeCell ref="I324:I325"/>
    <mergeCell ref="J324:J325"/>
    <mergeCell ref="K324:K325"/>
    <mergeCell ref="N324:N325"/>
    <mergeCell ref="A241:A242"/>
    <mergeCell ref="B241:B242"/>
    <mergeCell ref="C241:C242"/>
    <mergeCell ref="D241:D242"/>
    <mergeCell ref="E241:E242"/>
    <mergeCell ref="F241:F242"/>
    <mergeCell ref="H241:H242"/>
    <mergeCell ref="I241:I242"/>
    <mergeCell ref="F222:F223"/>
    <mergeCell ref="G222:G223"/>
    <mergeCell ref="O222:O223"/>
    <mergeCell ref="L216:L217"/>
    <mergeCell ref="L222:L223"/>
    <mergeCell ref="L241:L242"/>
    <mergeCell ref="L232:L233"/>
    <mergeCell ref="J232:J233"/>
    <mergeCell ref="K232:K233"/>
    <mergeCell ref="N232:N233"/>
    <mergeCell ref="O232:O233"/>
    <mergeCell ref="A310:A311"/>
    <mergeCell ref="B310:B311"/>
    <mergeCell ref="C310:C311"/>
    <mergeCell ref="D310:D311"/>
    <mergeCell ref="E310:E311"/>
    <mergeCell ref="F310:F311"/>
    <mergeCell ref="G310:G311"/>
    <mergeCell ref="H310:H311"/>
    <mergeCell ref="I310:I311"/>
    <mergeCell ref="J310:J311"/>
    <mergeCell ref="K310:K311"/>
    <mergeCell ref="N310:N311"/>
    <mergeCell ref="O310:O311"/>
    <mergeCell ref="A249:A250"/>
    <mergeCell ref="B249:B250"/>
    <mergeCell ref="C249:C250"/>
    <mergeCell ref="D249:D250"/>
    <mergeCell ref="E249:E250"/>
    <mergeCell ref="F249:F250"/>
    <mergeCell ref="G249:G250"/>
    <mergeCell ref="C216:C217"/>
    <mergeCell ref="H249:H250"/>
    <mergeCell ref="I249:I250"/>
    <mergeCell ref="J210:J211"/>
    <mergeCell ref="K210:K211"/>
    <mergeCell ref="N210:N211"/>
    <mergeCell ref="O210:O211"/>
    <mergeCell ref="A192:A193"/>
    <mergeCell ref="B192:B193"/>
    <mergeCell ref="C192:C193"/>
    <mergeCell ref="K241:K242"/>
    <mergeCell ref="N241:N242"/>
    <mergeCell ref="O241:O242"/>
    <mergeCell ref="A232:A233"/>
    <mergeCell ref="B232:B233"/>
    <mergeCell ref="C232:C233"/>
    <mergeCell ref="D232:D233"/>
    <mergeCell ref="E232:E233"/>
    <mergeCell ref="F232:F233"/>
    <mergeCell ref="G232:G233"/>
    <mergeCell ref="H232:H233"/>
    <mergeCell ref="I232:I233"/>
    <mergeCell ref="J216:J217"/>
    <mergeCell ref="K216:K217"/>
    <mergeCell ref="N216:N217"/>
    <mergeCell ref="O216:O217"/>
    <mergeCell ref="O195:O196"/>
    <mergeCell ref="I216:I217"/>
    <mergeCell ref="A222:A223"/>
    <mergeCell ref="B222:B223"/>
    <mergeCell ref="C222:C223"/>
    <mergeCell ref="D222:D223"/>
    <mergeCell ref="E222:E223"/>
    <mergeCell ref="A216:A217"/>
    <mergeCell ref="B216:B217"/>
    <mergeCell ref="A188:A189"/>
    <mergeCell ref="B188:B189"/>
    <mergeCell ref="C188:C189"/>
    <mergeCell ref="D188:D189"/>
    <mergeCell ref="E188:E189"/>
    <mergeCell ref="F188:F189"/>
    <mergeCell ref="G188:G189"/>
    <mergeCell ref="H188:H189"/>
    <mergeCell ref="I188:I189"/>
    <mergeCell ref="J188:J189"/>
    <mergeCell ref="K188:K189"/>
    <mergeCell ref="N188:N189"/>
    <mergeCell ref="O188:O189"/>
    <mergeCell ref="A195:A196"/>
    <mergeCell ref="B195:B196"/>
    <mergeCell ref="C195:C196"/>
    <mergeCell ref="D195:D196"/>
    <mergeCell ref="E195:E196"/>
    <mergeCell ref="F195:F196"/>
    <mergeCell ref="G195:G196"/>
    <mergeCell ref="H195:H196"/>
    <mergeCell ref="I195:I196"/>
    <mergeCell ref="J192:J193"/>
    <mergeCell ref="K192:K193"/>
    <mergeCell ref="N192:N193"/>
    <mergeCell ref="D192:D193"/>
    <mergeCell ref="E192:E193"/>
    <mergeCell ref="F192:F193"/>
    <mergeCell ref="G192:G193"/>
    <mergeCell ref="H192:H193"/>
    <mergeCell ref="I192:I193"/>
    <mergeCell ref="O192:O193"/>
    <mergeCell ref="A185:A186"/>
    <mergeCell ref="B185:B186"/>
    <mergeCell ref="C185:C186"/>
    <mergeCell ref="D185:D186"/>
    <mergeCell ref="E185:E186"/>
    <mergeCell ref="F185:F186"/>
    <mergeCell ref="G185:G186"/>
    <mergeCell ref="H185:H186"/>
    <mergeCell ref="I185:I186"/>
    <mergeCell ref="J185:J186"/>
    <mergeCell ref="K185:K186"/>
    <mergeCell ref="N185:N186"/>
    <mergeCell ref="O185:O186"/>
    <mergeCell ref="L185:L186"/>
    <mergeCell ref="N170:N171"/>
    <mergeCell ref="L177:L178"/>
    <mergeCell ref="O170:O171"/>
    <mergeCell ref="A177:A178"/>
    <mergeCell ref="B177:B178"/>
    <mergeCell ref="C177:C178"/>
    <mergeCell ref="D177:D178"/>
    <mergeCell ref="E177:E178"/>
    <mergeCell ref="F177:F178"/>
    <mergeCell ref="G177:G178"/>
    <mergeCell ref="H177:H178"/>
    <mergeCell ref="I177:I178"/>
    <mergeCell ref="J177:J178"/>
    <mergeCell ref="K177:K178"/>
    <mergeCell ref="N177:N178"/>
    <mergeCell ref="O177:O178"/>
    <mergeCell ref="A170:A171"/>
    <mergeCell ref="B170:B171"/>
    <mergeCell ref="C170:C171"/>
    <mergeCell ref="D170:D171"/>
    <mergeCell ref="E170:E171"/>
    <mergeCell ref="F170:F171"/>
    <mergeCell ref="G170:G171"/>
    <mergeCell ref="H170:H171"/>
    <mergeCell ref="I170:I171"/>
    <mergeCell ref="L170:L171"/>
    <mergeCell ref="A165:A166"/>
    <mergeCell ref="B165:B166"/>
    <mergeCell ref="C165:C166"/>
    <mergeCell ref="D165:D166"/>
    <mergeCell ref="E165:E166"/>
    <mergeCell ref="F165:F166"/>
    <mergeCell ref="G165:G166"/>
    <mergeCell ref="H165:H166"/>
    <mergeCell ref="I165:I166"/>
    <mergeCell ref="J165:J166"/>
    <mergeCell ref="K165:K166"/>
    <mergeCell ref="J170:J171"/>
    <mergeCell ref="K170:K171"/>
    <mergeCell ref="N165:N166"/>
    <mergeCell ref="O165:O166"/>
    <mergeCell ref="M131:M132"/>
    <mergeCell ref="M61:M62"/>
    <mergeCell ref="L61:L62"/>
    <mergeCell ref="L165:L166"/>
    <mergeCell ref="O124:O125"/>
    <mergeCell ref="A134:A135"/>
    <mergeCell ref="B134:B135"/>
    <mergeCell ref="C134:C135"/>
    <mergeCell ref="D134:D135"/>
    <mergeCell ref="F134:F135"/>
    <mergeCell ref="E134:E135"/>
    <mergeCell ref="H134:H135"/>
    <mergeCell ref="I134:I135"/>
    <mergeCell ref="G134:G135"/>
    <mergeCell ref="N91:N92"/>
    <mergeCell ref="O91:O92"/>
    <mergeCell ref="A148:A149"/>
    <mergeCell ref="B148:B149"/>
    <mergeCell ref="C148:C149"/>
    <mergeCell ref="D148:D149"/>
    <mergeCell ref="G148:G149"/>
    <mergeCell ref="H148:H149"/>
    <mergeCell ref="I148:I149"/>
    <mergeCell ref="J148:J149"/>
    <mergeCell ref="K148:K149"/>
    <mergeCell ref="N148:N149"/>
    <mergeCell ref="O148:O149"/>
    <mergeCell ref="A91:A92"/>
    <mergeCell ref="B91:B92"/>
    <mergeCell ref="C91:C92"/>
    <mergeCell ref="M148:M149"/>
    <mergeCell ref="N100:N101"/>
    <mergeCell ref="O100:O101"/>
    <mergeCell ref="A109:A110"/>
    <mergeCell ref="B109:B110"/>
    <mergeCell ref="C109:C110"/>
    <mergeCell ref="D109:D110"/>
    <mergeCell ref="H109:H110"/>
    <mergeCell ref="F109:F110"/>
    <mergeCell ref="G109:G110"/>
    <mergeCell ref="I109:I110"/>
    <mergeCell ref="J109:J110"/>
    <mergeCell ref="K109:K110"/>
    <mergeCell ref="N109:N110"/>
    <mergeCell ref="O109:O110"/>
    <mergeCell ref="A100:A101"/>
    <mergeCell ref="B100:B101"/>
    <mergeCell ref="C100:C101"/>
    <mergeCell ref="D100:D101"/>
    <mergeCell ref="E100:E101"/>
    <mergeCell ref="F100:F101"/>
    <mergeCell ref="G100:G101"/>
    <mergeCell ref="I100:I101"/>
    <mergeCell ref="E109:E110"/>
    <mergeCell ref="H127:H128"/>
    <mergeCell ref="I127:I128"/>
    <mergeCell ref="N127:N128"/>
    <mergeCell ref="L148:L149"/>
    <mergeCell ref="O127:O128"/>
    <mergeCell ref="J134:J135"/>
    <mergeCell ref="K134:K135"/>
    <mergeCell ref="H100:H101"/>
    <mergeCell ref="A73:A74"/>
    <mergeCell ref="B73:B74"/>
    <mergeCell ref="C73:C74"/>
    <mergeCell ref="G73:G74"/>
    <mergeCell ref="H73:H74"/>
    <mergeCell ref="I73:I74"/>
    <mergeCell ref="J73:J74"/>
    <mergeCell ref="K73:K74"/>
    <mergeCell ref="N73:N74"/>
    <mergeCell ref="O73:O74"/>
    <mergeCell ref="A64:A65"/>
    <mergeCell ref="B64:B65"/>
    <mergeCell ref="C64:C65"/>
    <mergeCell ref="D64:D65"/>
    <mergeCell ref="E64:E65"/>
    <mergeCell ref="F64:F65"/>
    <mergeCell ref="G64:G65"/>
    <mergeCell ref="M64:M65"/>
    <mergeCell ref="N64:N65"/>
    <mergeCell ref="O64:O65"/>
    <mergeCell ref="D73:D74"/>
    <mergeCell ref="E73:E74"/>
    <mergeCell ref="F73:F74"/>
    <mergeCell ref="O324:O325"/>
    <mergeCell ref="A509:A510"/>
    <mergeCell ref="B509:B510"/>
    <mergeCell ref="C509:C510"/>
    <mergeCell ref="D509:D510"/>
    <mergeCell ref="E509:E510"/>
    <mergeCell ref="F509:F510"/>
    <mergeCell ref="G509:G510"/>
    <mergeCell ref="H509:H510"/>
    <mergeCell ref="I509:I510"/>
    <mergeCell ref="J509:J510"/>
    <mergeCell ref="K509:K510"/>
    <mergeCell ref="N509:N510"/>
    <mergeCell ref="O509:O510"/>
    <mergeCell ref="J200:J201"/>
    <mergeCell ref="K200:K201"/>
    <mergeCell ref="N200:N201"/>
    <mergeCell ref="O200:O201"/>
    <mergeCell ref="A200:A201"/>
    <mergeCell ref="B200:B201"/>
    <mergeCell ref="C200:C201"/>
    <mergeCell ref="D200:D201"/>
    <mergeCell ref="E200:E201"/>
    <mergeCell ref="F200:F201"/>
    <mergeCell ref="G200:G201"/>
    <mergeCell ref="H200:H201"/>
    <mergeCell ref="I200:I201"/>
    <mergeCell ref="H474:H475"/>
    <mergeCell ref="I474:I475"/>
    <mergeCell ref="A425:A426"/>
    <mergeCell ref="B425:B426"/>
    <mergeCell ref="C425:C426"/>
    <mergeCell ref="A513:A514"/>
    <mergeCell ref="B513:B514"/>
    <mergeCell ref="C513:C514"/>
    <mergeCell ref="D513:D514"/>
    <mergeCell ref="E513:E514"/>
    <mergeCell ref="F513:F514"/>
    <mergeCell ref="G513:G514"/>
    <mergeCell ref="H513:H514"/>
    <mergeCell ref="I513:I514"/>
    <mergeCell ref="J513:J514"/>
    <mergeCell ref="K513:K514"/>
    <mergeCell ref="N513:N514"/>
    <mergeCell ref="E524:E525"/>
    <mergeCell ref="F524:F525"/>
    <mergeCell ref="G524:G525"/>
    <mergeCell ref="H524:H525"/>
    <mergeCell ref="I524:I525"/>
    <mergeCell ref="A517:A518"/>
    <mergeCell ref="B517:B518"/>
    <mergeCell ref="C517:C518"/>
    <mergeCell ref="D517:D518"/>
    <mergeCell ref="E517:E518"/>
    <mergeCell ref="F517:F518"/>
    <mergeCell ref="G517:G518"/>
    <mergeCell ref="H517:H518"/>
    <mergeCell ref="I517:I518"/>
    <mergeCell ref="D524:D525"/>
    <mergeCell ref="M517:M518"/>
    <mergeCell ref="D425:D426"/>
    <mergeCell ref="E425:E426"/>
    <mergeCell ref="G425:G426"/>
    <mergeCell ref="A445:A446"/>
    <mergeCell ref="B445:B446"/>
    <mergeCell ref="C445:C446"/>
    <mergeCell ref="D445:D446"/>
    <mergeCell ref="E445:E446"/>
    <mergeCell ref="F445:F446"/>
    <mergeCell ref="G445:G446"/>
    <mergeCell ref="H445:H446"/>
    <mergeCell ref="I445:I446"/>
    <mergeCell ref="J524:J525"/>
    <mergeCell ref="K524:K525"/>
    <mergeCell ref="N524:N525"/>
    <mergeCell ref="A398:A399"/>
    <mergeCell ref="B398:B399"/>
    <mergeCell ref="C398:C399"/>
    <mergeCell ref="D398:D399"/>
    <mergeCell ref="E398:E399"/>
    <mergeCell ref="F398:F399"/>
    <mergeCell ref="G398:G399"/>
    <mergeCell ref="A416:A417"/>
    <mergeCell ref="B416:B417"/>
    <mergeCell ref="C416:C417"/>
    <mergeCell ref="D416:D417"/>
    <mergeCell ref="E416:E417"/>
    <mergeCell ref="F416:F417"/>
    <mergeCell ref="G416:G417"/>
    <mergeCell ref="H416:H417"/>
    <mergeCell ref="I416:I417"/>
    <mergeCell ref="C524:C525"/>
    <mergeCell ref="F425:F426"/>
    <mergeCell ref="N425:N426"/>
    <mergeCell ref="J454:J455"/>
    <mergeCell ref="A454:A455"/>
    <mergeCell ref="B454:B455"/>
    <mergeCell ref="C454:C455"/>
    <mergeCell ref="D454:D455"/>
    <mergeCell ref="F454:F455"/>
    <mergeCell ref="G454:G455"/>
    <mergeCell ref="F474:F475"/>
    <mergeCell ref="G474:G475"/>
    <mergeCell ref="D490:D491"/>
    <mergeCell ref="E490:E491"/>
    <mergeCell ref="J398:J399"/>
    <mergeCell ref="K398:K399"/>
    <mergeCell ref="N398:N399"/>
    <mergeCell ref="O398:O399"/>
    <mergeCell ref="D486:D487"/>
    <mergeCell ref="J486:J487"/>
    <mergeCell ref="F486:F487"/>
    <mergeCell ref="G486:G487"/>
    <mergeCell ref="H486:H487"/>
    <mergeCell ref="I486:I487"/>
    <mergeCell ref="K486:K487"/>
    <mergeCell ref="N486:N487"/>
    <mergeCell ref="C486:C487"/>
    <mergeCell ref="N445:N446"/>
    <mergeCell ref="J416:J417"/>
    <mergeCell ref="K416:K417"/>
    <mergeCell ref="N416:N417"/>
    <mergeCell ref="O416:O417"/>
    <mergeCell ref="O445:O446"/>
    <mergeCell ref="N490:N491"/>
    <mergeCell ref="O490:O491"/>
    <mergeCell ref="J445:J446"/>
    <mergeCell ref="K445:K446"/>
    <mergeCell ref="O425:O426"/>
    <mergeCell ref="L425:L426"/>
    <mergeCell ref="L445:L446"/>
    <mergeCell ref="L416:L417"/>
    <mergeCell ref="L398:L399"/>
    <mergeCell ref="L486:L487"/>
    <mergeCell ref="L490:L491"/>
    <mergeCell ref="A486:A487"/>
    <mergeCell ref="B486:B487"/>
    <mergeCell ref="J554:J555"/>
    <mergeCell ref="K554:K555"/>
    <mergeCell ref="N554:N555"/>
    <mergeCell ref="O554:O555"/>
    <mergeCell ref="A531:A532"/>
    <mergeCell ref="B531:B532"/>
    <mergeCell ref="C531:C532"/>
    <mergeCell ref="D531:D532"/>
    <mergeCell ref="E531:E532"/>
    <mergeCell ref="J531:J532"/>
    <mergeCell ref="K531:K532"/>
    <mergeCell ref="N531:N532"/>
    <mergeCell ref="O531:O532"/>
    <mergeCell ref="A554:A555"/>
    <mergeCell ref="B554:B555"/>
    <mergeCell ref="C554:C555"/>
    <mergeCell ref="D554:D555"/>
    <mergeCell ref="E554:E555"/>
    <mergeCell ref="F554:F555"/>
    <mergeCell ref="G554:G555"/>
    <mergeCell ref="H554:H555"/>
    <mergeCell ref="I554:I555"/>
    <mergeCell ref="L531:L532"/>
    <mergeCell ref="L554:L555"/>
    <mergeCell ref="O486:O487"/>
    <mergeCell ref="A490:A491"/>
    <mergeCell ref="B490:B491"/>
    <mergeCell ref="C490:C491"/>
    <mergeCell ref="L391:L392"/>
    <mergeCell ref="I31:I32"/>
    <mergeCell ref="J31:J32"/>
    <mergeCell ref="A31:A32"/>
    <mergeCell ref="B31:B32"/>
    <mergeCell ref="A327:A328"/>
    <mergeCell ref="B327:B328"/>
    <mergeCell ref="C327:C328"/>
    <mergeCell ref="D327:D328"/>
    <mergeCell ref="E327:E328"/>
    <mergeCell ref="F327:F328"/>
    <mergeCell ref="F490:F491"/>
    <mergeCell ref="G490:G491"/>
    <mergeCell ref="H490:H491"/>
    <mergeCell ref="I490:I491"/>
    <mergeCell ref="H398:H399"/>
    <mergeCell ref="I398:I399"/>
    <mergeCell ref="J490:J491"/>
    <mergeCell ref="K490:K491"/>
    <mergeCell ref="B46:B47"/>
    <mergeCell ref="C46:C47"/>
    <mergeCell ref="D46:D47"/>
    <mergeCell ref="E46:E47"/>
    <mergeCell ref="N51:N52"/>
    <mergeCell ref="O51:O52"/>
    <mergeCell ref="A51:A52"/>
    <mergeCell ref="B51:B52"/>
    <mergeCell ref="C51:C52"/>
    <mergeCell ref="D51:D52"/>
    <mergeCell ref="J51:J52"/>
    <mergeCell ref="G51:G52"/>
    <mergeCell ref="H51:H52"/>
    <mergeCell ref="I51:I52"/>
    <mergeCell ref="E51:F51"/>
    <mergeCell ref="O31:O32"/>
    <mergeCell ref="A37:A38"/>
    <mergeCell ref="B37:B38"/>
    <mergeCell ref="C37:C38"/>
    <mergeCell ref="D37:D38"/>
    <mergeCell ref="E37:E38"/>
    <mergeCell ref="F37:F38"/>
    <mergeCell ref="G37:G38"/>
    <mergeCell ref="H37:H38"/>
    <mergeCell ref="I37:I38"/>
    <mergeCell ref="J37:J38"/>
    <mergeCell ref="K37:K38"/>
    <mergeCell ref="N37:N38"/>
    <mergeCell ref="O37:O38"/>
    <mergeCell ref="F31:F32"/>
    <mergeCell ref="G31:G32"/>
    <mergeCell ref="H31:H32"/>
    <mergeCell ref="O43:O44"/>
    <mergeCell ref="B34:B35"/>
    <mergeCell ref="C34:C35"/>
    <mergeCell ref="D34:D35"/>
    <mergeCell ref="E34:E35"/>
    <mergeCell ref="F34:F35"/>
    <mergeCell ref="G34:G35"/>
    <mergeCell ref="H34:H35"/>
    <mergeCell ref="A43:A44"/>
    <mergeCell ref="B43:B44"/>
    <mergeCell ref="C43:C44"/>
    <mergeCell ref="D43:D44"/>
    <mergeCell ref="E43:E44"/>
    <mergeCell ref="K24:K25"/>
    <mergeCell ref="J12:J13"/>
    <mergeCell ref="K12:K13"/>
    <mergeCell ref="I34:I35"/>
    <mergeCell ref="J34:J35"/>
    <mergeCell ref="K34:K35"/>
    <mergeCell ref="N34:N35"/>
    <mergeCell ref="O34:O35"/>
    <mergeCell ref="F43:F44"/>
    <mergeCell ref="G43:G44"/>
    <mergeCell ref="J43:J44"/>
    <mergeCell ref="C31:C32"/>
    <mergeCell ref="C24:C25"/>
    <mergeCell ref="D24:D25"/>
    <mergeCell ref="E24:E25"/>
    <mergeCell ref="O15:O16"/>
    <mergeCell ref="O21:O22"/>
    <mergeCell ref="G21:G22"/>
    <mergeCell ref="H21:H22"/>
    <mergeCell ref="I21:I22"/>
    <mergeCell ref="J21:J22"/>
    <mergeCell ref="L18:L19"/>
    <mergeCell ref="L21:L22"/>
    <mergeCell ref="O46:O47"/>
    <mergeCell ref="K40:K41"/>
    <mergeCell ref="N40:N41"/>
    <mergeCell ref="O40:O41"/>
    <mergeCell ref="F46:F47"/>
    <mergeCell ref="G46:G47"/>
    <mergeCell ref="H46:H47"/>
    <mergeCell ref="I46:I47"/>
    <mergeCell ref="J46:J47"/>
    <mergeCell ref="A540:A541"/>
    <mergeCell ref="B540:B541"/>
    <mergeCell ref="C540:C541"/>
    <mergeCell ref="D540:D541"/>
    <mergeCell ref="E540:E541"/>
    <mergeCell ref="F540:F541"/>
    <mergeCell ref="D8:D9"/>
    <mergeCell ref="E8:E9"/>
    <mergeCell ref="K8:K9"/>
    <mergeCell ref="D12:D13"/>
    <mergeCell ref="E12:E13"/>
    <mergeCell ref="F12:F13"/>
    <mergeCell ref="G12:G13"/>
    <mergeCell ref="H12:H13"/>
    <mergeCell ref="I12:I13"/>
    <mergeCell ref="B40:B41"/>
    <mergeCell ref="C40:C41"/>
    <mergeCell ref="D40:D41"/>
    <mergeCell ref="E40:E41"/>
    <mergeCell ref="F40:F41"/>
    <mergeCell ref="G40:G41"/>
    <mergeCell ref="A24:A25"/>
    <mergeCell ref="B24:B25"/>
    <mergeCell ref="G540:G541"/>
    <mergeCell ref="J540:J541"/>
    <mergeCell ref="K540:K541"/>
    <mergeCell ref="G27:G28"/>
    <mergeCell ref="H27:H28"/>
    <mergeCell ref="I27:I28"/>
    <mergeCell ref="J27:J28"/>
    <mergeCell ref="A27:A28"/>
    <mergeCell ref="B27:B28"/>
    <mergeCell ref="C27:C28"/>
    <mergeCell ref="D27:D28"/>
    <mergeCell ref="E27:E28"/>
    <mergeCell ref="N24:N25"/>
    <mergeCell ref="A34:A35"/>
    <mergeCell ref="H43:H44"/>
    <mergeCell ref="I43:I44"/>
    <mergeCell ref="D31:D32"/>
    <mergeCell ref="E31:E32"/>
    <mergeCell ref="K46:K47"/>
    <mergeCell ref="N46:N47"/>
    <mergeCell ref="K31:K32"/>
    <mergeCell ref="N31:N32"/>
    <mergeCell ref="J195:J196"/>
    <mergeCell ref="K195:K196"/>
    <mergeCell ref="N195:N196"/>
    <mergeCell ref="E124:E125"/>
    <mergeCell ref="F124:F125"/>
    <mergeCell ref="D216:D217"/>
    <mergeCell ref="E216:E217"/>
    <mergeCell ref="F216:F217"/>
    <mergeCell ref="G216:G217"/>
    <mergeCell ref="H216:H217"/>
    <mergeCell ref="A8:A9"/>
    <mergeCell ref="B8:B9"/>
    <mergeCell ref="C8:C9"/>
    <mergeCell ref="N8:N9"/>
    <mergeCell ref="N43:N44"/>
    <mergeCell ref="A40:A41"/>
    <mergeCell ref="A46:A47"/>
    <mergeCell ref="H40:H41"/>
    <mergeCell ref="I40:I41"/>
    <mergeCell ref="J40:J41"/>
    <mergeCell ref="H8:H9"/>
    <mergeCell ref="I8:I9"/>
    <mergeCell ref="H15:H16"/>
    <mergeCell ref="I15:I16"/>
    <mergeCell ref="J15:J16"/>
    <mergeCell ref="A15:A16"/>
    <mergeCell ref="B15:B16"/>
    <mergeCell ref="C15:C16"/>
    <mergeCell ref="D15:D16"/>
    <mergeCell ref="E15:E16"/>
    <mergeCell ref="K27:K28"/>
    <mergeCell ref="A12:A13"/>
    <mergeCell ref="B12:B13"/>
    <mergeCell ref="C12:C13"/>
    <mergeCell ref="K15:K16"/>
    <mergeCell ref="N15:N16"/>
    <mergeCell ref="F15:F16"/>
    <mergeCell ref="G15:G16"/>
    <mergeCell ref="E21:E22"/>
    <mergeCell ref="K21:K22"/>
    <mergeCell ref="N21:N22"/>
    <mergeCell ref="F21:F22"/>
    <mergeCell ref="O8:O9"/>
    <mergeCell ref="F8:F9"/>
    <mergeCell ref="G8:G9"/>
    <mergeCell ref="L12:L13"/>
    <mergeCell ref="O24:O25"/>
    <mergeCell ref="F24:F25"/>
    <mergeCell ref="G24:G25"/>
    <mergeCell ref="H24:H25"/>
    <mergeCell ref="I24:I25"/>
    <mergeCell ref="J24:J25"/>
    <mergeCell ref="N12:N13"/>
    <mergeCell ref="O12:O13"/>
    <mergeCell ref="N27:N28"/>
    <mergeCell ref="O27:O28"/>
    <mergeCell ref="F27:F28"/>
    <mergeCell ref="O18:O19"/>
    <mergeCell ref="A18:A19"/>
    <mergeCell ref="B18:B19"/>
    <mergeCell ref="C18:C19"/>
    <mergeCell ref="D18:D19"/>
    <mergeCell ref="J18:J19"/>
    <mergeCell ref="K18:K19"/>
    <mergeCell ref="N18:N19"/>
    <mergeCell ref="G18:G19"/>
    <mergeCell ref="H18:H19"/>
    <mergeCell ref="I18:I19"/>
    <mergeCell ref="F18:F19"/>
    <mergeCell ref="E18:E19"/>
    <mergeCell ref="A21:A22"/>
    <mergeCell ref="B21:B22"/>
    <mergeCell ref="C21:C22"/>
    <mergeCell ref="D21:D22"/>
    <mergeCell ref="H222:H223"/>
    <mergeCell ref="I222:I223"/>
    <mergeCell ref="I454:I455"/>
    <mergeCell ref="H454:H455"/>
    <mergeCell ref="A524:A525"/>
    <mergeCell ref="B524:B525"/>
    <mergeCell ref="A257:A258"/>
    <mergeCell ref="E282:E283"/>
    <mergeCell ref="F282:F283"/>
    <mergeCell ref="G282:G283"/>
    <mergeCell ref="H282:H283"/>
    <mergeCell ref="K282:K283"/>
    <mergeCell ref="L282:L283"/>
    <mergeCell ref="N282:N283"/>
    <mergeCell ref="O282:O283"/>
    <mergeCell ref="L257:L258"/>
    <mergeCell ref="N257:N258"/>
    <mergeCell ref="O257:O258"/>
    <mergeCell ref="A265:A266"/>
    <mergeCell ref="B265:B266"/>
    <mergeCell ref="C265:C266"/>
    <mergeCell ref="D265:D266"/>
    <mergeCell ref="E265:E266"/>
    <mergeCell ref="F265:F266"/>
    <mergeCell ref="G265:G266"/>
    <mergeCell ref="H265:H266"/>
    <mergeCell ref="I265:I266"/>
    <mergeCell ref="J265:J266"/>
    <mergeCell ref="K265:K266"/>
    <mergeCell ref="L265:L266"/>
    <mergeCell ref="N265:N266"/>
    <mergeCell ref="O265:O266"/>
    <mergeCell ref="H257:H258"/>
    <mergeCell ref="I257:I258"/>
    <mergeCell ref="E291:E292"/>
    <mergeCell ref="F291:F292"/>
    <mergeCell ref="G291:G292"/>
    <mergeCell ref="H291:H292"/>
    <mergeCell ref="I291:I292"/>
    <mergeCell ref="J291:J292"/>
    <mergeCell ref="K291:K292"/>
    <mergeCell ref="L291:L292"/>
    <mergeCell ref="N291:N292"/>
    <mergeCell ref="O291:O292"/>
    <mergeCell ref="A273:A274"/>
    <mergeCell ref="B273:B274"/>
    <mergeCell ref="C273:C274"/>
    <mergeCell ref="D273:D274"/>
    <mergeCell ref="E273:E274"/>
    <mergeCell ref="F273:F274"/>
    <mergeCell ref="G273:G274"/>
    <mergeCell ref="H273:H274"/>
    <mergeCell ref="I273:I274"/>
    <mergeCell ref="J273:J274"/>
    <mergeCell ref="K273:K274"/>
    <mergeCell ref="L273:L274"/>
    <mergeCell ref="N273:N274"/>
    <mergeCell ref="O273:O274"/>
    <mergeCell ref="A282:A283"/>
    <mergeCell ref="B282:B283"/>
    <mergeCell ref="C282:C283"/>
    <mergeCell ref="D282:D283"/>
    <mergeCell ref="I282:I283"/>
    <mergeCell ref="J282:J283"/>
    <mergeCell ref="A300:A301"/>
    <mergeCell ref="B300:B301"/>
    <mergeCell ref="C300:C301"/>
    <mergeCell ref="D300:D301"/>
    <mergeCell ref="E300:E301"/>
    <mergeCell ref="F300:F301"/>
    <mergeCell ref="G300:G301"/>
    <mergeCell ref="H300:H301"/>
    <mergeCell ref="I300:I301"/>
    <mergeCell ref="J300:J301"/>
    <mergeCell ref="K300:K301"/>
    <mergeCell ref="L300:L301"/>
    <mergeCell ref="N300:N301"/>
    <mergeCell ref="O300:O301"/>
    <mergeCell ref="A119:A120"/>
    <mergeCell ref="B119:B120"/>
    <mergeCell ref="C119:C120"/>
    <mergeCell ref="D119:D120"/>
    <mergeCell ref="E119:E120"/>
    <mergeCell ref="F119:F120"/>
    <mergeCell ref="G119:G120"/>
    <mergeCell ref="H119:H120"/>
    <mergeCell ref="I119:I120"/>
    <mergeCell ref="N119:N120"/>
    <mergeCell ref="O119:O120"/>
    <mergeCell ref="A127:A128"/>
    <mergeCell ref="B127:B128"/>
    <mergeCell ref="C127:C128"/>
    <mergeCell ref="D127:D128"/>
    <mergeCell ref="E127:E128"/>
    <mergeCell ref="F127:F128"/>
    <mergeCell ref="G127:G128"/>
    <mergeCell ref="A82:A83"/>
    <mergeCell ref="B82:B83"/>
    <mergeCell ref="C82:C83"/>
    <mergeCell ref="D82:D83"/>
    <mergeCell ref="E82:E83"/>
    <mergeCell ref="F82:F83"/>
    <mergeCell ref="G82:G83"/>
    <mergeCell ref="H82:H83"/>
    <mergeCell ref="I82:I83"/>
    <mergeCell ref="J82:J83"/>
    <mergeCell ref="K82:K83"/>
    <mergeCell ref="N82:N83"/>
    <mergeCell ref="O82:O83"/>
    <mergeCell ref="L82:L83"/>
    <mergeCell ref="M82:M83"/>
    <mergeCell ref="N134:N135"/>
    <mergeCell ref="O134:O135"/>
    <mergeCell ref="A124:A125"/>
    <mergeCell ref="B124:B125"/>
    <mergeCell ref="C124:C125"/>
    <mergeCell ref="D124:D125"/>
    <mergeCell ref="G124:G125"/>
    <mergeCell ref="H124:H125"/>
    <mergeCell ref="I124:I125"/>
    <mergeCell ref="N124:N125"/>
    <mergeCell ref="D91:D92"/>
    <mergeCell ref="E91:E92"/>
    <mergeCell ref="F91:F92"/>
    <mergeCell ref="H91:H92"/>
    <mergeCell ref="I91:I92"/>
    <mergeCell ref="J91:J92"/>
    <mergeCell ref="K91:K92"/>
    <mergeCell ref="A380:A381"/>
    <mergeCell ref="B380:B381"/>
    <mergeCell ref="C380:C381"/>
    <mergeCell ref="D380:D381"/>
    <mergeCell ref="E380:E381"/>
    <mergeCell ref="F380:F381"/>
    <mergeCell ref="G380:G381"/>
    <mergeCell ref="H380:H381"/>
    <mergeCell ref="I380:I381"/>
    <mergeCell ref="J380:J381"/>
    <mergeCell ref="K380:K381"/>
    <mergeCell ref="L380:L381"/>
    <mergeCell ref="N380:N381"/>
    <mergeCell ref="O380:O381"/>
    <mergeCell ref="A377:A378"/>
    <mergeCell ref="B377:B378"/>
    <mergeCell ref="C377:C378"/>
    <mergeCell ref="D377:D378"/>
    <mergeCell ref="E377:E378"/>
    <mergeCell ref="F377:F378"/>
    <mergeCell ref="G377:G378"/>
    <mergeCell ref="H377:H378"/>
    <mergeCell ref="I377:I378"/>
    <mergeCell ref="J377:J378"/>
    <mergeCell ref="K377:K378"/>
    <mergeCell ref="L377:L378"/>
    <mergeCell ref="N377:N378"/>
    <mergeCell ref="O377:O378"/>
    <mergeCell ref="E374:E375"/>
    <mergeCell ref="F374:F375"/>
    <mergeCell ref="G374:G375"/>
    <mergeCell ref="H374:H375"/>
    <mergeCell ref="I374:I375"/>
    <mergeCell ref="J374:J375"/>
    <mergeCell ref="K374:K375"/>
    <mergeCell ref="L374:L375"/>
    <mergeCell ref="N374:N375"/>
    <mergeCell ref="O374:O375"/>
    <mergeCell ref="A371:A372"/>
    <mergeCell ref="B371:B372"/>
    <mergeCell ref="C371:C372"/>
    <mergeCell ref="D371:D372"/>
    <mergeCell ref="E371:E372"/>
    <mergeCell ref="F371:F372"/>
    <mergeCell ref="G371:G372"/>
    <mergeCell ref="H371:H372"/>
    <mergeCell ref="I371:I372"/>
    <mergeCell ref="J371:J372"/>
    <mergeCell ref="K371:K372"/>
    <mergeCell ref="L371:L372"/>
    <mergeCell ref="N371:N372"/>
    <mergeCell ref="O371:O372"/>
    <mergeCell ref="A368:A369"/>
    <mergeCell ref="B368:B369"/>
    <mergeCell ref="C368:C369"/>
    <mergeCell ref="D368:D369"/>
    <mergeCell ref="E368:E369"/>
    <mergeCell ref="F368:F369"/>
    <mergeCell ref="G368:G369"/>
    <mergeCell ref="H368:H369"/>
    <mergeCell ref="I368:I369"/>
    <mergeCell ref="J368:J369"/>
    <mergeCell ref="K368:K369"/>
    <mergeCell ref="L368:L369"/>
    <mergeCell ref="N368:N369"/>
    <mergeCell ref="O368:O369"/>
    <mergeCell ref="A407:A408"/>
    <mergeCell ref="B407:B408"/>
    <mergeCell ref="C407:C408"/>
    <mergeCell ref="D407:D408"/>
    <mergeCell ref="E407:E408"/>
    <mergeCell ref="F407:F408"/>
    <mergeCell ref="G407:G408"/>
    <mergeCell ref="H407:H408"/>
    <mergeCell ref="I407:I408"/>
    <mergeCell ref="J407:J408"/>
    <mergeCell ref="K407:K408"/>
    <mergeCell ref="L407:L408"/>
    <mergeCell ref="N407:N408"/>
    <mergeCell ref="O407:O408"/>
    <mergeCell ref="A374:A375"/>
    <mergeCell ref="B374:B375"/>
    <mergeCell ref="C374:C375"/>
    <mergeCell ref="D374:D375"/>
  </mergeCells>
  <phoneticPr fontId="24" type="noConversion"/>
  <printOptions horizontalCentered="1"/>
  <pageMargins left="0.51181102362204722" right="0.51181102362204722" top="0.78740157480314965" bottom="0.78740157480314965" header="0.31496062992125984" footer="0.31496062992125984"/>
  <pageSetup paperSize="9" scale="46" fitToWidth="9" fitToHeight="9" orientation="landscape" r:id="rId1"/>
  <rowBreaks count="2" manualBreakCount="2">
    <brk id="323" max="14" man="1"/>
    <brk id="489" max="14" man="1"/>
  </rowBreaks>
  <colBreaks count="1" manualBreakCount="1">
    <brk id="15" max="1048575" man="1"/>
  </col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5ED40-C2DB-4E0A-97FC-6DC6445C3CB9}">
  <dimension ref="AH3:AI7"/>
  <sheetViews>
    <sheetView view="pageBreakPreview" topLeftCell="A52" zoomScale="80" zoomScaleNormal="100" zoomScaleSheetLayoutView="80" workbookViewId="0">
      <selection activeCell="O64" sqref="O64"/>
    </sheetView>
  </sheetViews>
  <sheetFormatPr defaultColWidth="3.7109375" defaultRowHeight="15" x14ac:dyDescent="0.25"/>
  <cols>
    <col min="33" max="33" width="11.7109375" customWidth="1"/>
    <col min="34" max="34" width="23.85546875" customWidth="1"/>
    <col min="35" max="35" width="10.85546875" style="476" customWidth="1"/>
  </cols>
  <sheetData>
    <row r="3" spans="34:35" x14ac:dyDescent="0.25">
      <c r="AH3" t="s">
        <v>498</v>
      </c>
    </row>
    <row r="4" spans="34:35" x14ac:dyDescent="0.25">
      <c r="AH4" t="s">
        <v>499</v>
      </c>
      <c r="AI4" s="476">
        <v>21.2</v>
      </c>
    </row>
    <row r="5" spans="34:35" x14ac:dyDescent="0.25">
      <c r="AH5" t="s">
        <v>500</v>
      </c>
      <c r="AI5" s="476">
        <v>19.7</v>
      </c>
    </row>
    <row r="6" spans="34:35" x14ac:dyDescent="0.25">
      <c r="AH6" t="s">
        <v>410</v>
      </c>
      <c r="AI6" s="476">
        <v>12.8</v>
      </c>
    </row>
    <row r="7" spans="34:35" x14ac:dyDescent="0.25">
      <c r="AH7" t="s">
        <v>501</v>
      </c>
      <c r="AI7" s="476">
        <v>12.8</v>
      </c>
    </row>
  </sheetData>
  <pageMargins left="0.511811024" right="0.511811024" top="0.78740157499999996" bottom="0.78740157499999996" header="0.31496062000000002" footer="0.31496062000000002"/>
  <pageSetup paperSize="9" scale="81" orientation="landscape" r:id="rId1"/>
  <rowBreaks count="2" manualBreakCount="2">
    <brk id="28" max="16383" man="1"/>
    <brk id="5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20</vt:i4>
      </vt:variant>
    </vt:vector>
  </HeadingPairs>
  <TitlesOfParts>
    <vt:vector size="38" baseType="lpstr">
      <vt:lpstr>Cronograma_Fisico_Finan</vt:lpstr>
      <vt:lpstr>Resumo</vt:lpstr>
      <vt:lpstr>BDI_SEM_DESON</vt:lpstr>
      <vt:lpstr>ADM LOCAL</vt:lpstr>
      <vt:lpstr>CRONOGRAMA</vt:lpstr>
      <vt:lpstr>ORCAMENTO</vt:lpstr>
      <vt:lpstr>CURVA ABC</vt:lpstr>
      <vt:lpstr>MEMORIA</vt:lpstr>
      <vt:lpstr>DMT</vt:lpstr>
      <vt:lpstr>CPU-SEDURB</vt:lpstr>
      <vt:lpstr>CPU-TRANSMAR</vt:lpstr>
      <vt:lpstr>CPU-TRANSMAR-AUX</vt:lpstr>
      <vt:lpstr>ATA_RESÍDUOS</vt:lpstr>
      <vt:lpstr>SINAPI</vt:lpstr>
      <vt:lpstr>DER-EDIF</vt:lpstr>
      <vt:lpstr>DER-ROD</vt:lpstr>
      <vt:lpstr>SICRO</vt:lpstr>
      <vt:lpstr>CESAN</vt:lpstr>
      <vt:lpstr>'ADM LOCAL'!Area_de_impressao</vt:lpstr>
      <vt:lpstr>ATA_RESÍDUOS!Area_de_impressao</vt:lpstr>
      <vt:lpstr>BDI_SEM_DESON!Area_de_impressao</vt:lpstr>
      <vt:lpstr>'CPU-SEDURB'!Area_de_impressao</vt:lpstr>
      <vt:lpstr>'CPU-TRANSMAR'!Area_de_impressao</vt:lpstr>
      <vt:lpstr>'CPU-TRANSMAR-AUX'!Area_de_impressao</vt:lpstr>
      <vt:lpstr>CRONOGRAMA!Area_de_impressao</vt:lpstr>
      <vt:lpstr>Cronograma_Fisico_Finan!Area_de_impressao</vt:lpstr>
      <vt:lpstr>'CURVA ABC'!Area_de_impressao</vt:lpstr>
      <vt:lpstr>DMT!Area_de_impressao</vt:lpstr>
      <vt:lpstr>MEMORIA!Area_de_impressao</vt:lpstr>
      <vt:lpstr>ORCAMENTO!Area_de_impressao</vt:lpstr>
      <vt:lpstr>'CPU-SEDURB'!Titulos_de_impressao</vt:lpstr>
      <vt:lpstr>'CPU-TRANSMAR'!Titulos_de_impressao</vt:lpstr>
      <vt:lpstr>'CPU-TRANSMAR-AUX'!Titulos_de_impressao</vt:lpstr>
      <vt:lpstr>CRONOGRAMA!Titulos_de_impressao</vt:lpstr>
      <vt:lpstr>Cronograma_Fisico_Finan!Titulos_de_impressao</vt:lpstr>
      <vt:lpstr>'CURVA ABC'!Titulos_de_impressao</vt:lpstr>
      <vt:lpstr>MEMORIA!Titulos_de_impressao</vt:lpstr>
      <vt:lpstr>ORCAMENTO!Titulos_de_impressao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Christiane Soares de Oliveira</dc:creator>
  <cp:keywords/>
  <dc:description/>
  <cp:lastModifiedBy>Nettie Alves Paulo de Moraes</cp:lastModifiedBy>
  <cp:revision/>
  <cp:lastPrinted>2023-02-16T14:02:51Z</cp:lastPrinted>
  <dcterms:created xsi:type="dcterms:W3CDTF">2018-03-16T12:40:19Z</dcterms:created>
  <dcterms:modified xsi:type="dcterms:W3CDTF">2023-04-03T20:18:01Z</dcterms:modified>
  <cp:category/>
  <cp:contentStatus/>
</cp:coreProperties>
</file>